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pra\Desktop\"/>
    </mc:Choice>
  </mc:AlternateContent>
  <xr:revisionPtr revIDLastSave="0" documentId="13_ncr:1_{DCCD51EC-C085-4D1E-A5DC-1C0880B8E5C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sol BS" sheetId="3" r:id="rId1"/>
    <sheet name="Sheet1" sheetId="9" state="hidden" r:id="rId2"/>
    <sheet name="Consol PL" sheetId="4" r:id="rId3"/>
    <sheet name="CJE" sheetId="5" r:id="rId4"/>
    <sheet name="BalanceSheet 15-8-19" sheetId="1" r:id="rId5"/>
    <sheet name="IncomeStatement 15-8-19" sheetId="2" r:id="rId6"/>
    <sheet name="Sheet2" sheetId="12" state="hidden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24" i="5" l="1"/>
  <c r="F1464" i="5"/>
  <c r="F1655" i="5"/>
  <c r="F2005" i="5"/>
  <c r="F1584" i="5"/>
  <c r="F1578" i="5"/>
  <c r="F1559" i="5"/>
  <c r="F1552" i="5"/>
  <c r="F1544" i="5"/>
  <c r="F1536" i="5"/>
  <c r="F1415" i="5"/>
  <c r="F1399" i="5"/>
  <c r="F1392" i="5"/>
  <c r="F1332" i="5"/>
  <c r="F1317" i="5"/>
  <c r="F1151" i="5"/>
  <c r="F1081" i="5"/>
  <c r="F1037" i="5"/>
  <c r="F867" i="5"/>
  <c r="F860" i="5"/>
  <c r="F333" i="5"/>
  <c r="F139" i="5"/>
  <c r="CC215" i="2"/>
  <c r="CC217" i="2" s="1"/>
  <c r="CB215" i="2"/>
  <c r="CB217" i="2" s="1"/>
  <c r="CA215" i="2"/>
  <c r="CA217" i="2" s="1"/>
  <c r="BZ215" i="2"/>
  <c r="BZ217" i="2" s="1"/>
  <c r="BY215" i="2"/>
  <c r="BY217" i="2" s="1"/>
  <c r="BX215" i="2"/>
  <c r="BX217" i="2" s="1"/>
  <c r="BW215" i="2"/>
  <c r="BW217" i="2" s="1"/>
  <c r="BV215" i="2"/>
  <c r="BV217" i="2" s="1"/>
  <c r="BU215" i="2"/>
  <c r="BU217" i="2" s="1"/>
  <c r="BT215" i="2"/>
  <c r="BT217" i="2" s="1"/>
  <c r="BS215" i="2"/>
  <c r="BS217" i="2" s="1"/>
  <c r="BR215" i="2"/>
  <c r="BR217" i="2" s="1"/>
  <c r="BQ215" i="2"/>
  <c r="BQ217" i="2" s="1"/>
  <c r="BP215" i="2"/>
  <c r="BP217" i="2" s="1"/>
  <c r="BO215" i="2"/>
  <c r="BO217" i="2" s="1"/>
  <c r="BN215" i="2"/>
  <c r="BN217" i="2" s="1"/>
  <c r="BM215" i="2"/>
  <c r="BM217" i="2" s="1"/>
  <c r="BL215" i="2"/>
  <c r="BL217" i="2" s="1"/>
  <c r="BK215" i="2"/>
  <c r="BK217" i="2" s="1"/>
  <c r="BJ215" i="2"/>
  <c r="BJ217" i="2" s="1"/>
  <c r="BI215" i="2"/>
  <c r="BI217" i="2" s="1"/>
  <c r="BH215" i="2"/>
  <c r="BH217" i="2" s="1"/>
  <c r="BG215" i="2"/>
  <c r="BG217" i="2" s="1"/>
  <c r="BF215" i="2"/>
  <c r="BF217" i="2" s="1"/>
  <c r="BE215" i="2"/>
  <c r="BE217" i="2" s="1"/>
  <c r="BD215" i="2"/>
  <c r="BD217" i="2" s="1"/>
  <c r="BC215" i="2"/>
  <c r="BC217" i="2" s="1"/>
  <c r="BB215" i="2"/>
  <c r="BB217" i="2" s="1"/>
  <c r="BA215" i="2"/>
  <c r="BA217" i="2" s="1"/>
  <c r="AZ215" i="2"/>
  <c r="AZ217" i="2" s="1"/>
  <c r="AY215" i="2"/>
  <c r="AY217" i="2" s="1"/>
  <c r="AX215" i="2"/>
  <c r="AX217" i="2" s="1"/>
  <c r="AW215" i="2"/>
  <c r="AW217" i="2" s="1"/>
  <c r="AV215" i="2"/>
  <c r="AV217" i="2" s="1"/>
  <c r="AU215" i="2"/>
  <c r="AU217" i="2" s="1"/>
  <c r="AT215" i="2"/>
  <c r="AT217" i="2" s="1"/>
  <c r="AS215" i="2"/>
  <c r="AS217" i="2" s="1"/>
  <c r="AR215" i="2"/>
  <c r="AR217" i="2" s="1"/>
  <c r="AQ215" i="2"/>
  <c r="AQ217" i="2" s="1"/>
  <c r="AP215" i="2"/>
  <c r="AP217" i="2" s="1"/>
  <c r="AO215" i="2"/>
  <c r="AO217" i="2" s="1"/>
  <c r="AN215" i="2"/>
  <c r="AN217" i="2" s="1"/>
  <c r="AM215" i="2"/>
  <c r="AM217" i="2" s="1"/>
  <c r="AL215" i="2"/>
  <c r="AL217" i="2" s="1"/>
  <c r="AK215" i="2"/>
  <c r="AK217" i="2" s="1"/>
  <c r="AJ215" i="2"/>
  <c r="AJ217" i="2" s="1"/>
  <c r="AI215" i="2"/>
  <c r="AI217" i="2" s="1"/>
  <c r="AH215" i="2"/>
  <c r="AH217" i="2" s="1"/>
  <c r="AG215" i="2"/>
  <c r="AG217" i="2" s="1"/>
  <c r="AF215" i="2"/>
  <c r="AF217" i="2" s="1"/>
  <c r="AE215" i="2"/>
  <c r="AE217" i="2" s="1"/>
  <c r="AD215" i="2"/>
  <c r="AD217" i="2" s="1"/>
  <c r="AC215" i="2"/>
  <c r="AC217" i="2" s="1"/>
  <c r="AB215" i="2"/>
  <c r="AB217" i="2" s="1"/>
  <c r="AA215" i="2"/>
  <c r="AA217" i="2" s="1"/>
  <c r="Z215" i="2"/>
  <c r="Z217" i="2" s="1"/>
  <c r="Y215" i="2"/>
  <c r="Y217" i="2" s="1"/>
  <c r="X215" i="2"/>
  <c r="X217" i="2" s="1"/>
  <c r="W215" i="2"/>
  <c r="W217" i="2" s="1"/>
  <c r="V215" i="2"/>
  <c r="V217" i="2" s="1"/>
  <c r="U215" i="2"/>
  <c r="U217" i="2" s="1"/>
  <c r="T215" i="2"/>
  <c r="T217" i="2" s="1"/>
  <c r="S215" i="2"/>
  <c r="S217" i="2" s="1"/>
  <c r="R215" i="2"/>
  <c r="R217" i="2" s="1"/>
  <c r="Q215" i="2"/>
  <c r="Q217" i="2" s="1"/>
  <c r="P215" i="2"/>
  <c r="P217" i="2" s="1"/>
  <c r="O215" i="2"/>
  <c r="O217" i="2" s="1"/>
  <c r="N215" i="2"/>
  <c r="N217" i="2" s="1"/>
  <c r="M215" i="2"/>
  <c r="M217" i="2" s="1"/>
  <c r="L215" i="2"/>
  <c r="L217" i="2" s="1"/>
  <c r="K215" i="2"/>
  <c r="K217" i="2" s="1"/>
  <c r="J215" i="2"/>
  <c r="J217" i="2" s="1"/>
  <c r="I215" i="2"/>
  <c r="I217" i="2" s="1"/>
  <c r="H215" i="2"/>
  <c r="H217" i="2" s="1"/>
  <c r="F215" i="2"/>
  <c r="F217" i="2" s="1"/>
  <c r="E215" i="2"/>
  <c r="E217" i="2" s="1"/>
  <c r="D215" i="2"/>
  <c r="D217" i="2" s="1"/>
  <c r="C215" i="2"/>
  <c r="C217" i="2" s="1"/>
  <c r="B215" i="2"/>
  <c r="B217" i="2" s="1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F209" i="2"/>
  <c r="E209" i="2"/>
  <c r="D209" i="2"/>
  <c r="C209" i="2"/>
  <c r="B209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F196" i="2"/>
  <c r="E196" i="2"/>
  <c r="D196" i="2"/>
  <c r="C196" i="2"/>
  <c r="B196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F192" i="2"/>
  <c r="E192" i="2"/>
  <c r="D192" i="2"/>
  <c r="C192" i="2"/>
  <c r="B192" i="2"/>
  <c r="CC185" i="2"/>
  <c r="CC221" i="2" s="1"/>
  <c r="CB185" i="2"/>
  <c r="CB221" i="2" s="1"/>
  <c r="CA185" i="2"/>
  <c r="CA221" i="2" s="1"/>
  <c r="BZ185" i="2"/>
  <c r="BZ221" i="2" s="1"/>
  <c r="BY185" i="2"/>
  <c r="BY221" i="2" s="1"/>
  <c r="BX185" i="2"/>
  <c r="BX221" i="2" s="1"/>
  <c r="BW185" i="2"/>
  <c r="BW221" i="2" s="1"/>
  <c r="BV185" i="2"/>
  <c r="BV221" i="2" s="1"/>
  <c r="BU185" i="2"/>
  <c r="BU221" i="2" s="1"/>
  <c r="BT185" i="2"/>
  <c r="BT221" i="2" s="1"/>
  <c r="BS185" i="2"/>
  <c r="BS221" i="2" s="1"/>
  <c r="BR185" i="2"/>
  <c r="BR221" i="2" s="1"/>
  <c r="BQ185" i="2"/>
  <c r="BQ221" i="2" s="1"/>
  <c r="BP185" i="2"/>
  <c r="BP221" i="2" s="1"/>
  <c r="BO185" i="2"/>
  <c r="BO221" i="2" s="1"/>
  <c r="BN185" i="2"/>
  <c r="BN221" i="2" s="1"/>
  <c r="BM185" i="2"/>
  <c r="BM221" i="2" s="1"/>
  <c r="BL185" i="2"/>
  <c r="BL221" i="2" s="1"/>
  <c r="BK185" i="2"/>
  <c r="BK221" i="2" s="1"/>
  <c r="BJ185" i="2"/>
  <c r="BJ221" i="2" s="1"/>
  <c r="BI185" i="2"/>
  <c r="BI221" i="2" s="1"/>
  <c r="BH185" i="2"/>
  <c r="BH221" i="2" s="1"/>
  <c r="BG185" i="2"/>
  <c r="BG221" i="2" s="1"/>
  <c r="BF185" i="2"/>
  <c r="BF221" i="2" s="1"/>
  <c r="BE185" i="2"/>
  <c r="BE221" i="2" s="1"/>
  <c r="BD185" i="2"/>
  <c r="BD221" i="2" s="1"/>
  <c r="BC185" i="2"/>
  <c r="BC221" i="2" s="1"/>
  <c r="BB185" i="2"/>
  <c r="BB221" i="2" s="1"/>
  <c r="BA185" i="2"/>
  <c r="BA221" i="2" s="1"/>
  <c r="AZ185" i="2"/>
  <c r="AZ221" i="2" s="1"/>
  <c r="AY185" i="2"/>
  <c r="AY221" i="2" s="1"/>
  <c r="AX185" i="2"/>
  <c r="AX221" i="2" s="1"/>
  <c r="AW185" i="2"/>
  <c r="AW221" i="2" s="1"/>
  <c r="AV185" i="2"/>
  <c r="AV221" i="2" s="1"/>
  <c r="AU185" i="2"/>
  <c r="AU221" i="2" s="1"/>
  <c r="AT185" i="2"/>
  <c r="AT221" i="2" s="1"/>
  <c r="AS185" i="2"/>
  <c r="AS221" i="2" s="1"/>
  <c r="AR185" i="2"/>
  <c r="AR221" i="2" s="1"/>
  <c r="AQ185" i="2"/>
  <c r="AQ221" i="2" s="1"/>
  <c r="AP185" i="2"/>
  <c r="AP221" i="2" s="1"/>
  <c r="AO185" i="2"/>
  <c r="AO221" i="2" s="1"/>
  <c r="AN185" i="2"/>
  <c r="AN221" i="2" s="1"/>
  <c r="AM185" i="2"/>
  <c r="AM221" i="2" s="1"/>
  <c r="AL185" i="2"/>
  <c r="AL221" i="2" s="1"/>
  <c r="AK185" i="2"/>
  <c r="AK221" i="2" s="1"/>
  <c r="AJ185" i="2"/>
  <c r="AJ221" i="2" s="1"/>
  <c r="AI185" i="2"/>
  <c r="AI221" i="2" s="1"/>
  <c r="AH185" i="2"/>
  <c r="AH221" i="2" s="1"/>
  <c r="AG185" i="2"/>
  <c r="AG221" i="2" s="1"/>
  <c r="AF185" i="2"/>
  <c r="AF221" i="2" s="1"/>
  <c r="AE185" i="2"/>
  <c r="AE221" i="2" s="1"/>
  <c r="AD185" i="2"/>
  <c r="AD221" i="2" s="1"/>
  <c r="AC185" i="2"/>
  <c r="AC221" i="2" s="1"/>
  <c r="AB185" i="2"/>
  <c r="AB221" i="2" s="1"/>
  <c r="AA185" i="2"/>
  <c r="AA221" i="2" s="1"/>
  <c r="Z185" i="2"/>
  <c r="Z221" i="2" s="1"/>
  <c r="Y185" i="2"/>
  <c r="Y221" i="2" s="1"/>
  <c r="X185" i="2"/>
  <c r="X221" i="2" s="1"/>
  <c r="W185" i="2"/>
  <c r="W221" i="2" s="1"/>
  <c r="V185" i="2"/>
  <c r="V221" i="2" s="1"/>
  <c r="U185" i="2"/>
  <c r="U221" i="2" s="1"/>
  <c r="T185" i="2"/>
  <c r="T221" i="2" s="1"/>
  <c r="S185" i="2"/>
  <c r="S221" i="2" s="1"/>
  <c r="R185" i="2"/>
  <c r="R221" i="2" s="1"/>
  <c r="Q185" i="2"/>
  <c r="Q221" i="2" s="1"/>
  <c r="P185" i="2"/>
  <c r="P221" i="2" s="1"/>
  <c r="O185" i="2"/>
  <c r="O221" i="2" s="1"/>
  <c r="N185" i="2"/>
  <c r="N221" i="2" s="1"/>
  <c r="M185" i="2"/>
  <c r="M221" i="2" s="1"/>
  <c r="L185" i="2"/>
  <c r="L221" i="2" s="1"/>
  <c r="K185" i="2"/>
  <c r="K221" i="2" s="1"/>
  <c r="J185" i="2"/>
  <c r="J221" i="2" s="1"/>
  <c r="I185" i="2"/>
  <c r="I221" i="2" s="1"/>
  <c r="H185" i="2"/>
  <c r="H221" i="2" s="1"/>
  <c r="F185" i="2"/>
  <c r="F221" i="2" s="1"/>
  <c r="E185" i="2"/>
  <c r="E221" i="2" s="1"/>
  <c r="D185" i="2"/>
  <c r="D221" i="2" s="1"/>
  <c r="C185" i="2"/>
  <c r="C221" i="2" s="1"/>
  <c r="B185" i="2"/>
  <c r="B221" i="2" s="1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F174" i="2"/>
  <c r="E174" i="2"/>
  <c r="D174" i="2"/>
  <c r="C174" i="2"/>
  <c r="B174" i="2"/>
  <c r="CC169" i="2"/>
  <c r="CC180" i="2" s="1"/>
  <c r="CB169" i="2"/>
  <c r="CB180" i="2" s="1"/>
  <c r="CA169" i="2"/>
  <c r="CA180" i="2" s="1"/>
  <c r="BZ169" i="2"/>
  <c r="BZ180" i="2" s="1"/>
  <c r="BY169" i="2"/>
  <c r="BY180" i="2" s="1"/>
  <c r="BX169" i="2"/>
  <c r="BX180" i="2" s="1"/>
  <c r="BW169" i="2"/>
  <c r="BW180" i="2" s="1"/>
  <c r="BV169" i="2"/>
  <c r="BV180" i="2" s="1"/>
  <c r="BU169" i="2"/>
  <c r="BU180" i="2" s="1"/>
  <c r="BT169" i="2"/>
  <c r="BT180" i="2" s="1"/>
  <c r="BS169" i="2"/>
  <c r="BS180" i="2" s="1"/>
  <c r="BR169" i="2"/>
  <c r="BR180" i="2" s="1"/>
  <c r="BQ169" i="2"/>
  <c r="BQ180" i="2" s="1"/>
  <c r="BP169" i="2"/>
  <c r="BP180" i="2" s="1"/>
  <c r="BO169" i="2"/>
  <c r="BO180" i="2" s="1"/>
  <c r="BN169" i="2"/>
  <c r="BN180" i="2" s="1"/>
  <c r="BM169" i="2"/>
  <c r="BM180" i="2" s="1"/>
  <c r="BL169" i="2"/>
  <c r="BL180" i="2" s="1"/>
  <c r="BK169" i="2"/>
  <c r="BK180" i="2" s="1"/>
  <c r="BJ169" i="2"/>
  <c r="BJ180" i="2" s="1"/>
  <c r="BI169" i="2"/>
  <c r="BI180" i="2" s="1"/>
  <c r="BH169" i="2"/>
  <c r="BH180" i="2" s="1"/>
  <c r="BG169" i="2"/>
  <c r="BG180" i="2" s="1"/>
  <c r="BF169" i="2"/>
  <c r="BF180" i="2" s="1"/>
  <c r="BE169" i="2"/>
  <c r="BE180" i="2" s="1"/>
  <c r="BD169" i="2"/>
  <c r="BD180" i="2" s="1"/>
  <c r="BC169" i="2"/>
  <c r="BC180" i="2" s="1"/>
  <c r="BB169" i="2"/>
  <c r="BB180" i="2" s="1"/>
  <c r="BA169" i="2"/>
  <c r="BA180" i="2" s="1"/>
  <c r="AZ169" i="2"/>
  <c r="AZ180" i="2" s="1"/>
  <c r="AY169" i="2"/>
  <c r="AY180" i="2" s="1"/>
  <c r="AX169" i="2"/>
  <c r="AX180" i="2" s="1"/>
  <c r="AW169" i="2"/>
  <c r="AW180" i="2" s="1"/>
  <c r="AV169" i="2"/>
  <c r="AV180" i="2" s="1"/>
  <c r="AU169" i="2"/>
  <c r="AU180" i="2" s="1"/>
  <c r="AT169" i="2"/>
  <c r="AT180" i="2" s="1"/>
  <c r="AS169" i="2"/>
  <c r="AS180" i="2" s="1"/>
  <c r="AR169" i="2"/>
  <c r="AR180" i="2" s="1"/>
  <c r="AQ169" i="2"/>
  <c r="AQ180" i="2" s="1"/>
  <c r="AP169" i="2"/>
  <c r="AP180" i="2" s="1"/>
  <c r="AO169" i="2"/>
  <c r="AO180" i="2" s="1"/>
  <c r="AN169" i="2"/>
  <c r="AN180" i="2" s="1"/>
  <c r="AM169" i="2"/>
  <c r="AM180" i="2" s="1"/>
  <c r="AL169" i="2"/>
  <c r="AL180" i="2" s="1"/>
  <c r="AK169" i="2"/>
  <c r="AK180" i="2" s="1"/>
  <c r="AJ169" i="2"/>
  <c r="AJ180" i="2" s="1"/>
  <c r="AI169" i="2"/>
  <c r="AI180" i="2" s="1"/>
  <c r="AH169" i="2"/>
  <c r="AH180" i="2" s="1"/>
  <c r="AG169" i="2"/>
  <c r="AG180" i="2" s="1"/>
  <c r="AF169" i="2"/>
  <c r="AF180" i="2" s="1"/>
  <c r="AE169" i="2"/>
  <c r="AE180" i="2" s="1"/>
  <c r="AD169" i="2"/>
  <c r="AD180" i="2" s="1"/>
  <c r="AC169" i="2"/>
  <c r="AC180" i="2" s="1"/>
  <c r="AB169" i="2"/>
  <c r="AB180" i="2" s="1"/>
  <c r="AA169" i="2"/>
  <c r="AA180" i="2" s="1"/>
  <c r="Z169" i="2"/>
  <c r="Z180" i="2" s="1"/>
  <c r="Y169" i="2"/>
  <c r="Y180" i="2" s="1"/>
  <c r="X169" i="2"/>
  <c r="X180" i="2" s="1"/>
  <c r="W169" i="2"/>
  <c r="W180" i="2" s="1"/>
  <c r="V169" i="2"/>
  <c r="V180" i="2" s="1"/>
  <c r="U169" i="2"/>
  <c r="U180" i="2" s="1"/>
  <c r="T169" i="2"/>
  <c r="T180" i="2" s="1"/>
  <c r="S169" i="2"/>
  <c r="S180" i="2" s="1"/>
  <c r="R169" i="2"/>
  <c r="R180" i="2" s="1"/>
  <c r="Q169" i="2"/>
  <c r="Q180" i="2" s="1"/>
  <c r="P169" i="2"/>
  <c r="P180" i="2" s="1"/>
  <c r="O169" i="2"/>
  <c r="O180" i="2" s="1"/>
  <c r="N169" i="2"/>
  <c r="N180" i="2" s="1"/>
  <c r="M169" i="2"/>
  <c r="M180" i="2" s="1"/>
  <c r="L169" i="2"/>
  <c r="L180" i="2" s="1"/>
  <c r="K169" i="2"/>
  <c r="K180" i="2" s="1"/>
  <c r="J169" i="2"/>
  <c r="J180" i="2" s="1"/>
  <c r="I169" i="2"/>
  <c r="I180" i="2" s="1"/>
  <c r="H169" i="2"/>
  <c r="H180" i="2" s="1"/>
  <c r="F169" i="2"/>
  <c r="F180" i="2" s="1"/>
  <c r="E169" i="2"/>
  <c r="E180" i="2" s="1"/>
  <c r="D169" i="2"/>
  <c r="D180" i="2" s="1"/>
  <c r="C169" i="2"/>
  <c r="C180" i="2" s="1"/>
  <c r="B169" i="2"/>
  <c r="B180" i="2" s="1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F160" i="2"/>
  <c r="E160" i="2"/>
  <c r="D160" i="2"/>
  <c r="C160" i="2"/>
  <c r="B160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F155" i="2"/>
  <c r="E155" i="2"/>
  <c r="D155" i="2"/>
  <c r="C155" i="2"/>
  <c r="B155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F150" i="2"/>
  <c r="E150" i="2"/>
  <c r="D150" i="2"/>
  <c r="C150" i="2"/>
  <c r="B150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F142" i="2"/>
  <c r="E142" i="2"/>
  <c r="D142" i="2"/>
  <c r="C142" i="2"/>
  <c r="B142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F126" i="2"/>
  <c r="E126" i="2"/>
  <c r="D126" i="2"/>
  <c r="C126" i="2"/>
  <c r="B126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F119" i="2"/>
  <c r="E119" i="2"/>
  <c r="D119" i="2"/>
  <c r="C119" i="2"/>
  <c r="B119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F101" i="2"/>
  <c r="E101" i="2"/>
  <c r="D101" i="2"/>
  <c r="C101" i="2"/>
  <c r="B101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F96" i="2"/>
  <c r="E96" i="2"/>
  <c r="D96" i="2"/>
  <c r="C96" i="2"/>
  <c r="B96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F92" i="2"/>
  <c r="E92" i="2"/>
  <c r="D92" i="2"/>
  <c r="C92" i="2"/>
  <c r="B92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F74" i="2"/>
  <c r="E74" i="2"/>
  <c r="D74" i="2"/>
  <c r="C74" i="2"/>
  <c r="B74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F58" i="2"/>
  <c r="E58" i="2"/>
  <c r="D58" i="2"/>
  <c r="C58" i="2"/>
  <c r="B58" i="2"/>
  <c r="CC51" i="2"/>
  <c r="CB51" i="2"/>
  <c r="CA51" i="2"/>
  <c r="BZ51" i="2"/>
  <c r="BZ163" i="2" s="1"/>
  <c r="BY51" i="2"/>
  <c r="BX51" i="2"/>
  <c r="BW51" i="2"/>
  <c r="BV51" i="2"/>
  <c r="BV163" i="2" s="1"/>
  <c r="BU51" i="2"/>
  <c r="BT51" i="2"/>
  <c r="BS51" i="2"/>
  <c r="BR51" i="2"/>
  <c r="BR163" i="2" s="1"/>
  <c r="BQ51" i="2"/>
  <c r="BP51" i="2"/>
  <c r="BO51" i="2"/>
  <c r="BN51" i="2"/>
  <c r="BN163" i="2" s="1"/>
  <c r="BM51" i="2"/>
  <c r="BL51" i="2"/>
  <c r="BK51" i="2"/>
  <c r="BJ51" i="2"/>
  <c r="BJ163" i="2" s="1"/>
  <c r="BI51" i="2"/>
  <c r="BH51" i="2"/>
  <c r="BG51" i="2"/>
  <c r="BF51" i="2"/>
  <c r="BF163" i="2" s="1"/>
  <c r="BE51" i="2"/>
  <c r="BD51" i="2"/>
  <c r="BC51" i="2"/>
  <c r="BB51" i="2"/>
  <c r="BB163" i="2" s="1"/>
  <c r="BA51" i="2"/>
  <c r="AZ51" i="2"/>
  <c r="AY51" i="2"/>
  <c r="AX51" i="2"/>
  <c r="AX163" i="2" s="1"/>
  <c r="AW51" i="2"/>
  <c r="AV51" i="2"/>
  <c r="AU51" i="2"/>
  <c r="AT51" i="2"/>
  <c r="AT163" i="2" s="1"/>
  <c r="AS51" i="2"/>
  <c r="AR51" i="2"/>
  <c r="AQ51" i="2"/>
  <c r="AP51" i="2"/>
  <c r="AP163" i="2" s="1"/>
  <c r="AO51" i="2"/>
  <c r="AN51" i="2"/>
  <c r="AM51" i="2"/>
  <c r="AL51" i="2"/>
  <c r="AL163" i="2" s="1"/>
  <c r="AK51" i="2"/>
  <c r="AJ51" i="2"/>
  <c r="AI51" i="2"/>
  <c r="AH51" i="2"/>
  <c r="AH163" i="2" s="1"/>
  <c r="AG51" i="2"/>
  <c r="AF51" i="2"/>
  <c r="AE51" i="2"/>
  <c r="AD51" i="2"/>
  <c r="AD163" i="2" s="1"/>
  <c r="AC51" i="2"/>
  <c r="AB51" i="2"/>
  <c r="AA51" i="2"/>
  <c r="Z51" i="2"/>
  <c r="Z163" i="2" s="1"/>
  <c r="Y51" i="2"/>
  <c r="X51" i="2"/>
  <c r="W51" i="2"/>
  <c r="V51" i="2"/>
  <c r="V163" i="2" s="1"/>
  <c r="U51" i="2"/>
  <c r="T51" i="2"/>
  <c r="S51" i="2"/>
  <c r="R51" i="2"/>
  <c r="R163" i="2" s="1"/>
  <c r="Q51" i="2"/>
  <c r="P51" i="2"/>
  <c r="O51" i="2"/>
  <c r="N51" i="2"/>
  <c r="N163" i="2" s="1"/>
  <c r="M51" i="2"/>
  <c r="L51" i="2"/>
  <c r="K51" i="2"/>
  <c r="J51" i="2"/>
  <c r="J163" i="2" s="1"/>
  <c r="I51" i="2"/>
  <c r="H51" i="2"/>
  <c r="F51" i="2"/>
  <c r="E51" i="2"/>
  <c r="E163" i="2" s="1"/>
  <c r="D51" i="2"/>
  <c r="C51" i="2"/>
  <c r="B51" i="2"/>
  <c r="CC43" i="2"/>
  <c r="CC163" i="2" s="1"/>
  <c r="CB43" i="2"/>
  <c r="CB163" i="2" s="1"/>
  <c r="CA43" i="2"/>
  <c r="CA163" i="2" s="1"/>
  <c r="BZ43" i="2"/>
  <c r="BY43" i="2"/>
  <c r="BY163" i="2" s="1"/>
  <c r="BX43" i="2"/>
  <c r="BX163" i="2" s="1"/>
  <c r="BW43" i="2"/>
  <c r="BW163" i="2" s="1"/>
  <c r="BV43" i="2"/>
  <c r="BU43" i="2"/>
  <c r="BU163" i="2" s="1"/>
  <c r="BT43" i="2"/>
  <c r="BT163" i="2" s="1"/>
  <c r="BS43" i="2"/>
  <c r="BS163" i="2" s="1"/>
  <c r="BR43" i="2"/>
  <c r="BQ43" i="2"/>
  <c r="BQ163" i="2" s="1"/>
  <c r="BP43" i="2"/>
  <c r="BP163" i="2" s="1"/>
  <c r="BO43" i="2"/>
  <c r="BO163" i="2" s="1"/>
  <c r="BN43" i="2"/>
  <c r="BM43" i="2"/>
  <c r="BM163" i="2" s="1"/>
  <c r="BL43" i="2"/>
  <c r="BL163" i="2" s="1"/>
  <c r="BK43" i="2"/>
  <c r="BK163" i="2" s="1"/>
  <c r="BJ43" i="2"/>
  <c r="BI43" i="2"/>
  <c r="BI163" i="2" s="1"/>
  <c r="BH43" i="2"/>
  <c r="BH163" i="2" s="1"/>
  <c r="BG43" i="2"/>
  <c r="BG163" i="2" s="1"/>
  <c r="BF43" i="2"/>
  <c r="BE43" i="2"/>
  <c r="BE163" i="2" s="1"/>
  <c r="BD43" i="2"/>
  <c r="BD163" i="2" s="1"/>
  <c r="BC43" i="2"/>
  <c r="BC163" i="2" s="1"/>
  <c r="BB43" i="2"/>
  <c r="BA43" i="2"/>
  <c r="BA163" i="2" s="1"/>
  <c r="AZ43" i="2"/>
  <c r="AZ163" i="2" s="1"/>
  <c r="AY43" i="2"/>
  <c r="AY163" i="2" s="1"/>
  <c r="AX43" i="2"/>
  <c r="AW43" i="2"/>
  <c r="AW163" i="2" s="1"/>
  <c r="AV43" i="2"/>
  <c r="AV163" i="2" s="1"/>
  <c r="AU43" i="2"/>
  <c r="AU163" i="2" s="1"/>
  <c r="AT43" i="2"/>
  <c r="AS43" i="2"/>
  <c r="AS163" i="2" s="1"/>
  <c r="AR43" i="2"/>
  <c r="AR163" i="2" s="1"/>
  <c r="AQ43" i="2"/>
  <c r="AQ163" i="2" s="1"/>
  <c r="AP43" i="2"/>
  <c r="AO43" i="2"/>
  <c r="AO163" i="2" s="1"/>
  <c r="AN43" i="2"/>
  <c r="AN163" i="2" s="1"/>
  <c r="AM43" i="2"/>
  <c r="AM163" i="2" s="1"/>
  <c r="AL43" i="2"/>
  <c r="AK43" i="2"/>
  <c r="AK163" i="2" s="1"/>
  <c r="AJ43" i="2"/>
  <c r="AJ163" i="2" s="1"/>
  <c r="AI43" i="2"/>
  <c r="AI163" i="2" s="1"/>
  <c r="AH43" i="2"/>
  <c r="AG43" i="2"/>
  <c r="AG163" i="2" s="1"/>
  <c r="AF43" i="2"/>
  <c r="AF163" i="2" s="1"/>
  <c r="AE43" i="2"/>
  <c r="AE163" i="2" s="1"/>
  <c r="AD43" i="2"/>
  <c r="AC43" i="2"/>
  <c r="AC163" i="2" s="1"/>
  <c r="AB43" i="2"/>
  <c r="AB163" i="2" s="1"/>
  <c r="AA43" i="2"/>
  <c r="AA163" i="2" s="1"/>
  <c r="Z43" i="2"/>
  <c r="Y43" i="2"/>
  <c r="Y163" i="2" s="1"/>
  <c r="X43" i="2"/>
  <c r="X163" i="2" s="1"/>
  <c r="W43" i="2"/>
  <c r="W163" i="2" s="1"/>
  <c r="V43" i="2"/>
  <c r="U43" i="2"/>
  <c r="U163" i="2" s="1"/>
  <c r="T43" i="2"/>
  <c r="T163" i="2" s="1"/>
  <c r="S43" i="2"/>
  <c r="S163" i="2" s="1"/>
  <c r="R43" i="2"/>
  <c r="Q43" i="2"/>
  <c r="Q163" i="2" s="1"/>
  <c r="P43" i="2"/>
  <c r="P163" i="2" s="1"/>
  <c r="O43" i="2"/>
  <c r="O163" i="2" s="1"/>
  <c r="N43" i="2"/>
  <c r="M43" i="2"/>
  <c r="M163" i="2" s="1"/>
  <c r="L43" i="2"/>
  <c r="L163" i="2" s="1"/>
  <c r="K43" i="2"/>
  <c r="K163" i="2" s="1"/>
  <c r="J43" i="2"/>
  <c r="I43" i="2"/>
  <c r="I163" i="2" s="1"/>
  <c r="H43" i="2"/>
  <c r="H163" i="2" s="1"/>
  <c r="F43" i="2"/>
  <c r="F163" i="2" s="1"/>
  <c r="E43" i="2"/>
  <c r="D43" i="2"/>
  <c r="D163" i="2" s="1"/>
  <c r="C43" i="2"/>
  <c r="C163" i="2" s="1"/>
  <c r="B43" i="2"/>
  <c r="B163" i="2" s="1"/>
  <c r="CB32" i="2"/>
  <c r="BX32" i="2"/>
  <c r="BT32" i="2"/>
  <c r="BP32" i="2"/>
  <c r="BL32" i="2"/>
  <c r="BH32" i="2"/>
  <c r="BD32" i="2"/>
  <c r="BD164" i="2" s="1"/>
  <c r="BD222" i="2" s="1"/>
  <c r="AZ32" i="2"/>
  <c r="AZ164" i="2" s="1"/>
  <c r="AZ222" i="2" s="1"/>
  <c r="AV32" i="2"/>
  <c r="AR32" i="2"/>
  <c r="AR164" i="2" s="1"/>
  <c r="AR222" i="2" s="1"/>
  <c r="AN32" i="2"/>
  <c r="AN164" i="2" s="1"/>
  <c r="AN222" i="2" s="1"/>
  <c r="AJ32" i="2"/>
  <c r="AJ164" i="2" s="1"/>
  <c r="AJ222" i="2" s="1"/>
  <c r="AF32" i="2"/>
  <c r="AB32" i="2"/>
  <c r="AB164" i="2" s="1"/>
  <c r="AB222" i="2" s="1"/>
  <c r="X32" i="2"/>
  <c r="X164" i="2" s="1"/>
  <c r="X222" i="2" s="1"/>
  <c r="T32" i="2"/>
  <c r="T164" i="2" s="1"/>
  <c r="T222" i="2" s="1"/>
  <c r="P32" i="2"/>
  <c r="L32" i="2"/>
  <c r="L164" i="2" s="1"/>
  <c r="L222" i="2" s="1"/>
  <c r="H32" i="2"/>
  <c r="H164" i="2" s="1"/>
  <c r="H222" i="2" s="1"/>
  <c r="C32" i="2"/>
  <c r="CB31" i="2"/>
  <c r="CA31" i="2"/>
  <c r="BX31" i="2"/>
  <c r="BW31" i="2"/>
  <c r="BT31" i="2"/>
  <c r="BS31" i="2"/>
  <c r="BP31" i="2"/>
  <c r="BO31" i="2"/>
  <c r="BL31" i="2"/>
  <c r="BK31" i="2"/>
  <c r="BH31" i="2"/>
  <c r="BG31" i="2"/>
  <c r="BD31" i="2"/>
  <c r="BC31" i="2"/>
  <c r="AZ31" i="2"/>
  <c r="AY31" i="2"/>
  <c r="AV31" i="2"/>
  <c r="AU31" i="2"/>
  <c r="AR31" i="2"/>
  <c r="AQ31" i="2"/>
  <c r="AN31" i="2"/>
  <c r="AM31" i="2"/>
  <c r="AJ31" i="2"/>
  <c r="AI31" i="2"/>
  <c r="AF31" i="2"/>
  <c r="AE31" i="2"/>
  <c r="AB31" i="2"/>
  <c r="AA31" i="2"/>
  <c r="X31" i="2"/>
  <c r="W31" i="2"/>
  <c r="T31" i="2"/>
  <c r="S31" i="2"/>
  <c r="P31" i="2"/>
  <c r="O31" i="2"/>
  <c r="L31" i="2"/>
  <c r="K31" i="2"/>
  <c r="H31" i="2"/>
  <c r="F31" i="2"/>
  <c r="C31" i="2"/>
  <c r="B31" i="2"/>
  <c r="CC26" i="2"/>
  <c r="CC31" i="2" s="1"/>
  <c r="CB26" i="2"/>
  <c r="CA26" i="2"/>
  <c r="BZ26" i="2"/>
  <c r="BZ31" i="2" s="1"/>
  <c r="BY26" i="2"/>
  <c r="BY31" i="2" s="1"/>
  <c r="BX26" i="2"/>
  <c r="BW26" i="2"/>
  <c r="BV26" i="2"/>
  <c r="BV31" i="2" s="1"/>
  <c r="BU26" i="2"/>
  <c r="BU31" i="2" s="1"/>
  <c r="BT26" i="2"/>
  <c r="BS26" i="2"/>
  <c r="BR26" i="2"/>
  <c r="BR31" i="2" s="1"/>
  <c r="BQ26" i="2"/>
  <c r="BQ31" i="2" s="1"/>
  <c r="BP26" i="2"/>
  <c r="BO26" i="2"/>
  <c r="BN26" i="2"/>
  <c r="BN31" i="2" s="1"/>
  <c r="BM26" i="2"/>
  <c r="BM31" i="2" s="1"/>
  <c r="BL26" i="2"/>
  <c r="BK26" i="2"/>
  <c r="BJ26" i="2"/>
  <c r="BJ31" i="2" s="1"/>
  <c r="BI26" i="2"/>
  <c r="BI31" i="2" s="1"/>
  <c r="BH26" i="2"/>
  <c r="BG26" i="2"/>
  <c r="BF26" i="2"/>
  <c r="BF31" i="2" s="1"/>
  <c r="BE26" i="2"/>
  <c r="BE31" i="2" s="1"/>
  <c r="BD26" i="2"/>
  <c r="BC26" i="2"/>
  <c r="BB26" i="2"/>
  <c r="BB31" i="2" s="1"/>
  <c r="BA26" i="2"/>
  <c r="BA31" i="2" s="1"/>
  <c r="AZ26" i="2"/>
  <c r="AY26" i="2"/>
  <c r="AX26" i="2"/>
  <c r="AX31" i="2" s="1"/>
  <c r="AW26" i="2"/>
  <c r="AW31" i="2" s="1"/>
  <c r="AV26" i="2"/>
  <c r="AU26" i="2"/>
  <c r="AT26" i="2"/>
  <c r="AT31" i="2" s="1"/>
  <c r="AS26" i="2"/>
  <c r="AS31" i="2" s="1"/>
  <c r="AR26" i="2"/>
  <c r="AQ26" i="2"/>
  <c r="AP26" i="2"/>
  <c r="AP31" i="2" s="1"/>
  <c r="AO26" i="2"/>
  <c r="AO31" i="2" s="1"/>
  <c r="AN26" i="2"/>
  <c r="AM26" i="2"/>
  <c r="AL26" i="2"/>
  <c r="AL31" i="2" s="1"/>
  <c r="AK26" i="2"/>
  <c r="AK31" i="2" s="1"/>
  <c r="AJ26" i="2"/>
  <c r="AI26" i="2"/>
  <c r="AH26" i="2"/>
  <c r="AH31" i="2" s="1"/>
  <c r="AG26" i="2"/>
  <c r="AG31" i="2" s="1"/>
  <c r="AF26" i="2"/>
  <c r="AE26" i="2"/>
  <c r="AD26" i="2"/>
  <c r="AD31" i="2" s="1"/>
  <c r="AC26" i="2"/>
  <c r="AC31" i="2" s="1"/>
  <c r="AB26" i="2"/>
  <c r="AA26" i="2"/>
  <c r="Z26" i="2"/>
  <c r="Z31" i="2" s="1"/>
  <c r="Y26" i="2"/>
  <c r="Y31" i="2" s="1"/>
  <c r="X26" i="2"/>
  <c r="W26" i="2"/>
  <c r="V26" i="2"/>
  <c r="V31" i="2" s="1"/>
  <c r="U26" i="2"/>
  <c r="U31" i="2" s="1"/>
  <c r="T26" i="2"/>
  <c r="S26" i="2"/>
  <c r="R26" i="2"/>
  <c r="R31" i="2" s="1"/>
  <c r="Q26" i="2"/>
  <c r="Q31" i="2" s="1"/>
  <c r="P26" i="2"/>
  <c r="O26" i="2"/>
  <c r="N26" i="2"/>
  <c r="N31" i="2" s="1"/>
  <c r="M26" i="2"/>
  <c r="M31" i="2" s="1"/>
  <c r="L26" i="2"/>
  <c r="K26" i="2"/>
  <c r="J26" i="2"/>
  <c r="J31" i="2" s="1"/>
  <c r="I26" i="2"/>
  <c r="I31" i="2" s="1"/>
  <c r="H26" i="2"/>
  <c r="F26" i="2"/>
  <c r="E26" i="2"/>
  <c r="E31" i="2" s="1"/>
  <c r="D26" i="2"/>
  <c r="D31" i="2" s="1"/>
  <c r="C26" i="2"/>
  <c r="B26" i="2"/>
  <c r="CC19" i="2"/>
  <c r="CC32" i="2" s="1"/>
  <c r="CC164" i="2" s="1"/>
  <c r="CC222" i="2" s="1"/>
  <c r="CB19" i="2"/>
  <c r="CA19" i="2"/>
  <c r="CA32" i="2" s="1"/>
  <c r="CA164" i="2" s="1"/>
  <c r="CA222" i="2" s="1"/>
  <c r="BZ19" i="2"/>
  <c r="BZ32" i="2" s="1"/>
  <c r="BZ164" i="2" s="1"/>
  <c r="BZ222" i="2" s="1"/>
  <c r="BY19" i="2"/>
  <c r="BY32" i="2" s="1"/>
  <c r="BY164" i="2" s="1"/>
  <c r="BY222" i="2" s="1"/>
  <c r="BX19" i="2"/>
  <c r="BW19" i="2"/>
  <c r="BW32" i="2" s="1"/>
  <c r="BW164" i="2" s="1"/>
  <c r="BW222" i="2" s="1"/>
  <c r="BV19" i="2"/>
  <c r="BV32" i="2" s="1"/>
  <c r="BV164" i="2" s="1"/>
  <c r="BV222" i="2" s="1"/>
  <c r="BU19" i="2"/>
  <c r="BU32" i="2" s="1"/>
  <c r="BU164" i="2" s="1"/>
  <c r="BU222" i="2" s="1"/>
  <c r="BT19" i="2"/>
  <c r="BS19" i="2"/>
  <c r="BS32" i="2" s="1"/>
  <c r="BS164" i="2" s="1"/>
  <c r="BS222" i="2" s="1"/>
  <c r="BR19" i="2"/>
  <c r="BR32" i="2" s="1"/>
  <c r="BR164" i="2" s="1"/>
  <c r="BR222" i="2" s="1"/>
  <c r="BQ19" i="2"/>
  <c r="BQ32" i="2" s="1"/>
  <c r="BQ164" i="2" s="1"/>
  <c r="BQ222" i="2" s="1"/>
  <c r="BP19" i="2"/>
  <c r="BO19" i="2"/>
  <c r="BO32" i="2" s="1"/>
  <c r="BO164" i="2" s="1"/>
  <c r="BO222" i="2" s="1"/>
  <c r="BN19" i="2"/>
  <c r="BN32" i="2" s="1"/>
  <c r="BN164" i="2" s="1"/>
  <c r="BN222" i="2" s="1"/>
  <c r="BM19" i="2"/>
  <c r="BM32" i="2" s="1"/>
  <c r="BM164" i="2" s="1"/>
  <c r="BM222" i="2" s="1"/>
  <c r="BL19" i="2"/>
  <c r="BK19" i="2"/>
  <c r="BK32" i="2" s="1"/>
  <c r="BK164" i="2" s="1"/>
  <c r="BK222" i="2" s="1"/>
  <c r="BJ19" i="2"/>
  <c r="BJ32" i="2" s="1"/>
  <c r="BJ164" i="2" s="1"/>
  <c r="BJ222" i="2" s="1"/>
  <c r="BI19" i="2"/>
  <c r="BI32" i="2" s="1"/>
  <c r="BI164" i="2" s="1"/>
  <c r="BI222" i="2" s="1"/>
  <c r="BH19" i="2"/>
  <c r="BG19" i="2"/>
  <c r="BG32" i="2" s="1"/>
  <c r="BG164" i="2" s="1"/>
  <c r="BG222" i="2" s="1"/>
  <c r="BF19" i="2"/>
  <c r="BF32" i="2" s="1"/>
  <c r="BF164" i="2" s="1"/>
  <c r="BF222" i="2" s="1"/>
  <c r="BE19" i="2"/>
  <c r="BE32" i="2" s="1"/>
  <c r="BE164" i="2" s="1"/>
  <c r="BE222" i="2" s="1"/>
  <c r="BD19" i="2"/>
  <c r="BC19" i="2"/>
  <c r="BC32" i="2" s="1"/>
  <c r="BC164" i="2" s="1"/>
  <c r="BC222" i="2" s="1"/>
  <c r="BB19" i="2"/>
  <c r="BB32" i="2" s="1"/>
  <c r="BB164" i="2" s="1"/>
  <c r="BB222" i="2" s="1"/>
  <c r="BA19" i="2"/>
  <c r="BA32" i="2" s="1"/>
  <c r="BA164" i="2" s="1"/>
  <c r="BA222" i="2" s="1"/>
  <c r="AZ19" i="2"/>
  <c r="AY19" i="2"/>
  <c r="AY32" i="2" s="1"/>
  <c r="AY164" i="2" s="1"/>
  <c r="AY222" i="2" s="1"/>
  <c r="AX19" i="2"/>
  <c r="AX32" i="2" s="1"/>
  <c r="AX164" i="2" s="1"/>
  <c r="AX222" i="2" s="1"/>
  <c r="AW19" i="2"/>
  <c r="AW32" i="2" s="1"/>
  <c r="AW164" i="2" s="1"/>
  <c r="AW222" i="2" s="1"/>
  <c r="AV19" i="2"/>
  <c r="AU19" i="2"/>
  <c r="AU32" i="2" s="1"/>
  <c r="AU164" i="2" s="1"/>
  <c r="AU222" i="2" s="1"/>
  <c r="AT19" i="2"/>
  <c r="AT32" i="2" s="1"/>
  <c r="AT164" i="2" s="1"/>
  <c r="AT222" i="2" s="1"/>
  <c r="AS19" i="2"/>
  <c r="AS32" i="2" s="1"/>
  <c r="AS164" i="2" s="1"/>
  <c r="AS222" i="2" s="1"/>
  <c r="AR19" i="2"/>
  <c r="AQ19" i="2"/>
  <c r="AQ32" i="2" s="1"/>
  <c r="AQ164" i="2" s="1"/>
  <c r="AQ222" i="2" s="1"/>
  <c r="AP19" i="2"/>
  <c r="AP32" i="2" s="1"/>
  <c r="AP164" i="2" s="1"/>
  <c r="AP222" i="2" s="1"/>
  <c r="AO19" i="2"/>
  <c r="AO32" i="2" s="1"/>
  <c r="AO164" i="2" s="1"/>
  <c r="AO222" i="2" s="1"/>
  <c r="AN19" i="2"/>
  <c r="AM19" i="2"/>
  <c r="AM32" i="2" s="1"/>
  <c r="AM164" i="2" s="1"/>
  <c r="AM222" i="2" s="1"/>
  <c r="AL19" i="2"/>
  <c r="AL32" i="2" s="1"/>
  <c r="AL164" i="2" s="1"/>
  <c r="AL222" i="2" s="1"/>
  <c r="AK19" i="2"/>
  <c r="AK32" i="2" s="1"/>
  <c r="AK164" i="2" s="1"/>
  <c r="AK222" i="2" s="1"/>
  <c r="AJ19" i="2"/>
  <c r="AI19" i="2"/>
  <c r="AI32" i="2" s="1"/>
  <c r="AI164" i="2" s="1"/>
  <c r="AI222" i="2" s="1"/>
  <c r="AH19" i="2"/>
  <c r="AH32" i="2" s="1"/>
  <c r="AH164" i="2" s="1"/>
  <c r="AH222" i="2" s="1"/>
  <c r="AG19" i="2"/>
  <c r="AG32" i="2" s="1"/>
  <c r="AG164" i="2" s="1"/>
  <c r="AG222" i="2" s="1"/>
  <c r="AF19" i="2"/>
  <c r="AE19" i="2"/>
  <c r="AE32" i="2" s="1"/>
  <c r="AE164" i="2" s="1"/>
  <c r="AE222" i="2" s="1"/>
  <c r="AD19" i="2"/>
  <c r="AD32" i="2" s="1"/>
  <c r="AD164" i="2" s="1"/>
  <c r="AD222" i="2" s="1"/>
  <c r="AC19" i="2"/>
  <c r="AC32" i="2" s="1"/>
  <c r="AC164" i="2" s="1"/>
  <c r="AC222" i="2" s="1"/>
  <c r="AB19" i="2"/>
  <c r="AA19" i="2"/>
  <c r="AA32" i="2" s="1"/>
  <c r="AA164" i="2" s="1"/>
  <c r="AA222" i="2" s="1"/>
  <c r="Z19" i="2"/>
  <c r="Z32" i="2" s="1"/>
  <c r="Z164" i="2" s="1"/>
  <c r="Z222" i="2" s="1"/>
  <c r="Y19" i="2"/>
  <c r="Y32" i="2" s="1"/>
  <c r="Y164" i="2" s="1"/>
  <c r="Y222" i="2" s="1"/>
  <c r="X19" i="2"/>
  <c r="W19" i="2"/>
  <c r="W32" i="2" s="1"/>
  <c r="W164" i="2" s="1"/>
  <c r="W222" i="2" s="1"/>
  <c r="V19" i="2"/>
  <c r="V32" i="2" s="1"/>
  <c r="V164" i="2" s="1"/>
  <c r="V222" i="2" s="1"/>
  <c r="U19" i="2"/>
  <c r="U32" i="2" s="1"/>
  <c r="U164" i="2" s="1"/>
  <c r="U222" i="2" s="1"/>
  <c r="T19" i="2"/>
  <c r="S19" i="2"/>
  <c r="S32" i="2" s="1"/>
  <c r="S164" i="2" s="1"/>
  <c r="S222" i="2" s="1"/>
  <c r="R19" i="2"/>
  <c r="R32" i="2" s="1"/>
  <c r="R164" i="2" s="1"/>
  <c r="R222" i="2" s="1"/>
  <c r="Q19" i="2"/>
  <c r="Q32" i="2" s="1"/>
  <c r="Q164" i="2" s="1"/>
  <c r="Q222" i="2" s="1"/>
  <c r="P19" i="2"/>
  <c r="O19" i="2"/>
  <c r="O32" i="2" s="1"/>
  <c r="O164" i="2" s="1"/>
  <c r="O222" i="2" s="1"/>
  <c r="N19" i="2"/>
  <c r="N32" i="2" s="1"/>
  <c r="N164" i="2" s="1"/>
  <c r="N222" i="2" s="1"/>
  <c r="M19" i="2"/>
  <c r="M32" i="2" s="1"/>
  <c r="M164" i="2" s="1"/>
  <c r="M222" i="2" s="1"/>
  <c r="L19" i="2"/>
  <c r="K19" i="2"/>
  <c r="K32" i="2" s="1"/>
  <c r="K164" i="2" s="1"/>
  <c r="K222" i="2" s="1"/>
  <c r="J19" i="2"/>
  <c r="J32" i="2" s="1"/>
  <c r="J164" i="2" s="1"/>
  <c r="J222" i="2" s="1"/>
  <c r="I19" i="2"/>
  <c r="I32" i="2" s="1"/>
  <c r="I164" i="2" s="1"/>
  <c r="I222" i="2" s="1"/>
  <c r="H19" i="2"/>
  <c r="F19" i="2"/>
  <c r="F32" i="2" s="1"/>
  <c r="F164" i="2" s="1"/>
  <c r="F222" i="2" s="1"/>
  <c r="E19" i="2"/>
  <c r="E32" i="2" s="1"/>
  <c r="E164" i="2" s="1"/>
  <c r="E222" i="2" s="1"/>
  <c r="D19" i="2"/>
  <c r="D32" i="2" s="1"/>
  <c r="D164" i="2" s="1"/>
  <c r="D222" i="2" s="1"/>
  <c r="C19" i="2"/>
  <c r="B19" i="2"/>
  <c r="B32" i="2" s="1"/>
  <c r="B164" i="2" s="1"/>
  <c r="B222" i="2" s="1"/>
  <c r="CR464" i="1"/>
  <c r="CQ464" i="1"/>
  <c r="CN464" i="1"/>
  <c r="CM464" i="1"/>
  <c r="CJ464" i="1"/>
  <c r="CI464" i="1"/>
  <c r="CF464" i="1"/>
  <c r="CE464" i="1"/>
  <c r="CB464" i="1"/>
  <c r="CA464" i="1"/>
  <c r="BX464" i="1"/>
  <c r="BW464" i="1"/>
  <c r="BT464" i="1"/>
  <c r="BS464" i="1"/>
  <c r="BP464" i="1"/>
  <c r="BO464" i="1"/>
  <c r="BL464" i="1"/>
  <c r="BK464" i="1"/>
  <c r="BH464" i="1"/>
  <c r="BG464" i="1"/>
  <c r="BD464" i="1"/>
  <c r="BC464" i="1"/>
  <c r="AZ464" i="1"/>
  <c r="AY464" i="1"/>
  <c r="AV464" i="1"/>
  <c r="AU464" i="1"/>
  <c r="AR464" i="1"/>
  <c r="AQ464" i="1"/>
  <c r="AN464" i="1"/>
  <c r="AM464" i="1"/>
  <c r="AJ464" i="1"/>
  <c r="AI464" i="1"/>
  <c r="AF464" i="1"/>
  <c r="AE464" i="1"/>
  <c r="AB464" i="1"/>
  <c r="AA464" i="1"/>
  <c r="X464" i="1"/>
  <c r="W464" i="1"/>
  <c r="T464" i="1"/>
  <c r="S464" i="1"/>
  <c r="P464" i="1"/>
  <c r="O464" i="1"/>
  <c r="L464" i="1"/>
  <c r="K464" i="1"/>
  <c r="H464" i="1"/>
  <c r="G464" i="1"/>
  <c r="CR460" i="1"/>
  <c r="CQ460" i="1"/>
  <c r="CP460" i="1"/>
  <c r="CP464" i="1" s="1"/>
  <c r="CO460" i="1"/>
  <c r="CO464" i="1" s="1"/>
  <c r="CN460" i="1"/>
  <c r="CM460" i="1"/>
  <c r="CL460" i="1"/>
  <c r="CL464" i="1" s="1"/>
  <c r="CK460" i="1"/>
  <c r="CK464" i="1" s="1"/>
  <c r="CJ460" i="1"/>
  <c r="CI460" i="1"/>
  <c r="CH460" i="1"/>
  <c r="CH464" i="1" s="1"/>
  <c r="CG460" i="1"/>
  <c r="CG464" i="1" s="1"/>
  <c r="CF460" i="1"/>
  <c r="CE460" i="1"/>
  <c r="CD460" i="1"/>
  <c r="CD464" i="1" s="1"/>
  <c r="CC460" i="1"/>
  <c r="CC464" i="1" s="1"/>
  <c r="CB460" i="1"/>
  <c r="CA460" i="1"/>
  <c r="BZ460" i="1"/>
  <c r="BZ464" i="1" s="1"/>
  <c r="BY460" i="1"/>
  <c r="BY464" i="1" s="1"/>
  <c r="BX460" i="1"/>
  <c r="BW460" i="1"/>
  <c r="BV460" i="1"/>
  <c r="BV464" i="1" s="1"/>
  <c r="BU460" i="1"/>
  <c r="BU464" i="1" s="1"/>
  <c r="BT460" i="1"/>
  <c r="BS460" i="1"/>
  <c r="BR460" i="1"/>
  <c r="BR464" i="1" s="1"/>
  <c r="BQ460" i="1"/>
  <c r="BQ464" i="1" s="1"/>
  <c r="BP460" i="1"/>
  <c r="BO460" i="1"/>
  <c r="BN460" i="1"/>
  <c r="BN464" i="1" s="1"/>
  <c r="BM460" i="1"/>
  <c r="BM464" i="1" s="1"/>
  <c r="BL460" i="1"/>
  <c r="BK460" i="1"/>
  <c r="BJ460" i="1"/>
  <c r="BJ464" i="1" s="1"/>
  <c r="BI460" i="1"/>
  <c r="BI464" i="1" s="1"/>
  <c r="BH460" i="1"/>
  <c r="BG460" i="1"/>
  <c r="BF460" i="1"/>
  <c r="BF464" i="1" s="1"/>
  <c r="BE460" i="1"/>
  <c r="BE464" i="1" s="1"/>
  <c r="BD460" i="1"/>
  <c r="BC460" i="1"/>
  <c r="BB460" i="1"/>
  <c r="BB464" i="1" s="1"/>
  <c r="BA460" i="1"/>
  <c r="BA464" i="1" s="1"/>
  <c r="AZ460" i="1"/>
  <c r="AY460" i="1"/>
  <c r="AX460" i="1"/>
  <c r="AX464" i="1" s="1"/>
  <c r="AW460" i="1"/>
  <c r="AW464" i="1" s="1"/>
  <c r="AV460" i="1"/>
  <c r="AU460" i="1"/>
  <c r="AT460" i="1"/>
  <c r="AT464" i="1" s="1"/>
  <c r="AS460" i="1"/>
  <c r="AS464" i="1" s="1"/>
  <c r="AR460" i="1"/>
  <c r="AQ460" i="1"/>
  <c r="AP460" i="1"/>
  <c r="AP464" i="1" s="1"/>
  <c r="AO460" i="1"/>
  <c r="AO464" i="1" s="1"/>
  <c r="AN460" i="1"/>
  <c r="AM460" i="1"/>
  <c r="AL460" i="1"/>
  <c r="AL464" i="1" s="1"/>
  <c r="AK460" i="1"/>
  <c r="AK464" i="1" s="1"/>
  <c r="AJ460" i="1"/>
  <c r="AI460" i="1"/>
  <c r="AH460" i="1"/>
  <c r="AH464" i="1" s="1"/>
  <c r="AG460" i="1"/>
  <c r="AG464" i="1" s="1"/>
  <c r="AF460" i="1"/>
  <c r="AE460" i="1"/>
  <c r="AD460" i="1"/>
  <c r="AD464" i="1" s="1"/>
  <c r="AC460" i="1"/>
  <c r="AC464" i="1" s="1"/>
  <c r="AB460" i="1"/>
  <c r="AA460" i="1"/>
  <c r="Z460" i="1"/>
  <c r="Z464" i="1" s="1"/>
  <c r="Y460" i="1"/>
  <c r="Y464" i="1" s="1"/>
  <c r="X460" i="1"/>
  <c r="W460" i="1"/>
  <c r="V460" i="1"/>
  <c r="V464" i="1" s="1"/>
  <c r="U460" i="1"/>
  <c r="U464" i="1" s="1"/>
  <c r="T460" i="1"/>
  <c r="S460" i="1"/>
  <c r="R460" i="1"/>
  <c r="R464" i="1" s="1"/>
  <c r="Q460" i="1"/>
  <c r="Q464" i="1" s="1"/>
  <c r="P460" i="1"/>
  <c r="O460" i="1"/>
  <c r="N460" i="1"/>
  <c r="N464" i="1" s="1"/>
  <c r="M460" i="1"/>
  <c r="M464" i="1" s="1"/>
  <c r="L460" i="1"/>
  <c r="K460" i="1"/>
  <c r="J460" i="1"/>
  <c r="J464" i="1" s="1"/>
  <c r="I460" i="1"/>
  <c r="I464" i="1" s="1"/>
  <c r="H460" i="1"/>
  <c r="G460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I446" i="1"/>
  <c r="BH446" i="1"/>
  <c r="BG446" i="1"/>
  <c r="BF446" i="1"/>
  <c r="BE446" i="1"/>
  <c r="BD446" i="1"/>
  <c r="BC446" i="1"/>
  <c r="BB446" i="1"/>
  <c r="BA446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CR443" i="1"/>
  <c r="CR448" i="1" s="1"/>
  <c r="CQ443" i="1"/>
  <c r="CQ448" i="1" s="1"/>
  <c r="CP443" i="1"/>
  <c r="CP448" i="1" s="1"/>
  <c r="CO443" i="1"/>
  <c r="CO448" i="1" s="1"/>
  <c r="CN443" i="1"/>
  <c r="CN448" i="1" s="1"/>
  <c r="CM443" i="1"/>
  <c r="CM448" i="1" s="1"/>
  <c r="CL443" i="1"/>
  <c r="CL448" i="1" s="1"/>
  <c r="CK443" i="1"/>
  <c r="CK448" i="1" s="1"/>
  <c r="CJ443" i="1"/>
  <c r="CJ448" i="1" s="1"/>
  <c r="CI443" i="1"/>
  <c r="CI448" i="1" s="1"/>
  <c r="CH443" i="1"/>
  <c r="CH448" i="1" s="1"/>
  <c r="CG443" i="1"/>
  <c r="CG448" i="1" s="1"/>
  <c r="CF443" i="1"/>
  <c r="CF448" i="1" s="1"/>
  <c r="CE443" i="1"/>
  <c r="CE448" i="1" s="1"/>
  <c r="CD443" i="1"/>
  <c r="CD448" i="1" s="1"/>
  <c r="CC443" i="1"/>
  <c r="CC448" i="1" s="1"/>
  <c r="CB443" i="1"/>
  <c r="CB448" i="1" s="1"/>
  <c r="CA443" i="1"/>
  <c r="CA448" i="1" s="1"/>
  <c r="BZ443" i="1"/>
  <c r="BZ448" i="1" s="1"/>
  <c r="BY443" i="1"/>
  <c r="BY448" i="1" s="1"/>
  <c r="BX443" i="1"/>
  <c r="BX448" i="1" s="1"/>
  <c r="BW443" i="1"/>
  <c r="BW448" i="1" s="1"/>
  <c r="BV443" i="1"/>
  <c r="BV448" i="1" s="1"/>
  <c r="BU443" i="1"/>
  <c r="BU448" i="1" s="1"/>
  <c r="BT443" i="1"/>
  <c r="BT448" i="1" s="1"/>
  <c r="BS443" i="1"/>
  <c r="BS448" i="1" s="1"/>
  <c r="BR443" i="1"/>
  <c r="BR448" i="1" s="1"/>
  <c r="BQ443" i="1"/>
  <c r="BQ448" i="1" s="1"/>
  <c r="BP443" i="1"/>
  <c r="BP448" i="1" s="1"/>
  <c r="BO443" i="1"/>
  <c r="BO448" i="1" s="1"/>
  <c r="BN443" i="1"/>
  <c r="BN448" i="1" s="1"/>
  <c r="BM443" i="1"/>
  <c r="BM448" i="1" s="1"/>
  <c r="BL443" i="1"/>
  <c r="BL448" i="1" s="1"/>
  <c r="BK443" i="1"/>
  <c r="BK448" i="1" s="1"/>
  <c r="BJ443" i="1"/>
  <c r="BJ448" i="1" s="1"/>
  <c r="BI443" i="1"/>
  <c r="BI448" i="1" s="1"/>
  <c r="BH443" i="1"/>
  <c r="BH448" i="1" s="1"/>
  <c r="BG443" i="1"/>
  <c r="BG448" i="1" s="1"/>
  <c r="BF443" i="1"/>
  <c r="BF448" i="1" s="1"/>
  <c r="BE443" i="1"/>
  <c r="BE448" i="1" s="1"/>
  <c r="BD443" i="1"/>
  <c r="BD448" i="1" s="1"/>
  <c r="BC443" i="1"/>
  <c r="BC448" i="1" s="1"/>
  <c r="BB443" i="1"/>
  <c r="BB448" i="1" s="1"/>
  <c r="BA443" i="1"/>
  <c r="BA448" i="1" s="1"/>
  <c r="AZ443" i="1"/>
  <c r="AZ448" i="1" s="1"/>
  <c r="AY443" i="1"/>
  <c r="AY448" i="1" s="1"/>
  <c r="AX443" i="1"/>
  <c r="AX448" i="1" s="1"/>
  <c r="AW443" i="1"/>
  <c r="AW448" i="1" s="1"/>
  <c r="AV443" i="1"/>
  <c r="AV448" i="1" s="1"/>
  <c r="AU443" i="1"/>
  <c r="AU448" i="1" s="1"/>
  <c r="AT443" i="1"/>
  <c r="AT448" i="1" s="1"/>
  <c r="AS443" i="1"/>
  <c r="AS448" i="1" s="1"/>
  <c r="AR443" i="1"/>
  <c r="AR448" i="1" s="1"/>
  <c r="AQ443" i="1"/>
  <c r="AQ448" i="1" s="1"/>
  <c r="AP443" i="1"/>
  <c r="AP448" i="1" s="1"/>
  <c r="AO443" i="1"/>
  <c r="AO448" i="1" s="1"/>
  <c r="AN443" i="1"/>
  <c r="AN448" i="1" s="1"/>
  <c r="AM443" i="1"/>
  <c r="AM448" i="1" s="1"/>
  <c r="AL443" i="1"/>
  <c r="AL448" i="1" s="1"/>
  <c r="AK443" i="1"/>
  <c r="AK448" i="1" s="1"/>
  <c r="AJ443" i="1"/>
  <c r="AJ448" i="1" s="1"/>
  <c r="AI443" i="1"/>
  <c r="AI448" i="1" s="1"/>
  <c r="AH443" i="1"/>
  <c r="AH448" i="1" s="1"/>
  <c r="AG443" i="1"/>
  <c r="AG448" i="1" s="1"/>
  <c r="AF443" i="1"/>
  <c r="AF448" i="1" s="1"/>
  <c r="AE443" i="1"/>
  <c r="AE448" i="1" s="1"/>
  <c r="AD443" i="1"/>
  <c r="AD448" i="1" s="1"/>
  <c r="AC443" i="1"/>
  <c r="AC448" i="1" s="1"/>
  <c r="AB443" i="1"/>
  <c r="AB448" i="1" s="1"/>
  <c r="AA443" i="1"/>
  <c r="AA448" i="1" s="1"/>
  <c r="Z443" i="1"/>
  <c r="Z448" i="1" s="1"/>
  <c r="Y443" i="1"/>
  <c r="Y448" i="1" s="1"/>
  <c r="X443" i="1"/>
  <c r="X448" i="1" s="1"/>
  <c r="W443" i="1"/>
  <c r="W448" i="1" s="1"/>
  <c r="V443" i="1"/>
  <c r="V448" i="1" s="1"/>
  <c r="U443" i="1"/>
  <c r="U448" i="1" s="1"/>
  <c r="T443" i="1"/>
  <c r="T448" i="1" s="1"/>
  <c r="S443" i="1"/>
  <c r="S448" i="1" s="1"/>
  <c r="R443" i="1"/>
  <c r="R448" i="1" s="1"/>
  <c r="Q443" i="1"/>
  <c r="Q448" i="1" s="1"/>
  <c r="P443" i="1"/>
  <c r="P448" i="1" s="1"/>
  <c r="O443" i="1"/>
  <c r="O448" i="1" s="1"/>
  <c r="N443" i="1"/>
  <c r="N448" i="1" s="1"/>
  <c r="M443" i="1"/>
  <c r="M448" i="1" s="1"/>
  <c r="L443" i="1"/>
  <c r="L448" i="1" s="1"/>
  <c r="K443" i="1"/>
  <c r="K448" i="1" s="1"/>
  <c r="J443" i="1"/>
  <c r="J448" i="1" s="1"/>
  <c r="I443" i="1"/>
  <c r="I448" i="1" s="1"/>
  <c r="H443" i="1"/>
  <c r="H448" i="1" s="1"/>
  <c r="G443" i="1"/>
  <c r="G448" i="1" s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/>
  <c r="BV433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I433" i="1"/>
  <c r="BH433" i="1"/>
  <c r="BG433" i="1"/>
  <c r="BF433" i="1"/>
  <c r="BE433" i="1"/>
  <c r="BD433" i="1"/>
  <c r="BC433" i="1"/>
  <c r="BB433" i="1"/>
  <c r="BA433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I427" i="1"/>
  <c r="BH427" i="1"/>
  <c r="BG427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BV423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I423" i="1"/>
  <c r="BH423" i="1"/>
  <c r="BG423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BW419" i="1"/>
  <c r="BV419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I419" i="1"/>
  <c r="BH419" i="1"/>
  <c r="BG419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CR395" i="1"/>
  <c r="CR436" i="1" s="1"/>
  <c r="CQ395" i="1"/>
  <c r="CQ436" i="1" s="1"/>
  <c r="CP395" i="1"/>
  <c r="CP436" i="1" s="1"/>
  <c r="CO395" i="1"/>
  <c r="CO436" i="1" s="1"/>
  <c r="CN395" i="1"/>
  <c r="CN436" i="1" s="1"/>
  <c r="CM395" i="1"/>
  <c r="CM436" i="1" s="1"/>
  <c r="CL395" i="1"/>
  <c r="CL436" i="1" s="1"/>
  <c r="CK395" i="1"/>
  <c r="CK436" i="1" s="1"/>
  <c r="CJ395" i="1"/>
  <c r="CJ436" i="1" s="1"/>
  <c r="CI395" i="1"/>
  <c r="CI436" i="1" s="1"/>
  <c r="CH395" i="1"/>
  <c r="CH436" i="1" s="1"/>
  <c r="CG395" i="1"/>
  <c r="CG436" i="1" s="1"/>
  <c r="CF395" i="1"/>
  <c r="CF436" i="1" s="1"/>
  <c r="CE395" i="1"/>
  <c r="CE436" i="1" s="1"/>
  <c r="CD395" i="1"/>
  <c r="CD436" i="1" s="1"/>
  <c r="CC395" i="1"/>
  <c r="CC436" i="1" s="1"/>
  <c r="CB395" i="1"/>
  <c r="CB436" i="1" s="1"/>
  <c r="CA395" i="1"/>
  <c r="CA436" i="1" s="1"/>
  <c r="BZ395" i="1"/>
  <c r="BZ436" i="1" s="1"/>
  <c r="BY395" i="1"/>
  <c r="BY436" i="1" s="1"/>
  <c r="BX395" i="1"/>
  <c r="BX436" i="1" s="1"/>
  <c r="BW395" i="1"/>
  <c r="BW436" i="1" s="1"/>
  <c r="BV395" i="1"/>
  <c r="BV436" i="1" s="1"/>
  <c r="BU395" i="1"/>
  <c r="BU436" i="1" s="1"/>
  <c r="BT395" i="1"/>
  <c r="BT436" i="1" s="1"/>
  <c r="BS395" i="1"/>
  <c r="BS436" i="1" s="1"/>
  <c r="BR395" i="1"/>
  <c r="BR436" i="1" s="1"/>
  <c r="BQ395" i="1"/>
  <c r="BQ436" i="1" s="1"/>
  <c r="BP395" i="1"/>
  <c r="BP436" i="1" s="1"/>
  <c r="BO395" i="1"/>
  <c r="BO436" i="1" s="1"/>
  <c r="BN395" i="1"/>
  <c r="BN436" i="1" s="1"/>
  <c r="BM395" i="1"/>
  <c r="BM436" i="1" s="1"/>
  <c r="BL395" i="1"/>
  <c r="BL436" i="1" s="1"/>
  <c r="BK395" i="1"/>
  <c r="BK436" i="1" s="1"/>
  <c r="BJ395" i="1"/>
  <c r="BJ436" i="1" s="1"/>
  <c r="BI395" i="1"/>
  <c r="BI436" i="1" s="1"/>
  <c r="BH395" i="1"/>
  <c r="BH436" i="1" s="1"/>
  <c r="BG395" i="1"/>
  <c r="BG436" i="1" s="1"/>
  <c r="BF395" i="1"/>
  <c r="BF436" i="1" s="1"/>
  <c r="BE395" i="1"/>
  <c r="BE436" i="1" s="1"/>
  <c r="BD395" i="1"/>
  <c r="BD436" i="1" s="1"/>
  <c r="BC395" i="1"/>
  <c r="BC436" i="1" s="1"/>
  <c r="BB395" i="1"/>
  <c r="BB436" i="1" s="1"/>
  <c r="BA395" i="1"/>
  <c r="BA436" i="1" s="1"/>
  <c r="AZ395" i="1"/>
  <c r="AZ436" i="1" s="1"/>
  <c r="AY395" i="1"/>
  <c r="AY436" i="1" s="1"/>
  <c r="AX395" i="1"/>
  <c r="AX436" i="1" s="1"/>
  <c r="AW395" i="1"/>
  <c r="AW436" i="1" s="1"/>
  <c r="AV395" i="1"/>
  <c r="AV436" i="1" s="1"/>
  <c r="AU395" i="1"/>
  <c r="AU436" i="1" s="1"/>
  <c r="AT395" i="1"/>
  <c r="AT436" i="1" s="1"/>
  <c r="AS395" i="1"/>
  <c r="AS436" i="1" s="1"/>
  <c r="AR395" i="1"/>
  <c r="AR436" i="1" s="1"/>
  <c r="AQ395" i="1"/>
  <c r="AQ436" i="1" s="1"/>
  <c r="AP395" i="1"/>
  <c r="AP436" i="1" s="1"/>
  <c r="AO395" i="1"/>
  <c r="AO436" i="1" s="1"/>
  <c r="AN395" i="1"/>
  <c r="AN436" i="1" s="1"/>
  <c r="AM395" i="1"/>
  <c r="AM436" i="1" s="1"/>
  <c r="AL395" i="1"/>
  <c r="AL436" i="1" s="1"/>
  <c r="AK395" i="1"/>
  <c r="AK436" i="1" s="1"/>
  <c r="AJ395" i="1"/>
  <c r="AJ436" i="1" s="1"/>
  <c r="AI395" i="1"/>
  <c r="AI436" i="1" s="1"/>
  <c r="AH395" i="1"/>
  <c r="AH436" i="1" s="1"/>
  <c r="AG395" i="1"/>
  <c r="AG436" i="1" s="1"/>
  <c r="AF395" i="1"/>
  <c r="AF436" i="1" s="1"/>
  <c r="AE395" i="1"/>
  <c r="AE436" i="1" s="1"/>
  <c r="AD395" i="1"/>
  <c r="AD436" i="1" s="1"/>
  <c r="AC395" i="1"/>
  <c r="AC436" i="1" s="1"/>
  <c r="AB395" i="1"/>
  <c r="AB436" i="1" s="1"/>
  <c r="AA395" i="1"/>
  <c r="AA436" i="1" s="1"/>
  <c r="Z395" i="1"/>
  <c r="Z436" i="1" s="1"/>
  <c r="Y395" i="1"/>
  <c r="Y436" i="1" s="1"/>
  <c r="X395" i="1"/>
  <c r="X436" i="1" s="1"/>
  <c r="W395" i="1"/>
  <c r="W436" i="1" s="1"/>
  <c r="V395" i="1"/>
  <c r="V436" i="1" s="1"/>
  <c r="U395" i="1"/>
  <c r="U436" i="1" s="1"/>
  <c r="T395" i="1"/>
  <c r="T436" i="1" s="1"/>
  <c r="S395" i="1"/>
  <c r="S436" i="1" s="1"/>
  <c r="R395" i="1"/>
  <c r="R436" i="1" s="1"/>
  <c r="Q395" i="1"/>
  <c r="Q436" i="1" s="1"/>
  <c r="P395" i="1"/>
  <c r="P436" i="1" s="1"/>
  <c r="O395" i="1"/>
  <c r="O436" i="1" s="1"/>
  <c r="N395" i="1"/>
  <c r="N436" i="1" s="1"/>
  <c r="M395" i="1"/>
  <c r="M436" i="1" s="1"/>
  <c r="L395" i="1"/>
  <c r="L436" i="1" s="1"/>
  <c r="K395" i="1"/>
  <c r="K436" i="1" s="1"/>
  <c r="J395" i="1"/>
  <c r="J436" i="1" s="1"/>
  <c r="I395" i="1"/>
  <c r="I436" i="1" s="1"/>
  <c r="H395" i="1"/>
  <c r="H436" i="1" s="1"/>
  <c r="G395" i="1"/>
  <c r="G436" i="1" s="1"/>
  <c r="CR382" i="1"/>
  <c r="CR384" i="1" s="1"/>
  <c r="CR437" i="1" s="1"/>
  <c r="CQ382" i="1"/>
  <c r="CQ384" i="1" s="1"/>
  <c r="CQ437" i="1" s="1"/>
  <c r="CP382" i="1"/>
  <c r="CP384" i="1" s="1"/>
  <c r="CP437" i="1" s="1"/>
  <c r="CO382" i="1"/>
  <c r="CO384" i="1" s="1"/>
  <c r="CO437" i="1" s="1"/>
  <c r="CN382" i="1"/>
  <c r="CN384" i="1" s="1"/>
  <c r="CN437" i="1" s="1"/>
  <c r="CM382" i="1"/>
  <c r="CM384" i="1" s="1"/>
  <c r="CM437" i="1" s="1"/>
  <c r="CL382" i="1"/>
  <c r="CL384" i="1" s="1"/>
  <c r="CL437" i="1" s="1"/>
  <c r="CK382" i="1"/>
  <c r="CK384" i="1" s="1"/>
  <c r="CK437" i="1" s="1"/>
  <c r="CJ382" i="1"/>
  <c r="CJ384" i="1" s="1"/>
  <c r="CJ437" i="1" s="1"/>
  <c r="CI382" i="1"/>
  <c r="CI384" i="1" s="1"/>
  <c r="CI437" i="1" s="1"/>
  <c r="CH382" i="1"/>
  <c r="CH384" i="1" s="1"/>
  <c r="CH437" i="1" s="1"/>
  <c r="CG382" i="1"/>
  <c r="CG384" i="1" s="1"/>
  <c r="CG437" i="1" s="1"/>
  <c r="CF382" i="1"/>
  <c r="CF384" i="1" s="1"/>
  <c r="CF437" i="1" s="1"/>
  <c r="CE382" i="1"/>
  <c r="CE384" i="1" s="1"/>
  <c r="CE437" i="1" s="1"/>
  <c r="CD382" i="1"/>
  <c r="CD384" i="1" s="1"/>
  <c r="CD437" i="1" s="1"/>
  <c r="CC382" i="1"/>
  <c r="CC384" i="1" s="1"/>
  <c r="CC437" i="1" s="1"/>
  <c r="CB382" i="1"/>
  <c r="CB384" i="1" s="1"/>
  <c r="CB437" i="1" s="1"/>
  <c r="CA382" i="1"/>
  <c r="CA384" i="1" s="1"/>
  <c r="CA437" i="1" s="1"/>
  <c r="BZ382" i="1"/>
  <c r="BZ384" i="1" s="1"/>
  <c r="BZ437" i="1" s="1"/>
  <c r="BY382" i="1"/>
  <c r="BY384" i="1" s="1"/>
  <c r="BY437" i="1" s="1"/>
  <c r="BX382" i="1"/>
  <c r="BX384" i="1" s="1"/>
  <c r="BX437" i="1" s="1"/>
  <c r="BW382" i="1"/>
  <c r="BW384" i="1" s="1"/>
  <c r="BW437" i="1" s="1"/>
  <c r="BV382" i="1"/>
  <c r="BV384" i="1" s="1"/>
  <c r="BV437" i="1" s="1"/>
  <c r="BU382" i="1"/>
  <c r="BU384" i="1" s="1"/>
  <c r="BU437" i="1" s="1"/>
  <c r="BT382" i="1"/>
  <c r="BT384" i="1" s="1"/>
  <c r="BT437" i="1" s="1"/>
  <c r="BS382" i="1"/>
  <c r="BS384" i="1" s="1"/>
  <c r="BS437" i="1" s="1"/>
  <c r="BR382" i="1"/>
  <c r="BR384" i="1" s="1"/>
  <c r="BR437" i="1" s="1"/>
  <c r="BQ382" i="1"/>
  <c r="BQ384" i="1" s="1"/>
  <c r="BQ437" i="1" s="1"/>
  <c r="BP382" i="1"/>
  <c r="BP384" i="1" s="1"/>
  <c r="BP437" i="1" s="1"/>
  <c r="BO382" i="1"/>
  <c r="BO384" i="1" s="1"/>
  <c r="BO437" i="1" s="1"/>
  <c r="BN382" i="1"/>
  <c r="BN384" i="1" s="1"/>
  <c r="BN437" i="1" s="1"/>
  <c r="BM382" i="1"/>
  <c r="BM384" i="1" s="1"/>
  <c r="BM437" i="1" s="1"/>
  <c r="BL382" i="1"/>
  <c r="BL384" i="1" s="1"/>
  <c r="BL437" i="1" s="1"/>
  <c r="BK382" i="1"/>
  <c r="BK384" i="1" s="1"/>
  <c r="BK437" i="1" s="1"/>
  <c r="BJ382" i="1"/>
  <c r="BJ384" i="1" s="1"/>
  <c r="BJ437" i="1" s="1"/>
  <c r="BI382" i="1"/>
  <c r="BI384" i="1" s="1"/>
  <c r="BI437" i="1" s="1"/>
  <c r="BH382" i="1"/>
  <c r="BH384" i="1" s="1"/>
  <c r="BH437" i="1" s="1"/>
  <c r="BG382" i="1"/>
  <c r="BG384" i="1" s="1"/>
  <c r="BG437" i="1" s="1"/>
  <c r="BF382" i="1"/>
  <c r="BF384" i="1" s="1"/>
  <c r="BF437" i="1" s="1"/>
  <c r="BE382" i="1"/>
  <c r="BE384" i="1" s="1"/>
  <c r="BE437" i="1" s="1"/>
  <c r="BD382" i="1"/>
  <c r="BD384" i="1" s="1"/>
  <c r="BD437" i="1" s="1"/>
  <c r="BC382" i="1"/>
  <c r="BC384" i="1" s="1"/>
  <c r="BC437" i="1" s="1"/>
  <c r="BB382" i="1"/>
  <c r="BB384" i="1" s="1"/>
  <c r="BB437" i="1" s="1"/>
  <c r="BA382" i="1"/>
  <c r="BA384" i="1" s="1"/>
  <c r="BA437" i="1" s="1"/>
  <c r="AZ382" i="1"/>
  <c r="AZ384" i="1" s="1"/>
  <c r="AZ437" i="1" s="1"/>
  <c r="AY382" i="1"/>
  <c r="AY384" i="1" s="1"/>
  <c r="AY437" i="1" s="1"/>
  <c r="AX382" i="1"/>
  <c r="AX384" i="1" s="1"/>
  <c r="AX437" i="1" s="1"/>
  <c r="AW382" i="1"/>
  <c r="AW384" i="1" s="1"/>
  <c r="AW437" i="1" s="1"/>
  <c r="AV382" i="1"/>
  <c r="AV384" i="1" s="1"/>
  <c r="AV437" i="1" s="1"/>
  <c r="AU382" i="1"/>
  <c r="AU384" i="1" s="1"/>
  <c r="AU437" i="1" s="1"/>
  <c r="AT382" i="1"/>
  <c r="AT384" i="1" s="1"/>
  <c r="AT437" i="1" s="1"/>
  <c r="AS382" i="1"/>
  <c r="AS384" i="1" s="1"/>
  <c r="AS437" i="1" s="1"/>
  <c r="AR382" i="1"/>
  <c r="AR384" i="1" s="1"/>
  <c r="AR437" i="1" s="1"/>
  <c r="AQ382" i="1"/>
  <c r="AQ384" i="1" s="1"/>
  <c r="AQ437" i="1" s="1"/>
  <c r="AP382" i="1"/>
  <c r="AP384" i="1" s="1"/>
  <c r="AP437" i="1" s="1"/>
  <c r="AO382" i="1"/>
  <c r="AO384" i="1" s="1"/>
  <c r="AO437" i="1" s="1"/>
  <c r="AN382" i="1"/>
  <c r="AN384" i="1" s="1"/>
  <c r="AN437" i="1" s="1"/>
  <c r="AM382" i="1"/>
  <c r="AM384" i="1" s="1"/>
  <c r="AM437" i="1" s="1"/>
  <c r="AL382" i="1"/>
  <c r="AL384" i="1" s="1"/>
  <c r="AL437" i="1" s="1"/>
  <c r="AK382" i="1"/>
  <c r="AK384" i="1" s="1"/>
  <c r="AK437" i="1" s="1"/>
  <c r="AJ382" i="1"/>
  <c r="AJ384" i="1" s="1"/>
  <c r="AJ437" i="1" s="1"/>
  <c r="AI382" i="1"/>
  <c r="AI384" i="1" s="1"/>
  <c r="AI437" i="1" s="1"/>
  <c r="AH382" i="1"/>
  <c r="AH384" i="1" s="1"/>
  <c r="AH437" i="1" s="1"/>
  <c r="AG382" i="1"/>
  <c r="AG384" i="1" s="1"/>
  <c r="AG437" i="1" s="1"/>
  <c r="AF382" i="1"/>
  <c r="AF384" i="1" s="1"/>
  <c r="AF437" i="1" s="1"/>
  <c r="AE382" i="1"/>
  <c r="AE384" i="1" s="1"/>
  <c r="AE437" i="1" s="1"/>
  <c r="AD382" i="1"/>
  <c r="AD384" i="1" s="1"/>
  <c r="AD437" i="1" s="1"/>
  <c r="AC382" i="1"/>
  <c r="AC384" i="1" s="1"/>
  <c r="AC437" i="1" s="1"/>
  <c r="AB382" i="1"/>
  <c r="AB384" i="1" s="1"/>
  <c r="AB437" i="1" s="1"/>
  <c r="AA382" i="1"/>
  <c r="AA384" i="1" s="1"/>
  <c r="AA437" i="1" s="1"/>
  <c r="Z382" i="1"/>
  <c r="Z384" i="1" s="1"/>
  <c r="Z437" i="1" s="1"/>
  <c r="Y382" i="1"/>
  <c r="Y384" i="1" s="1"/>
  <c r="Y437" i="1" s="1"/>
  <c r="X382" i="1"/>
  <c r="X384" i="1" s="1"/>
  <c r="X437" i="1" s="1"/>
  <c r="W382" i="1"/>
  <c r="W384" i="1" s="1"/>
  <c r="W437" i="1" s="1"/>
  <c r="V382" i="1"/>
  <c r="V384" i="1" s="1"/>
  <c r="V437" i="1" s="1"/>
  <c r="U382" i="1"/>
  <c r="U384" i="1" s="1"/>
  <c r="U437" i="1" s="1"/>
  <c r="T382" i="1"/>
  <c r="T384" i="1" s="1"/>
  <c r="T437" i="1" s="1"/>
  <c r="S382" i="1"/>
  <c r="S384" i="1" s="1"/>
  <c r="S437" i="1" s="1"/>
  <c r="R382" i="1"/>
  <c r="R384" i="1" s="1"/>
  <c r="R437" i="1" s="1"/>
  <c r="Q382" i="1"/>
  <c r="Q384" i="1" s="1"/>
  <c r="Q437" i="1" s="1"/>
  <c r="P382" i="1"/>
  <c r="P384" i="1" s="1"/>
  <c r="P437" i="1" s="1"/>
  <c r="O382" i="1"/>
  <c r="O384" i="1" s="1"/>
  <c r="O437" i="1" s="1"/>
  <c r="N382" i="1"/>
  <c r="N384" i="1" s="1"/>
  <c r="N437" i="1" s="1"/>
  <c r="M382" i="1"/>
  <c r="M384" i="1" s="1"/>
  <c r="M437" i="1" s="1"/>
  <c r="L382" i="1"/>
  <c r="L384" i="1" s="1"/>
  <c r="L437" i="1" s="1"/>
  <c r="K382" i="1"/>
  <c r="K384" i="1" s="1"/>
  <c r="K437" i="1" s="1"/>
  <c r="J382" i="1"/>
  <c r="J384" i="1" s="1"/>
  <c r="J437" i="1" s="1"/>
  <c r="I382" i="1"/>
  <c r="I384" i="1" s="1"/>
  <c r="I437" i="1" s="1"/>
  <c r="H382" i="1"/>
  <c r="H384" i="1" s="1"/>
  <c r="H437" i="1" s="1"/>
  <c r="G382" i="1"/>
  <c r="G384" i="1" s="1"/>
  <c r="G437" i="1" s="1"/>
  <c r="CR374" i="1"/>
  <c r="CQ374" i="1"/>
  <c r="CP374" i="1"/>
  <c r="CO374" i="1"/>
  <c r="CN374" i="1"/>
  <c r="CM374" i="1"/>
  <c r="CL374" i="1"/>
  <c r="CK374" i="1"/>
  <c r="CJ374" i="1"/>
  <c r="CI374" i="1"/>
  <c r="CH374" i="1"/>
  <c r="CG374" i="1"/>
  <c r="CF374" i="1"/>
  <c r="CE374" i="1"/>
  <c r="CD374" i="1"/>
  <c r="CC374" i="1"/>
  <c r="CB374" i="1"/>
  <c r="CA374" i="1"/>
  <c r="BZ374" i="1"/>
  <c r="BY374" i="1"/>
  <c r="BX374" i="1"/>
  <c r="BW374" i="1"/>
  <c r="BV374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I374" i="1"/>
  <c r="BH374" i="1"/>
  <c r="BG374" i="1"/>
  <c r="BF374" i="1"/>
  <c r="BE374" i="1"/>
  <c r="BD374" i="1"/>
  <c r="BC374" i="1"/>
  <c r="BB374" i="1"/>
  <c r="BA374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CR371" i="1"/>
  <c r="CQ371" i="1"/>
  <c r="CP371" i="1"/>
  <c r="CO371" i="1"/>
  <c r="CN371" i="1"/>
  <c r="CM371" i="1"/>
  <c r="CL371" i="1"/>
  <c r="CK371" i="1"/>
  <c r="CJ371" i="1"/>
  <c r="CI371" i="1"/>
  <c r="CH371" i="1"/>
  <c r="CG371" i="1"/>
  <c r="CF371" i="1"/>
  <c r="CE371" i="1"/>
  <c r="CD371" i="1"/>
  <c r="CC371" i="1"/>
  <c r="CB371" i="1"/>
  <c r="CA371" i="1"/>
  <c r="BZ371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CR364" i="1"/>
  <c r="CQ364" i="1"/>
  <c r="CP364" i="1"/>
  <c r="CO364" i="1"/>
  <c r="CN364" i="1"/>
  <c r="CM364" i="1"/>
  <c r="CL364" i="1"/>
  <c r="CK364" i="1"/>
  <c r="CJ364" i="1"/>
  <c r="CI364" i="1"/>
  <c r="CH364" i="1"/>
  <c r="CG364" i="1"/>
  <c r="CF364" i="1"/>
  <c r="CE364" i="1"/>
  <c r="CD364" i="1"/>
  <c r="CC364" i="1"/>
  <c r="CB364" i="1"/>
  <c r="CA364" i="1"/>
  <c r="BZ364" i="1"/>
  <c r="BY364" i="1"/>
  <c r="BX364" i="1"/>
  <c r="BW364" i="1"/>
  <c r="BV364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I364" i="1"/>
  <c r="BH364" i="1"/>
  <c r="BG364" i="1"/>
  <c r="BF364" i="1"/>
  <c r="BE364" i="1"/>
  <c r="BD364" i="1"/>
  <c r="BC364" i="1"/>
  <c r="BB364" i="1"/>
  <c r="BA364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CR361" i="1"/>
  <c r="CQ361" i="1"/>
  <c r="CP361" i="1"/>
  <c r="CO361" i="1"/>
  <c r="CN361" i="1"/>
  <c r="CM361" i="1"/>
  <c r="CL361" i="1"/>
  <c r="CK361" i="1"/>
  <c r="CJ361" i="1"/>
  <c r="CI361" i="1"/>
  <c r="CH361" i="1"/>
  <c r="CG361" i="1"/>
  <c r="CF361" i="1"/>
  <c r="CE361" i="1"/>
  <c r="CD361" i="1"/>
  <c r="CC361" i="1"/>
  <c r="CB361" i="1"/>
  <c r="CA361" i="1"/>
  <c r="BZ361" i="1"/>
  <c r="BY361" i="1"/>
  <c r="BX361" i="1"/>
  <c r="BW361" i="1"/>
  <c r="BV361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I361" i="1"/>
  <c r="BH361" i="1"/>
  <c r="BG361" i="1"/>
  <c r="BF361" i="1"/>
  <c r="BE361" i="1"/>
  <c r="BD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CR353" i="1"/>
  <c r="CQ353" i="1"/>
  <c r="CP353" i="1"/>
  <c r="CO353" i="1"/>
  <c r="CN353" i="1"/>
  <c r="CM353" i="1"/>
  <c r="CL353" i="1"/>
  <c r="CK353" i="1"/>
  <c r="CJ353" i="1"/>
  <c r="CI353" i="1"/>
  <c r="CH353" i="1"/>
  <c r="CG353" i="1"/>
  <c r="CF353" i="1"/>
  <c r="CE353" i="1"/>
  <c r="CD353" i="1"/>
  <c r="CC353" i="1"/>
  <c r="CB353" i="1"/>
  <c r="CA353" i="1"/>
  <c r="BZ353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CR336" i="1"/>
  <c r="CQ336" i="1"/>
  <c r="CP336" i="1"/>
  <c r="CO336" i="1"/>
  <c r="CN336" i="1"/>
  <c r="CM336" i="1"/>
  <c r="CL336" i="1"/>
  <c r="CK336" i="1"/>
  <c r="CJ336" i="1"/>
  <c r="CI336" i="1"/>
  <c r="CH336" i="1"/>
  <c r="CG336" i="1"/>
  <c r="CF336" i="1"/>
  <c r="CE336" i="1"/>
  <c r="CD336" i="1"/>
  <c r="CC336" i="1"/>
  <c r="CB336" i="1"/>
  <c r="CA336" i="1"/>
  <c r="BZ336" i="1"/>
  <c r="BY336" i="1"/>
  <c r="BX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BD336" i="1"/>
  <c r="BC336" i="1"/>
  <c r="BB336" i="1"/>
  <c r="BA336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CR308" i="1"/>
  <c r="CQ308" i="1"/>
  <c r="CP308" i="1"/>
  <c r="CO308" i="1"/>
  <c r="CN308" i="1"/>
  <c r="CM308" i="1"/>
  <c r="CL308" i="1"/>
  <c r="CK308" i="1"/>
  <c r="CJ308" i="1"/>
  <c r="CI308" i="1"/>
  <c r="CH308" i="1"/>
  <c r="CG308" i="1"/>
  <c r="CF308" i="1"/>
  <c r="CE308" i="1"/>
  <c r="CD308" i="1"/>
  <c r="CC308" i="1"/>
  <c r="CB308" i="1"/>
  <c r="CA308" i="1"/>
  <c r="BZ308" i="1"/>
  <c r="BY308" i="1"/>
  <c r="BX308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CR288" i="1"/>
  <c r="CR375" i="1" s="1"/>
  <c r="CQ288" i="1"/>
  <c r="CQ375" i="1" s="1"/>
  <c r="CP288" i="1"/>
  <c r="CP375" i="1" s="1"/>
  <c r="CO288" i="1"/>
  <c r="CO375" i="1" s="1"/>
  <c r="CN288" i="1"/>
  <c r="CN375" i="1" s="1"/>
  <c r="CM288" i="1"/>
  <c r="CM375" i="1" s="1"/>
  <c r="CL288" i="1"/>
  <c r="CL375" i="1" s="1"/>
  <c r="CK288" i="1"/>
  <c r="CK375" i="1" s="1"/>
  <c r="CJ288" i="1"/>
  <c r="CJ375" i="1" s="1"/>
  <c r="CI288" i="1"/>
  <c r="CI375" i="1" s="1"/>
  <c r="CH288" i="1"/>
  <c r="CH375" i="1" s="1"/>
  <c r="CG288" i="1"/>
  <c r="CG375" i="1" s="1"/>
  <c r="CF288" i="1"/>
  <c r="CF375" i="1" s="1"/>
  <c r="CE288" i="1"/>
  <c r="CE375" i="1" s="1"/>
  <c r="CD288" i="1"/>
  <c r="CD375" i="1" s="1"/>
  <c r="CC288" i="1"/>
  <c r="CC375" i="1" s="1"/>
  <c r="CB288" i="1"/>
  <c r="CB375" i="1" s="1"/>
  <c r="CA288" i="1"/>
  <c r="CA375" i="1" s="1"/>
  <c r="BZ288" i="1"/>
  <c r="BZ375" i="1" s="1"/>
  <c r="BY288" i="1"/>
  <c r="BY375" i="1" s="1"/>
  <c r="BX288" i="1"/>
  <c r="BX375" i="1" s="1"/>
  <c r="BW288" i="1"/>
  <c r="BW375" i="1" s="1"/>
  <c r="BV288" i="1"/>
  <c r="BV375" i="1" s="1"/>
  <c r="BU288" i="1"/>
  <c r="BU375" i="1" s="1"/>
  <c r="BT288" i="1"/>
  <c r="BT375" i="1" s="1"/>
  <c r="BS288" i="1"/>
  <c r="BS375" i="1" s="1"/>
  <c r="BR288" i="1"/>
  <c r="BR375" i="1" s="1"/>
  <c r="BQ288" i="1"/>
  <c r="BQ375" i="1" s="1"/>
  <c r="BP288" i="1"/>
  <c r="BP375" i="1" s="1"/>
  <c r="BO288" i="1"/>
  <c r="BO375" i="1" s="1"/>
  <c r="BN288" i="1"/>
  <c r="BN375" i="1" s="1"/>
  <c r="BM288" i="1"/>
  <c r="BM375" i="1" s="1"/>
  <c r="BL288" i="1"/>
  <c r="BL375" i="1" s="1"/>
  <c r="BK288" i="1"/>
  <c r="BK375" i="1" s="1"/>
  <c r="BJ288" i="1"/>
  <c r="BJ375" i="1" s="1"/>
  <c r="BI288" i="1"/>
  <c r="BI375" i="1" s="1"/>
  <c r="BH288" i="1"/>
  <c r="BH375" i="1" s="1"/>
  <c r="BG288" i="1"/>
  <c r="BG375" i="1" s="1"/>
  <c r="BF288" i="1"/>
  <c r="BF375" i="1" s="1"/>
  <c r="BE288" i="1"/>
  <c r="BE375" i="1" s="1"/>
  <c r="BD288" i="1"/>
  <c r="BD375" i="1" s="1"/>
  <c r="BC288" i="1"/>
  <c r="BC375" i="1" s="1"/>
  <c r="BB288" i="1"/>
  <c r="BB375" i="1" s="1"/>
  <c r="BA288" i="1"/>
  <c r="BA375" i="1" s="1"/>
  <c r="AZ288" i="1"/>
  <c r="AZ375" i="1" s="1"/>
  <c r="AY288" i="1"/>
  <c r="AY375" i="1" s="1"/>
  <c r="AX288" i="1"/>
  <c r="AX375" i="1" s="1"/>
  <c r="AW288" i="1"/>
  <c r="AW375" i="1" s="1"/>
  <c r="AV288" i="1"/>
  <c r="AV375" i="1" s="1"/>
  <c r="AU288" i="1"/>
  <c r="AU375" i="1" s="1"/>
  <c r="AT288" i="1"/>
  <c r="AT375" i="1" s="1"/>
  <c r="AS288" i="1"/>
  <c r="AS375" i="1" s="1"/>
  <c r="AR288" i="1"/>
  <c r="AR375" i="1" s="1"/>
  <c r="AQ288" i="1"/>
  <c r="AQ375" i="1" s="1"/>
  <c r="AP288" i="1"/>
  <c r="AP375" i="1" s="1"/>
  <c r="AO288" i="1"/>
  <c r="AO375" i="1" s="1"/>
  <c r="AN288" i="1"/>
  <c r="AN375" i="1" s="1"/>
  <c r="AM288" i="1"/>
  <c r="AM375" i="1" s="1"/>
  <c r="AL288" i="1"/>
  <c r="AL375" i="1" s="1"/>
  <c r="AK288" i="1"/>
  <c r="AK375" i="1" s="1"/>
  <c r="AJ288" i="1"/>
  <c r="AJ375" i="1" s="1"/>
  <c r="AI288" i="1"/>
  <c r="AI375" i="1" s="1"/>
  <c r="AH288" i="1"/>
  <c r="AH375" i="1" s="1"/>
  <c r="AG288" i="1"/>
  <c r="AG375" i="1" s="1"/>
  <c r="AF288" i="1"/>
  <c r="AF375" i="1" s="1"/>
  <c r="AE288" i="1"/>
  <c r="AE375" i="1" s="1"/>
  <c r="AD288" i="1"/>
  <c r="AD375" i="1" s="1"/>
  <c r="AC288" i="1"/>
  <c r="AC375" i="1" s="1"/>
  <c r="AB288" i="1"/>
  <c r="AB375" i="1" s="1"/>
  <c r="AA288" i="1"/>
  <c r="AA375" i="1" s="1"/>
  <c r="Z288" i="1"/>
  <c r="Z375" i="1" s="1"/>
  <c r="Y288" i="1"/>
  <c r="Y375" i="1" s="1"/>
  <c r="X288" i="1"/>
  <c r="X375" i="1" s="1"/>
  <c r="W288" i="1"/>
  <c r="W375" i="1" s="1"/>
  <c r="V288" i="1"/>
  <c r="V375" i="1" s="1"/>
  <c r="U288" i="1"/>
  <c r="U375" i="1" s="1"/>
  <c r="T288" i="1"/>
  <c r="T375" i="1" s="1"/>
  <c r="S288" i="1"/>
  <c r="S375" i="1" s="1"/>
  <c r="R288" i="1"/>
  <c r="R375" i="1" s="1"/>
  <c r="Q288" i="1"/>
  <c r="Q375" i="1" s="1"/>
  <c r="P288" i="1"/>
  <c r="P375" i="1" s="1"/>
  <c r="O288" i="1"/>
  <c r="O375" i="1" s="1"/>
  <c r="N288" i="1"/>
  <c r="N375" i="1" s="1"/>
  <c r="M288" i="1"/>
  <c r="M375" i="1" s="1"/>
  <c r="L288" i="1"/>
  <c r="L375" i="1" s="1"/>
  <c r="K288" i="1"/>
  <c r="K375" i="1" s="1"/>
  <c r="J288" i="1"/>
  <c r="J375" i="1" s="1"/>
  <c r="I288" i="1"/>
  <c r="I375" i="1" s="1"/>
  <c r="H288" i="1"/>
  <c r="H375" i="1" s="1"/>
  <c r="G288" i="1"/>
  <c r="G375" i="1" s="1"/>
  <c r="CR225" i="1"/>
  <c r="CR226" i="1" s="1"/>
  <c r="CQ225" i="1"/>
  <c r="CQ226" i="1" s="1"/>
  <c r="CP225" i="1"/>
  <c r="CP226" i="1" s="1"/>
  <c r="CO225" i="1"/>
  <c r="CO226" i="1" s="1"/>
  <c r="CN225" i="1"/>
  <c r="CN226" i="1" s="1"/>
  <c r="CM225" i="1"/>
  <c r="CM226" i="1" s="1"/>
  <c r="CL225" i="1"/>
  <c r="CL226" i="1" s="1"/>
  <c r="CK225" i="1"/>
  <c r="CK226" i="1" s="1"/>
  <c r="CJ225" i="1"/>
  <c r="CJ226" i="1" s="1"/>
  <c r="CI225" i="1"/>
  <c r="CI226" i="1" s="1"/>
  <c r="CH225" i="1"/>
  <c r="CH226" i="1" s="1"/>
  <c r="CG225" i="1"/>
  <c r="CG226" i="1" s="1"/>
  <c r="CF225" i="1"/>
  <c r="CF226" i="1" s="1"/>
  <c r="CE225" i="1"/>
  <c r="CE226" i="1" s="1"/>
  <c r="CD225" i="1"/>
  <c r="CD226" i="1" s="1"/>
  <c r="CC225" i="1"/>
  <c r="CC226" i="1" s="1"/>
  <c r="CB225" i="1"/>
  <c r="CB226" i="1" s="1"/>
  <c r="CA225" i="1"/>
  <c r="CA226" i="1" s="1"/>
  <c r="BZ225" i="1"/>
  <c r="BZ226" i="1" s="1"/>
  <c r="BY225" i="1"/>
  <c r="BY226" i="1" s="1"/>
  <c r="BX225" i="1"/>
  <c r="BX226" i="1" s="1"/>
  <c r="BW225" i="1"/>
  <c r="BW226" i="1" s="1"/>
  <c r="BV225" i="1"/>
  <c r="BV226" i="1" s="1"/>
  <c r="BU225" i="1"/>
  <c r="BU226" i="1" s="1"/>
  <c r="BT225" i="1"/>
  <c r="BT226" i="1" s="1"/>
  <c r="BS225" i="1"/>
  <c r="BS226" i="1" s="1"/>
  <c r="BR225" i="1"/>
  <c r="BR226" i="1" s="1"/>
  <c r="BQ225" i="1"/>
  <c r="BQ226" i="1" s="1"/>
  <c r="BP225" i="1"/>
  <c r="BP226" i="1" s="1"/>
  <c r="BO225" i="1"/>
  <c r="BO226" i="1" s="1"/>
  <c r="BN225" i="1"/>
  <c r="BN226" i="1" s="1"/>
  <c r="BM225" i="1"/>
  <c r="BM226" i="1" s="1"/>
  <c r="BL225" i="1"/>
  <c r="BL226" i="1" s="1"/>
  <c r="BK225" i="1"/>
  <c r="BK226" i="1" s="1"/>
  <c r="BJ225" i="1"/>
  <c r="BJ226" i="1" s="1"/>
  <c r="BI225" i="1"/>
  <c r="BI226" i="1" s="1"/>
  <c r="BH225" i="1"/>
  <c r="BH226" i="1" s="1"/>
  <c r="BG225" i="1"/>
  <c r="BG226" i="1" s="1"/>
  <c r="BF225" i="1"/>
  <c r="BF226" i="1" s="1"/>
  <c r="BE225" i="1"/>
  <c r="BE226" i="1" s="1"/>
  <c r="BD225" i="1"/>
  <c r="BD226" i="1" s="1"/>
  <c r="BC225" i="1"/>
  <c r="BC226" i="1" s="1"/>
  <c r="BB225" i="1"/>
  <c r="BB226" i="1" s="1"/>
  <c r="BA225" i="1"/>
  <c r="BA226" i="1" s="1"/>
  <c r="AZ225" i="1"/>
  <c r="AZ226" i="1" s="1"/>
  <c r="AY225" i="1"/>
  <c r="AY226" i="1" s="1"/>
  <c r="AX225" i="1"/>
  <c r="AX226" i="1" s="1"/>
  <c r="AW225" i="1"/>
  <c r="AW226" i="1" s="1"/>
  <c r="AV225" i="1"/>
  <c r="AV226" i="1" s="1"/>
  <c r="AU225" i="1"/>
  <c r="AU226" i="1" s="1"/>
  <c r="AT225" i="1"/>
  <c r="AT226" i="1" s="1"/>
  <c r="AS225" i="1"/>
  <c r="AS226" i="1" s="1"/>
  <c r="AR225" i="1"/>
  <c r="AR226" i="1" s="1"/>
  <c r="AQ225" i="1"/>
  <c r="AQ226" i="1" s="1"/>
  <c r="AP225" i="1"/>
  <c r="AP226" i="1" s="1"/>
  <c r="AO225" i="1"/>
  <c r="AO226" i="1" s="1"/>
  <c r="AN225" i="1"/>
  <c r="AN226" i="1" s="1"/>
  <c r="AM225" i="1"/>
  <c r="AM226" i="1" s="1"/>
  <c r="AL225" i="1"/>
  <c r="AL226" i="1" s="1"/>
  <c r="AK225" i="1"/>
  <c r="AK226" i="1" s="1"/>
  <c r="AJ225" i="1"/>
  <c r="AJ226" i="1" s="1"/>
  <c r="AI225" i="1"/>
  <c r="AI226" i="1" s="1"/>
  <c r="AH225" i="1"/>
  <c r="AH226" i="1" s="1"/>
  <c r="AG225" i="1"/>
  <c r="AG226" i="1" s="1"/>
  <c r="AF225" i="1"/>
  <c r="AF226" i="1" s="1"/>
  <c r="AE225" i="1"/>
  <c r="AE226" i="1" s="1"/>
  <c r="AD225" i="1"/>
  <c r="AD226" i="1" s="1"/>
  <c r="AC225" i="1"/>
  <c r="AC226" i="1" s="1"/>
  <c r="AB225" i="1"/>
  <c r="AB226" i="1" s="1"/>
  <c r="AA225" i="1"/>
  <c r="AA226" i="1" s="1"/>
  <c r="Z225" i="1"/>
  <c r="Z226" i="1" s="1"/>
  <c r="Y225" i="1"/>
  <c r="Y226" i="1" s="1"/>
  <c r="X225" i="1"/>
  <c r="X226" i="1" s="1"/>
  <c r="W225" i="1"/>
  <c r="W226" i="1" s="1"/>
  <c r="V225" i="1"/>
  <c r="V226" i="1" s="1"/>
  <c r="U225" i="1"/>
  <c r="U226" i="1" s="1"/>
  <c r="T225" i="1"/>
  <c r="T226" i="1" s="1"/>
  <c r="S225" i="1"/>
  <c r="S226" i="1" s="1"/>
  <c r="R225" i="1"/>
  <c r="R226" i="1" s="1"/>
  <c r="Q225" i="1"/>
  <c r="Q226" i="1" s="1"/>
  <c r="P225" i="1"/>
  <c r="P226" i="1" s="1"/>
  <c r="O225" i="1"/>
  <c r="O226" i="1" s="1"/>
  <c r="N225" i="1"/>
  <c r="N226" i="1" s="1"/>
  <c r="M225" i="1"/>
  <c r="M226" i="1" s="1"/>
  <c r="L225" i="1"/>
  <c r="L226" i="1" s="1"/>
  <c r="K225" i="1"/>
  <c r="K226" i="1" s="1"/>
  <c r="J225" i="1"/>
  <c r="J226" i="1" s="1"/>
  <c r="I225" i="1"/>
  <c r="I226" i="1" s="1"/>
  <c r="H225" i="1"/>
  <c r="H226" i="1" s="1"/>
  <c r="G225" i="1"/>
  <c r="G226" i="1" s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CR207" i="1"/>
  <c r="CR208" i="1" s="1"/>
  <c r="CQ207" i="1"/>
  <c r="CQ208" i="1" s="1"/>
  <c r="CP207" i="1"/>
  <c r="CP208" i="1" s="1"/>
  <c r="CO207" i="1"/>
  <c r="CO208" i="1" s="1"/>
  <c r="CN207" i="1"/>
  <c r="CN208" i="1" s="1"/>
  <c r="CM207" i="1"/>
  <c r="CM208" i="1" s="1"/>
  <c r="CL207" i="1"/>
  <c r="CL208" i="1" s="1"/>
  <c r="CK207" i="1"/>
  <c r="CK208" i="1" s="1"/>
  <c r="CJ207" i="1"/>
  <c r="CJ208" i="1" s="1"/>
  <c r="CI207" i="1"/>
  <c r="CI208" i="1" s="1"/>
  <c r="CH207" i="1"/>
  <c r="CH208" i="1" s="1"/>
  <c r="CG207" i="1"/>
  <c r="CG208" i="1" s="1"/>
  <c r="CF207" i="1"/>
  <c r="CF208" i="1" s="1"/>
  <c r="CE207" i="1"/>
  <c r="CE208" i="1" s="1"/>
  <c r="CD207" i="1"/>
  <c r="CD208" i="1" s="1"/>
  <c r="CC207" i="1"/>
  <c r="CC208" i="1" s="1"/>
  <c r="CB207" i="1"/>
  <c r="CB208" i="1" s="1"/>
  <c r="CA207" i="1"/>
  <c r="CA208" i="1" s="1"/>
  <c r="BZ207" i="1"/>
  <c r="BZ208" i="1" s="1"/>
  <c r="BY207" i="1"/>
  <c r="BY208" i="1" s="1"/>
  <c r="BX207" i="1"/>
  <c r="BX208" i="1" s="1"/>
  <c r="BW207" i="1"/>
  <c r="BW208" i="1" s="1"/>
  <c r="BV207" i="1"/>
  <c r="BV208" i="1" s="1"/>
  <c r="BU207" i="1"/>
  <c r="BU208" i="1" s="1"/>
  <c r="BT207" i="1"/>
  <c r="BT208" i="1" s="1"/>
  <c r="BS207" i="1"/>
  <c r="BS208" i="1" s="1"/>
  <c r="BR207" i="1"/>
  <c r="BR208" i="1" s="1"/>
  <c r="BQ207" i="1"/>
  <c r="BQ208" i="1" s="1"/>
  <c r="BP207" i="1"/>
  <c r="BP208" i="1" s="1"/>
  <c r="BO207" i="1"/>
  <c r="BO208" i="1" s="1"/>
  <c r="BN207" i="1"/>
  <c r="BN208" i="1" s="1"/>
  <c r="BM207" i="1"/>
  <c r="BM208" i="1" s="1"/>
  <c r="BL207" i="1"/>
  <c r="BL208" i="1" s="1"/>
  <c r="BK207" i="1"/>
  <c r="BK208" i="1" s="1"/>
  <c r="BJ207" i="1"/>
  <c r="BJ208" i="1" s="1"/>
  <c r="BI207" i="1"/>
  <c r="BI208" i="1" s="1"/>
  <c r="BH207" i="1"/>
  <c r="BH208" i="1" s="1"/>
  <c r="BG207" i="1"/>
  <c r="BG208" i="1" s="1"/>
  <c r="BF207" i="1"/>
  <c r="BF208" i="1" s="1"/>
  <c r="BE207" i="1"/>
  <c r="BE208" i="1" s="1"/>
  <c r="BD207" i="1"/>
  <c r="BD208" i="1" s="1"/>
  <c r="BC207" i="1"/>
  <c r="BC208" i="1" s="1"/>
  <c r="BB207" i="1"/>
  <c r="BB208" i="1" s="1"/>
  <c r="BA207" i="1"/>
  <c r="BA208" i="1" s="1"/>
  <c r="AZ207" i="1"/>
  <c r="AZ208" i="1" s="1"/>
  <c r="AY207" i="1"/>
  <c r="AY208" i="1" s="1"/>
  <c r="AX207" i="1"/>
  <c r="AX208" i="1" s="1"/>
  <c r="AW207" i="1"/>
  <c r="AW208" i="1" s="1"/>
  <c r="AV207" i="1"/>
  <c r="AV208" i="1" s="1"/>
  <c r="AU207" i="1"/>
  <c r="AU208" i="1" s="1"/>
  <c r="AT207" i="1"/>
  <c r="AT208" i="1" s="1"/>
  <c r="AS207" i="1"/>
  <c r="AS208" i="1" s="1"/>
  <c r="AR207" i="1"/>
  <c r="AR208" i="1" s="1"/>
  <c r="AQ207" i="1"/>
  <c r="AQ208" i="1" s="1"/>
  <c r="AP207" i="1"/>
  <c r="AP208" i="1" s="1"/>
  <c r="AO207" i="1"/>
  <c r="AO208" i="1" s="1"/>
  <c r="AN207" i="1"/>
  <c r="AN208" i="1" s="1"/>
  <c r="AM207" i="1"/>
  <c r="AM208" i="1" s="1"/>
  <c r="AL207" i="1"/>
  <c r="AL208" i="1" s="1"/>
  <c r="AK207" i="1"/>
  <c r="AK208" i="1" s="1"/>
  <c r="AJ207" i="1"/>
  <c r="AJ208" i="1" s="1"/>
  <c r="AI207" i="1"/>
  <c r="AI208" i="1" s="1"/>
  <c r="AH207" i="1"/>
  <c r="AH208" i="1" s="1"/>
  <c r="AG207" i="1"/>
  <c r="AG208" i="1" s="1"/>
  <c r="AF207" i="1"/>
  <c r="AF208" i="1" s="1"/>
  <c r="AE207" i="1"/>
  <c r="AE208" i="1" s="1"/>
  <c r="AD207" i="1"/>
  <c r="AD208" i="1" s="1"/>
  <c r="AC207" i="1"/>
  <c r="AC208" i="1" s="1"/>
  <c r="AB207" i="1"/>
  <c r="AB208" i="1" s="1"/>
  <c r="AA207" i="1"/>
  <c r="AA208" i="1" s="1"/>
  <c r="Z207" i="1"/>
  <c r="Z208" i="1" s="1"/>
  <c r="Y207" i="1"/>
  <c r="Y208" i="1" s="1"/>
  <c r="X207" i="1"/>
  <c r="X208" i="1" s="1"/>
  <c r="W207" i="1"/>
  <c r="W208" i="1" s="1"/>
  <c r="V207" i="1"/>
  <c r="V208" i="1" s="1"/>
  <c r="U207" i="1"/>
  <c r="U208" i="1" s="1"/>
  <c r="T207" i="1"/>
  <c r="T208" i="1" s="1"/>
  <c r="S207" i="1"/>
  <c r="S208" i="1" s="1"/>
  <c r="R207" i="1"/>
  <c r="R208" i="1" s="1"/>
  <c r="Q207" i="1"/>
  <c r="Q208" i="1" s="1"/>
  <c r="P207" i="1"/>
  <c r="P208" i="1" s="1"/>
  <c r="O207" i="1"/>
  <c r="O208" i="1" s="1"/>
  <c r="N207" i="1"/>
  <c r="N208" i="1" s="1"/>
  <c r="M207" i="1"/>
  <c r="M208" i="1" s="1"/>
  <c r="L207" i="1"/>
  <c r="L208" i="1" s="1"/>
  <c r="K207" i="1"/>
  <c r="K208" i="1" s="1"/>
  <c r="J207" i="1"/>
  <c r="J208" i="1" s="1"/>
  <c r="I207" i="1"/>
  <c r="I208" i="1" s="1"/>
  <c r="H207" i="1"/>
  <c r="H208" i="1" s="1"/>
  <c r="G207" i="1"/>
  <c r="G208" i="1" s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CR146" i="1"/>
  <c r="CQ146" i="1"/>
  <c r="CP146" i="1"/>
  <c r="CP183" i="1" s="1"/>
  <c r="CO146" i="1"/>
  <c r="CO183" i="1" s="1"/>
  <c r="CN146" i="1"/>
  <c r="CM146" i="1"/>
  <c r="CL146" i="1"/>
  <c r="CL183" i="1" s="1"/>
  <c r="CK146" i="1"/>
  <c r="CK183" i="1" s="1"/>
  <c r="CJ146" i="1"/>
  <c r="CI146" i="1"/>
  <c r="CH146" i="1"/>
  <c r="CH183" i="1" s="1"/>
  <c r="CG146" i="1"/>
  <c r="CG183" i="1" s="1"/>
  <c r="CF146" i="1"/>
  <c r="CE146" i="1"/>
  <c r="CD146" i="1"/>
  <c r="CD183" i="1" s="1"/>
  <c r="CC146" i="1"/>
  <c r="CC183" i="1" s="1"/>
  <c r="CB146" i="1"/>
  <c r="CA146" i="1"/>
  <c r="BZ146" i="1"/>
  <c r="BZ183" i="1" s="1"/>
  <c r="BY146" i="1"/>
  <c r="BY183" i="1" s="1"/>
  <c r="BX146" i="1"/>
  <c r="BW146" i="1"/>
  <c r="BV146" i="1"/>
  <c r="BV183" i="1" s="1"/>
  <c r="BU146" i="1"/>
  <c r="BU183" i="1" s="1"/>
  <c r="BT146" i="1"/>
  <c r="BS146" i="1"/>
  <c r="BR146" i="1"/>
  <c r="BR183" i="1" s="1"/>
  <c r="BQ146" i="1"/>
  <c r="BQ183" i="1" s="1"/>
  <c r="BP146" i="1"/>
  <c r="BP183" i="1" s="1"/>
  <c r="BO146" i="1"/>
  <c r="BO183" i="1" s="1"/>
  <c r="BN146" i="1"/>
  <c r="BN183" i="1" s="1"/>
  <c r="BM146" i="1"/>
  <c r="BM183" i="1" s="1"/>
  <c r="BL146" i="1"/>
  <c r="BL183" i="1" s="1"/>
  <c r="BK146" i="1"/>
  <c r="BK183" i="1" s="1"/>
  <c r="BJ146" i="1"/>
  <c r="BJ183" i="1" s="1"/>
  <c r="BI146" i="1"/>
  <c r="BI183" i="1" s="1"/>
  <c r="BH146" i="1"/>
  <c r="BH183" i="1" s="1"/>
  <c r="BG146" i="1"/>
  <c r="BG183" i="1" s="1"/>
  <c r="BF146" i="1"/>
  <c r="BF183" i="1" s="1"/>
  <c r="BE146" i="1"/>
  <c r="BE183" i="1" s="1"/>
  <c r="BD146" i="1"/>
  <c r="BD183" i="1" s="1"/>
  <c r="BC146" i="1"/>
  <c r="BC183" i="1" s="1"/>
  <c r="BB146" i="1"/>
  <c r="BB183" i="1" s="1"/>
  <c r="BA146" i="1"/>
  <c r="BA183" i="1" s="1"/>
  <c r="AZ146" i="1"/>
  <c r="AZ183" i="1" s="1"/>
  <c r="AY146" i="1"/>
  <c r="AY183" i="1" s="1"/>
  <c r="AX146" i="1"/>
  <c r="AX183" i="1" s="1"/>
  <c r="AW146" i="1"/>
  <c r="AW183" i="1" s="1"/>
  <c r="AV146" i="1"/>
  <c r="AV183" i="1" s="1"/>
  <c r="AU146" i="1"/>
  <c r="AU183" i="1" s="1"/>
  <c r="AT146" i="1"/>
  <c r="AT183" i="1" s="1"/>
  <c r="AS146" i="1"/>
  <c r="AS183" i="1" s="1"/>
  <c r="AR146" i="1"/>
  <c r="AR183" i="1" s="1"/>
  <c r="AQ146" i="1"/>
  <c r="AQ183" i="1" s="1"/>
  <c r="AP146" i="1"/>
  <c r="AP183" i="1" s="1"/>
  <c r="AO146" i="1"/>
  <c r="AO183" i="1" s="1"/>
  <c r="AN146" i="1"/>
  <c r="AN183" i="1" s="1"/>
  <c r="AM146" i="1"/>
  <c r="AM183" i="1" s="1"/>
  <c r="AL146" i="1"/>
  <c r="AL183" i="1" s="1"/>
  <c r="AK146" i="1"/>
  <c r="AK183" i="1" s="1"/>
  <c r="AJ146" i="1"/>
  <c r="AJ183" i="1" s="1"/>
  <c r="AI146" i="1"/>
  <c r="AI183" i="1" s="1"/>
  <c r="AH146" i="1"/>
  <c r="AH183" i="1" s="1"/>
  <c r="AG146" i="1"/>
  <c r="AG183" i="1" s="1"/>
  <c r="AF146" i="1"/>
  <c r="AF183" i="1" s="1"/>
  <c r="AE146" i="1"/>
  <c r="AE183" i="1" s="1"/>
  <c r="AD146" i="1"/>
  <c r="AD183" i="1" s="1"/>
  <c r="AC146" i="1"/>
  <c r="AC183" i="1" s="1"/>
  <c r="AB146" i="1"/>
  <c r="AB183" i="1" s="1"/>
  <c r="AA146" i="1"/>
  <c r="AA183" i="1" s="1"/>
  <c r="Z146" i="1"/>
  <c r="Z183" i="1" s="1"/>
  <c r="Y146" i="1"/>
  <c r="Y183" i="1" s="1"/>
  <c r="X146" i="1"/>
  <c r="X183" i="1" s="1"/>
  <c r="W146" i="1"/>
  <c r="W183" i="1" s="1"/>
  <c r="V146" i="1"/>
  <c r="V183" i="1" s="1"/>
  <c r="U146" i="1"/>
  <c r="U183" i="1" s="1"/>
  <c r="T146" i="1"/>
  <c r="T183" i="1" s="1"/>
  <c r="S146" i="1"/>
  <c r="S183" i="1" s="1"/>
  <c r="R146" i="1"/>
  <c r="R183" i="1" s="1"/>
  <c r="Q146" i="1"/>
  <c r="Q183" i="1" s="1"/>
  <c r="P146" i="1"/>
  <c r="P183" i="1" s="1"/>
  <c r="O146" i="1"/>
  <c r="O183" i="1" s="1"/>
  <c r="N146" i="1"/>
  <c r="N183" i="1" s="1"/>
  <c r="M146" i="1"/>
  <c r="M183" i="1" s="1"/>
  <c r="L146" i="1"/>
  <c r="L183" i="1" s="1"/>
  <c r="K146" i="1"/>
  <c r="K183" i="1" s="1"/>
  <c r="J146" i="1"/>
  <c r="J183" i="1" s="1"/>
  <c r="I146" i="1"/>
  <c r="I183" i="1" s="1"/>
  <c r="H146" i="1"/>
  <c r="H183" i="1" s="1"/>
  <c r="G146" i="1"/>
  <c r="G183" i="1" s="1"/>
  <c r="CR135" i="1"/>
  <c r="CQ135" i="1"/>
  <c r="CN135" i="1"/>
  <c r="CM135" i="1"/>
  <c r="CJ135" i="1"/>
  <c r="CI135" i="1"/>
  <c r="CF135" i="1"/>
  <c r="CE135" i="1"/>
  <c r="CB135" i="1"/>
  <c r="CA135" i="1"/>
  <c r="BX135" i="1"/>
  <c r="BW135" i="1"/>
  <c r="BT135" i="1"/>
  <c r="BS135" i="1"/>
  <c r="BP135" i="1"/>
  <c r="BO135" i="1"/>
  <c r="BL135" i="1"/>
  <c r="BK135" i="1"/>
  <c r="BH135" i="1"/>
  <c r="BG135" i="1"/>
  <c r="BD135" i="1"/>
  <c r="BC135" i="1"/>
  <c r="AZ135" i="1"/>
  <c r="AY135" i="1"/>
  <c r="AV135" i="1"/>
  <c r="AU135" i="1"/>
  <c r="AR135" i="1"/>
  <c r="AQ135" i="1"/>
  <c r="AN135" i="1"/>
  <c r="AM135" i="1"/>
  <c r="AJ135" i="1"/>
  <c r="AI135" i="1"/>
  <c r="AF135" i="1"/>
  <c r="AE135" i="1"/>
  <c r="AB135" i="1"/>
  <c r="AA135" i="1"/>
  <c r="X135" i="1"/>
  <c r="W135" i="1"/>
  <c r="T135" i="1"/>
  <c r="S135" i="1"/>
  <c r="P135" i="1"/>
  <c r="O135" i="1"/>
  <c r="L135" i="1"/>
  <c r="K135" i="1"/>
  <c r="H135" i="1"/>
  <c r="G135" i="1"/>
  <c r="CR134" i="1"/>
  <c r="CQ134" i="1"/>
  <c r="CP134" i="1"/>
  <c r="CP135" i="1" s="1"/>
  <c r="CO134" i="1"/>
  <c r="CO135" i="1" s="1"/>
  <c r="CN134" i="1"/>
  <c r="CM134" i="1"/>
  <c r="CL134" i="1"/>
  <c r="CL135" i="1" s="1"/>
  <c r="CK134" i="1"/>
  <c r="CK135" i="1" s="1"/>
  <c r="CJ134" i="1"/>
  <c r="CI134" i="1"/>
  <c r="CH134" i="1"/>
  <c r="CH135" i="1" s="1"/>
  <c r="CG134" i="1"/>
  <c r="CG135" i="1" s="1"/>
  <c r="CF134" i="1"/>
  <c r="CE134" i="1"/>
  <c r="CD134" i="1"/>
  <c r="CD135" i="1" s="1"/>
  <c r="CC134" i="1"/>
  <c r="CC135" i="1" s="1"/>
  <c r="CB134" i="1"/>
  <c r="CA134" i="1"/>
  <c r="BZ134" i="1"/>
  <c r="BZ135" i="1" s="1"/>
  <c r="BY134" i="1"/>
  <c r="BY135" i="1" s="1"/>
  <c r="BX134" i="1"/>
  <c r="BW134" i="1"/>
  <c r="BV134" i="1"/>
  <c r="BV135" i="1" s="1"/>
  <c r="BU134" i="1"/>
  <c r="BU135" i="1" s="1"/>
  <c r="BT134" i="1"/>
  <c r="BS134" i="1"/>
  <c r="BR134" i="1"/>
  <c r="BR135" i="1" s="1"/>
  <c r="BQ134" i="1"/>
  <c r="BQ135" i="1" s="1"/>
  <c r="BP134" i="1"/>
  <c r="BO134" i="1"/>
  <c r="BN134" i="1"/>
  <c r="BN135" i="1" s="1"/>
  <c r="BM134" i="1"/>
  <c r="BM135" i="1" s="1"/>
  <c r="BL134" i="1"/>
  <c r="BK134" i="1"/>
  <c r="BJ134" i="1"/>
  <c r="BJ135" i="1" s="1"/>
  <c r="BI134" i="1"/>
  <c r="BI135" i="1" s="1"/>
  <c r="BH134" i="1"/>
  <c r="BG134" i="1"/>
  <c r="BF134" i="1"/>
  <c r="BF135" i="1" s="1"/>
  <c r="BE134" i="1"/>
  <c r="BE135" i="1" s="1"/>
  <c r="BD134" i="1"/>
  <c r="BC134" i="1"/>
  <c r="BB134" i="1"/>
  <c r="BB135" i="1" s="1"/>
  <c r="BA134" i="1"/>
  <c r="BA135" i="1" s="1"/>
  <c r="AZ134" i="1"/>
  <c r="AY134" i="1"/>
  <c r="AX134" i="1"/>
  <c r="AX135" i="1" s="1"/>
  <c r="AW134" i="1"/>
  <c r="AW135" i="1" s="1"/>
  <c r="AV134" i="1"/>
  <c r="AU134" i="1"/>
  <c r="AT134" i="1"/>
  <c r="AT135" i="1" s="1"/>
  <c r="AS134" i="1"/>
  <c r="AS135" i="1" s="1"/>
  <c r="AR134" i="1"/>
  <c r="AQ134" i="1"/>
  <c r="AP134" i="1"/>
  <c r="AP135" i="1" s="1"/>
  <c r="AO134" i="1"/>
  <c r="AO135" i="1" s="1"/>
  <c r="AN134" i="1"/>
  <c r="AM134" i="1"/>
  <c r="AL134" i="1"/>
  <c r="AL135" i="1" s="1"/>
  <c r="AK134" i="1"/>
  <c r="AK135" i="1" s="1"/>
  <c r="AJ134" i="1"/>
  <c r="AI134" i="1"/>
  <c r="AH134" i="1"/>
  <c r="AH135" i="1" s="1"/>
  <c r="AG134" i="1"/>
  <c r="AG135" i="1" s="1"/>
  <c r="AF134" i="1"/>
  <c r="AE134" i="1"/>
  <c r="AD134" i="1"/>
  <c r="AD135" i="1" s="1"/>
  <c r="AC134" i="1"/>
  <c r="AC135" i="1" s="1"/>
  <c r="AB134" i="1"/>
  <c r="AA134" i="1"/>
  <c r="Z134" i="1"/>
  <c r="Z135" i="1" s="1"/>
  <c r="Y134" i="1"/>
  <c r="Y135" i="1" s="1"/>
  <c r="X134" i="1"/>
  <c r="W134" i="1"/>
  <c r="V134" i="1"/>
  <c r="V135" i="1" s="1"/>
  <c r="U134" i="1"/>
  <c r="U135" i="1" s="1"/>
  <c r="T134" i="1"/>
  <c r="S134" i="1"/>
  <c r="R134" i="1"/>
  <c r="R135" i="1" s="1"/>
  <c r="Q134" i="1"/>
  <c r="Q135" i="1" s="1"/>
  <c r="P134" i="1"/>
  <c r="O134" i="1"/>
  <c r="N134" i="1"/>
  <c r="N135" i="1" s="1"/>
  <c r="M134" i="1"/>
  <c r="M135" i="1" s="1"/>
  <c r="L134" i="1"/>
  <c r="K134" i="1"/>
  <c r="J134" i="1"/>
  <c r="J135" i="1" s="1"/>
  <c r="I134" i="1"/>
  <c r="I135" i="1" s="1"/>
  <c r="H134" i="1"/>
  <c r="G134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CR29" i="1"/>
  <c r="CR121" i="1" s="1"/>
  <c r="CQ29" i="1"/>
  <c r="CQ121" i="1" s="1"/>
  <c r="CP29" i="1"/>
  <c r="CP121" i="1" s="1"/>
  <c r="CP184" i="1" s="1"/>
  <c r="CP438" i="1" s="1"/>
  <c r="CO29" i="1"/>
  <c r="CO121" i="1" s="1"/>
  <c r="CO184" i="1" s="1"/>
  <c r="CO438" i="1" s="1"/>
  <c r="CN29" i="1"/>
  <c r="CN121" i="1" s="1"/>
  <c r="CM29" i="1"/>
  <c r="CM121" i="1" s="1"/>
  <c r="CL29" i="1"/>
  <c r="CL121" i="1" s="1"/>
  <c r="CL184" i="1" s="1"/>
  <c r="CL438" i="1" s="1"/>
  <c r="CK29" i="1"/>
  <c r="CK121" i="1" s="1"/>
  <c r="CK184" i="1" s="1"/>
  <c r="CK438" i="1" s="1"/>
  <c r="CJ29" i="1"/>
  <c r="CJ121" i="1" s="1"/>
  <c r="CI29" i="1"/>
  <c r="CI121" i="1" s="1"/>
  <c r="CH29" i="1"/>
  <c r="CH121" i="1" s="1"/>
  <c r="CH184" i="1" s="1"/>
  <c r="CH438" i="1" s="1"/>
  <c r="CG29" i="1"/>
  <c r="CG121" i="1" s="1"/>
  <c r="CG184" i="1" s="1"/>
  <c r="CG438" i="1" s="1"/>
  <c r="CF29" i="1"/>
  <c r="CF121" i="1" s="1"/>
  <c r="CE29" i="1"/>
  <c r="CE121" i="1" s="1"/>
  <c r="CD29" i="1"/>
  <c r="CD121" i="1" s="1"/>
  <c r="CD184" i="1" s="1"/>
  <c r="CD438" i="1" s="1"/>
  <c r="CC29" i="1"/>
  <c r="CC121" i="1" s="1"/>
  <c r="CC184" i="1" s="1"/>
  <c r="CC438" i="1" s="1"/>
  <c r="CB29" i="1"/>
  <c r="CB121" i="1" s="1"/>
  <c r="CA29" i="1"/>
  <c r="CA121" i="1" s="1"/>
  <c r="BZ29" i="1"/>
  <c r="BZ121" i="1" s="1"/>
  <c r="BZ184" i="1" s="1"/>
  <c r="BZ438" i="1" s="1"/>
  <c r="BY29" i="1"/>
  <c r="BY121" i="1" s="1"/>
  <c r="BY184" i="1" s="1"/>
  <c r="BY438" i="1" s="1"/>
  <c r="BX29" i="1"/>
  <c r="BX121" i="1" s="1"/>
  <c r="BW29" i="1"/>
  <c r="BW121" i="1" s="1"/>
  <c r="BV29" i="1"/>
  <c r="BV121" i="1" s="1"/>
  <c r="BV184" i="1" s="1"/>
  <c r="BV438" i="1" s="1"/>
  <c r="BU29" i="1"/>
  <c r="BU121" i="1" s="1"/>
  <c r="BU184" i="1" s="1"/>
  <c r="BU438" i="1" s="1"/>
  <c r="BT29" i="1"/>
  <c r="BT121" i="1" s="1"/>
  <c r="BS29" i="1"/>
  <c r="BS121" i="1" s="1"/>
  <c r="BR29" i="1"/>
  <c r="BR121" i="1" s="1"/>
  <c r="BR184" i="1" s="1"/>
  <c r="BR438" i="1" s="1"/>
  <c r="BQ29" i="1"/>
  <c r="BQ121" i="1" s="1"/>
  <c r="BQ184" i="1" s="1"/>
  <c r="BQ438" i="1" s="1"/>
  <c r="BP29" i="1"/>
  <c r="BP121" i="1" s="1"/>
  <c r="BP184" i="1" s="1"/>
  <c r="BP438" i="1" s="1"/>
  <c r="BO29" i="1"/>
  <c r="BO121" i="1" s="1"/>
  <c r="BO184" i="1" s="1"/>
  <c r="BO438" i="1" s="1"/>
  <c r="BN29" i="1"/>
  <c r="BN121" i="1" s="1"/>
  <c r="BN184" i="1" s="1"/>
  <c r="BN438" i="1" s="1"/>
  <c r="BM29" i="1"/>
  <c r="BM121" i="1" s="1"/>
  <c r="BM184" i="1" s="1"/>
  <c r="BM438" i="1" s="1"/>
  <c r="BL29" i="1"/>
  <c r="BL121" i="1" s="1"/>
  <c r="BL184" i="1" s="1"/>
  <c r="BL438" i="1" s="1"/>
  <c r="BK29" i="1"/>
  <c r="BK121" i="1" s="1"/>
  <c r="BK184" i="1" s="1"/>
  <c r="BK438" i="1" s="1"/>
  <c r="BJ29" i="1"/>
  <c r="BJ121" i="1" s="1"/>
  <c r="BJ184" i="1" s="1"/>
  <c r="BJ438" i="1" s="1"/>
  <c r="BI29" i="1"/>
  <c r="BI121" i="1" s="1"/>
  <c r="BI184" i="1" s="1"/>
  <c r="BI438" i="1" s="1"/>
  <c r="BH29" i="1"/>
  <c r="BH121" i="1" s="1"/>
  <c r="BH184" i="1" s="1"/>
  <c r="BH438" i="1" s="1"/>
  <c r="BG29" i="1"/>
  <c r="BG121" i="1" s="1"/>
  <c r="BG184" i="1" s="1"/>
  <c r="BG438" i="1" s="1"/>
  <c r="BF29" i="1"/>
  <c r="BF121" i="1" s="1"/>
  <c r="BF184" i="1" s="1"/>
  <c r="BF438" i="1" s="1"/>
  <c r="BE29" i="1"/>
  <c r="BE121" i="1" s="1"/>
  <c r="BE184" i="1" s="1"/>
  <c r="BE438" i="1" s="1"/>
  <c r="BD29" i="1"/>
  <c r="BD121" i="1" s="1"/>
  <c r="BD184" i="1" s="1"/>
  <c r="BD438" i="1" s="1"/>
  <c r="BC29" i="1"/>
  <c r="BC121" i="1" s="1"/>
  <c r="BC184" i="1" s="1"/>
  <c r="BC438" i="1" s="1"/>
  <c r="BB29" i="1"/>
  <c r="BB121" i="1" s="1"/>
  <c r="BB184" i="1" s="1"/>
  <c r="BB438" i="1" s="1"/>
  <c r="BA29" i="1"/>
  <c r="BA121" i="1" s="1"/>
  <c r="BA184" i="1" s="1"/>
  <c r="BA438" i="1" s="1"/>
  <c r="AZ29" i="1"/>
  <c r="AZ121" i="1" s="1"/>
  <c r="AZ184" i="1" s="1"/>
  <c r="AZ438" i="1" s="1"/>
  <c r="AY29" i="1"/>
  <c r="AY121" i="1" s="1"/>
  <c r="AY184" i="1" s="1"/>
  <c r="AY438" i="1" s="1"/>
  <c r="AX29" i="1"/>
  <c r="AX121" i="1" s="1"/>
  <c r="AX184" i="1" s="1"/>
  <c r="AX438" i="1" s="1"/>
  <c r="AW29" i="1"/>
  <c r="AW121" i="1" s="1"/>
  <c r="AW184" i="1" s="1"/>
  <c r="AW438" i="1" s="1"/>
  <c r="AV29" i="1"/>
  <c r="AV121" i="1" s="1"/>
  <c r="AV184" i="1" s="1"/>
  <c r="AV438" i="1" s="1"/>
  <c r="AU29" i="1"/>
  <c r="AU121" i="1" s="1"/>
  <c r="AU184" i="1" s="1"/>
  <c r="AU438" i="1" s="1"/>
  <c r="AT29" i="1"/>
  <c r="AT121" i="1" s="1"/>
  <c r="AT184" i="1" s="1"/>
  <c r="AT438" i="1" s="1"/>
  <c r="AS29" i="1"/>
  <c r="AS121" i="1" s="1"/>
  <c r="AS184" i="1" s="1"/>
  <c r="AS438" i="1" s="1"/>
  <c r="AR29" i="1"/>
  <c r="AR121" i="1" s="1"/>
  <c r="AR184" i="1" s="1"/>
  <c r="AR438" i="1" s="1"/>
  <c r="AQ29" i="1"/>
  <c r="AQ121" i="1" s="1"/>
  <c r="AQ184" i="1" s="1"/>
  <c r="AQ438" i="1" s="1"/>
  <c r="AP29" i="1"/>
  <c r="AP121" i="1" s="1"/>
  <c r="AP184" i="1" s="1"/>
  <c r="AP438" i="1" s="1"/>
  <c r="AO29" i="1"/>
  <c r="AO121" i="1" s="1"/>
  <c r="AO184" i="1" s="1"/>
  <c r="AO438" i="1" s="1"/>
  <c r="AN29" i="1"/>
  <c r="AN121" i="1" s="1"/>
  <c r="AN184" i="1" s="1"/>
  <c r="AN438" i="1" s="1"/>
  <c r="AM29" i="1"/>
  <c r="AM121" i="1" s="1"/>
  <c r="AM184" i="1" s="1"/>
  <c r="AM438" i="1" s="1"/>
  <c r="AL29" i="1"/>
  <c r="AL121" i="1" s="1"/>
  <c r="AL184" i="1" s="1"/>
  <c r="AL438" i="1" s="1"/>
  <c r="AK29" i="1"/>
  <c r="AK121" i="1" s="1"/>
  <c r="AK184" i="1" s="1"/>
  <c r="AK438" i="1" s="1"/>
  <c r="AJ29" i="1"/>
  <c r="AJ121" i="1" s="1"/>
  <c r="AJ184" i="1" s="1"/>
  <c r="AJ438" i="1" s="1"/>
  <c r="AI29" i="1"/>
  <c r="AI121" i="1" s="1"/>
  <c r="AI184" i="1" s="1"/>
  <c r="AI438" i="1" s="1"/>
  <c r="AH29" i="1"/>
  <c r="AH121" i="1" s="1"/>
  <c r="AH184" i="1" s="1"/>
  <c r="AH438" i="1" s="1"/>
  <c r="AG29" i="1"/>
  <c r="AG121" i="1" s="1"/>
  <c r="AG184" i="1" s="1"/>
  <c r="AG438" i="1" s="1"/>
  <c r="AF29" i="1"/>
  <c r="AF121" i="1" s="1"/>
  <c r="AF184" i="1" s="1"/>
  <c r="AF438" i="1" s="1"/>
  <c r="AE29" i="1"/>
  <c r="AE121" i="1" s="1"/>
  <c r="AE184" i="1" s="1"/>
  <c r="AE438" i="1" s="1"/>
  <c r="AD29" i="1"/>
  <c r="AD121" i="1" s="1"/>
  <c r="AD184" i="1" s="1"/>
  <c r="AD438" i="1" s="1"/>
  <c r="AC29" i="1"/>
  <c r="AC121" i="1" s="1"/>
  <c r="AC184" i="1" s="1"/>
  <c r="AC438" i="1" s="1"/>
  <c r="AB29" i="1"/>
  <c r="AB121" i="1" s="1"/>
  <c r="AB184" i="1" s="1"/>
  <c r="AB438" i="1" s="1"/>
  <c r="AA29" i="1"/>
  <c r="AA121" i="1" s="1"/>
  <c r="AA184" i="1" s="1"/>
  <c r="AA438" i="1" s="1"/>
  <c r="Z29" i="1"/>
  <c r="Z121" i="1" s="1"/>
  <c r="Z184" i="1" s="1"/>
  <c r="Z438" i="1" s="1"/>
  <c r="Y29" i="1"/>
  <c r="Y121" i="1" s="1"/>
  <c r="Y184" i="1" s="1"/>
  <c r="Y438" i="1" s="1"/>
  <c r="X29" i="1"/>
  <c r="X121" i="1" s="1"/>
  <c r="X184" i="1" s="1"/>
  <c r="X438" i="1" s="1"/>
  <c r="W29" i="1"/>
  <c r="W121" i="1" s="1"/>
  <c r="W184" i="1" s="1"/>
  <c r="W438" i="1" s="1"/>
  <c r="V29" i="1"/>
  <c r="V121" i="1" s="1"/>
  <c r="V184" i="1" s="1"/>
  <c r="V438" i="1" s="1"/>
  <c r="U29" i="1"/>
  <c r="U121" i="1" s="1"/>
  <c r="U184" i="1" s="1"/>
  <c r="U438" i="1" s="1"/>
  <c r="T29" i="1"/>
  <c r="T121" i="1" s="1"/>
  <c r="T184" i="1" s="1"/>
  <c r="T438" i="1" s="1"/>
  <c r="S29" i="1"/>
  <c r="S121" i="1" s="1"/>
  <c r="S184" i="1" s="1"/>
  <c r="S438" i="1" s="1"/>
  <c r="R29" i="1"/>
  <c r="R121" i="1" s="1"/>
  <c r="R184" i="1" s="1"/>
  <c r="R438" i="1" s="1"/>
  <c r="Q29" i="1"/>
  <c r="Q121" i="1" s="1"/>
  <c r="Q184" i="1" s="1"/>
  <c r="Q438" i="1" s="1"/>
  <c r="P29" i="1"/>
  <c r="P121" i="1" s="1"/>
  <c r="P184" i="1" s="1"/>
  <c r="P438" i="1" s="1"/>
  <c r="O29" i="1"/>
  <c r="O121" i="1" s="1"/>
  <c r="O184" i="1" s="1"/>
  <c r="O438" i="1" s="1"/>
  <c r="N29" i="1"/>
  <c r="N121" i="1" s="1"/>
  <c r="N184" i="1" s="1"/>
  <c r="N438" i="1" s="1"/>
  <c r="M29" i="1"/>
  <c r="M121" i="1" s="1"/>
  <c r="M184" i="1" s="1"/>
  <c r="M438" i="1" s="1"/>
  <c r="L29" i="1"/>
  <c r="L121" i="1" s="1"/>
  <c r="L184" i="1" s="1"/>
  <c r="L438" i="1" s="1"/>
  <c r="K29" i="1"/>
  <c r="K121" i="1" s="1"/>
  <c r="K184" i="1" s="1"/>
  <c r="K438" i="1" s="1"/>
  <c r="J29" i="1"/>
  <c r="J121" i="1" s="1"/>
  <c r="J184" i="1" s="1"/>
  <c r="J438" i="1" s="1"/>
  <c r="I29" i="1"/>
  <c r="I121" i="1" s="1"/>
  <c r="I184" i="1" s="1"/>
  <c r="I438" i="1" s="1"/>
  <c r="H29" i="1"/>
  <c r="H121" i="1" s="1"/>
  <c r="H184" i="1" s="1"/>
  <c r="H438" i="1" s="1"/>
  <c r="G29" i="1"/>
  <c r="G121" i="1" s="1"/>
  <c r="G184" i="1" s="1"/>
  <c r="G438" i="1" s="1"/>
  <c r="CG7" i="2"/>
  <c r="CF7" i="2"/>
  <c r="CW7" i="1"/>
  <c r="CV7" i="1"/>
  <c r="C164" i="2" l="1"/>
  <c r="C222" i="2" s="1"/>
  <c r="P164" i="2"/>
  <c r="P222" i="2" s="1"/>
  <c r="AF164" i="2"/>
  <c r="AF222" i="2" s="1"/>
  <c r="AV164" i="2"/>
  <c r="AV222" i="2" s="1"/>
  <c r="BH164" i="2"/>
  <c r="BH222" i="2" s="1"/>
  <c r="BP164" i="2"/>
  <c r="BP222" i="2" s="1"/>
  <c r="BL164" i="2"/>
  <c r="BL222" i="2" s="1"/>
  <c r="BX164" i="2"/>
  <c r="BX222" i="2" s="1"/>
  <c r="CB164" i="2"/>
  <c r="CB222" i="2" s="1"/>
  <c r="BT164" i="2"/>
  <c r="BT222" i="2" s="1"/>
  <c r="BX184" i="1"/>
  <c r="BX438" i="1" s="1"/>
  <c r="CN184" i="1"/>
  <c r="CN438" i="1" s="1"/>
  <c r="BS183" i="1"/>
  <c r="BS184" i="1" s="1"/>
  <c r="BS438" i="1" s="1"/>
  <c r="BS439" i="1" s="1"/>
  <c r="BS449" i="1" s="1"/>
  <c r="BW183" i="1"/>
  <c r="BW184" i="1" s="1"/>
  <c r="BW438" i="1" s="1"/>
  <c r="BW439" i="1" s="1"/>
  <c r="BW449" i="1" s="1"/>
  <c r="CA183" i="1"/>
  <c r="CA184" i="1" s="1"/>
  <c r="CA438" i="1" s="1"/>
  <c r="CA439" i="1" s="1"/>
  <c r="CA449" i="1" s="1"/>
  <c r="CE183" i="1"/>
  <c r="CE184" i="1" s="1"/>
  <c r="CE438" i="1" s="1"/>
  <c r="CE439" i="1" s="1"/>
  <c r="CE449" i="1" s="1"/>
  <c r="CI183" i="1"/>
  <c r="CI184" i="1" s="1"/>
  <c r="CI438" i="1" s="1"/>
  <c r="CI439" i="1" s="1"/>
  <c r="CI449" i="1" s="1"/>
  <c r="CM183" i="1"/>
  <c r="CM184" i="1" s="1"/>
  <c r="CM438" i="1" s="1"/>
  <c r="CM439" i="1" s="1"/>
  <c r="CM449" i="1" s="1"/>
  <c r="CQ183" i="1"/>
  <c r="CQ184" i="1" s="1"/>
  <c r="CQ438" i="1" s="1"/>
  <c r="CQ439" i="1" s="1"/>
  <c r="CQ449" i="1" s="1"/>
  <c r="BT183" i="1"/>
  <c r="BT184" i="1" s="1"/>
  <c r="BT438" i="1" s="1"/>
  <c r="BT439" i="1" s="1"/>
  <c r="BT449" i="1" s="1"/>
  <c r="BX183" i="1"/>
  <c r="CB183" i="1"/>
  <c r="CB184" i="1" s="1"/>
  <c r="CB438" i="1" s="1"/>
  <c r="CB439" i="1" s="1"/>
  <c r="CB449" i="1" s="1"/>
  <c r="CF183" i="1"/>
  <c r="CF184" i="1" s="1"/>
  <c r="CF438" i="1" s="1"/>
  <c r="CF439" i="1" s="1"/>
  <c r="CF449" i="1" s="1"/>
  <c r="CJ183" i="1"/>
  <c r="CJ184" i="1" s="1"/>
  <c r="CJ438" i="1" s="1"/>
  <c r="CJ439" i="1" s="1"/>
  <c r="CJ449" i="1" s="1"/>
  <c r="CN183" i="1"/>
  <c r="CR183" i="1"/>
  <c r="CR184" i="1" s="1"/>
  <c r="CR438" i="1" s="1"/>
  <c r="CR439" i="1" s="1"/>
  <c r="CR449" i="1" s="1"/>
  <c r="H227" i="1"/>
  <c r="H439" i="1" s="1"/>
  <c r="H449" i="1" s="1"/>
  <c r="L227" i="1"/>
  <c r="L439" i="1" s="1"/>
  <c r="L449" i="1" s="1"/>
  <c r="P227" i="1"/>
  <c r="P439" i="1" s="1"/>
  <c r="P449" i="1" s="1"/>
  <c r="T227" i="1"/>
  <c r="T439" i="1" s="1"/>
  <c r="T449" i="1" s="1"/>
  <c r="X227" i="1"/>
  <c r="X439" i="1" s="1"/>
  <c r="X449" i="1" s="1"/>
  <c r="AB227" i="1"/>
  <c r="AB439" i="1" s="1"/>
  <c r="AB449" i="1" s="1"/>
  <c r="AF227" i="1"/>
  <c r="AF439" i="1" s="1"/>
  <c r="AF449" i="1" s="1"/>
  <c r="AJ227" i="1"/>
  <c r="AJ439" i="1" s="1"/>
  <c r="AJ449" i="1" s="1"/>
  <c r="AN227" i="1"/>
  <c r="AN439" i="1" s="1"/>
  <c r="AN449" i="1" s="1"/>
  <c r="AR227" i="1"/>
  <c r="AR439" i="1" s="1"/>
  <c r="AR449" i="1" s="1"/>
  <c r="AV227" i="1"/>
  <c r="AV439" i="1" s="1"/>
  <c r="AV449" i="1" s="1"/>
  <c r="AZ227" i="1"/>
  <c r="AZ439" i="1" s="1"/>
  <c r="AZ449" i="1" s="1"/>
  <c r="BD227" i="1"/>
  <c r="BD439" i="1" s="1"/>
  <c r="BD449" i="1" s="1"/>
  <c r="BH227" i="1"/>
  <c r="BH439" i="1" s="1"/>
  <c r="BH449" i="1" s="1"/>
  <c r="BL227" i="1"/>
  <c r="BL439" i="1" s="1"/>
  <c r="BL449" i="1" s="1"/>
  <c r="BP227" i="1"/>
  <c r="BP439" i="1" s="1"/>
  <c r="BP449" i="1" s="1"/>
  <c r="BT227" i="1"/>
  <c r="BX227" i="1"/>
  <c r="CB227" i="1"/>
  <c r="CF227" i="1"/>
  <c r="CJ227" i="1"/>
  <c r="CN227" i="1"/>
  <c r="CR227" i="1"/>
  <c r="I227" i="1"/>
  <c r="I439" i="1" s="1"/>
  <c r="I449" i="1" s="1"/>
  <c r="M227" i="1"/>
  <c r="M439" i="1" s="1"/>
  <c r="M449" i="1" s="1"/>
  <c r="Q227" i="1"/>
  <c r="Q439" i="1" s="1"/>
  <c r="Q449" i="1" s="1"/>
  <c r="U227" i="1"/>
  <c r="U439" i="1" s="1"/>
  <c r="U449" i="1" s="1"/>
  <c r="Y227" i="1"/>
  <c r="Y439" i="1" s="1"/>
  <c r="Y449" i="1" s="1"/>
  <c r="AC227" i="1"/>
  <c r="AC439" i="1" s="1"/>
  <c r="AC449" i="1" s="1"/>
  <c r="AG227" i="1"/>
  <c r="AG439" i="1" s="1"/>
  <c r="AG449" i="1" s="1"/>
  <c r="AK227" i="1"/>
  <c r="AK439" i="1" s="1"/>
  <c r="AK449" i="1" s="1"/>
  <c r="AO227" i="1"/>
  <c r="AO439" i="1" s="1"/>
  <c r="AO449" i="1" s="1"/>
  <c r="AS227" i="1"/>
  <c r="AS439" i="1" s="1"/>
  <c r="AS449" i="1" s="1"/>
  <c r="AW227" i="1"/>
  <c r="AW439" i="1" s="1"/>
  <c r="AW449" i="1" s="1"/>
  <c r="BA227" i="1"/>
  <c r="BA439" i="1" s="1"/>
  <c r="BA449" i="1" s="1"/>
  <c r="BE227" i="1"/>
  <c r="BE439" i="1" s="1"/>
  <c r="BE449" i="1" s="1"/>
  <c r="BI227" i="1"/>
  <c r="BI439" i="1" s="1"/>
  <c r="BI449" i="1" s="1"/>
  <c r="BM227" i="1"/>
  <c r="BM439" i="1" s="1"/>
  <c r="BM449" i="1" s="1"/>
  <c r="BQ227" i="1"/>
  <c r="BQ439" i="1" s="1"/>
  <c r="BQ449" i="1" s="1"/>
  <c r="BU227" i="1"/>
  <c r="BU439" i="1" s="1"/>
  <c r="BU449" i="1" s="1"/>
  <c r="BY227" i="1"/>
  <c r="BY439" i="1" s="1"/>
  <c r="BY449" i="1" s="1"/>
  <c r="CC227" i="1"/>
  <c r="CC439" i="1" s="1"/>
  <c r="CC449" i="1" s="1"/>
  <c r="CG227" i="1"/>
  <c r="CG439" i="1" s="1"/>
  <c r="CG449" i="1" s="1"/>
  <c r="CK227" i="1"/>
  <c r="CK439" i="1" s="1"/>
  <c r="CK449" i="1" s="1"/>
  <c r="CO227" i="1"/>
  <c r="CO439" i="1" s="1"/>
  <c r="CO449" i="1" s="1"/>
  <c r="J227" i="1"/>
  <c r="J439" i="1" s="1"/>
  <c r="J449" i="1" s="1"/>
  <c r="N227" i="1"/>
  <c r="N439" i="1" s="1"/>
  <c r="N449" i="1" s="1"/>
  <c r="R227" i="1"/>
  <c r="R439" i="1" s="1"/>
  <c r="R449" i="1" s="1"/>
  <c r="V227" i="1"/>
  <c r="V439" i="1" s="1"/>
  <c r="V449" i="1" s="1"/>
  <c r="Z227" i="1"/>
  <c r="Z439" i="1" s="1"/>
  <c r="Z449" i="1" s="1"/>
  <c r="AD227" i="1"/>
  <c r="AD439" i="1" s="1"/>
  <c r="AD449" i="1" s="1"/>
  <c r="AH227" i="1"/>
  <c r="AH439" i="1" s="1"/>
  <c r="AH449" i="1" s="1"/>
  <c r="AL227" i="1"/>
  <c r="AL439" i="1" s="1"/>
  <c r="AL449" i="1" s="1"/>
  <c r="AP227" i="1"/>
  <c r="AP439" i="1" s="1"/>
  <c r="AP449" i="1" s="1"/>
  <c r="AT227" i="1"/>
  <c r="AT439" i="1" s="1"/>
  <c r="AT449" i="1" s="1"/>
  <c r="AX227" i="1"/>
  <c r="AX439" i="1" s="1"/>
  <c r="AX449" i="1" s="1"/>
  <c r="BB227" i="1"/>
  <c r="BB439" i="1" s="1"/>
  <c r="BB449" i="1" s="1"/>
  <c r="BF227" i="1"/>
  <c r="BF439" i="1" s="1"/>
  <c r="BF449" i="1" s="1"/>
  <c r="BJ227" i="1"/>
  <c r="BJ439" i="1" s="1"/>
  <c r="BJ449" i="1" s="1"/>
  <c r="BN227" i="1"/>
  <c r="BN439" i="1" s="1"/>
  <c r="BN449" i="1" s="1"/>
  <c r="BR227" i="1"/>
  <c r="BR439" i="1" s="1"/>
  <c r="BR449" i="1" s="1"/>
  <c r="BV227" i="1"/>
  <c r="BV439" i="1" s="1"/>
  <c r="BV449" i="1" s="1"/>
  <c r="BZ227" i="1"/>
  <c r="BZ439" i="1" s="1"/>
  <c r="BZ449" i="1" s="1"/>
  <c r="CD227" i="1"/>
  <c r="CD439" i="1" s="1"/>
  <c r="CD449" i="1" s="1"/>
  <c r="CH227" i="1"/>
  <c r="CH439" i="1" s="1"/>
  <c r="CH449" i="1" s="1"/>
  <c r="CL227" i="1"/>
  <c r="CL439" i="1" s="1"/>
  <c r="CL449" i="1" s="1"/>
  <c r="CP227" i="1"/>
  <c r="CP439" i="1" s="1"/>
  <c r="CP449" i="1" s="1"/>
  <c r="G227" i="1"/>
  <c r="G439" i="1" s="1"/>
  <c r="G449" i="1" s="1"/>
  <c r="K227" i="1"/>
  <c r="K439" i="1" s="1"/>
  <c r="K449" i="1" s="1"/>
  <c r="O227" i="1"/>
  <c r="O439" i="1" s="1"/>
  <c r="O449" i="1" s="1"/>
  <c r="S227" i="1"/>
  <c r="S439" i="1" s="1"/>
  <c r="S449" i="1" s="1"/>
  <c r="W227" i="1"/>
  <c r="W439" i="1" s="1"/>
  <c r="W449" i="1" s="1"/>
  <c r="AA227" i="1"/>
  <c r="AA439" i="1" s="1"/>
  <c r="AA449" i="1" s="1"/>
  <c r="AE227" i="1"/>
  <c r="AE439" i="1" s="1"/>
  <c r="AE449" i="1" s="1"/>
  <c r="AI227" i="1"/>
  <c r="AI439" i="1" s="1"/>
  <c r="AI449" i="1" s="1"/>
  <c r="AM227" i="1"/>
  <c r="AM439" i="1" s="1"/>
  <c r="AM449" i="1" s="1"/>
  <c r="AQ227" i="1"/>
  <c r="AQ439" i="1" s="1"/>
  <c r="AQ449" i="1" s="1"/>
  <c r="AU227" i="1"/>
  <c r="AU439" i="1" s="1"/>
  <c r="AU449" i="1" s="1"/>
  <c r="AY227" i="1"/>
  <c r="AY439" i="1" s="1"/>
  <c r="AY449" i="1" s="1"/>
  <c r="BC227" i="1"/>
  <c r="BC439" i="1" s="1"/>
  <c r="BC449" i="1" s="1"/>
  <c r="BG227" i="1"/>
  <c r="BG439" i="1" s="1"/>
  <c r="BG449" i="1" s="1"/>
  <c r="BK227" i="1"/>
  <c r="BK439" i="1" s="1"/>
  <c r="BK449" i="1" s="1"/>
  <c r="BO227" i="1"/>
  <c r="BO439" i="1" s="1"/>
  <c r="BO449" i="1" s="1"/>
  <c r="BS227" i="1"/>
  <c r="BW227" i="1"/>
  <c r="CA227" i="1"/>
  <c r="CE227" i="1"/>
  <c r="CI227" i="1"/>
  <c r="CM227" i="1"/>
  <c r="CQ227" i="1"/>
  <c r="E2020" i="5"/>
  <c r="CN439" i="1" l="1"/>
  <c r="CN449" i="1" s="1"/>
  <c r="BX439" i="1"/>
  <c r="BX449" i="1" s="1"/>
  <c r="TO2032" i="5"/>
  <c r="TO2054" i="5"/>
  <c r="E2033" i="5"/>
  <c r="EZ2033" i="5" s="1"/>
  <c r="TW1298" i="5"/>
  <c r="TW1297" i="5"/>
  <c r="TT1255" i="5"/>
  <c r="E1256" i="5"/>
  <c r="NL1256" i="5" s="1"/>
  <c r="TW2035" i="5"/>
  <c r="TW2034" i="5"/>
  <c r="TW2032" i="5"/>
  <c r="GO2028" i="5"/>
  <c r="TW2030" i="5"/>
  <c r="TW2029" i="5"/>
  <c r="TW2028" i="5"/>
  <c r="TM2027" i="5"/>
  <c r="TW2027" i="5"/>
  <c r="TN2054" i="5"/>
  <c r="A207" i="4"/>
  <c r="CJ207" i="4" s="1"/>
  <c r="C207" i="4"/>
  <c r="D207" i="4"/>
  <c r="E207" i="4"/>
  <c r="G207" i="4"/>
  <c r="H207" i="4"/>
  <c r="J207" i="4"/>
  <c r="L207" i="4"/>
  <c r="M207" i="4"/>
  <c r="N207" i="4"/>
  <c r="P207" i="4"/>
  <c r="Q207" i="4"/>
  <c r="R207" i="4"/>
  <c r="T207" i="4"/>
  <c r="U207" i="4"/>
  <c r="V207" i="4"/>
  <c r="X207" i="4"/>
  <c r="Y207" i="4"/>
  <c r="Z207" i="4"/>
  <c r="AB207" i="4"/>
  <c r="AC207" i="4"/>
  <c r="AD207" i="4"/>
  <c r="AF207" i="4"/>
  <c r="AG207" i="4"/>
  <c r="AH207" i="4"/>
  <c r="AJ207" i="4"/>
  <c r="AK207" i="4"/>
  <c r="AL207" i="4"/>
  <c r="AN207" i="4"/>
  <c r="AO207" i="4"/>
  <c r="AP207" i="4"/>
  <c r="AR207" i="4"/>
  <c r="AS207" i="4"/>
  <c r="AT207" i="4"/>
  <c r="AV207" i="4"/>
  <c r="AW207" i="4"/>
  <c r="AX207" i="4"/>
  <c r="AZ207" i="4"/>
  <c r="BA207" i="4"/>
  <c r="BB207" i="4"/>
  <c r="BD207" i="4"/>
  <c r="BE207" i="4"/>
  <c r="BF207" i="4"/>
  <c r="BI207" i="4"/>
  <c r="BJ207" i="4"/>
  <c r="BK207" i="4"/>
  <c r="BM207" i="4"/>
  <c r="A208" i="4"/>
  <c r="W208" i="4"/>
  <c r="AS208" i="4"/>
  <c r="A179" i="3"/>
  <c r="B179" i="3"/>
  <c r="F179" i="3"/>
  <c r="G179" i="3"/>
  <c r="L179" i="3"/>
  <c r="N179" i="3"/>
  <c r="R179" i="3"/>
  <c r="S179" i="3"/>
  <c r="W179" i="3"/>
  <c r="X179" i="3"/>
  <c r="AB179" i="3"/>
  <c r="AD179" i="3"/>
  <c r="AH179" i="3"/>
  <c r="AI179" i="3"/>
  <c r="AM179" i="3"/>
  <c r="AN179" i="3"/>
  <c r="AR179" i="3"/>
  <c r="AT179" i="3"/>
  <c r="AX179" i="3"/>
  <c r="AY179" i="3"/>
  <c r="BC179" i="3"/>
  <c r="BD179" i="3"/>
  <c r="BH179" i="3"/>
  <c r="BJ179" i="3"/>
  <c r="BO179" i="3"/>
  <c r="BP179" i="3"/>
  <c r="BT179" i="3"/>
  <c r="BU179" i="3"/>
  <c r="BY179" i="3"/>
  <c r="CA179" i="3"/>
  <c r="CE179" i="3"/>
  <c r="CF179" i="3"/>
  <c r="CJ179" i="3"/>
  <c r="CK179" i="3"/>
  <c r="CO179" i="3"/>
  <c r="CQ179" i="3"/>
  <c r="E209" i="4"/>
  <c r="K209" i="4"/>
  <c r="AB209" i="4"/>
  <c r="AH209" i="4"/>
  <c r="AM209" i="4"/>
  <c r="AR209" i="4"/>
  <c r="AX209" i="4"/>
  <c r="BC209" i="4"/>
  <c r="BI209" i="4"/>
  <c r="BT209" i="4"/>
  <c r="BY209" i="4"/>
  <c r="BY208" i="4"/>
  <c r="BN207" i="4"/>
  <c r="BO207" i="4"/>
  <c r="BP207" i="4"/>
  <c r="BQ207" i="4"/>
  <c r="BR207" i="4"/>
  <c r="BS207" i="4"/>
  <c r="BT207" i="4"/>
  <c r="BU207" i="4"/>
  <c r="BV207" i="4"/>
  <c r="BW207" i="4"/>
  <c r="BX207" i="4"/>
  <c r="BY207" i="4"/>
  <c r="BZ207" i="4"/>
  <c r="CA207" i="4"/>
  <c r="CB207" i="4"/>
  <c r="CC207" i="4"/>
  <c r="CF206" i="4"/>
  <c r="A209" i="4"/>
  <c r="CD10" i="2"/>
  <c r="CD11" i="2"/>
  <c r="CD12" i="2"/>
  <c r="CD13" i="2"/>
  <c r="CD14" i="2"/>
  <c r="CD15" i="2"/>
  <c r="CD16" i="2"/>
  <c r="CD17" i="2"/>
  <c r="CD18" i="2"/>
  <c r="CD22" i="2"/>
  <c r="CD23" i="2"/>
  <c r="CD24" i="2"/>
  <c r="CD25" i="2"/>
  <c r="CD27" i="2"/>
  <c r="CD28" i="2"/>
  <c r="CD29" i="2"/>
  <c r="CD30" i="2"/>
  <c r="CD35" i="2"/>
  <c r="CD36" i="2"/>
  <c r="CD37" i="2"/>
  <c r="CD38" i="2"/>
  <c r="CD39" i="2"/>
  <c r="CD40" i="2"/>
  <c r="CD41" i="2"/>
  <c r="CD42" i="2"/>
  <c r="CD44" i="2"/>
  <c r="CD46" i="2"/>
  <c r="CD47" i="2"/>
  <c r="CD48" i="2"/>
  <c r="CD49" i="2"/>
  <c r="CD50" i="2"/>
  <c r="CD52" i="2"/>
  <c r="CD54" i="2"/>
  <c r="CD55" i="2"/>
  <c r="CD56" i="2"/>
  <c r="CD57" i="2"/>
  <c r="CD58" i="2"/>
  <c r="CD59" i="2"/>
  <c r="CD60" i="2"/>
  <c r="CD62" i="2"/>
  <c r="CD63" i="2"/>
  <c r="CD64" i="2"/>
  <c r="CD65" i="2"/>
  <c r="CD66" i="2"/>
  <c r="CD67" i="2"/>
  <c r="CD68" i="2"/>
  <c r="CD69" i="2"/>
  <c r="CD70" i="2"/>
  <c r="CD71" i="2"/>
  <c r="CD72" i="2"/>
  <c r="CD73" i="2"/>
  <c r="CD75" i="2"/>
  <c r="CD76" i="2"/>
  <c r="CD77" i="2"/>
  <c r="CD78" i="2"/>
  <c r="CD79" i="2"/>
  <c r="CD80" i="2"/>
  <c r="CD81" i="2"/>
  <c r="CD82" i="2"/>
  <c r="CD83" i="2"/>
  <c r="CD84" i="2"/>
  <c r="CD85" i="2"/>
  <c r="CD86" i="2"/>
  <c r="CD88" i="2"/>
  <c r="CD89" i="2"/>
  <c r="CD92" i="2" s="1"/>
  <c r="CD90" i="2"/>
  <c r="CD91" i="2"/>
  <c r="CD94" i="2"/>
  <c r="CD95" i="2"/>
  <c r="CD97" i="2"/>
  <c r="CD99" i="2"/>
  <c r="CD100" i="2"/>
  <c r="CD102" i="2"/>
  <c r="CD103" i="2"/>
  <c r="CD104" i="2"/>
  <c r="CD105" i="2"/>
  <c r="CD106" i="2"/>
  <c r="CD107" i="2"/>
  <c r="CD108" i="2"/>
  <c r="CD109" i="2"/>
  <c r="CD111" i="2"/>
  <c r="CD112" i="2"/>
  <c r="CD113" i="2"/>
  <c r="CD114" i="2"/>
  <c r="CD115" i="2"/>
  <c r="CD116" i="2"/>
  <c r="CD117" i="2"/>
  <c r="CD118" i="2"/>
  <c r="CD120" i="2"/>
  <c r="CD121" i="2"/>
  <c r="CD123" i="2"/>
  <c r="CD124" i="2"/>
  <c r="CD125" i="2"/>
  <c r="CD126" i="2" s="1"/>
  <c r="CD127" i="2"/>
  <c r="CD128" i="2"/>
  <c r="CD129" i="2"/>
  <c r="CD130" i="2"/>
  <c r="CD131" i="2"/>
  <c r="CD132" i="2"/>
  <c r="CD133" i="2"/>
  <c r="CD134" i="2"/>
  <c r="CD135" i="2"/>
  <c r="CD136" i="2"/>
  <c r="CD138" i="2"/>
  <c r="CD139" i="2"/>
  <c r="CD140" i="2"/>
  <c r="CD141" i="2"/>
  <c r="CD143" i="2"/>
  <c r="CD144" i="2"/>
  <c r="CD145" i="2"/>
  <c r="CD147" i="2"/>
  <c r="CD148" i="2"/>
  <c r="CD150" i="2" s="1"/>
  <c r="CD149" i="2"/>
  <c r="CD152" i="2"/>
  <c r="CD153" i="2"/>
  <c r="CD154" i="2"/>
  <c r="CD156" i="2"/>
  <c r="CD158" i="2"/>
  <c r="CD160" i="2" s="1"/>
  <c r="CD159" i="2"/>
  <c r="CD161" i="2"/>
  <c r="CD162" i="2"/>
  <c r="CD167" i="2"/>
  <c r="CD168" i="2"/>
  <c r="CD170" i="2"/>
  <c r="CD172" i="2"/>
  <c r="CD173" i="2"/>
  <c r="CD175" i="2"/>
  <c r="CD176" i="2"/>
  <c r="CD177" i="2"/>
  <c r="CD178" i="2"/>
  <c r="CD179" i="2"/>
  <c r="CD183" i="2"/>
  <c r="CD185" i="2" s="1"/>
  <c r="CD184" i="2"/>
  <c r="CD187" i="2"/>
  <c r="CD192" i="2" s="1"/>
  <c r="CD188" i="2"/>
  <c r="CD189" i="2"/>
  <c r="CD190" i="2"/>
  <c r="CD191" i="2"/>
  <c r="CD194" i="2"/>
  <c r="CD196" i="2" s="1"/>
  <c r="CD195" i="2"/>
  <c r="CD197" i="2"/>
  <c r="CD198" i="2"/>
  <c r="CD199" i="2"/>
  <c r="CD200" i="2"/>
  <c r="CD201" i="2"/>
  <c r="CD202" i="2"/>
  <c r="CD203" i="2"/>
  <c r="CD204" i="2"/>
  <c r="CD205" i="2"/>
  <c r="CD207" i="2"/>
  <c r="CD208" i="2"/>
  <c r="CD211" i="2"/>
  <c r="CD213" i="2"/>
  <c r="CD214" i="2"/>
  <c r="CD216" i="2"/>
  <c r="CD218" i="2"/>
  <c r="CD219" i="2"/>
  <c r="CD220" i="2"/>
  <c r="G19" i="2"/>
  <c r="G26" i="2"/>
  <c r="G31" i="2" s="1"/>
  <c r="G31" i="4" s="1"/>
  <c r="G43" i="2"/>
  <c r="G51" i="2"/>
  <c r="G58" i="2"/>
  <c r="G74" i="2"/>
  <c r="G92" i="2"/>
  <c r="G96" i="2"/>
  <c r="G101" i="2"/>
  <c r="G119" i="2"/>
  <c r="G126" i="2"/>
  <c r="G142" i="2"/>
  <c r="G150" i="2"/>
  <c r="G155" i="2"/>
  <c r="G160" i="2"/>
  <c r="G169" i="2"/>
  <c r="G180" i="2" s="1"/>
  <c r="G174" i="2"/>
  <c r="G185" i="2"/>
  <c r="G192" i="2"/>
  <c r="G196" i="2"/>
  <c r="G209" i="2"/>
  <c r="G215" i="2"/>
  <c r="G217" i="2" s="1"/>
  <c r="G217" i="4" s="1"/>
  <c r="CS452" i="1"/>
  <c r="CS453" i="1"/>
  <c r="CS454" i="1"/>
  <c r="CS455" i="1"/>
  <c r="CS460" i="1" s="1"/>
  <c r="CS456" i="1"/>
  <c r="CS457" i="1"/>
  <c r="CS458" i="1"/>
  <c r="CS459" i="1"/>
  <c r="CS461" i="1"/>
  <c r="CS462" i="1"/>
  <c r="CS463" i="1"/>
  <c r="F460" i="1"/>
  <c r="F464" i="1"/>
  <c r="E460" i="1"/>
  <c r="E464" i="1" s="1"/>
  <c r="D460" i="1"/>
  <c r="D464" i="1"/>
  <c r="C460" i="1"/>
  <c r="C464" i="1" s="1"/>
  <c r="B460" i="1"/>
  <c r="B464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4" i="1"/>
  <c r="CS125" i="1"/>
  <c r="CS126" i="1"/>
  <c r="CS127" i="1"/>
  <c r="CS128" i="1"/>
  <c r="CS129" i="1"/>
  <c r="CS130" i="1"/>
  <c r="CS131" i="1"/>
  <c r="CS132" i="1"/>
  <c r="CS133" i="1"/>
  <c r="CS137" i="1"/>
  <c r="CS138" i="1"/>
  <c r="CS139" i="1"/>
  <c r="CS141" i="1"/>
  <c r="CS142" i="1"/>
  <c r="CS143" i="1"/>
  <c r="CS144" i="1"/>
  <c r="CS145" i="1"/>
  <c r="CS147" i="1"/>
  <c r="CS149" i="1"/>
  <c r="CS150" i="1"/>
  <c r="CS151" i="1"/>
  <c r="CS154" i="1"/>
  <c r="CS155" i="1"/>
  <c r="CS156" i="1"/>
  <c r="CS158" i="1"/>
  <c r="CS159" i="1"/>
  <c r="CS160" i="1"/>
  <c r="CS162" i="1"/>
  <c r="CS163" i="1"/>
  <c r="CS164" i="1" s="1"/>
  <c r="CS165" i="1"/>
  <c r="CS166" i="1"/>
  <c r="CS168" i="1"/>
  <c r="CS169" i="1"/>
  <c r="CS171" i="1"/>
  <c r="CS172" i="1"/>
  <c r="CS173" i="1"/>
  <c r="CS175" i="1"/>
  <c r="CS176" i="1"/>
  <c r="CS178" i="1"/>
  <c r="CS179" i="1"/>
  <c r="CS180" i="1"/>
  <c r="CS181" i="1"/>
  <c r="CS182" i="1"/>
  <c r="CS378" i="1"/>
  <c r="CS380" i="1"/>
  <c r="CS382" i="1" s="1"/>
  <c r="CS381" i="1"/>
  <c r="CS383" i="1"/>
  <c r="CS386" i="1"/>
  <c r="CS388" i="1"/>
  <c r="CS389" i="1"/>
  <c r="CS390" i="1"/>
  <c r="CS391" i="1"/>
  <c r="CS392" i="1"/>
  <c r="CS393" i="1"/>
  <c r="CS394" i="1"/>
  <c r="CS397" i="1"/>
  <c r="CS398" i="1"/>
  <c r="CS399" i="1"/>
  <c r="CS400" i="1"/>
  <c r="CS401" i="1"/>
  <c r="CS402" i="1"/>
  <c r="CS404" i="1"/>
  <c r="CS406" i="1"/>
  <c r="CS419" i="1" s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20" i="1"/>
  <c r="CS422" i="1"/>
  <c r="CS423" i="1"/>
  <c r="CS425" i="1"/>
  <c r="CS426" i="1"/>
  <c r="CS429" i="1"/>
  <c r="CS430" i="1"/>
  <c r="CS433" i="1" s="1"/>
  <c r="CS431" i="1"/>
  <c r="CS432" i="1"/>
  <c r="CS434" i="1"/>
  <c r="CS435" i="1"/>
  <c r="CS187" i="1"/>
  <c r="CS189" i="1" s="1"/>
  <c r="CS188" i="1"/>
  <c r="CS191" i="1"/>
  <c r="CS192" i="1"/>
  <c r="CS193" i="1"/>
  <c r="CS194" i="1"/>
  <c r="CS195" i="1"/>
  <c r="CS196" i="1"/>
  <c r="CS197" i="1"/>
  <c r="CS199" i="1"/>
  <c r="CS200" i="1"/>
  <c r="CS201" i="1"/>
  <c r="CS202" i="1"/>
  <c r="CS203" i="1"/>
  <c r="CS204" i="1"/>
  <c r="CS205" i="1"/>
  <c r="CS206" i="1"/>
  <c r="CS210" i="1"/>
  <c r="CS212" i="1" s="1"/>
  <c r="CS211" i="1"/>
  <c r="CS213" i="1"/>
  <c r="CS215" i="1"/>
  <c r="CS216" i="1"/>
  <c r="CS217" i="1"/>
  <c r="CS218" i="1"/>
  <c r="CS219" i="1"/>
  <c r="CS221" i="1"/>
  <c r="CS222" i="1"/>
  <c r="CS223" i="1"/>
  <c r="CS224" i="1"/>
  <c r="CS229" i="1"/>
  <c r="CS230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5" i="1"/>
  <c r="CS361" i="1" s="1"/>
  <c r="CS356" i="1"/>
  <c r="CS357" i="1"/>
  <c r="CS358" i="1"/>
  <c r="CS359" i="1"/>
  <c r="CS360" i="1"/>
  <c r="CS363" i="1"/>
  <c r="CS364" i="1" s="1"/>
  <c r="CS366" i="1"/>
  <c r="CS367" i="1" s="1"/>
  <c r="CS369" i="1"/>
  <c r="CS370" i="1"/>
  <c r="CS373" i="1"/>
  <c r="CS374" i="1" s="1"/>
  <c r="CS442" i="1"/>
  <c r="CS443" i="1" s="1"/>
  <c r="CS448" i="1" s="1"/>
  <c r="CS445" i="1"/>
  <c r="CS446" i="1" s="1"/>
  <c r="CS447" i="1"/>
  <c r="BX121" i="3"/>
  <c r="CW135" i="1"/>
  <c r="BH121" i="3"/>
  <c r="BG135" i="3"/>
  <c r="AR121" i="3"/>
  <c r="AB121" i="3"/>
  <c r="AA135" i="3"/>
  <c r="L121" i="3"/>
  <c r="CV121" i="1"/>
  <c r="F29" i="1"/>
  <c r="F120" i="1"/>
  <c r="F134" i="1"/>
  <c r="F135" i="1"/>
  <c r="F146" i="1"/>
  <c r="F152" i="1"/>
  <c r="F157" i="1"/>
  <c r="F164" i="1"/>
  <c r="F170" i="1"/>
  <c r="F177" i="1"/>
  <c r="F382" i="1"/>
  <c r="F384" i="1" s="1"/>
  <c r="F437" i="1" s="1"/>
  <c r="F395" i="1"/>
  <c r="F403" i="1"/>
  <c r="F419" i="1"/>
  <c r="F423" i="1"/>
  <c r="F427" i="1"/>
  <c r="F433" i="1"/>
  <c r="F436" i="1"/>
  <c r="F189" i="1"/>
  <c r="F207" i="1"/>
  <c r="F208" i="1" s="1"/>
  <c r="F212" i="1"/>
  <c r="F225" i="1"/>
  <c r="F226" i="1"/>
  <c r="F288" i="1"/>
  <c r="F308" i="1"/>
  <c r="F336" i="1"/>
  <c r="F353" i="1"/>
  <c r="F361" i="1"/>
  <c r="F364" i="1"/>
  <c r="F367" i="1"/>
  <c r="F371" i="1"/>
  <c r="F374" i="1"/>
  <c r="F443" i="1"/>
  <c r="F446" i="1"/>
  <c r="F448" i="1"/>
  <c r="E29" i="1"/>
  <c r="E120" i="1"/>
  <c r="E134" i="1"/>
  <c r="E135" i="1" s="1"/>
  <c r="E146" i="1"/>
  <c r="E152" i="1"/>
  <c r="E157" i="1"/>
  <c r="E164" i="1"/>
  <c r="E170" i="1"/>
  <c r="E177" i="1"/>
  <c r="E183" i="1" s="1"/>
  <c r="E183" i="3" s="1"/>
  <c r="E382" i="1"/>
  <c r="E384" i="1"/>
  <c r="E395" i="1"/>
  <c r="E403" i="1"/>
  <c r="E419" i="1"/>
  <c r="E423" i="1"/>
  <c r="E427" i="1"/>
  <c r="E433" i="1"/>
  <c r="E189" i="1"/>
  <c r="E207" i="1"/>
  <c r="E208" i="1"/>
  <c r="E212" i="1"/>
  <c r="E227" i="1" s="1"/>
  <c r="E225" i="1"/>
  <c r="E226" i="1"/>
  <c r="E288" i="1"/>
  <c r="E308" i="1"/>
  <c r="E336" i="1"/>
  <c r="E353" i="1"/>
  <c r="E361" i="1"/>
  <c r="E364" i="1"/>
  <c r="E367" i="1"/>
  <c r="E371" i="1"/>
  <c r="E374" i="1"/>
  <c r="E443" i="1"/>
  <c r="E446" i="1"/>
  <c r="D29" i="1"/>
  <c r="D120" i="1"/>
  <c r="D134" i="1"/>
  <c r="D135" i="1"/>
  <c r="D146" i="1"/>
  <c r="D152" i="1"/>
  <c r="D157" i="1"/>
  <c r="D164" i="1"/>
  <c r="D170" i="1"/>
  <c r="D177" i="1"/>
  <c r="D382" i="1"/>
  <c r="D384" i="1" s="1"/>
  <c r="D395" i="1"/>
  <c r="D403" i="1"/>
  <c r="D419" i="1"/>
  <c r="D423" i="1"/>
  <c r="D427" i="1"/>
  <c r="D433" i="1"/>
  <c r="D436" i="1"/>
  <c r="D189" i="1"/>
  <c r="D207" i="1"/>
  <c r="D208" i="1" s="1"/>
  <c r="D212" i="1"/>
  <c r="D225" i="1"/>
  <c r="D226" i="1"/>
  <c r="D288" i="1"/>
  <c r="D308" i="1"/>
  <c r="D336" i="1"/>
  <c r="D353" i="1"/>
  <c r="D361" i="1"/>
  <c r="D364" i="1"/>
  <c r="D367" i="1"/>
  <c r="D371" i="1"/>
  <c r="D374" i="1"/>
  <c r="D443" i="1"/>
  <c r="D446" i="1"/>
  <c r="D448" i="1"/>
  <c r="C29" i="1"/>
  <c r="C120" i="1"/>
  <c r="C121" i="1"/>
  <c r="C134" i="1"/>
  <c r="C135" i="1" s="1"/>
  <c r="C146" i="1"/>
  <c r="C152" i="1"/>
  <c r="C157" i="1"/>
  <c r="C164" i="1"/>
  <c r="C170" i="1"/>
  <c r="C177" i="1"/>
  <c r="C183" i="1"/>
  <c r="C382" i="1"/>
  <c r="C384" i="1"/>
  <c r="C395" i="1"/>
  <c r="C403" i="1"/>
  <c r="C419" i="1"/>
  <c r="C423" i="1"/>
  <c r="C427" i="1"/>
  <c r="C433" i="1"/>
  <c r="C189" i="1"/>
  <c r="C207" i="1"/>
  <c r="C208" i="1"/>
  <c r="C212" i="1"/>
  <c r="C227" i="1" s="1"/>
  <c r="C225" i="1"/>
  <c r="C226" i="1"/>
  <c r="C288" i="1"/>
  <c r="C308" i="1"/>
  <c r="C336" i="1"/>
  <c r="C353" i="1"/>
  <c r="C361" i="1"/>
  <c r="C364" i="1"/>
  <c r="C367" i="1"/>
  <c r="C371" i="1"/>
  <c r="C374" i="1"/>
  <c r="C443" i="1"/>
  <c r="C446" i="1"/>
  <c r="B29" i="1"/>
  <c r="B120" i="1"/>
  <c r="B134" i="1"/>
  <c r="B135" i="1"/>
  <c r="B146" i="1"/>
  <c r="B152" i="1"/>
  <c r="B157" i="1"/>
  <c r="B164" i="1"/>
  <c r="B170" i="1"/>
  <c r="B177" i="1"/>
  <c r="B382" i="1"/>
  <c r="B384" i="1" s="1"/>
  <c r="B437" i="1" s="1"/>
  <c r="B395" i="1"/>
  <c r="B403" i="1"/>
  <c r="B419" i="1"/>
  <c r="B423" i="1"/>
  <c r="B427" i="1"/>
  <c r="B433" i="1"/>
  <c r="B436" i="1"/>
  <c r="B189" i="1"/>
  <c r="B207" i="1"/>
  <c r="B208" i="1" s="1"/>
  <c r="B212" i="1"/>
  <c r="B225" i="1"/>
  <c r="B226" i="1"/>
  <c r="B288" i="1"/>
  <c r="B308" i="1"/>
  <c r="B336" i="1"/>
  <c r="B353" i="1"/>
  <c r="B361" i="1"/>
  <c r="B364" i="1"/>
  <c r="B367" i="1"/>
  <c r="B371" i="1"/>
  <c r="B374" i="1"/>
  <c r="B443" i="1"/>
  <c r="B446" i="1"/>
  <c r="B448" i="1"/>
  <c r="A197" i="4"/>
  <c r="TF2054" i="5"/>
  <c r="TI1341" i="5"/>
  <c r="TI2054" i="5"/>
  <c r="A211" i="4"/>
  <c r="TP2054" i="5"/>
  <c r="A213" i="4"/>
  <c r="TQ2054" i="5"/>
  <c r="A214" i="4"/>
  <c r="TR2054" i="5"/>
  <c r="A216" i="4"/>
  <c r="TS2054" i="5"/>
  <c r="A388" i="3"/>
  <c r="P388" i="3" s="1"/>
  <c r="LS661" i="5"/>
  <c r="LS2054" i="5" s="1"/>
  <c r="C388" i="3"/>
  <c r="G388" i="3"/>
  <c r="L388" i="3"/>
  <c r="T388" i="3"/>
  <c r="X388" i="3"/>
  <c r="AB388" i="3"/>
  <c r="AJ388" i="3"/>
  <c r="AN388" i="3"/>
  <c r="AR388" i="3"/>
  <c r="AZ388" i="3"/>
  <c r="BD388" i="3"/>
  <c r="BH388" i="3"/>
  <c r="BQ388" i="3"/>
  <c r="A389" i="3"/>
  <c r="LT2054" i="5"/>
  <c r="B389" i="3"/>
  <c r="C389" i="3"/>
  <c r="D389" i="3"/>
  <c r="E389" i="3"/>
  <c r="F389" i="3"/>
  <c r="G389" i="3"/>
  <c r="H389" i="3"/>
  <c r="I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BL389" i="3"/>
  <c r="BM389" i="3"/>
  <c r="BN389" i="3"/>
  <c r="BO389" i="3"/>
  <c r="BP389" i="3"/>
  <c r="BQ389" i="3"/>
  <c r="A390" i="3"/>
  <c r="LU2054" i="5"/>
  <c r="B390" i="3"/>
  <c r="C390" i="3"/>
  <c r="D390" i="3"/>
  <c r="E390" i="3"/>
  <c r="F390" i="3"/>
  <c r="G390" i="3"/>
  <c r="H390" i="3"/>
  <c r="I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BL390" i="3"/>
  <c r="BM390" i="3"/>
  <c r="BN390" i="3"/>
  <c r="BO390" i="3"/>
  <c r="BP390" i="3"/>
  <c r="BQ390" i="3"/>
  <c r="A391" i="3"/>
  <c r="LV2054" i="5"/>
  <c r="B391" i="3"/>
  <c r="C391" i="3"/>
  <c r="D391" i="3"/>
  <c r="E391" i="3"/>
  <c r="F391" i="3"/>
  <c r="G391" i="3"/>
  <c r="H391" i="3"/>
  <c r="I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BL391" i="3"/>
  <c r="BM391" i="3"/>
  <c r="BN391" i="3"/>
  <c r="BO391" i="3"/>
  <c r="BP391" i="3"/>
  <c r="BQ391" i="3"/>
  <c r="A392" i="3"/>
  <c r="LW2054" i="5"/>
  <c r="B392" i="3"/>
  <c r="C392" i="3"/>
  <c r="D392" i="3"/>
  <c r="E392" i="3"/>
  <c r="F392" i="3"/>
  <c r="G392" i="3"/>
  <c r="H392" i="3"/>
  <c r="I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AQ392" i="3"/>
  <c r="AR392" i="3"/>
  <c r="AS392" i="3"/>
  <c r="AT392" i="3"/>
  <c r="AU392" i="3"/>
  <c r="AV392" i="3"/>
  <c r="AW392" i="3"/>
  <c r="AX392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BL392" i="3"/>
  <c r="BM392" i="3"/>
  <c r="BN392" i="3"/>
  <c r="BO392" i="3"/>
  <c r="BP392" i="3"/>
  <c r="BQ392" i="3"/>
  <c r="A393" i="3"/>
  <c r="LX2054" i="5"/>
  <c r="B393" i="3"/>
  <c r="C393" i="3"/>
  <c r="D393" i="3"/>
  <c r="E393" i="3"/>
  <c r="F393" i="3"/>
  <c r="G393" i="3"/>
  <c r="H393" i="3"/>
  <c r="I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AQ393" i="3"/>
  <c r="AR393" i="3"/>
  <c r="AS393" i="3"/>
  <c r="AT393" i="3"/>
  <c r="AU393" i="3"/>
  <c r="AV393" i="3"/>
  <c r="AW393" i="3"/>
  <c r="AX393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BL393" i="3"/>
  <c r="BM393" i="3"/>
  <c r="BN393" i="3"/>
  <c r="BO393" i="3"/>
  <c r="BP393" i="3"/>
  <c r="BQ393" i="3"/>
  <c r="A394" i="3"/>
  <c r="LY2054" i="5"/>
  <c r="B394" i="3"/>
  <c r="C394" i="3"/>
  <c r="D394" i="3"/>
  <c r="E394" i="3"/>
  <c r="F394" i="3"/>
  <c r="G394" i="3"/>
  <c r="H394" i="3"/>
  <c r="I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AQ394" i="3"/>
  <c r="AR394" i="3"/>
  <c r="AS394" i="3"/>
  <c r="AT394" i="3"/>
  <c r="AU394" i="3"/>
  <c r="AV394" i="3"/>
  <c r="AW394" i="3"/>
  <c r="AX394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BL394" i="3"/>
  <c r="BM394" i="3"/>
  <c r="BN394" i="3"/>
  <c r="BO394" i="3"/>
  <c r="BP394" i="3"/>
  <c r="BQ394" i="3"/>
  <c r="A386" i="3"/>
  <c r="B386" i="3"/>
  <c r="C386" i="3"/>
  <c r="D386" i="3"/>
  <c r="E386" i="3"/>
  <c r="F386" i="3"/>
  <c r="G386" i="3"/>
  <c r="H386" i="3"/>
  <c r="I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BL386" i="3"/>
  <c r="BM386" i="3"/>
  <c r="BN386" i="3"/>
  <c r="BO386" i="3"/>
  <c r="BP386" i="3"/>
  <c r="BQ386" i="3"/>
  <c r="DB387" i="3"/>
  <c r="A397" i="3"/>
  <c r="LZ2054" i="5"/>
  <c r="B397" i="3"/>
  <c r="C397" i="3"/>
  <c r="D397" i="3"/>
  <c r="E397" i="3"/>
  <c r="F397" i="3"/>
  <c r="G397" i="3"/>
  <c r="H397" i="3"/>
  <c r="I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AQ397" i="3"/>
  <c r="AR397" i="3"/>
  <c r="AS397" i="3"/>
  <c r="AT397" i="3"/>
  <c r="AU397" i="3"/>
  <c r="AV397" i="3"/>
  <c r="AW397" i="3"/>
  <c r="AX397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BL397" i="3"/>
  <c r="BM397" i="3"/>
  <c r="BN397" i="3"/>
  <c r="BO397" i="3"/>
  <c r="BP397" i="3"/>
  <c r="BQ397" i="3"/>
  <c r="A398" i="3"/>
  <c r="A420" i="3"/>
  <c r="G420" i="3"/>
  <c r="E168" i="5" s="1"/>
  <c r="A425" i="3"/>
  <c r="A175" i="3"/>
  <c r="F227" i="5"/>
  <c r="EV227" i="5" s="1"/>
  <c r="H429" i="5"/>
  <c r="MA429" i="5" s="1"/>
  <c r="H444" i="5"/>
  <c r="MA444" i="5"/>
  <c r="A173" i="3"/>
  <c r="MA1103" i="5"/>
  <c r="AJ420" i="3"/>
  <c r="E1372" i="5" s="1"/>
  <c r="BO420" i="3"/>
  <c r="B398" i="3"/>
  <c r="C398" i="3"/>
  <c r="D398" i="3"/>
  <c r="E398" i="3"/>
  <c r="F398" i="3"/>
  <c r="G398" i="3"/>
  <c r="H398" i="3"/>
  <c r="I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AQ398" i="3"/>
  <c r="AR398" i="3"/>
  <c r="AS398" i="3"/>
  <c r="AT398" i="3"/>
  <c r="AU398" i="3"/>
  <c r="AV398" i="3"/>
  <c r="AW398" i="3"/>
  <c r="AX398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BL398" i="3"/>
  <c r="BM398" i="3"/>
  <c r="BN398" i="3"/>
  <c r="BO398" i="3"/>
  <c r="BP398" i="3"/>
  <c r="BQ398" i="3"/>
  <c r="A399" i="3"/>
  <c r="MB2054" i="5"/>
  <c r="C399" i="3"/>
  <c r="D399" i="3"/>
  <c r="E399" i="3"/>
  <c r="G399" i="3"/>
  <c r="H399" i="3"/>
  <c r="I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AQ399" i="3"/>
  <c r="AR399" i="3"/>
  <c r="AS399" i="3"/>
  <c r="AT399" i="3"/>
  <c r="AU399" i="3"/>
  <c r="AV399" i="3"/>
  <c r="AW399" i="3"/>
  <c r="AX399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BL399" i="3"/>
  <c r="BM399" i="3"/>
  <c r="BN399" i="3"/>
  <c r="BO399" i="3"/>
  <c r="BP399" i="3"/>
  <c r="BQ399" i="3"/>
  <c r="A400" i="3"/>
  <c r="MC2054" i="5"/>
  <c r="B400" i="3"/>
  <c r="D400" i="3"/>
  <c r="E400" i="3"/>
  <c r="F400" i="3"/>
  <c r="H400" i="3"/>
  <c r="I400" i="3"/>
  <c r="K400" i="3"/>
  <c r="M400" i="3"/>
  <c r="N400" i="3"/>
  <c r="O400" i="3"/>
  <c r="Q400" i="3"/>
  <c r="R400" i="3"/>
  <c r="S400" i="3"/>
  <c r="U400" i="3"/>
  <c r="V400" i="3"/>
  <c r="W400" i="3"/>
  <c r="Y400" i="3"/>
  <c r="Z400" i="3"/>
  <c r="AA400" i="3"/>
  <c r="AC400" i="3"/>
  <c r="AD400" i="3"/>
  <c r="AE400" i="3"/>
  <c r="AG400" i="3"/>
  <c r="AH400" i="3"/>
  <c r="AI400" i="3"/>
  <c r="AK400" i="3"/>
  <c r="AL400" i="3"/>
  <c r="AM400" i="3"/>
  <c r="AO400" i="3"/>
  <c r="AP400" i="3"/>
  <c r="AQ400" i="3"/>
  <c r="AS400" i="3"/>
  <c r="AT400" i="3"/>
  <c r="AU400" i="3"/>
  <c r="AW400" i="3"/>
  <c r="AX400" i="3"/>
  <c r="AY400" i="3"/>
  <c r="BA400" i="3"/>
  <c r="BB400" i="3"/>
  <c r="BC400" i="3"/>
  <c r="BE400" i="3"/>
  <c r="BF400" i="3"/>
  <c r="BG400" i="3"/>
  <c r="BI400" i="3"/>
  <c r="BJ400" i="3"/>
  <c r="BL400" i="3"/>
  <c r="BN400" i="3"/>
  <c r="BO400" i="3"/>
  <c r="BP400" i="3"/>
  <c r="A401" i="3"/>
  <c r="MD2054" i="5"/>
  <c r="B401" i="3"/>
  <c r="D401" i="3"/>
  <c r="E401" i="3"/>
  <c r="F401" i="3"/>
  <c r="H401" i="3"/>
  <c r="I401" i="3"/>
  <c r="K401" i="3"/>
  <c r="M401" i="3"/>
  <c r="N401" i="3"/>
  <c r="O401" i="3"/>
  <c r="Q401" i="3"/>
  <c r="R401" i="3"/>
  <c r="S401" i="3"/>
  <c r="U401" i="3"/>
  <c r="V401" i="3"/>
  <c r="W401" i="3"/>
  <c r="Y401" i="3"/>
  <c r="Z401" i="3"/>
  <c r="AA401" i="3"/>
  <c r="AC401" i="3"/>
  <c r="AD401" i="3"/>
  <c r="AE401" i="3"/>
  <c r="AG401" i="3"/>
  <c r="AH401" i="3"/>
  <c r="AI401" i="3"/>
  <c r="AK401" i="3"/>
  <c r="AL401" i="3"/>
  <c r="AM401" i="3"/>
  <c r="AO401" i="3"/>
  <c r="AP401" i="3"/>
  <c r="AQ401" i="3"/>
  <c r="AS401" i="3"/>
  <c r="AT401" i="3"/>
  <c r="AU401" i="3"/>
  <c r="AW401" i="3"/>
  <c r="AX401" i="3"/>
  <c r="AY401" i="3"/>
  <c r="BA401" i="3"/>
  <c r="BB401" i="3"/>
  <c r="BC401" i="3"/>
  <c r="BE401" i="3"/>
  <c r="BF401" i="3"/>
  <c r="BG401" i="3"/>
  <c r="BI401" i="3"/>
  <c r="BJ401" i="3"/>
  <c r="BL401" i="3"/>
  <c r="BN401" i="3"/>
  <c r="BO401" i="3"/>
  <c r="BP401" i="3"/>
  <c r="A402" i="3"/>
  <c r="ME2054" i="5"/>
  <c r="B402" i="3"/>
  <c r="D402" i="3"/>
  <c r="E402" i="3"/>
  <c r="F402" i="3"/>
  <c r="H402" i="3"/>
  <c r="I402" i="3"/>
  <c r="K402" i="3"/>
  <c r="M402" i="3"/>
  <c r="N402" i="3"/>
  <c r="O402" i="3"/>
  <c r="Q402" i="3"/>
  <c r="R402" i="3"/>
  <c r="S402" i="3"/>
  <c r="U402" i="3"/>
  <c r="V402" i="3"/>
  <c r="W402" i="3"/>
  <c r="Y402" i="3"/>
  <c r="Z402" i="3"/>
  <c r="AA402" i="3"/>
  <c r="AC402" i="3"/>
  <c r="AD402" i="3"/>
  <c r="AE402" i="3"/>
  <c r="AG402" i="3"/>
  <c r="AH402" i="3"/>
  <c r="AI402" i="3"/>
  <c r="AK402" i="3"/>
  <c r="AL402" i="3"/>
  <c r="AM402" i="3"/>
  <c r="AO402" i="3"/>
  <c r="AP402" i="3"/>
  <c r="AQ402" i="3"/>
  <c r="AS402" i="3"/>
  <c r="AT402" i="3"/>
  <c r="AU402" i="3"/>
  <c r="AW402" i="3"/>
  <c r="AX402" i="3"/>
  <c r="AY402" i="3"/>
  <c r="BA402" i="3"/>
  <c r="BB402" i="3"/>
  <c r="BC402" i="3"/>
  <c r="BE402" i="3"/>
  <c r="BF402" i="3"/>
  <c r="BG402" i="3"/>
  <c r="BI402" i="3"/>
  <c r="BJ402" i="3"/>
  <c r="BL402" i="3"/>
  <c r="BN402" i="3"/>
  <c r="BO402" i="3"/>
  <c r="BP402" i="3"/>
  <c r="A404" i="3"/>
  <c r="MF2054" i="5"/>
  <c r="B404" i="3"/>
  <c r="D404" i="3"/>
  <c r="E404" i="3"/>
  <c r="F404" i="3"/>
  <c r="H404" i="3"/>
  <c r="I404" i="3"/>
  <c r="K404" i="3"/>
  <c r="M404" i="3"/>
  <c r="N404" i="3"/>
  <c r="O404" i="3"/>
  <c r="Q404" i="3"/>
  <c r="R404" i="3"/>
  <c r="S404" i="3"/>
  <c r="U404" i="3"/>
  <c r="V404" i="3"/>
  <c r="W404" i="3"/>
  <c r="Y404" i="3"/>
  <c r="Z404" i="3"/>
  <c r="AA404" i="3"/>
  <c r="AC404" i="3"/>
  <c r="AD404" i="3"/>
  <c r="AE404" i="3"/>
  <c r="AG404" i="3"/>
  <c r="AH404" i="3"/>
  <c r="AI404" i="3"/>
  <c r="AK404" i="3"/>
  <c r="AL404" i="3"/>
  <c r="AM404" i="3"/>
  <c r="AO404" i="3"/>
  <c r="AP404" i="3"/>
  <c r="AQ404" i="3"/>
  <c r="AS404" i="3"/>
  <c r="AT404" i="3"/>
  <c r="AU404" i="3"/>
  <c r="AW404" i="3"/>
  <c r="AX404" i="3"/>
  <c r="AY404" i="3"/>
  <c r="BA404" i="3"/>
  <c r="BB404" i="3"/>
  <c r="BC404" i="3"/>
  <c r="BE404" i="3"/>
  <c r="BF404" i="3"/>
  <c r="BG404" i="3"/>
  <c r="BI404" i="3"/>
  <c r="BJ404" i="3"/>
  <c r="BL404" i="3"/>
  <c r="BN404" i="3"/>
  <c r="BO404" i="3"/>
  <c r="BP404" i="3"/>
  <c r="A412" i="3"/>
  <c r="MM2054" i="5"/>
  <c r="B412" i="3"/>
  <c r="D412" i="3"/>
  <c r="E412" i="3"/>
  <c r="F412" i="3"/>
  <c r="H412" i="3"/>
  <c r="I412" i="3"/>
  <c r="K412" i="3"/>
  <c r="M412" i="3"/>
  <c r="N412" i="3"/>
  <c r="O412" i="3"/>
  <c r="Q412" i="3"/>
  <c r="R412" i="3"/>
  <c r="S412" i="3"/>
  <c r="U412" i="3"/>
  <c r="V412" i="3"/>
  <c r="W412" i="3"/>
  <c r="Y412" i="3"/>
  <c r="Z412" i="3"/>
  <c r="AA412" i="3"/>
  <c r="AC412" i="3"/>
  <c r="AD412" i="3"/>
  <c r="AE412" i="3"/>
  <c r="AG412" i="3"/>
  <c r="AH412" i="3"/>
  <c r="AI412" i="3"/>
  <c r="AK412" i="3"/>
  <c r="AL412" i="3"/>
  <c r="AM412" i="3"/>
  <c r="AO412" i="3"/>
  <c r="AP412" i="3"/>
  <c r="AQ412" i="3"/>
  <c r="AS412" i="3"/>
  <c r="AT412" i="3"/>
  <c r="AU412" i="3"/>
  <c r="AW412" i="3"/>
  <c r="AX412" i="3"/>
  <c r="AY412" i="3"/>
  <c r="BA412" i="3"/>
  <c r="BB412" i="3"/>
  <c r="BC412" i="3"/>
  <c r="BE412" i="3"/>
  <c r="BF412" i="3"/>
  <c r="BG412" i="3"/>
  <c r="BI412" i="3"/>
  <c r="BJ412" i="3"/>
  <c r="BL412" i="3"/>
  <c r="BN412" i="3"/>
  <c r="BO412" i="3"/>
  <c r="BP412" i="3"/>
  <c r="A432" i="3"/>
  <c r="NA2054" i="5"/>
  <c r="B432" i="3"/>
  <c r="D432" i="3"/>
  <c r="E432" i="3"/>
  <c r="F432" i="3"/>
  <c r="H432" i="3"/>
  <c r="I432" i="3"/>
  <c r="K432" i="3"/>
  <c r="M432" i="3"/>
  <c r="N432" i="3"/>
  <c r="O432" i="3"/>
  <c r="Q432" i="3"/>
  <c r="R432" i="3"/>
  <c r="S432" i="3"/>
  <c r="U432" i="3"/>
  <c r="V432" i="3"/>
  <c r="W432" i="3"/>
  <c r="Y432" i="3"/>
  <c r="Z432" i="3"/>
  <c r="AA432" i="3"/>
  <c r="AC432" i="3"/>
  <c r="AD432" i="3"/>
  <c r="AE432" i="3"/>
  <c r="AG432" i="3"/>
  <c r="AH432" i="3"/>
  <c r="AI432" i="3"/>
  <c r="AK432" i="3"/>
  <c r="AL432" i="3"/>
  <c r="AM432" i="3"/>
  <c r="AO432" i="3"/>
  <c r="AP432" i="3"/>
  <c r="AQ432" i="3"/>
  <c r="AS432" i="3"/>
  <c r="AT432" i="3"/>
  <c r="AU432" i="3"/>
  <c r="AW432" i="3"/>
  <c r="AX432" i="3"/>
  <c r="AY432" i="3"/>
  <c r="BA432" i="3"/>
  <c r="BB432" i="3"/>
  <c r="BC432" i="3"/>
  <c r="BE432" i="3"/>
  <c r="BF432" i="3"/>
  <c r="BG432" i="3"/>
  <c r="BI432" i="3"/>
  <c r="BJ432" i="3"/>
  <c r="BL432" i="3"/>
  <c r="BN432" i="3"/>
  <c r="BO432" i="3"/>
  <c r="BP432" i="3"/>
  <c r="A429" i="3"/>
  <c r="MX2054" i="5"/>
  <c r="B429" i="3"/>
  <c r="D429" i="3"/>
  <c r="E429" i="3"/>
  <c r="F429" i="3"/>
  <c r="H429" i="3"/>
  <c r="I429" i="3"/>
  <c r="K429" i="3"/>
  <c r="M429" i="3"/>
  <c r="N429" i="3"/>
  <c r="O429" i="3"/>
  <c r="Q429" i="3"/>
  <c r="R429" i="3"/>
  <c r="S429" i="3"/>
  <c r="U429" i="3"/>
  <c r="V429" i="3"/>
  <c r="W429" i="3"/>
  <c r="Y429" i="3"/>
  <c r="Z429" i="3"/>
  <c r="AA429" i="3"/>
  <c r="AC429" i="3"/>
  <c r="AD429" i="3"/>
  <c r="AE429" i="3"/>
  <c r="AG429" i="3"/>
  <c r="AH429" i="3"/>
  <c r="AI429" i="3"/>
  <c r="AK429" i="3"/>
  <c r="AL429" i="3"/>
  <c r="AM429" i="3"/>
  <c r="AO429" i="3"/>
  <c r="AP429" i="3"/>
  <c r="AQ429" i="3"/>
  <c r="AS429" i="3"/>
  <c r="AT429" i="3"/>
  <c r="AU429" i="3"/>
  <c r="AW429" i="3"/>
  <c r="AX429" i="3"/>
  <c r="AY429" i="3"/>
  <c r="BA429" i="3"/>
  <c r="BB429" i="3"/>
  <c r="BC429" i="3"/>
  <c r="BE429" i="3"/>
  <c r="BF429" i="3"/>
  <c r="BG429" i="3"/>
  <c r="BI429" i="3"/>
  <c r="BJ429" i="3"/>
  <c r="BL429" i="3"/>
  <c r="BN429" i="3"/>
  <c r="BO429" i="3"/>
  <c r="BP429" i="3"/>
  <c r="E420" i="3"/>
  <c r="E28" i="5" s="1"/>
  <c r="MT226" i="5"/>
  <c r="MT244" i="5"/>
  <c r="I420" i="3"/>
  <c r="E359" i="5" s="1"/>
  <c r="MT359" i="5" s="1"/>
  <c r="K420" i="3"/>
  <c r="E414" i="5" s="1"/>
  <c r="A433" i="3"/>
  <c r="M433" i="3" s="1"/>
  <c r="E504" i="5" s="1"/>
  <c r="MT504" i="5" s="1"/>
  <c r="S420" i="3"/>
  <c r="E698" i="5" s="1"/>
  <c r="MT798" i="5"/>
  <c r="MT935" i="5"/>
  <c r="MT979" i="5"/>
  <c r="E1000" i="5"/>
  <c r="MT1000" i="5"/>
  <c r="MT1403" i="5"/>
  <c r="E1506" i="5"/>
  <c r="MT1506" i="5"/>
  <c r="MT2020" i="5"/>
  <c r="TW2020" i="5" s="1"/>
  <c r="C420" i="3"/>
  <c r="M420" i="3"/>
  <c r="N420" i="3"/>
  <c r="U420" i="3"/>
  <c r="X420" i="3"/>
  <c r="AB420" i="3"/>
  <c r="AC420" i="3"/>
  <c r="AG420" i="3"/>
  <c r="AK420" i="3"/>
  <c r="AM420" i="3"/>
  <c r="AN420" i="3"/>
  <c r="AP420" i="3"/>
  <c r="AQ420" i="3"/>
  <c r="AR420" i="3"/>
  <c r="AS420" i="3"/>
  <c r="AT420" i="3"/>
  <c r="AU420" i="3"/>
  <c r="AV420" i="3"/>
  <c r="AW420" i="3"/>
  <c r="AX420" i="3"/>
  <c r="AY420" i="3"/>
  <c r="AZ420" i="3"/>
  <c r="BA420" i="3"/>
  <c r="BB420" i="3"/>
  <c r="BC420" i="3"/>
  <c r="BD420" i="3"/>
  <c r="BE420" i="3"/>
  <c r="BF420" i="3"/>
  <c r="BJ420" i="3"/>
  <c r="BL420" i="3"/>
  <c r="BM420" i="3"/>
  <c r="A378" i="3"/>
  <c r="B378" i="3"/>
  <c r="E378" i="3"/>
  <c r="I378" i="3"/>
  <c r="K378" i="3"/>
  <c r="N378" i="3"/>
  <c r="R378" i="3"/>
  <c r="S378" i="3"/>
  <c r="V378" i="3"/>
  <c r="Z378" i="3"/>
  <c r="AA378" i="3"/>
  <c r="AD378" i="3"/>
  <c r="AH378" i="3"/>
  <c r="AI378" i="3"/>
  <c r="AL378" i="3"/>
  <c r="AP378" i="3"/>
  <c r="AQ378" i="3"/>
  <c r="AT378" i="3"/>
  <c r="AX378" i="3"/>
  <c r="AY378" i="3"/>
  <c r="BB378" i="3"/>
  <c r="BF378" i="3"/>
  <c r="BG378" i="3"/>
  <c r="BJ378" i="3"/>
  <c r="BO378" i="3"/>
  <c r="BP378" i="3"/>
  <c r="A205" i="4"/>
  <c r="TM93" i="5"/>
  <c r="TM132" i="5"/>
  <c r="TM143" i="5"/>
  <c r="TM766" i="5"/>
  <c r="TM961" i="5"/>
  <c r="TM1488" i="5"/>
  <c r="TW1488" i="5" s="1"/>
  <c r="TM1782" i="5"/>
  <c r="A137" i="3"/>
  <c r="DV2054" i="5"/>
  <c r="C137" i="3"/>
  <c r="D137" i="3"/>
  <c r="G137" i="3"/>
  <c r="H137" i="3"/>
  <c r="L137" i="3"/>
  <c r="M137" i="3"/>
  <c r="P137" i="3"/>
  <c r="Q137" i="3"/>
  <c r="T137" i="3"/>
  <c r="U137" i="3"/>
  <c r="X137" i="3"/>
  <c r="Y137" i="3"/>
  <c r="AB137" i="3"/>
  <c r="AC137" i="3"/>
  <c r="AF137" i="3"/>
  <c r="AG137" i="3"/>
  <c r="AJ137" i="3"/>
  <c r="AK137" i="3"/>
  <c r="AN137" i="3"/>
  <c r="AO137" i="3"/>
  <c r="AR137" i="3"/>
  <c r="AS137" i="3"/>
  <c r="AV137" i="3"/>
  <c r="AW137" i="3"/>
  <c r="AZ137" i="3"/>
  <c r="BA137" i="3"/>
  <c r="BD137" i="3"/>
  <c r="BE137" i="3"/>
  <c r="BH137" i="3"/>
  <c r="BI137" i="3"/>
  <c r="BM137" i="3"/>
  <c r="BN137" i="3"/>
  <c r="BQ137" i="3"/>
  <c r="A139" i="3"/>
  <c r="AH139" i="3"/>
  <c r="BP139" i="3"/>
  <c r="A147" i="3"/>
  <c r="ED2054" i="5"/>
  <c r="B147" i="3"/>
  <c r="D147" i="3"/>
  <c r="E147" i="3"/>
  <c r="F147" i="3"/>
  <c r="H147" i="3"/>
  <c r="I147" i="3"/>
  <c r="K147" i="3"/>
  <c r="M147" i="3"/>
  <c r="N147" i="3"/>
  <c r="O147" i="3"/>
  <c r="Q147" i="3"/>
  <c r="R147" i="3"/>
  <c r="S147" i="3"/>
  <c r="U147" i="3"/>
  <c r="V147" i="3"/>
  <c r="W147" i="3"/>
  <c r="Y147" i="3"/>
  <c r="Z147" i="3"/>
  <c r="AA147" i="3"/>
  <c r="AC147" i="3"/>
  <c r="AD147" i="3"/>
  <c r="AE147" i="3"/>
  <c r="AG147" i="3"/>
  <c r="AH147" i="3"/>
  <c r="AI147" i="3"/>
  <c r="AK147" i="3"/>
  <c r="AL147" i="3"/>
  <c r="AM147" i="3"/>
  <c r="AO147" i="3"/>
  <c r="AP147" i="3"/>
  <c r="AQ147" i="3"/>
  <c r="AS147" i="3"/>
  <c r="AT147" i="3"/>
  <c r="AU147" i="3"/>
  <c r="AW147" i="3"/>
  <c r="AX147" i="3"/>
  <c r="AY147" i="3"/>
  <c r="BA147" i="3"/>
  <c r="BB147" i="3"/>
  <c r="BC147" i="3"/>
  <c r="BE147" i="3"/>
  <c r="BF147" i="3"/>
  <c r="BG147" i="3"/>
  <c r="BI147" i="3"/>
  <c r="BJ147" i="3"/>
  <c r="BL147" i="3"/>
  <c r="BN147" i="3"/>
  <c r="BO147" i="3"/>
  <c r="BP147" i="3"/>
  <c r="A150" i="3"/>
  <c r="EF2054" i="5"/>
  <c r="B150" i="3"/>
  <c r="D150" i="3"/>
  <c r="E150" i="3"/>
  <c r="F150" i="3"/>
  <c r="H150" i="3"/>
  <c r="I150" i="3"/>
  <c r="K150" i="3"/>
  <c r="M150" i="3"/>
  <c r="N150" i="3"/>
  <c r="O150" i="3"/>
  <c r="Q150" i="3"/>
  <c r="R150" i="3"/>
  <c r="S150" i="3"/>
  <c r="U150" i="3"/>
  <c r="V150" i="3"/>
  <c r="W150" i="3"/>
  <c r="Y150" i="3"/>
  <c r="Z150" i="3"/>
  <c r="AA150" i="3"/>
  <c r="AC150" i="3"/>
  <c r="AD150" i="3"/>
  <c r="AE150" i="3"/>
  <c r="AG150" i="3"/>
  <c r="AH150" i="3"/>
  <c r="AI150" i="3"/>
  <c r="AK150" i="3"/>
  <c r="AL150" i="3"/>
  <c r="AM150" i="3"/>
  <c r="AO150" i="3"/>
  <c r="AP150" i="3"/>
  <c r="AQ150" i="3"/>
  <c r="AS150" i="3"/>
  <c r="AT150" i="3"/>
  <c r="AU150" i="3"/>
  <c r="AW150" i="3"/>
  <c r="AX150" i="3"/>
  <c r="AY150" i="3"/>
  <c r="BA150" i="3"/>
  <c r="BB150" i="3"/>
  <c r="BC150" i="3"/>
  <c r="BE150" i="3"/>
  <c r="BF150" i="3"/>
  <c r="BG150" i="3"/>
  <c r="BI150" i="3"/>
  <c r="BJ150" i="3"/>
  <c r="BL150" i="3"/>
  <c r="BN150" i="3"/>
  <c r="BO150" i="3"/>
  <c r="BP150" i="3"/>
  <c r="A151" i="3"/>
  <c r="EG2054" i="5"/>
  <c r="B151" i="3"/>
  <c r="D151" i="3"/>
  <c r="E151" i="3"/>
  <c r="F151" i="3"/>
  <c r="H151" i="3"/>
  <c r="I151" i="3"/>
  <c r="K151" i="3"/>
  <c r="M151" i="3"/>
  <c r="N151" i="3"/>
  <c r="O151" i="3"/>
  <c r="Q151" i="3"/>
  <c r="R151" i="3"/>
  <c r="S151" i="3"/>
  <c r="U151" i="3"/>
  <c r="V151" i="3"/>
  <c r="W151" i="3"/>
  <c r="Y151" i="3"/>
  <c r="Z151" i="3"/>
  <c r="AA151" i="3"/>
  <c r="AC151" i="3"/>
  <c r="AD151" i="3"/>
  <c r="AE151" i="3"/>
  <c r="AG151" i="3"/>
  <c r="AH151" i="3"/>
  <c r="AI151" i="3"/>
  <c r="AK151" i="3"/>
  <c r="AL151" i="3"/>
  <c r="AM151" i="3"/>
  <c r="AO151" i="3"/>
  <c r="AP151" i="3"/>
  <c r="AQ151" i="3"/>
  <c r="AS151" i="3"/>
  <c r="AT151" i="3"/>
  <c r="AU151" i="3"/>
  <c r="AW151" i="3"/>
  <c r="AX151" i="3"/>
  <c r="AY151" i="3"/>
  <c r="BA151" i="3"/>
  <c r="BB151" i="3"/>
  <c r="BC151" i="3"/>
  <c r="BE151" i="3"/>
  <c r="BF151" i="3"/>
  <c r="BG151" i="3"/>
  <c r="BI151" i="3"/>
  <c r="BJ151" i="3"/>
  <c r="BL151" i="3"/>
  <c r="BN151" i="3"/>
  <c r="BO151" i="3"/>
  <c r="BP151" i="3"/>
  <c r="A149" i="3"/>
  <c r="EE2054" i="5"/>
  <c r="B149" i="3"/>
  <c r="D149" i="3"/>
  <c r="E149" i="3"/>
  <c r="F149" i="3"/>
  <c r="H149" i="3"/>
  <c r="I149" i="3"/>
  <c r="K149" i="3"/>
  <c r="M149" i="3"/>
  <c r="N149" i="3"/>
  <c r="O149" i="3"/>
  <c r="Q149" i="3"/>
  <c r="R149" i="3"/>
  <c r="S149" i="3"/>
  <c r="U149" i="3"/>
  <c r="V149" i="3"/>
  <c r="W149" i="3"/>
  <c r="Y149" i="3"/>
  <c r="Z149" i="3"/>
  <c r="AA149" i="3"/>
  <c r="AC149" i="3"/>
  <c r="AD149" i="3"/>
  <c r="AE149" i="3"/>
  <c r="AG149" i="3"/>
  <c r="AH149" i="3"/>
  <c r="AI149" i="3"/>
  <c r="AK149" i="3"/>
  <c r="AL149" i="3"/>
  <c r="AM149" i="3"/>
  <c r="AO149" i="3"/>
  <c r="AP149" i="3"/>
  <c r="AQ149" i="3"/>
  <c r="AS149" i="3"/>
  <c r="AT149" i="3"/>
  <c r="AU149" i="3"/>
  <c r="AW149" i="3"/>
  <c r="AX149" i="3"/>
  <c r="AY149" i="3"/>
  <c r="BA149" i="3"/>
  <c r="BB149" i="3"/>
  <c r="BC149" i="3"/>
  <c r="BE149" i="3"/>
  <c r="BF149" i="3"/>
  <c r="BG149" i="3"/>
  <c r="BI149" i="3"/>
  <c r="BJ149" i="3"/>
  <c r="BL149" i="3"/>
  <c r="BN149" i="3"/>
  <c r="BO149" i="3"/>
  <c r="BP149" i="3"/>
  <c r="A158" i="3"/>
  <c r="EK2054" i="5"/>
  <c r="B158" i="3"/>
  <c r="D158" i="3"/>
  <c r="E158" i="3"/>
  <c r="F158" i="3"/>
  <c r="H158" i="3"/>
  <c r="I158" i="3"/>
  <c r="K158" i="3"/>
  <c r="M158" i="3"/>
  <c r="N158" i="3"/>
  <c r="O158" i="3"/>
  <c r="Q158" i="3"/>
  <c r="R158" i="3"/>
  <c r="S158" i="3"/>
  <c r="U158" i="3"/>
  <c r="V158" i="3"/>
  <c r="W158" i="3"/>
  <c r="Y158" i="3"/>
  <c r="Z158" i="3"/>
  <c r="AA158" i="3"/>
  <c r="AC158" i="3"/>
  <c r="AD158" i="3"/>
  <c r="AE158" i="3"/>
  <c r="AG158" i="3"/>
  <c r="AH158" i="3"/>
  <c r="AI158" i="3"/>
  <c r="AK158" i="3"/>
  <c r="AL158" i="3"/>
  <c r="AM158" i="3"/>
  <c r="AO158" i="3"/>
  <c r="AP158" i="3"/>
  <c r="AQ158" i="3"/>
  <c r="AS158" i="3"/>
  <c r="AT158" i="3"/>
  <c r="AU158" i="3"/>
  <c r="AW158" i="3"/>
  <c r="AX158" i="3"/>
  <c r="AY158" i="3"/>
  <c r="BA158" i="3"/>
  <c r="BB158" i="3"/>
  <c r="BC158" i="3"/>
  <c r="BE158" i="3"/>
  <c r="BF158" i="3"/>
  <c r="BG158" i="3"/>
  <c r="BI158" i="3"/>
  <c r="BJ158" i="3"/>
  <c r="BL158" i="3"/>
  <c r="BN158" i="3"/>
  <c r="BO158" i="3"/>
  <c r="BP158" i="3"/>
  <c r="A159" i="3"/>
  <c r="EL2054" i="5"/>
  <c r="B159" i="3"/>
  <c r="D159" i="3"/>
  <c r="E159" i="3"/>
  <c r="F159" i="3"/>
  <c r="H159" i="3"/>
  <c r="I159" i="3"/>
  <c r="K159" i="3"/>
  <c r="M159" i="3"/>
  <c r="N159" i="3"/>
  <c r="O159" i="3"/>
  <c r="Q159" i="3"/>
  <c r="R159" i="3"/>
  <c r="S159" i="3"/>
  <c r="U159" i="3"/>
  <c r="V159" i="3"/>
  <c r="W159" i="3"/>
  <c r="Y159" i="3"/>
  <c r="Z159" i="3"/>
  <c r="AA159" i="3"/>
  <c r="AC159" i="3"/>
  <c r="AD159" i="3"/>
  <c r="AE159" i="3"/>
  <c r="AG159" i="3"/>
  <c r="AH159" i="3"/>
  <c r="AI159" i="3"/>
  <c r="AK159" i="3"/>
  <c r="AL159" i="3"/>
  <c r="AM159" i="3"/>
  <c r="AO159" i="3"/>
  <c r="AP159" i="3"/>
  <c r="AQ159" i="3"/>
  <c r="AS159" i="3"/>
  <c r="AT159" i="3"/>
  <c r="AU159" i="3"/>
  <c r="AW159" i="3"/>
  <c r="AX159" i="3"/>
  <c r="AY159" i="3"/>
  <c r="BA159" i="3"/>
  <c r="BB159" i="3"/>
  <c r="BC159" i="3"/>
  <c r="BE159" i="3"/>
  <c r="BF159" i="3"/>
  <c r="BG159" i="3"/>
  <c r="BI159" i="3"/>
  <c r="BJ159" i="3"/>
  <c r="BL159" i="3"/>
  <c r="BN159" i="3"/>
  <c r="BO159" i="3"/>
  <c r="BP159" i="3"/>
  <c r="A160" i="3"/>
  <c r="EM2054" i="5"/>
  <c r="B160" i="3"/>
  <c r="D160" i="3"/>
  <c r="E160" i="3"/>
  <c r="F160" i="3"/>
  <c r="H160" i="3"/>
  <c r="I160" i="3"/>
  <c r="K160" i="3"/>
  <c r="M160" i="3"/>
  <c r="N160" i="3"/>
  <c r="O160" i="3"/>
  <c r="Q160" i="3"/>
  <c r="R160" i="3"/>
  <c r="S160" i="3"/>
  <c r="U160" i="3"/>
  <c r="V160" i="3"/>
  <c r="W160" i="3"/>
  <c r="Y160" i="3"/>
  <c r="Z160" i="3"/>
  <c r="AA160" i="3"/>
  <c r="AC160" i="3"/>
  <c r="AD160" i="3"/>
  <c r="AE160" i="3"/>
  <c r="AG160" i="3"/>
  <c r="AH160" i="3"/>
  <c r="AI160" i="3"/>
  <c r="AK160" i="3"/>
  <c r="AL160" i="3"/>
  <c r="AM160" i="3"/>
  <c r="AO160" i="3"/>
  <c r="AP160" i="3"/>
  <c r="AQ160" i="3"/>
  <c r="AS160" i="3"/>
  <c r="AT160" i="3"/>
  <c r="AU160" i="3"/>
  <c r="AW160" i="3"/>
  <c r="AX160" i="3"/>
  <c r="AY160" i="3"/>
  <c r="BA160" i="3"/>
  <c r="BB160" i="3"/>
  <c r="BC160" i="3"/>
  <c r="BE160" i="3"/>
  <c r="BF160" i="3"/>
  <c r="BG160" i="3"/>
  <c r="BI160" i="3"/>
  <c r="BJ160" i="3"/>
  <c r="BL160" i="3"/>
  <c r="BN160" i="3"/>
  <c r="BO160" i="3"/>
  <c r="BP160" i="3"/>
  <c r="A154" i="3"/>
  <c r="EH2054" i="5"/>
  <c r="B154" i="3"/>
  <c r="D154" i="3"/>
  <c r="E154" i="3"/>
  <c r="F154" i="3"/>
  <c r="H154" i="3"/>
  <c r="I154" i="3"/>
  <c r="K154" i="3"/>
  <c r="M154" i="3"/>
  <c r="N154" i="3"/>
  <c r="O154" i="3"/>
  <c r="Q154" i="3"/>
  <c r="R154" i="3"/>
  <c r="S154" i="3"/>
  <c r="U154" i="3"/>
  <c r="V154" i="3"/>
  <c r="W154" i="3"/>
  <c r="Y154" i="3"/>
  <c r="Z154" i="3"/>
  <c r="AA154" i="3"/>
  <c r="AC154" i="3"/>
  <c r="AD154" i="3"/>
  <c r="AE154" i="3"/>
  <c r="AG154" i="3"/>
  <c r="AH154" i="3"/>
  <c r="AI154" i="3"/>
  <c r="AK154" i="3"/>
  <c r="AL154" i="3"/>
  <c r="AM154" i="3"/>
  <c r="AO154" i="3"/>
  <c r="AP154" i="3"/>
  <c r="AQ154" i="3"/>
  <c r="AS154" i="3"/>
  <c r="AT154" i="3"/>
  <c r="AU154" i="3"/>
  <c r="AW154" i="3"/>
  <c r="AX154" i="3"/>
  <c r="AY154" i="3"/>
  <c r="BA154" i="3"/>
  <c r="BB154" i="3"/>
  <c r="BC154" i="3"/>
  <c r="BE154" i="3"/>
  <c r="BF154" i="3"/>
  <c r="BG154" i="3"/>
  <c r="BI154" i="3"/>
  <c r="BJ154" i="3"/>
  <c r="BL154" i="3"/>
  <c r="BN154" i="3"/>
  <c r="BO154" i="3"/>
  <c r="BP154" i="3"/>
  <c r="A155" i="3"/>
  <c r="EI2054" i="5"/>
  <c r="B155" i="3"/>
  <c r="D155" i="3"/>
  <c r="E155" i="3"/>
  <c r="F155" i="3"/>
  <c r="H155" i="3"/>
  <c r="I155" i="3"/>
  <c r="K155" i="3"/>
  <c r="M155" i="3"/>
  <c r="N155" i="3"/>
  <c r="O155" i="3"/>
  <c r="Q155" i="3"/>
  <c r="R155" i="3"/>
  <c r="S155" i="3"/>
  <c r="U155" i="3"/>
  <c r="V155" i="3"/>
  <c r="W155" i="3"/>
  <c r="Y155" i="3"/>
  <c r="Z155" i="3"/>
  <c r="AA155" i="3"/>
  <c r="AC155" i="3"/>
  <c r="AD155" i="3"/>
  <c r="AE155" i="3"/>
  <c r="AG155" i="3"/>
  <c r="AH155" i="3"/>
  <c r="AI155" i="3"/>
  <c r="AK155" i="3"/>
  <c r="AL155" i="3"/>
  <c r="AM155" i="3"/>
  <c r="AO155" i="3"/>
  <c r="AP155" i="3"/>
  <c r="AQ155" i="3"/>
  <c r="AS155" i="3"/>
  <c r="AT155" i="3"/>
  <c r="AU155" i="3"/>
  <c r="AW155" i="3"/>
  <c r="AX155" i="3"/>
  <c r="AY155" i="3"/>
  <c r="BA155" i="3"/>
  <c r="BB155" i="3"/>
  <c r="BC155" i="3"/>
  <c r="BE155" i="3"/>
  <c r="BF155" i="3"/>
  <c r="BG155" i="3"/>
  <c r="BI155" i="3"/>
  <c r="BJ155" i="3"/>
  <c r="BL155" i="3"/>
  <c r="BN155" i="3"/>
  <c r="BO155" i="3"/>
  <c r="BP155" i="3"/>
  <c r="A156" i="3"/>
  <c r="EJ2054" i="5"/>
  <c r="B156" i="3"/>
  <c r="D156" i="3"/>
  <c r="E156" i="3"/>
  <c r="F156" i="3"/>
  <c r="H156" i="3"/>
  <c r="I156" i="3"/>
  <c r="K156" i="3"/>
  <c r="M156" i="3"/>
  <c r="N156" i="3"/>
  <c r="O156" i="3"/>
  <c r="Q156" i="3"/>
  <c r="R156" i="3"/>
  <c r="S156" i="3"/>
  <c r="U156" i="3"/>
  <c r="V156" i="3"/>
  <c r="W156" i="3"/>
  <c r="Y156" i="3"/>
  <c r="Z156" i="3"/>
  <c r="AA156" i="3"/>
  <c r="AC156" i="3"/>
  <c r="AD156" i="3"/>
  <c r="AE156" i="3"/>
  <c r="AG156" i="3"/>
  <c r="AH156" i="3"/>
  <c r="AI156" i="3"/>
  <c r="AK156" i="3"/>
  <c r="AL156" i="3"/>
  <c r="AM156" i="3"/>
  <c r="AO156" i="3"/>
  <c r="AP156" i="3"/>
  <c r="AQ156" i="3"/>
  <c r="AS156" i="3"/>
  <c r="AT156" i="3"/>
  <c r="AU156" i="3"/>
  <c r="AW156" i="3"/>
  <c r="AX156" i="3"/>
  <c r="AY156" i="3"/>
  <c r="BA156" i="3"/>
  <c r="BB156" i="3"/>
  <c r="BC156" i="3"/>
  <c r="BE156" i="3"/>
  <c r="BF156" i="3"/>
  <c r="BG156" i="3"/>
  <c r="BI156" i="3"/>
  <c r="BJ156" i="3"/>
  <c r="BL156" i="3"/>
  <c r="BN156" i="3"/>
  <c r="BO156" i="3"/>
  <c r="BP156" i="3"/>
  <c r="F245" i="5"/>
  <c r="EV245" i="5" s="1"/>
  <c r="TW245" i="5" s="1"/>
  <c r="EV294" i="5"/>
  <c r="EV792" i="5"/>
  <c r="F799" i="5"/>
  <c r="EV799" i="5"/>
  <c r="EV936" i="5"/>
  <c r="EV980" i="5"/>
  <c r="EV1001" i="5"/>
  <c r="F1404" i="5"/>
  <c r="EV1404" i="5" s="1"/>
  <c r="EV1507" i="5"/>
  <c r="EV1895" i="5"/>
  <c r="EV1928" i="5"/>
  <c r="EV1969" i="5"/>
  <c r="F2021" i="5"/>
  <c r="EV2021" i="5"/>
  <c r="B173" i="3"/>
  <c r="F173" i="3"/>
  <c r="G173" i="3"/>
  <c r="H173" i="3"/>
  <c r="K173" i="3"/>
  <c r="L173" i="3"/>
  <c r="N173" i="3"/>
  <c r="Q173" i="3"/>
  <c r="R173" i="3"/>
  <c r="U173" i="3"/>
  <c r="W173" i="3"/>
  <c r="X173" i="3"/>
  <c r="Y173" i="3"/>
  <c r="AA173" i="3"/>
  <c r="AB173" i="3"/>
  <c r="AD173" i="3"/>
  <c r="AH173" i="3"/>
  <c r="AI173" i="3"/>
  <c r="AJ173" i="3"/>
  <c r="AM173" i="3"/>
  <c r="AN173" i="3"/>
  <c r="AO173" i="3"/>
  <c r="AQ173" i="3"/>
  <c r="AR173" i="3"/>
  <c r="AS173" i="3"/>
  <c r="AU173" i="3"/>
  <c r="AV173" i="3"/>
  <c r="AW173" i="3"/>
  <c r="AY173" i="3"/>
  <c r="AZ173" i="3"/>
  <c r="BA173" i="3"/>
  <c r="BC173" i="3"/>
  <c r="BD173" i="3"/>
  <c r="BE173" i="3"/>
  <c r="BH173" i="3"/>
  <c r="BI173" i="3"/>
  <c r="BJ173" i="3"/>
  <c r="BO173" i="3"/>
  <c r="BP173" i="3"/>
  <c r="BQ173" i="3"/>
  <c r="EW556" i="5"/>
  <c r="C175" i="3"/>
  <c r="D175" i="3"/>
  <c r="K175" i="3"/>
  <c r="L175" i="3"/>
  <c r="P175" i="3"/>
  <c r="Q175" i="3"/>
  <c r="U175" i="3"/>
  <c r="V175" i="3"/>
  <c r="Y175" i="3"/>
  <c r="Z175" i="3"/>
  <c r="AC175" i="3"/>
  <c r="AD175" i="3"/>
  <c r="AG175" i="3"/>
  <c r="AH175" i="3"/>
  <c r="AK175" i="3"/>
  <c r="AL175" i="3"/>
  <c r="AO175" i="3"/>
  <c r="AP175" i="3"/>
  <c r="AS175" i="3"/>
  <c r="AT175" i="3"/>
  <c r="AW175" i="3"/>
  <c r="AX175" i="3"/>
  <c r="BA175" i="3"/>
  <c r="BC175" i="3"/>
  <c r="BF175" i="3"/>
  <c r="BG175" i="3"/>
  <c r="BJ175" i="3"/>
  <c r="BL175" i="3"/>
  <c r="BO175" i="3"/>
  <c r="BP175" i="3"/>
  <c r="A178" i="3"/>
  <c r="EY2054" i="5"/>
  <c r="B178" i="3"/>
  <c r="D178" i="3"/>
  <c r="E178" i="3"/>
  <c r="F178" i="3"/>
  <c r="H178" i="3"/>
  <c r="I178" i="3"/>
  <c r="K178" i="3"/>
  <c r="M178" i="3"/>
  <c r="N178" i="3"/>
  <c r="O178" i="3"/>
  <c r="Q178" i="3"/>
  <c r="R178" i="3"/>
  <c r="S178" i="3"/>
  <c r="U178" i="3"/>
  <c r="V178" i="3"/>
  <c r="W178" i="3"/>
  <c r="Y178" i="3"/>
  <c r="Z178" i="3"/>
  <c r="AA178" i="3"/>
  <c r="AC178" i="3"/>
  <c r="AD178" i="3"/>
  <c r="AE178" i="3"/>
  <c r="AG178" i="3"/>
  <c r="AH178" i="3"/>
  <c r="AI178" i="3"/>
  <c r="AK178" i="3"/>
  <c r="AL178" i="3"/>
  <c r="AM178" i="3"/>
  <c r="AO178" i="3"/>
  <c r="AP178" i="3"/>
  <c r="AQ178" i="3"/>
  <c r="AS178" i="3"/>
  <c r="AT178" i="3"/>
  <c r="AU178" i="3"/>
  <c r="AW178" i="3"/>
  <c r="AX178" i="3"/>
  <c r="AY178" i="3"/>
  <c r="BA178" i="3"/>
  <c r="BB178" i="3"/>
  <c r="BC178" i="3"/>
  <c r="BE178" i="3"/>
  <c r="BF178" i="3"/>
  <c r="BG178" i="3"/>
  <c r="BI178" i="3"/>
  <c r="BJ178" i="3"/>
  <c r="BL178" i="3"/>
  <c r="BN178" i="3"/>
  <c r="BO178" i="3"/>
  <c r="BP178" i="3"/>
  <c r="A166" i="3"/>
  <c r="EQ2054" i="5"/>
  <c r="B166" i="3"/>
  <c r="D166" i="3"/>
  <c r="E166" i="3"/>
  <c r="F166" i="3"/>
  <c r="H166" i="3"/>
  <c r="I166" i="3"/>
  <c r="K166" i="3"/>
  <c r="M166" i="3"/>
  <c r="N166" i="3"/>
  <c r="O166" i="3"/>
  <c r="Q166" i="3"/>
  <c r="R166" i="3"/>
  <c r="S166" i="3"/>
  <c r="U166" i="3"/>
  <c r="V166" i="3"/>
  <c r="W166" i="3"/>
  <c r="Y166" i="3"/>
  <c r="Z166" i="3"/>
  <c r="AA166" i="3"/>
  <c r="AC166" i="3"/>
  <c r="AD166" i="3"/>
  <c r="AE166" i="3"/>
  <c r="AG166" i="3"/>
  <c r="AH166" i="3"/>
  <c r="AI166" i="3"/>
  <c r="AK166" i="3"/>
  <c r="AL166" i="3"/>
  <c r="AM166" i="3"/>
  <c r="AO166" i="3"/>
  <c r="AP166" i="3"/>
  <c r="AQ166" i="3"/>
  <c r="AS166" i="3"/>
  <c r="AT166" i="3"/>
  <c r="AU166" i="3"/>
  <c r="AW166" i="3"/>
  <c r="AX166" i="3"/>
  <c r="AY166" i="3"/>
  <c r="BA166" i="3"/>
  <c r="BB166" i="3"/>
  <c r="BC166" i="3"/>
  <c r="BE166" i="3"/>
  <c r="BF166" i="3"/>
  <c r="BG166" i="3"/>
  <c r="BI166" i="3"/>
  <c r="BJ166" i="3"/>
  <c r="BL166" i="3"/>
  <c r="BN166" i="3"/>
  <c r="BO166" i="3"/>
  <c r="BP166" i="3"/>
  <c r="A168" i="3"/>
  <c r="ER2054" i="5"/>
  <c r="B168" i="3"/>
  <c r="D168" i="3"/>
  <c r="E168" i="3"/>
  <c r="F168" i="3"/>
  <c r="H168" i="3"/>
  <c r="I168" i="3"/>
  <c r="K168" i="3"/>
  <c r="M168" i="3"/>
  <c r="N168" i="3"/>
  <c r="O168" i="3"/>
  <c r="Q168" i="3"/>
  <c r="R168" i="3"/>
  <c r="S168" i="3"/>
  <c r="U168" i="3"/>
  <c r="V168" i="3"/>
  <c r="W168" i="3"/>
  <c r="Y168" i="3"/>
  <c r="Z168" i="3"/>
  <c r="AA168" i="3"/>
  <c r="AC168" i="3"/>
  <c r="AD168" i="3"/>
  <c r="AE168" i="3"/>
  <c r="AG168" i="3"/>
  <c r="AH168" i="3"/>
  <c r="AI168" i="3"/>
  <c r="AK168" i="3"/>
  <c r="AL168" i="3"/>
  <c r="AM168" i="3"/>
  <c r="AO168" i="3"/>
  <c r="AP168" i="3"/>
  <c r="AQ168" i="3"/>
  <c r="AS168" i="3"/>
  <c r="AT168" i="3"/>
  <c r="AU168" i="3"/>
  <c r="AW168" i="3"/>
  <c r="AX168" i="3"/>
  <c r="AY168" i="3"/>
  <c r="BA168" i="3"/>
  <c r="BB168" i="3"/>
  <c r="BC168" i="3"/>
  <c r="BE168" i="3"/>
  <c r="BF168" i="3"/>
  <c r="BG168" i="3"/>
  <c r="BI168" i="3"/>
  <c r="BJ168" i="3"/>
  <c r="BL168" i="3"/>
  <c r="BN168" i="3"/>
  <c r="BO168" i="3"/>
  <c r="BP168" i="3"/>
  <c r="A165" i="3"/>
  <c r="EP2054" i="5"/>
  <c r="B165" i="3"/>
  <c r="D165" i="3"/>
  <c r="E165" i="3"/>
  <c r="F165" i="3"/>
  <c r="H165" i="3"/>
  <c r="I165" i="3"/>
  <c r="K165" i="3"/>
  <c r="M165" i="3"/>
  <c r="N165" i="3"/>
  <c r="O165" i="3"/>
  <c r="Q165" i="3"/>
  <c r="R165" i="3"/>
  <c r="S165" i="3"/>
  <c r="U165" i="3"/>
  <c r="V165" i="3"/>
  <c r="W165" i="3"/>
  <c r="Y165" i="3"/>
  <c r="Z165" i="3"/>
  <c r="AA165" i="3"/>
  <c r="AC165" i="3"/>
  <c r="AD165" i="3"/>
  <c r="AE165" i="3"/>
  <c r="AG165" i="3"/>
  <c r="AH165" i="3"/>
  <c r="AI165" i="3"/>
  <c r="AK165" i="3"/>
  <c r="AL165" i="3"/>
  <c r="AM165" i="3"/>
  <c r="AO165" i="3"/>
  <c r="AP165" i="3"/>
  <c r="AQ165" i="3"/>
  <c r="AS165" i="3"/>
  <c r="AT165" i="3"/>
  <c r="AU165" i="3"/>
  <c r="AW165" i="3"/>
  <c r="AX165" i="3"/>
  <c r="AY165" i="3"/>
  <c r="BA165" i="3"/>
  <c r="BB165" i="3"/>
  <c r="BC165" i="3"/>
  <c r="BE165" i="3"/>
  <c r="BF165" i="3"/>
  <c r="BG165" i="3"/>
  <c r="BI165" i="3"/>
  <c r="BJ165" i="3"/>
  <c r="BL165" i="3"/>
  <c r="BN165" i="3"/>
  <c r="BO165" i="3"/>
  <c r="BP165" i="3"/>
  <c r="DB167" i="3"/>
  <c r="A409" i="3"/>
  <c r="MJ2054" i="5"/>
  <c r="Q409" i="3"/>
  <c r="R409" i="3"/>
  <c r="AG409" i="3"/>
  <c r="AH409" i="3"/>
  <c r="AW409" i="3"/>
  <c r="AX409" i="3"/>
  <c r="BN409" i="3"/>
  <c r="BO409" i="3"/>
  <c r="A407" i="3"/>
  <c r="MH2054" i="5"/>
  <c r="D407" i="3"/>
  <c r="E407" i="3"/>
  <c r="H407" i="3"/>
  <c r="I407" i="3"/>
  <c r="M407" i="3"/>
  <c r="N407" i="3"/>
  <c r="Q407" i="3"/>
  <c r="R407" i="3"/>
  <c r="U407" i="3"/>
  <c r="V407" i="3"/>
  <c r="Y407" i="3"/>
  <c r="Z407" i="3"/>
  <c r="AC407" i="3"/>
  <c r="AD407" i="3"/>
  <c r="AG407" i="3"/>
  <c r="AH407" i="3"/>
  <c r="AK407" i="3"/>
  <c r="AL407" i="3"/>
  <c r="AO407" i="3"/>
  <c r="AP407" i="3"/>
  <c r="AS407" i="3"/>
  <c r="AT407" i="3"/>
  <c r="AW407" i="3"/>
  <c r="AX407" i="3"/>
  <c r="BA407" i="3"/>
  <c r="BB407" i="3"/>
  <c r="BE407" i="3"/>
  <c r="BF407" i="3"/>
  <c r="BI407" i="3"/>
  <c r="BJ407" i="3"/>
  <c r="BN407" i="3"/>
  <c r="BO407" i="3"/>
  <c r="A435" i="3"/>
  <c r="NC2054" i="5"/>
  <c r="Q435" i="3"/>
  <c r="R435" i="3"/>
  <c r="AG435" i="3"/>
  <c r="AH435" i="3"/>
  <c r="AW435" i="3"/>
  <c r="AX435" i="3"/>
  <c r="BN435" i="3"/>
  <c r="BO435" i="3"/>
  <c r="A138" i="3"/>
  <c r="DW2054" i="5"/>
  <c r="D138" i="3"/>
  <c r="E138" i="3"/>
  <c r="H138" i="3"/>
  <c r="I138" i="3"/>
  <c r="M138" i="3"/>
  <c r="N138" i="3"/>
  <c r="Q138" i="3"/>
  <c r="R138" i="3"/>
  <c r="U138" i="3"/>
  <c r="V138" i="3"/>
  <c r="Y138" i="3"/>
  <c r="Z138" i="3"/>
  <c r="AC138" i="3"/>
  <c r="AD138" i="3"/>
  <c r="AG138" i="3"/>
  <c r="AH138" i="3"/>
  <c r="AK138" i="3"/>
  <c r="AL138" i="3"/>
  <c r="AO138" i="3"/>
  <c r="AP138" i="3"/>
  <c r="AS138" i="3"/>
  <c r="AT138" i="3"/>
  <c r="AW138" i="3"/>
  <c r="AX138" i="3"/>
  <c r="BA138" i="3"/>
  <c r="BB138" i="3"/>
  <c r="BE138" i="3"/>
  <c r="BF138" i="3"/>
  <c r="BI138" i="3"/>
  <c r="BJ138" i="3"/>
  <c r="BN138" i="3"/>
  <c r="BO138" i="3"/>
  <c r="A68" i="4"/>
  <c r="PI2054" i="5"/>
  <c r="Q68" i="4"/>
  <c r="R68" i="4"/>
  <c r="AG68" i="4"/>
  <c r="AH68" i="4"/>
  <c r="AW68" i="4"/>
  <c r="AX68" i="4"/>
  <c r="A203" i="4"/>
  <c r="OH2054" i="5"/>
  <c r="OI2054" i="5"/>
  <c r="OJ2054" i="5"/>
  <c r="OK2054" i="5"/>
  <c r="OL2054" i="5"/>
  <c r="OM2054" i="5"/>
  <c r="ON2054" i="5"/>
  <c r="OO2054" i="5"/>
  <c r="OQ2054" i="5"/>
  <c r="OR2054" i="5"/>
  <c r="OS2054" i="5"/>
  <c r="OT2054" i="5"/>
  <c r="OU2054" i="5"/>
  <c r="OW2054" i="5"/>
  <c r="OX2054" i="5"/>
  <c r="OY2054" i="5"/>
  <c r="OZ2054" i="5"/>
  <c r="PC2054" i="5"/>
  <c r="PD2054" i="5"/>
  <c r="PE2054" i="5"/>
  <c r="PF2054" i="5"/>
  <c r="PG2054" i="5"/>
  <c r="PH2054" i="5"/>
  <c r="PJ2054" i="5"/>
  <c r="PK2054" i="5"/>
  <c r="PL2054" i="5"/>
  <c r="PM2054" i="5"/>
  <c r="PN2054" i="5"/>
  <c r="PO2054" i="5"/>
  <c r="PP2054" i="5"/>
  <c r="PQ2054" i="5"/>
  <c r="PR2054" i="5"/>
  <c r="PS2054" i="5"/>
  <c r="PT2054" i="5"/>
  <c r="PU2054" i="5"/>
  <c r="PV2054" i="5"/>
  <c r="PW2054" i="5"/>
  <c r="PX2054" i="5"/>
  <c r="PY2054" i="5"/>
  <c r="PZ2054" i="5"/>
  <c r="QA2054" i="5"/>
  <c r="QB2054" i="5"/>
  <c r="QC2054" i="5"/>
  <c r="QD2054" i="5"/>
  <c r="QG2054" i="5"/>
  <c r="QH2054" i="5"/>
  <c r="QI2054" i="5"/>
  <c r="QJ2054" i="5"/>
  <c r="QN2054" i="5"/>
  <c r="QR2054" i="5"/>
  <c r="QS2054" i="5"/>
  <c r="QT2054" i="5"/>
  <c r="QU2054" i="5"/>
  <c r="QV2054" i="5"/>
  <c r="QW2054" i="5"/>
  <c r="QX2054" i="5"/>
  <c r="QY2054" i="5"/>
  <c r="QZ2054" i="5"/>
  <c r="RC2054" i="5"/>
  <c r="RD2054" i="5"/>
  <c r="RE2054" i="5"/>
  <c r="RF2054" i="5"/>
  <c r="RG2054" i="5"/>
  <c r="RH2054" i="5"/>
  <c r="RI2054" i="5"/>
  <c r="RJ2054" i="5"/>
  <c r="RK2054" i="5"/>
  <c r="RL2054" i="5"/>
  <c r="RM2054" i="5"/>
  <c r="RN2054" i="5"/>
  <c r="RO2054" i="5"/>
  <c r="RP2054" i="5"/>
  <c r="RQ2054" i="5"/>
  <c r="RR2054" i="5"/>
  <c r="RS2054" i="5"/>
  <c r="SB2054" i="5"/>
  <c r="SC2054" i="5"/>
  <c r="SD2054" i="5"/>
  <c r="SJ2054" i="5"/>
  <c r="SV2054" i="5"/>
  <c r="RT2054" i="5"/>
  <c r="RU2054" i="5"/>
  <c r="RV2054" i="5"/>
  <c r="SU2054" i="5"/>
  <c r="A35" i="4"/>
  <c r="B35" i="4"/>
  <c r="C35" i="4"/>
  <c r="E35" i="4"/>
  <c r="F35" i="4"/>
  <c r="G35" i="4"/>
  <c r="J35" i="4"/>
  <c r="K35" i="4"/>
  <c r="L35" i="4"/>
  <c r="N35" i="4"/>
  <c r="O35" i="4"/>
  <c r="P35" i="4"/>
  <c r="R35" i="4"/>
  <c r="S35" i="4"/>
  <c r="T35" i="4"/>
  <c r="V35" i="4"/>
  <c r="W35" i="4"/>
  <c r="X35" i="4"/>
  <c r="Z35" i="4"/>
  <c r="AA35" i="4"/>
  <c r="AB35" i="4"/>
  <c r="AD35" i="4"/>
  <c r="AE35" i="4"/>
  <c r="AF35" i="4"/>
  <c r="AH35" i="4"/>
  <c r="AI35" i="4"/>
  <c r="AJ35" i="4"/>
  <c r="AL35" i="4"/>
  <c r="AM35" i="4"/>
  <c r="AN35" i="4"/>
  <c r="AP35" i="4"/>
  <c r="AQ35" i="4"/>
  <c r="AR35" i="4"/>
  <c r="AT35" i="4"/>
  <c r="AU35" i="4"/>
  <c r="AV35" i="4"/>
  <c r="AX35" i="4"/>
  <c r="AY35" i="4"/>
  <c r="AZ35" i="4"/>
  <c r="BB35" i="4"/>
  <c r="BC35" i="4"/>
  <c r="BD35" i="4"/>
  <c r="BF35" i="4"/>
  <c r="BH35" i="4"/>
  <c r="BI35" i="4"/>
  <c r="BK35" i="4"/>
  <c r="BL35" i="4"/>
  <c r="BM35" i="4"/>
  <c r="A36" i="4"/>
  <c r="CJ36" i="4" s="1"/>
  <c r="B36" i="4"/>
  <c r="C36" i="4"/>
  <c r="D36" i="4"/>
  <c r="E36" i="4"/>
  <c r="F36" i="4"/>
  <c r="G36" i="4"/>
  <c r="H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H36" i="4"/>
  <c r="BI36" i="4"/>
  <c r="BJ36" i="4"/>
  <c r="BK36" i="4"/>
  <c r="BL36" i="4"/>
  <c r="BM36" i="4"/>
  <c r="A37" i="4"/>
  <c r="J37" i="4"/>
  <c r="Q37" i="4"/>
  <c r="X37" i="4"/>
  <c r="AF37" i="4"/>
  <c r="AL37" i="4"/>
  <c r="AS37" i="4"/>
  <c r="BA37" i="4"/>
  <c r="BI37" i="4"/>
  <c r="A38" i="4"/>
  <c r="B38" i="4"/>
  <c r="H38" i="4"/>
  <c r="K38" i="4"/>
  <c r="Q38" i="4"/>
  <c r="R38" i="4"/>
  <c r="W38" i="4"/>
  <c r="Y38" i="4"/>
  <c r="AD38" i="4"/>
  <c r="AG38" i="4"/>
  <c r="AL38" i="4"/>
  <c r="AM38" i="4"/>
  <c r="AS38" i="4"/>
  <c r="AT38" i="4"/>
  <c r="AY38" i="4"/>
  <c r="BB38" i="4"/>
  <c r="BH38" i="4"/>
  <c r="BJ38" i="4"/>
  <c r="A39" i="4"/>
  <c r="B39" i="4"/>
  <c r="C39" i="4"/>
  <c r="G39" i="4"/>
  <c r="J39" i="4"/>
  <c r="L39" i="4"/>
  <c r="O39" i="4"/>
  <c r="R39" i="4"/>
  <c r="S39" i="4"/>
  <c r="W39" i="4"/>
  <c r="X39" i="4"/>
  <c r="Z39" i="4"/>
  <c r="AD39" i="4"/>
  <c r="AE39" i="4"/>
  <c r="AH39" i="4"/>
  <c r="AJ39" i="4"/>
  <c r="AM39" i="4"/>
  <c r="AN39" i="4"/>
  <c r="AR39" i="4"/>
  <c r="AT39" i="4"/>
  <c r="AU39" i="4"/>
  <c r="AY39" i="4"/>
  <c r="AZ39" i="4"/>
  <c r="BC39" i="4"/>
  <c r="BF39" i="4"/>
  <c r="BI39" i="4"/>
  <c r="BK39" i="4"/>
  <c r="A40" i="4"/>
  <c r="CJ40" i="4" s="1"/>
  <c r="B40" i="4"/>
  <c r="C40" i="4"/>
  <c r="D40" i="4"/>
  <c r="E40" i="4"/>
  <c r="F40" i="4"/>
  <c r="G40" i="4"/>
  <c r="H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H40" i="4"/>
  <c r="BI40" i="4"/>
  <c r="BJ40" i="4"/>
  <c r="BK40" i="4"/>
  <c r="BL40" i="4"/>
  <c r="BM40" i="4"/>
  <c r="A41" i="4"/>
  <c r="C41" i="4"/>
  <c r="D41" i="4"/>
  <c r="E41" i="4"/>
  <c r="G41" i="4"/>
  <c r="H41" i="4"/>
  <c r="J41" i="4"/>
  <c r="L41" i="4"/>
  <c r="M41" i="4"/>
  <c r="N41" i="4"/>
  <c r="P41" i="4"/>
  <c r="Q41" i="4"/>
  <c r="R41" i="4"/>
  <c r="T41" i="4"/>
  <c r="U41" i="4"/>
  <c r="V41" i="4"/>
  <c r="X41" i="4"/>
  <c r="Y41" i="4"/>
  <c r="Z41" i="4"/>
  <c r="AB41" i="4"/>
  <c r="AC41" i="4"/>
  <c r="AD41" i="4"/>
  <c r="AF41" i="4"/>
  <c r="AG41" i="4"/>
  <c r="AH41" i="4"/>
  <c r="AJ41" i="4"/>
  <c r="AK41" i="4"/>
  <c r="AL41" i="4"/>
  <c r="AN41" i="4"/>
  <c r="AO41" i="4"/>
  <c r="AP41" i="4"/>
  <c r="AR41" i="4"/>
  <c r="AS41" i="4"/>
  <c r="AT41" i="4"/>
  <c r="AV41" i="4"/>
  <c r="AW41" i="4"/>
  <c r="AX41" i="4"/>
  <c r="AZ41" i="4"/>
  <c r="BA41" i="4"/>
  <c r="BB41" i="4"/>
  <c r="BD41" i="4"/>
  <c r="BE41" i="4"/>
  <c r="BF41" i="4"/>
  <c r="BI41" i="4"/>
  <c r="BJ41" i="4"/>
  <c r="BK41" i="4"/>
  <c r="BM41" i="4"/>
  <c r="A42" i="4"/>
  <c r="J42" i="4"/>
  <c r="Q42" i="4"/>
  <c r="W42" i="4"/>
  <c r="AE42" i="4"/>
  <c r="AL42" i="4"/>
  <c r="AS42" i="4"/>
  <c r="BA42" i="4"/>
  <c r="BH42" i="4"/>
  <c r="A46" i="4"/>
  <c r="B46" i="4"/>
  <c r="G46" i="4"/>
  <c r="K46" i="4"/>
  <c r="P46" i="4"/>
  <c r="R46" i="4"/>
  <c r="W46" i="4"/>
  <c r="X46" i="4"/>
  <c r="AD46" i="4"/>
  <c r="AF46" i="4"/>
  <c r="AL46" i="4"/>
  <c r="AM46" i="4"/>
  <c r="AR46" i="4"/>
  <c r="AT46" i="4"/>
  <c r="AY46" i="4"/>
  <c r="BB46" i="4"/>
  <c r="BH46" i="4"/>
  <c r="BI46" i="4"/>
  <c r="A47" i="4"/>
  <c r="CJ47" i="4" s="1"/>
  <c r="B47" i="4"/>
  <c r="C47" i="4"/>
  <c r="D47" i="4"/>
  <c r="E47" i="4"/>
  <c r="F47" i="4"/>
  <c r="G47" i="4"/>
  <c r="H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H47" i="4"/>
  <c r="BI47" i="4"/>
  <c r="BJ47" i="4"/>
  <c r="BK47" i="4"/>
  <c r="BL47" i="4"/>
  <c r="BM47" i="4"/>
  <c r="A48" i="4"/>
  <c r="C48" i="4"/>
  <c r="D48" i="4"/>
  <c r="H48" i="4"/>
  <c r="J48" i="4"/>
  <c r="M48" i="4"/>
  <c r="P48" i="4"/>
  <c r="R48" i="4"/>
  <c r="T48" i="4"/>
  <c r="X48" i="4"/>
  <c r="Y48" i="4"/>
  <c r="Z48" i="4"/>
  <c r="AD48" i="4"/>
  <c r="AF48" i="4"/>
  <c r="AH48" i="4"/>
  <c r="AK48" i="4"/>
  <c r="AN48" i="4"/>
  <c r="AO48" i="4"/>
  <c r="AS48" i="4"/>
  <c r="AT48" i="4"/>
  <c r="AV48" i="4"/>
  <c r="AZ48" i="4"/>
  <c r="BA48" i="4"/>
  <c r="BD48" i="4"/>
  <c r="BF48" i="4"/>
  <c r="BJ48" i="4"/>
  <c r="BK48" i="4"/>
  <c r="A49" i="4"/>
  <c r="B49" i="4"/>
  <c r="D49" i="4"/>
  <c r="E49" i="4"/>
  <c r="F49" i="4"/>
  <c r="H49" i="4"/>
  <c r="J49" i="4"/>
  <c r="K49" i="4"/>
  <c r="M49" i="4"/>
  <c r="N49" i="4"/>
  <c r="O49" i="4"/>
  <c r="Q49" i="4"/>
  <c r="R49" i="4"/>
  <c r="S49" i="4"/>
  <c r="U49" i="4"/>
  <c r="V49" i="4"/>
  <c r="W49" i="4"/>
  <c r="Y49" i="4"/>
  <c r="Z49" i="4"/>
  <c r="AA49" i="4"/>
  <c r="AC49" i="4"/>
  <c r="AD49" i="4"/>
  <c r="AE49" i="4"/>
  <c r="AG49" i="4"/>
  <c r="AH49" i="4"/>
  <c r="AI49" i="4"/>
  <c r="AK49" i="4"/>
  <c r="AL49" i="4"/>
  <c r="AM49" i="4"/>
  <c r="AO49" i="4"/>
  <c r="AP49" i="4"/>
  <c r="AQ49" i="4"/>
  <c r="AS49" i="4"/>
  <c r="AT49" i="4"/>
  <c r="AU49" i="4"/>
  <c r="AW49" i="4"/>
  <c r="AX49" i="4"/>
  <c r="AY49" i="4"/>
  <c r="BA49" i="4"/>
  <c r="BB49" i="4"/>
  <c r="BC49" i="4"/>
  <c r="BE49" i="4"/>
  <c r="BF49" i="4"/>
  <c r="BH49" i="4"/>
  <c r="BJ49" i="4"/>
  <c r="BK49" i="4"/>
  <c r="BL49" i="4"/>
  <c r="A50" i="4"/>
  <c r="C50" i="4"/>
  <c r="E50" i="4"/>
  <c r="F50" i="4"/>
  <c r="J50" i="4"/>
  <c r="K50" i="4"/>
  <c r="L50" i="4"/>
  <c r="O50" i="4"/>
  <c r="P50" i="4"/>
  <c r="R50" i="4"/>
  <c r="T50" i="4"/>
  <c r="V50" i="4"/>
  <c r="W50" i="4"/>
  <c r="Z50" i="4"/>
  <c r="AA50" i="4"/>
  <c r="AB50" i="4"/>
  <c r="AE50" i="4"/>
  <c r="AF50" i="4"/>
  <c r="AH50" i="4"/>
  <c r="AJ50" i="4"/>
  <c r="AL50" i="4"/>
  <c r="AM50" i="4"/>
  <c r="AP50" i="4"/>
  <c r="AQ50" i="4"/>
  <c r="AR50" i="4"/>
  <c r="AU50" i="4"/>
  <c r="AV50" i="4"/>
  <c r="AX50" i="4"/>
  <c r="AZ50" i="4"/>
  <c r="BB50" i="4"/>
  <c r="BC50" i="4"/>
  <c r="BF50" i="4"/>
  <c r="BH50" i="4"/>
  <c r="BI50" i="4"/>
  <c r="BL50" i="4"/>
  <c r="BM50" i="4"/>
  <c r="A54" i="4"/>
  <c r="B54" i="4"/>
  <c r="C54" i="4"/>
  <c r="D54" i="4"/>
  <c r="E54" i="4"/>
  <c r="F54" i="4"/>
  <c r="G54" i="4"/>
  <c r="H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H54" i="4"/>
  <c r="BI54" i="4"/>
  <c r="BJ54" i="4"/>
  <c r="BK54" i="4"/>
  <c r="BL54" i="4"/>
  <c r="BM54" i="4"/>
  <c r="A55" i="4"/>
  <c r="H55" i="4"/>
  <c r="Q55" i="4"/>
  <c r="W55" i="4"/>
  <c r="AB55" i="4"/>
  <c r="AH55" i="4"/>
  <c r="AM55" i="4"/>
  <c r="AR55" i="4"/>
  <c r="AX55" i="4"/>
  <c r="BC55" i="4"/>
  <c r="BI55" i="4"/>
  <c r="A56" i="4"/>
  <c r="CJ56" i="4" s="1"/>
  <c r="B56" i="4"/>
  <c r="C56" i="4"/>
  <c r="D56" i="4"/>
  <c r="E56" i="4"/>
  <c r="F56" i="4"/>
  <c r="G56" i="4"/>
  <c r="H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H56" i="4"/>
  <c r="BI56" i="4"/>
  <c r="BJ56" i="4"/>
  <c r="BK56" i="4"/>
  <c r="BL56" i="4"/>
  <c r="BM56" i="4"/>
  <c r="A57" i="4"/>
  <c r="C57" i="4"/>
  <c r="G57" i="4"/>
  <c r="H57" i="4"/>
  <c r="M57" i="4"/>
  <c r="N57" i="4"/>
  <c r="R57" i="4"/>
  <c r="T57" i="4"/>
  <c r="X57" i="4"/>
  <c r="Y57" i="4"/>
  <c r="AC57" i="4"/>
  <c r="AD57" i="4"/>
  <c r="AH57" i="4"/>
  <c r="AJ57" i="4"/>
  <c r="AN57" i="4"/>
  <c r="AO57" i="4"/>
  <c r="AS57" i="4"/>
  <c r="AT57" i="4"/>
  <c r="AX57" i="4"/>
  <c r="AZ57" i="4"/>
  <c r="BD57" i="4"/>
  <c r="BE57" i="4"/>
  <c r="BJ57" i="4"/>
  <c r="BK57" i="4"/>
  <c r="A62" i="4"/>
  <c r="B62" i="4"/>
  <c r="D62" i="4"/>
  <c r="F62" i="4"/>
  <c r="H62" i="4"/>
  <c r="J62" i="4"/>
  <c r="M62" i="4"/>
  <c r="N62" i="4"/>
  <c r="O62" i="4"/>
  <c r="R62" i="4"/>
  <c r="S62" i="4"/>
  <c r="U62" i="4"/>
  <c r="W62" i="4"/>
  <c r="Y62" i="4"/>
  <c r="Z62" i="4"/>
  <c r="AC62" i="4"/>
  <c r="AD62" i="4"/>
  <c r="AE62" i="4"/>
  <c r="AH62" i="4"/>
  <c r="AI62" i="4"/>
  <c r="AK62" i="4"/>
  <c r="AM62" i="4"/>
  <c r="AO62" i="4"/>
  <c r="AP62" i="4"/>
  <c r="AS62" i="4"/>
  <c r="AT62" i="4"/>
  <c r="AU62" i="4"/>
  <c r="AX62" i="4"/>
  <c r="AY62" i="4"/>
  <c r="BA62" i="4"/>
  <c r="BC62" i="4"/>
  <c r="BE62" i="4"/>
  <c r="BF62" i="4"/>
  <c r="BJ62" i="4"/>
  <c r="BK62" i="4"/>
  <c r="BL62" i="4"/>
  <c r="A63" i="4"/>
  <c r="B63" i="4"/>
  <c r="C63" i="4"/>
  <c r="E63" i="4"/>
  <c r="F63" i="4"/>
  <c r="G63" i="4"/>
  <c r="J63" i="4"/>
  <c r="K63" i="4"/>
  <c r="L63" i="4"/>
  <c r="N63" i="4"/>
  <c r="O63" i="4"/>
  <c r="P63" i="4"/>
  <c r="R63" i="4"/>
  <c r="S63" i="4"/>
  <c r="T63" i="4"/>
  <c r="V63" i="4"/>
  <c r="W63" i="4"/>
  <c r="X63" i="4"/>
  <c r="Z63" i="4"/>
  <c r="AA63" i="4"/>
  <c r="AB63" i="4"/>
  <c r="AD63" i="4"/>
  <c r="AE63" i="4"/>
  <c r="AF63" i="4"/>
  <c r="AH63" i="4"/>
  <c r="AI63" i="4"/>
  <c r="AJ63" i="4"/>
  <c r="AL63" i="4"/>
  <c r="AM63" i="4"/>
  <c r="AN63" i="4"/>
  <c r="AP63" i="4"/>
  <c r="AQ63" i="4"/>
  <c r="AR63" i="4"/>
  <c r="AT63" i="4"/>
  <c r="AU63" i="4"/>
  <c r="AV63" i="4"/>
  <c r="AX63" i="4"/>
  <c r="AY63" i="4"/>
  <c r="AZ63" i="4"/>
  <c r="BB63" i="4"/>
  <c r="BC63" i="4"/>
  <c r="BD63" i="4"/>
  <c r="BF63" i="4"/>
  <c r="BH63" i="4"/>
  <c r="BI63" i="4"/>
  <c r="BK63" i="4"/>
  <c r="BL63" i="4"/>
  <c r="BM63" i="4"/>
  <c r="A64" i="4"/>
  <c r="CJ64" i="4" s="1"/>
  <c r="B64" i="4"/>
  <c r="C64" i="4"/>
  <c r="D64" i="4"/>
  <c r="E64" i="4"/>
  <c r="F64" i="4"/>
  <c r="G64" i="4"/>
  <c r="H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H64" i="4"/>
  <c r="BI64" i="4"/>
  <c r="BJ64" i="4"/>
  <c r="BK64" i="4"/>
  <c r="BL64" i="4"/>
  <c r="BM64" i="4"/>
  <c r="A65" i="4"/>
  <c r="G65" i="4"/>
  <c r="M65" i="4"/>
  <c r="R65" i="4"/>
  <c r="X65" i="4"/>
  <c r="AC65" i="4"/>
  <c r="AH65" i="4"/>
  <c r="AN65" i="4"/>
  <c r="AS65" i="4"/>
  <c r="AX65" i="4"/>
  <c r="BD65" i="4"/>
  <c r="BJ65" i="4"/>
  <c r="A66" i="4"/>
  <c r="B66" i="4"/>
  <c r="F66" i="4"/>
  <c r="H66" i="4"/>
  <c r="M66" i="4"/>
  <c r="N66" i="4"/>
  <c r="R66" i="4"/>
  <c r="S66" i="4"/>
  <c r="W66" i="4"/>
  <c r="Y66" i="4"/>
  <c r="AC66" i="4"/>
  <c r="AD66" i="4"/>
  <c r="AH66" i="4"/>
  <c r="AI66" i="4"/>
  <c r="AM66" i="4"/>
  <c r="AO66" i="4"/>
  <c r="AS66" i="4"/>
  <c r="AT66" i="4"/>
  <c r="AX66" i="4"/>
  <c r="AY66" i="4"/>
  <c r="BC66" i="4"/>
  <c r="BE66" i="4"/>
  <c r="BJ66" i="4"/>
  <c r="BK66" i="4"/>
  <c r="A67" i="4"/>
  <c r="B67" i="4"/>
  <c r="C67" i="4"/>
  <c r="F67" i="4"/>
  <c r="G67" i="4"/>
  <c r="J67" i="4"/>
  <c r="L67" i="4"/>
  <c r="N67" i="4"/>
  <c r="O67" i="4"/>
  <c r="R67" i="4"/>
  <c r="S67" i="4"/>
  <c r="T67" i="4"/>
  <c r="W67" i="4"/>
  <c r="X67" i="4"/>
  <c r="Z67" i="4"/>
  <c r="AB67" i="4"/>
  <c r="AD67" i="4"/>
  <c r="AE67" i="4"/>
  <c r="AH67" i="4"/>
  <c r="AI67" i="4"/>
  <c r="AJ67" i="4"/>
  <c r="AM67" i="4"/>
  <c r="AN67" i="4"/>
  <c r="AP67" i="4"/>
  <c r="AR67" i="4"/>
  <c r="AT67" i="4"/>
  <c r="AU67" i="4"/>
  <c r="AX67" i="4"/>
  <c r="AY67" i="4"/>
  <c r="AZ67" i="4"/>
  <c r="BC67" i="4"/>
  <c r="BD67" i="4"/>
  <c r="BF67" i="4"/>
  <c r="BI67" i="4"/>
  <c r="BK67" i="4"/>
  <c r="BL67" i="4"/>
  <c r="A69" i="4"/>
  <c r="CJ69" i="4" s="1"/>
  <c r="B69" i="4"/>
  <c r="C69" i="4"/>
  <c r="D69" i="4"/>
  <c r="E69" i="4"/>
  <c r="F69" i="4"/>
  <c r="G69" i="4"/>
  <c r="H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H69" i="4"/>
  <c r="BI69" i="4"/>
  <c r="BJ69" i="4"/>
  <c r="BK69" i="4"/>
  <c r="BL69" i="4"/>
  <c r="BM69" i="4"/>
  <c r="A70" i="4"/>
  <c r="C70" i="4"/>
  <c r="D70" i="4"/>
  <c r="E70" i="4"/>
  <c r="G70" i="4"/>
  <c r="H70" i="4"/>
  <c r="J70" i="4"/>
  <c r="L70" i="4"/>
  <c r="M70" i="4"/>
  <c r="N70" i="4"/>
  <c r="P70" i="4"/>
  <c r="Q70" i="4"/>
  <c r="R70" i="4"/>
  <c r="T70" i="4"/>
  <c r="U70" i="4"/>
  <c r="V70" i="4"/>
  <c r="X70" i="4"/>
  <c r="Y70" i="4"/>
  <c r="Z70" i="4"/>
  <c r="AB70" i="4"/>
  <c r="AC70" i="4"/>
  <c r="AD70" i="4"/>
  <c r="AF70" i="4"/>
  <c r="AG70" i="4"/>
  <c r="AH70" i="4"/>
  <c r="AJ70" i="4"/>
  <c r="AK70" i="4"/>
  <c r="AL70" i="4"/>
  <c r="AN70" i="4"/>
  <c r="AO70" i="4"/>
  <c r="AP70" i="4"/>
  <c r="AR70" i="4"/>
  <c r="AS70" i="4"/>
  <c r="AT70" i="4"/>
  <c r="AV70" i="4"/>
  <c r="AW70" i="4"/>
  <c r="AX70" i="4"/>
  <c r="AZ70" i="4"/>
  <c r="BA70" i="4"/>
  <c r="BB70" i="4"/>
  <c r="BD70" i="4"/>
  <c r="BE70" i="4"/>
  <c r="BF70" i="4"/>
  <c r="BI70" i="4"/>
  <c r="BJ70" i="4"/>
  <c r="BK70" i="4"/>
  <c r="BM70" i="4"/>
  <c r="A71" i="4"/>
  <c r="F71" i="4"/>
  <c r="M71" i="4"/>
  <c r="R71" i="4"/>
  <c r="W71" i="4"/>
  <c r="AC71" i="4"/>
  <c r="AH71" i="4"/>
  <c r="AM71" i="4"/>
  <c r="AS71" i="4"/>
  <c r="AX71" i="4"/>
  <c r="BC71" i="4"/>
  <c r="BJ71" i="4"/>
  <c r="A72" i="4"/>
  <c r="B72" i="4"/>
  <c r="F72" i="4"/>
  <c r="G72" i="4"/>
  <c r="L72" i="4"/>
  <c r="N72" i="4"/>
  <c r="R72" i="4"/>
  <c r="S72" i="4"/>
  <c r="W72" i="4"/>
  <c r="X72" i="4"/>
  <c r="AB72" i="4"/>
  <c r="AD72" i="4"/>
  <c r="AH72" i="4"/>
  <c r="AI72" i="4"/>
  <c r="AM72" i="4"/>
  <c r="AN72" i="4"/>
  <c r="AR72" i="4"/>
  <c r="AT72" i="4"/>
  <c r="AX72" i="4"/>
  <c r="AY72" i="4"/>
  <c r="BC72" i="4"/>
  <c r="BD72" i="4"/>
  <c r="BI72" i="4"/>
  <c r="BK72" i="4"/>
  <c r="A73" i="4"/>
  <c r="CJ73" i="4" s="1"/>
  <c r="B73" i="4"/>
  <c r="C73" i="4"/>
  <c r="D73" i="4"/>
  <c r="E73" i="4"/>
  <c r="F73" i="4"/>
  <c r="G73" i="4"/>
  <c r="H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H73" i="4"/>
  <c r="BI73" i="4"/>
  <c r="BJ73" i="4"/>
  <c r="BK73" i="4"/>
  <c r="BL73" i="4"/>
  <c r="BM73" i="4"/>
  <c r="A75" i="4"/>
  <c r="C75" i="4"/>
  <c r="D75" i="4"/>
  <c r="G75" i="4"/>
  <c r="H75" i="4"/>
  <c r="J75" i="4"/>
  <c r="M75" i="4"/>
  <c r="N75" i="4"/>
  <c r="P75" i="4"/>
  <c r="R75" i="4"/>
  <c r="T75" i="4"/>
  <c r="U75" i="4"/>
  <c r="X75" i="4"/>
  <c r="Y75" i="4"/>
  <c r="Z75" i="4"/>
  <c r="AC75" i="4"/>
  <c r="AD75" i="4"/>
  <c r="AF75" i="4"/>
  <c r="AH75" i="4"/>
  <c r="AJ75" i="4"/>
  <c r="AK75" i="4"/>
  <c r="AN75" i="4"/>
  <c r="AO75" i="4"/>
  <c r="AP75" i="4"/>
  <c r="AS75" i="4"/>
  <c r="AT75" i="4"/>
  <c r="AV75" i="4"/>
  <c r="AX75" i="4"/>
  <c r="AZ75" i="4"/>
  <c r="BA75" i="4"/>
  <c r="BD75" i="4"/>
  <c r="BE75" i="4"/>
  <c r="BF75" i="4"/>
  <c r="BJ75" i="4"/>
  <c r="BK75" i="4"/>
  <c r="BM75" i="4"/>
  <c r="A76" i="4"/>
  <c r="B76" i="4"/>
  <c r="D76" i="4"/>
  <c r="E76" i="4"/>
  <c r="F76" i="4"/>
  <c r="H76" i="4"/>
  <c r="J76" i="4"/>
  <c r="K76" i="4"/>
  <c r="M76" i="4"/>
  <c r="N76" i="4"/>
  <c r="O76" i="4"/>
  <c r="Q76" i="4"/>
  <c r="R76" i="4"/>
  <c r="S76" i="4"/>
  <c r="U76" i="4"/>
  <c r="V76" i="4"/>
  <c r="W76" i="4"/>
  <c r="Y76" i="4"/>
  <c r="Z76" i="4"/>
  <c r="AA76" i="4"/>
  <c r="AC76" i="4"/>
  <c r="AD76" i="4"/>
  <c r="AE76" i="4"/>
  <c r="AG76" i="4"/>
  <c r="AH76" i="4"/>
  <c r="AI76" i="4"/>
  <c r="AK76" i="4"/>
  <c r="AL76" i="4"/>
  <c r="AM76" i="4"/>
  <c r="AO76" i="4"/>
  <c r="AP76" i="4"/>
  <c r="AQ76" i="4"/>
  <c r="AS76" i="4"/>
  <c r="AT76" i="4"/>
  <c r="AU76" i="4"/>
  <c r="AW76" i="4"/>
  <c r="AX76" i="4"/>
  <c r="AY76" i="4"/>
  <c r="BA76" i="4"/>
  <c r="BB76" i="4"/>
  <c r="BC76" i="4"/>
  <c r="BE76" i="4"/>
  <c r="BF76" i="4"/>
  <c r="BH76" i="4"/>
  <c r="BJ76" i="4"/>
  <c r="BK76" i="4"/>
  <c r="BL76" i="4"/>
  <c r="A77" i="4"/>
  <c r="F77" i="4"/>
  <c r="L77" i="4"/>
  <c r="R77" i="4"/>
  <c r="W77" i="4"/>
  <c r="AB77" i="4"/>
  <c r="AH77" i="4"/>
  <c r="AM77" i="4"/>
  <c r="AR77" i="4"/>
  <c r="AX77" i="4"/>
  <c r="BC77" i="4"/>
  <c r="BI77" i="4"/>
  <c r="A78" i="4"/>
  <c r="CJ78" i="4" s="1"/>
  <c r="B78" i="4"/>
  <c r="C78" i="4"/>
  <c r="D78" i="4"/>
  <c r="E78" i="4"/>
  <c r="F78" i="4"/>
  <c r="G78" i="4"/>
  <c r="H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H78" i="4"/>
  <c r="BI78" i="4"/>
  <c r="BJ78" i="4"/>
  <c r="BK78" i="4"/>
  <c r="BL78" i="4"/>
  <c r="BM78" i="4"/>
  <c r="A79" i="4"/>
  <c r="C79" i="4"/>
  <c r="G79" i="4"/>
  <c r="H79" i="4"/>
  <c r="M79" i="4"/>
  <c r="N79" i="4"/>
  <c r="R79" i="4"/>
  <c r="T79" i="4"/>
  <c r="X79" i="4"/>
  <c r="Y79" i="4"/>
  <c r="AC79" i="4"/>
  <c r="AD79" i="4"/>
  <c r="AH79" i="4"/>
  <c r="AJ79" i="4"/>
  <c r="AN79" i="4"/>
  <c r="AO79" i="4"/>
  <c r="AS79" i="4"/>
  <c r="AT79" i="4"/>
  <c r="AX79" i="4"/>
  <c r="AZ79" i="4"/>
  <c r="BD79" i="4"/>
  <c r="BE79" i="4"/>
  <c r="BJ79" i="4"/>
  <c r="BK79" i="4"/>
  <c r="A80" i="4"/>
  <c r="B80" i="4"/>
  <c r="D80" i="4"/>
  <c r="F80" i="4"/>
  <c r="H80" i="4"/>
  <c r="J80" i="4"/>
  <c r="M80" i="4"/>
  <c r="N80" i="4"/>
  <c r="O80" i="4"/>
  <c r="R80" i="4"/>
  <c r="S80" i="4"/>
  <c r="U80" i="4"/>
  <c r="W80" i="4"/>
  <c r="Y80" i="4"/>
  <c r="Z80" i="4"/>
  <c r="AC80" i="4"/>
  <c r="AD80" i="4"/>
  <c r="AE80" i="4"/>
  <c r="AH80" i="4"/>
  <c r="AI80" i="4"/>
  <c r="AK80" i="4"/>
  <c r="AM80" i="4"/>
  <c r="AO80" i="4"/>
  <c r="AP80" i="4"/>
  <c r="AS80" i="4"/>
  <c r="AT80" i="4"/>
  <c r="AU80" i="4"/>
  <c r="AX80" i="4"/>
  <c r="AY80" i="4"/>
  <c r="BA80" i="4"/>
  <c r="BC80" i="4"/>
  <c r="BE80" i="4"/>
  <c r="BF80" i="4"/>
  <c r="BJ80" i="4"/>
  <c r="BK80" i="4"/>
  <c r="BL80" i="4"/>
  <c r="A81" i="4"/>
  <c r="B81" i="4"/>
  <c r="C81" i="4"/>
  <c r="E81" i="4"/>
  <c r="F81" i="4"/>
  <c r="G81" i="4"/>
  <c r="J81" i="4"/>
  <c r="K81" i="4"/>
  <c r="L81" i="4"/>
  <c r="N81" i="4"/>
  <c r="O81" i="4"/>
  <c r="P81" i="4"/>
  <c r="R81" i="4"/>
  <c r="S81" i="4"/>
  <c r="T81" i="4"/>
  <c r="V81" i="4"/>
  <c r="W81" i="4"/>
  <c r="X81" i="4"/>
  <c r="Z81" i="4"/>
  <c r="AA81" i="4"/>
  <c r="AB81" i="4"/>
  <c r="AD81" i="4"/>
  <c r="AE81" i="4"/>
  <c r="AF81" i="4"/>
  <c r="AH81" i="4"/>
  <c r="AI81" i="4"/>
  <c r="AJ81" i="4"/>
  <c r="AL81" i="4"/>
  <c r="AM81" i="4"/>
  <c r="AN81" i="4"/>
  <c r="AP81" i="4"/>
  <c r="AQ81" i="4"/>
  <c r="AR81" i="4"/>
  <c r="AT81" i="4"/>
  <c r="AU81" i="4"/>
  <c r="AV81" i="4"/>
  <c r="AX81" i="4"/>
  <c r="AY81" i="4"/>
  <c r="AZ81" i="4"/>
  <c r="BB81" i="4"/>
  <c r="BC81" i="4"/>
  <c r="BD81" i="4"/>
  <c r="BF81" i="4"/>
  <c r="BH81" i="4"/>
  <c r="BI81" i="4"/>
  <c r="BK81" i="4"/>
  <c r="BL81" i="4"/>
  <c r="BM81" i="4"/>
  <c r="A82" i="4"/>
  <c r="CJ82" i="4" s="1"/>
  <c r="B82" i="4"/>
  <c r="C82" i="4"/>
  <c r="D82" i="4"/>
  <c r="E82" i="4"/>
  <c r="F82" i="4"/>
  <c r="G82" i="4"/>
  <c r="H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H82" i="4"/>
  <c r="BI82" i="4"/>
  <c r="BJ82" i="4"/>
  <c r="BK82" i="4"/>
  <c r="BL82" i="4"/>
  <c r="BM82" i="4"/>
  <c r="A83" i="4"/>
  <c r="G83" i="4"/>
  <c r="M83" i="4"/>
  <c r="R83" i="4"/>
  <c r="X83" i="4"/>
  <c r="AC83" i="4"/>
  <c r="AH83" i="4"/>
  <c r="AN83" i="4"/>
  <c r="AS83" i="4"/>
  <c r="AX83" i="4"/>
  <c r="BD83" i="4"/>
  <c r="BJ83" i="4"/>
  <c r="A84" i="4"/>
  <c r="B84" i="4"/>
  <c r="F84" i="4"/>
  <c r="H84" i="4"/>
  <c r="M84" i="4"/>
  <c r="N84" i="4"/>
  <c r="R84" i="4"/>
  <c r="S84" i="4"/>
  <c r="W84" i="4"/>
  <c r="Y84" i="4"/>
  <c r="AC84" i="4"/>
  <c r="AD84" i="4"/>
  <c r="AH84" i="4"/>
  <c r="AI84" i="4"/>
  <c r="AM84" i="4"/>
  <c r="AO84" i="4"/>
  <c r="AS84" i="4"/>
  <c r="AT84" i="4"/>
  <c r="AX84" i="4"/>
  <c r="AY84" i="4"/>
  <c r="BC84" i="4"/>
  <c r="BE84" i="4"/>
  <c r="BJ84" i="4"/>
  <c r="BK84" i="4"/>
  <c r="A85" i="4"/>
  <c r="B85" i="4"/>
  <c r="C85" i="4"/>
  <c r="F85" i="4"/>
  <c r="G85" i="4"/>
  <c r="J85" i="4"/>
  <c r="L85" i="4"/>
  <c r="N85" i="4"/>
  <c r="O85" i="4"/>
  <c r="R85" i="4"/>
  <c r="S85" i="4"/>
  <c r="T85" i="4"/>
  <c r="W85" i="4"/>
  <c r="X85" i="4"/>
  <c r="Z85" i="4"/>
  <c r="AB85" i="4"/>
  <c r="AD85" i="4"/>
  <c r="AE85" i="4"/>
  <c r="AH85" i="4"/>
  <c r="AI85" i="4"/>
  <c r="AJ85" i="4"/>
  <c r="AM85" i="4"/>
  <c r="AN85" i="4"/>
  <c r="AP85" i="4"/>
  <c r="AR85" i="4"/>
  <c r="AT85" i="4"/>
  <c r="AU85" i="4"/>
  <c r="AX85" i="4"/>
  <c r="AY85" i="4"/>
  <c r="AZ85" i="4"/>
  <c r="BC85" i="4"/>
  <c r="BD85" i="4"/>
  <c r="BF85" i="4"/>
  <c r="BI85" i="4"/>
  <c r="BK85" i="4"/>
  <c r="BL85" i="4"/>
  <c r="A86" i="4"/>
  <c r="CJ86" i="4" s="1"/>
  <c r="B86" i="4"/>
  <c r="C86" i="4"/>
  <c r="D86" i="4"/>
  <c r="E86" i="4"/>
  <c r="F86" i="4"/>
  <c r="G86" i="4"/>
  <c r="H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H86" i="4"/>
  <c r="BI86" i="4"/>
  <c r="BJ86" i="4"/>
  <c r="BK86" i="4"/>
  <c r="BL86" i="4"/>
  <c r="BM86" i="4"/>
  <c r="A88" i="4"/>
  <c r="C88" i="4"/>
  <c r="D88" i="4"/>
  <c r="E88" i="4"/>
  <c r="G88" i="4"/>
  <c r="H88" i="4"/>
  <c r="J88" i="4"/>
  <c r="L88" i="4"/>
  <c r="M88" i="4"/>
  <c r="N88" i="4"/>
  <c r="P88" i="4"/>
  <c r="Q88" i="4"/>
  <c r="R88" i="4"/>
  <c r="T88" i="4"/>
  <c r="U88" i="4"/>
  <c r="V88" i="4"/>
  <c r="X88" i="4"/>
  <c r="Y88" i="4"/>
  <c r="Z88" i="4"/>
  <c r="AB88" i="4"/>
  <c r="AC88" i="4"/>
  <c r="AD88" i="4"/>
  <c r="AF88" i="4"/>
  <c r="AG88" i="4"/>
  <c r="AH88" i="4"/>
  <c r="AJ88" i="4"/>
  <c r="AK88" i="4"/>
  <c r="AL88" i="4"/>
  <c r="AN88" i="4"/>
  <c r="AO88" i="4"/>
  <c r="AP88" i="4"/>
  <c r="AR88" i="4"/>
  <c r="AS88" i="4"/>
  <c r="AT88" i="4"/>
  <c r="AV88" i="4"/>
  <c r="AW88" i="4"/>
  <c r="AX88" i="4"/>
  <c r="AZ88" i="4"/>
  <c r="BA88" i="4"/>
  <c r="BB88" i="4"/>
  <c r="BD88" i="4"/>
  <c r="BE88" i="4"/>
  <c r="BF88" i="4"/>
  <c r="BI88" i="4"/>
  <c r="BJ88" i="4"/>
  <c r="BK88" i="4"/>
  <c r="BM88" i="4"/>
  <c r="A89" i="4"/>
  <c r="F89" i="4"/>
  <c r="M89" i="4"/>
  <c r="R89" i="4"/>
  <c r="W89" i="4"/>
  <c r="AC89" i="4"/>
  <c r="AH89" i="4"/>
  <c r="AM89" i="4"/>
  <c r="AS89" i="4"/>
  <c r="AX89" i="4"/>
  <c r="BC89" i="4"/>
  <c r="BJ89" i="4"/>
  <c r="A90" i="4"/>
  <c r="B90" i="4"/>
  <c r="F90" i="4"/>
  <c r="G90" i="4"/>
  <c r="L90" i="4"/>
  <c r="N90" i="4"/>
  <c r="R90" i="4"/>
  <c r="S90" i="4"/>
  <c r="W90" i="4"/>
  <c r="X90" i="4"/>
  <c r="AB90" i="4"/>
  <c r="AD90" i="4"/>
  <c r="AH90" i="4"/>
  <c r="AI90" i="4"/>
  <c r="AM90" i="4"/>
  <c r="AN90" i="4"/>
  <c r="AR90" i="4"/>
  <c r="AT90" i="4"/>
  <c r="AX90" i="4"/>
  <c r="AY90" i="4"/>
  <c r="BC90" i="4"/>
  <c r="BD90" i="4"/>
  <c r="BI90" i="4"/>
  <c r="BK90" i="4"/>
  <c r="A91" i="4"/>
  <c r="CJ91" i="4" s="1"/>
  <c r="B91" i="4"/>
  <c r="C91" i="4"/>
  <c r="D91" i="4"/>
  <c r="E91" i="4"/>
  <c r="F91" i="4"/>
  <c r="G91" i="4"/>
  <c r="H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H91" i="4"/>
  <c r="BI91" i="4"/>
  <c r="BJ91" i="4"/>
  <c r="BK91" i="4"/>
  <c r="BL91" i="4"/>
  <c r="BM91" i="4"/>
  <c r="CL87" i="4"/>
  <c r="A97" i="4"/>
  <c r="B97" i="4"/>
  <c r="C97" i="4"/>
  <c r="D97" i="4"/>
  <c r="E97" i="4"/>
  <c r="F97" i="4"/>
  <c r="G97" i="4"/>
  <c r="H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H97" i="4"/>
  <c r="BI97" i="4"/>
  <c r="BJ97" i="4"/>
  <c r="BK97" i="4"/>
  <c r="BL97" i="4"/>
  <c r="BM97" i="4"/>
  <c r="A98" i="4"/>
  <c r="C98" i="4"/>
  <c r="D98" i="4"/>
  <c r="G98" i="4"/>
  <c r="H98" i="4"/>
  <c r="J98" i="4"/>
  <c r="M98" i="4"/>
  <c r="N98" i="4"/>
  <c r="P98" i="4"/>
  <c r="R98" i="4"/>
  <c r="T98" i="4"/>
  <c r="U98" i="4"/>
  <c r="X98" i="4"/>
  <c r="Y98" i="4"/>
  <c r="Z98" i="4"/>
  <c r="AC98" i="4"/>
  <c r="AD98" i="4"/>
  <c r="AF98" i="4"/>
  <c r="AH98" i="4"/>
  <c r="AJ98" i="4"/>
  <c r="AK98" i="4"/>
  <c r="AN98" i="4"/>
  <c r="AO98" i="4"/>
  <c r="AP98" i="4"/>
  <c r="AS98" i="4"/>
  <c r="AT98" i="4"/>
  <c r="AV98" i="4"/>
  <c r="AX98" i="4"/>
  <c r="AZ98" i="4"/>
  <c r="BA98" i="4"/>
  <c r="BD98" i="4"/>
  <c r="BE98" i="4"/>
  <c r="BF98" i="4"/>
  <c r="BI98" i="4"/>
  <c r="BJ98" i="4"/>
  <c r="BK98" i="4"/>
  <c r="BM98" i="4"/>
  <c r="A99" i="4"/>
  <c r="CJ99" i="4" s="1"/>
  <c r="B99" i="4"/>
  <c r="E99" i="4"/>
  <c r="F99" i="4"/>
  <c r="J99" i="4"/>
  <c r="K99" i="4"/>
  <c r="N99" i="4"/>
  <c r="O99" i="4"/>
  <c r="R99" i="4"/>
  <c r="S99" i="4"/>
  <c r="V99" i="4"/>
  <c r="W99" i="4"/>
  <c r="Z99" i="4"/>
  <c r="AA99" i="4"/>
  <c r="AD99" i="4"/>
  <c r="AE99" i="4"/>
  <c r="AH99" i="4"/>
  <c r="AI99" i="4"/>
  <c r="AL99" i="4"/>
  <c r="AM99" i="4"/>
  <c r="AP99" i="4"/>
  <c r="AQ99" i="4"/>
  <c r="AT99" i="4"/>
  <c r="AU99" i="4"/>
  <c r="AX99" i="4"/>
  <c r="AY99" i="4"/>
  <c r="BB99" i="4"/>
  <c r="BC99" i="4"/>
  <c r="BF99" i="4"/>
  <c r="BH99" i="4"/>
  <c r="BK99" i="4"/>
  <c r="BL99" i="4"/>
  <c r="A100" i="4"/>
  <c r="CJ100" i="4" s="1"/>
  <c r="B100" i="4"/>
  <c r="C100" i="4"/>
  <c r="E100" i="4"/>
  <c r="F100" i="4"/>
  <c r="G100" i="4"/>
  <c r="J100" i="4"/>
  <c r="K100" i="4"/>
  <c r="L100" i="4"/>
  <c r="N100" i="4"/>
  <c r="O100" i="4"/>
  <c r="P100" i="4"/>
  <c r="R100" i="4"/>
  <c r="S100" i="4"/>
  <c r="T100" i="4"/>
  <c r="V100" i="4"/>
  <c r="W100" i="4"/>
  <c r="X100" i="4"/>
  <c r="Z100" i="4"/>
  <c r="AA100" i="4"/>
  <c r="AB100" i="4"/>
  <c r="AD100" i="4"/>
  <c r="AE100" i="4"/>
  <c r="AF100" i="4"/>
  <c r="AH100" i="4"/>
  <c r="AI100" i="4"/>
  <c r="AJ100" i="4"/>
  <c r="AL100" i="4"/>
  <c r="AM100" i="4"/>
  <c r="AN100" i="4"/>
  <c r="AP100" i="4"/>
  <c r="AQ100" i="4"/>
  <c r="AR100" i="4"/>
  <c r="AT100" i="4"/>
  <c r="AU100" i="4"/>
  <c r="AV100" i="4"/>
  <c r="AX100" i="4"/>
  <c r="AY100" i="4"/>
  <c r="AZ100" i="4"/>
  <c r="BB100" i="4"/>
  <c r="BC100" i="4"/>
  <c r="BD100" i="4"/>
  <c r="BF100" i="4"/>
  <c r="BH100" i="4"/>
  <c r="BI100" i="4"/>
  <c r="BK100" i="4"/>
  <c r="BL100" i="4"/>
  <c r="BM100" i="4"/>
  <c r="A105" i="4"/>
  <c r="CJ105" i="4" s="1"/>
  <c r="B105" i="4"/>
  <c r="C105" i="4"/>
  <c r="D105" i="4"/>
  <c r="E105" i="4"/>
  <c r="F105" i="4"/>
  <c r="G105" i="4"/>
  <c r="H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H105" i="4"/>
  <c r="BI105" i="4"/>
  <c r="BJ105" i="4"/>
  <c r="BK105" i="4"/>
  <c r="BL105" i="4"/>
  <c r="BM105" i="4"/>
  <c r="A109" i="4"/>
  <c r="CJ109" i="4" s="1"/>
  <c r="E109" i="4"/>
  <c r="J109" i="4"/>
  <c r="N109" i="4"/>
  <c r="R109" i="4"/>
  <c r="V109" i="4"/>
  <c r="Z109" i="4"/>
  <c r="AD109" i="4"/>
  <c r="AH109" i="4"/>
  <c r="AL109" i="4"/>
  <c r="AP109" i="4"/>
  <c r="AT109" i="4"/>
  <c r="AX109" i="4"/>
  <c r="BB109" i="4"/>
  <c r="BF109" i="4"/>
  <c r="BK109" i="4"/>
  <c r="A111" i="4"/>
  <c r="CJ111" i="4" s="1"/>
  <c r="B111" i="4"/>
  <c r="E111" i="4"/>
  <c r="F111" i="4"/>
  <c r="J111" i="4"/>
  <c r="K111" i="4"/>
  <c r="N111" i="4"/>
  <c r="O111" i="4"/>
  <c r="R111" i="4"/>
  <c r="S111" i="4"/>
  <c r="V111" i="4"/>
  <c r="W111" i="4"/>
  <c r="Z111" i="4"/>
  <c r="AA111" i="4"/>
  <c r="AD111" i="4"/>
  <c r="AE111" i="4"/>
  <c r="AH111" i="4"/>
  <c r="AI111" i="4"/>
  <c r="AL111" i="4"/>
  <c r="AM111" i="4"/>
  <c r="AP111" i="4"/>
  <c r="AQ111" i="4"/>
  <c r="AT111" i="4"/>
  <c r="AU111" i="4"/>
  <c r="AX111" i="4"/>
  <c r="AY111" i="4"/>
  <c r="BB111" i="4"/>
  <c r="BC111" i="4"/>
  <c r="BF111" i="4"/>
  <c r="BH111" i="4"/>
  <c r="BK111" i="4"/>
  <c r="BL111" i="4"/>
  <c r="A112" i="4"/>
  <c r="CJ112" i="4" s="1"/>
  <c r="B112" i="4"/>
  <c r="C112" i="4"/>
  <c r="E112" i="4"/>
  <c r="F112" i="4"/>
  <c r="G112" i="4"/>
  <c r="J112" i="4"/>
  <c r="K112" i="4"/>
  <c r="L112" i="4"/>
  <c r="N112" i="4"/>
  <c r="O112" i="4"/>
  <c r="P112" i="4"/>
  <c r="R112" i="4"/>
  <c r="S112" i="4"/>
  <c r="T112" i="4"/>
  <c r="V112" i="4"/>
  <c r="W112" i="4"/>
  <c r="X112" i="4"/>
  <c r="Z112" i="4"/>
  <c r="AA112" i="4"/>
  <c r="AB112" i="4"/>
  <c r="AD112" i="4"/>
  <c r="AE112" i="4"/>
  <c r="AF112" i="4"/>
  <c r="AH112" i="4"/>
  <c r="AI112" i="4"/>
  <c r="AJ112" i="4"/>
  <c r="AL112" i="4"/>
  <c r="AM112" i="4"/>
  <c r="AN112" i="4"/>
  <c r="AP112" i="4"/>
  <c r="AQ112" i="4"/>
  <c r="AR112" i="4"/>
  <c r="AT112" i="4"/>
  <c r="AU112" i="4"/>
  <c r="AV112" i="4"/>
  <c r="AX112" i="4"/>
  <c r="AY112" i="4"/>
  <c r="AZ112" i="4"/>
  <c r="BB112" i="4"/>
  <c r="BC112" i="4"/>
  <c r="BD112" i="4"/>
  <c r="BF112" i="4"/>
  <c r="BH112" i="4"/>
  <c r="BI112" i="4"/>
  <c r="BK112" i="4"/>
  <c r="BL112" i="4"/>
  <c r="BM112" i="4"/>
  <c r="A113" i="4"/>
  <c r="CJ113" i="4" s="1"/>
  <c r="B113" i="4"/>
  <c r="C113" i="4"/>
  <c r="D113" i="4"/>
  <c r="E113" i="4"/>
  <c r="F113" i="4"/>
  <c r="G113" i="4"/>
  <c r="H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H113" i="4"/>
  <c r="BI113" i="4"/>
  <c r="BJ113" i="4"/>
  <c r="BK113" i="4"/>
  <c r="BL113" i="4"/>
  <c r="BM113" i="4"/>
  <c r="A114" i="4"/>
  <c r="CJ114" i="4" s="1"/>
  <c r="B114" i="4"/>
  <c r="E114" i="4"/>
  <c r="F114" i="4"/>
  <c r="J114" i="4"/>
  <c r="K114" i="4"/>
  <c r="N114" i="4"/>
  <c r="O114" i="4"/>
  <c r="R114" i="4"/>
  <c r="S114" i="4"/>
  <c r="V114" i="4"/>
  <c r="W114" i="4"/>
  <c r="Z114" i="4"/>
  <c r="AA114" i="4"/>
  <c r="AD114" i="4"/>
  <c r="AE114" i="4"/>
  <c r="AH114" i="4"/>
  <c r="AI114" i="4"/>
  <c r="AL114" i="4"/>
  <c r="AM114" i="4"/>
  <c r="AP114" i="4"/>
  <c r="AQ114" i="4"/>
  <c r="AT114" i="4"/>
  <c r="AU114" i="4"/>
  <c r="AX114" i="4"/>
  <c r="AY114" i="4"/>
  <c r="BB114" i="4"/>
  <c r="BC114" i="4"/>
  <c r="BF114" i="4"/>
  <c r="BH114" i="4"/>
  <c r="BK114" i="4"/>
  <c r="BL114" i="4"/>
  <c r="A115" i="4"/>
  <c r="CJ115" i="4" s="1"/>
  <c r="B115" i="4"/>
  <c r="C115" i="4"/>
  <c r="E115" i="4"/>
  <c r="F115" i="4"/>
  <c r="G115" i="4"/>
  <c r="J115" i="4"/>
  <c r="K115" i="4"/>
  <c r="L115" i="4"/>
  <c r="N115" i="4"/>
  <c r="O115" i="4"/>
  <c r="P115" i="4"/>
  <c r="R115" i="4"/>
  <c r="S115" i="4"/>
  <c r="T115" i="4"/>
  <c r="V115" i="4"/>
  <c r="W115" i="4"/>
  <c r="X115" i="4"/>
  <c r="Z115" i="4"/>
  <c r="AA115" i="4"/>
  <c r="AB115" i="4"/>
  <c r="AD115" i="4"/>
  <c r="AE115" i="4"/>
  <c r="AF115" i="4"/>
  <c r="AH115" i="4"/>
  <c r="AI115" i="4"/>
  <c r="AJ115" i="4"/>
  <c r="AL115" i="4"/>
  <c r="AM115" i="4"/>
  <c r="AN115" i="4"/>
  <c r="AP115" i="4"/>
  <c r="AQ115" i="4"/>
  <c r="AR115" i="4"/>
  <c r="AT115" i="4"/>
  <c r="AU115" i="4"/>
  <c r="AV115" i="4"/>
  <c r="AX115" i="4"/>
  <c r="AY115" i="4"/>
  <c r="AZ115" i="4"/>
  <c r="BB115" i="4"/>
  <c r="BC115" i="4"/>
  <c r="BD115" i="4"/>
  <c r="BF115" i="4"/>
  <c r="BH115" i="4"/>
  <c r="BI115" i="4"/>
  <c r="BK115" i="4"/>
  <c r="BL115" i="4"/>
  <c r="BM115" i="4"/>
  <c r="A116" i="4"/>
  <c r="CJ116" i="4" s="1"/>
  <c r="B116" i="4"/>
  <c r="C116" i="4"/>
  <c r="D116" i="4"/>
  <c r="E116" i="4"/>
  <c r="F116" i="4"/>
  <c r="G116" i="4"/>
  <c r="H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H116" i="4"/>
  <c r="BI116" i="4"/>
  <c r="BJ116" i="4"/>
  <c r="BK116" i="4"/>
  <c r="BL116" i="4"/>
  <c r="BM116" i="4"/>
  <c r="A117" i="4"/>
  <c r="R117" i="4"/>
  <c r="AH117" i="4"/>
  <c r="AX117" i="4"/>
  <c r="A118" i="4"/>
  <c r="CJ118" i="4" s="1"/>
  <c r="B118" i="4"/>
  <c r="E118" i="4"/>
  <c r="F118" i="4"/>
  <c r="J118" i="4"/>
  <c r="K118" i="4"/>
  <c r="N118" i="4"/>
  <c r="O118" i="4"/>
  <c r="R118" i="4"/>
  <c r="S118" i="4"/>
  <c r="V118" i="4"/>
  <c r="W118" i="4"/>
  <c r="Z118" i="4"/>
  <c r="AA118" i="4"/>
  <c r="AD118" i="4"/>
  <c r="AE118" i="4"/>
  <c r="AH118" i="4"/>
  <c r="AI118" i="4"/>
  <c r="AL118" i="4"/>
  <c r="AM118" i="4"/>
  <c r="AP118" i="4"/>
  <c r="AQ118" i="4"/>
  <c r="AT118" i="4"/>
  <c r="AU118" i="4"/>
  <c r="AX118" i="4"/>
  <c r="AY118" i="4"/>
  <c r="BB118" i="4"/>
  <c r="BC118" i="4"/>
  <c r="BF118" i="4"/>
  <c r="BH118" i="4"/>
  <c r="BK118" i="4"/>
  <c r="BL118" i="4"/>
  <c r="A123" i="4"/>
  <c r="CJ123" i="4" s="1"/>
  <c r="B123" i="4"/>
  <c r="C123" i="4"/>
  <c r="E123" i="4"/>
  <c r="F123" i="4"/>
  <c r="G123" i="4"/>
  <c r="J123" i="4"/>
  <c r="K123" i="4"/>
  <c r="L123" i="4"/>
  <c r="N123" i="4"/>
  <c r="O123" i="4"/>
  <c r="P123" i="4"/>
  <c r="R123" i="4"/>
  <c r="S123" i="4"/>
  <c r="T123" i="4"/>
  <c r="V123" i="4"/>
  <c r="W123" i="4"/>
  <c r="X123" i="4"/>
  <c r="Z123" i="4"/>
  <c r="AA123" i="4"/>
  <c r="AB123" i="4"/>
  <c r="AD123" i="4"/>
  <c r="AE123" i="4"/>
  <c r="AF123" i="4"/>
  <c r="AH123" i="4"/>
  <c r="AI123" i="4"/>
  <c r="AJ123" i="4"/>
  <c r="AL123" i="4"/>
  <c r="AM123" i="4"/>
  <c r="AN123" i="4"/>
  <c r="AP123" i="4"/>
  <c r="AQ123" i="4"/>
  <c r="AR123" i="4"/>
  <c r="AT123" i="4"/>
  <c r="AU123" i="4"/>
  <c r="AV123" i="4"/>
  <c r="AX123" i="4"/>
  <c r="AY123" i="4"/>
  <c r="AZ123" i="4"/>
  <c r="BB123" i="4"/>
  <c r="BC123" i="4"/>
  <c r="BD123" i="4"/>
  <c r="BF123" i="4"/>
  <c r="BH123" i="4"/>
  <c r="BI123" i="4"/>
  <c r="BK123" i="4"/>
  <c r="BL123" i="4"/>
  <c r="BM123" i="4"/>
  <c r="A124" i="4"/>
  <c r="CJ124" i="4" s="1"/>
  <c r="B124" i="4"/>
  <c r="C124" i="4"/>
  <c r="D124" i="4"/>
  <c r="E124" i="4"/>
  <c r="F124" i="4"/>
  <c r="G124" i="4"/>
  <c r="H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H124" i="4"/>
  <c r="BI124" i="4"/>
  <c r="BJ124" i="4"/>
  <c r="BK124" i="4"/>
  <c r="BL124" i="4"/>
  <c r="BM124" i="4"/>
  <c r="A125" i="4"/>
  <c r="D125" i="4"/>
  <c r="J125" i="4"/>
  <c r="M125" i="4"/>
  <c r="R125" i="4"/>
  <c r="U125" i="4"/>
  <c r="Z125" i="4"/>
  <c r="AC125" i="4"/>
  <c r="AH125" i="4"/>
  <c r="AK125" i="4"/>
  <c r="AP125" i="4"/>
  <c r="AS125" i="4"/>
  <c r="AX125" i="4"/>
  <c r="BA125" i="4"/>
  <c r="BF125" i="4"/>
  <c r="BJ125" i="4"/>
  <c r="A127" i="4"/>
  <c r="B127" i="4"/>
  <c r="E127" i="4"/>
  <c r="J127" i="4"/>
  <c r="K127" i="4"/>
  <c r="N127" i="4"/>
  <c r="R127" i="4"/>
  <c r="S127" i="4"/>
  <c r="V127" i="4"/>
  <c r="Z127" i="4"/>
  <c r="AA127" i="4"/>
  <c r="AD127" i="4"/>
  <c r="AH127" i="4"/>
  <c r="AI127" i="4"/>
  <c r="AL127" i="4"/>
  <c r="AP127" i="4"/>
  <c r="AQ127" i="4"/>
  <c r="AT127" i="4"/>
  <c r="AX127" i="4"/>
  <c r="AY127" i="4"/>
  <c r="BB127" i="4"/>
  <c r="BF127" i="4"/>
  <c r="BH127" i="4"/>
  <c r="BK127" i="4"/>
  <c r="A128" i="4"/>
  <c r="CJ128" i="4" s="1"/>
  <c r="B128" i="4"/>
  <c r="C128" i="4"/>
  <c r="E128" i="4"/>
  <c r="F128" i="4"/>
  <c r="G128" i="4"/>
  <c r="J128" i="4"/>
  <c r="K128" i="4"/>
  <c r="L128" i="4"/>
  <c r="N128" i="4"/>
  <c r="O128" i="4"/>
  <c r="P128" i="4"/>
  <c r="R128" i="4"/>
  <c r="S128" i="4"/>
  <c r="T128" i="4"/>
  <c r="V128" i="4"/>
  <c r="W128" i="4"/>
  <c r="X128" i="4"/>
  <c r="Z128" i="4"/>
  <c r="AA128" i="4"/>
  <c r="AB128" i="4"/>
  <c r="AD128" i="4"/>
  <c r="AE128" i="4"/>
  <c r="AF128" i="4"/>
  <c r="AH128" i="4"/>
  <c r="AI128" i="4"/>
  <c r="AJ128" i="4"/>
  <c r="AL128" i="4"/>
  <c r="AM128" i="4"/>
  <c r="AN128" i="4"/>
  <c r="AP128" i="4"/>
  <c r="AQ128" i="4"/>
  <c r="AR128" i="4"/>
  <c r="AT128" i="4"/>
  <c r="AU128" i="4"/>
  <c r="AV128" i="4"/>
  <c r="AX128" i="4"/>
  <c r="AY128" i="4"/>
  <c r="AZ128" i="4"/>
  <c r="BB128" i="4"/>
  <c r="BC128" i="4"/>
  <c r="BD128" i="4"/>
  <c r="BF128" i="4"/>
  <c r="BH128" i="4"/>
  <c r="BI128" i="4"/>
  <c r="BK128" i="4"/>
  <c r="BL128" i="4"/>
  <c r="BM128" i="4"/>
  <c r="A129" i="4"/>
  <c r="CJ129" i="4" s="1"/>
  <c r="B129" i="4"/>
  <c r="C129" i="4"/>
  <c r="D129" i="4"/>
  <c r="E129" i="4"/>
  <c r="F129" i="4"/>
  <c r="G129" i="4"/>
  <c r="H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H129" i="4"/>
  <c r="BI129" i="4"/>
  <c r="BJ129" i="4"/>
  <c r="BK129" i="4"/>
  <c r="BL129" i="4"/>
  <c r="BM129" i="4"/>
  <c r="A130" i="4"/>
  <c r="D130" i="4"/>
  <c r="E130" i="4"/>
  <c r="H130" i="4"/>
  <c r="J130" i="4"/>
  <c r="M130" i="4"/>
  <c r="N130" i="4"/>
  <c r="Q130" i="4"/>
  <c r="R130" i="4"/>
  <c r="U130" i="4"/>
  <c r="V130" i="4"/>
  <c r="Y130" i="4"/>
  <c r="Z130" i="4"/>
  <c r="AC130" i="4"/>
  <c r="AD130" i="4"/>
  <c r="AG130" i="4"/>
  <c r="AH130" i="4"/>
  <c r="AK130" i="4"/>
  <c r="AL130" i="4"/>
  <c r="AO130" i="4"/>
  <c r="AP130" i="4"/>
  <c r="AS130" i="4"/>
  <c r="AT130" i="4"/>
  <c r="AW130" i="4"/>
  <c r="AX130" i="4"/>
  <c r="BA130" i="4"/>
  <c r="BB130" i="4"/>
  <c r="BE130" i="4"/>
  <c r="BF130" i="4"/>
  <c r="BJ130" i="4"/>
  <c r="BK130" i="4"/>
  <c r="A131" i="4"/>
  <c r="J131" i="4"/>
  <c r="R131" i="4"/>
  <c r="Z131" i="4"/>
  <c r="AH131" i="4"/>
  <c r="AP131" i="4"/>
  <c r="AX131" i="4"/>
  <c r="BF131" i="4"/>
  <c r="A132" i="4"/>
  <c r="CJ132" i="4" s="1"/>
  <c r="B132" i="4"/>
  <c r="C132" i="4"/>
  <c r="E132" i="4"/>
  <c r="F132" i="4"/>
  <c r="G132" i="4"/>
  <c r="J132" i="4"/>
  <c r="K132" i="4"/>
  <c r="L132" i="4"/>
  <c r="N132" i="4"/>
  <c r="O132" i="4"/>
  <c r="P132" i="4"/>
  <c r="R132" i="4"/>
  <c r="S132" i="4"/>
  <c r="T132" i="4"/>
  <c r="V132" i="4"/>
  <c r="W132" i="4"/>
  <c r="X132" i="4"/>
  <c r="Z132" i="4"/>
  <c r="AA132" i="4"/>
  <c r="AB132" i="4"/>
  <c r="AD132" i="4"/>
  <c r="AE132" i="4"/>
  <c r="AF132" i="4"/>
  <c r="AH132" i="4"/>
  <c r="AI132" i="4"/>
  <c r="AJ132" i="4"/>
  <c r="AL132" i="4"/>
  <c r="AM132" i="4"/>
  <c r="AN132" i="4"/>
  <c r="AP132" i="4"/>
  <c r="AQ132" i="4"/>
  <c r="AR132" i="4"/>
  <c r="AT132" i="4"/>
  <c r="AU132" i="4"/>
  <c r="AV132" i="4"/>
  <c r="AX132" i="4"/>
  <c r="AY132" i="4"/>
  <c r="AZ132" i="4"/>
  <c r="BB132" i="4"/>
  <c r="BC132" i="4"/>
  <c r="BD132" i="4"/>
  <c r="BF132" i="4"/>
  <c r="BH132" i="4"/>
  <c r="BI132" i="4"/>
  <c r="BK132" i="4"/>
  <c r="BL132" i="4"/>
  <c r="BM132" i="4"/>
  <c r="A133" i="4"/>
  <c r="CJ133" i="4" s="1"/>
  <c r="B133" i="4"/>
  <c r="C133" i="4"/>
  <c r="D133" i="4"/>
  <c r="E133" i="4"/>
  <c r="F133" i="4"/>
  <c r="G133" i="4"/>
  <c r="H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H133" i="4"/>
  <c r="BI133" i="4"/>
  <c r="BJ133" i="4"/>
  <c r="BK133" i="4"/>
  <c r="BL133" i="4"/>
  <c r="BM133" i="4"/>
  <c r="A134" i="4"/>
  <c r="D134" i="4"/>
  <c r="J134" i="4"/>
  <c r="M134" i="4"/>
  <c r="R134" i="4"/>
  <c r="U134" i="4"/>
  <c r="Z134" i="4"/>
  <c r="AC134" i="4"/>
  <c r="AH134" i="4"/>
  <c r="AK134" i="4"/>
  <c r="AP134" i="4"/>
  <c r="AS134" i="4"/>
  <c r="AX134" i="4"/>
  <c r="BA134" i="4"/>
  <c r="BF134" i="4"/>
  <c r="BJ134" i="4"/>
  <c r="A135" i="4"/>
  <c r="B135" i="4"/>
  <c r="E135" i="4"/>
  <c r="J135" i="4"/>
  <c r="K135" i="4"/>
  <c r="N135" i="4"/>
  <c r="R135" i="4"/>
  <c r="S135" i="4"/>
  <c r="V135" i="4"/>
  <c r="Z135" i="4"/>
  <c r="AA135" i="4"/>
  <c r="AD135" i="4"/>
  <c r="AH135" i="4"/>
  <c r="AI135" i="4"/>
  <c r="AL135" i="4"/>
  <c r="AP135" i="4"/>
  <c r="AQ135" i="4"/>
  <c r="AT135" i="4"/>
  <c r="AX135" i="4"/>
  <c r="AY135" i="4"/>
  <c r="BB135" i="4"/>
  <c r="BF135" i="4"/>
  <c r="BH135" i="4"/>
  <c r="BK135" i="4"/>
  <c r="A136" i="4"/>
  <c r="CJ136" i="4" s="1"/>
  <c r="B136" i="4"/>
  <c r="C136" i="4"/>
  <c r="E136" i="4"/>
  <c r="F136" i="4"/>
  <c r="G136" i="4"/>
  <c r="J136" i="4"/>
  <c r="K136" i="4"/>
  <c r="L136" i="4"/>
  <c r="N136" i="4"/>
  <c r="O136" i="4"/>
  <c r="P136" i="4"/>
  <c r="R136" i="4"/>
  <c r="S136" i="4"/>
  <c r="T136" i="4"/>
  <c r="V136" i="4"/>
  <c r="W136" i="4"/>
  <c r="X136" i="4"/>
  <c r="Z136" i="4"/>
  <c r="AA136" i="4"/>
  <c r="AB136" i="4"/>
  <c r="AD136" i="4"/>
  <c r="AE136" i="4"/>
  <c r="AF136" i="4"/>
  <c r="AH136" i="4"/>
  <c r="AI136" i="4"/>
  <c r="AJ136" i="4"/>
  <c r="AL136" i="4"/>
  <c r="AM136" i="4"/>
  <c r="AN136" i="4"/>
  <c r="AP136" i="4"/>
  <c r="AQ136" i="4"/>
  <c r="AR136" i="4"/>
  <c r="AT136" i="4"/>
  <c r="AU136" i="4"/>
  <c r="AV136" i="4"/>
  <c r="AX136" i="4"/>
  <c r="AY136" i="4"/>
  <c r="AZ136" i="4"/>
  <c r="BB136" i="4"/>
  <c r="BC136" i="4"/>
  <c r="BD136" i="4"/>
  <c r="BF136" i="4"/>
  <c r="BH136" i="4"/>
  <c r="BI136" i="4"/>
  <c r="BK136" i="4"/>
  <c r="BL136" i="4"/>
  <c r="BM136" i="4"/>
  <c r="A138" i="4"/>
  <c r="CJ138" i="4" s="1"/>
  <c r="B138" i="4"/>
  <c r="C138" i="4"/>
  <c r="D138" i="4"/>
  <c r="E138" i="4"/>
  <c r="F138" i="4"/>
  <c r="G138" i="4"/>
  <c r="H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H138" i="4"/>
  <c r="BI138" i="4"/>
  <c r="BJ138" i="4"/>
  <c r="BK138" i="4"/>
  <c r="BL138" i="4"/>
  <c r="BM138" i="4"/>
  <c r="A139" i="4"/>
  <c r="D139" i="4" s="1"/>
  <c r="E139" i="4"/>
  <c r="H139" i="4"/>
  <c r="J139" i="4"/>
  <c r="N139" i="4"/>
  <c r="Q139" i="4"/>
  <c r="R139" i="4"/>
  <c r="V139" i="4"/>
  <c r="Y139" i="4"/>
  <c r="Z139" i="4"/>
  <c r="AD139" i="4"/>
  <c r="AG139" i="4"/>
  <c r="AH139" i="4"/>
  <c r="AL139" i="4"/>
  <c r="AO139" i="4"/>
  <c r="AP139" i="4"/>
  <c r="AT139" i="4"/>
  <c r="AW139" i="4"/>
  <c r="AX139" i="4"/>
  <c r="BB139" i="4"/>
  <c r="BE139" i="4"/>
  <c r="BF139" i="4"/>
  <c r="BK139" i="4"/>
  <c r="A140" i="4"/>
  <c r="J140" i="4"/>
  <c r="R140" i="4"/>
  <c r="Z140" i="4"/>
  <c r="AH140" i="4"/>
  <c r="AP140" i="4"/>
  <c r="AX140" i="4"/>
  <c r="BF140" i="4"/>
  <c r="A141" i="4"/>
  <c r="CJ141" i="4" s="1"/>
  <c r="B141" i="4"/>
  <c r="C141" i="4"/>
  <c r="E141" i="4"/>
  <c r="F141" i="4"/>
  <c r="G141" i="4"/>
  <c r="J141" i="4"/>
  <c r="K141" i="4"/>
  <c r="L141" i="4"/>
  <c r="N141" i="4"/>
  <c r="O141" i="4"/>
  <c r="P141" i="4"/>
  <c r="R141" i="4"/>
  <c r="S141" i="4"/>
  <c r="T141" i="4"/>
  <c r="V141" i="4"/>
  <c r="W141" i="4"/>
  <c r="X141" i="4"/>
  <c r="Z141" i="4"/>
  <c r="AA141" i="4"/>
  <c r="AB141" i="4"/>
  <c r="AD141" i="4"/>
  <c r="AE141" i="4"/>
  <c r="AF141" i="4"/>
  <c r="AH141" i="4"/>
  <c r="AI141" i="4"/>
  <c r="AJ141" i="4"/>
  <c r="AL141" i="4"/>
  <c r="AM141" i="4"/>
  <c r="AN141" i="4"/>
  <c r="AP141" i="4"/>
  <c r="AQ141" i="4"/>
  <c r="AR141" i="4"/>
  <c r="AT141" i="4"/>
  <c r="AU141" i="4"/>
  <c r="AV141" i="4"/>
  <c r="AX141" i="4"/>
  <c r="AY141" i="4"/>
  <c r="AZ141" i="4"/>
  <c r="BB141" i="4"/>
  <c r="BC141" i="4"/>
  <c r="BD141" i="4"/>
  <c r="BF141" i="4"/>
  <c r="BH141" i="4"/>
  <c r="BI141" i="4"/>
  <c r="BK141" i="4"/>
  <c r="BL141" i="4"/>
  <c r="BM141" i="4"/>
  <c r="A152" i="4"/>
  <c r="CJ152" i="4" s="1"/>
  <c r="B152" i="4"/>
  <c r="C152" i="4"/>
  <c r="D152" i="4"/>
  <c r="E152" i="4"/>
  <c r="F152" i="4"/>
  <c r="G152" i="4"/>
  <c r="H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H152" i="4"/>
  <c r="BI152" i="4"/>
  <c r="BJ152" i="4"/>
  <c r="BK152" i="4"/>
  <c r="BL152" i="4"/>
  <c r="BM152" i="4"/>
  <c r="A153" i="4"/>
  <c r="D153" i="4"/>
  <c r="J153" i="4"/>
  <c r="M153" i="4"/>
  <c r="R153" i="4"/>
  <c r="U153" i="4"/>
  <c r="Z153" i="4"/>
  <c r="AC153" i="4"/>
  <c r="AH153" i="4"/>
  <c r="AK153" i="4"/>
  <c r="AP153" i="4"/>
  <c r="AS153" i="4"/>
  <c r="AX153" i="4"/>
  <c r="BA153" i="4"/>
  <c r="BF153" i="4"/>
  <c r="BJ153" i="4"/>
  <c r="A154" i="4"/>
  <c r="B154" i="4"/>
  <c r="E154" i="4"/>
  <c r="J154" i="4"/>
  <c r="K154" i="4"/>
  <c r="N154" i="4"/>
  <c r="R154" i="4"/>
  <c r="S154" i="4"/>
  <c r="V154" i="4"/>
  <c r="Z154" i="4"/>
  <c r="AA154" i="4"/>
  <c r="AD154" i="4"/>
  <c r="AH154" i="4"/>
  <c r="AI154" i="4"/>
  <c r="AL154" i="4"/>
  <c r="AP154" i="4"/>
  <c r="AQ154" i="4"/>
  <c r="AT154" i="4"/>
  <c r="AX154" i="4"/>
  <c r="AY154" i="4"/>
  <c r="BB154" i="4"/>
  <c r="BF154" i="4"/>
  <c r="BH154" i="4"/>
  <c r="BK154" i="4"/>
  <c r="A162" i="4"/>
  <c r="CJ162" i="4" s="1"/>
  <c r="B162" i="4"/>
  <c r="C162" i="4"/>
  <c r="E162" i="4"/>
  <c r="F162" i="4"/>
  <c r="G162" i="4"/>
  <c r="J162" i="4"/>
  <c r="K162" i="4"/>
  <c r="L162" i="4"/>
  <c r="N162" i="4"/>
  <c r="O162" i="4"/>
  <c r="P162" i="4"/>
  <c r="R162" i="4"/>
  <c r="S162" i="4"/>
  <c r="T162" i="4"/>
  <c r="V162" i="4"/>
  <c r="W162" i="4"/>
  <c r="X162" i="4"/>
  <c r="Z162" i="4"/>
  <c r="AA162" i="4"/>
  <c r="AB162" i="4"/>
  <c r="AD162" i="4"/>
  <c r="AE162" i="4"/>
  <c r="AF162" i="4"/>
  <c r="AH162" i="4"/>
  <c r="AI162" i="4"/>
  <c r="AJ162" i="4"/>
  <c r="AL162" i="4"/>
  <c r="AM162" i="4"/>
  <c r="AN162" i="4"/>
  <c r="AP162" i="4"/>
  <c r="AQ162" i="4"/>
  <c r="AR162" i="4"/>
  <c r="AT162" i="4"/>
  <c r="AU162" i="4"/>
  <c r="AV162" i="4"/>
  <c r="AX162" i="4"/>
  <c r="AY162" i="4"/>
  <c r="AZ162" i="4"/>
  <c r="BB162" i="4"/>
  <c r="BC162" i="4"/>
  <c r="BD162" i="4"/>
  <c r="BF162" i="4"/>
  <c r="BH162" i="4"/>
  <c r="BI162" i="4"/>
  <c r="BK162" i="4"/>
  <c r="BL162" i="4"/>
  <c r="BM162" i="4"/>
  <c r="A183" i="4"/>
  <c r="A184" i="4"/>
  <c r="A143" i="4"/>
  <c r="J143" i="4"/>
  <c r="R143" i="4"/>
  <c r="Z143" i="4"/>
  <c r="AH143" i="4"/>
  <c r="AP143" i="4"/>
  <c r="AX143" i="4"/>
  <c r="BF143" i="4"/>
  <c r="A144" i="4"/>
  <c r="CJ144" i="4" s="1"/>
  <c r="B144" i="4"/>
  <c r="C144" i="4"/>
  <c r="E144" i="4"/>
  <c r="F144" i="4"/>
  <c r="G144" i="4"/>
  <c r="J144" i="4"/>
  <c r="K144" i="4"/>
  <c r="L144" i="4"/>
  <c r="N144" i="4"/>
  <c r="O144" i="4"/>
  <c r="P144" i="4"/>
  <c r="R144" i="4"/>
  <c r="S144" i="4"/>
  <c r="T144" i="4"/>
  <c r="V144" i="4"/>
  <c r="W144" i="4"/>
  <c r="X144" i="4"/>
  <c r="Z144" i="4"/>
  <c r="AA144" i="4"/>
  <c r="AB144" i="4"/>
  <c r="AD144" i="4"/>
  <c r="AE144" i="4"/>
  <c r="AF144" i="4"/>
  <c r="AH144" i="4"/>
  <c r="AI144" i="4"/>
  <c r="AJ144" i="4"/>
  <c r="AL144" i="4"/>
  <c r="AM144" i="4"/>
  <c r="AN144" i="4"/>
  <c r="AP144" i="4"/>
  <c r="AQ144" i="4"/>
  <c r="AR144" i="4"/>
  <c r="AT144" i="4"/>
  <c r="AU144" i="4"/>
  <c r="AV144" i="4"/>
  <c r="AX144" i="4"/>
  <c r="AY144" i="4"/>
  <c r="AZ144" i="4"/>
  <c r="BB144" i="4"/>
  <c r="BC144" i="4"/>
  <c r="BD144" i="4"/>
  <c r="BF144" i="4"/>
  <c r="BH144" i="4"/>
  <c r="BI144" i="4"/>
  <c r="BK144" i="4"/>
  <c r="BL144" i="4"/>
  <c r="BM144" i="4"/>
  <c r="A145" i="4"/>
  <c r="CJ145" i="4" s="1"/>
  <c r="B145" i="4"/>
  <c r="C145" i="4"/>
  <c r="D145" i="4"/>
  <c r="E145" i="4"/>
  <c r="F145" i="4"/>
  <c r="G145" i="4"/>
  <c r="H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H145" i="4"/>
  <c r="BI145" i="4"/>
  <c r="BJ145" i="4"/>
  <c r="BK145" i="4"/>
  <c r="BL145" i="4"/>
  <c r="BM145" i="4"/>
  <c r="A179" i="4"/>
  <c r="D179" i="4"/>
  <c r="J179" i="4"/>
  <c r="M179" i="4"/>
  <c r="R179" i="4"/>
  <c r="U179" i="4"/>
  <c r="Z179" i="4"/>
  <c r="AC179" i="4"/>
  <c r="AH179" i="4"/>
  <c r="AK179" i="4"/>
  <c r="AP179" i="4"/>
  <c r="AS179" i="4"/>
  <c r="AX179" i="4"/>
  <c r="BA179" i="4"/>
  <c r="BF179" i="4"/>
  <c r="BJ179" i="4"/>
  <c r="CL137" i="4"/>
  <c r="A170" i="4"/>
  <c r="A11" i="4"/>
  <c r="A104" i="4"/>
  <c r="O104" i="4" s="1"/>
  <c r="H660" i="5" s="1"/>
  <c r="QM660" i="5" s="1"/>
  <c r="A22" i="4"/>
  <c r="H246" i="5"/>
  <c r="SX246" i="5" s="1"/>
  <c r="SX491" i="5"/>
  <c r="A427" i="3"/>
  <c r="H800" i="5"/>
  <c r="SX800" i="5" s="1"/>
  <c r="H937" i="5"/>
  <c r="SX937" i="5"/>
  <c r="H981" i="5"/>
  <c r="SX981" i="5" s="1"/>
  <c r="H1002" i="5"/>
  <c r="SX1002" i="5"/>
  <c r="A452" i="3"/>
  <c r="X452" i="3" s="1"/>
  <c r="E1021" i="5" s="1"/>
  <c r="A177" i="3"/>
  <c r="AE177" i="3" s="1"/>
  <c r="F1202" i="5" s="1"/>
  <c r="H1508" i="5"/>
  <c r="SX1508" i="5"/>
  <c r="H2022" i="5"/>
  <c r="SX2022" i="5" s="1"/>
  <c r="A187" i="4"/>
  <c r="A188" i="4"/>
  <c r="SY2054" i="5"/>
  <c r="A189" i="4"/>
  <c r="SZ2054" i="5"/>
  <c r="A190" i="4"/>
  <c r="TA2054" i="5"/>
  <c r="A191" i="4"/>
  <c r="TB2054" i="5"/>
  <c r="F1027" i="5"/>
  <c r="F1028" i="5"/>
  <c r="A194" i="4"/>
  <c r="A195" i="4"/>
  <c r="TD2054" i="5"/>
  <c r="A220" i="4"/>
  <c r="TV2054" i="5"/>
  <c r="AB11" i="4"/>
  <c r="E1316" i="5" s="1"/>
  <c r="NR1316" i="5" s="1"/>
  <c r="B11" i="4"/>
  <c r="C11" i="4"/>
  <c r="D11" i="4"/>
  <c r="E11" i="4"/>
  <c r="F11" i="4"/>
  <c r="G11" i="4"/>
  <c r="H11" i="4"/>
  <c r="J11" i="4"/>
  <c r="K11" i="4"/>
  <c r="L11" i="4"/>
  <c r="M11" i="4"/>
  <c r="N11" i="4"/>
  <c r="O11" i="4"/>
  <c r="P11" i="4"/>
  <c r="R11" i="4"/>
  <c r="S11" i="4"/>
  <c r="T11" i="4"/>
  <c r="U11" i="4"/>
  <c r="V11" i="4"/>
  <c r="W11" i="4"/>
  <c r="X11" i="4"/>
  <c r="Y11" i="4"/>
  <c r="Z11" i="4"/>
  <c r="AA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E11" i="4"/>
  <c r="BF11" i="4"/>
  <c r="BH11" i="4"/>
  <c r="BI11" i="4"/>
  <c r="BJ11" i="4"/>
  <c r="BK11" i="4"/>
  <c r="BL11" i="4"/>
  <c r="BM11" i="4"/>
  <c r="A13" i="4"/>
  <c r="NT2054" i="5"/>
  <c r="B13" i="4"/>
  <c r="C13" i="4"/>
  <c r="D13" i="4"/>
  <c r="E13" i="4"/>
  <c r="F13" i="4"/>
  <c r="G13" i="4"/>
  <c r="H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H13" i="4"/>
  <c r="BI13" i="4"/>
  <c r="BJ13" i="4"/>
  <c r="BK13" i="4"/>
  <c r="BL13" i="4"/>
  <c r="BM13" i="4"/>
  <c r="A14" i="4"/>
  <c r="NU2054" i="5"/>
  <c r="B14" i="4"/>
  <c r="C14" i="4"/>
  <c r="D14" i="4"/>
  <c r="E14" i="4"/>
  <c r="F14" i="4"/>
  <c r="G14" i="4"/>
  <c r="H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H14" i="4"/>
  <c r="BI14" i="4"/>
  <c r="BJ14" i="4"/>
  <c r="BK14" i="4"/>
  <c r="BL14" i="4"/>
  <c r="BM14" i="4"/>
  <c r="A10" i="4"/>
  <c r="NQ2054" i="5"/>
  <c r="B10" i="4"/>
  <c r="C10" i="4"/>
  <c r="D10" i="4"/>
  <c r="E10" i="4"/>
  <c r="F10" i="4"/>
  <c r="G10" i="4"/>
  <c r="H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H10" i="4"/>
  <c r="BI10" i="4"/>
  <c r="BJ10" i="4"/>
  <c r="BK10" i="4"/>
  <c r="BL10" i="4"/>
  <c r="BM10" i="4"/>
  <c r="A16" i="4"/>
  <c r="NW2054" i="5"/>
  <c r="B16" i="4"/>
  <c r="C16" i="4"/>
  <c r="D16" i="4"/>
  <c r="E16" i="4"/>
  <c r="F16" i="4"/>
  <c r="G16" i="4"/>
  <c r="H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H16" i="4"/>
  <c r="BI16" i="4"/>
  <c r="BJ16" i="4"/>
  <c r="BK16" i="4"/>
  <c r="BL16" i="4"/>
  <c r="BM16" i="4"/>
  <c r="A17" i="4"/>
  <c r="NX2054" i="5"/>
  <c r="B17" i="4"/>
  <c r="D17" i="4"/>
  <c r="E17" i="4"/>
  <c r="F17" i="4"/>
  <c r="H17" i="4"/>
  <c r="J17" i="4"/>
  <c r="K17" i="4"/>
  <c r="M17" i="4"/>
  <c r="N17" i="4"/>
  <c r="O17" i="4"/>
  <c r="Q17" i="4"/>
  <c r="R17" i="4"/>
  <c r="S17" i="4"/>
  <c r="U17" i="4"/>
  <c r="V17" i="4"/>
  <c r="W17" i="4"/>
  <c r="Y17" i="4"/>
  <c r="Z17" i="4"/>
  <c r="AA17" i="4"/>
  <c r="AC17" i="4"/>
  <c r="AD17" i="4"/>
  <c r="AE17" i="4"/>
  <c r="AG17" i="4"/>
  <c r="AH17" i="4"/>
  <c r="AI17" i="4"/>
  <c r="AK17" i="4"/>
  <c r="AL17" i="4"/>
  <c r="AM17" i="4"/>
  <c r="AO17" i="4"/>
  <c r="AP17" i="4"/>
  <c r="AQ17" i="4"/>
  <c r="AS17" i="4"/>
  <c r="AT17" i="4"/>
  <c r="AU17" i="4"/>
  <c r="AW17" i="4"/>
  <c r="AX17" i="4"/>
  <c r="AY17" i="4"/>
  <c r="BA17" i="4"/>
  <c r="BB17" i="4"/>
  <c r="BC17" i="4"/>
  <c r="BE17" i="4"/>
  <c r="BF17" i="4"/>
  <c r="BH17" i="4"/>
  <c r="BJ17" i="4"/>
  <c r="BK17" i="4"/>
  <c r="BL17" i="4"/>
  <c r="A175" i="4"/>
  <c r="SQ2054" i="5"/>
  <c r="B175" i="4"/>
  <c r="D175" i="4"/>
  <c r="E175" i="4"/>
  <c r="F175" i="4"/>
  <c r="H175" i="4"/>
  <c r="J175" i="4"/>
  <c r="K175" i="4"/>
  <c r="M175" i="4"/>
  <c r="N175" i="4"/>
  <c r="O175" i="4"/>
  <c r="Q175" i="4"/>
  <c r="R175" i="4"/>
  <c r="S175" i="4"/>
  <c r="U175" i="4"/>
  <c r="V175" i="4"/>
  <c r="W175" i="4"/>
  <c r="Y175" i="4"/>
  <c r="Z175" i="4"/>
  <c r="AA175" i="4"/>
  <c r="AC175" i="4"/>
  <c r="AD175" i="4"/>
  <c r="AE175" i="4"/>
  <c r="AG175" i="4"/>
  <c r="AH175" i="4"/>
  <c r="AI175" i="4"/>
  <c r="AK175" i="4"/>
  <c r="AL175" i="4"/>
  <c r="AM175" i="4"/>
  <c r="AO175" i="4"/>
  <c r="AP175" i="4"/>
  <c r="AQ175" i="4"/>
  <c r="AS175" i="4"/>
  <c r="AT175" i="4"/>
  <c r="AU175" i="4"/>
  <c r="AW175" i="4"/>
  <c r="AX175" i="4"/>
  <c r="AY175" i="4"/>
  <c r="BA175" i="4"/>
  <c r="BB175" i="4"/>
  <c r="BC175" i="4"/>
  <c r="BE175" i="4"/>
  <c r="BF175" i="4"/>
  <c r="BH175" i="4"/>
  <c r="BJ175" i="4"/>
  <c r="BK175" i="4"/>
  <c r="BL175" i="4"/>
  <c r="A18" i="4"/>
  <c r="NY2054" i="5"/>
  <c r="B18" i="4"/>
  <c r="D18" i="4"/>
  <c r="E18" i="4"/>
  <c r="F18" i="4"/>
  <c r="H18" i="4"/>
  <c r="J18" i="4"/>
  <c r="K18" i="4"/>
  <c r="M18" i="4"/>
  <c r="N18" i="4"/>
  <c r="O18" i="4"/>
  <c r="Q18" i="4"/>
  <c r="R18" i="4"/>
  <c r="S18" i="4"/>
  <c r="U18" i="4"/>
  <c r="V18" i="4"/>
  <c r="W18" i="4"/>
  <c r="Y18" i="4"/>
  <c r="Z18" i="4"/>
  <c r="AA18" i="4"/>
  <c r="AC18" i="4"/>
  <c r="AD18" i="4"/>
  <c r="AE18" i="4"/>
  <c r="AG18" i="4"/>
  <c r="AH18" i="4"/>
  <c r="AI18" i="4"/>
  <c r="AK18" i="4"/>
  <c r="AL18" i="4"/>
  <c r="AM18" i="4"/>
  <c r="AO18" i="4"/>
  <c r="AP18" i="4"/>
  <c r="AQ18" i="4"/>
  <c r="AS18" i="4"/>
  <c r="AT18" i="4"/>
  <c r="AU18" i="4"/>
  <c r="AW18" i="4"/>
  <c r="AX18" i="4"/>
  <c r="AY18" i="4"/>
  <c r="BA18" i="4"/>
  <c r="BB18" i="4"/>
  <c r="BC18" i="4"/>
  <c r="BE18" i="4"/>
  <c r="BF18" i="4"/>
  <c r="BH18" i="4"/>
  <c r="BJ18" i="4"/>
  <c r="BK18" i="4"/>
  <c r="BL18" i="4"/>
  <c r="D22" i="4"/>
  <c r="G22" i="4"/>
  <c r="H22" i="4"/>
  <c r="M22" i="4"/>
  <c r="P22" i="4"/>
  <c r="Q22" i="4"/>
  <c r="U22" i="4"/>
  <c r="X22" i="4"/>
  <c r="Y22" i="4"/>
  <c r="AC22" i="4"/>
  <c r="AF22" i="4"/>
  <c r="AG22" i="4"/>
  <c r="AK22" i="4"/>
  <c r="AN22" i="4"/>
  <c r="AO22" i="4"/>
  <c r="AS22" i="4"/>
  <c r="AV22" i="4"/>
  <c r="AW22" i="4"/>
  <c r="BA22" i="4"/>
  <c r="BE22" i="4"/>
  <c r="BF22" i="4"/>
  <c r="BK22" i="4"/>
  <c r="A23" i="4"/>
  <c r="OA2054" i="5"/>
  <c r="H23" i="4"/>
  <c r="J23" i="4"/>
  <c r="Q23" i="4"/>
  <c r="R23" i="4"/>
  <c r="Y23" i="4"/>
  <c r="Z23" i="4"/>
  <c r="AG23" i="4"/>
  <c r="AH23" i="4"/>
  <c r="AO23" i="4"/>
  <c r="AP23" i="4"/>
  <c r="AW23" i="4"/>
  <c r="AX23" i="4"/>
  <c r="BE23" i="4"/>
  <c r="BF23" i="4"/>
  <c r="A24" i="4"/>
  <c r="OB2054" i="5"/>
  <c r="H24" i="4"/>
  <c r="J24" i="4"/>
  <c r="Q24" i="4"/>
  <c r="R24" i="4"/>
  <c r="Y24" i="4"/>
  <c r="Z24" i="4"/>
  <c r="AG24" i="4"/>
  <c r="AH24" i="4"/>
  <c r="AO24" i="4"/>
  <c r="AP24" i="4"/>
  <c r="AW24" i="4"/>
  <c r="AX24" i="4"/>
  <c r="BE24" i="4"/>
  <c r="BF24" i="4"/>
  <c r="A25" i="4"/>
  <c r="OC2054" i="5"/>
  <c r="H25" i="4"/>
  <c r="J25" i="4"/>
  <c r="Q25" i="4"/>
  <c r="R25" i="4"/>
  <c r="Y25" i="4"/>
  <c r="Z25" i="4"/>
  <c r="AG25" i="4"/>
  <c r="AH25" i="4"/>
  <c r="AO25" i="4"/>
  <c r="AP25" i="4"/>
  <c r="AW25" i="4"/>
  <c r="AX25" i="4"/>
  <c r="BE25" i="4"/>
  <c r="BF25" i="4"/>
  <c r="A28" i="4"/>
  <c r="OE2054" i="5"/>
  <c r="H28" i="4"/>
  <c r="J28" i="4"/>
  <c r="Q28" i="4"/>
  <c r="R28" i="4"/>
  <c r="Y28" i="4"/>
  <c r="Z28" i="4"/>
  <c r="AG28" i="4"/>
  <c r="AH28" i="4"/>
  <c r="AO28" i="4"/>
  <c r="AP28" i="4"/>
  <c r="AW28" i="4"/>
  <c r="AX28" i="4"/>
  <c r="BE28" i="4"/>
  <c r="BF28" i="4"/>
  <c r="A147" i="4"/>
  <c r="RX2054" i="5"/>
  <c r="H147" i="4"/>
  <c r="J147" i="4"/>
  <c r="Q147" i="4"/>
  <c r="R147" i="4"/>
  <c r="Y147" i="4"/>
  <c r="Z147" i="4"/>
  <c r="AG147" i="4"/>
  <c r="AH147" i="4"/>
  <c r="AO147" i="4"/>
  <c r="AP147" i="4"/>
  <c r="AW147" i="4"/>
  <c r="AX147" i="4"/>
  <c r="BE147" i="4"/>
  <c r="BF147" i="4"/>
  <c r="A148" i="4"/>
  <c r="RY2054" i="5"/>
  <c r="H148" i="4"/>
  <c r="J148" i="4"/>
  <c r="Q148" i="4"/>
  <c r="R148" i="4"/>
  <c r="Y148" i="4"/>
  <c r="Z148" i="4"/>
  <c r="AG148" i="4"/>
  <c r="AH148" i="4"/>
  <c r="AO148" i="4"/>
  <c r="AP148" i="4"/>
  <c r="AW148" i="4"/>
  <c r="AX148" i="4"/>
  <c r="BE148" i="4"/>
  <c r="BF148" i="4"/>
  <c r="A149" i="4"/>
  <c r="RZ2054" i="5"/>
  <c r="H149" i="4"/>
  <c r="J149" i="4"/>
  <c r="Q149" i="4"/>
  <c r="R149" i="4"/>
  <c r="Y149" i="4"/>
  <c r="Z149" i="4"/>
  <c r="AG149" i="4"/>
  <c r="AH149" i="4"/>
  <c r="AO149" i="4"/>
  <c r="AP149" i="4"/>
  <c r="AW149" i="4"/>
  <c r="AX149" i="4"/>
  <c r="BE149" i="4"/>
  <c r="BF149" i="4"/>
  <c r="SM1346" i="5"/>
  <c r="B170" i="4"/>
  <c r="K170" i="4"/>
  <c r="L170" i="4"/>
  <c r="T170" i="4"/>
  <c r="U170" i="4"/>
  <c r="AC170" i="4"/>
  <c r="AD170" i="4"/>
  <c r="AK170" i="4"/>
  <c r="AL170" i="4"/>
  <c r="AS170" i="4"/>
  <c r="AT170" i="4"/>
  <c r="BA170" i="4"/>
  <c r="BB170" i="4"/>
  <c r="BJ170" i="4"/>
  <c r="BK170" i="4"/>
  <c r="A167" i="4"/>
  <c r="SK2054" i="5"/>
  <c r="D167" i="4"/>
  <c r="E167" i="4"/>
  <c r="H167" i="4"/>
  <c r="J167" i="4"/>
  <c r="M167" i="4"/>
  <c r="N167" i="4"/>
  <c r="Q167" i="4"/>
  <c r="R167" i="4"/>
  <c r="U167" i="4"/>
  <c r="V167" i="4"/>
  <c r="Y167" i="4"/>
  <c r="Z167" i="4"/>
  <c r="AC167" i="4"/>
  <c r="AD167" i="4"/>
  <c r="AG167" i="4"/>
  <c r="AH167" i="4"/>
  <c r="AK167" i="4"/>
  <c r="AL167" i="4"/>
  <c r="AO167" i="4"/>
  <c r="AP167" i="4"/>
  <c r="AS167" i="4"/>
  <c r="AT167" i="4"/>
  <c r="AW167" i="4"/>
  <c r="AX167" i="4"/>
  <c r="BA167" i="4"/>
  <c r="BB167" i="4"/>
  <c r="BE167" i="4"/>
  <c r="BF167" i="4"/>
  <c r="BJ167" i="4"/>
  <c r="BK167" i="4"/>
  <c r="A168" i="4"/>
  <c r="SL2054" i="5"/>
  <c r="D168" i="4"/>
  <c r="E168" i="4"/>
  <c r="H168" i="4"/>
  <c r="J168" i="4"/>
  <c r="M168" i="4"/>
  <c r="N168" i="4"/>
  <c r="Q168" i="4"/>
  <c r="R168" i="4"/>
  <c r="U168" i="4"/>
  <c r="V168" i="4"/>
  <c r="Y168" i="4"/>
  <c r="Z168" i="4"/>
  <c r="AC168" i="4"/>
  <c r="AD168" i="4"/>
  <c r="AG168" i="4"/>
  <c r="AH168" i="4"/>
  <c r="AK168" i="4"/>
  <c r="AL168" i="4"/>
  <c r="AO168" i="4"/>
  <c r="AP168" i="4"/>
  <c r="AS168" i="4"/>
  <c r="AT168" i="4"/>
  <c r="AW168" i="4"/>
  <c r="AX168" i="4"/>
  <c r="BA168" i="4"/>
  <c r="BB168" i="4"/>
  <c r="BE168" i="4"/>
  <c r="BF168" i="4"/>
  <c r="BJ168" i="4"/>
  <c r="BK168" i="4"/>
  <c r="A176" i="4"/>
  <c r="SR2054" i="5"/>
  <c r="D176" i="4"/>
  <c r="E176" i="4"/>
  <c r="H176" i="4"/>
  <c r="J176" i="4"/>
  <c r="M176" i="4"/>
  <c r="N176" i="4"/>
  <c r="Q176" i="4"/>
  <c r="R176" i="4"/>
  <c r="U176" i="4"/>
  <c r="V176" i="4"/>
  <c r="Y176" i="4"/>
  <c r="Z176" i="4"/>
  <c r="AC176" i="4"/>
  <c r="AD176" i="4"/>
  <c r="AG176" i="4"/>
  <c r="AH176" i="4"/>
  <c r="AK176" i="4"/>
  <c r="AL176" i="4"/>
  <c r="AO176" i="4"/>
  <c r="AP176" i="4"/>
  <c r="AS176" i="4"/>
  <c r="AT176" i="4"/>
  <c r="AW176" i="4"/>
  <c r="AX176" i="4"/>
  <c r="BA176" i="4"/>
  <c r="BB176" i="4"/>
  <c r="BE176" i="4"/>
  <c r="BF176" i="4"/>
  <c r="BJ176" i="4"/>
  <c r="BK176" i="4"/>
  <c r="A178" i="4"/>
  <c r="ST2054" i="5"/>
  <c r="D178" i="4"/>
  <c r="E178" i="4"/>
  <c r="H178" i="4"/>
  <c r="J178" i="4"/>
  <c r="M178" i="4"/>
  <c r="N178" i="4"/>
  <c r="Q178" i="4"/>
  <c r="R178" i="4"/>
  <c r="U178" i="4"/>
  <c r="V178" i="4"/>
  <c r="Y178" i="4"/>
  <c r="Z178" i="4"/>
  <c r="AC178" i="4"/>
  <c r="AD178" i="4"/>
  <c r="AG178" i="4"/>
  <c r="AH178" i="4"/>
  <c r="AK178" i="4"/>
  <c r="AL178" i="4"/>
  <c r="AO178" i="4"/>
  <c r="AP178" i="4"/>
  <c r="AS178" i="4"/>
  <c r="AT178" i="4"/>
  <c r="AW178" i="4"/>
  <c r="AX178" i="4"/>
  <c r="BA178" i="4"/>
  <c r="BB178" i="4"/>
  <c r="BE178" i="4"/>
  <c r="BF178" i="4"/>
  <c r="BJ178" i="4"/>
  <c r="BK178" i="4"/>
  <c r="A219" i="4"/>
  <c r="TU2046" i="5"/>
  <c r="TU2054" i="5" s="1"/>
  <c r="A198" i="4"/>
  <c r="A201" i="4"/>
  <c r="A181" i="3"/>
  <c r="FB2054" i="5"/>
  <c r="B181" i="3"/>
  <c r="C181" i="3"/>
  <c r="D181" i="3"/>
  <c r="E181" i="3"/>
  <c r="F181" i="3"/>
  <c r="G181" i="3"/>
  <c r="H181" i="3"/>
  <c r="I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L181" i="3"/>
  <c r="BM181" i="3"/>
  <c r="BN181" i="3"/>
  <c r="BO181" i="3"/>
  <c r="BP181" i="3"/>
  <c r="BQ181" i="3"/>
  <c r="A180" i="3"/>
  <c r="FA2054" i="5"/>
  <c r="B180" i="3"/>
  <c r="C180" i="3"/>
  <c r="D180" i="3"/>
  <c r="F180" i="3"/>
  <c r="G180" i="3"/>
  <c r="H180" i="3"/>
  <c r="K180" i="3"/>
  <c r="L180" i="3"/>
  <c r="M180" i="3"/>
  <c r="O180" i="3"/>
  <c r="P180" i="3"/>
  <c r="Q180" i="3"/>
  <c r="S180" i="3"/>
  <c r="T180" i="3"/>
  <c r="U180" i="3"/>
  <c r="W180" i="3"/>
  <c r="X180" i="3"/>
  <c r="Y180" i="3"/>
  <c r="AA180" i="3"/>
  <c r="AB180" i="3"/>
  <c r="AC180" i="3"/>
  <c r="AE180" i="3"/>
  <c r="AF180" i="3"/>
  <c r="AG180" i="3"/>
  <c r="AI180" i="3"/>
  <c r="AJ180" i="3"/>
  <c r="AK180" i="3"/>
  <c r="AM180" i="3"/>
  <c r="AN180" i="3"/>
  <c r="AO180" i="3"/>
  <c r="AQ180" i="3"/>
  <c r="AR180" i="3"/>
  <c r="AS180" i="3"/>
  <c r="AU180" i="3"/>
  <c r="AV180" i="3"/>
  <c r="AW180" i="3"/>
  <c r="AY180" i="3"/>
  <c r="AZ180" i="3"/>
  <c r="BA180" i="3"/>
  <c r="BC180" i="3"/>
  <c r="BD180" i="3"/>
  <c r="BE180" i="3"/>
  <c r="BG180" i="3"/>
  <c r="BH180" i="3"/>
  <c r="BI180" i="3"/>
  <c r="BL180" i="3"/>
  <c r="BM180" i="3"/>
  <c r="BN180" i="3"/>
  <c r="BP180" i="3"/>
  <c r="BQ180" i="3"/>
  <c r="A182" i="3"/>
  <c r="FC2054" i="5"/>
  <c r="B182" i="3"/>
  <c r="C182" i="3"/>
  <c r="D182" i="3"/>
  <c r="F182" i="3"/>
  <c r="G182" i="3"/>
  <c r="H182" i="3"/>
  <c r="K182" i="3"/>
  <c r="L182" i="3"/>
  <c r="M182" i="3"/>
  <c r="O182" i="3"/>
  <c r="P182" i="3"/>
  <c r="Q182" i="3"/>
  <c r="S182" i="3"/>
  <c r="T182" i="3"/>
  <c r="U182" i="3"/>
  <c r="W182" i="3"/>
  <c r="X182" i="3"/>
  <c r="Y182" i="3"/>
  <c r="AA182" i="3"/>
  <c r="AB182" i="3"/>
  <c r="AC182" i="3"/>
  <c r="AE182" i="3"/>
  <c r="AF182" i="3"/>
  <c r="AG182" i="3"/>
  <c r="AI182" i="3"/>
  <c r="AJ182" i="3"/>
  <c r="AK182" i="3"/>
  <c r="AM182" i="3"/>
  <c r="AN182" i="3"/>
  <c r="AO182" i="3"/>
  <c r="AQ182" i="3"/>
  <c r="AR182" i="3"/>
  <c r="AS182" i="3"/>
  <c r="AU182" i="3"/>
  <c r="AV182" i="3"/>
  <c r="AW182" i="3"/>
  <c r="AY182" i="3"/>
  <c r="AZ182" i="3"/>
  <c r="BA182" i="3"/>
  <c r="BC182" i="3"/>
  <c r="BD182" i="3"/>
  <c r="BE182" i="3"/>
  <c r="BG182" i="3"/>
  <c r="BH182" i="3"/>
  <c r="BI182" i="3"/>
  <c r="BL182" i="3"/>
  <c r="BM182" i="3"/>
  <c r="BN182" i="3"/>
  <c r="BP182" i="3"/>
  <c r="BQ182" i="3"/>
  <c r="A191" i="3"/>
  <c r="FF2054" i="5"/>
  <c r="B191" i="3"/>
  <c r="C191" i="3"/>
  <c r="D191" i="3"/>
  <c r="F191" i="3"/>
  <c r="G191" i="3"/>
  <c r="H191" i="3"/>
  <c r="K191" i="3"/>
  <c r="L191" i="3"/>
  <c r="M191" i="3"/>
  <c r="O191" i="3"/>
  <c r="P191" i="3"/>
  <c r="Q191" i="3"/>
  <c r="S191" i="3"/>
  <c r="T191" i="3"/>
  <c r="U191" i="3"/>
  <c r="W191" i="3"/>
  <c r="X191" i="3"/>
  <c r="Y191" i="3"/>
  <c r="AA191" i="3"/>
  <c r="AB191" i="3"/>
  <c r="AC191" i="3"/>
  <c r="AE191" i="3"/>
  <c r="AF191" i="3"/>
  <c r="AG191" i="3"/>
  <c r="AI191" i="3"/>
  <c r="AJ191" i="3"/>
  <c r="AK191" i="3"/>
  <c r="AM191" i="3"/>
  <c r="AN191" i="3"/>
  <c r="AO191" i="3"/>
  <c r="AQ191" i="3"/>
  <c r="AR191" i="3"/>
  <c r="AS191" i="3"/>
  <c r="AU191" i="3"/>
  <c r="AV191" i="3"/>
  <c r="AW191" i="3"/>
  <c r="AY191" i="3"/>
  <c r="AZ191" i="3"/>
  <c r="BA191" i="3"/>
  <c r="BC191" i="3"/>
  <c r="BD191" i="3"/>
  <c r="BE191" i="3"/>
  <c r="BG191" i="3"/>
  <c r="BH191" i="3"/>
  <c r="BI191" i="3"/>
  <c r="BL191" i="3"/>
  <c r="BM191" i="3"/>
  <c r="BN191" i="3"/>
  <c r="BP191" i="3"/>
  <c r="BQ191" i="3"/>
  <c r="A192" i="3"/>
  <c r="FG2054" i="5"/>
  <c r="B192" i="3"/>
  <c r="C192" i="3"/>
  <c r="D192" i="3"/>
  <c r="F192" i="3"/>
  <c r="G192" i="3"/>
  <c r="H192" i="3"/>
  <c r="K192" i="3"/>
  <c r="L192" i="3"/>
  <c r="M192" i="3"/>
  <c r="O192" i="3"/>
  <c r="P192" i="3"/>
  <c r="Q192" i="3"/>
  <c r="S192" i="3"/>
  <c r="T192" i="3"/>
  <c r="U192" i="3"/>
  <c r="W192" i="3"/>
  <c r="X192" i="3"/>
  <c r="Y192" i="3"/>
  <c r="AA192" i="3"/>
  <c r="AB192" i="3"/>
  <c r="AC192" i="3"/>
  <c r="AE192" i="3"/>
  <c r="AF192" i="3"/>
  <c r="AG192" i="3"/>
  <c r="AI192" i="3"/>
  <c r="AJ192" i="3"/>
  <c r="AK192" i="3"/>
  <c r="AM192" i="3"/>
  <c r="AN192" i="3"/>
  <c r="AO192" i="3"/>
  <c r="AQ192" i="3"/>
  <c r="AR192" i="3"/>
  <c r="AS192" i="3"/>
  <c r="AU192" i="3"/>
  <c r="AV192" i="3"/>
  <c r="AW192" i="3"/>
  <c r="AY192" i="3"/>
  <c r="AZ192" i="3"/>
  <c r="BA192" i="3"/>
  <c r="BC192" i="3"/>
  <c r="BD192" i="3"/>
  <c r="BE192" i="3"/>
  <c r="BG192" i="3"/>
  <c r="BH192" i="3"/>
  <c r="BI192" i="3"/>
  <c r="BL192" i="3"/>
  <c r="BM192" i="3"/>
  <c r="BN192" i="3"/>
  <c r="BP192" i="3"/>
  <c r="BQ192" i="3"/>
  <c r="A193" i="3"/>
  <c r="FH2054" i="5"/>
  <c r="B193" i="3"/>
  <c r="C193" i="3"/>
  <c r="D193" i="3"/>
  <c r="F193" i="3"/>
  <c r="G193" i="3"/>
  <c r="H193" i="3"/>
  <c r="K193" i="3"/>
  <c r="L193" i="3"/>
  <c r="M193" i="3"/>
  <c r="O193" i="3"/>
  <c r="P193" i="3"/>
  <c r="Q193" i="3"/>
  <c r="S193" i="3"/>
  <c r="T193" i="3"/>
  <c r="U193" i="3"/>
  <c r="W193" i="3"/>
  <c r="X193" i="3"/>
  <c r="Y193" i="3"/>
  <c r="AA193" i="3"/>
  <c r="AB193" i="3"/>
  <c r="AC193" i="3"/>
  <c r="AE193" i="3"/>
  <c r="AF193" i="3"/>
  <c r="AG193" i="3"/>
  <c r="AI193" i="3"/>
  <c r="AJ193" i="3"/>
  <c r="AK193" i="3"/>
  <c r="AM193" i="3"/>
  <c r="AN193" i="3"/>
  <c r="AO193" i="3"/>
  <c r="AQ193" i="3"/>
  <c r="AR193" i="3"/>
  <c r="AS193" i="3"/>
  <c r="AU193" i="3"/>
  <c r="AV193" i="3"/>
  <c r="AW193" i="3"/>
  <c r="AY193" i="3"/>
  <c r="AZ193" i="3"/>
  <c r="BA193" i="3"/>
  <c r="BC193" i="3"/>
  <c r="BD193" i="3"/>
  <c r="BE193" i="3"/>
  <c r="BG193" i="3"/>
  <c r="BH193" i="3"/>
  <c r="BI193" i="3"/>
  <c r="BL193" i="3"/>
  <c r="BM193" i="3"/>
  <c r="BN193" i="3"/>
  <c r="BP193" i="3"/>
  <c r="BQ193" i="3"/>
  <c r="A194" i="3"/>
  <c r="FI2054" i="5"/>
  <c r="B194" i="3"/>
  <c r="C194" i="3"/>
  <c r="D194" i="3"/>
  <c r="F194" i="3"/>
  <c r="G194" i="3"/>
  <c r="H194" i="3"/>
  <c r="K194" i="3"/>
  <c r="L194" i="3"/>
  <c r="M194" i="3"/>
  <c r="O194" i="3"/>
  <c r="P194" i="3"/>
  <c r="Q194" i="3"/>
  <c r="S194" i="3"/>
  <c r="T194" i="3"/>
  <c r="U194" i="3"/>
  <c r="W194" i="3"/>
  <c r="X194" i="3"/>
  <c r="Y194" i="3"/>
  <c r="AA194" i="3"/>
  <c r="AB194" i="3"/>
  <c r="AC194" i="3"/>
  <c r="AE194" i="3"/>
  <c r="AF194" i="3"/>
  <c r="AG194" i="3"/>
  <c r="AI194" i="3"/>
  <c r="AJ194" i="3"/>
  <c r="AK194" i="3"/>
  <c r="AM194" i="3"/>
  <c r="AN194" i="3"/>
  <c r="AO194" i="3"/>
  <c r="AQ194" i="3"/>
  <c r="AR194" i="3"/>
  <c r="AS194" i="3"/>
  <c r="AU194" i="3"/>
  <c r="AV194" i="3"/>
  <c r="AW194" i="3"/>
  <c r="AY194" i="3"/>
  <c r="AZ194" i="3"/>
  <c r="BA194" i="3"/>
  <c r="BC194" i="3"/>
  <c r="BD194" i="3"/>
  <c r="BE194" i="3"/>
  <c r="BG194" i="3"/>
  <c r="BH194" i="3"/>
  <c r="BI194" i="3"/>
  <c r="BL194" i="3"/>
  <c r="BM194" i="3"/>
  <c r="BN194" i="3"/>
  <c r="BP194" i="3"/>
  <c r="BQ194" i="3"/>
  <c r="A195" i="3"/>
  <c r="FJ2054" i="5"/>
  <c r="B195" i="3"/>
  <c r="C195" i="3"/>
  <c r="D195" i="3"/>
  <c r="F195" i="3"/>
  <c r="G195" i="3"/>
  <c r="H195" i="3"/>
  <c r="K195" i="3"/>
  <c r="L195" i="3"/>
  <c r="M195" i="3"/>
  <c r="O195" i="3"/>
  <c r="P195" i="3"/>
  <c r="Q195" i="3"/>
  <c r="S195" i="3"/>
  <c r="T195" i="3"/>
  <c r="U195" i="3"/>
  <c r="W195" i="3"/>
  <c r="X195" i="3"/>
  <c r="Y195" i="3"/>
  <c r="AA195" i="3"/>
  <c r="AB195" i="3"/>
  <c r="AC195" i="3"/>
  <c r="AE195" i="3"/>
  <c r="AF195" i="3"/>
  <c r="AG195" i="3"/>
  <c r="AI195" i="3"/>
  <c r="AJ195" i="3"/>
  <c r="AK195" i="3"/>
  <c r="AM195" i="3"/>
  <c r="AN195" i="3"/>
  <c r="AO195" i="3"/>
  <c r="AQ195" i="3"/>
  <c r="AR195" i="3"/>
  <c r="AS195" i="3"/>
  <c r="AU195" i="3"/>
  <c r="AV195" i="3"/>
  <c r="AW195" i="3"/>
  <c r="AY195" i="3"/>
  <c r="AZ195" i="3"/>
  <c r="BA195" i="3"/>
  <c r="BC195" i="3"/>
  <c r="BD195" i="3"/>
  <c r="BE195" i="3"/>
  <c r="BF195" i="3"/>
  <c r="BG195" i="3"/>
  <c r="BH195" i="3"/>
  <c r="BI195" i="3"/>
  <c r="BJ195" i="3"/>
  <c r="BL195" i="3"/>
  <c r="BM195" i="3"/>
  <c r="BN195" i="3"/>
  <c r="BO195" i="3"/>
  <c r="BP195" i="3"/>
  <c r="BQ195" i="3"/>
  <c r="A196" i="3"/>
  <c r="CZ196" i="3" s="1"/>
  <c r="FK2054" i="5"/>
  <c r="D196" i="3"/>
  <c r="H196" i="3"/>
  <c r="M196" i="3"/>
  <c r="Q196" i="3"/>
  <c r="U196" i="3"/>
  <c r="Y196" i="3"/>
  <c r="AC196" i="3"/>
  <c r="AG196" i="3"/>
  <c r="AK196" i="3"/>
  <c r="AO196" i="3"/>
  <c r="AS196" i="3"/>
  <c r="AW196" i="3"/>
  <c r="BA196" i="3"/>
  <c r="BE196" i="3"/>
  <c r="BI196" i="3"/>
  <c r="BN196" i="3"/>
  <c r="A197" i="3"/>
  <c r="CZ197" i="3" s="1"/>
  <c r="FL2054" i="5"/>
  <c r="D197" i="3"/>
  <c r="H197" i="3"/>
  <c r="M197" i="3"/>
  <c r="Q197" i="3"/>
  <c r="U197" i="3"/>
  <c r="Y197" i="3"/>
  <c r="AC197" i="3"/>
  <c r="AG197" i="3"/>
  <c r="AK197" i="3"/>
  <c r="AO197" i="3"/>
  <c r="AS197" i="3"/>
  <c r="AW197" i="3"/>
  <c r="BA197" i="3"/>
  <c r="BE197" i="3"/>
  <c r="BI197" i="3"/>
  <c r="BN197" i="3"/>
  <c r="A199" i="3"/>
  <c r="CZ199" i="3" s="1"/>
  <c r="FM2054" i="5"/>
  <c r="D199" i="3"/>
  <c r="H199" i="3"/>
  <c r="M199" i="3"/>
  <c r="Q199" i="3"/>
  <c r="U199" i="3"/>
  <c r="Y199" i="3"/>
  <c r="AC199" i="3"/>
  <c r="AG199" i="3"/>
  <c r="AK199" i="3"/>
  <c r="AO199" i="3"/>
  <c r="AS199" i="3"/>
  <c r="AW199" i="3"/>
  <c r="BA199" i="3"/>
  <c r="BE199" i="3"/>
  <c r="BI199" i="3"/>
  <c r="BN199" i="3"/>
  <c r="A200" i="3"/>
  <c r="CZ200" i="3" s="1"/>
  <c r="FN2054" i="5"/>
  <c r="D200" i="3"/>
  <c r="H200" i="3"/>
  <c r="M200" i="3"/>
  <c r="Q200" i="3"/>
  <c r="U200" i="3"/>
  <c r="Y200" i="3"/>
  <c r="AC200" i="3"/>
  <c r="AG200" i="3"/>
  <c r="AK200" i="3"/>
  <c r="AO200" i="3"/>
  <c r="AS200" i="3"/>
  <c r="AW200" i="3"/>
  <c r="BA200" i="3"/>
  <c r="BE200" i="3"/>
  <c r="BI200" i="3"/>
  <c r="BN200" i="3"/>
  <c r="A201" i="3"/>
  <c r="CZ201" i="3" s="1"/>
  <c r="FO2054" i="5"/>
  <c r="D201" i="3"/>
  <c r="H201" i="3"/>
  <c r="M201" i="3"/>
  <c r="Q201" i="3"/>
  <c r="U201" i="3"/>
  <c r="Y201" i="3"/>
  <c r="AC201" i="3"/>
  <c r="AG201" i="3"/>
  <c r="AK201" i="3"/>
  <c r="AO201" i="3"/>
  <c r="AS201" i="3"/>
  <c r="AW201" i="3"/>
  <c r="BA201" i="3"/>
  <c r="BE201" i="3"/>
  <c r="BI201" i="3"/>
  <c r="BN201" i="3"/>
  <c r="A202" i="3"/>
  <c r="CZ202" i="3" s="1"/>
  <c r="FP2054" i="5"/>
  <c r="D202" i="3"/>
  <c r="H202" i="3"/>
  <c r="M202" i="3"/>
  <c r="Q202" i="3"/>
  <c r="U202" i="3"/>
  <c r="Y202" i="3"/>
  <c r="AC202" i="3"/>
  <c r="AG202" i="3"/>
  <c r="AK202" i="3"/>
  <c r="AO202" i="3"/>
  <c r="AS202" i="3"/>
  <c r="AW202" i="3"/>
  <c r="BA202" i="3"/>
  <c r="BE202" i="3"/>
  <c r="BI202" i="3"/>
  <c r="BN202" i="3"/>
  <c r="A203" i="3"/>
  <c r="CZ203" i="3" s="1"/>
  <c r="FQ2054" i="5"/>
  <c r="D203" i="3"/>
  <c r="H203" i="3"/>
  <c r="M203" i="3"/>
  <c r="Q203" i="3"/>
  <c r="U203" i="3"/>
  <c r="Y203" i="3"/>
  <c r="AC203" i="3"/>
  <c r="AG203" i="3"/>
  <c r="AK203" i="3"/>
  <c r="AO203" i="3"/>
  <c r="AS203" i="3"/>
  <c r="AW203" i="3"/>
  <c r="BA203" i="3"/>
  <c r="BE203" i="3"/>
  <c r="BI203" i="3"/>
  <c r="BN203" i="3"/>
  <c r="A204" i="3"/>
  <c r="CZ204" i="3" s="1"/>
  <c r="FR2054" i="5"/>
  <c r="D204" i="3"/>
  <c r="H204" i="3"/>
  <c r="M204" i="3"/>
  <c r="Q204" i="3"/>
  <c r="U204" i="3"/>
  <c r="Y204" i="3"/>
  <c r="AC204" i="3"/>
  <c r="AG204" i="3"/>
  <c r="AK204" i="3"/>
  <c r="AO204" i="3"/>
  <c r="AS204" i="3"/>
  <c r="AW204" i="3"/>
  <c r="BA204" i="3"/>
  <c r="BE204" i="3"/>
  <c r="BI204" i="3"/>
  <c r="BN204" i="3"/>
  <c r="A205" i="3"/>
  <c r="CZ205" i="3" s="1"/>
  <c r="FS2054" i="5"/>
  <c r="D205" i="3"/>
  <c r="H205" i="3"/>
  <c r="M205" i="3"/>
  <c r="Q205" i="3"/>
  <c r="U205" i="3"/>
  <c r="Y205" i="3"/>
  <c r="AC205" i="3"/>
  <c r="AG205" i="3"/>
  <c r="AK205" i="3"/>
  <c r="AO205" i="3"/>
  <c r="AS205" i="3"/>
  <c r="AW205" i="3"/>
  <c r="BA205" i="3"/>
  <c r="BE205" i="3"/>
  <c r="BI205" i="3"/>
  <c r="BN205" i="3"/>
  <c r="A206" i="3"/>
  <c r="CZ206" i="3" s="1"/>
  <c r="FT2054" i="5"/>
  <c r="D206" i="3"/>
  <c r="H206" i="3"/>
  <c r="M206" i="3"/>
  <c r="Q206" i="3"/>
  <c r="U206" i="3"/>
  <c r="Y206" i="3"/>
  <c r="AC206" i="3"/>
  <c r="AG206" i="3"/>
  <c r="AK206" i="3"/>
  <c r="AO206" i="3"/>
  <c r="AS206" i="3"/>
  <c r="AW206" i="3"/>
  <c r="BA206" i="3"/>
  <c r="BE206" i="3"/>
  <c r="BI206" i="3"/>
  <c r="BN206" i="3"/>
  <c r="A224" i="3"/>
  <c r="CZ224" i="3" s="1"/>
  <c r="GF2054" i="5"/>
  <c r="D224" i="3"/>
  <c r="H224" i="3"/>
  <c r="M224" i="3"/>
  <c r="Q224" i="3"/>
  <c r="U224" i="3"/>
  <c r="Y224" i="3"/>
  <c r="AC224" i="3"/>
  <c r="AG224" i="3"/>
  <c r="AK224" i="3"/>
  <c r="AO224" i="3"/>
  <c r="AS224" i="3"/>
  <c r="AW224" i="3"/>
  <c r="BA224" i="3"/>
  <c r="BE224" i="3"/>
  <c r="BI224" i="3"/>
  <c r="BN224" i="3"/>
  <c r="A219" i="3"/>
  <c r="CZ219" i="3" s="1"/>
  <c r="GB2054" i="5"/>
  <c r="D219" i="3"/>
  <c r="H219" i="3"/>
  <c r="M219" i="3"/>
  <c r="Q219" i="3"/>
  <c r="U219" i="3"/>
  <c r="Y219" i="3"/>
  <c r="AC219" i="3"/>
  <c r="AG219" i="3"/>
  <c r="AK219" i="3"/>
  <c r="AO219" i="3"/>
  <c r="AS219" i="3"/>
  <c r="AW219" i="3"/>
  <c r="BA219" i="3"/>
  <c r="BE219" i="3"/>
  <c r="BI219" i="3"/>
  <c r="BN219" i="3"/>
  <c r="A216" i="3"/>
  <c r="CZ216" i="3" s="1"/>
  <c r="FY2054" i="5"/>
  <c r="D216" i="3"/>
  <c r="H216" i="3"/>
  <c r="M216" i="3"/>
  <c r="Q216" i="3"/>
  <c r="U216" i="3"/>
  <c r="Y216" i="3"/>
  <c r="AC216" i="3"/>
  <c r="AG216" i="3"/>
  <c r="AK216" i="3"/>
  <c r="AO216" i="3"/>
  <c r="AS216" i="3"/>
  <c r="AW216" i="3"/>
  <c r="BA216" i="3"/>
  <c r="BE216" i="3"/>
  <c r="BI216" i="3"/>
  <c r="BN216" i="3"/>
  <c r="A217" i="3"/>
  <c r="CZ217" i="3" s="1"/>
  <c r="FZ2054" i="5"/>
  <c r="D217" i="3"/>
  <c r="H217" i="3"/>
  <c r="M217" i="3"/>
  <c r="Q217" i="3"/>
  <c r="U217" i="3"/>
  <c r="Y217" i="3"/>
  <c r="AC217" i="3"/>
  <c r="AG217" i="3"/>
  <c r="AK217" i="3"/>
  <c r="AO217" i="3"/>
  <c r="AS217" i="3"/>
  <c r="AW217" i="3"/>
  <c r="BA217" i="3"/>
  <c r="BE217" i="3"/>
  <c r="BI217" i="3"/>
  <c r="BN217" i="3"/>
  <c r="A215" i="3"/>
  <c r="CZ215" i="3" s="1"/>
  <c r="FX2054" i="5"/>
  <c r="D215" i="3"/>
  <c r="H215" i="3"/>
  <c r="M215" i="3"/>
  <c r="Q215" i="3"/>
  <c r="U215" i="3"/>
  <c r="Y215" i="3"/>
  <c r="AC215" i="3"/>
  <c r="AG215" i="3"/>
  <c r="AK215" i="3"/>
  <c r="AO215" i="3"/>
  <c r="AS215" i="3"/>
  <c r="AW215" i="3"/>
  <c r="BA215" i="3"/>
  <c r="BE215" i="3"/>
  <c r="BI215" i="3"/>
  <c r="BN215" i="3"/>
  <c r="A222" i="3"/>
  <c r="CZ222" i="3" s="1"/>
  <c r="GD2054" i="5"/>
  <c r="D222" i="3"/>
  <c r="H222" i="3"/>
  <c r="M222" i="3"/>
  <c r="Q222" i="3"/>
  <c r="U222" i="3"/>
  <c r="Y222" i="3"/>
  <c r="AC222" i="3"/>
  <c r="AG222" i="3"/>
  <c r="AK222" i="3"/>
  <c r="AO222" i="3"/>
  <c r="AS222" i="3"/>
  <c r="AW222" i="3"/>
  <c r="BA222" i="3"/>
  <c r="BE222" i="3"/>
  <c r="BI222" i="3"/>
  <c r="BN222" i="3"/>
  <c r="A223" i="3"/>
  <c r="CZ223" i="3" s="1"/>
  <c r="GE2054" i="5"/>
  <c r="D223" i="3"/>
  <c r="H223" i="3"/>
  <c r="M223" i="3"/>
  <c r="Q223" i="3"/>
  <c r="U223" i="3"/>
  <c r="Y223" i="3"/>
  <c r="AC223" i="3"/>
  <c r="AG223" i="3"/>
  <c r="AK223" i="3"/>
  <c r="AO223" i="3"/>
  <c r="AS223" i="3"/>
  <c r="AW223" i="3"/>
  <c r="BA223" i="3"/>
  <c r="BE223" i="3"/>
  <c r="BI223" i="3"/>
  <c r="BN223" i="3"/>
  <c r="A221" i="3"/>
  <c r="CZ221" i="3" s="1"/>
  <c r="GC2054" i="5"/>
  <c r="D221" i="3"/>
  <c r="H221" i="3"/>
  <c r="M221" i="3"/>
  <c r="Q221" i="3"/>
  <c r="U221" i="3"/>
  <c r="Y221" i="3"/>
  <c r="AC221" i="3"/>
  <c r="AG221" i="3"/>
  <c r="AK221" i="3"/>
  <c r="AO221" i="3"/>
  <c r="AS221" i="3"/>
  <c r="AW221" i="3"/>
  <c r="BA221" i="3"/>
  <c r="BE221" i="3"/>
  <c r="BI221" i="3"/>
  <c r="BN221" i="3"/>
  <c r="BN138" i="4"/>
  <c r="BO138" i="4"/>
  <c r="BP138" i="4"/>
  <c r="BQ138" i="4"/>
  <c r="BR138" i="4"/>
  <c r="BS138" i="4"/>
  <c r="BT138" i="4"/>
  <c r="BU138" i="4"/>
  <c r="BV138" i="4"/>
  <c r="BW138" i="4"/>
  <c r="BX138" i="4"/>
  <c r="BY138" i="4"/>
  <c r="BZ138" i="4"/>
  <c r="CA138" i="4"/>
  <c r="CB138" i="4"/>
  <c r="CC138" i="4"/>
  <c r="CF138" i="2"/>
  <c r="CG138" i="2"/>
  <c r="A12" i="4"/>
  <c r="A15" i="4"/>
  <c r="A19" i="4"/>
  <c r="D19" i="4" s="1"/>
  <c r="A20" i="4"/>
  <c r="C20" i="4" s="1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F10" i="2"/>
  <c r="CG10" i="2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F11" i="2"/>
  <c r="CG11" i="2"/>
  <c r="B12" i="4"/>
  <c r="C12" i="4"/>
  <c r="D12" i="4"/>
  <c r="E12" i="4"/>
  <c r="F12" i="4"/>
  <c r="G12" i="4"/>
  <c r="H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F12" i="2"/>
  <c r="CG12" i="2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F13" i="2"/>
  <c r="CG13" i="2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F14" i="2"/>
  <c r="CG14" i="2"/>
  <c r="B15" i="4"/>
  <c r="C15" i="4"/>
  <c r="D15" i="4"/>
  <c r="E15" i="4"/>
  <c r="F15" i="4"/>
  <c r="G15" i="4"/>
  <c r="H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F15" i="2"/>
  <c r="CG15" i="2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F16" i="2"/>
  <c r="CG16" i="2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F17" i="2"/>
  <c r="CG17" i="2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F18" i="2"/>
  <c r="CG18" i="2"/>
  <c r="B19" i="4"/>
  <c r="C19" i="4"/>
  <c r="F19" i="4"/>
  <c r="G19" i="4"/>
  <c r="K19" i="4"/>
  <c r="L19" i="4"/>
  <c r="O19" i="4"/>
  <c r="P19" i="4"/>
  <c r="S19" i="4"/>
  <c r="T19" i="4"/>
  <c r="W19" i="4"/>
  <c r="X19" i="4"/>
  <c r="AA19" i="4"/>
  <c r="AB19" i="4"/>
  <c r="AE19" i="4"/>
  <c r="AF19" i="4"/>
  <c r="AI19" i="4"/>
  <c r="AJ19" i="4"/>
  <c r="AM19" i="4"/>
  <c r="AN19" i="4"/>
  <c r="AQ19" i="4"/>
  <c r="AR19" i="4"/>
  <c r="AU19" i="4"/>
  <c r="AV19" i="4"/>
  <c r="AY19" i="4"/>
  <c r="AZ19" i="4"/>
  <c r="BC19" i="4"/>
  <c r="BD19" i="4"/>
  <c r="BH19" i="4"/>
  <c r="BI19" i="4"/>
  <c r="BL19" i="4"/>
  <c r="BM19" i="4"/>
  <c r="BP19" i="4"/>
  <c r="BQ19" i="4"/>
  <c r="BT19" i="4"/>
  <c r="BU19" i="4"/>
  <c r="BX19" i="4"/>
  <c r="BY19" i="4"/>
  <c r="CB19" i="4"/>
  <c r="CC19" i="4"/>
  <c r="CF19" i="2"/>
  <c r="CG19" i="2"/>
  <c r="P20" i="4"/>
  <c r="AF20" i="4"/>
  <c r="AV20" i="4"/>
  <c r="BM20" i="4"/>
  <c r="CC20" i="4"/>
  <c r="CF20" i="2"/>
  <c r="CG20" i="2"/>
  <c r="CF21" i="2"/>
  <c r="CG21" i="2"/>
  <c r="CH21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F22" i="2"/>
  <c r="CG22" i="2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F23" i="2"/>
  <c r="CG23" i="2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F24" i="2"/>
  <c r="CG24" i="2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F25" i="2"/>
  <c r="CG25" i="2"/>
  <c r="A26" i="4"/>
  <c r="C26" i="4" s="1"/>
  <c r="B26" i="4"/>
  <c r="E26" i="4"/>
  <c r="F26" i="4"/>
  <c r="J26" i="4"/>
  <c r="K26" i="4"/>
  <c r="N26" i="4"/>
  <c r="O26" i="4"/>
  <c r="R26" i="4"/>
  <c r="S26" i="4"/>
  <c r="V26" i="4"/>
  <c r="W26" i="4"/>
  <c r="Z26" i="4"/>
  <c r="AA26" i="4"/>
  <c r="AD26" i="4"/>
  <c r="AE26" i="4"/>
  <c r="AH26" i="4"/>
  <c r="AI26" i="4"/>
  <c r="AL26" i="4"/>
  <c r="AM26" i="4"/>
  <c r="AP26" i="4"/>
  <c r="AQ26" i="4"/>
  <c r="AT26" i="4"/>
  <c r="AU26" i="4"/>
  <c r="AX26" i="4"/>
  <c r="AY26" i="4"/>
  <c r="BB26" i="4"/>
  <c r="BC26" i="4"/>
  <c r="BF26" i="4"/>
  <c r="BH26" i="4"/>
  <c r="BK26" i="4"/>
  <c r="BL26" i="4"/>
  <c r="BO26" i="4"/>
  <c r="BP26" i="4"/>
  <c r="BS26" i="4"/>
  <c r="BT26" i="4"/>
  <c r="BW26" i="4"/>
  <c r="BX26" i="4"/>
  <c r="CA26" i="4"/>
  <c r="CB26" i="4"/>
  <c r="CF26" i="2"/>
  <c r="CG26" i="2"/>
  <c r="A27" i="4"/>
  <c r="E27" i="4" s="1"/>
  <c r="R27" i="4"/>
  <c r="AH27" i="4"/>
  <c r="AX27" i="4"/>
  <c r="BO27" i="4"/>
  <c r="CF27" i="2"/>
  <c r="CG27" i="2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F28" i="2"/>
  <c r="CG28" i="2"/>
  <c r="A29" i="4"/>
  <c r="B29" i="4"/>
  <c r="E29" i="4"/>
  <c r="F29" i="4"/>
  <c r="J29" i="4"/>
  <c r="K29" i="4"/>
  <c r="N29" i="4"/>
  <c r="O29" i="4"/>
  <c r="R29" i="4"/>
  <c r="S29" i="4"/>
  <c r="V29" i="4"/>
  <c r="W29" i="4"/>
  <c r="Z29" i="4"/>
  <c r="AA29" i="4"/>
  <c r="AD29" i="4"/>
  <c r="AE29" i="4"/>
  <c r="AH29" i="4"/>
  <c r="AI29" i="4"/>
  <c r="AL29" i="4"/>
  <c r="AM29" i="4"/>
  <c r="AP29" i="4"/>
  <c r="AQ29" i="4"/>
  <c r="AT29" i="4"/>
  <c r="AU29" i="4"/>
  <c r="AX29" i="4"/>
  <c r="AY29" i="4"/>
  <c r="BB29" i="4"/>
  <c r="BC29" i="4"/>
  <c r="BF29" i="4"/>
  <c r="BH29" i="4"/>
  <c r="BK29" i="4"/>
  <c r="BL29" i="4"/>
  <c r="BO29" i="4"/>
  <c r="BP29" i="4"/>
  <c r="BS29" i="4"/>
  <c r="BT29" i="4"/>
  <c r="BW29" i="4"/>
  <c r="BX29" i="4"/>
  <c r="CA29" i="4"/>
  <c r="CB29" i="4"/>
  <c r="CF29" i="2"/>
  <c r="CG29" i="2"/>
  <c r="A30" i="4"/>
  <c r="E30" i="4"/>
  <c r="J30" i="4"/>
  <c r="N30" i="4"/>
  <c r="R30" i="4"/>
  <c r="V30" i="4"/>
  <c r="Z30" i="4"/>
  <c r="AD30" i="4"/>
  <c r="AH30" i="4"/>
  <c r="AL30" i="4"/>
  <c r="AP30" i="4"/>
  <c r="AT30" i="4"/>
  <c r="AX30" i="4"/>
  <c r="BB30" i="4"/>
  <c r="BF30" i="4"/>
  <c r="BK30" i="4"/>
  <c r="BO30" i="4"/>
  <c r="BS30" i="4"/>
  <c r="BW30" i="4"/>
  <c r="CA30" i="4"/>
  <c r="CF30" i="2"/>
  <c r="CG30" i="2"/>
  <c r="A31" i="4"/>
  <c r="B31" i="4" s="1"/>
  <c r="C31" i="4"/>
  <c r="D31" i="4"/>
  <c r="E31" i="4"/>
  <c r="H31" i="4"/>
  <c r="J31" i="4"/>
  <c r="L31" i="4"/>
  <c r="M31" i="4"/>
  <c r="N31" i="4"/>
  <c r="P31" i="4"/>
  <c r="Q31" i="4"/>
  <c r="R31" i="4"/>
  <c r="T31" i="4"/>
  <c r="U31" i="4"/>
  <c r="V31" i="4"/>
  <c r="X31" i="4"/>
  <c r="Y31" i="4"/>
  <c r="Z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F31" i="2"/>
  <c r="CG31" i="2"/>
  <c r="A32" i="4"/>
  <c r="B32" i="4"/>
  <c r="F32" i="4"/>
  <c r="H32" i="4"/>
  <c r="J32" i="4"/>
  <c r="K32" i="4"/>
  <c r="L32" i="4"/>
  <c r="M32" i="4"/>
  <c r="N32" i="4"/>
  <c r="O32" i="4"/>
  <c r="P32" i="4"/>
  <c r="Q32" i="4"/>
  <c r="S32" i="4"/>
  <c r="T32" i="4"/>
  <c r="U32" i="4"/>
  <c r="V32" i="4"/>
  <c r="W32" i="4"/>
  <c r="X32" i="4"/>
  <c r="Y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V32" i="4"/>
  <c r="AW32" i="4"/>
  <c r="AX32" i="4"/>
  <c r="AY32" i="4"/>
  <c r="AZ32" i="4"/>
  <c r="BA32" i="4"/>
  <c r="BB32" i="4"/>
  <c r="BD32" i="4"/>
  <c r="BE32" i="4"/>
  <c r="BF32" i="4"/>
  <c r="BH32" i="4"/>
  <c r="BI32" i="4"/>
  <c r="BJ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B32" i="4"/>
  <c r="CC32" i="4"/>
  <c r="CF32" i="2"/>
  <c r="CG32" i="2"/>
  <c r="A33" i="4"/>
  <c r="C33" i="4" s="1"/>
  <c r="B33" i="4"/>
  <c r="E33" i="4"/>
  <c r="F33" i="4"/>
  <c r="J33" i="4"/>
  <c r="K33" i="4"/>
  <c r="N33" i="4"/>
  <c r="O33" i="4"/>
  <c r="R33" i="4"/>
  <c r="S33" i="4"/>
  <c r="V33" i="4"/>
  <c r="W33" i="4"/>
  <c r="Z33" i="4"/>
  <c r="AA33" i="4"/>
  <c r="AD33" i="4"/>
  <c r="AE33" i="4"/>
  <c r="AH33" i="4"/>
  <c r="AI33" i="4"/>
  <c r="AL33" i="4"/>
  <c r="AM33" i="4"/>
  <c r="AP33" i="4"/>
  <c r="AQ33" i="4"/>
  <c r="AT33" i="4"/>
  <c r="AU33" i="4"/>
  <c r="AX33" i="4"/>
  <c r="AY33" i="4"/>
  <c r="BB33" i="4"/>
  <c r="BC33" i="4"/>
  <c r="BF33" i="4"/>
  <c r="BH33" i="4"/>
  <c r="BK33" i="4"/>
  <c r="BL33" i="4"/>
  <c r="BO33" i="4"/>
  <c r="BP33" i="4"/>
  <c r="BS33" i="4"/>
  <c r="BT33" i="4"/>
  <c r="BW33" i="4"/>
  <c r="BX33" i="4"/>
  <c r="CA33" i="4"/>
  <c r="CB33" i="4"/>
  <c r="CF33" i="2"/>
  <c r="CG33" i="2"/>
  <c r="CF34" i="2"/>
  <c r="CF34" i="4" s="1"/>
  <c r="CG34" i="2"/>
  <c r="CH34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F35" i="2"/>
  <c r="CG35" i="2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F36" i="2"/>
  <c r="CG36" i="2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F37" i="2"/>
  <c r="CG37" i="2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F38" i="2"/>
  <c r="CG38" i="2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F39" i="2"/>
  <c r="CG39" i="2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F40" i="2"/>
  <c r="CG40" i="2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F41" i="2"/>
  <c r="CG41" i="2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F42" i="2"/>
  <c r="CG42" i="2"/>
  <c r="A43" i="4"/>
  <c r="R43" i="4" s="1"/>
  <c r="AH43" i="4"/>
  <c r="BO43" i="4"/>
  <c r="CF43" i="2"/>
  <c r="CG43" i="2"/>
  <c r="A44" i="4"/>
  <c r="B44" i="4" s="1"/>
  <c r="C44" i="4"/>
  <c r="D44" i="4"/>
  <c r="E44" i="4"/>
  <c r="G44" i="4"/>
  <c r="H44" i="4"/>
  <c r="J44" i="4"/>
  <c r="L44" i="4"/>
  <c r="M44" i="4"/>
  <c r="N44" i="4"/>
  <c r="P44" i="4"/>
  <c r="Q44" i="4"/>
  <c r="R44" i="4"/>
  <c r="T44" i="4"/>
  <c r="U44" i="4"/>
  <c r="V44" i="4"/>
  <c r="X44" i="4"/>
  <c r="Y44" i="4"/>
  <c r="Z44" i="4"/>
  <c r="AB44" i="4"/>
  <c r="AC44" i="4"/>
  <c r="AD44" i="4"/>
  <c r="AF44" i="4"/>
  <c r="AG44" i="4"/>
  <c r="AH44" i="4"/>
  <c r="AJ44" i="4"/>
  <c r="AK44" i="4"/>
  <c r="AL44" i="4"/>
  <c r="AN44" i="4"/>
  <c r="AO44" i="4"/>
  <c r="AP44" i="4"/>
  <c r="AR44" i="4"/>
  <c r="AS44" i="4"/>
  <c r="AT44" i="4"/>
  <c r="AV44" i="4"/>
  <c r="AW44" i="4"/>
  <c r="AX44" i="4"/>
  <c r="AZ44" i="4"/>
  <c r="BA44" i="4"/>
  <c r="BB44" i="4"/>
  <c r="BD44" i="4"/>
  <c r="BE44" i="4"/>
  <c r="BF44" i="4"/>
  <c r="BI44" i="4"/>
  <c r="BJ44" i="4"/>
  <c r="BK44" i="4"/>
  <c r="BM44" i="4"/>
  <c r="BN44" i="4"/>
  <c r="BO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F44" i="2"/>
  <c r="CG44" i="2"/>
  <c r="CF45" i="2"/>
  <c r="CG45" i="2"/>
  <c r="CF45" i="4"/>
  <c r="CH45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F46" i="2"/>
  <c r="CG46" i="2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F47" i="2"/>
  <c r="CG47" i="2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F48" i="2"/>
  <c r="CG48" i="2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F49" i="2"/>
  <c r="CG49" i="2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F50" i="2"/>
  <c r="CG50" i="2"/>
  <c r="A51" i="4"/>
  <c r="AH51" i="4" s="1"/>
  <c r="R51" i="4"/>
  <c r="AX51" i="4"/>
  <c r="BO51" i="4"/>
  <c r="CF51" i="2"/>
  <c r="CG51" i="2"/>
  <c r="A52" i="4"/>
  <c r="B52" i="4" s="1"/>
  <c r="C52" i="4"/>
  <c r="D52" i="4"/>
  <c r="E52" i="4"/>
  <c r="G52" i="4"/>
  <c r="H52" i="4"/>
  <c r="J52" i="4"/>
  <c r="L52" i="4"/>
  <c r="M52" i="4"/>
  <c r="N52" i="4"/>
  <c r="P52" i="4"/>
  <c r="Q52" i="4"/>
  <c r="R52" i="4"/>
  <c r="T52" i="4"/>
  <c r="U52" i="4"/>
  <c r="V52" i="4"/>
  <c r="X52" i="4"/>
  <c r="Y52" i="4"/>
  <c r="Z52" i="4"/>
  <c r="AB52" i="4"/>
  <c r="AC52" i="4"/>
  <c r="AD52" i="4"/>
  <c r="AF52" i="4"/>
  <c r="AG52" i="4"/>
  <c r="AH52" i="4"/>
  <c r="AJ52" i="4"/>
  <c r="AK52" i="4"/>
  <c r="AL52" i="4"/>
  <c r="AN52" i="4"/>
  <c r="AO52" i="4"/>
  <c r="AP52" i="4"/>
  <c r="AR52" i="4"/>
  <c r="AS52" i="4"/>
  <c r="AT52" i="4"/>
  <c r="AV52" i="4"/>
  <c r="AW52" i="4"/>
  <c r="AX52" i="4"/>
  <c r="AZ52" i="4"/>
  <c r="BA52" i="4"/>
  <c r="BB52" i="4"/>
  <c r="BD52" i="4"/>
  <c r="BE52" i="4"/>
  <c r="BF52" i="4"/>
  <c r="BI52" i="4"/>
  <c r="BJ52" i="4"/>
  <c r="BK52" i="4"/>
  <c r="BM52" i="4"/>
  <c r="BN52" i="4"/>
  <c r="BO52" i="4"/>
  <c r="BQ52" i="4"/>
  <c r="BR52" i="4"/>
  <c r="BS52" i="4"/>
  <c r="BU52" i="4"/>
  <c r="BV52" i="4"/>
  <c r="BW52" i="4"/>
  <c r="BY52" i="4"/>
  <c r="BZ52" i="4"/>
  <c r="CA52" i="4"/>
  <c r="CC52" i="4"/>
  <c r="CF52" i="2"/>
  <c r="CG52" i="2"/>
  <c r="CF53" i="2"/>
  <c r="CF53" i="4" s="1"/>
  <c r="CG53" i="2"/>
  <c r="CH53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F54" i="2"/>
  <c r="CG54" i="2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F55" i="2"/>
  <c r="CG55" i="2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F56" i="2"/>
  <c r="CG56" i="2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F57" i="2"/>
  <c r="CG57" i="2"/>
  <c r="A58" i="4"/>
  <c r="B58" i="4"/>
  <c r="C58" i="4"/>
  <c r="D58" i="4"/>
  <c r="E58" i="4"/>
  <c r="F58" i="4"/>
  <c r="G58" i="4"/>
  <c r="H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F58" i="2"/>
  <c r="CG58" i="2"/>
  <c r="A59" i="4"/>
  <c r="B59" i="4"/>
  <c r="E59" i="4"/>
  <c r="F59" i="4"/>
  <c r="J59" i="4"/>
  <c r="K59" i="4"/>
  <c r="N59" i="4"/>
  <c r="O59" i="4"/>
  <c r="R59" i="4"/>
  <c r="S59" i="4"/>
  <c r="V59" i="4"/>
  <c r="W59" i="4"/>
  <c r="Z59" i="4"/>
  <c r="AA59" i="4"/>
  <c r="AD59" i="4"/>
  <c r="AE59" i="4"/>
  <c r="AH59" i="4"/>
  <c r="AI59" i="4"/>
  <c r="AL59" i="4"/>
  <c r="AM59" i="4"/>
  <c r="AP59" i="4"/>
  <c r="AQ59" i="4"/>
  <c r="AT59" i="4"/>
  <c r="AU59" i="4"/>
  <c r="AX59" i="4"/>
  <c r="AY59" i="4"/>
  <c r="BB59" i="4"/>
  <c r="BC59" i="4"/>
  <c r="BF59" i="4"/>
  <c r="BH59" i="4"/>
  <c r="BK59" i="4"/>
  <c r="BL59" i="4"/>
  <c r="BO59" i="4"/>
  <c r="BP59" i="4"/>
  <c r="BS59" i="4"/>
  <c r="BT59" i="4"/>
  <c r="BW59" i="4"/>
  <c r="BX59" i="4"/>
  <c r="CA59" i="4"/>
  <c r="CB59" i="4"/>
  <c r="CF59" i="2"/>
  <c r="CG59" i="2"/>
  <c r="A60" i="4"/>
  <c r="E60" i="4"/>
  <c r="J60" i="4"/>
  <c r="N60" i="4"/>
  <c r="R60" i="4"/>
  <c r="V60" i="4"/>
  <c r="Z60" i="4"/>
  <c r="AD60" i="4"/>
  <c r="AH60" i="4"/>
  <c r="AL60" i="4"/>
  <c r="AP60" i="4"/>
  <c r="AT60" i="4"/>
  <c r="AX60" i="4"/>
  <c r="BB60" i="4"/>
  <c r="BF60" i="4"/>
  <c r="BK60" i="4"/>
  <c r="BO60" i="4"/>
  <c r="BS60" i="4"/>
  <c r="BW60" i="4"/>
  <c r="CA60" i="4"/>
  <c r="CF60" i="2"/>
  <c r="CG60" i="2"/>
  <c r="CF61" i="2"/>
  <c r="CF61" i="4" s="1"/>
  <c r="CG61" i="2"/>
  <c r="CH61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F62" i="2"/>
  <c r="CG62" i="2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F63" i="2"/>
  <c r="CG63" i="2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F64" i="2"/>
  <c r="CG64" i="2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F65" i="2"/>
  <c r="CG65" i="2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F66" i="2"/>
  <c r="CG66" i="2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F67" i="2"/>
  <c r="CG67" i="2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F68" i="2"/>
  <c r="CG68" i="2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F69" i="2"/>
  <c r="CG69" i="2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CA70" i="4"/>
  <c r="CB70" i="4"/>
  <c r="CC70" i="4"/>
  <c r="CF70" i="2"/>
  <c r="CG70" i="2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F71" i="2"/>
  <c r="CG71" i="2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CA72" i="4"/>
  <c r="CB72" i="4"/>
  <c r="CC72" i="4"/>
  <c r="CF72" i="2"/>
  <c r="CG72" i="2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CA73" i="4"/>
  <c r="CB73" i="4"/>
  <c r="CC73" i="4"/>
  <c r="CF73" i="2"/>
  <c r="CG73" i="2"/>
  <c r="A74" i="4"/>
  <c r="B74" i="4" s="1"/>
  <c r="C74" i="4"/>
  <c r="D74" i="4"/>
  <c r="E74" i="4"/>
  <c r="G74" i="4"/>
  <c r="H74" i="4"/>
  <c r="J74" i="4"/>
  <c r="L74" i="4"/>
  <c r="M74" i="4"/>
  <c r="N74" i="4"/>
  <c r="P74" i="4"/>
  <c r="Q74" i="4"/>
  <c r="R74" i="4"/>
  <c r="T74" i="4"/>
  <c r="U74" i="4"/>
  <c r="V74" i="4"/>
  <c r="X74" i="4"/>
  <c r="Y74" i="4"/>
  <c r="Z74" i="4"/>
  <c r="AB74" i="4"/>
  <c r="AC74" i="4"/>
  <c r="AD74" i="4"/>
  <c r="AF74" i="4"/>
  <c r="AG74" i="4"/>
  <c r="AH74" i="4"/>
  <c r="AJ74" i="4"/>
  <c r="AK74" i="4"/>
  <c r="AL74" i="4"/>
  <c r="AN74" i="4"/>
  <c r="AO74" i="4"/>
  <c r="AP74" i="4"/>
  <c r="AR74" i="4"/>
  <c r="AS74" i="4"/>
  <c r="AT74" i="4"/>
  <c r="AV74" i="4"/>
  <c r="AW74" i="4"/>
  <c r="AX74" i="4"/>
  <c r="AZ74" i="4"/>
  <c r="BA74" i="4"/>
  <c r="BB74" i="4"/>
  <c r="BD74" i="4"/>
  <c r="BE74" i="4"/>
  <c r="BF74" i="4"/>
  <c r="BI74" i="4"/>
  <c r="BJ74" i="4"/>
  <c r="BK74" i="4"/>
  <c r="BM74" i="4"/>
  <c r="BN74" i="4"/>
  <c r="BO74" i="4"/>
  <c r="BQ74" i="4"/>
  <c r="BR74" i="4"/>
  <c r="BS74" i="4"/>
  <c r="BU74" i="4"/>
  <c r="BV74" i="4"/>
  <c r="BW74" i="4"/>
  <c r="BY74" i="4"/>
  <c r="BZ74" i="4"/>
  <c r="CA74" i="4"/>
  <c r="CC74" i="4"/>
  <c r="CF74" i="2"/>
  <c r="CG74" i="2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CA75" i="4"/>
  <c r="CB75" i="4"/>
  <c r="CC75" i="4"/>
  <c r="CF75" i="2"/>
  <c r="CG75" i="2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CA76" i="4"/>
  <c r="CB76" i="4"/>
  <c r="CC76" i="4"/>
  <c r="CF76" i="2"/>
  <c r="CG76" i="2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F77" i="2"/>
  <c r="CG77" i="2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CA78" i="4"/>
  <c r="CB78" i="4"/>
  <c r="CC78" i="4"/>
  <c r="CF78" i="2"/>
  <c r="CG78" i="2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F79" i="2"/>
  <c r="CG79" i="2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F80" i="2"/>
  <c r="CG80" i="2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CA81" i="4"/>
  <c r="CB81" i="4"/>
  <c r="CC81" i="4"/>
  <c r="CF81" i="2"/>
  <c r="CG81" i="2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F82" i="2"/>
  <c r="CG82" i="2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F83" i="2"/>
  <c r="CG83" i="2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CA84" i="4"/>
  <c r="CB84" i="4"/>
  <c r="CC84" i="4"/>
  <c r="CF84" i="2"/>
  <c r="CG84" i="2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F85" i="2"/>
  <c r="CG85" i="2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F86" i="2"/>
  <c r="CG86" i="2"/>
  <c r="CF87" i="2"/>
  <c r="CG87" i="2"/>
  <c r="CF87" i="4" s="1"/>
  <c r="CH87" i="4"/>
  <c r="BN88" i="4"/>
  <c r="BO88" i="4"/>
  <c r="BP88" i="4"/>
  <c r="BQ88" i="4"/>
  <c r="BR88" i="4"/>
  <c r="BS88" i="4"/>
  <c r="BT88" i="4"/>
  <c r="BU88" i="4"/>
  <c r="BV88" i="4"/>
  <c r="BW88" i="4"/>
  <c r="BX88" i="4"/>
  <c r="BY88" i="4"/>
  <c r="BZ88" i="4"/>
  <c r="CA88" i="4"/>
  <c r="CB88" i="4"/>
  <c r="CC88" i="4"/>
  <c r="CF88" i="2"/>
  <c r="CG88" i="2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F89" i="2"/>
  <c r="CG89" i="2"/>
  <c r="BN90" i="4"/>
  <c r="BO90" i="4"/>
  <c r="BP90" i="4"/>
  <c r="BQ90" i="4"/>
  <c r="BR90" i="4"/>
  <c r="BS90" i="4"/>
  <c r="BT90" i="4"/>
  <c r="BU90" i="4"/>
  <c r="BV90" i="4"/>
  <c r="BW90" i="4"/>
  <c r="BX90" i="4"/>
  <c r="BY90" i="4"/>
  <c r="BZ90" i="4"/>
  <c r="CA90" i="4"/>
  <c r="CB90" i="4"/>
  <c r="CC90" i="4"/>
  <c r="CF90" i="2"/>
  <c r="CG90" i="2"/>
  <c r="BN91" i="4"/>
  <c r="BO91" i="4"/>
  <c r="BP91" i="4"/>
  <c r="BQ91" i="4"/>
  <c r="BR91" i="4"/>
  <c r="BS91" i="4"/>
  <c r="BT91" i="4"/>
  <c r="BU91" i="4"/>
  <c r="BV91" i="4"/>
  <c r="BW91" i="4"/>
  <c r="BX91" i="4"/>
  <c r="BY91" i="4"/>
  <c r="BZ91" i="4"/>
  <c r="CA91" i="4"/>
  <c r="CB91" i="4"/>
  <c r="CC91" i="4"/>
  <c r="CF91" i="2"/>
  <c r="CG91" i="2"/>
  <c r="A92" i="4"/>
  <c r="B92" i="4"/>
  <c r="C92" i="4"/>
  <c r="D92" i="4"/>
  <c r="E92" i="4"/>
  <c r="F92" i="4"/>
  <c r="G92" i="4"/>
  <c r="H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F92" i="2"/>
  <c r="CG92" i="2"/>
  <c r="CF93" i="2"/>
  <c r="CG93" i="2"/>
  <c r="CH93" i="4"/>
  <c r="A94" i="4"/>
  <c r="B94" i="4"/>
  <c r="E94" i="4"/>
  <c r="F94" i="4"/>
  <c r="J94" i="4"/>
  <c r="K94" i="4"/>
  <c r="N94" i="4"/>
  <c r="O94" i="4"/>
  <c r="R94" i="4"/>
  <c r="S94" i="4"/>
  <c r="V94" i="4"/>
  <c r="W94" i="4"/>
  <c r="Z94" i="4"/>
  <c r="AA94" i="4"/>
  <c r="AD94" i="4"/>
  <c r="AE94" i="4"/>
  <c r="AH94" i="4"/>
  <c r="AI94" i="4"/>
  <c r="AL94" i="4"/>
  <c r="AM94" i="4"/>
  <c r="AP94" i="4"/>
  <c r="AQ94" i="4"/>
  <c r="AT94" i="4"/>
  <c r="AU94" i="4"/>
  <c r="AX94" i="4"/>
  <c r="AY94" i="4"/>
  <c r="BB94" i="4"/>
  <c r="BC94" i="4"/>
  <c r="BF94" i="4"/>
  <c r="BH94" i="4"/>
  <c r="BK94" i="4"/>
  <c r="BL94" i="4"/>
  <c r="BO94" i="4"/>
  <c r="BP94" i="4"/>
  <c r="BS94" i="4"/>
  <c r="BT94" i="4"/>
  <c r="BW94" i="4"/>
  <c r="BX94" i="4"/>
  <c r="CA94" i="4"/>
  <c r="CB94" i="4"/>
  <c r="CF94" i="2"/>
  <c r="CG94" i="2"/>
  <c r="A95" i="4"/>
  <c r="E95" i="4"/>
  <c r="J95" i="4"/>
  <c r="R95" i="4"/>
  <c r="V95" i="4"/>
  <c r="Z95" i="4"/>
  <c r="AH95" i="4"/>
  <c r="AL95" i="4"/>
  <c r="AP95" i="4"/>
  <c r="AX95" i="4"/>
  <c r="BB95" i="4"/>
  <c r="BF95" i="4"/>
  <c r="BO95" i="4"/>
  <c r="BS95" i="4"/>
  <c r="BW95" i="4"/>
  <c r="CF95" i="2"/>
  <c r="CG95" i="2"/>
  <c r="A96" i="4"/>
  <c r="B96" i="4" s="1"/>
  <c r="C96" i="4"/>
  <c r="D96" i="4"/>
  <c r="E96" i="4"/>
  <c r="G96" i="4"/>
  <c r="H96" i="4"/>
  <c r="J96" i="4"/>
  <c r="L96" i="4"/>
  <c r="M96" i="4"/>
  <c r="N96" i="4"/>
  <c r="P96" i="4"/>
  <c r="Q96" i="4"/>
  <c r="R96" i="4"/>
  <c r="T96" i="4"/>
  <c r="U96" i="4"/>
  <c r="V96" i="4"/>
  <c r="X96" i="4"/>
  <c r="Y96" i="4"/>
  <c r="Z96" i="4"/>
  <c r="AB96" i="4"/>
  <c r="AC96" i="4"/>
  <c r="AD96" i="4"/>
  <c r="AF96" i="4"/>
  <c r="AG96" i="4"/>
  <c r="AH96" i="4"/>
  <c r="AJ96" i="4"/>
  <c r="AK96" i="4"/>
  <c r="AL96" i="4"/>
  <c r="AN96" i="4"/>
  <c r="AO96" i="4"/>
  <c r="AP96" i="4"/>
  <c r="AR96" i="4"/>
  <c r="AS96" i="4"/>
  <c r="AT96" i="4"/>
  <c r="AV96" i="4"/>
  <c r="AW96" i="4"/>
  <c r="AX96" i="4"/>
  <c r="AZ96" i="4"/>
  <c r="BA96" i="4"/>
  <c r="BB96" i="4"/>
  <c r="BD96" i="4"/>
  <c r="BE96" i="4"/>
  <c r="BF96" i="4"/>
  <c r="BI96" i="4"/>
  <c r="BJ96" i="4"/>
  <c r="BK96" i="4"/>
  <c r="BM96" i="4"/>
  <c r="BN96" i="4"/>
  <c r="BO96" i="4"/>
  <c r="BQ96" i="4"/>
  <c r="BR96" i="4"/>
  <c r="BS96" i="4"/>
  <c r="BU96" i="4"/>
  <c r="BV96" i="4"/>
  <c r="BW96" i="4"/>
  <c r="BY96" i="4"/>
  <c r="BZ96" i="4"/>
  <c r="CA96" i="4"/>
  <c r="CC96" i="4"/>
  <c r="CF96" i="2"/>
  <c r="CG96" i="2"/>
  <c r="BN97" i="4"/>
  <c r="BO97" i="4"/>
  <c r="BP97" i="4"/>
  <c r="BQ97" i="4"/>
  <c r="BR97" i="4"/>
  <c r="BS97" i="4"/>
  <c r="BT97" i="4"/>
  <c r="BU97" i="4"/>
  <c r="BV97" i="4"/>
  <c r="BW97" i="4"/>
  <c r="BX97" i="4"/>
  <c r="BY97" i="4"/>
  <c r="BZ97" i="4"/>
  <c r="CA97" i="4"/>
  <c r="CB97" i="4"/>
  <c r="CC97" i="4"/>
  <c r="CF97" i="2"/>
  <c r="CG97" i="2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F98" i="2"/>
  <c r="CG98" i="2"/>
  <c r="BN99" i="4"/>
  <c r="BO99" i="4"/>
  <c r="BP99" i="4"/>
  <c r="BQ99" i="4"/>
  <c r="BR99" i="4"/>
  <c r="BS99" i="4"/>
  <c r="BT99" i="4"/>
  <c r="BU99" i="4"/>
  <c r="BV99" i="4"/>
  <c r="BW99" i="4"/>
  <c r="BX99" i="4"/>
  <c r="BY99" i="4"/>
  <c r="BZ99" i="4"/>
  <c r="CA99" i="4"/>
  <c r="CB99" i="4"/>
  <c r="CC99" i="4"/>
  <c r="CF99" i="2"/>
  <c r="CG99" i="2"/>
  <c r="BN100" i="4"/>
  <c r="BO100" i="4"/>
  <c r="BP100" i="4"/>
  <c r="BQ100" i="4"/>
  <c r="BR100" i="4"/>
  <c r="BS100" i="4"/>
  <c r="BT100" i="4"/>
  <c r="BU100" i="4"/>
  <c r="BV100" i="4"/>
  <c r="BW100" i="4"/>
  <c r="BX100" i="4"/>
  <c r="BY100" i="4"/>
  <c r="BZ100" i="4"/>
  <c r="CA100" i="4"/>
  <c r="CB100" i="4"/>
  <c r="CC100" i="4"/>
  <c r="CF100" i="2"/>
  <c r="CG100" i="2"/>
  <c r="A101" i="4"/>
  <c r="B101" i="4"/>
  <c r="C101" i="4"/>
  <c r="D101" i="4"/>
  <c r="E101" i="4"/>
  <c r="F101" i="4"/>
  <c r="G101" i="4"/>
  <c r="H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F101" i="2"/>
  <c r="CG101" i="2"/>
  <c r="A102" i="4"/>
  <c r="B102" i="4"/>
  <c r="E102" i="4"/>
  <c r="F102" i="4"/>
  <c r="J102" i="4"/>
  <c r="K102" i="4"/>
  <c r="N102" i="4"/>
  <c r="O102" i="4"/>
  <c r="R102" i="4"/>
  <c r="S102" i="4"/>
  <c r="V102" i="4"/>
  <c r="W102" i="4"/>
  <c r="Z102" i="4"/>
  <c r="AA102" i="4"/>
  <c r="AD102" i="4"/>
  <c r="AE102" i="4"/>
  <c r="AH102" i="4"/>
  <c r="AI102" i="4"/>
  <c r="AL102" i="4"/>
  <c r="AM102" i="4"/>
  <c r="AP102" i="4"/>
  <c r="AQ102" i="4"/>
  <c r="AT102" i="4"/>
  <c r="AU102" i="4"/>
  <c r="AX102" i="4"/>
  <c r="AY102" i="4"/>
  <c r="BB102" i="4"/>
  <c r="BC102" i="4"/>
  <c r="BF102" i="4"/>
  <c r="BH102" i="4"/>
  <c r="BK102" i="4"/>
  <c r="BL102" i="4"/>
  <c r="BO102" i="4"/>
  <c r="BP102" i="4"/>
  <c r="BS102" i="4"/>
  <c r="BT102" i="4"/>
  <c r="BW102" i="4"/>
  <c r="BX102" i="4"/>
  <c r="CA102" i="4"/>
  <c r="CB102" i="4"/>
  <c r="CF102" i="2"/>
  <c r="CG102" i="2"/>
  <c r="A103" i="4"/>
  <c r="N103" i="4"/>
  <c r="R103" i="4"/>
  <c r="AD103" i="4"/>
  <c r="AH103" i="4"/>
  <c r="AT103" i="4"/>
  <c r="AX103" i="4"/>
  <c r="BK103" i="4"/>
  <c r="BO103" i="4"/>
  <c r="CA103" i="4"/>
  <c r="CF103" i="2"/>
  <c r="CG103" i="2"/>
  <c r="B104" i="4"/>
  <c r="C104" i="4"/>
  <c r="D104" i="4"/>
  <c r="E104" i="4"/>
  <c r="F104" i="4"/>
  <c r="G104" i="4"/>
  <c r="H104" i="4"/>
  <c r="J104" i="4"/>
  <c r="K104" i="4"/>
  <c r="L104" i="4"/>
  <c r="M104" i="4"/>
  <c r="N104" i="4"/>
  <c r="P104" i="4"/>
  <c r="Q104" i="4"/>
  <c r="R104" i="4"/>
  <c r="S104" i="4"/>
  <c r="T104" i="4"/>
  <c r="U104" i="4"/>
  <c r="V104" i="4"/>
  <c r="W104" i="4"/>
  <c r="X104" i="4"/>
  <c r="QM1317" i="5" s="1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BU104" i="4"/>
  <c r="BV104" i="4"/>
  <c r="BW104" i="4"/>
  <c r="BX104" i="4"/>
  <c r="BY104" i="4"/>
  <c r="BZ104" i="4"/>
  <c r="CA104" i="4"/>
  <c r="CB104" i="4"/>
  <c r="CC104" i="4"/>
  <c r="CF104" i="2"/>
  <c r="CG104" i="2"/>
  <c r="BN105" i="4"/>
  <c r="BO105" i="4"/>
  <c r="BP105" i="4"/>
  <c r="BQ105" i="4"/>
  <c r="BR105" i="4"/>
  <c r="BS105" i="4"/>
  <c r="BT105" i="4"/>
  <c r="BU105" i="4"/>
  <c r="BV105" i="4"/>
  <c r="BW105" i="4"/>
  <c r="BX105" i="4"/>
  <c r="BY105" i="4"/>
  <c r="BZ105" i="4"/>
  <c r="CA105" i="4"/>
  <c r="CB105" i="4"/>
  <c r="CC105" i="4"/>
  <c r="CF105" i="2"/>
  <c r="CG105" i="2"/>
  <c r="A106" i="4"/>
  <c r="B106" i="4"/>
  <c r="C106" i="4"/>
  <c r="D106" i="4"/>
  <c r="E106" i="4"/>
  <c r="F106" i="4"/>
  <c r="G106" i="4"/>
  <c r="H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H106" i="4"/>
  <c r="BI106" i="4"/>
  <c r="BJ106" i="4"/>
  <c r="BK106" i="4"/>
  <c r="BL106" i="4"/>
  <c r="BM106" i="4"/>
  <c r="BN106" i="4"/>
  <c r="BO106" i="4"/>
  <c r="BP106" i="4"/>
  <c r="BQ106" i="4"/>
  <c r="BR106" i="4"/>
  <c r="BS106" i="4"/>
  <c r="BT106" i="4"/>
  <c r="BU106" i="4"/>
  <c r="BV106" i="4"/>
  <c r="BW106" i="4"/>
  <c r="BX106" i="4"/>
  <c r="BY106" i="4"/>
  <c r="BZ106" i="4"/>
  <c r="CA106" i="4"/>
  <c r="CB106" i="4"/>
  <c r="CC106" i="4"/>
  <c r="CF106" i="2"/>
  <c r="CG106" i="2"/>
  <c r="A107" i="4"/>
  <c r="B107" i="4"/>
  <c r="E107" i="4"/>
  <c r="F107" i="4"/>
  <c r="J107" i="4"/>
  <c r="K107" i="4"/>
  <c r="N107" i="4"/>
  <c r="O107" i="4"/>
  <c r="R107" i="4"/>
  <c r="S107" i="4"/>
  <c r="V107" i="4"/>
  <c r="W107" i="4"/>
  <c r="Z107" i="4"/>
  <c r="AA107" i="4"/>
  <c r="AD107" i="4"/>
  <c r="AE107" i="4"/>
  <c r="AH107" i="4"/>
  <c r="AI107" i="4"/>
  <c r="AL107" i="4"/>
  <c r="AM107" i="4"/>
  <c r="AP107" i="4"/>
  <c r="AQ107" i="4"/>
  <c r="AT107" i="4"/>
  <c r="AU107" i="4"/>
  <c r="AX107" i="4"/>
  <c r="AY107" i="4"/>
  <c r="BB107" i="4"/>
  <c r="BC107" i="4"/>
  <c r="BF107" i="4"/>
  <c r="BH107" i="4"/>
  <c r="BK107" i="4"/>
  <c r="BL107" i="4"/>
  <c r="BO107" i="4"/>
  <c r="BP107" i="4"/>
  <c r="BS107" i="4"/>
  <c r="BT107" i="4"/>
  <c r="BW107" i="4"/>
  <c r="BX107" i="4"/>
  <c r="CA107" i="4"/>
  <c r="CB107" i="4"/>
  <c r="CF107" i="2"/>
  <c r="CG107" i="2"/>
  <c r="A108" i="4"/>
  <c r="E108" i="4"/>
  <c r="J108" i="4"/>
  <c r="R108" i="4"/>
  <c r="V108" i="4"/>
  <c r="Z108" i="4"/>
  <c r="AH108" i="4"/>
  <c r="AL108" i="4"/>
  <c r="AP108" i="4"/>
  <c r="AX108" i="4"/>
  <c r="BB108" i="4"/>
  <c r="BF108" i="4"/>
  <c r="BO108" i="4"/>
  <c r="BS108" i="4"/>
  <c r="BW108" i="4"/>
  <c r="CF108" i="2"/>
  <c r="CG108" i="2"/>
  <c r="BN109" i="4"/>
  <c r="BO109" i="4"/>
  <c r="BP109" i="4"/>
  <c r="BQ109" i="4"/>
  <c r="BR109" i="4"/>
  <c r="BS109" i="4"/>
  <c r="BT109" i="4"/>
  <c r="BU109" i="4"/>
  <c r="BV109" i="4"/>
  <c r="BW109" i="4"/>
  <c r="BX109" i="4"/>
  <c r="BY109" i="4"/>
  <c r="BZ109" i="4"/>
  <c r="CA109" i="4"/>
  <c r="CB109" i="4"/>
  <c r="CC109" i="4"/>
  <c r="CF109" i="2"/>
  <c r="CG109" i="2"/>
  <c r="CF110" i="2"/>
  <c r="CG110" i="2"/>
  <c r="CH110" i="4"/>
  <c r="BN111" i="4"/>
  <c r="BO111" i="4"/>
  <c r="BP111" i="4"/>
  <c r="BQ111" i="4"/>
  <c r="BR111" i="4"/>
  <c r="BS111" i="4"/>
  <c r="BT111" i="4"/>
  <c r="BU111" i="4"/>
  <c r="BV111" i="4"/>
  <c r="BW111" i="4"/>
  <c r="BX111" i="4"/>
  <c r="BY111" i="4"/>
  <c r="BZ111" i="4"/>
  <c r="CA111" i="4"/>
  <c r="CB111" i="4"/>
  <c r="CC111" i="4"/>
  <c r="CF111" i="2"/>
  <c r="CG111" i="2"/>
  <c r="BN112" i="4"/>
  <c r="BO112" i="4"/>
  <c r="BP112" i="4"/>
  <c r="BQ112" i="4"/>
  <c r="BR112" i="4"/>
  <c r="BS112" i="4"/>
  <c r="BT112" i="4"/>
  <c r="BU112" i="4"/>
  <c r="BV112" i="4"/>
  <c r="BW112" i="4"/>
  <c r="BX112" i="4"/>
  <c r="BY112" i="4"/>
  <c r="BZ112" i="4"/>
  <c r="CA112" i="4"/>
  <c r="CB112" i="4"/>
  <c r="CC112" i="4"/>
  <c r="CF112" i="2"/>
  <c r="CG112" i="2"/>
  <c r="BN113" i="4"/>
  <c r="BO113" i="4"/>
  <c r="BP113" i="4"/>
  <c r="BQ113" i="4"/>
  <c r="BR113" i="4"/>
  <c r="BS113" i="4"/>
  <c r="BT113" i="4"/>
  <c r="BU113" i="4"/>
  <c r="BV113" i="4"/>
  <c r="BW113" i="4"/>
  <c r="BX113" i="4"/>
  <c r="BY113" i="4"/>
  <c r="BZ113" i="4"/>
  <c r="CA113" i="4"/>
  <c r="CB113" i="4"/>
  <c r="CC113" i="4"/>
  <c r="CF113" i="2"/>
  <c r="CG113" i="2"/>
  <c r="BN114" i="4"/>
  <c r="BO114" i="4"/>
  <c r="BP114" i="4"/>
  <c r="BQ114" i="4"/>
  <c r="BR114" i="4"/>
  <c r="BS114" i="4"/>
  <c r="BT114" i="4"/>
  <c r="BU114" i="4"/>
  <c r="BV114" i="4"/>
  <c r="BW114" i="4"/>
  <c r="BX114" i="4"/>
  <c r="BY114" i="4"/>
  <c r="BZ114" i="4"/>
  <c r="CA114" i="4"/>
  <c r="CB114" i="4"/>
  <c r="CC114" i="4"/>
  <c r="CF114" i="2"/>
  <c r="CG114" i="2"/>
  <c r="BN115" i="4"/>
  <c r="BO115" i="4"/>
  <c r="BP115" i="4"/>
  <c r="BQ115" i="4"/>
  <c r="BR115" i="4"/>
  <c r="BS115" i="4"/>
  <c r="BT115" i="4"/>
  <c r="BU115" i="4"/>
  <c r="BV115" i="4"/>
  <c r="BW115" i="4"/>
  <c r="BX115" i="4"/>
  <c r="BY115" i="4"/>
  <c r="BZ115" i="4"/>
  <c r="CA115" i="4"/>
  <c r="CB115" i="4"/>
  <c r="CC115" i="4"/>
  <c r="CF115" i="2"/>
  <c r="CG115" i="2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BZ116" i="4"/>
  <c r="CA116" i="4"/>
  <c r="CB116" i="4"/>
  <c r="CC116" i="4"/>
  <c r="CF116" i="2"/>
  <c r="CG116" i="2"/>
  <c r="BN117" i="4"/>
  <c r="BO117" i="4"/>
  <c r="BP117" i="4"/>
  <c r="BQ117" i="4"/>
  <c r="BR117" i="4"/>
  <c r="BS117" i="4"/>
  <c r="BT117" i="4"/>
  <c r="BU117" i="4"/>
  <c r="BV117" i="4"/>
  <c r="BW117" i="4"/>
  <c r="BX117" i="4"/>
  <c r="BY117" i="4"/>
  <c r="BZ117" i="4"/>
  <c r="CA117" i="4"/>
  <c r="CB117" i="4"/>
  <c r="CC117" i="4"/>
  <c r="CF117" i="2"/>
  <c r="CG117" i="2"/>
  <c r="BN118" i="4"/>
  <c r="BO118" i="4"/>
  <c r="BP118" i="4"/>
  <c r="BQ118" i="4"/>
  <c r="BR118" i="4"/>
  <c r="BS118" i="4"/>
  <c r="BT118" i="4"/>
  <c r="BU118" i="4"/>
  <c r="BV118" i="4"/>
  <c r="BW118" i="4"/>
  <c r="BX118" i="4"/>
  <c r="BY118" i="4"/>
  <c r="BZ118" i="4"/>
  <c r="CA118" i="4"/>
  <c r="CB118" i="4"/>
  <c r="CC118" i="4"/>
  <c r="CF118" i="2"/>
  <c r="CG118" i="2"/>
  <c r="A119" i="4"/>
  <c r="C119" i="4" s="1"/>
  <c r="B119" i="4"/>
  <c r="E119" i="4"/>
  <c r="F119" i="4"/>
  <c r="J119" i="4"/>
  <c r="K119" i="4"/>
  <c r="N119" i="4"/>
  <c r="O119" i="4"/>
  <c r="R119" i="4"/>
  <c r="S119" i="4"/>
  <c r="V119" i="4"/>
  <c r="W119" i="4"/>
  <c r="Z119" i="4"/>
  <c r="AA119" i="4"/>
  <c r="AD119" i="4"/>
  <c r="AE119" i="4"/>
  <c r="AH119" i="4"/>
  <c r="AI119" i="4"/>
  <c r="AL119" i="4"/>
  <c r="AM119" i="4"/>
  <c r="AP119" i="4"/>
  <c r="AQ119" i="4"/>
  <c r="AT119" i="4"/>
  <c r="AU119" i="4"/>
  <c r="AX119" i="4"/>
  <c r="AY119" i="4"/>
  <c r="BB119" i="4"/>
  <c r="BC119" i="4"/>
  <c r="BF119" i="4"/>
  <c r="BH119" i="4"/>
  <c r="BK119" i="4"/>
  <c r="BL119" i="4"/>
  <c r="BO119" i="4"/>
  <c r="BP119" i="4"/>
  <c r="BS119" i="4"/>
  <c r="BT119" i="4"/>
  <c r="BW119" i="4"/>
  <c r="BX119" i="4"/>
  <c r="CA119" i="4"/>
  <c r="CB119" i="4"/>
  <c r="CF119" i="2"/>
  <c r="CG119" i="2"/>
  <c r="A120" i="4"/>
  <c r="BO120" i="4" s="1"/>
  <c r="CF120" i="2"/>
  <c r="CG120" i="2"/>
  <c r="A121" i="4"/>
  <c r="B121" i="4" s="1"/>
  <c r="C121" i="4"/>
  <c r="D121" i="4"/>
  <c r="E121" i="4"/>
  <c r="G121" i="4"/>
  <c r="H121" i="4"/>
  <c r="J121" i="4"/>
  <c r="L121" i="4"/>
  <c r="M121" i="4"/>
  <c r="N121" i="4"/>
  <c r="P121" i="4"/>
  <c r="Q121" i="4"/>
  <c r="R121" i="4"/>
  <c r="T121" i="4"/>
  <c r="U121" i="4"/>
  <c r="V121" i="4"/>
  <c r="X121" i="4"/>
  <c r="Y121" i="4"/>
  <c r="Z121" i="4"/>
  <c r="AB121" i="4"/>
  <c r="AC121" i="4"/>
  <c r="AD121" i="4"/>
  <c r="AF121" i="4"/>
  <c r="AG121" i="4"/>
  <c r="AH121" i="4"/>
  <c r="AJ121" i="4"/>
  <c r="AK121" i="4"/>
  <c r="AL121" i="4"/>
  <c r="AN121" i="4"/>
  <c r="AO121" i="4"/>
  <c r="AP121" i="4"/>
  <c r="AR121" i="4"/>
  <c r="AS121" i="4"/>
  <c r="AT121" i="4"/>
  <c r="AV121" i="4"/>
  <c r="AW121" i="4"/>
  <c r="AX121" i="4"/>
  <c r="AZ121" i="4"/>
  <c r="BA121" i="4"/>
  <c r="BB121" i="4"/>
  <c r="BD121" i="4"/>
  <c r="BE121" i="4"/>
  <c r="BF121" i="4"/>
  <c r="BI121" i="4"/>
  <c r="BJ121" i="4"/>
  <c r="BK121" i="4"/>
  <c r="BM121" i="4"/>
  <c r="BN121" i="4"/>
  <c r="BO121" i="4"/>
  <c r="BQ121" i="4"/>
  <c r="BR121" i="4"/>
  <c r="BS121" i="4"/>
  <c r="BU121" i="4"/>
  <c r="BV121" i="4"/>
  <c r="BW121" i="4"/>
  <c r="BY121" i="4"/>
  <c r="BZ121" i="4"/>
  <c r="CA121" i="4"/>
  <c r="CC121" i="4"/>
  <c r="CF121" i="2"/>
  <c r="CG121" i="2"/>
  <c r="CF122" i="2"/>
  <c r="CF122" i="4" s="1"/>
  <c r="CG122" i="2"/>
  <c r="CH122" i="4"/>
  <c r="BN123" i="4"/>
  <c r="BO123" i="4"/>
  <c r="BP123" i="4"/>
  <c r="BQ123" i="4"/>
  <c r="BR123" i="4"/>
  <c r="BS123" i="4"/>
  <c r="BT123" i="4"/>
  <c r="BU123" i="4"/>
  <c r="BV123" i="4"/>
  <c r="BW123" i="4"/>
  <c r="BX123" i="4"/>
  <c r="BY123" i="4"/>
  <c r="BZ123" i="4"/>
  <c r="CA123" i="4"/>
  <c r="CB123" i="4"/>
  <c r="CC123" i="4"/>
  <c r="CF123" i="2"/>
  <c r="CG123" i="2"/>
  <c r="BN124" i="4"/>
  <c r="BO124" i="4"/>
  <c r="BP124" i="4"/>
  <c r="BQ124" i="4"/>
  <c r="BR124" i="4"/>
  <c r="BS124" i="4"/>
  <c r="BT124" i="4"/>
  <c r="BU124" i="4"/>
  <c r="BV124" i="4"/>
  <c r="BW124" i="4"/>
  <c r="BX124" i="4"/>
  <c r="BY124" i="4"/>
  <c r="BZ124" i="4"/>
  <c r="CA124" i="4"/>
  <c r="CB124" i="4"/>
  <c r="CC124" i="4"/>
  <c r="CF124" i="2"/>
  <c r="CG124" i="2"/>
  <c r="BN125" i="4"/>
  <c r="BO125" i="4"/>
  <c r="BP125" i="4"/>
  <c r="BQ125" i="4"/>
  <c r="BR125" i="4"/>
  <c r="BS125" i="4"/>
  <c r="BT125" i="4"/>
  <c r="BU125" i="4"/>
  <c r="BV125" i="4"/>
  <c r="BW125" i="4"/>
  <c r="BX125" i="4"/>
  <c r="BY125" i="4"/>
  <c r="BZ125" i="4"/>
  <c r="CA125" i="4"/>
  <c r="CB125" i="4"/>
  <c r="CC125" i="4"/>
  <c r="CF125" i="2"/>
  <c r="CG125" i="2"/>
  <c r="A126" i="4"/>
  <c r="N126" i="4"/>
  <c r="R126" i="4"/>
  <c r="AD126" i="4"/>
  <c r="AH126" i="4"/>
  <c r="AT126" i="4"/>
  <c r="AX126" i="4"/>
  <c r="BK126" i="4"/>
  <c r="BO126" i="4"/>
  <c r="CA126" i="4"/>
  <c r="CF126" i="2"/>
  <c r="CG126" i="2"/>
  <c r="BN127" i="4"/>
  <c r="BO127" i="4"/>
  <c r="BP127" i="4"/>
  <c r="BQ127" i="4"/>
  <c r="BR127" i="4"/>
  <c r="BS127" i="4"/>
  <c r="BT127" i="4"/>
  <c r="BU127" i="4"/>
  <c r="BV127" i="4"/>
  <c r="BW127" i="4"/>
  <c r="BX127" i="4"/>
  <c r="BY127" i="4"/>
  <c r="BZ127" i="4"/>
  <c r="CA127" i="4"/>
  <c r="CB127" i="4"/>
  <c r="CC127" i="4"/>
  <c r="CF127" i="2"/>
  <c r="CG127" i="2"/>
  <c r="BN128" i="4"/>
  <c r="BO128" i="4"/>
  <c r="BP128" i="4"/>
  <c r="BQ128" i="4"/>
  <c r="BR128" i="4"/>
  <c r="BS128" i="4"/>
  <c r="BT128" i="4"/>
  <c r="BU128" i="4"/>
  <c r="BV128" i="4"/>
  <c r="BW128" i="4"/>
  <c r="BX128" i="4"/>
  <c r="BY128" i="4"/>
  <c r="BZ128" i="4"/>
  <c r="CA128" i="4"/>
  <c r="CB128" i="4"/>
  <c r="CC128" i="4"/>
  <c r="CF128" i="2"/>
  <c r="CG128" i="2"/>
  <c r="BN129" i="4"/>
  <c r="BO129" i="4"/>
  <c r="BP129" i="4"/>
  <c r="BQ129" i="4"/>
  <c r="BR129" i="4"/>
  <c r="BS129" i="4"/>
  <c r="BT129" i="4"/>
  <c r="BU129" i="4"/>
  <c r="BV129" i="4"/>
  <c r="BW129" i="4"/>
  <c r="BX129" i="4"/>
  <c r="BY129" i="4"/>
  <c r="BZ129" i="4"/>
  <c r="CA129" i="4"/>
  <c r="CB129" i="4"/>
  <c r="CC129" i="4"/>
  <c r="CF129" i="2"/>
  <c r="CG129" i="2"/>
  <c r="BN130" i="4"/>
  <c r="BO130" i="4"/>
  <c r="BP130" i="4"/>
  <c r="BQ130" i="4"/>
  <c r="BR130" i="4"/>
  <c r="BS130" i="4"/>
  <c r="BT130" i="4"/>
  <c r="BU130" i="4"/>
  <c r="BV130" i="4"/>
  <c r="BW130" i="4"/>
  <c r="BX130" i="4"/>
  <c r="BY130" i="4"/>
  <c r="BZ130" i="4"/>
  <c r="CA130" i="4"/>
  <c r="CB130" i="4"/>
  <c r="CC130" i="4"/>
  <c r="CF130" i="2"/>
  <c r="CG130" i="2"/>
  <c r="BN131" i="4"/>
  <c r="BO131" i="4"/>
  <c r="BP131" i="4"/>
  <c r="BQ131" i="4"/>
  <c r="BR131" i="4"/>
  <c r="BS131" i="4"/>
  <c r="BT131" i="4"/>
  <c r="BU131" i="4"/>
  <c r="BV131" i="4"/>
  <c r="BW131" i="4"/>
  <c r="BX131" i="4"/>
  <c r="BY131" i="4"/>
  <c r="BZ131" i="4"/>
  <c r="CA131" i="4"/>
  <c r="CB131" i="4"/>
  <c r="CC131" i="4"/>
  <c r="CF131" i="2"/>
  <c r="CG131" i="2"/>
  <c r="BN132" i="4"/>
  <c r="BO132" i="4"/>
  <c r="BP132" i="4"/>
  <c r="BQ132" i="4"/>
  <c r="BR132" i="4"/>
  <c r="BS132" i="4"/>
  <c r="BT132" i="4"/>
  <c r="BU132" i="4"/>
  <c r="BV132" i="4"/>
  <c r="BW132" i="4"/>
  <c r="BX132" i="4"/>
  <c r="BY132" i="4"/>
  <c r="BZ132" i="4"/>
  <c r="CA132" i="4"/>
  <c r="CB132" i="4"/>
  <c r="CC132" i="4"/>
  <c r="CF132" i="2"/>
  <c r="CG132" i="2"/>
  <c r="BN133" i="4"/>
  <c r="BO133" i="4"/>
  <c r="BP133" i="4"/>
  <c r="BQ133" i="4"/>
  <c r="BR133" i="4"/>
  <c r="BS133" i="4"/>
  <c r="BT133" i="4"/>
  <c r="BU133" i="4"/>
  <c r="BV133" i="4"/>
  <c r="BW133" i="4"/>
  <c r="BX133" i="4"/>
  <c r="BY133" i="4"/>
  <c r="BZ133" i="4"/>
  <c r="CA133" i="4"/>
  <c r="CB133" i="4"/>
  <c r="CC133" i="4"/>
  <c r="CF133" i="2"/>
  <c r="CG133" i="2"/>
  <c r="BN134" i="4"/>
  <c r="BO134" i="4"/>
  <c r="BP134" i="4"/>
  <c r="BQ134" i="4"/>
  <c r="BR134" i="4"/>
  <c r="BS134" i="4"/>
  <c r="BT134" i="4"/>
  <c r="BU134" i="4"/>
  <c r="BV134" i="4"/>
  <c r="BW134" i="4"/>
  <c r="BX134" i="4"/>
  <c r="BY134" i="4"/>
  <c r="BZ134" i="4"/>
  <c r="CA134" i="4"/>
  <c r="CB134" i="4"/>
  <c r="CC134" i="4"/>
  <c r="CF134" i="2"/>
  <c r="CG134" i="2"/>
  <c r="BN135" i="4"/>
  <c r="BO135" i="4"/>
  <c r="BP135" i="4"/>
  <c r="BQ135" i="4"/>
  <c r="BR135" i="4"/>
  <c r="BS135" i="4"/>
  <c r="BT135" i="4"/>
  <c r="BU135" i="4"/>
  <c r="BV135" i="4"/>
  <c r="BW135" i="4"/>
  <c r="BX135" i="4"/>
  <c r="BY135" i="4"/>
  <c r="BZ135" i="4"/>
  <c r="CA135" i="4"/>
  <c r="CB135" i="4"/>
  <c r="CC135" i="4"/>
  <c r="CF135" i="2"/>
  <c r="CG135" i="2"/>
  <c r="BN136" i="4"/>
  <c r="BO136" i="4"/>
  <c r="BP136" i="4"/>
  <c r="BQ136" i="4"/>
  <c r="BR136" i="4"/>
  <c r="BS136" i="4"/>
  <c r="BT136" i="4"/>
  <c r="BU136" i="4"/>
  <c r="BV136" i="4"/>
  <c r="BW136" i="4"/>
  <c r="BX136" i="4"/>
  <c r="BY136" i="4"/>
  <c r="BZ136" i="4"/>
  <c r="CA136" i="4"/>
  <c r="CB136" i="4"/>
  <c r="CC136" i="4"/>
  <c r="CF136" i="2"/>
  <c r="CG136" i="2"/>
  <c r="CF137" i="2"/>
  <c r="CG137" i="2"/>
  <c r="CF137" i="4"/>
  <c r="CH137" i="4"/>
  <c r="BN139" i="4"/>
  <c r="BO139" i="4"/>
  <c r="BP139" i="4"/>
  <c r="BQ139" i="4"/>
  <c r="BR139" i="4"/>
  <c r="BS139" i="4"/>
  <c r="BT139" i="4"/>
  <c r="BU139" i="4"/>
  <c r="BV139" i="4"/>
  <c r="BW139" i="4"/>
  <c r="BX139" i="4"/>
  <c r="BY139" i="4"/>
  <c r="BZ139" i="4"/>
  <c r="CA139" i="4"/>
  <c r="CB139" i="4"/>
  <c r="CC139" i="4"/>
  <c r="CF139" i="2"/>
  <c r="CG139" i="2"/>
  <c r="BN140" i="4"/>
  <c r="BO140" i="4"/>
  <c r="BP140" i="4"/>
  <c r="BQ140" i="4"/>
  <c r="BR140" i="4"/>
  <c r="BS140" i="4"/>
  <c r="BT140" i="4"/>
  <c r="BU140" i="4"/>
  <c r="BV140" i="4"/>
  <c r="BW140" i="4"/>
  <c r="BX140" i="4"/>
  <c r="BY140" i="4"/>
  <c r="BZ140" i="4"/>
  <c r="CA140" i="4"/>
  <c r="CB140" i="4"/>
  <c r="CC140" i="4"/>
  <c r="CF140" i="2"/>
  <c r="CG140" i="2"/>
  <c r="BN141" i="4"/>
  <c r="BO141" i="4"/>
  <c r="BP141" i="4"/>
  <c r="BQ141" i="4"/>
  <c r="BR141" i="4"/>
  <c r="BS141" i="4"/>
  <c r="BT141" i="4"/>
  <c r="BU141" i="4"/>
  <c r="BV141" i="4"/>
  <c r="BW141" i="4"/>
  <c r="BX141" i="4"/>
  <c r="BY141" i="4"/>
  <c r="BZ141" i="4"/>
  <c r="CA141" i="4"/>
  <c r="CB141" i="4"/>
  <c r="CC141" i="4"/>
  <c r="CF141" i="2"/>
  <c r="CG141" i="2"/>
  <c r="A142" i="4"/>
  <c r="C142" i="4" s="1"/>
  <c r="B142" i="4"/>
  <c r="E142" i="4"/>
  <c r="F142" i="4"/>
  <c r="J142" i="4"/>
  <c r="K142" i="4"/>
  <c r="N142" i="4"/>
  <c r="O142" i="4"/>
  <c r="R142" i="4"/>
  <c r="S142" i="4"/>
  <c r="V142" i="4"/>
  <c r="W142" i="4"/>
  <c r="Z142" i="4"/>
  <c r="AA142" i="4"/>
  <c r="AD142" i="4"/>
  <c r="AE142" i="4"/>
  <c r="AH142" i="4"/>
  <c r="AI142" i="4"/>
  <c r="AL142" i="4"/>
  <c r="AM142" i="4"/>
  <c r="AP142" i="4"/>
  <c r="AQ142" i="4"/>
  <c r="AT142" i="4"/>
  <c r="AU142" i="4"/>
  <c r="AX142" i="4"/>
  <c r="AY142" i="4"/>
  <c r="BB142" i="4"/>
  <c r="BC142" i="4"/>
  <c r="BF142" i="4"/>
  <c r="BH142" i="4"/>
  <c r="BK142" i="4"/>
  <c r="BL142" i="4"/>
  <c r="BO142" i="4"/>
  <c r="BP142" i="4"/>
  <c r="BS142" i="4"/>
  <c r="BT142" i="4"/>
  <c r="BW142" i="4"/>
  <c r="BX142" i="4"/>
  <c r="CA142" i="4"/>
  <c r="CB142" i="4"/>
  <c r="CF142" i="2"/>
  <c r="CG142" i="2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F143" i="2"/>
  <c r="CG143" i="2"/>
  <c r="BN144" i="4"/>
  <c r="BO144" i="4"/>
  <c r="BP144" i="4"/>
  <c r="BQ144" i="4"/>
  <c r="BR144" i="4"/>
  <c r="BS144" i="4"/>
  <c r="BT144" i="4"/>
  <c r="BU144" i="4"/>
  <c r="BV144" i="4"/>
  <c r="BW144" i="4"/>
  <c r="BX144" i="4"/>
  <c r="BY144" i="4"/>
  <c r="BZ144" i="4"/>
  <c r="CA144" i="4"/>
  <c r="CB144" i="4"/>
  <c r="CC144" i="4"/>
  <c r="CF144" i="2"/>
  <c r="CG144" i="2"/>
  <c r="BN145" i="4"/>
  <c r="BO145" i="4"/>
  <c r="BP145" i="4"/>
  <c r="BQ145" i="4"/>
  <c r="BR145" i="4"/>
  <c r="BS145" i="4"/>
  <c r="BT145" i="4"/>
  <c r="BU145" i="4"/>
  <c r="BV145" i="4"/>
  <c r="BW145" i="4"/>
  <c r="BX145" i="4"/>
  <c r="BY145" i="4"/>
  <c r="BZ145" i="4"/>
  <c r="CA145" i="4"/>
  <c r="CB145" i="4"/>
  <c r="CC145" i="4"/>
  <c r="CF145" i="2"/>
  <c r="CG145" i="2"/>
  <c r="A146" i="4"/>
  <c r="B146" i="4"/>
  <c r="C146" i="4"/>
  <c r="D146" i="4"/>
  <c r="E146" i="4"/>
  <c r="F146" i="4"/>
  <c r="G146" i="4"/>
  <c r="H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F146" i="2"/>
  <c r="CG146" i="2"/>
  <c r="BN147" i="4"/>
  <c r="BO147" i="4"/>
  <c r="BP147" i="4"/>
  <c r="BQ147" i="4"/>
  <c r="BR147" i="4"/>
  <c r="BS147" i="4"/>
  <c r="BT147" i="4"/>
  <c r="BU147" i="4"/>
  <c r="BV147" i="4"/>
  <c r="BW147" i="4"/>
  <c r="BX147" i="4"/>
  <c r="BY147" i="4"/>
  <c r="BZ147" i="4"/>
  <c r="CA147" i="4"/>
  <c r="CB147" i="4"/>
  <c r="CC147" i="4"/>
  <c r="CF147" i="2"/>
  <c r="CG147" i="2"/>
  <c r="BN148" i="4"/>
  <c r="BO148" i="4"/>
  <c r="BP148" i="4"/>
  <c r="BQ148" i="4"/>
  <c r="BR148" i="4"/>
  <c r="BS148" i="4"/>
  <c r="BT148" i="4"/>
  <c r="BU148" i="4"/>
  <c r="BV148" i="4"/>
  <c r="BW148" i="4"/>
  <c r="BX148" i="4"/>
  <c r="BY148" i="4"/>
  <c r="BZ148" i="4"/>
  <c r="CA148" i="4"/>
  <c r="CB148" i="4"/>
  <c r="CC148" i="4"/>
  <c r="CF148" i="2"/>
  <c r="CG148" i="2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F149" i="2"/>
  <c r="CG149" i="2"/>
  <c r="A150" i="4"/>
  <c r="B150" i="4" s="1"/>
  <c r="C150" i="4"/>
  <c r="D150" i="4"/>
  <c r="E150" i="4"/>
  <c r="G150" i="4"/>
  <c r="H150" i="4"/>
  <c r="J150" i="4"/>
  <c r="L150" i="4"/>
  <c r="M150" i="4"/>
  <c r="N150" i="4"/>
  <c r="P150" i="4"/>
  <c r="Q150" i="4"/>
  <c r="R150" i="4"/>
  <c r="T150" i="4"/>
  <c r="U150" i="4"/>
  <c r="V150" i="4"/>
  <c r="X150" i="4"/>
  <c r="Y150" i="4"/>
  <c r="Z150" i="4"/>
  <c r="AB150" i="4"/>
  <c r="AC150" i="4"/>
  <c r="AD150" i="4"/>
  <c r="AF150" i="4"/>
  <c r="AG150" i="4"/>
  <c r="AH150" i="4"/>
  <c r="AJ150" i="4"/>
  <c r="AK150" i="4"/>
  <c r="AL150" i="4"/>
  <c r="AN150" i="4"/>
  <c r="AO150" i="4"/>
  <c r="AP150" i="4"/>
  <c r="AR150" i="4"/>
  <c r="AS150" i="4"/>
  <c r="AT150" i="4"/>
  <c r="AV150" i="4"/>
  <c r="AW150" i="4"/>
  <c r="AX150" i="4"/>
  <c r="AZ150" i="4"/>
  <c r="BA150" i="4"/>
  <c r="BB150" i="4"/>
  <c r="BD150" i="4"/>
  <c r="BE150" i="4"/>
  <c r="BF150" i="4"/>
  <c r="BI150" i="4"/>
  <c r="BJ150" i="4"/>
  <c r="BK150" i="4"/>
  <c r="BM150" i="4"/>
  <c r="BN150" i="4"/>
  <c r="BO150" i="4"/>
  <c r="BQ150" i="4"/>
  <c r="BR150" i="4"/>
  <c r="BS150" i="4"/>
  <c r="BU150" i="4"/>
  <c r="BV150" i="4"/>
  <c r="BW150" i="4"/>
  <c r="BY150" i="4"/>
  <c r="BZ150" i="4"/>
  <c r="CA150" i="4"/>
  <c r="CC150" i="4"/>
  <c r="CF150" i="2"/>
  <c r="CG150" i="2"/>
  <c r="A151" i="4"/>
  <c r="B151" i="4"/>
  <c r="C151" i="4"/>
  <c r="D151" i="4"/>
  <c r="E151" i="4"/>
  <c r="F151" i="4"/>
  <c r="G151" i="4"/>
  <c r="H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BU151" i="4"/>
  <c r="BV151" i="4"/>
  <c r="BW151" i="4"/>
  <c r="BX151" i="4"/>
  <c r="BY151" i="4"/>
  <c r="BZ151" i="4"/>
  <c r="CA151" i="4"/>
  <c r="CB151" i="4"/>
  <c r="CC151" i="4"/>
  <c r="CF151" i="2"/>
  <c r="CG151" i="2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F152" i="2"/>
  <c r="CG152" i="2"/>
  <c r="BN153" i="4"/>
  <c r="BO153" i="4"/>
  <c r="BP153" i="4"/>
  <c r="BQ153" i="4"/>
  <c r="BR153" i="4"/>
  <c r="BS153" i="4"/>
  <c r="BT153" i="4"/>
  <c r="BU153" i="4"/>
  <c r="BV153" i="4"/>
  <c r="BW153" i="4"/>
  <c r="BX153" i="4"/>
  <c r="BY153" i="4"/>
  <c r="BZ153" i="4"/>
  <c r="CA153" i="4"/>
  <c r="CB153" i="4"/>
  <c r="CC153" i="4"/>
  <c r="CF153" i="2"/>
  <c r="CG153" i="2"/>
  <c r="BN154" i="4"/>
  <c r="BO154" i="4"/>
  <c r="BP154" i="4"/>
  <c r="BQ154" i="4"/>
  <c r="BR154" i="4"/>
  <c r="BS154" i="4"/>
  <c r="BT154" i="4"/>
  <c r="BU154" i="4"/>
  <c r="BV154" i="4"/>
  <c r="BW154" i="4"/>
  <c r="BX154" i="4"/>
  <c r="BY154" i="4"/>
  <c r="BZ154" i="4"/>
  <c r="CA154" i="4"/>
  <c r="CB154" i="4"/>
  <c r="CC154" i="4"/>
  <c r="CF154" i="2"/>
  <c r="CG154" i="2"/>
  <c r="A155" i="4"/>
  <c r="B155" i="4" s="1"/>
  <c r="C155" i="4"/>
  <c r="D155" i="4"/>
  <c r="E155" i="4"/>
  <c r="G155" i="4"/>
  <c r="H155" i="4"/>
  <c r="J155" i="4"/>
  <c r="L155" i="4"/>
  <c r="M155" i="4"/>
  <c r="N155" i="4"/>
  <c r="P155" i="4"/>
  <c r="Q155" i="4"/>
  <c r="R155" i="4"/>
  <c r="T155" i="4"/>
  <c r="U155" i="4"/>
  <c r="V155" i="4"/>
  <c r="X155" i="4"/>
  <c r="Y155" i="4"/>
  <c r="Z155" i="4"/>
  <c r="AB155" i="4"/>
  <c r="AC155" i="4"/>
  <c r="AD155" i="4"/>
  <c r="AF155" i="4"/>
  <c r="AG155" i="4"/>
  <c r="AH155" i="4"/>
  <c r="AJ155" i="4"/>
  <c r="AK155" i="4"/>
  <c r="AL155" i="4"/>
  <c r="AN155" i="4"/>
  <c r="AO155" i="4"/>
  <c r="AP155" i="4"/>
  <c r="AR155" i="4"/>
  <c r="AS155" i="4"/>
  <c r="AT155" i="4"/>
  <c r="AV155" i="4"/>
  <c r="AW155" i="4"/>
  <c r="AX155" i="4"/>
  <c r="AZ155" i="4"/>
  <c r="BA155" i="4"/>
  <c r="BB155" i="4"/>
  <c r="BD155" i="4"/>
  <c r="BE155" i="4"/>
  <c r="BF155" i="4"/>
  <c r="BI155" i="4"/>
  <c r="BJ155" i="4"/>
  <c r="BK155" i="4"/>
  <c r="BM155" i="4"/>
  <c r="BN155" i="4"/>
  <c r="BO155" i="4"/>
  <c r="BQ155" i="4"/>
  <c r="BR155" i="4"/>
  <c r="BS155" i="4"/>
  <c r="BU155" i="4"/>
  <c r="BV155" i="4"/>
  <c r="BW155" i="4"/>
  <c r="BY155" i="4"/>
  <c r="BZ155" i="4"/>
  <c r="CA155" i="4"/>
  <c r="CC155" i="4"/>
  <c r="CF155" i="2"/>
  <c r="CG155" i="2"/>
  <c r="A156" i="4"/>
  <c r="C156" i="4"/>
  <c r="D156" i="4"/>
  <c r="E156" i="4"/>
  <c r="F156" i="4"/>
  <c r="H200" i="5" s="1"/>
  <c r="K156" i="4"/>
  <c r="L156" i="4"/>
  <c r="M156" i="4"/>
  <c r="N156" i="4"/>
  <c r="P156" i="4"/>
  <c r="S156" i="4"/>
  <c r="T156" i="4"/>
  <c r="U156" i="4"/>
  <c r="V156" i="4"/>
  <c r="H1564" i="5" s="1"/>
  <c r="X156" i="4"/>
  <c r="H1311" i="5" s="1"/>
  <c r="Y156" i="4"/>
  <c r="Z156" i="4"/>
  <c r="AB156" i="4"/>
  <c r="H1285" i="5" s="1"/>
  <c r="AC156" i="4"/>
  <c r="AD156" i="4"/>
  <c r="AE156" i="4"/>
  <c r="AF156" i="4"/>
  <c r="H1380" i="5" s="1"/>
  <c r="AG156" i="4"/>
  <c r="AI156" i="4"/>
  <c r="AJ156" i="4"/>
  <c r="AK156" i="4"/>
  <c r="H872" i="5" s="1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BY156" i="4"/>
  <c r="BZ156" i="4"/>
  <c r="CA156" i="4"/>
  <c r="CB156" i="4"/>
  <c r="CC156" i="4"/>
  <c r="CF156" i="2"/>
  <c r="CG156" i="2"/>
  <c r="A157" i="4"/>
  <c r="B157" i="4" s="1"/>
  <c r="C157" i="4"/>
  <c r="D157" i="4"/>
  <c r="E157" i="4"/>
  <c r="G157" i="4"/>
  <c r="H157" i="4"/>
  <c r="J157" i="4"/>
  <c r="L157" i="4"/>
  <c r="M157" i="4"/>
  <c r="N157" i="4"/>
  <c r="P157" i="4"/>
  <c r="Q157" i="4"/>
  <c r="R157" i="4"/>
  <c r="T157" i="4"/>
  <c r="U157" i="4"/>
  <c r="V157" i="4"/>
  <c r="X157" i="4"/>
  <c r="Y157" i="4"/>
  <c r="Z157" i="4"/>
  <c r="AB157" i="4"/>
  <c r="AC157" i="4"/>
  <c r="AD157" i="4"/>
  <c r="AF157" i="4"/>
  <c r="AG157" i="4"/>
  <c r="AH157" i="4"/>
  <c r="AJ157" i="4"/>
  <c r="AK157" i="4"/>
  <c r="AL157" i="4"/>
  <c r="AN157" i="4"/>
  <c r="AO157" i="4"/>
  <c r="AP157" i="4"/>
  <c r="AR157" i="4"/>
  <c r="AS157" i="4"/>
  <c r="AT157" i="4"/>
  <c r="AV157" i="4"/>
  <c r="AW157" i="4"/>
  <c r="AX157" i="4"/>
  <c r="AZ157" i="4"/>
  <c r="BA157" i="4"/>
  <c r="BB157" i="4"/>
  <c r="BD157" i="4"/>
  <c r="BE157" i="4"/>
  <c r="BF157" i="4"/>
  <c r="BI157" i="4"/>
  <c r="BJ157" i="4"/>
  <c r="BK157" i="4"/>
  <c r="BM157" i="4"/>
  <c r="BN157" i="4"/>
  <c r="BO157" i="4"/>
  <c r="BQ157" i="4"/>
  <c r="BR157" i="4"/>
  <c r="BS157" i="4"/>
  <c r="BU157" i="4"/>
  <c r="BV157" i="4"/>
  <c r="BW157" i="4"/>
  <c r="BY157" i="4"/>
  <c r="BZ157" i="4"/>
  <c r="CA157" i="4"/>
  <c r="CC157" i="4"/>
  <c r="CF157" i="2"/>
  <c r="CG157" i="2"/>
  <c r="A158" i="4"/>
  <c r="B158" i="4"/>
  <c r="C158" i="4"/>
  <c r="D158" i="4"/>
  <c r="E158" i="4"/>
  <c r="F158" i="4"/>
  <c r="G158" i="4"/>
  <c r="H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BU158" i="4"/>
  <c r="BV158" i="4"/>
  <c r="BW158" i="4"/>
  <c r="BX158" i="4"/>
  <c r="BY158" i="4"/>
  <c r="BZ158" i="4"/>
  <c r="CA158" i="4"/>
  <c r="CB158" i="4"/>
  <c r="CC158" i="4"/>
  <c r="CF158" i="2"/>
  <c r="CG158" i="2"/>
  <c r="A159" i="4"/>
  <c r="B159" i="4" s="1"/>
  <c r="E159" i="4"/>
  <c r="F159" i="4"/>
  <c r="J159" i="4"/>
  <c r="N159" i="4"/>
  <c r="O159" i="4"/>
  <c r="R159" i="4"/>
  <c r="V159" i="4"/>
  <c r="W159" i="4"/>
  <c r="Z159" i="4"/>
  <c r="AD159" i="4"/>
  <c r="AE159" i="4"/>
  <c r="AH159" i="4"/>
  <c r="AL159" i="4"/>
  <c r="AM159" i="4"/>
  <c r="AP159" i="4"/>
  <c r="AT159" i="4"/>
  <c r="AU159" i="4"/>
  <c r="AX159" i="4"/>
  <c r="BB159" i="4"/>
  <c r="BC159" i="4"/>
  <c r="BF159" i="4"/>
  <c r="BH159" i="4"/>
  <c r="BK159" i="4"/>
  <c r="BL159" i="4"/>
  <c r="BO159" i="4"/>
  <c r="BP159" i="4"/>
  <c r="BS159" i="4"/>
  <c r="BT159" i="4"/>
  <c r="BW159" i="4"/>
  <c r="BX159" i="4"/>
  <c r="CA159" i="4"/>
  <c r="CB159" i="4"/>
  <c r="CF159" i="2"/>
  <c r="CG159" i="2"/>
  <c r="A160" i="4"/>
  <c r="CF160" i="2"/>
  <c r="CG160" i="2"/>
  <c r="A161" i="4"/>
  <c r="B161" i="4" s="1"/>
  <c r="C161" i="4"/>
  <c r="D161" i="4"/>
  <c r="E161" i="4"/>
  <c r="G161" i="4"/>
  <c r="H161" i="4"/>
  <c r="J161" i="4"/>
  <c r="L161" i="4"/>
  <c r="M161" i="4"/>
  <c r="N161" i="4"/>
  <c r="P161" i="4"/>
  <c r="Q161" i="4"/>
  <c r="R161" i="4"/>
  <c r="T161" i="4"/>
  <c r="U161" i="4"/>
  <c r="V161" i="4"/>
  <c r="X161" i="4"/>
  <c r="Y161" i="4"/>
  <c r="Z161" i="4"/>
  <c r="AB161" i="4"/>
  <c r="AC161" i="4"/>
  <c r="AD161" i="4"/>
  <c r="AF161" i="4"/>
  <c r="AG161" i="4"/>
  <c r="AH161" i="4"/>
  <c r="AJ161" i="4"/>
  <c r="AK161" i="4"/>
  <c r="AL161" i="4"/>
  <c r="AN161" i="4"/>
  <c r="AO161" i="4"/>
  <c r="AP161" i="4"/>
  <c r="AR161" i="4"/>
  <c r="AS161" i="4"/>
  <c r="AT161" i="4"/>
  <c r="AV161" i="4"/>
  <c r="AW161" i="4"/>
  <c r="AX161" i="4"/>
  <c r="AZ161" i="4"/>
  <c r="BA161" i="4"/>
  <c r="BB161" i="4"/>
  <c r="BD161" i="4"/>
  <c r="BE161" i="4"/>
  <c r="BF161" i="4"/>
  <c r="BI161" i="4"/>
  <c r="BJ161" i="4"/>
  <c r="BK161" i="4"/>
  <c r="BM161" i="4"/>
  <c r="BN161" i="4"/>
  <c r="BO161" i="4"/>
  <c r="BQ161" i="4"/>
  <c r="BR161" i="4"/>
  <c r="BS161" i="4"/>
  <c r="BU161" i="4"/>
  <c r="BV161" i="4"/>
  <c r="BW161" i="4"/>
  <c r="BY161" i="4"/>
  <c r="BZ161" i="4"/>
  <c r="CA161" i="4"/>
  <c r="CC161" i="4"/>
  <c r="CF161" i="2"/>
  <c r="CG161" i="2"/>
  <c r="BN162" i="4"/>
  <c r="BO162" i="4"/>
  <c r="BP162" i="4"/>
  <c r="BQ162" i="4"/>
  <c r="BR162" i="4"/>
  <c r="BS162" i="4"/>
  <c r="BT162" i="4"/>
  <c r="BU162" i="4"/>
  <c r="BV162" i="4"/>
  <c r="BW162" i="4"/>
  <c r="BX162" i="4"/>
  <c r="BY162" i="4"/>
  <c r="BZ162" i="4"/>
  <c r="CA162" i="4"/>
  <c r="CB162" i="4"/>
  <c r="CC162" i="4"/>
  <c r="CF162" i="2"/>
  <c r="CG162" i="2"/>
  <c r="A163" i="4"/>
  <c r="R163" i="4" s="1"/>
  <c r="J163" i="4"/>
  <c r="AH163" i="4"/>
  <c r="CF163" i="2"/>
  <c r="A164" i="4"/>
  <c r="J164" i="4"/>
  <c r="O164" i="4"/>
  <c r="Q164" i="4"/>
  <c r="W164" i="4"/>
  <c r="Y164" i="4"/>
  <c r="AE164" i="4"/>
  <c r="AM164" i="4"/>
  <c r="AS164" i="4"/>
  <c r="AT164" i="4"/>
  <c r="BA164" i="4"/>
  <c r="BB164" i="4"/>
  <c r="BJ164" i="4"/>
  <c r="BS164" i="4"/>
  <c r="BZ164" i="4"/>
  <c r="A165" i="4"/>
  <c r="B165" i="4" s="1"/>
  <c r="C165" i="4"/>
  <c r="D165" i="4"/>
  <c r="E165" i="4"/>
  <c r="G165" i="4"/>
  <c r="H165" i="4"/>
  <c r="J165" i="4"/>
  <c r="L165" i="4"/>
  <c r="M165" i="4"/>
  <c r="N165" i="4"/>
  <c r="P165" i="4"/>
  <c r="Q165" i="4"/>
  <c r="R165" i="4"/>
  <c r="T165" i="4"/>
  <c r="U165" i="4"/>
  <c r="V165" i="4"/>
  <c r="X165" i="4"/>
  <c r="Y165" i="4"/>
  <c r="Z165" i="4"/>
  <c r="AB165" i="4"/>
  <c r="AC165" i="4"/>
  <c r="AD165" i="4"/>
  <c r="AF165" i="4"/>
  <c r="AG165" i="4"/>
  <c r="AH165" i="4"/>
  <c r="AJ165" i="4"/>
  <c r="AK165" i="4"/>
  <c r="AL165" i="4"/>
  <c r="AN165" i="4"/>
  <c r="AO165" i="4"/>
  <c r="AP165" i="4"/>
  <c r="AR165" i="4"/>
  <c r="AS165" i="4"/>
  <c r="AT165" i="4"/>
  <c r="AV165" i="4"/>
  <c r="AW165" i="4"/>
  <c r="AX165" i="4"/>
  <c r="AZ165" i="4"/>
  <c r="BA165" i="4"/>
  <c r="BB165" i="4"/>
  <c r="BD165" i="4"/>
  <c r="BE165" i="4"/>
  <c r="BF165" i="4"/>
  <c r="BI165" i="4"/>
  <c r="BJ165" i="4"/>
  <c r="BK165" i="4"/>
  <c r="BM165" i="4"/>
  <c r="BN165" i="4"/>
  <c r="BO165" i="4"/>
  <c r="BQ165" i="4"/>
  <c r="BR165" i="4"/>
  <c r="BS165" i="4"/>
  <c r="BU165" i="4"/>
  <c r="BV165" i="4"/>
  <c r="BW165" i="4"/>
  <c r="BY165" i="4"/>
  <c r="BZ165" i="4"/>
  <c r="CA165" i="4"/>
  <c r="CC165" i="4"/>
  <c r="CF165" i="2"/>
  <c r="CG165" i="2"/>
  <c r="CF166" i="2"/>
  <c r="CG166" i="2"/>
  <c r="CH166" i="4"/>
  <c r="BN167" i="4"/>
  <c r="BO167" i="4"/>
  <c r="BP167" i="4"/>
  <c r="BQ167" i="4"/>
  <c r="BR167" i="4"/>
  <c r="BS167" i="4"/>
  <c r="BT167" i="4"/>
  <c r="BU167" i="4"/>
  <c r="BV167" i="4"/>
  <c r="BW167" i="4"/>
  <c r="BX167" i="4"/>
  <c r="BY167" i="4"/>
  <c r="BZ167" i="4"/>
  <c r="CA167" i="4"/>
  <c r="CB167" i="4"/>
  <c r="CC167" i="4"/>
  <c r="CF167" i="2"/>
  <c r="CG167" i="2"/>
  <c r="BN168" i="4"/>
  <c r="BO168" i="4"/>
  <c r="BP168" i="4"/>
  <c r="BQ168" i="4"/>
  <c r="BR168" i="4"/>
  <c r="BS168" i="4"/>
  <c r="BT168" i="4"/>
  <c r="BU168" i="4"/>
  <c r="BV168" i="4"/>
  <c r="BW168" i="4"/>
  <c r="BX168" i="4"/>
  <c r="BY168" i="4"/>
  <c r="BZ168" i="4"/>
  <c r="CA168" i="4"/>
  <c r="CB168" i="4"/>
  <c r="CC168" i="4"/>
  <c r="CF168" i="2"/>
  <c r="CG168" i="2"/>
  <c r="A169" i="4"/>
  <c r="B169" i="4"/>
  <c r="C169" i="4"/>
  <c r="D169" i="4"/>
  <c r="E169" i="4"/>
  <c r="F169" i="4"/>
  <c r="G169" i="4"/>
  <c r="H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H169" i="4"/>
  <c r="BI169" i="4"/>
  <c r="BJ169" i="4"/>
  <c r="BK169" i="4"/>
  <c r="BL169" i="4"/>
  <c r="BM169" i="4"/>
  <c r="BN169" i="4"/>
  <c r="BO169" i="4"/>
  <c r="BP169" i="4"/>
  <c r="BQ169" i="4"/>
  <c r="BR169" i="4"/>
  <c r="BS169" i="4"/>
  <c r="BT169" i="4"/>
  <c r="BU169" i="4"/>
  <c r="BV169" i="4"/>
  <c r="BW169" i="4"/>
  <c r="BX169" i="4"/>
  <c r="BY169" i="4"/>
  <c r="BZ169" i="4"/>
  <c r="CA169" i="4"/>
  <c r="CB169" i="4"/>
  <c r="CC169" i="4"/>
  <c r="CF169" i="2"/>
  <c r="CG169" i="2"/>
  <c r="BN170" i="4"/>
  <c r="BO170" i="4"/>
  <c r="BP170" i="4"/>
  <c r="BQ170" i="4"/>
  <c r="BR170" i="4"/>
  <c r="BS170" i="4"/>
  <c r="BT170" i="4"/>
  <c r="BU170" i="4"/>
  <c r="BV170" i="4"/>
  <c r="BW170" i="4"/>
  <c r="BX170" i="4"/>
  <c r="BY170" i="4"/>
  <c r="BZ170" i="4"/>
  <c r="CA170" i="4"/>
  <c r="CB170" i="4"/>
  <c r="CC170" i="4"/>
  <c r="CF170" i="2"/>
  <c r="CG170" i="2"/>
  <c r="A171" i="4"/>
  <c r="B171" i="4" s="1"/>
  <c r="C171" i="4"/>
  <c r="D171" i="4"/>
  <c r="E171" i="4"/>
  <c r="G171" i="4"/>
  <c r="H171" i="4"/>
  <c r="J171" i="4"/>
  <c r="L171" i="4"/>
  <c r="M171" i="4"/>
  <c r="N171" i="4"/>
  <c r="P171" i="4"/>
  <c r="Q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J171" i="4"/>
  <c r="AK171" i="4"/>
  <c r="AL171" i="4"/>
  <c r="AN171" i="4"/>
  <c r="AO171" i="4"/>
  <c r="AP171" i="4"/>
  <c r="AR171" i="4"/>
  <c r="AS171" i="4"/>
  <c r="AT171" i="4"/>
  <c r="AV171" i="4"/>
  <c r="AW171" i="4"/>
  <c r="AX171" i="4"/>
  <c r="AZ171" i="4"/>
  <c r="BA171" i="4"/>
  <c r="BB171" i="4"/>
  <c r="BD171" i="4"/>
  <c r="BE171" i="4"/>
  <c r="BF171" i="4"/>
  <c r="BI171" i="4"/>
  <c r="BJ171" i="4"/>
  <c r="BK171" i="4"/>
  <c r="BM171" i="4"/>
  <c r="BN171" i="4"/>
  <c r="BO171" i="4"/>
  <c r="BQ171" i="4"/>
  <c r="BR171" i="4"/>
  <c r="BS171" i="4"/>
  <c r="BU171" i="4"/>
  <c r="BV171" i="4"/>
  <c r="BW171" i="4"/>
  <c r="BY171" i="4"/>
  <c r="BZ171" i="4"/>
  <c r="CA171" i="4"/>
  <c r="CC171" i="4"/>
  <c r="CF171" i="2"/>
  <c r="CG171" i="2"/>
  <c r="A172" i="4"/>
  <c r="B172" i="4"/>
  <c r="C172" i="4"/>
  <c r="D172" i="4"/>
  <c r="E172" i="4"/>
  <c r="F172" i="4"/>
  <c r="G172" i="4"/>
  <c r="H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H172" i="4"/>
  <c r="BI172" i="4"/>
  <c r="BJ172" i="4"/>
  <c r="BK172" i="4"/>
  <c r="BL172" i="4"/>
  <c r="BM172" i="4"/>
  <c r="BN172" i="4"/>
  <c r="BO172" i="4"/>
  <c r="BP172" i="4"/>
  <c r="BQ172" i="4"/>
  <c r="BR172" i="4"/>
  <c r="BS172" i="4"/>
  <c r="BT172" i="4"/>
  <c r="BU172" i="4"/>
  <c r="BV172" i="4"/>
  <c r="BW172" i="4"/>
  <c r="BX172" i="4"/>
  <c r="BY172" i="4"/>
  <c r="BZ172" i="4"/>
  <c r="CA172" i="4"/>
  <c r="CB172" i="4"/>
  <c r="CC172" i="4"/>
  <c r="CF172" i="2"/>
  <c r="CG172" i="2"/>
  <c r="A173" i="4"/>
  <c r="Z173" i="4"/>
  <c r="AH173" i="4"/>
  <c r="BF173" i="4"/>
  <c r="BO173" i="4"/>
  <c r="CF173" i="2"/>
  <c r="CG173" i="2"/>
  <c r="A174" i="4"/>
  <c r="D174" i="4" s="1"/>
  <c r="E174" i="4"/>
  <c r="H174" i="4"/>
  <c r="J174" i="4"/>
  <c r="N174" i="4"/>
  <c r="Q174" i="4"/>
  <c r="R174" i="4"/>
  <c r="V174" i="4"/>
  <c r="Y174" i="4"/>
  <c r="Z174" i="4"/>
  <c r="AD174" i="4"/>
  <c r="AG174" i="4"/>
  <c r="AH174" i="4"/>
  <c r="AL174" i="4"/>
  <c r="AO174" i="4"/>
  <c r="AP174" i="4"/>
  <c r="AT174" i="4"/>
  <c r="AW174" i="4"/>
  <c r="AX174" i="4"/>
  <c r="BB174" i="4"/>
  <c r="BE174" i="4"/>
  <c r="BF174" i="4"/>
  <c r="BK174" i="4"/>
  <c r="BN174" i="4"/>
  <c r="BO174" i="4"/>
  <c r="BS174" i="4"/>
  <c r="BV174" i="4"/>
  <c r="BW174" i="4"/>
  <c r="CA174" i="4"/>
  <c r="CF174" i="2"/>
  <c r="CG174" i="2"/>
  <c r="BN175" i="4"/>
  <c r="BO175" i="4"/>
  <c r="BP175" i="4"/>
  <c r="BQ175" i="4"/>
  <c r="BR175" i="4"/>
  <c r="BS175" i="4"/>
  <c r="BT175" i="4"/>
  <c r="BU175" i="4"/>
  <c r="BV175" i="4"/>
  <c r="BW175" i="4"/>
  <c r="BX175" i="4"/>
  <c r="BY175" i="4"/>
  <c r="BZ175" i="4"/>
  <c r="CA175" i="4"/>
  <c r="CB175" i="4"/>
  <c r="CC175" i="4"/>
  <c r="CF175" i="2"/>
  <c r="CG175" i="2"/>
  <c r="BN176" i="4"/>
  <c r="BO176" i="4"/>
  <c r="BP176" i="4"/>
  <c r="BQ176" i="4"/>
  <c r="BR176" i="4"/>
  <c r="BS176" i="4"/>
  <c r="BT176" i="4"/>
  <c r="BU176" i="4"/>
  <c r="BV176" i="4"/>
  <c r="BW176" i="4"/>
  <c r="BX176" i="4"/>
  <c r="BY176" i="4"/>
  <c r="BZ176" i="4"/>
  <c r="CA176" i="4"/>
  <c r="CB176" i="4"/>
  <c r="CC176" i="4"/>
  <c r="CF176" i="2"/>
  <c r="CG176" i="2"/>
  <c r="A177" i="4"/>
  <c r="B177" i="4" s="1"/>
  <c r="C177" i="4"/>
  <c r="D177" i="4"/>
  <c r="E177" i="4"/>
  <c r="G177" i="4"/>
  <c r="H177" i="4"/>
  <c r="J177" i="4"/>
  <c r="L177" i="4"/>
  <c r="M177" i="4"/>
  <c r="N177" i="4"/>
  <c r="P177" i="4"/>
  <c r="Q177" i="4"/>
  <c r="R177" i="4"/>
  <c r="T177" i="4"/>
  <c r="U177" i="4"/>
  <c r="V177" i="4"/>
  <c r="X177" i="4"/>
  <c r="Y177" i="4"/>
  <c r="Z177" i="4"/>
  <c r="AB177" i="4"/>
  <c r="AC177" i="4"/>
  <c r="AD177" i="4"/>
  <c r="AF177" i="4"/>
  <c r="AG177" i="4"/>
  <c r="AH177" i="4"/>
  <c r="AJ177" i="4"/>
  <c r="AK177" i="4"/>
  <c r="AL177" i="4"/>
  <c r="AN177" i="4"/>
  <c r="AO177" i="4"/>
  <c r="AP177" i="4"/>
  <c r="AR177" i="4"/>
  <c r="AS177" i="4"/>
  <c r="AT177" i="4"/>
  <c r="AV177" i="4"/>
  <c r="AW177" i="4"/>
  <c r="AX177" i="4"/>
  <c r="AZ177" i="4"/>
  <c r="BA177" i="4"/>
  <c r="BB177" i="4"/>
  <c r="BD177" i="4"/>
  <c r="BE177" i="4"/>
  <c r="BF177" i="4"/>
  <c r="BI177" i="4"/>
  <c r="BJ177" i="4"/>
  <c r="BK177" i="4"/>
  <c r="BM177" i="4"/>
  <c r="BN177" i="4"/>
  <c r="BO177" i="4"/>
  <c r="BQ177" i="4"/>
  <c r="BR177" i="4"/>
  <c r="BS177" i="4"/>
  <c r="BU177" i="4"/>
  <c r="BV177" i="4"/>
  <c r="BW177" i="4"/>
  <c r="BY177" i="4"/>
  <c r="BZ177" i="4"/>
  <c r="CA177" i="4"/>
  <c r="CC177" i="4"/>
  <c r="CF177" i="2"/>
  <c r="CG177" i="2"/>
  <c r="BN178" i="4"/>
  <c r="BO178" i="4"/>
  <c r="BP178" i="4"/>
  <c r="BQ178" i="4"/>
  <c r="BR178" i="4"/>
  <c r="BS178" i="4"/>
  <c r="BT178" i="4"/>
  <c r="BU178" i="4"/>
  <c r="BV178" i="4"/>
  <c r="BW178" i="4"/>
  <c r="BX178" i="4"/>
  <c r="BY178" i="4"/>
  <c r="BZ178" i="4"/>
  <c r="CA178" i="4"/>
  <c r="CB178" i="4"/>
  <c r="CC178" i="4"/>
  <c r="BN179" i="4"/>
  <c r="BO179" i="4"/>
  <c r="BP179" i="4"/>
  <c r="BQ179" i="4"/>
  <c r="BR179" i="4"/>
  <c r="BS179" i="4"/>
  <c r="BT179" i="4"/>
  <c r="BU179" i="4"/>
  <c r="BV179" i="4"/>
  <c r="BW179" i="4"/>
  <c r="BX179" i="4"/>
  <c r="BY179" i="4"/>
  <c r="BZ179" i="4"/>
  <c r="CA179" i="4"/>
  <c r="CB179" i="4"/>
  <c r="CC179" i="4"/>
  <c r="CF179" i="2"/>
  <c r="CG179" i="2"/>
  <c r="A180" i="4"/>
  <c r="D180" i="4" s="1"/>
  <c r="E180" i="4"/>
  <c r="H180" i="4"/>
  <c r="J180" i="4"/>
  <c r="N180" i="4"/>
  <c r="Q180" i="4"/>
  <c r="R180" i="4"/>
  <c r="V180" i="4"/>
  <c r="Y180" i="4"/>
  <c r="Z180" i="4"/>
  <c r="AD180" i="4"/>
  <c r="AH180" i="4"/>
  <c r="AL180" i="4"/>
  <c r="AP180" i="4"/>
  <c r="AT180" i="4"/>
  <c r="AW180" i="4"/>
  <c r="AX180" i="4"/>
  <c r="BB180" i="4"/>
  <c r="BE180" i="4"/>
  <c r="BF180" i="4"/>
  <c r="BK180" i="4"/>
  <c r="BN180" i="4"/>
  <c r="BO180" i="4"/>
  <c r="BS180" i="4"/>
  <c r="BV180" i="4"/>
  <c r="BW180" i="4"/>
  <c r="CA180" i="4"/>
  <c r="CF180" i="2"/>
  <c r="CG180" i="2"/>
  <c r="A181" i="4"/>
  <c r="B181" i="4" s="1"/>
  <c r="C181" i="4"/>
  <c r="D181" i="4"/>
  <c r="E181" i="4"/>
  <c r="G181" i="4"/>
  <c r="H181" i="4"/>
  <c r="J181" i="4"/>
  <c r="L181" i="4"/>
  <c r="M181" i="4"/>
  <c r="N181" i="4"/>
  <c r="P181" i="4"/>
  <c r="Q181" i="4"/>
  <c r="R181" i="4"/>
  <c r="T181" i="4"/>
  <c r="U181" i="4"/>
  <c r="V181" i="4"/>
  <c r="X181" i="4"/>
  <c r="Y181" i="4"/>
  <c r="Z181" i="4"/>
  <c r="AB181" i="4"/>
  <c r="AC181" i="4"/>
  <c r="AD181" i="4"/>
  <c r="AF181" i="4"/>
  <c r="AG181" i="4"/>
  <c r="AH181" i="4"/>
  <c r="AJ181" i="4"/>
  <c r="AK181" i="4"/>
  <c r="AL181" i="4"/>
  <c r="AN181" i="4"/>
  <c r="AO181" i="4"/>
  <c r="AP181" i="4"/>
  <c r="AR181" i="4"/>
  <c r="AS181" i="4"/>
  <c r="AT181" i="4"/>
  <c r="AV181" i="4"/>
  <c r="AW181" i="4"/>
  <c r="AX181" i="4"/>
  <c r="AZ181" i="4"/>
  <c r="BA181" i="4"/>
  <c r="BB181" i="4"/>
  <c r="BD181" i="4"/>
  <c r="BE181" i="4"/>
  <c r="BF181" i="4"/>
  <c r="BI181" i="4"/>
  <c r="BJ181" i="4"/>
  <c r="BK181" i="4"/>
  <c r="BM181" i="4"/>
  <c r="BN181" i="4"/>
  <c r="BO181" i="4"/>
  <c r="BQ181" i="4"/>
  <c r="BR181" i="4"/>
  <c r="BS181" i="4"/>
  <c r="BU181" i="4"/>
  <c r="BV181" i="4"/>
  <c r="BW181" i="4"/>
  <c r="BY181" i="4"/>
  <c r="BZ181" i="4"/>
  <c r="CA181" i="4"/>
  <c r="CC181" i="4"/>
  <c r="CF181" i="2"/>
  <c r="CG181" i="2"/>
  <c r="CF182" i="2"/>
  <c r="CG182" i="2"/>
  <c r="CF182" i="4" s="1"/>
  <c r="CH182" i="4"/>
  <c r="BN183" i="4"/>
  <c r="BO183" i="4"/>
  <c r="BP183" i="4"/>
  <c r="BQ183" i="4"/>
  <c r="BR183" i="4"/>
  <c r="BS183" i="4"/>
  <c r="BT183" i="4"/>
  <c r="BU183" i="4"/>
  <c r="BV183" i="4"/>
  <c r="BW183" i="4"/>
  <c r="BX183" i="4"/>
  <c r="BY183" i="4"/>
  <c r="BZ183" i="4"/>
  <c r="CA183" i="4"/>
  <c r="CB183" i="4"/>
  <c r="CC183" i="4"/>
  <c r="CF183" i="2"/>
  <c r="CG183" i="2"/>
  <c r="BN184" i="4"/>
  <c r="BO184" i="4"/>
  <c r="BP184" i="4"/>
  <c r="BQ184" i="4"/>
  <c r="BR184" i="4"/>
  <c r="BS184" i="4"/>
  <c r="BT184" i="4"/>
  <c r="BU184" i="4"/>
  <c r="BV184" i="4"/>
  <c r="BW184" i="4"/>
  <c r="BX184" i="4"/>
  <c r="BY184" i="4"/>
  <c r="BZ184" i="4"/>
  <c r="CA184" i="4"/>
  <c r="CB184" i="4"/>
  <c r="CC184" i="4"/>
  <c r="CF184" i="2"/>
  <c r="CG184" i="2"/>
  <c r="A185" i="4"/>
  <c r="B185" i="4"/>
  <c r="C185" i="4"/>
  <c r="D185" i="4"/>
  <c r="E185" i="4"/>
  <c r="F185" i="4"/>
  <c r="G185" i="4"/>
  <c r="H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BU185" i="4"/>
  <c r="BV185" i="4"/>
  <c r="BW185" i="4"/>
  <c r="BX185" i="4"/>
  <c r="BY185" i="4"/>
  <c r="BZ185" i="4"/>
  <c r="CA185" i="4"/>
  <c r="CB185" i="4"/>
  <c r="CC185" i="4"/>
  <c r="CF185" i="2"/>
  <c r="CG185" i="2"/>
  <c r="CF186" i="2"/>
  <c r="CG186" i="2"/>
  <c r="CH186" i="4"/>
  <c r="BN187" i="4"/>
  <c r="BO187" i="4"/>
  <c r="BP187" i="4"/>
  <c r="BQ187" i="4"/>
  <c r="BR187" i="4"/>
  <c r="BS187" i="4"/>
  <c r="BT187" i="4"/>
  <c r="BU187" i="4"/>
  <c r="BV187" i="4"/>
  <c r="BW187" i="4"/>
  <c r="BX187" i="4"/>
  <c r="BY187" i="4"/>
  <c r="BZ187" i="4"/>
  <c r="CA187" i="4"/>
  <c r="CB187" i="4"/>
  <c r="CC187" i="4"/>
  <c r="CF187" i="2"/>
  <c r="CG187" i="2"/>
  <c r="BN188" i="4"/>
  <c r="BO188" i="4"/>
  <c r="BP188" i="4"/>
  <c r="BQ188" i="4"/>
  <c r="BR188" i="4"/>
  <c r="BS188" i="4"/>
  <c r="BT188" i="4"/>
  <c r="BU188" i="4"/>
  <c r="BV188" i="4"/>
  <c r="BW188" i="4"/>
  <c r="BX188" i="4"/>
  <c r="BY188" i="4"/>
  <c r="BZ188" i="4"/>
  <c r="CA188" i="4"/>
  <c r="CB188" i="4"/>
  <c r="CC188" i="4"/>
  <c r="CF188" i="2"/>
  <c r="CG188" i="2"/>
  <c r="BN189" i="4"/>
  <c r="BO189" i="4"/>
  <c r="BP189" i="4"/>
  <c r="BQ189" i="4"/>
  <c r="BR189" i="4"/>
  <c r="BS189" i="4"/>
  <c r="BT189" i="4"/>
  <c r="BU189" i="4"/>
  <c r="BV189" i="4"/>
  <c r="BW189" i="4"/>
  <c r="BX189" i="4"/>
  <c r="BY189" i="4"/>
  <c r="BZ189" i="4"/>
  <c r="CA189" i="4"/>
  <c r="CB189" i="4"/>
  <c r="CC189" i="4"/>
  <c r="CF189" i="2"/>
  <c r="CG189" i="2"/>
  <c r="BN190" i="4"/>
  <c r="BO190" i="4"/>
  <c r="BP190" i="4"/>
  <c r="BQ190" i="4"/>
  <c r="BR190" i="4"/>
  <c r="BS190" i="4"/>
  <c r="BT190" i="4"/>
  <c r="BU190" i="4"/>
  <c r="BV190" i="4"/>
  <c r="BW190" i="4"/>
  <c r="BX190" i="4"/>
  <c r="BY190" i="4"/>
  <c r="BZ190" i="4"/>
  <c r="CA190" i="4"/>
  <c r="CB190" i="4"/>
  <c r="CC190" i="4"/>
  <c r="CF190" i="2"/>
  <c r="CG190" i="2"/>
  <c r="BN191" i="4"/>
  <c r="BO191" i="4"/>
  <c r="BP191" i="4"/>
  <c r="BQ191" i="4"/>
  <c r="BR191" i="4"/>
  <c r="BS191" i="4"/>
  <c r="BT191" i="4"/>
  <c r="BU191" i="4"/>
  <c r="BV191" i="4"/>
  <c r="BW191" i="4"/>
  <c r="BX191" i="4"/>
  <c r="BY191" i="4"/>
  <c r="BZ191" i="4"/>
  <c r="CA191" i="4"/>
  <c r="CB191" i="4"/>
  <c r="CC191" i="4"/>
  <c r="CF191" i="2"/>
  <c r="CG191" i="2"/>
  <c r="A192" i="4"/>
  <c r="C192" i="4"/>
  <c r="D192" i="4"/>
  <c r="E192" i="4"/>
  <c r="G192" i="4"/>
  <c r="H192" i="4"/>
  <c r="J192" i="4"/>
  <c r="L192" i="4"/>
  <c r="M192" i="4"/>
  <c r="N192" i="4"/>
  <c r="P192" i="4"/>
  <c r="Q192" i="4"/>
  <c r="R192" i="4"/>
  <c r="T192" i="4"/>
  <c r="U192" i="4"/>
  <c r="V192" i="4"/>
  <c r="X192" i="4"/>
  <c r="Y192" i="4"/>
  <c r="Z192" i="4"/>
  <c r="AB192" i="4"/>
  <c r="AC192" i="4"/>
  <c r="AD192" i="4"/>
  <c r="AF192" i="4"/>
  <c r="AG192" i="4"/>
  <c r="AH192" i="4"/>
  <c r="AJ192" i="4"/>
  <c r="AK192" i="4"/>
  <c r="AL192" i="4"/>
  <c r="AN192" i="4"/>
  <c r="AO192" i="4"/>
  <c r="AP192" i="4"/>
  <c r="AR192" i="4"/>
  <c r="AS192" i="4"/>
  <c r="AT192" i="4"/>
  <c r="AV192" i="4"/>
  <c r="AW192" i="4"/>
  <c r="AX192" i="4"/>
  <c r="AZ192" i="4"/>
  <c r="BA192" i="4"/>
  <c r="BB192" i="4"/>
  <c r="BD192" i="4"/>
  <c r="BE192" i="4"/>
  <c r="BF192" i="4"/>
  <c r="BI192" i="4"/>
  <c r="BJ192" i="4"/>
  <c r="BK192" i="4"/>
  <c r="BM192" i="4"/>
  <c r="BN192" i="4"/>
  <c r="BO192" i="4"/>
  <c r="BQ192" i="4"/>
  <c r="BR192" i="4"/>
  <c r="BS192" i="4"/>
  <c r="BU192" i="4"/>
  <c r="BV192" i="4"/>
  <c r="BW192" i="4"/>
  <c r="BY192" i="4"/>
  <c r="BZ192" i="4"/>
  <c r="CA192" i="4"/>
  <c r="CC192" i="4"/>
  <c r="CF192" i="2"/>
  <c r="CG192" i="2"/>
  <c r="CF193" i="2"/>
  <c r="CG193" i="2"/>
  <c r="CF193" i="4" s="1"/>
  <c r="CH193" i="4"/>
  <c r="BN194" i="4"/>
  <c r="BO194" i="4"/>
  <c r="BP194" i="4"/>
  <c r="BQ194" i="4"/>
  <c r="BR194" i="4"/>
  <c r="BS194" i="4"/>
  <c r="BT194" i="4"/>
  <c r="BU194" i="4"/>
  <c r="BV194" i="4"/>
  <c r="BW194" i="4"/>
  <c r="BX194" i="4"/>
  <c r="BY194" i="4"/>
  <c r="BZ194" i="4"/>
  <c r="CA194" i="4"/>
  <c r="CB194" i="4"/>
  <c r="CC194" i="4"/>
  <c r="CF194" i="2"/>
  <c r="CG194" i="2"/>
  <c r="BN195" i="4"/>
  <c r="BO195" i="4"/>
  <c r="BP195" i="4"/>
  <c r="BQ195" i="4"/>
  <c r="BR195" i="4"/>
  <c r="BS195" i="4"/>
  <c r="BT195" i="4"/>
  <c r="BU195" i="4"/>
  <c r="BV195" i="4"/>
  <c r="BW195" i="4"/>
  <c r="BX195" i="4"/>
  <c r="BY195" i="4"/>
  <c r="BZ195" i="4"/>
  <c r="CA195" i="4"/>
  <c r="CB195" i="4"/>
  <c r="CC195" i="4"/>
  <c r="CF195" i="2"/>
  <c r="CG195" i="2"/>
  <c r="A196" i="4"/>
  <c r="B196" i="4"/>
  <c r="C196" i="4"/>
  <c r="D196" i="4"/>
  <c r="E196" i="4"/>
  <c r="F196" i="4"/>
  <c r="G196" i="4"/>
  <c r="H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H196" i="4"/>
  <c r="BI196" i="4"/>
  <c r="BJ196" i="4"/>
  <c r="BK196" i="4"/>
  <c r="BL196" i="4"/>
  <c r="BM196" i="4"/>
  <c r="BN196" i="4"/>
  <c r="BO196" i="4"/>
  <c r="BP196" i="4"/>
  <c r="BQ196" i="4"/>
  <c r="BR196" i="4"/>
  <c r="BS196" i="4"/>
  <c r="BT196" i="4"/>
  <c r="BU196" i="4"/>
  <c r="BV196" i="4"/>
  <c r="BW196" i="4"/>
  <c r="BX196" i="4"/>
  <c r="BY196" i="4"/>
  <c r="BZ196" i="4"/>
  <c r="CA196" i="4"/>
  <c r="CB196" i="4"/>
  <c r="CC196" i="4"/>
  <c r="CF196" i="2"/>
  <c r="CG196" i="2"/>
  <c r="BN197" i="4"/>
  <c r="BO197" i="4"/>
  <c r="BP197" i="4"/>
  <c r="BQ197" i="4"/>
  <c r="BR197" i="4"/>
  <c r="BS197" i="4"/>
  <c r="BT197" i="4"/>
  <c r="BU197" i="4"/>
  <c r="BV197" i="4"/>
  <c r="BW197" i="4"/>
  <c r="BX197" i="4"/>
  <c r="BY197" i="4"/>
  <c r="BZ197" i="4"/>
  <c r="CA197" i="4"/>
  <c r="CB197" i="4"/>
  <c r="CC197" i="4"/>
  <c r="CF197" i="2"/>
  <c r="CG197" i="2"/>
  <c r="BN198" i="4"/>
  <c r="BO198" i="4"/>
  <c r="BP198" i="4"/>
  <c r="BQ198" i="4"/>
  <c r="BR198" i="4"/>
  <c r="BS198" i="4"/>
  <c r="BT198" i="4"/>
  <c r="BU198" i="4"/>
  <c r="BV198" i="4"/>
  <c r="BW198" i="4"/>
  <c r="BX198" i="4"/>
  <c r="BY198" i="4"/>
  <c r="BZ198" i="4"/>
  <c r="CA198" i="4"/>
  <c r="CB198" i="4"/>
  <c r="CC198" i="4"/>
  <c r="CF198" i="2"/>
  <c r="CG198" i="2"/>
  <c r="A199" i="4"/>
  <c r="BQ199" i="4"/>
  <c r="BR199" i="4"/>
  <c r="BV199" i="4"/>
  <c r="BW199" i="4"/>
  <c r="CA199" i="4"/>
  <c r="CC199" i="4"/>
  <c r="CF199" i="2"/>
  <c r="CG199" i="2"/>
  <c r="A200" i="4"/>
  <c r="BN200" i="4"/>
  <c r="BO200" i="4"/>
  <c r="BP200" i="4"/>
  <c r="BQ200" i="4"/>
  <c r="BR200" i="4"/>
  <c r="BS200" i="4"/>
  <c r="BT200" i="4"/>
  <c r="BU200" i="4"/>
  <c r="BV200" i="4"/>
  <c r="BW200" i="4"/>
  <c r="BX200" i="4"/>
  <c r="BY200" i="4"/>
  <c r="BZ200" i="4"/>
  <c r="CA200" i="4"/>
  <c r="CB200" i="4"/>
  <c r="CC200" i="4"/>
  <c r="CF200" i="2"/>
  <c r="CG200" i="2"/>
  <c r="BN201" i="4"/>
  <c r="BO201" i="4"/>
  <c r="BP201" i="4"/>
  <c r="BQ201" i="4"/>
  <c r="BR201" i="4"/>
  <c r="BS201" i="4"/>
  <c r="BT201" i="4"/>
  <c r="BU201" i="4"/>
  <c r="BV201" i="4"/>
  <c r="BW201" i="4"/>
  <c r="BX201" i="4"/>
  <c r="BY201" i="4"/>
  <c r="BZ201" i="4"/>
  <c r="CA201" i="4"/>
  <c r="CB201" i="4"/>
  <c r="CC201" i="4"/>
  <c r="CF201" i="2"/>
  <c r="CG201" i="2"/>
  <c r="A202" i="4"/>
  <c r="BQ202" i="4"/>
  <c r="BR202" i="4"/>
  <c r="BV202" i="4"/>
  <c r="BW202" i="4"/>
  <c r="CA202" i="4"/>
  <c r="CC202" i="4"/>
  <c r="CF202" i="2"/>
  <c r="CG202" i="2"/>
  <c r="BN203" i="4"/>
  <c r="BO203" i="4"/>
  <c r="BP203" i="4"/>
  <c r="BQ203" i="4"/>
  <c r="BR203" i="4"/>
  <c r="BS203" i="4"/>
  <c r="BT203" i="4"/>
  <c r="BU203" i="4"/>
  <c r="BV203" i="4"/>
  <c r="BW203" i="4"/>
  <c r="BX203" i="4"/>
  <c r="BY203" i="4"/>
  <c r="BZ203" i="4"/>
  <c r="CA203" i="4"/>
  <c r="CB203" i="4"/>
  <c r="CC203" i="4"/>
  <c r="CF203" i="2"/>
  <c r="CG203" i="2"/>
  <c r="A204" i="4"/>
  <c r="BN204" i="4" s="1"/>
  <c r="BP204" i="4"/>
  <c r="BQ204" i="4"/>
  <c r="BR204" i="4"/>
  <c r="BU204" i="4"/>
  <c r="BV204" i="4"/>
  <c r="BX204" i="4"/>
  <c r="BZ204" i="4"/>
  <c r="CB204" i="4"/>
  <c r="CC204" i="4"/>
  <c r="CF204" i="2"/>
  <c r="CG204" i="2"/>
  <c r="BN205" i="4"/>
  <c r="BO205" i="4"/>
  <c r="BP205" i="4"/>
  <c r="BQ205" i="4"/>
  <c r="BR205" i="4"/>
  <c r="BS205" i="4"/>
  <c r="BT205" i="4"/>
  <c r="BU205" i="4"/>
  <c r="BV205" i="4"/>
  <c r="BW205" i="4"/>
  <c r="BX205" i="4"/>
  <c r="BY205" i="4"/>
  <c r="BZ205" i="4"/>
  <c r="CA205" i="4"/>
  <c r="CB205" i="4"/>
  <c r="CC205" i="4"/>
  <c r="CF205" i="2"/>
  <c r="CG205" i="2"/>
  <c r="CF210" i="2"/>
  <c r="CF210" i="4" s="1"/>
  <c r="CG210" i="2"/>
  <c r="CH210" i="4"/>
  <c r="BN211" i="4"/>
  <c r="BO211" i="4"/>
  <c r="BP211" i="4"/>
  <c r="BQ211" i="4"/>
  <c r="BR211" i="4"/>
  <c r="BS211" i="4"/>
  <c r="BT211" i="4"/>
  <c r="BU211" i="4"/>
  <c r="BV211" i="4"/>
  <c r="BW211" i="4"/>
  <c r="BX211" i="4"/>
  <c r="BY211" i="4"/>
  <c r="BZ211" i="4"/>
  <c r="CA211" i="4"/>
  <c r="CB211" i="4"/>
  <c r="CC211" i="4"/>
  <c r="CF211" i="2"/>
  <c r="CG211" i="2"/>
  <c r="CF212" i="2"/>
  <c r="CG212" i="2"/>
  <c r="CF212" i="4" s="1"/>
  <c r="CH212" i="4"/>
  <c r="BN213" i="4"/>
  <c r="BO213" i="4"/>
  <c r="BP213" i="4"/>
  <c r="BQ213" i="4"/>
  <c r="BR213" i="4"/>
  <c r="BS213" i="4"/>
  <c r="BT213" i="4"/>
  <c r="BU213" i="4"/>
  <c r="BV213" i="4"/>
  <c r="BW213" i="4"/>
  <c r="BX213" i="4"/>
  <c r="BY213" i="4"/>
  <c r="BZ213" i="4"/>
  <c r="CA213" i="4"/>
  <c r="CB213" i="4"/>
  <c r="CC213" i="4"/>
  <c r="CF213" i="2"/>
  <c r="CG213" i="2"/>
  <c r="BN214" i="4"/>
  <c r="BO214" i="4"/>
  <c r="BP214" i="4"/>
  <c r="BQ214" i="4"/>
  <c r="BR214" i="4"/>
  <c r="BS214" i="4"/>
  <c r="BT214" i="4"/>
  <c r="BU214" i="4"/>
  <c r="BV214" i="4"/>
  <c r="BW214" i="4"/>
  <c r="BX214" i="4"/>
  <c r="BY214" i="4"/>
  <c r="BZ214" i="4"/>
  <c r="CA214" i="4"/>
  <c r="CB214" i="4"/>
  <c r="CC214" i="4"/>
  <c r="CF214" i="2"/>
  <c r="CG214" i="2"/>
  <c r="A215" i="4"/>
  <c r="B215" i="4"/>
  <c r="C215" i="4"/>
  <c r="D215" i="4"/>
  <c r="E215" i="4"/>
  <c r="F215" i="4"/>
  <c r="G215" i="4"/>
  <c r="H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BU215" i="4"/>
  <c r="BV215" i="4"/>
  <c r="BW215" i="4"/>
  <c r="BX215" i="4"/>
  <c r="BY215" i="4"/>
  <c r="BZ215" i="4"/>
  <c r="CA215" i="4"/>
  <c r="CB215" i="4"/>
  <c r="CC215" i="4"/>
  <c r="CF215" i="2"/>
  <c r="CG215" i="2"/>
  <c r="BN216" i="4"/>
  <c r="BO216" i="4"/>
  <c r="BP216" i="4"/>
  <c r="BQ216" i="4"/>
  <c r="BR216" i="4"/>
  <c r="BS216" i="4"/>
  <c r="BT216" i="4"/>
  <c r="BU216" i="4"/>
  <c r="BV216" i="4"/>
  <c r="BW216" i="4"/>
  <c r="BX216" i="4"/>
  <c r="BY216" i="4"/>
  <c r="BZ216" i="4"/>
  <c r="CA216" i="4"/>
  <c r="CB216" i="4"/>
  <c r="CC216" i="4"/>
  <c r="CF216" i="2"/>
  <c r="CG216" i="2"/>
  <c r="A217" i="4"/>
  <c r="C217" i="4"/>
  <c r="D217" i="4"/>
  <c r="E217" i="4"/>
  <c r="H217" i="4"/>
  <c r="J217" i="4"/>
  <c r="L217" i="4"/>
  <c r="M217" i="4"/>
  <c r="N217" i="4"/>
  <c r="P217" i="4"/>
  <c r="Q217" i="4"/>
  <c r="R217" i="4"/>
  <c r="T217" i="4"/>
  <c r="U217" i="4"/>
  <c r="V217" i="4"/>
  <c r="X217" i="4"/>
  <c r="Y217" i="4"/>
  <c r="Z217" i="4"/>
  <c r="AB217" i="4"/>
  <c r="AC217" i="4"/>
  <c r="AD217" i="4"/>
  <c r="AF217" i="4"/>
  <c r="AG217" i="4"/>
  <c r="AH217" i="4"/>
  <c r="AJ217" i="4"/>
  <c r="AK217" i="4"/>
  <c r="AL217" i="4"/>
  <c r="AN217" i="4"/>
  <c r="AO217" i="4"/>
  <c r="AP217" i="4"/>
  <c r="AR217" i="4"/>
  <c r="AS217" i="4"/>
  <c r="AT217" i="4"/>
  <c r="AV217" i="4"/>
  <c r="AW217" i="4"/>
  <c r="AX217" i="4"/>
  <c r="AZ217" i="4"/>
  <c r="BA217" i="4"/>
  <c r="BB217" i="4"/>
  <c r="BD217" i="4"/>
  <c r="BE217" i="4"/>
  <c r="BF217" i="4"/>
  <c r="BI217" i="4"/>
  <c r="BJ217" i="4"/>
  <c r="BK217" i="4"/>
  <c r="BM217" i="4"/>
  <c r="BN217" i="4"/>
  <c r="BO217" i="4"/>
  <c r="BQ217" i="4"/>
  <c r="BR217" i="4"/>
  <c r="BS217" i="4"/>
  <c r="BU217" i="4"/>
  <c r="BV217" i="4"/>
  <c r="BW217" i="4"/>
  <c r="BY217" i="4"/>
  <c r="BZ217" i="4"/>
  <c r="CA217" i="4"/>
  <c r="CC217" i="4"/>
  <c r="CF217" i="2"/>
  <c r="CG217" i="2"/>
  <c r="A218" i="4"/>
  <c r="BN218" i="4"/>
  <c r="BO218" i="4"/>
  <c r="BP218" i="4"/>
  <c r="BQ218" i="4"/>
  <c r="BR218" i="4"/>
  <c r="BS218" i="4"/>
  <c r="BT218" i="4"/>
  <c r="BU218" i="4"/>
  <c r="BV218" i="4"/>
  <c r="BW218" i="4"/>
  <c r="BX218" i="4"/>
  <c r="BY218" i="4"/>
  <c r="BZ218" i="4"/>
  <c r="CA218" i="4"/>
  <c r="CB218" i="4"/>
  <c r="CC218" i="4"/>
  <c r="CF218" i="2"/>
  <c r="CG218" i="2"/>
  <c r="BN219" i="4"/>
  <c r="BO219" i="4"/>
  <c r="BP219" i="4"/>
  <c r="BQ219" i="4"/>
  <c r="BR219" i="4"/>
  <c r="BS219" i="4"/>
  <c r="BT219" i="4"/>
  <c r="BU219" i="4"/>
  <c r="BV219" i="4"/>
  <c r="BW219" i="4"/>
  <c r="BX219" i="4"/>
  <c r="BY219" i="4"/>
  <c r="BZ219" i="4"/>
  <c r="CA219" i="4"/>
  <c r="CB219" i="4"/>
  <c r="CC219" i="4"/>
  <c r="CF219" i="2"/>
  <c r="CG219" i="2"/>
  <c r="BN220" i="4"/>
  <c r="BO220" i="4"/>
  <c r="BP220" i="4"/>
  <c r="BQ220" i="4"/>
  <c r="BR220" i="4"/>
  <c r="BS220" i="4"/>
  <c r="BT220" i="4"/>
  <c r="BU220" i="4"/>
  <c r="BV220" i="4"/>
  <c r="BW220" i="4"/>
  <c r="BX220" i="4"/>
  <c r="BY220" i="4"/>
  <c r="BZ220" i="4"/>
  <c r="CA220" i="4"/>
  <c r="CB220" i="4"/>
  <c r="CC220" i="4"/>
  <c r="CF220" i="2"/>
  <c r="CG220" i="2"/>
  <c r="A221" i="4"/>
  <c r="C221" i="4"/>
  <c r="D221" i="4"/>
  <c r="E221" i="4"/>
  <c r="H221" i="4"/>
  <c r="L221" i="4"/>
  <c r="N221" i="4"/>
  <c r="P221" i="4"/>
  <c r="T221" i="4"/>
  <c r="X221" i="4"/>
  <c r="AG221" i="4"/>
  <c r="AI221" i="4"/>
  <c r="AK221" i="4"/>
  <c r="AO221" i="4"/>
  <c r="AQ221" i="4"/>
  <c r="AS221" i="4"/>
  <c r="AW221" i="4"/>
  <c r="BA221" i="4"/>
  <c r="BE221" i="4"/>
  <c r="BO221" i="4"/>
  <c r="CG221" i="2"/>
  <c r="A222" i="4"/>
  <c r="AS222" i="4"/>
  <c r="BA222" i="4"/>
  <c r="A352" i="3"/>
  <c r="BR352" i="3"/>
  <c r="BS352" i="3"/>
  <c r="BT352" i="3"/>
  <c r="BU352" i="3"/>
  <c r="BV352" i="3"/>
  <c r="BW352" i="3"/>
  <c r="BX352" i="3"/>
  <c r="BY352" i="3"/>
  <c r="BZ352" i="3"/>
  <c r="CA352" i="3"/>
  <c r="CB352" i="3"/>
  <c r="CC352" i="3"/>
  <c r="CD352" i="3"/>
  <c r="CE352" i="3"/>
  <c r="CF352" i="3"/>
  <c r="CG352" i="3"/>
  <c r="CH352" i="3"/>
  <c r="CI352" i="3"/>
  <c r="CJ352" i="3"/>
  <c r="CK352" i="3"/>
  <c r="CL352" i="3"/>
  <c r="CM352" i="3"/>
  <c r="CN352" i="3"/>
  <c r="CO352" i="3"/>
  <c r="CP352" i="3"/>
  <c r="CQ352" i="3"/>
  <c r="CR352" i="3"/>
  <c r="A9" i="3"/>
  <c r="A10" i="3"/>
  <c r="A11" i="3"/>
  <c r="A12" i="3"/>
  <c r="L12" i="3"/>
  <c r="M12" i="3"/>
  <c r="V12" i="3"/>
  <c r="W12" i="3"/>
  <c r="AD12" i="3"/>
  <c r="AE12" i="3"/>
  <c r="AL12" i="3"/>
  <c r="AM12" i="3"/>
  <c r="AT12" i="3"/>
  <c r="AU12" i="3"/>
  <c r="BB12" i="3"/>
  <c r="BC12" i="3"/>
  <c r="BJ12" i="3"/>
  <c r="BL12" i="3"/>
  <c r="BS12" i="3"/>
  <c r="BT12" i="3"/>
  <c r="CA12" i="3"/>
  <c r="CB12" i="3"/>
  <c r="CI12" i="3"/>
  <c r="CJ12" i="3"/>
  <c r="CQ12" i="3"/>
  <c r="CR12" i="3"/>
  <c r="CV12" i="1"/>
  <c r="CW12" i="1"/>
  <c r="A13" i="3"/>
  <c r="I13" i="3"/>
  <c r="R13" i="3"/>
  <c r="AH13" i="3"/>
  <c r="AP13" i="3"/>
  <c r="AX13" i="3"/>
  <c r="BO13" i="3"/>
  <c r="BW13" i="3"/>
  <c r="CE13" i="3"/>
  <c r="CV13" i="1"/>
  <c r="CW13" i="1"/>
  <c r="A14" i="3"/>
  <c r="B14" i="3"/>
  <c r="E14" i="3"/>
  <c r="F14" i="3"/>
  <c r="I14" i="3"/>
  <c r="K14" i="3"/>
  <c r="N14" i="3"/>
  <c r="O14" i="3"/>
  <c r="R14" i="3"/>
  <c r="S14" i="3"/>
  <c r="V14" i="3"/>
  <c r="W14" i="3"/>
  <c r="Z14" i="3"/>
  <c r="AA14" i="3"/>
  <c r="AD14" i="3"/>
  <c r="AE14" i="3"/>
  <c r="AH14" i="3"/>
  <c r="AI14" i="3"/>
  <c r="AL14" i="3"/>
  <c r="AM14" i="3"/>
  <c r="AP14" i="3"/>
  <c r="AQ14" i="3"/>
  <c r="AT14" i="3"/>
  <c r="AU14" i="3"/>
  <c r="AX14" i="3"/>
  <c r="AY14" i="3"/>
  <c r="BB14" i="3"/>
  <c r="BC14" i="3"/>
  <c r="BF14" i="3"/>
  <c r="BG14" i="3"/>
  <c r="BJ14" i="3"/>
  <c r="BL14" i="3"/>
  <c r="BO14" i="3"/>
  <c r="BP14" i="3"/>
  <c r="BS14" i="3"/>
  <c r="BT14" i="3"/>
  <c r="BW14" i="3"/>
  <c r="BX14" i="3"/>
  <c r="CA14" i="3"/>
  <c r="CB14" i="3"/>
  <c r="CE14" i="3"/>
  <c r="CF14" i="3"/>
  <c r="CI14" i="3"/>
  <c r="CJ14" i="3"/>
  <c r="CM14" i="3"/>
  <c r="CN14" i="3"/>
  <c r="CQ14" i="3"/>
  <c r="CR14" i="3"/>
  <c r="CV14" i="1"/>
  <c r="CW14" i="1"/>
  <c r="A15" i="3"/>
  <c r="I15" i="3"/>
  <c r="R15" i="3"/>
  <c r="AH15" i="3"/>
  <c r="AP15" i="3"/>
  <c r="AX15" i="3"/>
  <c r="BO15" i="3"/>
  <c r="BW15" i="3"/>
  <c r="CE15" i="3"/>
  <c r="CV15" i="1"/>
  <c r="CW15" i="1"/>
  <c r="A16" i="3"/>
  <c r="B16" i="3"/>
  <c r="E16" i="3"/>
  <c r="F16" i="3"/>
  <c r="I16" i="3"/>
  <c r="K16" i="3"/>
  <c r="N16" i="3"/>
  <c r="O16" i="3"/>
  <c r="R16" i="3"/>
  <c r="S16" i="3"/>
  <c r="V16" i="3"/>
  <c r="W16" i="3"/>
  <c r="Z16" i="3"/>
  <c r="AA16" i="3"/>
  <c r="AD16" i="3"/>
  <c r="AE16" i="3"/>
  <c r="AH16" i="3"/>
  <c r="AI16" i="3"/>
  <c r="AL16" i="3"/>
  <c r="AM16" i="3"/>
  <c r="AP16" i="3"/>
  <c r="AQ16" i="3"/>
  <c r="AT16" i="3"/>
  <c r="AU16" i="3"/>
  <c r="AX16" i="3"/>
  <c r="AY16" i="3"/>
  <c r="BB16" i="3"/>
  <c r="BC16" i="3"/>
  <c r="BF16" i="3"/>
  <c r="BG16" i="3"/>
  <c r="BJ16" i="3"/>
  <c r="BL16" i="3"/>
  <c r="BO16" i="3"/>
  <c r="BP16" i="3"/>
  <c r="BS16" i="3"/>
  <c r="BT16" i="3"/>
  <c r="BW16" i="3"/>
  <c r="BX16" i="3"/>
  <c r="CA16" i="3"/>
  <c r="CB16" i="3"/>
  <c r="CE16" i="3"/>
  <c r="CF16" i="3"/>
  <c r="CI16" i="3"/>
  <c r="CJ16" i="3"/>
  <c r="CM16" i="3"/>
  <c r="CN16" i="3"/>
  <c r="CQ16" i="3"/>
  <c r="CR16" i="3"/>
  <c r="CV16" i="1"/>
  <c r="CW16" i="1"/>
  <c r="A17" i="3"/>
  <c r="I17" i="3"/>
  <c r="R17" i="3"/>
  <c r="AH17" i="3"/>
  <c r="AP17" i="3"/>
  <c r="AX17" i="3"/>
  <c r="BO17" i="3"/>
  <c r="BW17" i="3"/>
  <c r="CE17" i="3"/>
  <c r="CV17" i="1"/>
  <c r="CW17" i="1"/>
  <c r="A18" i="3"/>
  <c r="B18" i="3"/>
  <c r="E18" i="3"/>
  <c r="F18" i="3"/>
  <c r="I18" i="3"/>
  <c r="K18" i="3"/>
  <c r="N18" i="3"/>
  <c r="O18" i="3"/>
  <c r="R18" i="3"/>
  <c r="S18" i="3"/>
  <c r="V18" i="3"/>
  <c r="W18" i="3"/>
  <c r="Z18" i="3"/>
  <c r="AA18" i="3"/>
  <c r="AD18" i="3"/>
  <c r="AE18" i="3"/>
  <c r="AH18" i="3"/>
  <c r="AI18" i="3"/>
  <c r="AL18" i="3"/>
  <c r="AM18" i="3"/>
  <c r="AP18" i="3"/>
  <c r="AQ18" i="3"/>
  <c r="AT18" i="3"/>
  <c r="AU18" i="3"/>
  <c r="AX18" i="3"/>
  <c r="AY18" i="3"/>
  <c r="BB18" i="3"/>
  <c r="BC18" i="3"/>
  <c r="BF18" i="3"/>
  <c r="BG18" i="3"/>
  <c r="BJ18" i="3"/>
  <c r="BL18" i="3"/>
  <c r="BO18" i="3"/>
  <c r="BP18" i="3"/>
  <c r="BS18" i="3"/>
  <c r="BT18" i="3"/>
  <c r="BW18" i="3"/>
  <c r="BX18" i="3"/>
  <c r="CA18" i="3"/>
  <c r="CB18" i="3"/>
  <c r="CE18" i="3"/>
  <c r="CF18" i="3"/>
  <c r="CI18" i="3"/>
  <c r="CJ18" i="3"/>
  <c r="CM18" i="3"/>
  <c r="CN18" i="3"/>
  <c r="CQ18" i="3"/>
  <c r="CR18" i="3"/>
  <c r="CV18" i="1"/>
  <c r="CW18" i="1"/>
  <c r="A19" i="3"/>
  <c r="I19" i="3"/>
  <c r="R19" i="3"/>
  <c r="AH19" i="3"/>
  <c r="AP19" i="3"/>
  <c r="AX19" i="3"/>
  <c r="BO19" i="3"/>
  <c r="BW19" i="3"/>
  <c r="CE19" i="3"/>
  <c r="CV19" i="1"/>
  <c r="CW19" i="1"/>
  <c r="A20" i="3"/>
  <c r="B20" i="3"/>
  <c r="E20" i="3"/>
  <c r="F20" i="3"/>
  <c r="I20" i="3"/>
  <c r="K20" i="3"/>
  <c r="N20" i="3"/>
  <c r="O20" i="3"/>
  <c r="R20" i="3"/>
  <c r="S20" i="3"/>
  <c r="V20" i="3"/>
  <c r="W20" i="3"/>
  <c r="Z20" i="3"/>
  <c r="AA20" i="3"/>
  <c r="AD20" i="3"/>
  <c r="AE20" i="3"/>
  <c r="AH20" i="3"/>
  <c r="AI20" i="3"/>
  <c r="AL20" i="3"/>
  <c r="AM20" i="3"/>
  <c r="AP20" i="3"/>
  <c r="AQ20" i="3"/>
  <c r="AT20" i="3"/>
  <c r="AU20" i="3"/>
  <c r="AX20" i="3"/>
  <c r="AY20" i="3"/>
  <c r="BB20" i="3"/>
  <c r="BC20" i="3"/>
  <c r="BF20" i="3"/>
  <c r="BG20" i="3"/>
  <c r="BJ20" i="3"/>
  <c r="BL20" i="3"/>
  <c r="BO20" i="3"/>
  <c r="BP20" i="3"/>
  <c r="BS20" i="3"/>
  <c r="BT20" i="3"/>
  <c r="BW20" i="3"/>
  <c r="BX20" i="3"/>
  <c r="CA20" i="3"/>
  <c r="CB20" i="3"/>
  <c r="CE20" i="3"/>
  <c r="CF20" i="3"/>
  <c r="CI20" i="3"/>
  <c r="CJ20" i="3"/>
  <c r="CM20" i="3"/>
  <c r="CN20" i="3"/>
  <c r="CQ20" i="3"/>
  <c r="CR20" i="3"/>
  <c r="CV20" i="1"/>
  <c r="CW20" i="1"/>
  <c r="A21" i="3"/>
  <c r="I21" i="3"/>
  <c r="R21" i="3"/>
  <c r="AH21" i="3"/>
  <c r="AP21" i="3"/>
  <c r="AX21" i="3"/>
  <c r="BO21" i="3"/>
  <c r="BW21" i="3"/>
  <c r="CE21" i="3"/>
  <c r="CV21" i="1"/>
  <c r="CW21" i="1"/>
  <c r="A22" i="3"/>
  <c r="B22" i="3"/>
  <c r="E22" i="3"/>
  <c r="F22" i="3"/>
  <c r="I22" i="3"/>
  <c r="K22" i="3"/>
  <c r="N22" i="3"/>
  <c r="O22" i="3"/>
  <c r="R22" i="3"/>
  <c r="S22" i="3"/>
  <c r="V22" i="3"/>
  <c r="W22" i="3"/>
  <c r="Z22" i="3"/>
  <c r="AA22" i="3"/>
  <c r="AD22" i="3"/>
  <c r="AE22" i="3"/>
  <c r="AH22" i="3"/>
  <c r="AI22" i="3"/>
  <c r="AL22" i="3"/>
  <c r="AM22" i="3"/>
  <c r="AP22" i="3"/>
  <c r="AQ22" i="3"/>
  <c r="AT22" i="3"/>
  <c r="AU22" i="3"/>
  <c r="AX22" i="3"/>
  <c r="AY22" i="3"/>
  <c r="BB22" i="3"/>
  <c r="BC22" i="3"/>
  <c r="BF22" i="3"/>
  <c r="BG22" i="3"/>
  <c r="BJ22" i="3"/>
  <c r="BL22" i="3"/>
  <c r="BO22" i="3"/>
  <c r="BP22" i="3"/>
  <c r="BS22" i="3"/>
  <c r="BT22" i="3"/>
  <c r="BW22" i="3"/>
  <c r="BX22" i="3"/>
  <c r="CA22" i="3"/>
  <c r="CB22" i="3"/>
  <c r="CE22" i="3"/>
  <c r="CF22" i="3"/>
  <c r="CI22" i="3"/>
  <c r="CJ22" i="3"/>
  <c r="CM22" i="3"/>
  <c r="CN22" i="3"/>
  <c r="CQ22" i="3"/>
  <c r="CR22" i="3"/>
  <c r="CV22" i="1"/>
  <c r="CW22" i="1"/>
  <c r="A23" i="3"/>
  <c r="I23" i="3"/>
  <c r="R23" i="3"/>
  <c r="AH23" i="3"/>
  <c r="AP23" i="3"/>
  <c r="AX23" i="3"/>
  <c r="BO23" i="3"/>
  <c r="BW23" i="3"/>
  <c r="CE23" i="3"/>
  <c r="CV23" i="1"/>
  <c r="CW23" i="1"/>
  <c r="A24" i="3"/>
  <c r="B24" i="3"/>
  <c r="E24" i="3"/>
  <c r="F24" i="3"/>
  <c r="I24" i="3"/>
  <c r="K24" i="3"/>
  <c r="N24" i="3"/>
  <c r="O24" i="3"/>
  <c r="R24" i="3"/>
  <c r="S24" i="3"/>
  <c r="V24" i="3"/>
  <c r="W24" i="3"/>
  <c r="Z24" i="3"/>
  <c r="AA24" i="3"/>
  <c r="AD24" i="3"/>
  <c r="AE24" i="3"/>
  <c r="AH24" i="3"/>
  <c r="AI24" i="3"/>
  <c r="AL24" i="3"/>
  <c r="AM24" i="3"/>
  <c r="AP24" i="3"/>
  <c r="AQ24" i="3"/>
  <c r="AT24" i="3"/>
  <c r="AU24" i="3"/>
  <c r="AX24" i="3"/>
  <c r="AY24" i="3"/>
  <c r="BB24" i="3"/>
  <c r="BC24" i="3"/>
  <c r="BF24" i="3"/>
  <c r="BG24" i="3"/>
  <c r="BJ24" i="3"/>
  <c r="BL24" i="3"/>
  <c r="BO24" i="3"/>
  <c r="BP24" i="3"/>
  <c r="BS24" i="3"/>
  <c r="BT24" i="3"/>
  <c r="BW24" i="3"/>
  <c r="BX24" i="3"/>
  <c r="CA24" i="3"/>
  <c r="CB24" i="3"/>
  <c r="CE24" i="3"/>
  <c r="CF24" i="3"/>
  <c r="CI24" i="3"/>
  <c r="CJ24" i="3"/>
  <c r="CM24" i="3"/>
  <c r="CN24" i="3"/>
  <c r="CQ24" i="3"/>
  <c r="CR24" i="3"/>
  <c r="CV24" i="1"/>
  <c r="CW24" i="1"/>
  <c r="A25" i="3"/>
  <c r="I25" i="3"/>
  <c r="R25" i="3"/>
  <c r="AH25" i="3"/>
  <c r="AP25" i="3"/>
  <c r="AX25" i="3"/>
  <c r="BO25" i="3"/>
  <c r="BW25" i="3"/>
  <c r="CE25" i="3"/>
  <c r="CV25" i="1"/>
  <c r="CW25" i="1"/>
  <c r="A26" i="3"/>
  <c r="B26" i="3"/>
  <c r="E26" i="3"/>
  <c r="F26" i="3"/>
  <c r="I26" i="3"/>
  <c r="K26" i="3"/>
  <c r="N26" i="3"/>
  <c r="O26" i="3"/>
  <c r="R26" i="3"/>
  <c r="S26" i="3"/>
  <c r="V26" i="3"/>
  <c r="W26" i="3"/>
  <c r="Z26" i="3"/>
  <c r="AA26" i="3"/>
  <c r="AD26" i="3"/>
  <c r="AE26" i="3"/>
  <c r="AH26" i="3"/>
  <c r="AI26" i="3"/>
  <c r="AL26" i="3"/>
  <c r="AM26" i="3"/>
  <c r="AP26" i="3"/>
  <c r="AQ26" i="3"/>
  <c r="AT26" i="3"/>
  <c r="AU26" i="3"/>
  <c r="AX26" i="3"/>
  <c r="AY26" i="3"/>
  <c r="BB26" i="3"/>
  <c r="BC26" i="3"/>
  <c r="BF26" i="3"/>
  <c r="BG26" i="3"/>
  <c r="BJ26" i="3"/>
  <c r="BL26" i="3"/>
  <c r="BO26" i="3"/>
  <c r="BP26" i="3"/>
  <c r="BS26" i="3"/>
  <c r="BT26" i="3"/>
  <c r="BW26" i="3"/>
  <c r="BX26" i="3"/>
  <c r="CA26" i="3"/>
  <c r="CB26" i="3"/>
  <c r="CE26" i="3"/>
  <c r="CF26" i="3"/>
  <c r="CI26" i="3"/>
  <c r="CJ26" i="3"/>
  <c r="CM26" i="3"/>
  <c r="CN26" i="3"/>
  <c r="CQ26" i="3"/>
  <c r="CR26" i="3"/>
  <c r="CV26" i="1"/>
  <c r="CW26" i="1"/>
  <c r="A27" i="3"/>
  <c r="I27" i="3"/>
  <c r="R27" i="3"/>
  <c r="AH27" i="3"/>
  <c r="AP27" i="3"/>
  <c r="AX27" i="3"/>
  <c r="BO27" i="3"/>
  <c r="BW27" i="3"/>
  <c r="CE27" i="3"/>
  <c r="CV27" i="1"/>
  <c r="CW27" i="1"/>
  <c r="A28" i="3"/>
  <c r="B28" i="3"/>
  <c r="E28" i="3"/>
  <c r="F28" i="3"/>
  <c r="I28" i="3"/>
  <c r="K28" i="3"/>
  <c r="N28" i="3"/>
  <c r="O28" i="3"/>
  <c r="R28" i="3"/>
  <c r="S28" i="3"/>
  <c r="V28" i="3"/>
  <c r="W28" i="3"/>
  <c r="Z28" i="3"/>
  <c r="AA28" i="3"/>
  <c r="AD28" i="3"/>
  <c r="AE28" i="3"/>
  <c r="AH28" i="3"/>
  <c r="AI28" i="3"/>
  <c r="AL28" i="3"/>
  <c r="AM28" i="3"/>
  <c r="AP28" i="3"/>
  <c r="AQ28" i="3"/>
  <c r="AT28" i="3"/>
  <c r="AU28" i="3"/>
  <c r="AX28" i="3"/>
  <c r="AY28" i="3"/>
  <c r="BB28" i="3"/>
  <c r="BC28" i="3"/>
  <c r="BF28" i="3"/>
  <c r="BG28" i="3"/>
  <c r="BJ28" i="3"/>
  <c r="BL28" i="3"/>
  <c r="BO28" i="3"/>
  <c r="BP28" i="3"/>
  <c r="BS28" i="3"/>
  <c r="BT28" i="3"/>
  <c r="BW28" i="3"/>
  <c r="BX28" i="3"/>
  <c r="CA28" i="3"/>
  <c r="CB28" i="3"/>
  <c r="CE28" i="3"/>
  <c r="CF28" i="3"/>
  <c r="CI28" i="3"/>
  <c r="CJ28" i="3"/>
  <c r="CM28" i="3"/>
  <c r="CN28" i="3"/>
  <c r="CQ28" i="3"/>
  <c r="CR28" i="3"/>
  <c r="CV28" i="1"/>
  <c r="CW28" i="1"/>
  <c r="A29" i="3"/>
  <c r="I29" i="3"/>
  <c r="R29" i="3"/>
  <c r="AH29" i="3"/>
  <c r="AP29" i="3"/>
  <c r="AX29" i="3"/>
  <c r="BO29" i="3"/>
  <c r="BW29" i="3"/>
  <c r="CE29" i="3"/>
  <c r="CV29" i="1"/>
  <c r="CW29" i="1"/>
  <c r="A30" i="3"/>
  <c r="B30" i="3"/>
  <c r="E30" i="3"/>
  <c r="F30" i="3"/>
  <c r="I30" i="3"/>
  <c r="K30" i="3"/>
  <c r="N30" i="3"/>
  <c r="O30" i="3"/>
  <c r="R30" i="3"/>
  <c r="S30" i="3"/>
  <c r="V30" i="3"/>
  <c r="W30" i="3"/>
  <c r="Z30" i="3"/>
  <c r="AA30" i="3"/>
  <c r="AD30" i="3"/>
  <c r="AE30" i="3"/>
  <c r="AH30" i="3"/>
  <c r="AI30" i="3"/>
  <c r="AL30" i="3"/>
  <c r="AM30" i="3"/>
  <c r="AP30" i="3"/>
  <c r="AQ30" i="3"/>
  <c r="AT30" i="3"/>
  <c r="AU30" i="3"/>
  <c r="AX30" i="3"/>
  <c r="AY30" i="3"/>
  <c r="BB30" i="3"/>
  <c r="BC30" i="3"/>
  <c r="BF30" i="3"/>
  <c r="BG30" i="3"/>
  <c r="BJ30" i="3"/>
  <c r="BL30" i="3"/>
  <c r="BO30" i="3"/>
  <c r="BP30" i="3"/>
  <c r="BS30" i="3"/>
  <c r="BT30" i="3"/>
  <c r="BW30" i="3"/>
  <c r="BX30" i="3"/>
  <c r="CA30" i="3"/>
  <c r="CB30" i="3"/>
  <c r="CE30" i="3"/>
  <c r="CF30" i="3"/>
  <c r="CI30" i="3"/>
  <c r="CJ30" i="3"/>
  <c r="CM30" i="3"/>
  <c r="CN30" i="3"/>
  <c r="CQ30" i="3"/>
  <c r="CR30" i="3"/>
  <c r="CV30" i="1"/>
  <c r="CW30" i="1"/>
  <c r="A31" i="3"/>
  <c r="I31" i="3"/>
  <c r="R31" i="3"/>
  <c r="AH31" i="3"/>
  <c r="AP31" i="3"/>
  <c r="AX31" i="3"/>
  <c r="BO31" i="3"/>
  <c r="BW31" i="3"/>
  <c r="CE31" i="3"/>
  <c r="CV31" i="1"/>
  <c r="CW31" i="1"/>
  <c r="A32" i="3"/>
  <c r="B32" i="3"/>
  <c r="E32" i="3"/>
  <c r="F32" i="3"/>
  <c r="I32" i="3"/>
  <c r="K32" i="3"/>
  <c r="N32" i="3"/>
  <c r="O32" i="3"/>
  <c r="R32" i="3"/>
  <c r="S32" i="3"/>
  <c r="V32" i="3"/>
  <c r="W32" i="3"/>
  <c r="Z32" i="3"/>
  <c r="AA32" i="3"/>
  <c r="AD32" i="3"/>
  <c r="AE32" i="3"/>
  <c r="AH32" i="3"/>
  <c r="AI32" i="3"/>
  <c r="AL32" i="3"/>
  <c r="AM32" i="3"/>
  <c r="AP32" i="3"/>
  <c r="AQ32" i="3"/>
  <c r="AT32" i="3"/>
  <c r="AU32" i="3"/>
  <c r="AX32" i="3"/>
  <c r="AY32" i="3"/>
  <c r="BB32" i="3"/>
  <c r="BC32" i="3"/>
  <c r="BF32" i="3"/>
  <c r="BG32" i="3"/>
  <c r="BJ32" i="3"/>
  <c r="BL32" i="3"/>
  <c r="BO32" i="3"/>
  <c r="BP32" i="3"/>
  <c r="BS32" i="3"/>
  <c r="BT32" i="3"/>
  <c r="BW32" i="3"/>
  <c r="BX32" i="3"/>
  <c r="CA32" i="3"/>
  <c r="CB32" i="3"/>
  <c r="CE32" i="3"/>
  <c r="CF32" i="3"/>
  <c r="CI32" i="3"/>
  <c r="CJ32" i="3"/>
  <c r="CM32" i="3"/>
  <c r="CN32" i="3"/>
  <c r="CQ32" i="3"/>
  <c r="CR32" i="3"/>
  <c r="CV32" i="1"/>
  <c r="CW32" i="1"/>
  <c r="A33" i="3"/>
  <c r="I33" i="3"/>
  <c r="R33" i="3"/>
  <c r="AH33" i="3"/>
  <c r="AP33" i="3"/>
  <c r="AX33" i="3"/>
  <c r="BO33" i="3"/>
  <c r="BW33" i="3"/>
  <c r="CE33" i="3"/>
  <c r="CV33" i="1"/>
  <c r="CW33" i="1"/>
  <c r="A34" i="3"/>
  <c r="B34" i="3"/>
  <c r="E34" i="3"/>
  <c r="F34" i="3"/>
  <c r="I34" i="3"/>
  <c r="K34" i="3"/>
  <c r="N34" i="3"/>
  <c r="O34" i="3"/>
  <c r="R34" i="3"/>
  <c r="S34" i="3"/>
  <c r="V34" i="3"/>
  <c r="W34" i="3"/>
  <c r="Z34" i="3"/>
  <c r="AA34" i="3"/>
  <c r="AD34" i="3"/>
  <c r="AE34" i="3"/>
  <c r="AH34" i="3"/>
  <c r="AI34" i="3"/>
  <c r="AL34" i="3"/>
  <c r="AM34" i="3"/>
  <c r="AP34" i="3"/>
  <c r="AQ34" i="3"/>
  <c r="AT34" i="3"/>
  <c r="AU34" i="3"/>
  <c r="AX34" i="3"/>
  <c r="AY34" i="3"/>
  <c r="BB34" i="3"/>
  <c r="BC34" i="3"/>
  <c r="BF34" i="3"/>
  <c r="BG34" i="3"/>
  <c r="BJ34" i="3"/>
  <c r="BL34" i="3"/>
  <c r="BO34" i="3"/>
  <c r="BP34" i="3"/>
  <c r="BS34" i="3"/>
  <c r="BT34" i="3"/>
  <c r="BW34" i="3"/>
  <c r="BX34" i="3"/>
  <c r="CA34" i="3"/>
  <c r="CB34" i="3"/>
  <c r="CE34" i="3"/>
  <c r="CF34" i="3"/>
  <c r="CI34" i="3"/>
  <c r="CJ34" i="3"/>
  <c r="CM34" i="3"/>
  <c r="CN34" i="3"/>
  <c r="CQ34" i="3"/>
  <c r="CR34" i="3"/>
  <c r="CV34" i="1"/>
  <c r="CW34" i="1"/>
  <c r="A35" i="3"/>
  <c r="I35" i="3"/>
  <c r="R35" i="3"/>
  <c r="AH35" i="3"/>
  <c r="AP35" i="3"/>
  <c r="AX35" i="3"/>
  <c r="BO35" i="3"/>
  <c r="BW35" i="3"/>
  <c r="CE35" i="3"/>
  <c r="CV35" i="1"/>
  <c r="CW35" i="1"/>
  <c r="A36" i="3"/>
  <c r="B36" i="3"/>
  <c r="E36" i="3"/>
  <c r="F36" i="3"/>
  <c r="I36" i="3"/>
  <c r="K36" i="3"/>
  <c r="N36" i="3"/>
  <c r="O36" i="3"/>
  <c r="R36" i="3"/>
  <c r="S36" i="3"/>
  <c r="V36" i="3"/>
  <c r="W36" i="3"/>
  <c r="Z36" i="3"/>
  <c r="AA36" i="3"/>
  <c r="AD36" i="3"/>
  <c r="AE36" i="3"/>
  <c r="AH36" i="3"/>
  <c r="AI36" i="3"/>
  <c r="AL36" i="3"/>
  <c r="AM36" i="3"/>
  <c r="AP36" i="3"/>
  <c r="AQ36" i="3"/>
  <c r="AT36" i="3"/>
  <c r="AU36" i="3"/>
  <c r="AX36" i="3"/>
  <c r="AY36" i="3"/>
  <c r="BB36" i="3"/>
  <c r="BC36" i="3"/>
  <c r="BF36" i="3"/>
  <c r="BG36" i="3"/>
  <c r="BJ36" i="3"/>
  <c r="BL36" i="3"/>
  <c r="BO36" i="3"/>
  <c r="BP36" i="3"/>
  <c r="BS36" i="3"/>
  <c r="BT36" i="3"/>
  <c r="BW36" i="3"/>
  <c r="BX36" i="3"/>
  <c r="CA36" i="3"/>
  <c r="CB36" i="3"/>
  <c r="CE36" i="3"/>
  <c r="CF36" i="3"/>
  <c r="CI36" i="3"/>
  <c r="CJ36" i="3"/>
  <c r="CM36" i="3"/>
  <c r="CN36" i="3"/>
  <c r="CQ36" i="3"/>
  <c r="CR36" i="3"/>
  <c r="CV36" i="1"/>
  <c r="CW36" i="1"/>
  <c r="A37" i="3"/>
  <c r="I37" i="3"/>
  <c r="R37" i="3"/>
  <c r="AH37" i="3"/>
  <c r="AP37" i="3"/>
  <c r="AX37" i="3"/>
  <c r="BO37" i="3"/>
  <c r="BW37" i="3"/>
  <c r="CE37" i="3"/>
  <c r="CV37" i="1"/>
  <c r="CW37" i="1"/>
  <c r="A38" i="3"/>
  <c r="B38" i="3"/>
  <c r="E38" i="3"/>
  <c r="F38" i="3"/>
  <c r="I38" i="3"/>
  <c r="K38" i="3"/>
  <c r="N38" i="3"/>
  <c r="O38" i="3"/>
  <c r="R38" i="3"/>
  <c r="S38" i="3"/>
  <c r="V38" i="3"/>
  <c r="W38" i="3"/>
  <c r="Z38" i="3"/>
  <c r="AA38" i="3"/>
  <c r="AD38" i="3"/>
  <c r="AE38" i="3"/>
  <c r="AH38" i="3"/>
  <c r="AI38" i="3"/>
  <c r="AL38" i="3"/>
  <c r="AM38" i="3"/>
  <c r="AP38" i="3"/>
  <c r="AQ38" i="3"/>
  <c r="AT38" i="3"/>
  <c r="AU38" i="3"/>
  <c r="AX38" i="3"/>
  <c r="AY38" i="3"/>
  <c r="BB38" i="3"/>
  <c r="BC38" i="3"/>
  <c r="BF38" i="3"/>
  <c r="BG38" i="3"/>
  <c r="BJ38" i="3"/>
  <c r="BL38" i="3"/>
  <c r="BO38" i="3"/>
  <c r="BP38" i="3"/>
  <c r="BS38" i="3"/>
  <c r="BT38" i="3"/>
  <c r="BW38" i="3"/>
  <c r="BX38" i="3"/>
  <c r="CA38" i="3"/>
  <c r="CB38" i="3"/>
  <c r="CE38" i="3"/>
  <c r="CF38" i="3"/>
  <c r="CI38" i="3"/>
  <c r="CJ38" i="3"/>
  <c r="CM38" i="3"/>
  <c r="CN38" i="3"/>
  <c r="CQ38" i="3"/>
  <c r="CR38" i="3"/>
  <c r="CV38" i="1"/>
  <c r="CW38" i="1"/>
  <c r="A39" i="3"/>
  <c r="I39" i="3"/>
  <c r="R39" i="3"/>
  <c r="AH39" i="3"/>
  <c r="AP39" i="3"/>
  <c r="AX39" i="3"/>
  <c r="BO39" i="3"/>
  <c r="BW39" i="3"/>
  <c r="CE39" i="3"/>
  <c r="CV39" i="1"/>
  <c r="CW39" i="1"/>
  <c r="A40" i="3"/>
  <c r="B40" i="3"/>
  <c r="E40" i="3"/>
  <c r="F40" i="3"/>
  <c r="I40" i="3"/>
  <c r="K40" i="3"/>
  <c r="N40" i="3"/>
  <c r="O40" i="3"/>
  <c r="R40" i="3"/>
  <c r="S40" i="3"/>
  <c r="V40" i="3"/>
  <c r="W40" i="3"/>
  <c r="Z40" i="3"/>
  <c r="AA40" i="3"/>
  <c r="AD40" i="3"/>
  <c r="AE40" i="3"/>
  <c r="AH40" i="3"/>
  <c r="AI40" i="3"/>
  <c r="AL40" i="3"/>
  <c r="AM40" i="3"/>
  <c r="AP40" i="3"/>
  <c r="AQ40" i="3"/>
  <c r="AT40" i="3"/>
  <c r="AU40" i="3"/>
  <c r="AX40" i="3"/>
  <c r="AY40" i="3"/>
  <c r="BB40" i="3"/>
  <c r="BC40" i="3"/>
  <c r="BF40" i="3"/>
  <c r="BG40" i="3"/>
  <c r="BJ40" i="3"/>
  <c r="BL40" i="3"/>
  <c r="BO40" i="3"/>
  <c r="BP40" i="3"/>
  <c r="BS40" i="3"/>
  <c r="BT40" i="3"/>
  <c r="BW40" i="3"/>
  <c r="BX40" i="3"/>
  <c r="CA40" i="3"/>
  <c r="CB40" i="3"/>
  <c r="CE40" i="3"/>
  <c r="CF40" i="3"/>
  <c r="CI40" i="3"/>
  <c r="CJ40" i="3"/>
  <c r="CM40" i="3"/>
  <c r="CN40" i="3"/>
  <c r="CQ40" i="3"/>
  <c r="CR40" i="3"/>
  <c r="CV40" i="1"/>
  <c r="CW40" i="1"/>
  <c r="A41" i="3"/>
  <c r="R41" i="3" s="1"/>
  <c r="I41" i="3"/>
  <c r="AH41" i="3"/>
  <c r="AP41" i="3"/>
  <c r="BO41" i="3"/>
  <c r="BW41" i="3"/>
  <c r="CV41" i="1"/>
  <c r="CW41" i="1"/>
  <c r="A42" i="3"/>
  <c r="B42" i="3"/>
  <c r="E42" i="3"/>
  <c r="F42" i="3"/>
  <c r="I42" i="3"/>
  <c r="K42" i="3"/>
  <c r="N42" i="3"/>
  <c r="O42" i="3"/>
  <c r="R42" i="3"/>
  <c r="S42" i="3"/>
  <c r="V42" i="3"/>
  <c r="W42" i="3"/>
  <c r="Z42" i="3"/>
  <c r="AA42" i="3"/>
  <c r="AD42" i="3"/>
  <c r="AE42" i="3"/>
  <c r="AH42" i="3"/>
  <c r="AI42" i="3"/>
  <c r="AL42" i="3"/>
  <c r="AM42" i="3"/>
  <c r="AP42" i="3"/>
  <c r="AQ42" i="3"/>
  <c r="AT42" i="3"/>
  <c r="AU42" i="3"/>
  <c r="AX42" i="3"/>
  <c r="AY42" i="3"/>
  <c r="BB42" i="3"/>
  <c r="BC42" i="3"/>
  <c r="BF42" i="3"/>
  <c r="BG42" i="3"/>
  <c r="BJ42" i="3"/>
  <c r="BL42" i="3"/>
  <c r="BO42" i="3"/>
  <c r="BP42" i="3"/>
  <c r="BS42" i="3"/>
  <c r="BT42" i="3"/>
  <c r="BW42" i="3"/>
  <c r="BX42" i="3"/>
  <c r="CA42" i="3"/>
  <c r="CB42" i="3"/>
  <c r="CE42" i="3"/>
  <c r="CF42" i="3"/>
  <c r="CI42" i="3"/>
  <c r="CJ42" i="3"/>
  <c r="CM42" i="3"/>
  <c r="CN42" i="3"/>
  <c r="CQ42" i="3"/>
  <c r="CR42" i="3"/>
  <c r="CV42" i="1"/>
  <c r="CW42" i="1"/>
  <c r="A43" i="3"/>
  <c r="R43" i="3" s="1"/>
  <c r="I43" i="3"/>
  <c r="AH43" i="3"/>
  <c r="AP43" i="3"/>
  <c r="BO43" i="3"/>
  <c r="BW43" i="3"/>
  <c r="CV43" i="1"/>
  <c r="CW43" i="1"/>
  <c r="A44" i="3"/>
  <c r="B44" i="3"/>
  <c r="E44" i="3"/>
  <c r="F44" i="3"/>
  <c r="I44" i="3"/>
  <c r="K44" i="3"/>
  <c r="N44" i="3"/>
  <c r="O44" i="3"/>
  <c r="R44" i="3"/>
  <c r="S44" i="3"/>
  <c r="V44" i="3"/>
  <c r="W44" i="3"/>
  <c r="Z44" i="3"/>
  <c r="AA44" i="3"/>
  <c r="AD44" i="3"/>
  <c r="AE44" i="3"/>
  <c r="AH44" i="3"/>
  <c r="AI44" i="3"/>
  <c r="AL44" i="3"/>
  <c r="AM44" i="3"/>
  <c r="AP44" i="3"/>
  <c r="AQ44" i="3"/>
  <c r="AT44" i="3"/>
  <c r="AU44" i="3"/>
  <c r="AX44" i="3"/>
  <c r="AY44" i="3"/>
  <c r="BB44" i="3"/>
  <c r="BC44" i="3"/>
  <c r="BF44" i="3"/>
  <c r="BG44" i="3"/>
  <c r="BJ44" i="3"/>
  <c r="BL44" i="3"/>
  <c r="BO44" i="3"/>
  <c r="BP44" i="3"/>
  <c r="BS44" i="3"/>
  <c r="BT44" i="3"/>
  <c r="BW44" i="3"/>
  <c r="BX44" i="3"/>
  <c r="CA44" i="3"/>
  <c r="CB44" i="3"/>
  <c r="CE44" i="3"/>
  <c r="CF44" i="3"/>
  <c r="CI44" i="3"/>
  <c r="CJ44" i="3"/>
  <c r="CM44" i="3"/>
  <c r="CN44" i="3"/>
  <c r="CQ44" i="3"/>
  <c r="CR44" i="3"/>
  <c r="CV44" i="1"/>
  <c r="CW44" i="1"/>
  <c r="A45" i="3"/>
  <c r="R45" i="3" s="1"/>
  <c r="I45" i="3"/>
  <c r="AH45" i="3"/>
  <c r="AP45" i="3"/>
  <c r="BO45" i="3"/>
  <c r="BW45" i="3"/>
  <c r="CV45" i="1"/>
  <c r="CW45" i="1"/>
  <c r="A46" i="3"/>
  <c r="B46" i="3"/>
  <c r="E46" i="3"/>
  <c r="F46" i="3"/>
  <c r="I46" i="3"/>
  <c r="K46" i="3"/>
  <c r="N46" i="3"/>
  <c r="O46" i="3"/>
  <c r="R46" i="3"/>
  <c r="S46" i="3"/>
  <c r="V46" i="3"/>
  <c r="W46" i="3"/>
  <c r="Z46" i="3"/>
  <c r="AA46" i="3"/>
  <c r="AD46" i="3"/>
  <c r="AE46" i="3"/>
  <c r="AH46" i="3"/>
  <c r="AI46" i="3"/>
  <c r="AL46" i="3"/>
  <c r="AM46" i="3"/>
  <c r="AP46" i="3"/>
  <c r="AQ46" i="3"/>
  <c r="AT46" i="3"/>
  <c r="AU46" i="3"/>
  <c r="AX46" i="3"/>
  <c r="AY46" i="3"/>
  <c r="BB46" i="3"/>
  <c r="BC46" i="3"/>
  <c r="BF46" i="3"/>
  <c r="BG46" i="3"/>
  <c r="BJ46" i="3"/>
  <c r="BL46" i="3"/>
  <c r="BO46" i="3"/>
  <c r="BP46" i="3"/>
  <c r="BS46" i="3"/>
  <c r="BT46" i="3"/>
  <c r="BW46" i="3"/>
  <c r="BX46" i="3"/>
  <c r="CA46" i="3"/>
  <c r="CB46" i="3"/>
  <c r="CE46" i="3"/>
  <c r="CF46" i="3"/>
  <c r="CI46" i="3"/>
  <c r="CJ46" i="3"/>
  <c r="CM46" i="3"/>
  <c r="CN46" i="3"/>
  <c r="CQ46" i="3"/>
  <c r="CR46" i="3"/>
  <c r="CV46" i="1"/>
  <c r="CW46" i="1"/>
  <c r="A47" i="3"/>
  <c r="R47" i="3" s="1"/>
  <c r="I47" i="3"/>
  <c r="AH47" i="3"/>
  <c r="AP47" i="3"/>
  <c r="BO47" i="3"/>
  <c r="BW47" i="3"/>
  <c r="CV47" i="1"/>
  <c r="CW47" i="1"/>
  <c r="A48" i="3"/>
  <c r="B48" i="3"/>
  <c r="E48" i="3"/>
  <c r="F48" i="3"/>
  <c r="I48" i="3"/>
  <c r="K48" i="3"/>
  <c r="N48" i="3"/>
  <c r="O48" i="3"/>
  <c r="R48" i="3"/>
  <c r="S48" i="3"/>
  <c r="V48" i="3"/>
  <c r="W48" i="3"/>
  <c r="Z48" i="3"/>
  <c r="AA48" i="3"/>
  <c r="AD48" i="3"/>
  <c r="AE48" i="3"/>
  <c r="AH48" i="3"/>
  <c r="AI48" i="3"/>
  <c r="AL48" i="3"/>
  <c r="AM48" i="3"/>
  <c r="AP48" i="3"/>
  <c r="AQ48" i="3"/>
  <c r="AT48" i="3"/>
  <c r="AU48" i="3"/>
  <c r="AX48" i="3"/>
  <c r="AY48" i="3"/>
  <c r="BB48" i="3"/>
  <c r="BC48" i="3"/>
  <c r="BF48" i="3"/>
  <c r="BG48" i="3"/>
  <c r="BJ48" i="3"/>
  <c r="BL48" i="3"/>
  <c r="BO48" i="3"/>
  <c r="BP48" i="3"/>
  <c r="BS48" i="3"/>
  <c r="BT48" i="3"/>
  <c r="BW48" i="3"/>
  <c r="BX48" i="3"/>
  <c r="CA48" i="3"/>
  <c r="CB48" i="3"/>
  <c r="CE48" i="3"/>
  <c r="CF48" i="3"/>
  <c r="CI48" i="3"/>
  <c r="CJ48" i="3"/>
  <c r="CM48" i="3"/>
  <c r="CN48" i="3"/>
  <c r="CQ48" i="3"/>
  <c r="CR48" i="3"/>
  <c r="CV48" i="1"/>
  <c r="CW48" i="1"/>
  <c r="A49" i="3"/>
  <c r="R49" i="3" s="1"/>
  <c r="I49" i="3"/>
  <c r="AH49" i="3"/>
  <c r="AP49" i="3"/>
  <c r="BO49" i="3"/>
  <c r="BW49" i="3"/>
  <c r="CV49" i="1"/>
  <c r="CW49" i="1"/>
  <c r="A50" i="3"/>
  <c r="B50" i="3"/>
  <c r="E50" i="3"/>
  <c r="F50" i="3"/>
  <c r="I50" i="3"/>
  <c r="K50" i="3"/>
  <c r="N50" i="3"/>
  <c r="O50" i="3"/>
  <c r="R50" i="3"/>
  <c r="S50" i="3"/>
  <c r="V50" i="3"/>
  <c r="W50" i="3"/>
  <c r="Z50" i="3"/>
  <c r="AA50" i="3"/>
  <c r="AD50" i="3"/>
  <c r="AE50" i="3"/>
  <c r="AH50" i="3"/>
  <c r="AI50" i="3"/>
  <c r="AL50" i="3"/>
  <c r="AM50" i="3"/>
  <c r="AP50" i="3"/>
  <c r="AQ50" i="3"/>
  <c r="AT50" i="3"/>
  <c r="AU50" i="3"/>
  <c r="AX50" i="3"/>
  <c r="AY50" i="3"/>
  <c r="BB50" i="3"/>
  <c r="BC50" i="3"/>
  <c r="BF50" i="3"/>
  <c r="BG50" i="3"/>
  <c r="BJ50" i="3"/>
  <c r="BL50" i="3"/>
  <c r="BO50" i="3"/>
  <c r="BP50" i="3"/>
  <c r="BS50" i="3"/>
  <c r="BT50" i="3"/>
  <c r="BW50" i="3"/>
  <c r="BX50" i="3"/>
  <c r="CA50" i="3"/>
  <c r="CB50" i="3"/>
  <c r="CE50" i="3"/>
  <c r="CF50" i="3"/>
  <c r="CI50" i="3"/>
  <c r="CJ50" i="3"/>
  <c r="CM50" i="3"/>
  <c r="CN50" i="3"/>
  <c r="CQ50" i="3"/>
  <c r="CR50" i="3"/>
  <c r="CV50" i="1"/>
  <c r="CW50" i="1"/>
  <c r="A51" i="3"/>
  <c r="R51" i="3" s="1"/>
  <c r="I51" i="3"/>
  <c r="AH51" i="3"/>
  <c r="AP51" i="3"/>
  <c r="BO51" i="3"/>
  <c r="BW51" i="3"/>
  <c r="CV51" i="1"/>
  <c r="CW51" i="1"/>
  <c r="A52" i="3"/>
  <c r="B52" i="3"/>
  <c r="E52" i="3"/>
  <c r="F52" i="3"/>
  <c r="I52" i="3"/>
  <c r="K52" i="3"/>
  <c r="N52" i="3"/>
  <c r="O52" i="3"/>
  <c r="R52" i="3"/>
  <c r="S52" i="3"/>
  <c r="V52" i="3"/>
  <c r="W52" i="3"/>
  <c r="Z52" i="3"/>
  <c r="AA52" i="3"/>
  <c r="AD52" i="3"/>
  <c r="AE52" i="3"/>
  <c r="AH52" i="3"/>
  <c r="AI52" i="3"/>
  <c r="AL52" i="3"/>
  <c r="AM52" i="3"/>
  <c r="AP52" i="3"/>
  <c r="AQ52" i="3"/>
  <c r="AT52" i="3"/>
  <c r="AU52" i="3"/>
  <c r="AX52" i="3"/>
  <c r="AY52" i="3"/>
  <c r="BB52" i="3"/>
  <c r="BC52" i="3"/>
  <c r="BF52" i="3"/>
  <c r="BG52" i="3"/>
  <c r="BJ52" i="3"/>
  <c r="BL52" i="3"/>
  <c r="BO52" i="3"/>
  <c r="BP52" i="3"/>
  <c r="BS52" i="3"/>
  <c r="BT52" i="3"/>
  <c r="BW52" i="3"/>
  <c r="BX52" i="3"/>
  <c r="CA52" i="3"/>
  <c r="CB52" i="3"/>
  <c r="CE52" i="3"/>
  <c r="CF52" i="3"/>
  <c r="CI52" i="3"/>
  <c r="CJ52" i="3"/>
  <c r="CM52" i="3"/>
  <c r="CN52" i="3"/>
  <c r="CQ52" i="3"/>
  <c r="CR52" i="3"/>
  <c r="CV52" i="1"/>
  <c r="CW52" i="1"/>
  <c r="A53" i="3"/>
  <c r="R53" i="3" s="1"/>
  <c r="I53" i="3"/>
  <c r="AH53" i="3"/>
  <c r="AP53" i="3"/>
  <c r="BO53" i="3"/>
  <c r="BW53" i="3"/>
  <c r="CV53" i="1"/>
  <c r="CW53" i="1"/>
  <c r="A54" i="3"/>
  <c r="B54" i="3"/>
  <c r="E54" i="3"/>
  <c r="F54" i="3"/>
  <c r="I54" i="3"/>
  <c r="K54" i="3"/>
  <c r="N54" i="3"/>
  <c r="O54" i="3"/>
  <c r="R54" i="3"/>
  <c r="S54" i="3"/>
  <c r="V54" i="3"/>
  <c r="W54" i="3"/>
  <c r="Z54" i="3"/>
  <c r="AA54" i="3"/>
  <c r="AD54" i="3"/>
  <c r="AE54" i="3"/>
  <c r="AH54" i="3"/>
  <c r="AI54" i="3"/>
  <c r="AL54" i="3"/>
  <c r="AM54" i="3"/>
  <c r="AP54" i="3"/>
  <c r="AQ54" i="3"/>
  <c r="AT54" i="3"/>
  <c r="AU54" i="3"/>
  <c r="AX54" i="3"/>
  <c r="AY54" i="3"/>
  <c r="BB54" i="3"/>
  <c r="BC54" i="3"/>
  <c r="BF54" i="3"/>
  <c r="BG54" i="3"/>
  <c r="BJ54" i="3"/>
  <c r="BL54" i="3"/>
  <c r="BO54" i="3"/>
  <c r="BP54" i="3"/>
  <c r="BS54" i="3"/>
  <c r="BT54" i="3"/>
  <c r="BW54" i="3"/>
  <c r="BX54" i="3"/>
  <c r="CA54" i="3"/>
  <c r="CB54" i="3"/>
  <c r="CE54" i="3"/>
  <c r="CF54" i="3"/>
  <c r="CI54" i="3"/>
  <c r="CJ54" i="3"/>
  <c r="CM54" i="3"/>
  <c r="CN54" i="3"/>
  <c r="CQ54" i="3"/>
  <c r="CR54" i="3"/>
  <c r="CV54" i="1"/>
  <c r="CW54" i="1"/>
  <c r="A55" i="3"/>
  <c r="R55" i="3" s="1"/>
  <c r="I55" i="3"/>
  <c r="AH55" i="3"/>
  <c r="AP55" i="3"/>
  <c r="BO55" i="3"/>
  <c r="BW55" i="3"/>
  <c r="CV55" i="1"/>
  <c r="CW55" i="1"/>
  <c r="A56" i="3"/>
  <c r="B56" i="3"/>
  <c r="E56" i="3"/>
  <c r="F56" i="3"/>
  <c r="I56" i="3"/>
  <c r="K56" i="3"/>
  <c r="N56" i="3"/>
  <c r="O56" i="3"/>
  <c r="R56" i="3"/>
  <c r="S56" i="3"/>
  <c r="V56" i="3"/>
  <c r="W56" i="3"/>
  <c r="Z56" i="3"/>
  <c r="AA56" i="3"/>
  <c r="AD56" i="3"/>
  <c r="AE56" i="3"/>
  <c r="AH56" i="3"/>
  <c r="AI56" i="3"/>
  <c r="AL56" i="3"/>
  <c r="AM56" i="3"/>
  <c r="AP56" i="3"/>
  <c r="AQ56" i="3"/>
  <c r="AT56" i="3"/>
  <c r="AU56" i="3"/>
  <c r="AX56" i="3"/>
  <c r="AY56" i="3"/>
  <c r="BB56" i="3"/>
  <c r="BC56" i="3"/>
  <c r="BF56" i="3"/>
  <c r="BG56" i="3"/>
  <c r="BJ56" i="3"/>
  <c r="BL56" i="3"/>
  <c r="BO56" i="3"/>
  <c r="BP56" i="3"/>
  <c r="BS56" i="3"/>
  <c r="BT56" i="3"/>
  <c r="BW56" i="3"/>
  <c r="BX56" i="3"/>
  <c r="CA56" i="3"/>
  <c r="CB56" i="3"/>
  <c r="CE56" i="3"/>
  <c r="CF56" i="3"/>
  <c r="CI56" i="3"/>
  <c r="CJ56" i="3"/>
  <c r="CM56" i="3"/>
  <c r="CN56" i="3"/>
  <c r="CQ56" i="3"/>
  <c r="CR56" i="3"/>
  <c r="CV56" i="1"/>
  <c r="CW56" i="1"/>
  <c r="A57" i="3"/>
  <c r="R57" i="3" s="1"/>
  <c r="I57" i="3"/>
  <c r="AH57" i="3"/>
  <c r="AP57" i="3"/>
  <c r="BO57" i="3"/>
  <c r="BW57" i="3"/>
  <c r="CV57" i="1"/>
  <c r="CW57" i="1"/>
  <c r="A58" i="3"/>
  <c r="B58" i="3"/>
  <c r="E58" i="3"/>
  <c r="F58" i="3"/>
  <c r="I58" i="3"/>
  <c r="K58" i="3"/>
  <c r="N58" i="3"/>
  <c r="O58" i="3"/>
  <c r="R58" i="3"/>
  <c r="S58" i="3"/>
  <c r="V58" i="3"/>
  <c r="W58" i="3"/>
  <c r="Z58" i="3"/>
  <c r="AA58" i="3"/>
  <c r="AD58" i="3"/>
  <c r="AE58" i="3"/>
  <c r="AH58" i="3"/>
  <c r="AI58" i="3"/>
  <c r="AL58" i="3"/>
  <c r="AM58" i="3"/>
  <c r="AP58" i="3"/>
  <c r="AQ58" i="3"/>
  <c r="AT58" i="3"/>
  <c r="AU58" i="3"/>
  <c r="AX58" i="3"/>
  <c r="AY58" i="3"/>
  <c r="BB58" i="3"/>
  <c r="BC58" i="3"/>
  <c r="BF58" i="3"/>
  <c r="BG58" i="3"/>
  <c r="BJ58" i="3"/>
  <c r="BL58" i="3"/>
  <c r="BO58" i="3"/>
  <c r="BP58" i="3"/>
  <c r="BS58" i="3"/>
  <c r="BT58" i="3"/>
  <c r="BW58" i="3"/>
  <c r="BX58" i="3"/>
  <c r="CA58" i="3"/>
  <c r="CB58" i="3"/>
  <c r="CE58" i="3"/>
  <c r="CF58" i="3"/>
  <c r="CI58" i="3"/>
  <c r="CJ58" i="3"/>
  <c r="CM58" i="3"/>
  <c r="CN58" i="3"/>
  <c r="CQ58" i="3"/>
  <c r="CR58" i="3"/>
  <c r="CV58" i="1"/>
  <c r="CW58" i="1"/>
  <c r="A59" i="3"/>
  <c r="R59" i="3" s="1"/>
  <c r="I59" i="3"/>
  <c r="AH59" i="3"/>
  <c r="AP59" i="3"/>
  <c r="BO59" i="3"/>
  <c r="BW59" i="3"/>
  <c r="CV59" i="1"/>
  <c r="CW59" i="1"/>
  <c r="A60" i="3"/>
  <c r="B60" i="3"/>
  <c r="E60" i="3"/>
  <c r="F60" i="3"/>
  <c r="I60" i="3"/>
  <c r="K60" i="3"/>
  <c r="N60" i="3"/>
  <c r="O60" i="3"/>
  <c r="R60" i="3"/>
  <c r="S60" i="3"/>
  <c r="V60" i="3"/>
  <c r="W60" i="3"/>
  <c r="Z60" i="3"/>
  <c r="AA60" i="3"/>
  <c r="AD60" i="3"/>
  <c r="AE60" i="3"/>
  <c r="AH60" i="3"/>
  <c r="AI60" i="3"/>
  <c r="AL60" i="3"/>
  <c r="AM60" i="3"/>
  <c r="AP60" i="3"/>
  <c r="AQ60" i="3"/>
  <c r="AT60" i="3"/>
  <c r="AU60" i="3"/>
  <c r="AX60" i="3"/>
  <c r="AY60" i="3"/>
  <c r="BB60" i="3"/>
  <c r="BC60" i="3"/>
  <c r="BF60" i="3"/>
  <c r="BG60" i="3"/>
  <c r="BJ60" i="3"/>
  <c r="BL60" i="3"/>
  <c r="BO60" i="3"/>
  <c r="BP60" i="3"/>
  <c r="BS60" i="3"/>
  <c r="BT60" i="3"/>
  <c r="BW60" i="3"/>
  <c r="BX60" i="3"/>
  <c r="CA60" i="3"/>
  <c r="CB60" i="3"/>
  <c r="CE60" i="3"/>
  <c r="CF60" i="3"/>
  <c r="CI60" i="3"/>
  <c r="CJ60" i="3"/>
  <c r="CM60" i="3"/>
  <c r="CN60" i="3"/>
  <c r="CQ60" i="3"/>
  <c r="CR60" i="3"/>
  <c r="CV60" i="1"/>
  <c r="CW60" i="1"/>
  <c r="A61" i="3"/>
  <c r="R61" i="3" s="1"/>
  <c r="I61" i="3"/>
  <c r="AH61" i="3"/>
  <c r="AP61" i="3"/>
  <c r="BO61" i="3"/>
  <c r="BW61" i="3"/>
  <c r="CV61" i="1"/>
  <c r="CW61" i="1"/>
  <c r="A62" i="3"/>
  <c r="B62" i="3"/>
  <c r="E62" i="3"/>
  <c r="F62" i="3"/>
  <c r="I62" i="3"/>
  <c r="K62" i="3"/>
  <c r="N62" i="3"/>
  <c r="O62" i="3"/>
  <c r="R62" i="3"/>
  <c r="S62" i="3"/>
  <c r="V62" i="3"/>
  <c r="W62" i="3"/>
  <c r="Z62" i="3"/>
  <c r="AA62" i="3"/>
  <c r="AD62" i="3"/>
  <c r="AE62" i="3"/>
  <c r="AH62" i="3"/>
  <c r="AI62" i="3"/>
  <c r="AL62" i="3"/>
  <c r="AM62" i="3"/>
  <c r="AP62" i="3"/>
  <c r="AQ62" i="3"/>
  <c r="AT62" i="3"/>
  <c r="AU62" i="3"/>
  <c r="AX62" i="3"/>
  <c r="AY62" i="3"/>
  <c r="BB62" i="3"/>
  <c r="BC62" i="3"/>
  <c r="BF62" i="3"/>
  <c r="BG62" i="3"/>
  <c r="BJ62" i="3"/>
  <c r="BL62" i="3"/>
  <c r="BO62" i="3"/>
  <c r="BP62" i="3"/>
  <c r="BS62" i="3"/>
  <c r="BT62" i="3"/>
  <c r="BW62" i="3"/>
  <c r="BX62" i="3"/>
  <c r="CA62" i="3"/>
  <c r="CB62" i="3"/>
  <c r="CE62" i="3"/>
  <c r="CF62" i="3"/>
  <c r="CI62" i="3"/>
  <c r="CJ62" i="3"/>
  <c r="CM62" i="3"/>
  <c r="CN62" i="3"/>
  <c r="CQ62" i="3"/>
  <c r="CR62" i="3"/>
  <c r="CV62" i="1"/>
  <c r="CW62" i="1"/>
  <c r="A63" i="3"/>
  <c r="R63" i="3" s="1"/>
  <c r="I63" i="3"/>
  <c r="AH63" i="3"/>
  <c r="AP63" i="3"/>
  <c r="BO63" i="3"/>
  <c r="BW63" i="3"/>
  <c r="CV63" i="1"/>
  <c r="CW63" i="1"/>
  <c r="A64" i="3"/>
  <c r="B64" i="3"/>
  <c r="E64" i="3"/>
  <c r="F64" i="3"/>
  <c r="I64" i="3"/>
  <c r="K64" i="3"/>
  <c r="N64" i="3"/>
  <c r="O64" i="3"/>
  <c r="R64" i="3"/>
  <c r="S64" i="3"/>
  <c r="V64" i="3"/>
  <c r="W64" i="3"/>
  <c r="Z64" i="3"/>
  <c r="AA64" i="3"/>
  <c r="AD64" i="3"/>
  <c r="AE64" i="3"/>
  <c r="AH64" i="3"/>
  <c r="AI64" i="3"/>
  <c r="AL64" i="3"/>
  <c r="AM64" i="3"/>
  <c r="AP64" i="3"/>
  <c r="AQ64" i="3"/>
  <c r="AT64" i="3"/>
  <c r="AU64" i="3"/>
  <c r="AX64" i="3"/>
  <c r="AY64" i="3"/>
  <c r="BB64" i="3"/>
  <c r="BC64" i="3"/>
  <c r="BF64" i="3"/>
  <c r="BG64" i="3"/>
  <c r="BJ64" i="3"/>
  <c r="BL64" i="3"/>
  <c r="BO64" i="3"/>
  <c r="BP64" i="3"/>
  <c r="BS64" i="3"/>
  <c r="BT64" i="3"/>
  <c r="BW64" i="3"/>
  <c r="BX64" i="3"/>
  <c r="CA64" i="3"/>
  <c r="CB64" i="3"/>
  <c r="CE64" i="3"/>
  <c r="CF64" i="3"/>
  <c r="CI64" i="3"/>
  <c r="CJ64" i="3"/>
  <c r="CM64" i="3"/>
  <c r="CN64" i="3"/>
  <c r="CQ64" i="3"/>
  <c r="CR64" i="3"/>
  <c r="CV64" i="1"/>
  <c r="CW64" i="1"/>
  <c r="A65" i="3"/>
  <c r="R65" i="3" s="1"/>
  <c r="I65" i="3"/>
  <c r="AH65" i="3"/>
  <c r="AP65" i="3"/>
  <c r="BO65" i="3"/>
  <c r="BP65" i="3"/>
  <c r="CE65" i="3"/>
  <c r="CF65" i="3"/>
  <c r="CV65" i="1"/>
  <c r="CW65" i="1"/>
  <c r="A66" i="3"/>
  <c r="B66" i="3"/>
  <c r="E66" i="3"/>
  <c r="F66" i="3"/>
  <c r="I66" i="3"/>
  <c r="K66" i="3"/>
  <c r="N66" i="3"/>
  <c r="O66" i="3"/>
  <c r="R66" i="3"/>
  <c r="S66" i="3"/>
  <c r="V66" i="3"/>
  <c r="W66" i="3"/>
  <c r="Z66" i="3"/>
  <c r="AA66" i="3"/>
  <c r="AD66" i="3"/>
  <c r="AE66" i="3"/>
  <c r="AH66" i="3"/>
  <c r="AI66" i="3"/>
  <c r="AL66" i="3"/>
  <c r="AM66" i="3"/>
  <c r="AP66" i="3"/>
  <c r="AQ66" i="3"/>
  <c r="AT66" i="3"/>
  <c r="AU66" i="3"/>
  <c r="AX66" i="3"/>
  <c r="AY66" i="3"/>
  <c r="BB66" i="3"/>
  <c r="BC66" i="3"/>
  <c r="BF66" i="3"/>
  <c r="BG66" i="3"/>
  <c r="BJ66" i="3"/>
  <c r="BL66" i="3"/>
  <c r="BO66" i="3"/>
  <c r="BP66" i="3"/>
  <c r="BS66" i="3"/>
  <c r="BT66" i="3"/>
  <c r="BW66" i="3"/>
  <c r="BX66" i="3"/>
  <c r="CA66" i="3"/>
  <c r="CB66" i="3"/>
  <c r="CE66" i="3"/>
  <c r="CF66" i="3"/>
  <c r="CI66" i="3"/>
  <c r="CJ66" i="3"/>
  <c r="CM66" i="3"/>
  <c r="CN66" i="3"/>
  <c r="CQ66" i="3"/>
  <c r="CR66" i="3"/>
  <c r="CV66" i="1"/>
  <c r="CW66" i="1"/>
  <c r="A67" i="3"/>
  <c r="I67" i="3" s="1"/>
  <c r="B67" i="3"/>
  <c r="R67" i="3"/>
  <c r="S67" i="3"/>
  <c r="AH67" i="3"/>
  <c r="AI67" i="3"/>
  <c r="AX67" i="3"/>
  <c r="AY67" i="3"/>
  <c r="BO67" i="3"/>
  <c r="BP67" i="3"/>
  <c r="CE67" i="3"/>
  <c r="CF67" i="3"/>
  <c r="CV67" i="1"/>
  <c r="CW67" i="1"/>
  <c r="A68" i="3"/>
  <c r="B68" i="3"/>
  <c r="E68" i="3"/>
  <c r="F68" i="3"/>
  <c r="I68" i="3"/>
  <c r="K68" i="3"/>
  <c r="N68" i="3"/>
  <c r="O68" i="3"/>
  <c r="R68" i="3"/>
  <c r="S68" i="3"/>
  <c r="V68" i="3"/>
  <c r="W68" i="3"/>
  <c r="Z68" i="3"/>
  <c r="AA68" i="3"/>
  <c r="AD68" i="3"/>
  <c r="AE68" i="3"/>
  <c r="AH68" i="3"/>
  <c r="AI68" i="3"/>
  <c r="AL68" i="3"/>
  <c r="AM68" i="3"/>
  <c r="AP68" i="3"/>
  <c r="AQ68" i="3"/>
  <c r="AT68" i="3"/>
  <c r="AU68" i="3"/>
  <c r="AX68" i="3"/>
  <c r="AY68" i="3"/>
  <c r="BB68" i="3"/>
  <c r="BC68" i="3"/>
  <c r="BF68" i="3"/>
  <c r="BG68" i="3"/>
  <c r="BJ68" i="3"/>
  <c r="BL68" i="3"/>
  <c r="BO68" i="3"/>
  <c r="BP68" i="3"/>
  <c r="BS68" i="3"/>
  <c r="BT68" i="3"/>
  <c r="BW68" i="3"/>
  <c r="BX68" i="3"/>
  <c r="CA68" i="3"/>
  <c r="CB68" i="3"/>
  <c r="CE68" i="3"/>
  <c r="CF68" i="3"/>
  <c r="CI68" i="3"/>
  <c r="CJ68" i="3"/>
  <c r="CM68" i="3"/>
  <c r="CN68" i="3"/>
  <c r="CQ68" i="3"/>
  <c r="CR68" i="3"/>
  <c r="CV68" i="1"/>
  <c r="CW68" i="1"/>
  <c r="A69" i="3"/>
  <c r="I69" i="3" s="1"/>
  <c r="B69" i="3"/>
  <c r="R69" i="3"/>
  <c r="S69" i="3"/>
  <c r="AH69" i="3"/>
  <c r="AI69" i="3"/>
  <c r="AX69" i="3"/>
  <c r="AY69" i="3"/>
  <c r="BO69" i="3"/>
  <c r="BP69" i="3"/>
  <c r="CE69" i="3"/>
  <c r="CF69" i="3"/>
  <c r="CV69" i="1"/>
  <c r="CW69" i="1"/>
  <c r="A70" i="3"/>
  <c r="B70" i="3"/>
  <c r="E70" i="3"/>
  <c r="F70" i="3"/>
  <c r="I70" i="3"/>
  <c r="K70" i="3"/>
  <c r="N70" i="3"/>
  <c r="O70" i="3"/>
  <c r="R70" i="3"/>
  <c r="S70" i="3"/>
  <c r="V70" i="3"/>
  <c r="W70" i="3"/>
  <c r="Z70" i="3"/>
  <c r="AA70" i="3"/>
  <c r="AD70" i="3"/>
  <c r="AE70" i="3"/>
  <c r="AH70" i="3"/>
  <c r="AI70" i="3"/>
  <c r="AL70" i="3"/>
  <c r="AM70" i="3"/>
  <c r="AP70" i="3"/>
  <c r="AQ70" i="3"/>
  <c r="AT70" i="3"/>
  <c r="AU70" i="3"/>
  <c r="AX70" i="3"/>
  <c r="AY70" i="3"/>
  <c r="BB70" i="3"/>
  <c r="BC70" i="3"/>
  <c r="BF70" i="3"/>
  <c r="BG70" i="3"/>
  <c r="BJ70" i="3"/>
  <c r="BL70" i="3"/>
  <c r="BO70" i="3"/>
  <c r="BP70" i="3"/>
  <c r="BS70" i="3"/>
  <c r="BT70" i="3"/>
  <c r="BW70" i="3"/>
  <c r="BX70" i="3"/>
  <c r="CA70" i="3"/>
  <c r="CB70" i="3"/>
  <c r="CE70" i="3"/>
  <c r="CF70" i="3"/>
  <c r="CI70" i="3"/>
  <c r="CJ70" i="3"/>
  <c r="CM70" i="3"/>
  <c r="CN70" i="3"/>
  <c r="CQ70" i="3"/>
  <c r="CR70" i="3"/>
  <c r="CV70" i="1"/>
  <c r="CW70" i="1"/>
  <c r="A71" i="3"/>
  <c r="I71" i="3" s="1"/>
  <c r="B71" i="3"/>
  <c r="R71" i="3"/>
  <c r="S71" i="3"/>
  <c r="AH71" i="3"/>
  <c r="AI71" i="3"/>
  <c r="AX71" i="3"/>
  <c r="AY71" i="3"/>
  <c r="BO71" i="3"/>
  <c r="BP71" i="3"/>
  <c r="CE71" i="3"/>
  <c r="CF71" i="3"/>
  <c r="CV71" i="1"/>
  <c r="CW71" i="1"/>
  <c r="A72" i="3"/>
  <c r="B72" i="3"/>
  <c r="E72" i="3"/>
  <c r="F72" i="3"/>
  <c r="I72" i="3"/>
  <c r="K72" i="3"/>
  <c r="N72" i="3"/>
  <c r="O72" i="3"/>
  <c r="R72" i="3"/>
  <c r="S72" i="3"/>
  <c r="V72" i="3"/>
  <c r="W72" i="3"/>
  <c r="Z72" i="3"/>
  <c r="AA72" i="3"/>
  <c r="AD72" i="3"/>
  <c r="AE72" i="3"/>
  <c r="AH72" i="3"/>
  <c r="AI72" i="3"/>
  <c r="AL72" i="3"/>
  <c r="AM72" i="3"/>
  <c r="AP72" i="3"/>
  <c r="AQ72" i="3"/>
  <c r="AT72" i="3"/>
  <c r="AU72" i="3"/>
  <c r="AX72" i="3"/>
  <c r="AY72" i="3"/>
  <c r="BB72" i="3"/>
  <c r="BC72" i="3"/>
  <c r="BF72" i="3"/>
  <c r="BG72" i="3"/>
  <c r="BJ72" i="3"/>
  <c r="BL72" i="3"/>
  <c r="BO72" i="3"/>
  <c r="BP72" i="3"/>
  <c r="BS72" i="3"/>
  <c r="BT72" i="3"/>
  <c r="BW72" i="3"/>
  <c r="BX72" i="3"/>
  <c r="CA72" i="3"/>
  <c r="CB72" i="3"/>
  <c r="CE72" i="3"/>
  <c r="CF72" i="3"/>
  <c r="CI72" i="3"/>
  <c r="CJ72" i="3"/>
  <c r="CM72" i="3"/>
  <c r="CN72" i="3"/>
  <c r="CQ72" i="3"/>
  <c r="CR72" i="3"/>
  <c r="CV72" i="1"/>
  <c r="CW72" i="1"/>
  <c r="A73" i="3"/>
  <c r="I73" i="3" s="1"/>
  <c r="B73" i="3"/>
  <c r="R73" i="3"/>
  <c r="S73" i="3"/>
  <c r="AH73" i="3"/>
  <c r="AI73" i="3"/>
  <c r="AX73" i="3"/>
  <c r="AY73" i="3"/>
  <c r="BO73" i="3"/>
  <c r="BP73" i="3"/>
  <c r="CE73" i="3"/>
  <c r="CF73" i="3"/>
  <c r="CV73" i="1"/>
  <c r="CW73" i="1"/>
  <c r="A74" i="3"/>
  <c r="B74" i="3"/>
  <c r="E74" i="3"/>
  <c r="F74" i="3"/>
  <c r="I74" i="3"/>
  <c r="K74" i="3"/>
  <c r="N74" i="3"/>
  <c r="O74" i="3"/>
  <c r="R74" i="3"/>
  <c r="S74" i="3"/>
  <c r="V74" i="3"/>
  <c r="W74" i="3"/>
  <c r="Z74" i="3"/>
  <c r="AA74" i="3"/>
  <c r="AD74" i="3"/>
  <c r="AE74" i="3"/>
  <c r="AH74" i="3"/>
  <c r="AI74" i="3"/>
  <c r="AL74" i="3"/>
  <c r="AM74" i="3"/>
  <c r="AP74" i="3"/>
  <c r="AQ74" i="3"/>
  <c r="AT74" i="3"/>
  <c r="AU74" i="3"/>
  <c r="AX74" i="3"/>
  <c r="AY74" i="3"/>
  <c r="BB74" i="3"/>
  <c r="BC74" i="3"/>
  <c r="BF74" i="3"/>
  <c r="BG74" i="3"/>
  <c r="BJ74" i="3"/>
  <c r="BL74" i="3"/>
  <c r="BO74" i="3"/>
  <c r="BP74" i="3"/>
  <c r="BS74" i="3"/>
  <c r="BT74" i="3"/>
  <c r="BW74" i="3"/>
  <c r="BX74" i="3"/>
  <c r="CA74" i="3"/>
  <c r="CB74" i="3"/>
  <c r="CE74" i="3"/>
  <c r="CF74" i="3"/>
  <c r="CI74" i="3"/>
  <c r="CJ74" i="3"/>
  <c r="CM74" i="3"/>
  <c r="CN74" i="3"/>
  <c r="CQ74" i="3"/>
  <c r="CR74" i="3"/>
  <c r="CV74" i="1"/>
  <c r="CW74" i="1"/>
  <c r="A75" i="3"/>
  <c r="I75" i="3" s="1"/>
  <c r="B75" i="3"/>
  <c r="R75" i="3"/>
  <c r="S75" i="3"/>
  <c r="AH75" i="3"/>
  <c r="AI75" i="3"/>
  <c r="AX75" i="3"/>
  <c r="AY75" i="3"/>
  <c r="BO75" i="3"/>
  <c r="BP75" i="3"/>
  <c r="CE75" i="3"/>
  <c r="CF75" i="3"/>
  <c r="CV75" i="1"/>
  <c r="CW75" i="1"/>
  <c r="A76" i="3"/>
  <c r="B76" i="3"/>
  <c r="E76" i="3"/>
  <c r="F76" i="3"/>
  <c r="I76" i="3"/>
  <c r="K76" i="3"/>
  <c r="N76" i="3"/>
  <c r="O76" i="3"/>
  <c r="R76" i="3"/>
  <c r="S76" i="3"/>
  <c r="V76" i="3"/>
  <c r="W76" i="3"/>
  <c r="Z76" i="3"/>
  <c r="AA76" i="3"/>
  <c r="AD76" i="3"/>
  <c r="AE76" i="3"/>
  <c r="AH76" i="3"/>
  <c r="AI76" i="3"/>
  <c r="AL76" i="3"/>
  <c r="AM76" i="3"/>
  <c r="AP76" i="3"/>
  <c r="AQ76" i="3"/>
  <c r="AT76" i="3"/>
  <c r="AU76" i="3"/>
  <c r="AX76" i="3"/>
  <c r="AY76" i="3"/>
  <c r="BB76" i="3"/>
  <c r="BC76" i="3"/>
  <c r="BF76" i="3"/>
  <c r="BG76" i="3"/>
  <c r="BJ76" i="3"/>
  <c r="BL76" i="3"/>
  <c r="BO76" i="3"/>
  <c r="BP76" i="3"/>
  <c r="BS76" i="3"/>
  <c r="BT76" i="3"/>
  <c r="BW76" i="3"/>
  <c r="BX76" i="3"/>
  <c r="CA76" i="3"/>
  <c r="CB76" i="3"/>
  <c r="CE76" i="3"/>
  <c r="CF76" i="3"/>
  <c r="CI76" i="3"/>
  <c r="CJ76" i="3"/>
  <c r="CM76" i="3"/>
  <c r="CN76" i="3"/>
  <c r="CQ76" i="3"/>
  <c r="CR76" i="3"/>
  <c r="CV76" i="1"/>
  <c r="CW76" i="1"/>
  <c r="A77" i="3"/>
  <c r="I77" i="3" s="1"/>
  <c r="B77" i="3"/>
  <c r="R77" i="3"/>
  <c r="S77" i="3"/>
  <c r="AH77" i="3"/>
  <c r="AI77" i="3"/>
  <c r="AX77" i="3"/>
  <c r="AY77" i="3"/>
  <c r="BO77" i="3"/>
  <c r="BP77" i="3"/>
  <c r="CE77" i="3"/>
  <c r="CF77" i="3"/>
  <c r="CV77" i="1"/>
  <c r="CW77" i="1"/>
  <c r="A78" i="3"/>
  <c r="B78" i="3"/>
  <c r="E78" i="3"/>
  <c r="F78" i="3"/>
  <c r="I78" i="3"/>
  <c r="K78" i="3"/>
  <c r="N78" i="3"/>
  <c r="O78" i="3"/>
  <c r="R78" i="3"/>
  <c r="S78" i="3"/>
  <c r="V78" i="3"/>
  <c r="W78" i="3"/>
  <c r="Z78" i="3"/>
  <c r="AA78" i="3"/>
  <c r="AD78" i="3"/>
  <c r="AE78" i="3"/>
  <c r="AH78" i="3"/>
  <c r="AI78" i="3"/>
  <c r="AL78" i="3"/>
  <c r="AM78" i="3"/>
  <c r="AP78" i="3"/>
  <c r="AQ78" i="3"/>
  <c r="AT78" i="3"/>
  <c r="AU78" i="3"/>
  <c r="AX78" i="3"/>
  <c r="AY78" i="3"/>
  <c r="BB78" i="3"/>
  <c r="BC78" i="3"/>
  <c r="BF78" i="3"/>
  <c r="BG78" i="3"/>
  <c r="BJ78" i="3"/>
  <c r="BL78" i="3"/>
  <c r="BO78" i="3"/>
  <c r="BP78" i="3"/>
  <c r="BS78" i="3"/>
  <c r="BT78" i="3"/>
  <c r="BW78" i="3"/>
  <c r="BX78" i="3"/>
  <c r="CA78" i="3"/>
  <c r="CB78" i="3"/>
  <c r="CE78" i="3"/>
  <c r="CF78" i="3"/>
  <c r="CI78" i="3"/>
  <c r="CJ78" i="3"/>
  <c r="CM78" i="3"/>
  <c r="CN78" i="3"/>
  <c r="CQ78" i="3"/>
  <c r="CR78" i="3"/>
  <c r="CV78" i="1"/>
  <c r="CW78" i="1"/>
  <c r="A79" i="3"/>
  <c r="I79" i="3" s="1"/>
  <c r="B79" i="3"/>
  <c r="R79" i="3"/>
  <c r="S79" i="3"/>
  <c r="AH79" i="3"/>
  <c r="AI79" i="3"/>
  <c r="AX79" i="3"/>
  <c r="AY79" i="3"/>
  <c r="BO79" i="3"/>
  <c r="BP79" i="3"/>
  <c r="CE79" i="3"/>
  <c r="CF79" i="3"/>
  <c r="CV79" i="1"/>
  <c r="CW79" i="1"/>
  <c r="A80" i="3"/>
  <c r="B80" i="3"/>
  <c r="E80" i="3"/>
  <c r="F80" i="3"/>
  <c r="I80" i="3"/>
  <c r="K80" i="3"/>
  <c r="N80" i="3"/>
  <c r="O80" i="3"/>
  <c r="R80" i="3"/>
  <c r="S80" i="3"/>
  <c r="V80" i="3"/>
  <c r="W80" i="3"/>
  <c r="Z80" i="3"/>
  <c r="AA80" i="3"/>
  <c r="AD80" i="3"/>
  <c r="AE80" i="3"/>
  <c r="AH80" i="3"/>
  <c r="AI80" i="3"/>
  <c r="AL80" i="3"/>
  <c r="AM80" i="3"/>
  <c r="AP80" i="3"/>
  <c r="AQ80" i="3"/>
  <c r="AT80" i="3"/>
  <c r="AU80" i="3"/>
  <c r="AX80" i="3"/>
  <c r="AY80" i="3"/>
  <c r="BB80" i="3"/>
  <c r="BC80" i="3"/>
  <c r="BF80" i="3"/>
  <c r="BG80" i="3"/>
  <c r="BJ80" i="3"/>
  <c r="BL80" i="3"/>
  <c r="BO80" i="3"/>
  <c r="BP80" i="3"/>
  <c r="BS80" i="3"/>
  <c r="BT80" i="3"/>
  <c r="BW80" i="3"/>
  <c r="BX80" i="3"/>
  <c r="CA80" i="3"/>
  <c r="CB80" i="3"/>
  <c r="CE80" i="3"/>
  <c r="CF80" i="3"/>
  <c r="CI80" i="3"/>
  <c r="CJ80" i="3"/>
  <c r="CM80" i="3"/>
  <c r="CN80" i="3"/>
  <c r="CQ80" i="3"/>
  <c r="CR80" i="3"/>
  <c r="CV80" i="1"/>
  <c r="CW80" i="1"/>
  <c r="A81" i="3"/>
  <c r="I81" i="3" s="1"/>
  <c r="B81" i="3"/>
  <c r="R81" i="3"/>
  <c r="S81" i="3"/>
  <c r="AH81" i="3"/>
  <c r="AI81" i="3"/>
  <c r="AX81" i="3"/>
  <c r="AY81" i="3"/>
  <c r="BO81" i="3"/>
  <c r="BP81" i="3"/>
  <c r="CE81" i="3"/>
  <c r="CF81" i="3"/>
  <c r="CV81" i="1"/>
  <c r="CW81" i="1"/>
  <c r="A82" i="3"/>
  <c r="B82" i="3"/>
  <c r="E82" i="3"/>
  <c r="F82" i="3"/>
  <c r="I82" i="3"/>
  <c r="K82" i="3"/>
  <c r="N82" i="3"/>
  <c r="O82" i="3"/>
  <c r="R82" i="3"/>
  <c r="S82" i="3"/>
  <c r="V82" i="3"/>
  <c r="W82" i="3"/>
  <c r="Z82" i="3"/>
  <c r="AA82" i="3"/>
  <c r="AD82" i="3"/>
  <c r="AE82" i="3"/>
  <c r="AH82" i="3"/>
  <c r="AI82" i="3"/>
  <c r="AL82" i="3"/>
  <c r="AM82" i="3"/>
  <c r="AP82" i="3"/>
  <c r="AQ82" i="3"/>
  <c r="AT82" i="3"/>
  <c r="AU82" i="3"/>
  <c r="AX82" i="3"/>
  <c r="AY82" i="3"/>
  <c r="BB82" i="3"/>
  <c r="BC82" i="3"/>
  <c r="BF82" i="3"/>
  <c r="BG82" i="3"/>
  <c r="BJ82" i="3"/>
  <c r="BL82" i="3"/>
  <c r="BO82" i="3"/>
  <c r="BP82" i="3"/>
  <c r="BS82" i="3"/>
  <c r="BT82" i="3"/>
  <c r="BW82" i="3"/>
  <c r="BX82" i="3"/>
  <c r="CA82" i="3"/>
  <c r="CB82" i="3"/>
  <c r="CE82" i="3"/>
  <c r="CF82" i="3"/>
  <c r="CI82" i="3"/>
  <c r="CJ82" i="3"/>
  <c r="CM82" i="3"/>
  <c r="CN82" i="3"/>
  <c r="CQ82" i="3"/>
  <c r="CR82" i="3"/>
  <c r="CV82" i="1"/>
  <c r="CW82" i="1"/>
  <c r="A83" i="3"/>
  <c r="I83" i="3" s="1"/>
  <c r="B83" i="3"/>
  <c r="R83" i="3"/>
  <c r="S83" i="3"/>
  <c r="AH83" i="3"/>
  <c r="AI83" i="3"/>
  <c r="AX83" i="3"/>
  <c r="AY83" i="3"/>
  <c r="BO83" i="3"/>
  <c r="BP83" i="3"/>
  <c r="CE83" i="3"/>
  <c r="CF83" i="3"/>
  <c r="CV83" i="1"/>
  <c r="CW83" i="1"/>
  <c r="A84" i="3"/>
  <c r="B84" i="3"/>
  <c r="E84" i="3"/>
  <c r="F84" i="3"/>
  <c r="I84" i="3"/>
  <c r="K84" i="3"/>
  <c r="N84" i="3"/>
  <c r="O84" i="3"/>
  <c r="R84" i="3"/>
  <c r="S84" i="3"/>
  <c r="V84" i="3"/>
  <c r="W84" i="3"/>
  <c r="Z84" i="3"/>
  <c r="AA84" i="3"/>
  <c r="AD84" i="3"/>
  <c r="AE84" i="3"/>
  <c r="AH84" i="3"/>
  <c r="AI84" i="3"/>
  <c r="AL84" i="3"/>
  <c r="AM84" i="3"/>
  <c r="AP84" i="3"/>
  <c r="AQ84" i="3"/>
  <c r="AT84" i="3"/>
  <c r="AU84" i="3"/>
  <c r="AX84" i="3"/>
  <c r="AY84" i="3"/>
  <c r="BB84" i="3"/>
  <c r="BC84" i="3"/>
  <c r="BF84" i="3"/>
  <c r="BG84" i="3"/>
  <c r="BJ84" i="3"/>
  <c r="BL84" i="3"/>
  <c r="BO84" i="3"/>
  <c r="BP84" i="3"/>
  <c r="BS84" i="3"/>
  <c r="BT84" i="3"/>
  <c r="BW84" i="3"/>
  <c r="BX84" i="3"/>
  <c r="CA84" i="3"/>
  <c r="CB84" i="3"/>
  <c r="CE84" i="3"/>
  <c r="CF84" i="3"/>
  <c r="CI84" i="3"/>
  <c r="CJ84" i="3"/>
  <c r="CM84" i="3"/>
  <c r="CN84" i="3"/>
  <c r="CQ84" i="3"/>
  <c r="CR84" i="3"/>
  <c r="CV84" i="1"/>
  <c r="CW84" i="1"/>
  <c r="A85" i="3"/>
  <c r="I85" i="3" s="1"/>
  <c r="B85" i="3"/>
  <c r="R85" i="3"/>
  <c r="S85" i="3"/>
  <c r="AH85" i="3"/>
  <c r="AI85" i="3"/>
  <c r="AX85" i="3"/>
  <c r="AY85" i="3"/>
  <c r="BO85" i="3"/>
  <c r="BP85" i="3"/>
  <c r="CE85" i="3"/>
  <c r="CF85" i="3"/>
  <c r="CV85" i="1"/>
  <c r="CW85" i="1"/>
  <c r="A86" i="3"/>
  <c r="B86" i="3"/>
  <c r="E86" i="3"/>
  <c r="F86" i="3"/>
  <c r="I86" i="3"/>
  <c r="K86" i="3"/>
  <c r="N86" i="3"/>
  <c r="O86" i="3"/>
  <c r="R86" i="3"/>
  <c r="S86" i="3"/>
  <c r="V86" i="3"/>
  <c r="W86" i="3"/>
  <c r="Z86" i="3"/>
  <c r="AA86" i="3"/>
  <c r="AD86" i="3"/>
  <c r="AE86" i="3"/>
  <c r="AH86" i="3"/>
  <c r="AI86" i="3"/>
  <c r="AL86" i="3"/>
  <c r="AM86" i="3"/>
  <c r="AP86" i="3"/>
  <c r="AQ86" i="3"/>
  <c r="AT86" i="3"/>
  <c r="AU86" i="3"/>
  <c r="AX86" i="3"/>
  <c r="AY86" i="3"/>
  <c r="BB86" i="3"/>
  <c r="BC86" i="3"/>
  <c r="BF86" i="3"/>
  <c r="BG86" i="3"/>
  <c r="BJ86" i="3"/>
  <c r="BL86" i="3"/>
  <c r="BO86" i="3"/>
  <c r="BP86" i="3"/>
  <c r="BS86" i="3"/>
  <c r="BT86" i="3"/>
  <c r="BW86" i="3"/>
  <c r="BX86" i="3"/>
  <c r="CA86" i="3"/>
  <c r="CB86" i="3"/>
  <c r="CE86" i="3"/>
  <c r="CF86" i="3"/>
  <c r="CI86" i="3"/>
  <c r="CJ86" i="3"/>
  <c r="CM86" i="3"/>
  <c r="CN86" i="3"/>
  <c r="CQ86" i="3"/>
  <c r="CR86" i="3"/>
  <c r="CV86" i="1"/>
  <c r="CW86" i="1"/>
  <c r="A87" i="3"/>
  <c r="I87" i="3" s="1"/>
  <c r="B87" i="3"/>
  <c r="R87" i="3"/>
  <c r="S87" i="3"/>
  <c r="AH87" i="3"/>
  <c r="AI87" i="3"/>
  <c r="AX87" i="3"/>
  <c r="AY87" i="3"/>
  <c r="BO87" i="3"/>
  <c r="BP87" i="3"/>
  <c r="CE87" i="3"/>
  <c r="CF87" i="3"/>
  <c r="CV87" i="1"/>
  <c r="CW87" i="1"/>
  <c r="A88" i="3"/>
  <c r="B88" i="3"/>
  <c r="E88" i="3"/>
  <c r="F88" i="3"/>
  <c r="I88" i="3"/>
  <c r="K88" i="3"/>
  <c r="N88" i="3"/>
  <c r="O88" i="3"/>
  <c r="R88" i="3"/>
  <c r="S88" i="3"/>
  <c r="V88" i="3"/>
  <c r="W88" i="3"/>
  <c r="Z88" i="3"/>
  <c r="AA88" i="3"/>
  <c r="AD88" i="3"/>
  <c r="AE88" i="3"/>
  <c r="AH88" i="3"/>
  <c r="AI88" i="3"/>
  <c r="AL88" i="3"/>
  <c r="AM88" i="3"/>
  <c r="AP88" i="3"/>
  <c r="AQ88" i="3"/>
  <c r="AT88" i="3"/>
  <c r="AU88" i="3"/>
  <c r="AX88" i="3"/>
  <c r="AY88" i="3"/>
  <c r="BB88" i="3"/>
  <c r="BC88" i="3"/>
  <c r="BF88" i="3"/>
  <c r="BG88" i="3"/>
  <c r="BJ88" i="3"/>
  <c r="BL88" i="3"/>
  <c r="BO88" i="3"/>
  <c r="BP88" i="3"/>
  <c r="BS88" i="3"/>
  <c r="BT88" i="3"/>
  <c r="BW88" i="3"/>
  <c r="BX88" i="3"/>
  <c r="CA88" i="3"/>
  <c r="CB88" i="3"/>
  <c r="CE88" i="3"/>
  <c r="CF88" i="3"/>
  <c r="CI88" i="3"/>
  <c r="CJ88" i="3"/>
  <c r="CM88" i="3"/>
  <c r="CN88" i="3"/>
  <c r="CQ88" i="3"/>
  <c r="CR88" i="3"/>
  <c r="CV88" i="1"/>
  <c r="CW88" i="1"/>
  <c r="A89" i="3"/>
  <c r="F89" i="3" s="1"/>
  <c r="B89" i="3"/>
  <c r="K89" i="3"/>
  <c r="O89" i="3"/>
  <c r="W89" i="3"/>
  <c r="Z89" i="3"/>
  <c r="AH89" i="3"/>
  <c r="AI89" i="3"/>
  <c r="AQ89" i="3"/>
  <c r="AU89" i="3"/>
  <c r="BC89" i="3"/>
  <c r="BF89" i="3"/>
  <c r="BO89" i="3"/>
  <c r="BP89" i="3"/>
  <c r="BX89" i="3"/>
  <c r="CB89" i="3"/>
  <c r="CJ89" i="3"/>
  <c r="CM89" i="3"/>
  <c r="CV89" i="1"/>
  <c r="CW89" i="1"/>
  <c r="A90" i="3"/>
  <c r="B90" i="3"/>
  <c r="E90" i="3"/>
  <c r="F90" i="3"/>
  <c r="I90" i="3"/>
  <c r="K90" i="3"/>
  <c r="N90" i="3"/>
  <c r="O90" i="3"/>
  <c r="R90" i="3"/>
  <c r="S90" i="3"/>
  <c r="V90" i="3"/>
  <c r="W90" i="3"/>
  <c r="Z90" i="3"/>
  <c r="AA90" i="3"/>
  <c r="AD90" i="3"/>
  <c r="AE90" i="3"/>
  <c r="AH90" i="3"/>
  <c r="AI90" i="3"/>
  <c r="AL90" i="3"/>
  <c r="AM90" i="3"/>
  <c r="AP90" i="3"/>
  <c r="AQ90" i="3"/>
  <c r="AT90" i="3"/>
  <c r="AU90" i="3"/>
  <c r="AX90" i="3"/>
  <c r="AY90" i="3"/>
  <c r="BB90" i="3"/>
  <c r="BC90" i="3"/>
  <c r="BF90" i="3"/>
  <c r="BG90" i="3"/>
  <c r="BJ90" i="3"/>
  <c r="BL90" i="3"/>
  <c r="BO90" i="3"/>
  <c r="BP90" i="3"/>
  <c r="BS90" i="3"/>
  <c r="BT90" i="3"/>
  <c r="BW90" i="3"/>
  <c r="BX90" i="3"/>
  <c r="CA90" i="3"/>
  <c r="CB90" i="3"/>
  <c r="CE90" i="3"/>
  <c r="CF90" i="3"/>
  <c r="CI90" i="3"/>
  <c r="CJ90" i="3"/>
  <c r="CM90" i="3"/>
  <c r="CN90" i="3"/>
  <c r="CQ90" i="3"/>
  <c r="CR90" i="3"/>
  <c r="CV90" i="1"/>
  <c r="CW90" i="1"/>
  <c r="A91" i="3"/>
  <c r="F91" i="3" s="1"/>
  <c r="B91" i="3"/>
  <c r="K91" i="3"/>
  <c r="O91" i="3"/>
  <c r="W91" i="3"/>
  <c r="Z91" i="3"/>
  <c r="AH91" i="3"/>
  <c r="AI91" i="3"/>
  <c r="AQ91" i="3"/>
  <c r="AU91" i="3"/>
  <c r="BC91" i="3"/>
  <c r="BF91" i="3"/>
  <c r="BO91" i="3"/>
  <c r="BP91" i="3"/>
  <c r="BX91" i="3"/>
  <c r="CB91" i="3"/>
  <c r="CJ91" i="3"/>
  <c r="CM91" i="3"/>
  <c r="CV91" i="1"/>
  <c r="CW91" i="1"/>
  <c r="A92" i="3"/>
  <c r="B92" i="3"/>
  <c r="E92" i="3"/>
  <c r="F92" i="3"/>
  <c r="I92" i="3"/>
  <c r="K92" i="3"/>
  <c r="N92" i="3"/>
  <c r="O92" i="3"/>
  <c r="R92" i="3"/>
  <c r="S92" i="3"/>
  <c r="V92" i="3"/>
  <c r="W92" i="3"/>
  <c r="Z92" i="3"/>
  <c r="AA92" i="3"/>
  <c r="AD92" i="3"/>
  <c r="AE92" i="3"/>
  <c r="AH92" i="3"/>
  <c r="AI92" i="3"/>
  <c r="AL92" i="3"/>
  <c r="AM92" i="3"/>
  <c r="AP92" i="3"/>
  <c r="AQ92" i="3"/>
  <c r="AT92" i="3"/>
  <c r="AU92" i="3"/>
  <c r="AX92" i="3"/>
  <c r="AY92" i="3"/>
  <c r="BB92" i="3"/>
  <c r="BC92" i="3"/>
  <c r="BF92" i="3"/>
  <c r="BG92" i="3"/>
  <c r="BJ92" i="3"/>
  <c r="BL92" i="3"/>
  <c r="BO92" i="3"/>
  <c r="BP92" i="3"/>
  <c r="BS92" i="3"/>
  <c r="BT92" i="3"/>
  <c r="BW92" i="3"/>
  <c r="BX92" i="3"/>
  <c r="CA92" i="3"/>
  <c r="CB92" i="3"/>
  <c r="CE92" i="3"/>
  <c r="CF92" i="3"/>
  <c r="CI92" i="3"/>
  <c r="CJ92" i="3"/>
  <c r="CM92" i="3"/>
  <c r="CN92" i="3"/>
  <c r="CQ92" i="3"/>
  <c r="CR92" i="3"/>
  <c r="CV92" i="1"/>
  <c r="CW92" i="1"/>
  <c r="A93" i="3"/>
  <c r="F93" i="3" s="1"/>
  <c r="B93" i="3"/>
  <c r="K93" i="3"/>
  <c r="O93" i="3"/>
  <c r="W93" i="3"/>
  <c r="Z93" i="3"/>
  <c r="AH93" i="3"/>
  <c r="AI93" i="3"/>
  <c r="AQ93" i="3"/>
  <c r="AU93" i="3"/>
  <c r="BC93" i="3"/>
  <c r="BF93" i="3"/>
  <c r="BO93" i="3"/>
  <c r="BP93" i="3"/>
  <c r="BX93" i="3"/>
  <c r="CB93" i="3"/>
  <c r="CJ93" i="3"/>
  <c r="CM93" i="3"/>
  <c r="CV93" i="1"/>
  <c r="CW93" i="1"/>
  <c r="A94" i="3"/>
  <c r="B94" i="3"/>
  <c r="E94" i="3"/>
  <c r="F94" i="3"/>
  <c r="I94" i="3"/>
  <c r="K94" i="3"/>
  <c r="N94" i="3"/>
  <c r="O94" i="3"/>
  <c r="R94" i="3"/>
  <c r="S94" i="3"/>
  <c r="V94" i="3"/>
  <c r="W94" i="3"/>
  <c r="Z94" i="3"/>
  <c r="AA94" i="3"/>
  <c r="AD94" i="3"/>
  <c r="AE94" i="3"/>
  <c r="AH94" i="3"/>
  <c r="AI94" i="3"/>
  <c r="AL94" i="3"/>
  <c r="AM94" i="3"/>
  <c r="AP94" i="3"/>
  <c r="AQ94" i="3"/>
  <c r="AT94" i="3"/>
  <c r="AU94" i="3"/>
  <c r="AX94" i="3"/>
  <c r="AY94" i="3"/>
  <c r="BB94" i="3"/>
  <c r="BC94" i="3"/>
  <c r="BF94" i="3"/>
  <c r="BG94" i="3"/>
  <c r="BJ94" i="3"/>
  <c r="BL94" i="3"/>
  <c r="BO94" i="3"/>
  <c r="BP94" i="3"/>
  <c r="BS94" i="3"/>
  <c r="BT94" i="3"/>
  <c r="BW94" i="3"/>
  <c r="BX94" i="3"/>
  <c r="CA94" i="3"/>
  <c r="CB94" i="3"/>
  <c r="CE94" i="3"/>
  <c r="CF94" i="3"/>
  <c r="CI94" i="3"/>
  <c r="CJ94" i="3"/>
  <c r="CM94" i="3"/>
  <c r="CN94" i="3"/>
  <c r="CQ94" i="3"/>
  <c r="CR94" i="3"/>
  <c r="CV94" i="1"/>
  <c r="CW94" i="1"/>
  <c r="A95" i="3"/>
  <c r="F95" i="3" s="1"/>
  <c r="B95" i="3"/>
  <c r="K95" i="3"/>
  <c r="O95" i="3"/>
  <c r="W95" i="3"/>
  <c r="Z95" i="3"/>
  <c r="AH95" i="3"/>
  <c r="AI95" i="3"/>
  <c r="AQ95" i="3"/>
  <c r="AU95" i="3"/>
  <c r="BC95" i="3"/>
  <c r="BF95" i="3"/>
  <c r="BO95" i="3"/>
  <c r="BP95" i="3"/>
  <c r="BX95" i="3"/>
  <c r="CB95" i="3"/>
  <c r="CJ95" i="3"/>
  <c r="CM95" i="3"/>
  <c r="CV95" i="1"/>
  <c r="CW95" i="1"/>
  <c r="A96" i="3"/>
  <c r="B96" i="3"/>
  <c r="E96" i="3"/>
  <c r="F96" i="3"/>
  <c r="I96" i="3"/>
  <c r="K96" i="3"/>
  <c r="N96" i="3"/>
  <c r="O96" i="3"/>
  <c r="R96" i="3"/>
  <c r="S96" i="3"/>
  <c r="V96" i="3"/>
  <c r="W96" i="3"/>
  <c r="Z96" i="3"/>
  <c r="AA96" i="3"/>
  <c r="AD96" i="3"/>
  <c r="AE96" i="3"/>
  <c r="AH96" i="3"/>
  <c r="AI96" i="3"/>
  <c r="AL96" i="3"/>
  <c r="AM96" i="3"/>
  <c r="AP96" i="3"/>
  <c r="AQ96" i="3"/>
  <c r="AT96" i="3"/>
  <c r="AU96" i="3"/>
  <c r="AX96" i="3"/>
  <c r="AY96" i="3"/>
  <c r="BB96" i="3"/>
  <c r="BC96" i="3"/>
  <c r="BF96" i="3"/>
  <c r="BG96" i="3"/>
  <c r="BJ96" i="3"/>
  <c r="BL96" i="3"/>
  <c r="BO96" i="3"/>
  <c r="BP96" i="3"/>
  <c r="BS96" i="3"/>
  <c r="BT96" i="3"/>
  <c r="BW96" i="3"/>
  <c r="BX96" i="3"/>
  <c r="CA96" i="3"/>
  <c r="CB96" i="3"/>
  <c r="CE96" i="3"/>
  <c r="CF96" i="3"/>
  <c r="CI96" i="3"/>
  <c r="CJ96" i="3"/>
  <c r="CM96" i="3"/>
  <c r="CN96" i="3"/>
  <c r="CQ96" i="3"/>
  <c r="CR96" i="3"/>
  <c r="CV96" i="1"/>
  <c r="CW96" i="1"/>
  <c r="A97" i="3"/>
  <c r="F97" i="3" s="1"/>
  <c r="B97" i="3"/>
  <c r="K97" i="3"/>
  <c r="O97" i="3"/>
  <c r="W97" i="3"/>
  <c r="Z97" i="3"/>
  <c r="AH97" i="3"/>
  <c r="AI97" i="3"/>
  <c r="AQ97" i="3"/>
  <c r="AU97" i="3"/>
  <c r="BC97" i="3"/>
  <c r="BF97" i="3"/>
  <c r="BO97" i="3"/>
  <c r="BP97" i="3"/>
  <c r="BX97" i="3"/>
  <c r="CB97" i="3"/>
  <c r="CJ97" i="3"/>
  <c r="CM97" i="3"/>
  <c r="CV97" i="1"/>
  <c r="CW97" i="1"/>
  <c r="A98" i="3"/>
  <c r="B98" i="3"/>
  <c r="E98" i="3"/>
  <c r="F98" i="3"/>
  <c r="I98" i="3"/>
  <c r="K98" i="3"/>
  <c r="N98" i="3"/>
  <c r="O98" i="3"/>
  <c r="R98" i="3"/>
  <c r="S98" i="3"/>
  <c r="V98" i="3"/>
  <c r="W98" i="3"/>
  <c r="Z98" i="3"/>
  <c r="AA98" i="3"/>
  <c r="AD98" i="3"/>
  <c r="AE98" i="3"/>
  <c r="AH98" i="3"/>
  <c r="AI98" i="3"/>
  <c r="AL98" i="3"/>
  <c r="AM98" i="3"/>
  <c r="AP98" i="3"/>
  <c r="AQ98" i="3"/>
  <c r="AT98" i="3"/>
  <c r="AU98" i="3"/>
  <c r="AX98" i="3"/>
  <c r="AY98" i="3"/>
  <c r="BB98" i="3"/>
  <c r="BC98" i="3"/>
  <c r="BF98" i="3"/>
  <c r="BG98" i="3"/>
  <c r="BJ98" i="3"/>
  <c r="BL98" i="3"/>
  <c r="BO98" i="3"/>
  <c r="BP98" i="3"/>
  <c r="BS98" i="3"/>
  <c r="BT98" i="3"/>
  <c r="BW98" i="3"/>
  <c r="BX98" i="3"/>
  <c r="CA98" i="3"/>
  <c r="CB98" i="3"/>
  <c r="CE98" i="3"/>
  <c r="CF98" i="3"/>
  <c r="CI98" i="3"/>
  <c r="CJ98" i="3"/>
  <c r="CM98" i="3"/>
  <c r="CN98" i="3"/>
  <c r="CQ98" i="3"/>
  <c r="CR98" i="3"/>
  <c r="CV98" i="1"/>
  <c r="CW98" i="1"/>
  <c r="A99" i="3"/>
  <c r="F99" i="3" s="1"/>
  <c r="B99" i="3"/>
  <c r="K99" i="3"/>
  <c r="O99" i="3"/>
  <c r="W99" i="3"/>
  <c r="Z99" i="3"/>
  <c r="AH99" i="3"/>
  <c r="AI99" i="3"/>
  <c r="AQ99" i="3"/>
  <c r="AU99" i="3"/>
  <c r="BC99" i="3"/>
  <c r="BF99" i="3"/>
  <c r="BO99" i="3"/>
  <c r="BP99" i="3"/>
  <c r="BX99" i="3"/>
  <c r="CB99" i="3"/>
  <c r="CJ99" i="3"/>
  <c r="CM99" i="3"/>
  <c r="CV99" i="1"/>
  <c r="CW99" i="1"/>
  <c r="A100" i="3"/>
  <c r="B100" i="3"/>
  <c r="E100" i="3"/>
  <c r="F100" i="3"/>
  <c r="I100" i="3"/>
  <c r="K100" i="3"/>
  <c r="N100" i="3"/>
  <c r="O100" i="3"/>
  <c r="R100" i="3"/>
  <c r="S100" i="3"/>
  <c r="V100" i="3"/>
  <c r="W100" i="3"/>
  <c r="Z100" i="3"/>
  <c r="AA100" i="3"/>
  <c r="AD100" i="3"/>
  <c r="AE100" i="3"/>
  <c r="AH100" i="3"/>
  <c r="AI100" i="3"/>
  <c r="AL100" i="3"/>
  <c r="AM100" i="3"/>
  <c r="AP100" i="3"/>
  <c r="AQ100" i="3"/>
  <c r="AT100" i="3"/>
  <c r="AU100" i="3"/>
  <c r="AX100" i="3"/>
  <c r="AY100" i="3"/>
  <c r="BB100" i="3"/>
  <c r="BC100" i="3"/>
  <c r="BF100" i="3"/>
  <c r="BG100" i="3"/>
  <c r="BJ100" i="3"/>
  <c r="BL100" i="3"/>
  <c r="BO100" i="3"/>
  <c r="BP100" i="3"/>
  <c r="BS100" i="3"/>
  <c r="BT100" i="3"/>
  <c r="BW100" i="3"/>
  <c r="BX100" i="3"/>
  <c r="CA100" i="3"/>
  <c r="CB100" i="3"/>
  <c r="CE100" i="3"/>
  <c r="CF100" i="3"/>
  <c r="CI100" i="3"/>
  <c r="CJ100" i="3"/>
  <c r="CM100" i="3"/>
  <c r="CN100" i="3"/>
  <c r="CQ100" i="3"/>
  <c r="CR100" i="3"/>
  <c r="CV100" i="1"/>
  <c r="CW100" i="1"/>
  <c r="A101" i="3"/>
  <c r="F101" i="3" s="1"/>
  <c r="B101" i="3"/>
  <c r="K101" i="3"/>
  <c r="O101" i="3"/>
  <c r="W101" i="3"/>
  <c r="Z101" i="3"/>
  <c r="AH101" i="3"/>
  <c r="AI101" i="3"/>
  <c r="AQ101" i="3"/>
  <c r="AU101" i="3"/>
  <c r="BC101" i="3"/>
  <c r="BF101" i="3"/>
  <c r="BO101" i="3"/>
  <c r="BP101" i="3"/>
  <c r="BX101" i="3"/>
  <c r="CB101" i="3"/>
  <c r="CJ101" i="3"/>
  <c r="CM101" i="3"/>
  <c r="CV101" i="1"/>
  <c r="CW101" i="1"/>
  <c r="A102" i="3"/>
  <c r="B102" i="3"/>
  <c r="E102" i="3"/>
  <c r="F102" i="3"/>
  <c r="I102" i="3"/>
  <c r="K102" i="3"/>
  <c r="N102" i="3"/>
  <c r="O102" i="3"/>
  <c r="R102" i="3"/>
  <c r="S102" i="3"/>
  <c r="V102" i="3"/>
  <c r="W102" i="3"/>
  <c r="Z102" i="3"/>
  <c r="AA102" i="3"/>
  <c r="AD102" i="3"/>
  <c r="AE102" i="3"/>
  <c r="AH102" i="3"/>
  <c r="AI102" i="3"/>
  <c r="AL102" i="3"/>
  <c r="AM102" i="3"/>
  <c r="AP102" i="3"/>
  <c r="AQ102" i="3"/>
  <c r="AT102" i="3"/>
  <c r="AU102" i="3"/>
  <c r="AX102" i="3"/>
  <c r="AY102" i="3"/>
  <c r="BB102" i="3"/>
  <c r="BC102" i="3"/>
  <c r="BF102" i="3"/>
  <c r="BG102" i="3"/>
  <c r="BJ102" i="3"/>
  <c r="BL102" i="3"/>
  <c r="BO102" i="3"/>
  <c r="BP102" i="3"/>
  <c r="BS102" i="3"/>
  <c r="BT102" i="3"/>
  <c r="BW102" i="3"/>
  <c r="BX102" i="3"/>
  <c r="CA102" i="3"/>
  <c r="CB102" i="3"/>
  <c r="CE102" i="3"/>
  <c r="CF102" i="3"/>
  <c r="CI102" i="3"/>
  <c r="CJ102" i="3"/>
  <c r="CM102" i="3"/>
  <c r="CN102" i="3"/>
  <c r="CQ102" i="3"/>
  <c r="CR102" i="3"/>
  <c r="CV102" i="1"/>
  <c r="CW102" i="1"/>
  <c r="A103" i="3"/>
  <c r="F103" i="3" s="1"/>
  <c r="B103" i="3"/>
  <c r="K103" i="3"/>
  <c r="O103" i="3"/>
  <c r="W103" i="3"/>
  <c r="Z103" i="3"/>
  <c r="AH103" i="3"/>
  <c r="AI103" i="3"/>
  <c r="AQ103" i="3"/>
  <c r="AU103" i="3"/>
  <c r="BC103" i="3"/>
  <c r="BF103" i="3"/>
  <c r="BO103" i="3"/>
  <c r="BP103" i="3"/>
  <c r="BX103" i="3"/>
  <c r="CB103" i="3"/>
  <c r="CJ103" i="3"/>
  <c r="CM103" i="3"/>
  <c r="CV103" i="1"/>
  <c r="CW103" i="1"/>
  <c r="A104" i="3"/>
  <c r="B104" i="3"/>
  <c r="E104" i="3"/>
  <c r="F104" i="3"/>
  <c r="I104" i="3"/>
  <c r="K104" i="3"/>
  <c r="N104" i="3"/>
  <c r="O104" i="3"/>
  <c r="R104" i="3"/>
  <c r="S104" i="3"/>
  <c r="V104" i="3"/>
  <c r="W104" i="3"/>
  <c r="Z104" i="3"/>
  <c r="AA104" i="3"/>
  <c r="AD104" i="3"/>
  <c r="AE104" i="3"/>
  <c r="AH104" i="3"/>
  <c r="AI104" i="3"/>
  <c r="AL104" i="3"/>
  <c r="AM104" i="3"/>
  <c r="AP104" i="3"/>
  <c r="AQ104" i="3"/>
  <c r="AT104" i="3"/>
  <c r="AU104" i="3"/>
  <c r="AX104" i="3"/>
  <c r="AY104" i="3"/>
  <c r="BB104" i="3"/>
  <c r="BC104" i="3"/>
  <c r="BF104" i="3"/>
  <c r="BG104" i="3"/>
  <c r="BJ104" i="3"/>
  <c r="BL104" i="3"/>
  <c r="BO104" i="3"/>
  <c r="BP104" i="3"/>
  <c r="BS104" i="3"/>
  <c r="BT104" i="3"/>
  <c r="BW104" i="3"/>
  <c r="BX104" i="3"/>
  <c r="CA104" i="3"/>
  <c r="CB104" i="3"/>
  <c r="CE104" i="3"/>
  <c r="CF104" i="3"/>
  <c r="CI104" i="3"/>
  <c r="CJ104" i="3"/>
  <c r="CM104" i="3"/>
  <c r="CN104" i="3"/>
  <c r="CQ104" i="3"/>
  <c r="CR104" i="3"/>
  <c r="CV104" i="1"/>
  <c r="CW104" i="1"/>
  <c r="A105" i="3"/>
  <c r="F105" i="3" s="1"/>
  <c r="B105" i="3"/>
  <c r="K105" i="3"/>
  <c r="O105" i="3"/>
  <c r="W105" i="3"/>
  <c r="Z105" i="3"/>
  <c r="AH105" i="3"/>
  <c r="AI105" i="3"/>
  <c r="AQ105" i="3"/>
  <c r="AU105" i="3"/>
  <c r="BC105" i="3"/>
  <c r="BF105" i="3"/>
  <c r="BO105" i="3"/>
  <c r="BP105" i="3"/>
  <c r="BX105" i="3"/>
  <c r="CB105" i="3"/>
  <c r="CJ105" i="3"/>
  <c r="CM105" i="3"/>
  <c r="CV105" i="1"/>
  <c r="CW105" i="1"/>
  <c r="A106" i="3"/>
  <c r="B106" i="3"/>
  <c r="E106" i="3"/>
  <c r="F106" i="3"/>
  <c r="I106" i="3"/>
  <c r="K106" i="3"/>
  <c r="N106" i="3"/>
  <c r="O106" i="3"/>
  <c r="R106" i="3"/>
  <c r="S106" i="3"/>
  <c r="V106" i="3"/>
  <c r="W106" i="3"/>
  <c r="Z106" i="3"/>
  <c r="AA106" i="3"/>
  <c r="AD106" i="3"/>
  <c r="AE106" i="3"/>
  <c r="AH106" i="3"/>
  <c r="AI106" i="3"/>
  <c r="AL106" i="3"/>
  <c r="AM106" i="3"/>
  <c r="AP106" i="3"/>
  <c r="AQ106" i="3"/>
  <c r="AT106" i="3"/>
  <c r="AU106" i="3"/>
  <c r="AX106" i="3"/>
  <c r="AY106" i="3"/>
  <c r="BB106" i="3"/>
  <c r="BC106" i="3"/>
  <c r="BF106" i="3"/>
  <c r="BG106" i="3"/>
  <c r="BJ106" i="3"/>
  <c r="BL106" i="3"/>
  <c r="BO106" i="3"/>
  <c r="BP106" i="3"/>
  <c r="BS106" i="3"/>
  <c r="BT106" i="3"/>
  <c r="BW106" i="3"/>
  <c r="BX106" i="3"/>
  <c r="CA106" i="3"/>
  <c r="CB106" i="3"/>
  <c r="CE106" i="3"/>
  <c r="CF106" i="3"/>
  <c r="CI106" i="3"/>
  <c r="CJ106" i="3"/>
  <c r="CM106" i="3"/>
  <c r="CN106" i="3"/>
  <c r="CQ106" i="3"/>
  <c r="CR106" i="3"/>
  <c r="CV106" i="1"/>
  <c r="CW106" i="1"/>
  <c r="A107" i="3"/>
  <c r="E107" i="3" s="1"/>
  <c r="B107" i="3"/>
  <c r="I107" i="3"/>
  <c r="K107" i="3"/>
  <c r="R107" i="3"/>
  <c r="S107" i="3"/>
  <c r="Z107" i="3"/>
  <c r="AA107" i="3"/>
  <c r="AH107" i="3"/>
  <c r="AI107" i="3"/>
  <c r="AP107" i="3"/>
  <c r="AQ107" i="3"/>
  <c r="AX107" i="3"/>
  <c r="AY107" i="3"/>
  <c r="BF107" i="3"/>
  <c r="BG107" i="3"/>
  <c r="BO107" i="3"/>
  <c r="BP107" i="3"/>
  <c r="BW107" i="3"/>
  <c r="BX107" i="3"/>
  <c r="CE107" i="3"/>
  <c r="CF107" i="3"/>
  <c r="CM107" i="3"/>
  <c r="CN107" i="3"/>
  <c r="CV107" i="1"/>
  <c r="CW107" i="1"/>
  <c r="A108" i="3"/>
  <c r="B108" i="3"/>
  <c r="E108" i="3"/>
  <c r="F108" i="3"/>
  <c r="I108" i="3"/>
  <c r="K108" i="3"/>
  <c r="N108" i="3"/>
  <c r="O108" i="3"/>
  <c r="R108" i="3"/>
  <c r="S108" i="3"/>
  <c r="V108" i="3"/>
  <c r="W108" i="3"/>
  <c r="Z108" i="3"/>
  <c r="AA108" i="3"/>
  <c r="AD108" i="3"/>
  <c r="AE108" i="3"/>
  <c r="AH108" i="3"/>
  <c r="AI108" i="3"/>
  <c r="AL108" i="3"/>
  <c r="AM108" i="3"/>
  <c r="AP108" i="3"/>
  <c r="AQ108" i="3"/>
  <c r="AT108" i="3"/>
  <c r="AU108" i="3"/>
  <c r="AX108" i="3"/>
  <c r="AY108" i="3"/>
  <c r="BB108" i="3"/>
  <c r="BC108" i="3"/>
  <c r="BF108" i="3"/>
  <c r="BG108" i="3"/>
  <c r="BJ108" i="3"/>
  <c r="BL108" i="3"/>
  <c r="BO108" i="3"/>
  <c r="BP108" i="3"/>
  <c r="BS108" i="3"/>
  <c r="BT108" i="3"/>
  <c r="BW108" i="3"/>
  <c r="BX108" i="3"/>
  <c r="CA108" i="3"/>
  <c r="CB108" i="3"/>
  <c r="CE108" i="3"/>
  <c r="CF108" i="3"/>
  <c r="CI108" i="3"/>
  <c r="CJ108" i="3"/>
  <c r="CM108" i="3"/>
  <c r="CN108" i="3"/>
  <c r="CQ108" i="3"/>
  <c r="CR108" i="3"/>
  <c r="CV108" i="1"/>
  <c r="CW108" i="1"/>
  <c r="A109" i="3"/>
  <c r="E109" i="3" s="1"/>
  <c r="B109" i="3"/>
  <c r="I109" i="3"/>
  <c r="K109" i="3"/>
  <c r="R109" i="3"/>
  <c r="S109" i="3"/>
  <c r="Z109" i="3"/>
  <c r="AA109" i="3"/>
  <c r="AH109" i="3"/>
  <c r="AI109" i="3"/>
  <c r="AP109" i="3"/>
  <c r="AQ109" i="3"/>
  <c r="AX109" i="3"/>
  <c r="AY109" i="3"/>
  <c r="BF109" i="3"/>
  <c r="BG109" i="3"/>
  <c r="BO109" i="3"/>
  <c r="BP109" i="3"/>
  <c r="BW109" i="3"/>
  <c r="BX109" i="3"/>
  <c r="CE109" i="3"/>
  <c r="CF109" i="3"/>
  <c r="CM109" i="3"/>
  <c r="CN109" i="3"/>
  <c r="CV109" i="1"/>
  <c r="CW109" i="1"/>
  <c r="A110" i="3"/>
  <c r="B110" i="3"/>
  <c r="E110" i="3"/>
  <c r="F110" i="3"/>
  <c r="I110" i="3"/>
  <c r="K110" i="3"/>
  <c r="N110" i="3"/>
  <c r="O110" i="3"/>
  <c r="R110" i="3"/>
  <c r="S110" i="3"/>
  <c r="V110" i="3"/>
  <c r="W110" i="3"/>
  <c r="Z110" i="3"/>
  <c r="AA110" i="3"/>
  <c r="AD110" i="3"/>
  <c r="AE110" i="3"/>
  <c r="AH110" i="3"/>
  <c r="AI110" i="3"/>
  <c r="AL110" i="3"/>
  <c r="AM110" i="3"/>
  <c r="AP110" i="3"/>
  <c r="AQ110" i="3"/>
  <c r="AT110" i="3"/>
  <c r="AU110" i="3"/>
  <c r="AX110" i="3"/>
  <c r="AY110" i="3"/>
  <c r="BB110" i="3"/>
  <c r="BC110" i="3"/>
  <c r="BF110" i="3"/>
  <c r="BG110" i="3"/>
  <c r="BJ110" i="3"/>
  <c r="BL110" i="3"/>
  <c r="BO110" i="3"/>
  <c r="BP110" i="3"/>
  <c r="BS110" i="3"/>
  <c r="BT110" i="3"/>
  <c r="BW110" i="3"/>
  <c r="BX110" i="3"/>
  <c r="CA110" i="3"/>
  <c r="CB110" i="3"/>
  <c r="CE110" i="3"/>
  <c r="CF110" i="3"/>
  <c r="CI110" i="3"/>
  <c r="CJ110" i="3"/>
  <c r="CM110" i="3"/>
  <c r="CN110" i="3"/>
  <c r="CQ110" i="3"/>
  <c r="CR110" i="3"/>
  <c r="CV110" i="1"/>
  <c r="CW110" i="1"/>
  <c r="A111" i="3"/>
  <c r="E111" i="3" s="1"/>
  <c r="B111" i="3"/>
  <c r="I111" i="3"/>
  <c r="K111" i="3"/>
  <c r="R111" i="3"/>
  <c r="S111" i="3"/>
  <c r="Z111" i="3"/>
  <c r="AA111" i="3"/>
  <c r="AH111" i="3"/>
  <c r="AI111" i="3"/>
  <c r="AP111" i="3"/>
  <c r="AQ111" i="3"/>
  <c r="AX111" i="3"/>
  <c r="AY111" i="3"/>
  <c r="BF111" i="3"/>
  <c r="BG111" i="3"/>
  <c r="BO111" i="3"/>
  <c r="BP111" i="3"/>
  <c r="BW111" i="3"/>
  <c r="BX111" i="3"/>
  <c r="CE111" i="3"/>
  <c r="CF111" i="3"/>
  <c r="CM111" i="3"/>
  <c r="CN111" i="3"/>
  <c r="CV111" i="1"/>
  <c r="CW111" i="1"/>
  <c r="A112" i="3"/>
  <c r="B112" i="3"/>
  <c r="E112" i="3"/>
  <c r="F112" i="3"/>
  <c r="I112" i="3"/>
  <c r="K112" i="3"/>
  <c r="N112" i="3"/>
  <c r="O112" i="3"/>
  <c r="R112" i="3"/>
  <c r="S112" i="3"/>
  <c r="V112" i="3"/>
  <c r="W112" i="3"/>
  <c r="Z112" i="3"/>
  <c r="AA112" i="3"/>
  <c r="AD112" i="3"/>
  <c r="AE112" i="3"/>
  <c r="AH112" i="3"/>
  <c r="AI112" i="3"/>
  <c r="AL112" i="3"/>
  <c r="AM112" i="3"/>
  <c r="AP112" i="3"/>
  <c r="AQ112" i="3"/>
  <c r="AT112" i="3"/>
  <c r="AU112" i="3"/>
  <c r="AX112" i="3"/>
  <c r="AY112" i="3"/>
  <c r="BB112" i="3"/>
  <c r="BC112" i="3"/>
  <c r="BF112" i="3"/>
  <c r="BG112" i="3"/>
  <c r="BJ112" i="3"/>
  <c r="BL112" i="3"/>
  <c r="BO112" i="3"/>
  <c r="BP112" i="3"/>
  <c r="BS112" i="3"/>
  <c r="BT112" i="3"/>
  <c r="BW112" i="3"/>
  <c r="BX112" i="3"/>
  <c r="CA112" i="3"/>
  <c r="CB112" i="3"/>
  <c r="CE112" i="3"/>
  <c r="CF112" i="3"/>
  <c r="CI112" i="3"/>
  <c r="CJ112" i="3"/>
  <c r="CM112" i="3"/>
  <c r="CN112" i="3"/>
  <c r="CQ112" i="3"/>
  <c r="CR112" i="3"/>
  <c r="CV112" i="1"/>
  <c r="CW112" i="1"/>
  <c r="A113" i="3"/>
  <c r="E113" i="3" s="1"/>
  <c r="B113" i="3"/>
  <c r="I113" i="3"/>
  <c r="K113" i="3"/>
  <c r="R113" i="3"/>
  <c r="S113" i="3"/>
  <c r="Z113" i="3"/>
  <c r="AA113" i="3"/>
  <c r="AH113" i="3"/>
  <c r="AI113" i="3"/>
  <c r="AP113" i="3"/>
  <c r="AQ113" i="3"/>
  <c r="AX113" i="3"/>
  <c r="AY113" i="3"/>
  <c r="BF113" i="3"/>
  <c r="BG113" i="3"/>
  <c r="BO113" i="3"/>
  <c r="BP113" i="3"/>
  <c r="BW113" i="3"/>
  <c r="BX113" i="3"/>
  <c r="CE113" i="3"/>
  <c r="CF113" i="3"/>
  <c r="CM113" i="3"/>
  <c r="CN113" i="3"/>
  <c r="CV113" i="1"/>
  <c r="CW113" i="1"/>
  <c r="A114" i="3"/>
  <c r="B114" i="3"/>
  <c r="E114" i="3"/>
  <c r="F114" i="3"/>
  <c r="I114" i="3"/>
  <c r="K114" i="3"/>
  <c r="N114" i="3"/>
  <c r="O114" i="3"/>
  <c r="R114" i="3"/>
  <c r="S114" i="3"/>
  <c r="V114" i="3"/>
  <c r="W114" i="3"/>
  <c r="Z114" i="3"/>
  <c r="AA114" i="3"/>
  <c r="AD114" i="3"/>
  <c r="AE114" i="3"/>
  <c r="AH114" i="3"/>
  <c r="AI114" i="3"/>
  <c r="AL114" i="3"/>
  <c r="AM114" i="3"/>
  <c r="AP114" i="3"/>
  <c r="AQ114" i="3"/>
  <c r="AT114" i="3"/>
  <c r="AU114" i="3"/>
  <c r="AX114" i="3"/>
  <c r="AY114" i="3"/>
  <c r="BB114" i="3"/>
  <c r="BC114" i="3"/>
  <c r="BF114" i="3"/>
  <c r="BG114" i="3"/>
  <c r="BJ114" i="3"/>
  <c r="BL114" i="3"/>
  <c r="BO114" i="3"/>
  <c r="BP114" i="3"/>
  <c r="BS114" i="3"/>
  <c r="BT114" i="3"/>
  <c r="BW114" i="3"/>
  <c r="BX114" i="3"/>
  <c r="CA114" i="3"/>
  <c r="CB114" i="3"/>
  <c r="CE114" i="3"/>
  <c r="CF114" i="3"/>
  <c r="CI114" i="3"/>
  <c r="CJ114" i="3"/>
  <c r="CM114" i="3"/>
  <c r="CN114" i="3"/>
  <c r="CQ114" i="3"/>
  <c r="CR114" i="3"/>
  <c r="CV114" i="1"/>
  <c r="CW114" i="1"/>
  <c r="A115" i="3"/>
  <c r="E115" i="3" s="1"/>
  <c r="B115" i="3"/>
  <c r="I115" i="3"/>
  <c r="K115" i="3"/>
  <c r="R115" i="3"/>
  <c r="S115" i="3"/>
  <c r="Z115" i="3"/>
  <c r="AA115" i="3"/>
  <c r="AH115" i="3"/>
  <c r="AI115" i="3"/>
  <c r="AP115" i="3"/>
  <c r="AQ115" i="3"/>
  <c r="AX115" i="3"/>
  <c r="AY115" i="3"/>
  <c r="BF115" i="3"/>
  <c r="BG115" i="3"/>
  <c r="BO115" i="3"/>
  <c r="BP115" i="3"/>
  <c r="BW115" i="3"/>
  <c r="BX115" i="3"/>
  <c r="CE115" i="3"/>
  <c r="CF115" i="3"/>
  <c r="CM115" i="3"/>
  <c r="CN115" i="3"/>
  <c r="CV115" i="1"/>
  <c r="CW115" i="1"/>
  <c r="A116" i="3"/>
  <c r="B116" i="3"/>
  <c r="E116" i="3"/>
  <c r="F116" i="3"/>
  <c r="I116" i="3"/>
  <c r="K116" i="3"/>
  <c r="N116" i="3"/>
  <c r="O116" i="3"/>
  <c r="R116" i="3"/>
  <c r="S116" i="3"/>
  <c r="V116" i="3"/>
  <c r="W116" i="3"/>
  <c r="Z116" i="3"/>
  <c r="AA116" i="3"/>
  <c r="AD116" i="3"/>
  <c r="AE116" i="3"/>
  <c r="AH116" i="3"/>
  <c r="AI116" i="3"/>
  <c r="AL116" i="3"/>
  <c r="AM116" i="3"/>
  <c r="AP116" i="3"/>
  <c r="AQ116" i="3"/>
  <c r="AT116" i="3"/>
  <c r="AU116" i="3"/>
  <c r="AX116" i="3"/>
  <c r="AY116" i="3"/>
  <c r="BB116" i="3"/>
  <c r="BC116" i="3"/>
  <c r="BF116" i="3"/>
  <c r="BG116" i="3"/>
  <c r="BJ116" i="3"/>
  <c r="BL116" i="3"/>
  <c r="BO116" i="3"/>
  <c r="BP116" i="3"/>
  <c r="BS116" i="3"/>
  <c r="BT116" i="3"/>
  <c r="BW116" i="3"/>
  <c r="BX116" i="3"/>
  <c r="CA116" i="3"/>
  <c r="CB116" i="3"/>
  <c r="CE116" i="3"/>
  <c r="CF116" i="3"/>
  <c r="CI116" i="3"/>
  <c r="CJ116" i="3"/>
  <c r="CM116" i="3"/>
  <c r="CN116" i="3"/>
  <c r="CQ116" i="3"/>
  <c r="CR116" i="3"/>
  <c r="CV116" i="1"/>
  <c r="CW116" i="1"/>
  <c r="A117" i="3"/>
  <c r="E117" i="3" s="1"/>
  <c r="B117" i="3"/>
  <c r="I117" i="3"/>
  <c r="K117" i="3"/>
  <c r="R117" i="3"/>
  <c r="S117" i="3"/>
  <c r="Z117" i="3"/>
  <c r="AA117" i="3"/>
  <c r="AH117" i="3"/>
  <c r="AI117" i="3"/>
  <c r="AP117" i="3"/>
  <c r="AQ117" i="3"/>
  <c r="AX117" i="3"/>
  <c r="AY117" i="3"/>
  <c r="BF117" i="3"/>
  <c r="BG117" i="3"/>
  <c r="BO117" i="3"/>
  <c r="BP117" i="3"/>
  <c r="BW117" i="3"/>
  <c r="BX117" i="3"/>
  <c r="CE117" i="3"/>
  <c r="CF117" i="3"/>
  <c r="CM117" i="3"/>
  <c r="CN117" i="3"/>
  <c r="CV117" i="1"/>
  <c r="CW117" i="1"/>
  <c r="A118" i="3"/>
  <c r="B118" i="3"/>
  <c r="E118" i="3"/>
  <c r="F118" i="3"/>
  <c r="I118" i="3"/>
  <c r="K118" i="3"/>
  <c r="N118" i="3"/>
  <c r="O118" i="3"/>
  <c r="R118" i="3"/>
  <c r="S118" i="3"/>
  <c r="V118" i="3"/>
  <c r="W118" i="3"/>
  <c r="Z118" i="3"/>
  <c r="AA118" i="3"/>
  <c r="AD118" i="3"/>
  <c r="AE118" i="3"/>
  <c r="AH118" i="3"/>
  <c r="AI118" i="3"/>
  <c r="AL118" i="3"/>
  <c r="AM118" i="3"/>
  <c r="AP118" i="3"/>
  <c r="AQ118" i="3"/>
  <c r="AT118" i="3"/>
  <c r="AU118" i="3"/>
  <c r="AX118" i="3"/>
  <c r="AY118" i="3"/>
  <c r="BB118" i="3"/>
  <c r="BC118" i="3"/>
  <c r="BF118" i="3"/>
  <c r="BG118" i="3"/>
  <c r="BJ118" i="3"/>
  <c r="BL118" i="3"/>
  <c r="BO118" i="3"/>
  <c r="BP118" i="3"/>
  <c r="BS118" i="3"/>
  <c r="BT118" i="3"/>
  <c r="BW118" i="3"/>
  <c r="BX118" i="3"/>
  <c r="CA118" i="3"/>
  <c r="CB118" i="3"/>
  <c r="CE118" i="3"/>
  <c r="CF118" i="3"/>
  <c r="CI118" i="3"/>
  <c r="CJ118" i="3"/>
  <c r="CM118" i="3"/>
  <c r="CN118" i="3"/>
  <c r="CQ118" i="3"/>
  <c r="CR118" i="3"/>
  <c r="CV118" i="1"/>
  <c r="CW118" i="1"/>
  <c r="A119" i="3"/>
  <c r="E119" i="3" s="1"/>
  <c r="B119" i="3"/>
  <c r="I119" i="3"/>
  <c r="K119" i="3"/>
  <c r="R119" i="3"/>
  <c r="S119" i="3"/>
  <c r="Z119" i="3"/>
  <c r="AA119" i="3"/>
  <c r="AH119" i="3"/>
  <c r="AI119" i="3"/>
  <c r="AP119" i="3"/>
  <c r="AQ119" i="3"/>
  <c r="AX119" i="3"/>
  <c r="AY119" i="3"/>
  <c r="BF119" i="3"/>
  <c r="BG119" i="3"/>
  <c r="BO119" i="3"/>
  <c r="BP119" i="3"/>
  <c r="BW119" i="3"/>
  <c r="BX119" i="3"/>
  <c r="CE119" i="3"/>
  <c r="CF119" i="3"/>
  <c r="CM119" i="3"/>
  <c r="CN119" i="3"/>
  <c r="CV119" i="1"/>
  <c r="CW119" i="1"/>
  <c r="A120" i="3"/>
  <c r="B120" i="3"/>
  <c r="E120" i="3"/>
  <c r="F120" i="3"/>
  <c r="I120" i="3"/>
  <c r="K120" i="3"/>
  <c r="N120" i="3"/>
  <c r="O120" i="3"/>
  <c r="R120" i="3"/>
  <c r="S120" i="3"/>
  <c r="V120" i="3"/>
  <c r="W120" i="3"/>
  <c r="Z120" i="3"/>
  <c r="AA120" i="3"/>
  <c r="AD120" i="3"/>
  <c r="AE120" i="3"/>
  <c r="AH120" i="3"/>
  <c r="AI120" i="3"/>
  <c r="AL120" i="3"/>
  <c r="AM120" i="3"/>
  <c r="AP120" i="3"/>
  <c r="AQ120" i="3"/>
  <c r="AT120" i="3"/>
  <c r="AU120" i="3"/>
  <c r="AX120" i="3"/>
  <c r="AY120" i="3"/>
  <c r="BB120" i="3"/>
  <c r="BC120" i="3"/>
  <c r="BF120" i="3"/>
  <c r="BG120" i="3"/>
  <c r="BJ120" i="3"/>
  <c r="BL120" i="3"/>
  <c r="BO120" i="3"/>
  <c r="BP120" i="3"/>
  <c r="BS120" i="3"/>
  <c r="BT120" i="3"/>
  <c r="BW120" i="3"/>
  <c r="BX120" i="3"/>
  <c r="CA120" i="3"/>
  <c r="CB120" i="3"/>
  <c r="CE120" i="3"/>
  <c r="CF120" i="3"/>
  <c r="CI120" i="3"/>
  <c r="CJ120" i="3"/>
  <c r="CM120" i="3"/>
  <c r="CN120" i="3"/>
  <c r="CQ120" i="3"/>
  <c r="CR120" i="3"/>
  <c r="CV120" i="1"/>
  <c r="CW120" i="1"/>
  <c r="A121" i="3"/>
  <c r="AJ121" i="3"/>
  <c r="AZ121" i="3"/>
  <c r="BP121" i="3"/>
  <c r="CF121" i="3"/>
  <c r="CN121" i="3"/>
  <c r="A122" i="3"/>
  <c r="B122" i="3"/>
  <c r="C122" i="3"/>
  <c r="D122" i="3"/>
  <c r="E122" i="3"/>
  <c r="F122" i="3"/>
  <c r="G122" i="3"/>
  <c r="H122" i="3"/>
  <c r="I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L122" i="3"/>
  <c r="BM122" i="3"/>
  <c r="BN122" i="3"/>
  <c r="BO122" i="3"/>
  <c r="BP122" i="3"/>
  <c r="BQ122" i="3"/>
  <c r="BR122" i="3"/>
  <c r="BS122" i="3"/>
  <c r="BT122" i="3"/>
  <c r="BU122" i="3"/>
  <c r="BV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I122" i="3"/>
  <c r="CJ122" i="3"/>
  <c r="CK122" i="3"/>
  <c r="CL122" i="3"/>
  <c r="CM122" i="3"/>
  <c r="CN122" i="3"/>
  <c r="CO122" i="3"/>
  <c r="CP122" i="3"/>
  <c r="CQ122" i="3"/>
  <c r="CR122" i="3"/>
  <c r="CV122" i="1"/>
  <c r="CW122" i="1"/>
  <c r="CV123" i="1"/>
  <c r="CW123" i="1"/>
  <c r="CU123" i="3" s="1"/>
  <c r="CW123" i="3"/>
  <c r="A124" i="3"/>
  <c r="B124" i="3"/>
  <c r="C124" i="3"/>
  <c r="D124" i="3"/>
  <c r="E124" i="3"/>
  <c r="F124" i="3"/>
  <c r="G124" i="3"/>
  <c r="H124" i="3"/>
  <c r="I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BL124" i="3"/>
  <c r="BM124" i="3"/>
  <c r="BN124" i="3"/>
  <c r="BO124" i="3"/>
  <c r="BP124" i="3"/>
  <c r="BQ124" i="3"/>
  <c r="BR124" i="3"/>
  <c r="BS124" i="3"/>
  <c r="BT124" i="3"/>
  <c r="BU124" i="3"/>
  <c r="BV124" i="3"/>
  <c r="BW124" i="3"/>
  <c r="BX124" i="3"/>
  <c r="BY124" i="3"/>
  <c r="BZ124" i="3"/>
  <c r="CA124" i="3"/>
  <c r="CB124" i="3"/>
  <c r="CC124" i="3"/>
  <c r="CD124" i="3"/>
  <c r="CE124" i="3"/>
  <c r="CF124" i="3"/>
  <c r="CG124" i="3"/>
  <c r="CH124" i="3"/>
  <c r="CI124" i="3"/>
  <c r="CJ124" i="3"/>
  <c r="CK124" i="3"/>
  <c r="CL124" i="3"/>
  <c r="CM124" i="3"/>
  <c r="CN124" i="3"/>
  <c r="CO124" i="3"/>
  <c r="CP124" i="3"/>
  <c r="CQ124" i="3"/>
  <c r="CR124" i="3"/>
  <c r="CV124" i="1"/>
  <c r="CW124" i="1"/>
  <c r="A125" i="3"/>
  <c r="B125" i="3"/>
  <c r="C125" i="3"/>
  <c r="D125" i="3"/>
  <c r="E125" i="3"/>
  <c r="F125" i="3"/>
  <c r="G125" i="3"/>
  <c r="H125" i="3"/>
  <c r="I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BL125" i="3"/>
  <c r="BM125" i="3"/>
  <c r="BN125" i="3"/>
  <c r="BO125" i="3"/>
  <c r="BP125" i="3"/>
  <c r="BQ125" i="3"/>
  <c r="BR125" i="3"/>
  <c r="BS125" i="3"/>
  <c r="BT125" i="3"/>
  <c r="BU125" i="3"/>
  <c r="BV125" i="3"/>
  <c r="BW125" i="3"/>
  <c r="BX125" i="3"/>
  <c r="BY125" i="3"/>
  <c r="BZ125" i="3"/>
  <c r="CA125" i="3"/>
  <c r="CB125" i="3"/>
  <c r="CC125" i="3"/>
  <c r="CD125" i="3"/>
  <c r="CE125" i="3"/>
  <c r="CF125" i="3"/>
  <c r="CG125" i="3"/>
  <c r="CH125" i="3"/>
  <c r="CI125" i="3"/>
  <c r="CJ125" i="3"/>
  <c r="CK125" i="3"/>
  <c r="CL125" i="3"/>
  <c r="CM125" i="3"/>
  <c r="CN125" i="3"/>
  <c r="CO125" i="3"/>
  <c r="CP125" i="3"/>
  <c r="CQ125" i="3"/>
  <c r="CR125" i="3"/>
  <c r="CV125" i="1"/>
  <c r="CW125" i="1"/>
  <c r="A126" i="3"/>
  <c r="B126" i="3"/>
  <c r="C126" i="3"/>
  <c r="D126" i="3"/>
  <c r="E126" i="3"/>
  <c r="F126" i="3"/>
  <c r="G126" i="3"/>
  <c r="H126" i="3"/>
  <c r="I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BL126" i="3"/>
  <c r="BM126" i="3"/>
  <c r="BN126" i="3"/>
  <c r="BO126" i="3"/>
  <c r="BP126" i="3"/>
  <c r="BQ126" i="3"/>
  <c r="BR126" i="3"/>
  <c r="BS126" i="3"/>
  <c r="BT126" i="3"/>
  <c r="BU126" i="3"/>
  <c r="BV126" i="3"/>
  <c r="BW126" i="3"/>
  <c r="BX126" i="3"/>
  <c r="BY126" i="3"/>
  <c r="BZ126" i="3"/>
  <c r="CA126" i="3"/>
  <c r="CB126" i="3"/>
  <c r="CC126" i="3"/>
  <c r="CD126" i="3"/>
  <c r="CE126" i="3"/>
  <c r="CF126" i="3"/>
  <c r="CG126" i="3"/>
  <c r="CH126" i="3"/>
  <c r="CI126" i="3"/>
  <c r="CJ126" i="3"/>
  <c r="CK126" i="3"/>
  <c r="CL126" i="3"/>
  <c r="CM126" i="3"/>
  <c r="CN126" i="3"/>
  <c r="CO126" i="3"/>
  <c r="CP126" i="3"/>
  <c r="CQ126" i="3"/>
  <c r="CR126" i="3"/>
  <c r="CV126" i="1"/>
  <c r="CW126" i="1"/>
  <c r="A127" i="3"/>
  <c r="B127" i="3"/>
  <c r="C127" i="3"/>
  <c r="D127" i="3"/>
  <c r="E127" i="3"/>
  <c r="F127" i="3"/>
  <c r="G127" i="3"/>
  <c r="H127" i="3"/>
  <c r="I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BL127" i="3"/>
  <c r="BM127" i="3"/>
  <c r="BN127" i="3"/>
  <c r="BO127" i="3"/>
  <c r="BP127" i="3"/>
  <c r="BQ127" i="3"/>
  <c r="BR127" i="3"/>
  <c r="BS127" i="3"/>
  <c r="BT127" i="3"/>
  <c r="BU127" i="3"/>
  <c r="BV127" i="3"/>
  <c r="BW127" i="3"/>
  <c r="BX127" i="3"/>
  <c r="BY127" i="3"/>
  <c r="BZ127" i="3"/>
  <c r="CA127" i="3"/>
  <c r="CB127" i="3"/>
  <c r="CC127" i="3"/>
  <c r="CD127" i="3"/>
  <c r="CE127" i="3"/>
  <c r="CF127" i="3"/>
  <c r="CG127" i="3"/>
  <c r="CH127" i="3"/>
  <c r="CI127" i="3"/>
  <c r="CJ127" i="3"/>
  <c r="CK127" i="3"/>
  <c r="CL127" i="3"/>
  <c r="CM127" i="3"/>
  <c r="CN127" i="3"/>
  <c r="CO127" i="3"/>
  <c r="CP127" i="3"/>
  <c r="CQ127" i="3"/>
  <c r="CR127" i="3"/>
  <c r="CV127" i="1"/>
  <c r="CW127" i="1"/>
  <c r="A128" i="3"/>
  <c r="B128" i="3"/>
  <c r="C128" i="3"/>
  <c r="D128" i="3"/>
  <c r="E128" i="3"/>
  <c r="F128" i="3"/>
  <c r="G128" i="3"/>
  <c r="H128" i="3"/>
  <c r="I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BL128" i="3"/>
  <c r="BM128" i="3"/>
  <c r="BN128" i="3"/>
  <c r="BO128" i="3"/>
  <c r="BP128" i="3"/>
  <c r="BQ128" i="3"/>
  <c r="BR128" i="3"/>
  <c r="BS128" i="3"/>
  <c r="BT128" i="3"/>
  <c r="BU128" i="3"/>
  <c r="BV128" i="3"/>
  <c r="BW128" i="3"/>
  <c r="BX128" i="3"/>
  <c r="BY128" i="3"/>
  <c r="BZ128" i="3"/>
  <c r="CA128" i="3"/>
  <c r="CB128" i="3"/>
  <c r="CC128" i="3"/>
  <c r="CD128" i="3"/>
  <c r="CE128" i="3"/>
  <c r="CF128" i="3"/>
  <c r="CG128" i="3"/>
  <c r="CH128" i="3"/>
  <c r="CI128" i="3"/>
  <c r="CJ128" i="3"/>
  <c r="CK128" i="3"/>
  <c r="CL128" i="3"/>
  <c r="CM128" i="3"/>
  <c r="CN128" i="3"/>
  <c r="CO128" i="3"/>
  <c r="CP128" i="3"/>
  <c r="CQ128" i="3"/>
  <c r="CR128" i="3"/>
  <c r="CV128" i="1"/>
  <c r="CW128" i="1"/>
  <c r="A129" i="3"/>
  <c r="B129" i="3"/>
  <c r="C129" i="3"/>
  <c r="D129" i="3"/>
  <c r="E129" i="3"/>
  <c r="F129" i="3"/>
  <c r="G129" i="3"/>
  <c r="H129" i="3"/>
  <c r="I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BL129" i="3"/>
  <c r="BM129" i="3"/>
  <c r="BN129" i="3"/>
  <c r="BO129" i="3"/>
  <c r="BP129" i="3"/>
  <c r="BQ129" i="3"/>
  <c r="BR129" i="3"/>
  <c r="BS129" i="3"/>
  <c r="BT129" i="3"/>
  <c r="BU129" i="3"/>
  <c r="BV129" i="3"/>
  <c r="BW129" i="3"/>
  <c r="BX129" i="3"/>
  <c r="BY129" i="3"/>
  <c r="BZ129" i="3"/>
  <c r="CA129" i="3"/>
  <c r="CB129" i="3"/>
  <c r="CC129" i="3"/>
  <c r="CD129" i="3"/>
  <c r="CE129" i="3"/>
  <c r="CF129" i="3"/>
  <c r="CG129" i="3"/>
  <c r="CH129" i="3"/>
  <c r="CI129" i="3"/>
  <c r="CJ129" i="3"/>
  <c r="CK129" i="3"/>
  <c r="CL129" i="3"/>
  <c r="CM129" i="3"/>
  <c r="CN129" i="3"/>
  <c r="CO129" i="3"/>
  <c r="CP129" i="3"/>
  <c r="CQ129" i="3"/>
  <c r="CR129" i="3"/>
  <c r="CV129" i="1"/>
  <c r="CW129" i="1"/>
  <c r="A130" i="3"/>
  <c r="B130" i="3"/>
  <c r="C130" i="3"/>
  <c r="D130" i="3"/>
  <c r="E130" i="3"/>
  <c r="F130" i="3"/>
  <c r="G130" i="3"/>
  <c r="H130" i="3"/>
  <c r="I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BL130" i="3"/>
  <c r="BM130" i="3"/>
  <c r="BN130" i="3"/>
  <c r="BO130" i="3"/>
  <c r="BP130" i="3"/>
  <c r="BQ130" i="3"/>
  <c r="BR130" i="3"/>
  <c r="BS130" i="3"/>
  <c r="BT130" i="3"/>
  <c r="BU130" i="3"/>
  <c r="BV130" i="3"/>
  <c r="BW130" i="3"/>
  <c r="BX130" i="3"/>
  <c r="BY130" i="3"/>
  <c r="BZ130" i="3"/>
  <c r="CA130" i="3"/>
  <c r="CB130" i="3"/>
  <c r="CC130" i="3"/>
  <c r="CD130" i="3"/>
  <c r="CE130" i="3"/>
  <c r="CF130" i="3"/>
  <c r="CG130" i="3"/>
  <c r="CH130" i="3"/>
  <c r="CI130" i="3"/>
  <c r="CJ130" i="3"/>
  <c r="CK130" i="3"/>
  <c r="CL130" i="3"/>
  <c r="CM130" i="3"/>
  <c r="CN130" i="3"/>
  <c r="CO130" i="3"/>
  <c r="CP130" i="3"/>
  <c r="CQ130" i="3"/>
  <c r="CR130" i="3"/>
  <c r="CV130" i="1"/>
  <c r="CW130" i="1"/>
  <c r="A131" i="3"/>
  <c r="B131" i="3"/>
  <c r="C131" i="3"/>
  <c r="D131" i="3"/>
  <c r="E131" i="3"/>
  <c r="F131" i="3"/>
  <c r="G131" i="3"/>
  <c r="H131" i="3"/>
  <c r="I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BL131" i="3"/>
  <c r="BM131" i="3"/>
  <c r="BN131" i="3"/>
  <c r="BO131" i="3"/>
  <c r="BP131" i="3"/>
  <c r="BQ131" i="3"/>
  <c r="BR131" i="3"/>
  <c r="BS131" i="3"/>
  <c r="BT131" i="3"/>
  <c r="BU131" i="3"/>
  <c r="BV131" i="3"/>
  <c r="BW131" i="3"/>
  <c r="BX131" i="3"/>
  <c r="BY131" i="3"/>
  <c r="BZ131" i="3"/>
  <c r="CA131" i="3"/>
  <c r="CB131" i="3"/>
  <c r="CC131" i="3"/>
  <c r="CD131" i="3"/>
  <c r="CE131" i="3"/>
  <c r="CF131" i="3"/>
  <c r="CG131" i="3"/>
  <c r="CH131" i="3"/>
  <c r="CI131" i="3"/>
  <c r="CJ131" i="3"/>
  <c r="CK131" i="3"/>
  <c r="CL131" i="3"/>
  <c r="CM131" i="3"/>
  <c r="CN131" i="3"/>
  <c r="CO131" i="3"/>
  <c r="CP131" i="3"/>
  <c r="CQ131" i="3"/>
  <c r="CR131" i="3"/>
  <c r="CV131" i="1"/>
  <c r="CW131" i="1"/>
  <c r="A132" i="3"/>
  <c r="B132" i="3"/>
  <c r="C132" i="3"/>
  <c r="D132" i="3"/>
  <c r="E132" i="3"/>
  <c r="F132" i="3"/>
  <c r="G132" i="3"/>
  <c r="H132" i="3"/>
  <c r="I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BL132" i="3"/>
  <c r="BM132" i="3"/>
  <c r="BN132" i="3"/>
  <c r="BO132" i="3"/>
  <c r="BP132" i="3"/>
  <c r="BQ132" i="3"/>
  <c r="BR132" i="3"/>
  <c r="BS132" i="3"/>
  <c r="BT132" i="3"/>
  <c r="BU132" i="3"/>
  <c r="BV132" i="3"/>
  <c r="BW132" i="3"/>
  <c r="BX132" i="3"/>
  <c r="BY132" i="3"/>
  <c r="BZ132" i="3"/>
  <c r="CA132" i="3"/>
  <c r="CB132" i="3"/>
  <c r="CC132" i="3"/>
  <c r="CD132" i="3"/>
  <c r="CE132" i="3"/>
  <c r="CF132" i="3"/>
  <c r="CG132" i="3"/>
  <c r="CH132" i="3"/>
  <c r="CI132" i="3"/>
  <c r="CJ132" i="3"/>
  <c r="CK132" i="3"/>
  <c r="CL132" i="3"/>
  <c r="CM132" i="3"/>
  <c r="CN132" i="3"/>
  <c r="CO132" i="3"/>
  <c r="CP132" i="3"/>
  <c r="CQ132" i="3"/>
  <c r="CR132" i="3"/>
  <c r="CV132" i="1"/>
  <c r="CW132" i="1"/>
  <c r="A133" i="3"/>
  <c r="B133" i="3"/>
  <c r="C133" i="3"/>
  <c r="D133" i="3"/>
  <c r="E133" i="3"/>
  <c r="F133" i="3"/>
  <c r="G133" i="3"/>
  <c r="H133" i="3"/>
  <c r="I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BL133" i="3"/>
  <c r="BM133" i="3"/>
  <c r="BN133" i="3"/>
  <c r="BO133" i="3"/>
  <c r="BP133" i="3"/>
  <c r="BQ133" i="3"/>
  <c r="BR133" i="3"/>
  <c r="BS133" i="3"/>
  <c r="BT133" i="3"/>
  <c r="BU133" i="3"/>
  <c r="BV133" i="3"/>
  <c r="BW133" i="3"/>
  <c r="BX133" i="3"/>
  <c r="BY133" i="3"/>
  <c r="BZ133" i="3"/>
  <c r="CA133" i="3"/>
  <c r="CB133" i="3"/>
  <c r="CC133" i="3"/>
  <c r="CD133" i="3"/>
  <c r="CE133" i="3"/>
  <c r="CF133" i="3"/>
  <c r="CG133" i="3"/>
  <c r="CH133" i="3"/>
  <c r="CI133" i="3"/>
  <c r="CJ133" i="3"/>
  <c r="CK133" i="3"/>
  <c r="CL133" i="3"/>
  <c r="CM133" i="3"/>
  <c r="CN133" i="3"/>
  <c r="CO133" i="3"/>
  <c r="CP133" i="3"/>
  <c r="CQ133" i="3"/>
  <c r="CR133" i="3"/>
  <c r="CV133" i="1"/>
  <c r="CW133" i="1"/>
  <c r="A134" i="3"/>
  <c r="B134" i="3"/>
  <c r="C134" i="3"/>
  <c r="D134" i="3"/>
  <c r="E134" i="3"/>
  <c r="F134" i="3"/>
  <c r="G134" i="3"/>
  <c r="H134" i="3"/>
  <c r="I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L134" i="3"/>
  <c r="BM134" i="3"/>
  <c r="BN134" i="3"/>
  <c r="BO134" i="3"/>
  <c r="BP134" i="3"/>
  <c r="BQ134" i="3"/>
  <c r="BR134" i="3"/>
  <c r="BS134" i="3"/>
  <c r="BT134" i="3"/>
  <c r="BU134" i="3"/>
  <c r="BV134" i="3"/>
  <c r="BW134" i="3"/>
  <c r="BX134" i="3"/>
  <c r="BY134" i="3"/>
  <c r="BZ134" i="3"/>
  <c r="CA134" i="3"/>
  <c r="CB134" i="3"/>
  <c r="CC134" i="3"/>
  <c r="CD134" i="3"/>
  <c r="CE134" i="3"/>
  <c r="CF134" i="3"/>
  <c r="CG134" i="3"/>
  <c r="CH134" i="3"/>
  <c r="CI134" i="3"/>
  <c r="CJ134" i="3"/>
  <c r="CK134" i="3"/>
  <c r="CL134" i="3"/>
  <c r="CM134" i="3"/>
  <c r="CN134" i="3"/>
  <c r="CO134" i="3"/>
  <c r="CP134" i="3"/>
  <c r="CQ134" i="3"/>
  <c r="CR134" i="3"/>
  <c r="CV134" i="1"/>
  <c r="CW134" i="1"/>
  <c r="A135" i="3"/>
  <c r="B135" i="3"/>
  <c r="C135" i="3"/>
  <c r="D135" i="3"/>
  <c r="E135" i="3"/>
  <c r="F135" i="3"/>
  <c r="G135" i="3"/>
  <c r="I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H135" i="3"/>
  <c r="BI135" i="3"/>
  <c r="BJ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V135" i="1"/>
  <c r="A136" i="3"/>
  <c r="C136" i="3"/>
  <c r="D136" i="3"/>
  <c r="E136" i="3"/>
  <c r="G136" i="3"/>
  <c r="H136" i="3"/>
  <c r="I136" i="3"/>
  <c r="L136" i="3"/>
  <c r="M136" i="3"/>
  <c r="N136" i="3"/>
  <c r="P136" i="3"/>
  <c r="Q136" i="3"/>
  <c r="R136" i="3"/>
  <c r="T136" i="3"/>
  <c r="U136" i="3"/>
  <c r="V136" i="3"/>
  <c r="X136" i="3"/>
  <c r="Y136" i="3"/>
  <c r="Z136" i="3"/>
  <c r="AB136" i="3"/>
  <c r="AC136" i="3"/>
  <c r="AD136" i="3"/>
  <c r="AF136" i="3"/>
  <c r="AG136" i="3"/>
  <c r="AH136" i="3"/>
  <c r="AJ136" i="3"/>
  <c r="AK136" i="3"/>
  <c r="AL136" i="3"/>
  <c r="AN136" i="3"/>
  <c r="AO136" i="3"/>
  <c r="AP136" i="3"/>
  <c r="AR136" i="3"/>
  <c r="AS136" i="3"/>
  <c r="AT136" i="3"/>
  <c r="AV136" i="3"/>
  <c r="AW136" i="3"/>
  <c r="AX136" i="3"/>
  <c r="AZ136" i="3"/>
  <c r="BA136" i="3"/>
  <c r="BB136" i="3"/>
  <c r="BD136" i="3"/>
  <c r="BE136" i="3"/>
  <c r="BF136" i="3"/>
  <c r="BH136" i="3"/>
  <c r="BI136" i="3"/>
  <c r="BJ136" i="3"/>
  <c r="BM136" i="3"/>
  <c r="BN136" i="3"/>
  <c r="BO136" i="3"/>
  <c r="BQ136" i="3"/>
  <c r="BR136" i="3"/>
  <c r="BS136" i="3"/>
  <c r="BU136" i="3"/>
  <c r="BV136" i="3"/>
  <c r="BW136" i="3"/>
  <c r="BY136" i="3"/>
  <c r="BZ136" i="3"/>
  <c r="CA136" i="3"/>
  <c r="CC136" i="3"/>
  <c r="CD136" i="3"/>
  <c r="CE136" i="3"/>
  <c r="CG136" i="3"/>
  <c r="CH136" i="3"/>
  <c r="CI136" i="3"/>
  <c r="CK136" i="3"/>
  <c r="CL136" i="3"/>
  <c r="CM136" i="3"/>
  <c r="CO136" i="3"/>
  <c r="CP136" i="3"/>
  <c r="CQ136" i="3"/>
  <c r="CV136" i="1"/>
  <c r="CW136" i="1"/>
  <c r="BR137" i="3"/>
  <c r="BS137" i="3"/>
  <c r="BT137" i="3"/>
  <c r="BU137" i="3"/>
  <c r="BV137" i="3"/>
  <c r="BW137" i="3"/>
  <c r="BX137" i="3"/>
  <c r="BY137" i="3"/>
  <c r="BZ137" i="3"/>
  <c r="CA137" i="3"/>
  <c r="CB137" i="3"/>
  <c r="CC137" i="3"/>
  <c r="CD137" i="3"/>
  <c r="CE137" i="3"/>
  <c r="CF137" i="3"/>
  <c r="CG137" i="3"/>
  <c r="CH137" i="3"/>
  <c r="CI137" i="3"/>
  <c r="CJ137" i="3"/>
  <c r="CK137" i="3"/>
  <c r="CL137" i="3"/>
  <c r="CM137" i="3"/>
  <c r="CN137" i="3"/>
  <c r="CO137" i="3"/>
  <c r="CP137" i="3"/>
  <c r="CQ137" i="3"/>
  <c r="CR137" i="3"/>
  <c r="CV137" i="1"/>
  <c r="CW137" i="1"/>
  <c r="BR138" i="3"/>
  <c r="BS138" i="3"/>
  <c r="BT138" i="3"/>
  <c r="BU138" i="3"/>
  <c r="BV138" i="3"/>
  <c r="BW138" i="3"/>
  <c r="BX138" i="3"/>
  <c r="BY138" i="3"/>
  <c r="BZ138" i="3"/>
  <c r="CA138" i="3"/>
  <c r="CB138" i="3"/>
  <c r="CC138" i="3"/>
  <c r="CD138" i="3"/>
  <c r="CE138" i="3"/>
  <c r="CF138" i="3"/>
  <c r="CG138" i="3"/>
  <c r="CH138" i="3"/>
  <c r="CI138" i="3"/>
  <c r="CJ138" i="3"/>
  <c r="CK138" i="3"/>
  <c r="CL138" i="3"/>
  <c r="CM138" i="3"/>
  <c r="CN138" i="3"/>
  <c r="CO138" i="3"/>
  <c r="CP138" i="3"/>
  <c r="CQ138" i="3"/>
  <c r="CR138" i="3"/>
  <c r="CV138" i="1"/>
  <c r="CW138" i="1"/>
  <c r="BR139" i="3"/>
  <c r="BS139" i="3"/>
  <c r="BT139" i="3"/>
  <c r="BU139" i="3"/>
  <c r="BV139" i="3"/>
  <c r="BW139" i="3"/>
  <c r="BX139" i="3"/>
  <c r="BY139" i="3"/>
  <c r="BZ139" i="3"/>
  <c r="CA139" i="3"/>
  <c r="CB139" i="3"/>
  <c r="CC139" i="3"/>
  <c r="CD139" i="3"/>
  <c r="CE139" i="3"/>
  <c r="CF139" i="3"/>
  <c r="CG139" i="3"/>
  <c r="CH139" i="3"/>
  <c r="CI139" i="3"/>
  <c r="CJ139" i="3"/>
  <c r="CK139" i="3"/>
  <c r="CL139" i="3"/>
  <c r="CM139" i="3"/>
  <c r="CN139" i="3"/>
  <c r="CO139" i="3"/>
  <c r="CP139" i="3"/>
  <c r="CQ139" i="3"/>
  <c r="CR139" i="3"/>
  <c r="CV139" i="1"/>
  <c r="CW139" i="1"/>
  <c r="CV140" i="1"/>
  <c r="CU140" i="3" s="1"/>
  <c r="CW140" i="1"/>
  <c r="CW140" i="3"/>
  <c r="A141" i="3"/>
  <c r="F141" i="3" s="1"/>
  <c r="W141" i="3"/>
  <c r="AS141" i="3"/>
  <c r="BO141" i="3"/>
  <c r="CJ141" i="3"/>
  <c r="CV141" i="1"/>
  <c r="CW141" i="1"/>
  <c r="A142" i="3"/>
  <c r="E142" i="3"/>
  <c r="F142" i="3"/>
  <c r="K142" i="3"/>
  <c r="M142" i="3"/>
  <c r="Q142" i="3"/>
  <c r="R142" i="3"/>
  <c r="V142" i="3"/>
  <c r="W142" i="3"/>
  <c r="AA142" i="3"/>
  <c r="AC142" i="3"/>
  <c r="AG142" i="3"/>
  <c r="AH142" i="3"/>
  <c r="AL142" i="3"/>
  <c r="AM142" i="3"/>
  <c r="AQ142" i="3"/>
  <c r="AS142" i="3"/>
  <c r="AW142" i="3"/>
  <c r="AX142" i="3"/>
  <c r="BA142" i="3"/>
  <c r="BB142" i="3"/>
  <c r="BE142" i="3"/>
  <c r="BF142" i="3"/>
  <c r="BI142" i="3"/>
  <c r="BJ142" i="3"/>
  <c r="BN142" i="3"/>
  <c r="BO142" i="3"/>
  <c r="BR142" i="3"/>
  <c r="BS142" i="3"/>
  <c r="BV142" i="3"/>
  <c r="BW142" i="3"/>
  <c r="BZ142" i="3"/>
  <c r="CA142" i="3"/>
  <c r="CD142" i="3"/>
  <c r="CE142" i="3"/>
  <c r="CH142" i="3"/>
  <c r="CI142" i="3"/>
  <c r="CL142" i="3"/>
  <c r="CM142" i="3"/>
  <c r="CP142" i="3"/>
  <c r="CQ142" i="3"/>
  <c r="CV142" i="1"/>
  <c r="CW142" i="1"/>
  <c r="A143" i="3"/>
  <c r="D143" i="3"/>
  <c r="E143" i="3"/>
  <c r="H143" i="3"/>
  <c r="I143" i="3"/>
  <c r="M143" i="3"/>
  <c r="N143" i="3"/>
  <c r="Q143" i="3"/>
  <c r="R143" i="3"/>
  <c r="U143" i="3"/>
  <c r="V143" i="3"/>
  <c r="Y143" i="3"/>
  <c r="Z143" i="3"/>
  <c r="AC143" i="3"/>
  <c r="AD143" i="3"/>
  <c r="AG143" i="3"/>
  <c r="AH143" i="3"/>
  <c r="AK143" i="3"/>
  <c r="AL143" i="3"/>
  <c r="AO143" i="3"/>
  <c r="AP143" i="3"/>
  <c r="AS143" i="3"/>
  <c r="AT143" i="3"/>
  <c r="AW143" i="3"/>
  <c r="AX143" i="3"/>
  <c r="BA143" i="3"/>
  <c r="BB143" i="3"/>
  <c r="BE143" i="3"/>
  <c r="BF143" i="3"/>
  <c r="BI143" i="3"/>
  <c r="BJ143" i="3"/>
  <c r="BN143" i="3"/>
  <c r="BO143" i="3"/>
  <c r="BR143" i="3"/>
  <c r="BS143" i="3"/>
  <c r="BV143" i="3"/>
  <c r="BW143" i="3"/>
  <c r="BZ143" i="3"/>
  <c r="CA143" i="3"/>
  <c r="CD143" i="3"/>
  <c r="CE143" i="3"/>
  <c r="CH143" i="3"/>
  <c r="CI143" i="3"/>
  <c r="CL143" i="3"/>
  <c r="CM143" i="3"/>
  <c r="CP143" i="3"/>
  <c r="CQ143" i="3"/>
  <c r="CV143" i="1"/>
  <c r="CW143" i="1"/>
  <c r="A144" i="3"/>
  <c r="D144" i="3"/>
  <c r="E144" i="3"/>
  <c r="H144" i="3"/>
  <c r="I144" i="3"/>
  <c r="M144" i="3"/>
  <c r="N144" i="3"/>
  <c r="Q144" i="3"/>
  <c r="R144" i="3"/>
  <c r="U144" i="3"/>
  <c r="V144" i="3"/>
  <c r="Y144" i="3"/>
  <c r="Z144" i="3"/>
  <c r="AC144" i="3"/>
  <c r="AD144" i="3"/>
  <c r="AG144" i="3"/>
  <c r="AH144" i="3"/>
  <c r="AK144" i="3"/>
  <c r="AL144" i="3"/>
  <c r="AO144" i="3"/>
  <c r="AP144" i="3"/>
  <c r="AS144" i="3"/>
  <c r="AT144" i="3"/>
  <c r="AW144" i="3"/>
  <c r="AX144" i="3"/>
  <c r="BA144" i="3"/>
  <c r="BB144" i="3"/>
  <c r="BE144" i="3"/>
  <c r="BF144" i="3"/>
  <c r="BI144" i="3"/>
  <c r="BJ144" i="3"/>
  <c r="BN144" i="3"/>
  <c r="BO144" i="3"/>
  <c r="BR144" i="3"/>
  <c r="BS144" i="3"/>
  <c r="BV144" i="3"/>
  <c r="BW144" i="3"/>
  <c r="BZ144" i="3"/>
  <c r="CA144" i="3"/>
  <c r="CD144" i="3"/>
  <c r="CE144" i="3"/>
  <c r="CH144" i="3"/>
  <c r="CI144" i="3"/>
  <c r="CL144" i="3"/>
  <c r="CM144" i="3"/>
  <c r="CP144" i="3"/>
  <c r="CQ144" i="3"/>
  <c r="CV144" i="1"/>
  <c r="CW144" i="1"/>
  <c r="A145" i="3"/>
  <c r="D145" i="3"/>
  <c r="E145" i="3"/>
  <c r="H145" i="3"/>
  <c r="I145" i="3"/>
  <c r="M145" i="3"/>
  <c r="N145" i="3"/>
  <c r="Q145" i="3"/>
  <c r="R145" i="3"/>
  <c r="U145" i="3"/>
  <c r="V145" i="3"/>
  <c r="Y145" i="3"/>
  <c r="Z145" i="3"/>
  <c r="AC145" i="3"/>
  <c r="AD145" i="3"/>
  <c r="AG145" i="3"/>
  <c r="AH145" i="3"/>
  <c r="AK145" i="3"/>
  <c r="AL145" i="3"/>
  <c r="AO145" i="3"/>
  <c r="AP145" i="3"/>
  <c r="AS145" i="3"/>
  <c r="AT145" i="3"/>
  <c r="AW145" i="3"/>
  <c r="AX145" i="3"/>
  <c r="BA145" i="3"/>
  <c r="BB145" i="3"/>
  <c r="BE145" i="3"/>
  <c r="BF145" i="3"/>
  <c r="BI145" i="3"/>
  <c r="BJ145" i="3"/>
  <c r="BN145" i="3"/>
  <c r="BO145" i="3"/>
  <c r="BR145" i="3"/>
  <c r="BS145" i="3"/>
  <c r="BV145" i="3"/>
  <c r="BW145" i="3"/>
  <c r="BZ145" i="3"/>
  <c r="CA145" i="3"/>
  <c r="CD145" i="3"/>
  <c r="CE145" i="3"/>
  <c r="CH145" i="3"/>
  <c r="CI145" i="3"/>
  <c r="CL145" i="3"/>
  <c r="CM145" i="3"/>
  <c r="CP145" i="3"/>
  <c r="CQ145" i="3"/>
  <c r="CV145" i="1"/>
  <c r="CW145" i="1"/>
  <c r="A146" i="3"/>
  <c r="B146" i="3" s="1"/>
  <c r="D146" i="3"/>
  <c r="E146" i="3"/>
  <c r="H146" i="3"/>
  <c r="I146" i="3"/>
  <c r="M146" i="3"/>
  <c r="N146" i="3"/>
  <c r="Q146" i="3"/>
  <c r="R146" i="3"/>
  <c r="U146" i="3"/>
  <c r="V146" i="3"/>
  <c r="Y146" i="3"/>
  <c r="Z146" i="3"/>
  <c r="AC146" i="3"/>
  <c r="AD146" i="3"/>
  <c r="AG146" i="3"/>
  <c r="AH146" i="3"/>
  <c r="AK146" i="3"/>
  <c r="AL146" i="3"/>
  <c r="AO146" i="3"/>
  <c r="AP146" i="3"/>
  <c r="AS146" i="3"/>
  <c r="AT146" i="3"/>
  <c r="AW146" i="3"/>
  <c r="AX146" i="3"/>
  <c r="BA146" i="3"/>
  <c r="BB146" i="3"/>
  <c r="BE146" i="3"/>
  <c r="BF146" i="3"/>
  <c r="BI146" i="3"/>
  <c r="BJ146" i="3"/>
  <c r="BN146" i="3"/>
  <c r="BO146" i="3"/>
  <c r="BR146" i="3"/>
  <c r="BS146" i="3"/>
  <c r="BV146" i="3"/>
  <c r="BW146" i="3"/>
  <c r="BZ146" i="3"/>
  <c r="CA146" i="3"/>
  <c r="CD146" i="3"/>
  <c r="CE146" i="3"/>
  <c r="CH146" i="3"/>
  <c r="CI146" i="3"/>
  <c r="CL146" i="3"/>
  <c r="CM146" i="3"/>
  <c r="CP146" i="3"/>
  <c r="CQ146" i="3"/>
  <c r="CV146" i="1"/>
  <c r="CW146" i="1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V147" i="1"/>
  <c r="CW147" i="1"/>
  <c r="CV148" i="1"/>
  <c r="CW148" i="1"/>
  <c r="CU148" i="3"/>
  <c r="CW148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V149" i="1"/>
  <c r="CW149" i="1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V150" i="1"/>
  <c r="CW150" i="1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V151" i="1"/>
  <c r="CW151" i="1"/>
  <c r="A152" i="3"/>
  <c r="B152" i="3" s="1"/>
  <c r="D152" i="3"/>
  <c r="E152" i="3"/>
  <c r="H152" i="3"/>
  <c r="I152" i="3"/>
  <c r="M152" i="3"/>
  <c r="N152" i="3"/>
  <c r="Q152" i="3"/>
  <c r="R152" i="3"/>
  <c r="U152" i="3"/>
  <c r="V152" i="3"/>
  <c r="Y152" i="3"/>
  <c r="Z152" i="3"/>
  <c r="AC152" i="3"/>
  <c r="AD152" i="3"/>
  <c r="AG152" i="3"/>
  <c r="AH152" i="3"/>
  <c r="AK152" i="3"/>
  <c r="AL152" i="3"/>
  <c r="AO152" i="3"/>
  <c r="AP152" i="3"/>
  <c r="AS152" i="3"/>
  <c r="AT152" i="3"/>
  <c r="AW152" i="3"/>
  <c r="AX152" i="3"/>
  <c r="BA152" i="3"/>
  <c r="BB152" i="3"/>
  <c r="BE152" i="3"/>
  <c r="BF152" i="3"/>
  <c r="BI152" i="3"/>
  <c r="BJ152" i="3"/>
  <c r="BN152" i="3"/>
  <c r="BO152" i="3"/>
  <c r="BR152" i="3"/>
  <c r="BS152" i="3"/>
  <c r="BV152" i="3"/>
  <c r="BW152" i="3"/>
  <c r="BZ152" i="3"/>
  <c r="CA152" i="3"/>
  <c r="CD152" i="3"/>
  <c r="CE152" i="3"/>
  <c r="CH152" i="3"/>
  <c r="CI152" i="3"/>
  <c r="CL152" i="3"/>
  <c r="CM152" i="3"/>
  <c r="CP152" i="3"/>
  <c r="CQ152" i="3"/>
  <c r="CV152" i="1"/>
  <c r="CW152" i="1"/>
  <c r="CV153" i="1"/>
  <c r="CW153" i="1"/>
  <c r="CW153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V154" i="1"/>
  <c r="CW154" i="1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V155" i="1"/>
  <c r="CW155" i="1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V156" i="1"/>
  <c r="CW156" i="1"/>
  <c r="A157" i="3"/>
  <c r="E157" i="3" s="1"/>
  <c r="I157" i="3"/>
  <c r="R157" i="3"/>
  <c r="Z157" i="3"/>
  <c r="AH157" i="3"/>
  <c r="AP157" i="3"/>
  <c r="AX157" i="3"/>
  <c r="BF157" i="3"/>
  <c r="BO157" i="3"/>
  <c r="BW157" i="3"/>
  <c r="CE157" i="3"/>
  <c r="CM157" i="3"/>
  <c r="CV157" i="1"/>
  <c r="CW157" i="1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V158" i="1"/>
  <c r="CW158" i="1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V159" i="1"/>
  <c r="CW159" i="1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V160" i="1"/>
  <c r="CW160" i="1"/>
  <c r="CV161" i="1"/>
  <c r="CW161" i="1"/>
  <c r="CU161" i="3" s="1"/>
  <c r="CW161" i="3"/>
  <c r="A162" i="3"/>
  <c r="B162" i="3"/>
  <c r="C162" i="3"/>
  <c r="E162" i="3"/>
  <c r="F162" i="3"/>
  <c r="G162" i="3"/>
  <c r="I162" i="3"/>
  <c r="K162" i="3"/>
  <c r="L162" i="3"/>
  <c r="N162" i="3"/>
  <c r="O162" i="3"/>
  <c r="P162" i="3"/>
  <c r="R162" i="3"/>
  <c r="S162" i="3"/>
  <c r="T162" i="3"/>
  <c r="V162" i="3"/>
  <c r="W162" i="3"/>
  <c r="X162" i="3"/>
  <c r="Z162" i="3"/>
  <c r="AA162" i="3"/>
  <c r="AB162" i="3"/>
  <c r="AD162" i="3"/>
  <c r="AE162" i="3"/>
  <c r="AF162" i="3"/>
  <c r="AH162" i="3"/>
  <c r="AI162" i="3"/>
  <c r="AJ162" i="3"/>
  <c r="AL162" i="3"/>
  <c r="AM162" i="3"/>
  <c r="AN162" i="3"/>
  <c r="AP162" i="3"/>
  <c r="AQ162" i="3"/>
  <c r="AR162" i="3"/>
  <c r="AT162" i="3"/>
  <c r="AU162" i="3"/>
  <c r="AV162" i="3"/>
  <c r="AX162" i="3"/>
  <c r="AY162" i="3"/>
  <c r="AZ162" i="3"/>
  <c r="BB162" i="3"/>
  <c r="BC162" i="3"/>
  <c r="BD162" i="3"/>
  <c r="BF162" i="3"/>
  <c r="BG162" i="3"/>
  <c r="BH162" i="3"/>
  <c r="BJ162" i="3"/>
  <c r="BL162" i="3"/>
  <c r="BM162" i="3"/>
  <c r="BO162" i="3"/>
  <c r="BP162" i="3"/>
  <c r="BQ162" i="3"/>
  <c r="BS162" i="3"/>
  <c r="BT162" i="3"/>
  <c r="BU162" i="3"/>
  <c r="BW162" i="3"/>
  <c r="BX162" i="3"/>
  <c r="BY162" i="3"/>
  <c r="CA162" i="3"/>
  <c r="CB162" i="3"/>
  <c r="CC162" i="3"/>
  <c r="CE162" i="3"/>
  <c r="CF162" i="3"/>
  <c r="CG162" i="3"/>
  <c r="CI162" i="3"/>
  <c r="CJ162" i="3"/>
  <c r="CK162" i="3"/>
  <c r="CM162" i="3"/>
  <c r="CN162" i="3"/>
  <c r="CO162" i="3"/>
  <c r="CQ162" i="3"/>
  <c r="CR162" i="3"/>
  <c r="CV162" i="1"/>
  <c r="CW162" i="1"/>
  <c r="A163" i="3"/>
  <c r="B163" i="3"/>
  <c r="C163" i="3"/>
  <c r="E163" i="3"/>
  <c r="F163" i="3"/>
  <c r="G163" i="3"/>
  <c r="I163" i="3"/>
  <c r="K163" i="3"/>
  <c r="L163" i="3"/>
  <c r="N163" i="3"/>
  <c r="O163" i="3"/>
  <c r="P163" i="3"/>
  <c r="R163" i="3"/>
  <c r="S163" i="3"/>
  <c r="T163" i="3"/>
  <c r="V163" i="3"/>
  <c r="W163" i="3"/>
  <c r="X163" i="3"/>
  <c r="Z163" i="3"/>
  <c r="AA163" i="3"/>
  <c r="AB163" i="3"/>
  <c r="AD163" i="3"/>
  <c r="AE163" i="3"/>
  <c r="AF163" i="3"/>
  <c r="AH163" i="3"/>
  <c r="AI163" i="3"/>
  <c r="AJ163" i="3"/>
  <c r="AL163" i="3"/>
  <c r="AM163" i="3"/>
  <c r="AN163" i="3"/>
  <c r="AP163" i="3"/>
  <c r="AQ163" i="3"/>
  <c r="AR163" i="3"/>
  <c r="AT163" i="3"/>
  <c r="AU163" i="3"/>
  <c r="AV163" i="3"/>
  <c r="AX163" i="3"/>
  <c r="AY163" i="3"/>
  <c r="AZ163" i="3"/>
  <c r="BB163" i="3"/>
  <c r="BC163" i="3"/>
  <c r="BD163" i="3"/>
  <c r="BF163" i="3"/>
  <c r="BG163" i="3"/>
  <c r="BH163" i="3"/>
  <c r="BJ163" i="3"/>
  <c r="BL163" i="3"/>
  <c r="BM163" i="3"/>
  <c r="BO163" i="3"/>
  <c r="BP163" i="3"/>
  <c r="BQ163" i="3"/>
  <c r="BS163" i="3"/>
  <c r="BT163" i="3"/>
  <c r="BU163" i="3"/>
  <c r="BW163" i="3"/>
  <c r="BX163" i="3"/>
  <c r="BY163" i="3"/>
  <c r="CA163" i="3"/>
  <c r="CB163" i="3"/>
  <c r="CC163" i="3"/>
  <c r="CE163" i="3"/>
  <c r="CF163" i="3"/>
  <c r="CG163" i="3"/>
  <c r="CI163" i="3"/>
  <c r="CJ163" i="3"/>
  <c r="CK163" i="3"/>
  <c r="CM163" i="3"/>
  <c r="CN163" i="3"/>
  <c r="CO163" i="3"/>
  <c r="CQ163" i="3"/>
  <c r="CR163" i="3"/>
  <c r="CV163" i="1"/>
  <c r="CW163" i="1"/>
  <c r="A164" i="3"/>
  <c r="D164" i="3" s="1"/>
  <c r="B164" i="3"/>
  <c r="C164" i="3"/>
  <c r="E164" i="3"/>
  <c r="F164" i="3"/>
  <c r="G164" i="3"/>
  <c r="I164" i="3"/>
  <c r="K164" i="3"/>
  <c r="L164" i="3"/>
  <c r="N164" i="3"/>
  <c r="O164" i="3"/>
  <c r="P164" i="3"/>
  <c r="R164" i="3"/>
  <c r="S164" i="3"/>
  <c r="T164" i="3"/>
  <c r="V164" i="3"/>
  <c r="W164" i="3"/>
  <c r="X164" i="3"/>
  <c r="Z164" i="3"/>
  <c r="AA164" i="3"/>
  <c r="AB164" i="3"/>
  <c r="AD164" i="3"/>
  <c r="AE164" i="3"/>
  <c r="AF164" i="3"/>
  <c r="AH164" i="3"/>
  <c r="AI164" i="3"/>
  <c r="AJ164" i="3"/>
  <c r="AL164" i="3"/>
  <c r="AM164" i="3"/>
  <c r="AN164" i="3"/>
  <c r="AP164" i="3"/>
  <c r="AQ164" i="3"/>
  <c r="AR164" i="3"/>
  <c r="AT164" i="3"/>
  <c r="AU164" i="3"/>
  <c r="AV164" i="3"/>
  <c r="AX164" i="3"/>
  <c r="AY164" i="3"/>
  <c r="AZ164" i="3"/>
  <c r="BB164" i="3"/>
  <c r="BC164" i="3"/>
  <c r="BD164" i="3"/>
  <c r="BF164" i="3"/>
  <c r="BG164" i="3"/>
  <c r="BH164" i="3"/>
  <c r="BJ164" i="3"/>
  <c r="BL164" i="3"/>
  <c r="BM164" i="3"/>
  <c r="BO164" i="3"/>
  <c r="BP164" i="3"/>
  <c r="BQ164" i="3"/>
  <c r="BS164" i="3"/>
  <c r="BT164" i="3"/>
  <c r="BU164" i="3"/>
  <c r="BW164" i="3"/>
  <c r="BX164" i="3"/>
  <c r="BY164" i="3"/>
  <c r="CA164" i="3"/>
  <c r="CB164" i="3"/>
  <c r="CC164" i="3"/>
  <c r="CE164" i="3"/>
  <c r="CF164" i="3"/>
  <c r="CG164" i="3"/>
  <c r="CI164" i="3"/>
  <c r="CJ164" i="3"/>
  <c r="CK164" i="3"/>
  <c r="CM164" i="3"/>
  <c r="CN164" i="3"/>
  <c r="CO164" i="3"/>
  <c r="CQ164" i="3"/>
  <c r="CR164" i="3"/>
  <c r="CV164" i="1"/>
  <c r="CW164" i="1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V165" i="1"/>
  <c r="CW165" i="1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V166" i="1"/>
  <c r="CW166" i="1"/>
  <c r="CV167" i="1"/>
  <c r="CW167" i="1"/>
  <c r="CW167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V168" i="1"/>
  <c r="CW168" i="1"/>
  <c r="A169" i="3"/>
  <c r="B169" i="3"/>
  <c r="C169" i="3"/>
  <c r="D169" i="3"/>
  <c r="E169" i="3"/>
  <c r="F169" i="3"/>
  <c r="G169" i="3"/>
  <c r="H169" i="3"/>
  <c r="I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V169" i="1"/>
  <c r="CW169" i="1"/>
  <c r="A170" i="3"/>
  <c r="B170" i="3"/>
  <c r="C170" i="3"/>
  <c r="D170" i="3"/>
  <c r="E170" i="3"/>
  <c r="F170" i="3"/>
  <c r="G170" i="3"/>
  <c r="H170" i="3"/>
  <c r="I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V170" i="1"/>
  <c r="CW170" i="1"/>
  <c r="A171" i="3"/>
  <c r="B171" i="3"/>
  <c r="C171" i="3"/>
  <c r="D171" i="3"/>
  <c r="E171" i="3"/>
  <c r="F171" i="3"/>
  <c r="G171" i="3"/>
  <c r="H171" i="3"/>
  <c r="I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V171" i="1"/>
  <c r="CW171" i="1"/>
  <c r="A172" i="3"/>
  <c r="B172" i="3"/>
  <c r="C172" i="3"/>
  <c r="D172" i="3"/>
  <c r="E172" i="3"/>
  <c r="F172" i="3"/>
  <c r="G172" i="3"/>
  <c r="H172" i="3"/>
  <c r="I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V172" i="1"/>
  <c r="CW172" i="1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V173" i="1"/>
  <c r="CW173" i="1"/>
  <c r="CV174" i="1"/>
  <c r="CW174" i="1"/>
  <c r="CU174" i="3"/>
  <c r="CW174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V175" i="1"/>
  <c r="CW175" i="1"/>
  <c r="A176" i="3"/>
  <c r="E176" i="3" s="1"/>
  <c r="B176" i="3"/>
  <c r="F176" i="3"/>
  <c r="I176" i="3"/>
  <c r="K176" i="3"/>
  <c r="O176" i="3"/>
  <c r="R176" i="3"/>
  <c r="S176" i="3"/>
  <c r="W176" i="3"/>
  <c r="Z176" i="3"/>
  <c r="AA176" i="3"/>
  <c r="AE176" i="3"/>
  <c r="AH176" i="3"/>
  <c r="AI176" i="3"/>
  <c r="AM176" i="3"/>
  <c r="AP176" i="3"/>
  <c r="AQ176" i="3"/>
  <c r="AU176" i="3"/>
  <c r="AX176" i="3"/>
  <c r="AY176" i="3"/>
  <c r="BC176" i="3"/>
  <c r="BF176" i="3"/>
  <c r="BG176" i="3"/>
  <c r="BL176" i="3"/>
  <c r="BO176" i="3"/>
  <c r="BP176" i="3"/>
  <c r="BT176" i="3"/>
  <c r="BW176" i="3"/>
  <c r="BX176" i="3"/>
  <c r="CB176" i="3"/>
  <c r="CE176" i="3"/>
  <c r="CF176" i="3"/>
  <c r="CJ176" i="3"/>
  <c r="CM176" i="3"/>
  <c r="CN176" i="3"/>
  <c r="CR176" i="3"/>
  <c r="CV176" i="1"/>
  <c r="CW176" i="1"/>
  <c r="B177" i="3"/>
  <c r="C177" i="3"/>
  <c r="D177" i="3"/>
  <c r="E177" i="3"/>
  <c r="F177" i="3"/>
  <c r="G177" i="3"/>
  <c r="H177" i="3"/>
  <c r="I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V177" i="1"/>
  <c r="CW177" i="1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V178" i="1"/>
  <c r="CW178" i="1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V180" i="1"/>
  <c r="CW180" i="1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V181" i="1"/>
  <c r="CW181" i="1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V182" i="1"/>
  <c r="CW182" i="1"/>
  <c r="A183" i="3"/>
  <c r="C183" i="3"/>
  <c r="G183" i="3"/>
  <c r="L183" i="3"/>
  <c r="N183" i="3"/>
  <c r="P183" i="3"/>
  <c r="R183" i="3"/>
  <c r="T183" i="3"/>
  <c r="V183" i="3"/>
  <c r="X183" i="3"/>
  <c r="Z183" i="3"/>
  <c r="AB183" i="3"/>
  <c r="AD183" i="3"/>
  <c r="AF183" i="3"/>
  <c r="AH183" i="3"/>
  <c r="AJ183" i="3"/>
  <c r="AL183" i="3"/>
  <c r="AN183" i="3"/>
  <c r="AP183" i="3"/>
  <c r="AR183" i="3"/>
  <c r="AT183" i="3"/>
  <c r="AV183" i="3"/>
  <c r="AX183" i="3"/>
  <c r="AZ183" i="3"/>
  <c r="BB183" i="3"/>
  <c r="BD183" i="3"/>
  <c r="BF183" i="3"/>
  <c r="BH183" i="3"/>
  <c r="BJ183" i="3"/>
  <c r="BL183" i="3"/>
  <c r="BN183" i="3"/>
  <c r="BP183" i="3"/>
  <c r="BR183" i="3"/>
  <c r="BT183" i="3"/>
  <c r="BV183" i="3"/>
  <c r="BX183" i="3"/>
  <c r="BZ183" i="3"/>
  <c r="CB183" i="3"/>
  <c r="CD183" i="3"/>
  <c r="CF183" i="3"/>
  <c r="CH183" i="3"/>
  <c r="CJ183" i="3"/>
  <c r="CL183" i="3"/>
  <c r="CN183" i="3"/>
  <c r="CP183" i="3"/>
  <c r="CV183" i="1"/>
  <c r="A184" i="3"/>
  <c r="A185" i="3"/>
  <c r="C185" i="3" s="1"/>
  <c r="D185" i="3"/>
  <c r="G185" i="3"/>
  <c r="I185" i="3"/>
  <c r="M185" i="3"/>
  <c r="P185" i="3"/>
  <c r="R185" i="3"/>
  <c r="U185" i="3"/>
  <c r="X185" i="3"/>
  <c r="Z185" i="3"/>
  <c r="AC185" i="3"/>
  <c r="AF185" i="3"/>
  <c r="AH185" i="3"/>
  <c r="AK185" i="3"/>
  <c r="AN185" i="3"/>
  <c r="AP185" i="3"/>
  <c r="AS185" i="3"/>
  <c r="AV185" i="3"/>
  <c r="AX185" i="3"/>
  <c r="BA185" i="3"/>
  <c r="BD185" i="3"/>
  <c r="BF185" i="3"/>
  <c r="BI185" i="3"/>
  <c r="BM185" i="3"/>
  <c r="BO185" i="3"/>
  <c r="BR185" i="3"/>
  <c r="BU185" i="3"/>
  <c r="BW185" i="3"/>
  <c r="BZ185" i="3"/>
  <c r="CC185" i="3"/>
  <c r="CE185" i="3"/>
  <c r="CH185" i="3"/>
  <c r="CK185" i="3"/>
  <c r="CM185" i="3"/>
  <c r="CP185" i="3"/>
  <c r="CV185" i="1"/>
  <c r="CW185" i="1"/>
  <c r="CV186" i="1"/>
  <c r="CU186" i="3" s="1"/>
  <c r="CW186" i="1"/>
  <c r="CW186" i="3"/>
  <c r="A187" i="3"/>
  <c r="C187" i="3" s="1"/>
  <c r="D187" i="3"/>
  <c r="G187" i="3"/>
  <c r="I187" i="3"/>
  <c r="M187" i="3"/>
  <c r="P187" i="3"/>
  <c r="R187" i="3"/>
  <c r="U187" i="3"/>
  <c r="X187" i="3"/>
  <c r="Z187" i="3"/>
  <c r="AC187" i="3"/>
  <c r="AF187" i="3"/>
  <c r="AH187" i="3"/>
  <c r="AK187" i="3"/>
  <c r="AN187" i="3"/>
  <c r="AP187" i="3"/>
  <c r="AS187" i="3"/>
  <c r="AV187" i="3"/>
  <c r="AX187" i="3"/>
  <c r="BA187" i="3"/>
  <c r="BD187" i="3"/>
  <c r="BF187" i="3"/>
  <c r="BI187" i="3"/>
  <c r="BM187" i="3"/>
  <c r="BO187" i="3"/>
  <c r="BR187" i="3"/>
  <c r="BU187" i="3"/>
  <c r="BW187" i="3"/>
  <c r="BZ187" i="3"/>
  <c r="CC187" i="3"/>
  <c r="CE187" i="3"/>
  <c r="CH187" i="3"/>
  <c r="CK187" i="3"/>
  <c r="CM187" i="3"/>
  <c r="CP187" i="3"/>
  <c r="CV187" i="1"/>
  <c r="CW187" i="1"/>
  <c r="A188" i="3"/>
  <c r="C188" i="3" s="1"/>
  <c r="D188" i="3"/>
  <c r="G188" i="3"/>
  <c r="I188" i="3"/>
  <c r="M188" i="3"/>
  <c r="P188" i="3"/>
  <c r="R188" i="3"/>
  <c r="U188" i="3"/>
  <c r="X188" i="3"/>
  <c r="Z188" i="3"/>
  <c r="AC188" i="3"/>
  <c r="AF188" i="3"/>
  <c r="AH188" i="3"/>
  <c r="AK188" i="3"/>
  <c r="AN188" i="3"/>
  <c r="AP188" i="3"/>
  <c r="AS188" i="3"/>
  <c r="AV188" i="3"/>
  <c r="AX188" i="3"/>
  <c r="BA188" i="3"/>
  <c r="BD188" i="3"/>
  <c r="BF188" i="3"/>
  <c r="BI188" i="3"/>
  <c r="BM188" i="3"/>
  <c r="BO188" i="3"/>
  <c r="BR188" i="3"/>
  <c r="BU188" i="3"/>
  <c r="BW188" i="3"/>
  <c r="BZ188" i="3"/>
  <c r="CC188" i="3"/>
  <c r="CE188" i="3"/>
  <c r="CH188" i="3"/>
  <c r="CK188" i="3"/>
  <c r="CM188" i="3"/>
  <c r="CP188" i="3"/>
  <c r="CV188" i="1"/>
  <c r="CW188" i="1"/>
  <c r="A189" i="3"/>
  <c r="C189" i="3" s="1"/>
  <c r="D189" i="3"/>
  <c r="G189" i="3"/>
  <c r="I189" i="3"/>
  <c r="M189" i="3"/>
  <c r="P189" i="3"/>
  <c r="R189" i="3"/>
  <c r="U189" i="3"/>
  <c r="X189" i="3"/>
  <c r="Z189" i="3"/>
  <c r="AC189" i="3"/>
  <c r="AF189" i="3"/>
  <c r="AH189" i="3"/>
  <c r="AK189" i="3"/>
  <c r="AN189" i="3"/>
  <c r="AP189" i="3"/>
  <c r="AS189" i="3"/>
  <c r="AV189" i="3"/>
  <c r="AX189" i="3"/>
  <c r="BA189" i="3"/>
  <c r="BD189" i="3"/>
  <c r="BF189" i="3"/>
  <c r="BI189" i="3"/>
  <c r="BM189" i="3"/>
  <c r="BO189" i="3"/>
  <c r="BR189" i="3"/>
  <c r="BU189" i="3"/>
  <c r="BW189" i="3"/>
  <c r="BZ189" i="3"/>
  <c r="CC189" i="3"/>
  <c r="CE189" i="3"/>
  <c r="CH189" i="3"/>
  <c r="CK189" i="3"/>
  <c r="CM189" i="3"/>
  <c r="CP189" i="3"/>
  <c r="CV189" i="1"/>
  <c r="CW189" i="1"/>
  <c r="CV190" i="1"/>
  <c r="CW190" i="1"/>
  <c r="CU190" i="3"/>
  <c r="CW190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V191" i="1"/>
  <c r="CW191" i="1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V192" i="1"/>
  <c r="CW192" i="1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V193" i="1"/>
  <c r="CW193" i="1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V194" i="1"/>
  <c r="CW194" i="1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V195" i="1"/>
  <c r="CW195" i="1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V196" i="1"/>
  <c r="CW196" i="1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V197" i="1"/>
  <c r="CW197" i="1"/>
  <c r="CV198" i="1"/>
  <c r="CW198" i="1"/>
  <c r="CW198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V199" i="1"/>
  <c r="CW199" i="1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V200" i="1"/>
  <c r="CW200" i="1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V201" i="1"/>
  <c r="CW201" i="1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V202" i="1"/>
  <c r="CW202" i="1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V203" i="1"/>
  <c r="CW203" i="1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V204" i="1"/>
  <c r="CW204" i="1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V205" i="1"/>
  <c r="CW205" i="1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V206" i="1"/>
  <c r="CW206" i="1"/>
  <c r="A207" i="3"/>
  <c r="B207" i="3" s="1"/>
  <c r="F207" i="3"/>
  <c r="M207" i="3"/>
  <c r="R207" i="3"/>
  <c r="W207" i="3"/>
  <c r="AC207" i="3"/>
  <c r="AH207" i="3"/>
  <c r="AM207" i="3"/>
  <c r="AS207" i="3"/>
  <c r="AX207" i="3"/>
  <c r="BC207" i="3"/>
  <c r="BI207" i="3"/>
  <c r="BO207" i="3"/>
  <c r="BT207" i="3"/>
  <c r="BZ207" i="3"/>
  <c r="CE207" i="3"/>
  <c r="CJ207" i="3"/>
  <c r="CP207" i="3"/>
  <c r="CV207" i="1"/>
  <c r="CW207" i="1"/>
  <c r="A208" i="3"/>
  <c r="B208" i="3"/>
  <c r="D208" i="3"/>
  <c r="E208" i="3"/>
  <c r="F208" i="3"/>
  <c r="H208" i="3"/>
  <c r="I208" i="3"/>
  <c r="K208" i="3"/>
  <c r="M208" i="3"/>
  <c r="N208" i="3"/>
  <c r="O208" i="3"/>
  <c r="Q208" i="3"/>
  <c r="R208" i="3"/>
  <c r="S208" i="3"/>
  <c r="U208" i="3"/>
  <c r="V208" i="3"/>
  <c r="W208" i="3"/>
  <c r="Y208" i="3"/>
  <c r="Z208" i="3"/>
  <c r="AA208" i="3"/>
  <c r="AC208" i="3"/>
  <c r="AD208" i="3"/>
  <c r="AE208" i="3"/>
  <c r="AG208" i="3"/>
  <c r="AH208" i="3"/>
  <c r="AI208" i="3"/>
  <c r="AK208" i="3"/>
  <c r="AL208" i="3"/>
  <c r="AM208" i="3"/>
  <c r="AO208" i="3"/>
  <c r="AP208" i="3"/>
  <c r="AQ208" i="3"/>
  <c r="AS208" i="3"/>
  <c r="AT208" i="3"/>
  <c r="AU208" i="3"/>
  <c r="AW208" i="3"/>
  <c r="AX208" i="3"/>
  <c r="AY208" i="3"/>
  <c r="BA208" i="3"/>
  <c r="BB208" i="3"/>
  <c r="BC208" i="3"/>
  <c r="BE208" i="3"/>
  <c r="BF208" i="3"/>
  <c r="BG208" i="3"/>
  <c r="BI208" i="3"/>
  <c r="BJ208" i="3"/>
  <c r="BL208" i="3"/>
  <c r="BN208" i="3"/>
  <c r="BO208" i="3"/>
  <c r="BP208" i="3"/>
  <c r="BR208" i="3"/>
  <c r="BS208" i="3"/>
  <c r="BT208" i="3"/>
  <c r="BV208" i="3"/>
  <c r="BW208" i="3"/>
  <c r="BX208" i="3"/>
  <c r="BZ208" i="3"/>
  <c r="CA208" i="3"/>
  <c r="CB208" i="3"/>
  <c r="CD208" i="3"/>
  <c r="CE208" i="3"/>
  <c r="CF208" i="3"/>
  <c r="CH208" i="3"/>
  <c r="CI208" i="3"/>
  <c r="CJ208" i="3"/>
  <c r="CL208" i="3"/>
  <c r="CM208" i="3"/>
  <c r="CN208" i="3"/>
  <c r="CP208" i="3"/>
  <c r="CQ208" i="3"/>
  <c r="CR208" i="3"/>
  <c r="CV208" i="1"/>
  <c r="CW208" i="1"/>
  <c r="A209" i="3"/>
  <c r="B209" i="3" s="1"/>
  <c r="D209" i="3"/>
  <c r="F209" i="3"/>
  <c r="I209" i="3"/>
  <c r="M209" i="3"/>
  <c r="O209" i="3"/>
  <c r="R209" i="3"/>
  <c r="U209" i="3"/>
  <c r="W209" i="3"/>
  <c r="Z209" i="3"/>
  <c r="AC209" i="3"/>
  <c r="AE209" i="3"/>
  <c r="AH209" i="3"/>
  <c r="AK209" i="3"/>
  <c r="AM209" i="3"/>
  <c r="AP209" i="3"/>
  <c r="AS209" i="3"/>
  <c r="AU209" i="3"/>
  <c r="AX209" i="3"/>
  <c r="BA209" i="3"/>
  <c r="BC209" i="3"/>
  <c r="BF209" i="3"/>
  <c r="BI209" i="3"/>
  <c r="BL209" i="3"/>
  <c r="BO209" i="3"/>
  <c r="BR209" i="3"/>
  <c r="BT209" i="3"/>
  <c r="BW209" i="3"/>
  <c r="BZ209" i="3"/>
  <c r="CB209" i="3"/>
  <c r="CE209" i="3"/>
  <c r="CH209" i="3"/>
  <c r="CJ209" i="3"/>
  <c r="CM209" i="3"/>
  <c r="CP209" i="3"/>
  <c r="CR209" i="3"/>
  <c r="CV209" i="1"/>
  <c r="CW209" i="1"/>
  <c r="A210" i="3"/>
  <c r="D210" i="3" s="1"/>
  <c r="B210" i="3"/>
  <c r="E210" i="3"/>
  <c r="F210" i="3"/>
  <c r="H210" i="3"/>
  <c r="K210" i="3"/>
  <c r="M210" i="3"/>
  <c r="N210" i="3"/>
  <c r="Q210" i="3"/>
  <c r="R210" i="3"/>
  <c r="S210" i="3"/>
  <c r="V210" i="3"/>
  <c r="W210" i="3"/>
  <c r="Y210" i="3"/>
  <c r="AA210" i="3"/>
  <c r="AC210" i="3"/>
  <c r="AD210" i="3"/>
  <c r="AG210" i="3"/>
  <c r="AH210" i="3"/>
  <c r="AI210" i="3"/>
  <c r="AL210" i="3"/>
  <c r="AM210" i="3"/>
  <c r="AO210" i="3"/>
  <c r="AQ210" i="3"/>
  <c r="AS210" i="3"/>
  <c r="AT210" i="3"/>
  <c r="AW210" i="3"/>
  <c r="AX210" i="3"/>
  <c r="AY210" i="3"/>
  <c r="BB210" i="3"/>
  <c r="BC210" i="3"/>
  <c r="BE210" i="3"/>
  <c r="BG210" i="3"/>
  <c r="BI210" i="3"/>
  <c r="BJ210" i="3"/>
  <c r="BN210" i="3"/>
  <c r="BO210" i="3"/>
  <c r="BP210" i="3"/>
  <c r="BS210" i="3"/>
  <c r="BT210" i="3"/>
  <c r="BV210" i="3"/>
  <c r="BX210" i="3"/>
  <c r="BZ210" i="3"/>
  <c r="CA210" i="3"/>
  <c r="CD210" i="3"/>
  <c r="CE210" i="3"/>
  <c r="CF210" i="3"/>
  <c r="CI210" i="3"/>
  <c r="CJ210" i="3"/>
  <c r="CL210" i="3"/>
  <c r="CN210" i="3"/>
  <c r="CP210" i="3"/>
  <c r="CQ210" i="3"/>
  <c r="CV210" i="1"/>
  <c r="CW210" i="1"/>
  <c r="A211" i="3"/>
  <c r="B211" i="3" s="1"/>
  <c r="F211" i="3"/>
  <c r="M211" i="3"/>
  <c r="R211" i="3"/>
  <c r="W211" i="3"/>
  <c r="AC211" i="3"/>
  <c r="AH211" i="3"/>
  <c r="AM211" i="3"/>
  <c r="AS211" i="3"/>
  <c r="AX211" i="3"/>
  <c r="BC211" i="3"/>
  <c r="BI211" i="3"/>
  <c r="BO211" i="3"/>
  <c r="BT211" i="3"/>
  <c r="BZ211" i="3"/>
  <c r="CE211" i="3"/>
  <c r="CJ211" i="3"/>
  <c r="CP211" i="3"/>
  <c r="CV211" i="1"/>
  <c r="CW211" i="1"/>
  <c r="A212" i="3"/>
  <c r="B212" i="3"/>
  <c r="D212" i="3"/>
  <c r="E212" i="3"/>
  <c r="F212" i="3"/>
  <c r="H212" i="3"/>
  <c r="I212" i="3"/>
  <c r="K212" i="3"/>
  <c r="M212" i="3"/>
  <c r="N212" i="3"/>
  <c r="O212" i="3"/>
  <c r="Q212" i="3"/>
  <c r="R212" i="3"/>
  <c r="S212" i="3"/>
  <c r="U212" i="3"/>
  <c r="V212" i="3"/>
  <c r="W212" i="3"/>
  <c r="Y212" i="3"/>
  <c r="Z212" i="3"/>
  <c r="AA212" i="3"/>
  <c r="AC212" i="3"/>
  <c r="AD212" i="3"/>
  <c r="AE212" i="3"/>
  <c r="AG212" i="3"/>
  <c r="AH212" i="3"/>
  <c r="AI212" i="3"/>
  <c r="AK212" i="3"/>
  <c r="AL212" i="3"/>
  <c r="AM212" i="3"/>
  <c r="AO212" i="3"/>
  <c r="AP212" i="3"/>
  <c r="AQ212" i="3"/>
  <c r="AS212" i="3"/>
  <c r="AT212" i="3"/>
  <c r="AU212" i="3"/>
  <c r="AW212" i="3"/>
  <c r="AX212" i="3"/>
  <c r="AY212" i="3"/>
  <c r="BA212" i="3"/>
  <c r="BB212" i="3"/>
  <c r="BC212" i="3"/>
  <c r="BE212" i="3"/>
  <c r="BF212" i="3"/>
  <c r="BG212" i="3"/>
  <c r="BI212" i="3"/>
  <c r="BJ212" i="3"/>
  <c r="BL212" i="3"/>
  <c r="BN212" i="3"/>
  <c r="BO212" i="3"/>
  <c r="BP212" i="3"/>
  <c r="BR212" i="3"/>
  <c r="BS212" i="3"/>
  <c r="BT212" i="3"/>
  <c r="BV212" i="3"/>
  <c r="BW212" i="3"/>
  <c r="BX212" i="3"/>
  <c r="BZ212" i="3"/>
  <c r="CA212" i="3"/>
  <c r="CB212" i="3"/>
  <c r="CD212" i="3"/>
  <c r="CE212" i="3"/>
  <c r="CF212" i="3"/>
  <c r="CH212" i="3"/>
  <c r="CI212" i="3"/>
  <c r="CJ212" i="3"/>
  <c r="CL212" i="3"/>
  <c r="CM212" i="3"/>
  <c r="CN212" i="3"/>
  <c r="CP212" i="3"/>
  <c r="CQ212" i="3"/>
  <c r="CR212" i="3"/>
  <c r="CV212" i="1"/>
  <c r="CW212" i="1"/>
  <c r="A213" i="3"/>
  <c r="B213" i="3" s="1"/>
  <c r="D213" i="3"/>
  <c r="F213" i="3"/>
  <c r="I213" i="3"/>
  <c r="M213" i="3"/>
  <c r="O213" i="3"/>
  <c r="R213" i="3"/>
  <c r="U213" i="3"/>
  <c r="W213" i="3"/>
  <c r="Z213" i="3"/>
  <c r="AC213" i="3"/>
  <c r="AE213" i="3"/>
  <c r="AH213" i="3"/>
  <c r="AK213" i="3"/>
  <c r="AM213" i="3"/>
  <c r="AP213" i="3"/>
  <c r="AS213" i="3"/>
  <c r="AU213" i="3"/>
  <c r="AX213" i="3"/>
  <c r="BA213" i="3"/>
  <c r="BC213" i="3"/>
  <c r="BF213" i="3"/>
  <c r="BI213" i="3"/>
  <c r="BL213" i="3"/>
  <c r="BO213" i="3"/>
  <c r="BR213" i="3"/>
  <c r="BT213" i="3"/>
  <c r="BW213" i="3"/>
  <c r="BZ213" i="3"/>
  <c r="CB213" i="3"/>
  <c r="CE213" i="3"/>
  <c r="CH213" i="3"/>
  <c r="CJ213" i="3"/>
  <c r="CM213" i="3"/>
  <c r="CP213" i="3"/>
  <c r="CR213" i="3"/>
  <c r="CV213" i="1"/>
  <c r="CW213" i="1"/>
  <c r="CV214" i="1"/>
  <c r="CW214" i="1"/>
  <c r="CW214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V215" i="1"/>
  <c r="CW215" i="1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V216" i="1"/>
  <c r="CW216" i="1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V217" i="1"/>
  <c r="CW217" i="1"/>
  <c r="A218" i="3"/>
  <c r="B218" i="3"/>
  <c r="C218" i="3"/>
  <c r="E218" i="3"/>
  <c r="F218" i="3"/>
  <c r="G218" i="3"/>
  <c r="I218" i="3"/>
  <c r="K218" i="3"/>
  <c r="L218" i="3"/>
  <c r="N218" i="3"/>
  <c r="O218" i="3"/>
  <c r="P218" i="3"/>
  <c r="R218" i="3"/>
  <c r="S218" i="3"/>
  <c r="T218" i="3"/>
  <c r="V218" i="3"/>
  <c r="W218" i="3"/>
  <c r="X218" i="3"/>
  <c r="Z218" i="3"/>
  <c r="AA218" i="3"/>
  <c r="AB218" i="3"/>
  <c r="AD218" i="3"/>
  <c r="AE218" i="3"/>
  <c r="AF218" i="3"/>
  <c r="AH218" i="3"/>
  <c r="AI218" i="3"/>
  <c r="AJ218" i="3"/>
  <c r="AL218" i="3"/>
  <c r="AM218" i="3"/>
  <c r="AN218" i="3"/>
  <c r="AP218" i="3"/>
  <c r="AQ218" i="3"/>
  <c r="AR218" i="3"/>
  <c r="AT218" i="3"/>
  <c r="AU218" i="3"/>
  <c r="AV218" i="3"/>
  <c r="AX218" i="3"/>
  <c r="AY218" i="3"/>
  <c r="AZ218" i="3"/>
  <c r="BB218" i="3"/>
  <c r="BC218" i="3"/>
  <c r="BD218" i="3"/>
  <c r="BF218" i="3"/>
  <c r="BG218" i="3"/>
  <c r="BH218" i="3"/>
  <c r="BJ218" i="3"/>
  <c r="BL218" i="3"/>
  <c r="BM218" i="3"/>
  <c r="BO218" i="3"/>
  <c r="BP218" i="3"/>
  <c r="BQ218" i="3"/>
  <c r="BS218" i="3"/>
  <c r="BT218" i="3"/>
  <c r="BU218" i="3"/>
  <c r="BW218" i="3"/>
  <c r="BX218" i="3"/>
  <c r="BY218" i="3"/>
  <c r="CA218" i="3"/>
  <c r="CB218" i="3"/>
  <c r="CC218" i="3"/>
  <c r="CE218" i="3"/>
  <c r="CF218" i="3"/>
  <c r="CG218" i="3"/>
  <c r="CI218" i="3"/>
  <c r="CJ218" i="3"/>
  <c r="CK218" i="3"/>
  <c r="CM218" i="3"/>
  <c r="CN218" i="3"/>
  <c r="CO218" i="3"/>
  <c r="CQ218" i="3"/>
  <c r="CR218" i="3"/>
  <c r="CV218" i="1"/>
  <c r="CW218" i="1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V219" i="1"/>
  <c r="CW219" i="1"/>
  <c r="CV220" i="1"/>
  <c r="CW220" i="1"/>
  <c r="CW220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V221" i="1"/>
  <c r="CW221" i="1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V222" i="1"/>
  <c r="CW222" i="1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V223" i="1"/>
  <c r="CW223" i="1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V224" i="1"/>
  <c r="CW224" i="1"/>
  <c r="A225" i="3"/>
  <c r="B225" i="3" s="1"/>
  <c r="D225" i="3"/>
  <c r="F225" i="3"/>
  <c r="I225" i="3"/>
  <c r="M225" i="3"/>
  <c r="O225" i="3"/>
  <c r="R225" i="3"/>
  <c r="U225" i="3"/>
  <c r="W225" i="3"/>
  <c r="Z225" i="3"/>
  <c r="AC225" i="3"/>
  <c r="AE225" i="3"/>
  <c r="AH225" i="3"/>
  <c r="AK225" i="3"/>
  <c r="AM225" i="3"/>
  <c r="AP225" i="3"/>
  <c r="AS225" i="3"/>
  <c r="AU225" i="3"/>
  <c r="AX225" i="3"/>
  <c r="BA225" i="3"/>
  <c r="BC225" i="3"/>
  <c r="BF225" i="3"/>
  <c r="BI225" i="3"/>
  <c r="BL225" i="3"/>
  <c r="BO225" i="3"/>
  <c r="BR225" i="3"/>
  <c r="BT225" i="3"/>
  <c r="BW225" i="3"/>
  <c r="BZ225" i="3"/>
  <c r="CB225" i="3"/>
  <c r="CE225" i="3"/>
  <c r="CH225" i="3"/>
  <c r="CJ225" i="3"/>
  <c r="CM225" i="3"/>
  <c r="CP225" i="3"/>
  <c r="CR225" i="3"/>
  <c r="CV225" i="1"/>
  <c r="CW225" i="1"/>
  <c r="A226" i="3"/>
  <c r="D226" i="3" s="1"/>
  <c r="B226" i="3"/>
  <c r="E226" i="3"/>
  <c r="F226" i="3"/>
  <c r="H226" i="3"/>
  <c r="K226" i="3"/>
  <c r="M226" i="3"/>
  <c r="N226" i="3"/>
  <c r="Q226" i="3"/>
  <c r="R226" i="3"/>
  <c r="S226" i="3"/>
  <c r="V226" i="3"/>
  <c r="W226" i="3"/>
  <c r="Y226" i="3"/>
  <c r="AA226" i="3"/>
  <c r="AC226" i="3"/>
  <c r="AD226" i="3"/>
  <c r="AG226" i="3"/>
  <c r="AH226" i="3"/>
  <c r="AI226" i="3"/>
  <c r="AL226" i="3"/>
  <c r="AM226" i="3"/>
  <c r="AO226" i="3"/>
  <c r="AQ226" i="3"/>
  <c r="AS226" i="3"/>
  <c r="AT226" i="3"/>
  <c r="AW226" i="3"/>
  <c r="AX226" i="3"/>
  <c r="AY226" i="3"/>
  <c r="BB226" i="3"/>
  <c r="BC226" i="3"/>
  <c r="BE226" i="3"/>
  <c r="BG226" i="3"/>
  <c r="BI226" i="3"/>
  <c r="BJ226" i="3"/>
  <c r="BN226" i="3"/>
  <c r="BO226" i="3"/>
  <c r="BP226" i="3"/>
  <c r="BS226" i="3"/>
  <c r="BT226" i="3"/>
  <c r="BV226" i="3"/>
  <c r="BX226" i="3"/>
  <c r="BZ226" i="3"/>
  <c r="CA226" i="3"/>
  <c r="CD226" i="3"/>
  <c r="CE226" i="3"/>
  <c r="CF226" i="3"/>
  <c r="CI226" i="3"/>
  <c r="CJ226" i="3"/>
  <c r="CL226" i="3"/>
  <c r="CN226" i="3"/>
  <c r="CP226" i="3"/>
  <c r="CQ226" i="3"/>
  <c r="CV226" i="1"/>
  <c r="CW226" i="1"/>
  <c r="A227" i="3"/>
  <c r="R227" i="3"/>
  <c r="AH227" i="3"/>
  <c r="AX227" i="3"/>
  <c r="BT227" i="3"/>
  <c r="BZ227" i="3"/>
  <c r="CJ227" i="3"/>
  <c r="CP227" i="3"/>
  <c r="CV227" i="1"/>
  <c r="A228" i="3"/>
  <c r="B228" i="3"/>
  <c r="D228" i="3"/>
  <c r="E228" i="3"/>
  <c r="F228" i="3"/>
  <c r="H228" i="3"/>
  <c r="I228" i="3"/>
  <c r="K228" i="3"/>
  <c r="M228" i="3"/>
  <c r="N228" i="3"/>
  <c r="O228" i="3"/>
  <c r="Q228" i="3"/>
  <c r="R228" i="3"/>
  <c r="S228" i="3"/>
  <c r="U228" i="3"/>
  <c r="V228" i="3"/>
  <c r="W228" i="3"/>
  <c r="Y228" i="3"/>
  <c r="Z228" i="3"/>
  <c r="AA228" i="3"/>
  <c r="AC228" i="3"/>
  <c r="AD228" i="3"/>
  <c r="AE228" i="3"/>
  <c r="AG228" i="3"/>
  <c r="AH228" i="3"/>
  <c r="AI228" i="3"/>
  <c r="AK228" i="3"/>
  <c r="AL228" i="3"/>
  <c r="AM228" i="3"/>
  <c r="AO228" i="3"/>
  <c r="AP228" i="3"/>
  <c r="AQ228" i="3"/>
  <c r="AS228" i="3"/>
  <c r="AT228" i="3"/>
  <c r="AU228" i="3"/>
  <c r="AW228" i="3"/>
  <c r="AX228" i="3"/>
  <c r="AY228" i="3"/>
  <c r="BA228" i="3"/>
  <c r="BB228" i="3"/>
  <c r="BC228" i="3"/>
  <c r="BE228" i="3"/>
  <c r="BF228" i="3"/>
  <c r="BG228" i="3"/>
  <c r="BI228" i="3"/>
  <c r="BJ228" i="3"/>
  <c r="BL228" i="3"/>
  <c r="BN228" i="3"/>
  <c r="BO228" i="3"/>
  <c r="BP228" i="3"/>
  <c r="BR228" i="3"/>
  <c r="BS228" i="3"/>
  <c r="BT228" i="3"/>
  <c r="BV228" i="3"/>
  <c r="BW228" i="3"/>
  <c r="BX228" i="3"/>
  <c r="BZ228" i="3"/>
  <c r="CA228" i="3"/>
  <c r="CB228" i="3"/>
  <c r="CD228" i="3"/>
  <c r="CE228" i="3"/>
  <c r="CF228" i="3"/>
  <c r="CH228" i="3"/>
  <c r="CI228" i="3"/>
  <c r="CJ228" i="3"/>
  <c r="CL228" i="3"/>
  <c r="CM228" i="3"/>
  <c r="CN228" i="3"/>
  <c r="CP228" i="3"/>
  <c r="CQ228" i="3"/>
  <c r="CR228" i="3"/>
  <c r="CV228" i="1"/>
  <c r="CW228" i="1"/>
  <c r="A229" i="3"/>
  <c r="B229" i="3" s="1"/>
  <c r="D229" i="3"/>
  <c r="F229" i="3"/>
  <c r="I229" i="3"/>
  <c r="M229" i="3"/>
  <c r="O229" i="3"/>
  <c r="R229" i="3"/>
  <c r="U229" i="3"/>
  <c r="W229" i="3"/>
  <c r="Z229" i="3"/>
  <c r="AC229" i="3"/>
  <c r="AE229" i="3"/>
  <c r="AH229" i="3"/>
  <c r="AK229" i="3"/>
  <c r="AM229" i="3"/>
  <c r="AP229" i="3"/>
  <c r="AS229" i="3"/>
  <c r="AU229" i="3"/>
  <c r="AX229" i="3"/>
  <c r="BA229" i="3"/>
  <c r="BC229" i="3"/>
  <c r="BF229" i="3"/>
  <c r="BI229" i="3"/>
  <c r="BL229" i="3"/>
  <c r="BO229" i="3"/>
  <c r="BR229" i="3"/>
  <c r="BT229" i="3"/>
  <c r="BW229" i="3"/>
  <c r="BZ229" i="3"/>
  <c r="CB229" i="3"/>
  <c r="CE229" i="3"/>
  <c r="CH229" i="3"/>
  <c r="CJ229" i="3"/>
  <c r="CM229" i="3"/>
  <c r="CP229" i="3"/>
  <c r="CR229" i="3"/>
  <c r="CV229" i="1"/>
  <c r="CW229" i="1"/>
  <c r="A230" i="3"/>
  <c r="D230" i="3" s="1"/>
  <c r="B230" i="3"/>
  <c r="E230" i="3"/>
  <c r="F230" i="3"/>
  <c r="H230" i="3"/>
  <c r="K230" i="3"/>
  <c r="M230" i="3"/>
  <c r="N230" i="3"/>
  <c r="Q230" i="3"/>
  <c r="R230" i="3"/>
  <c r="S230" i="3"/>
  <c r="V230" i="3"/>
  <c r="W230" i="3"/>
  <c r="Y230" i="3"/>
  <c r="AA230" i="3"/>
  <c r="AC230" i="3"/>
  <c r="AD230" i="3"/>
  <c r="AG230" i="3"/>
  <c r="AH230" i="3"/>
  <c r="AI230" i="3"/>
  <c r="AL230" i="3"/>
  <c r="AM230" i="3"/>
  <c r="AO230" i="3"/>
  <c r="AQ230" i="3"/>
  <c r="AS230" i="3"/>
  <c r="AT230" i="3"/>
  <c r="AW230" i="3"/>
  <c r="AX230" i="3"/>
  <c r="AY230" i="3"/>
  <c r="BB230" i="3"/>
  <c r="BC230" i="3"/>
  <c r="BE230" i="3"/>
  <c r="BG230" i="3"/>
  <c r="BI230" i="3"/>
  <c r="BJ230" i="3"/>
  <c r="BN230" i="3"/>
  <c r="BO230" i="3"/>
  <c r="BP230" i="3"/>
  <c r="BS230" i="3"/>
  <c r="BT230" i="3"/>
  <c r="BV230" i="3"/>
  <c r="BX230" i="3"/>
  <c r="BZ230" i="3"/>
  <c r="CA230" i="3"/>
  <c r="CD230" i="3"/>
  <c r="CE230" i="3"/>
  <c r="CF230" i="3"/>
  <c r="CI230" i="3"/>
  <c r="CJ230" i="3"/>
  <c r="CL230" i="3"/>
  <c r="CN230" i="3"/>
  <c r="CP230" i="3"/>
  <c r="CQ230" i="3"/>
  <c r="CV230" i="1"/>
  <c r="CW230" i="1"/>
  <c r="A231" i="3"/>
  <c r="B231" i="3" s="1"/>
  <c r="F231" i="3"/>
  <c r="M231" i="3"/>
  <c r="R231" i="3"/>
  <c r="W231" i="3"/>
  <c r="AC231" i="3"/>
  <c r="AH231" i="3"/>
  <c r="AM231" i="3"/>
  <c r="AS231" i="3"/>
  <c r="AX231" i="3"/>
  <c r="BC231" i="3"/>
  <c r="BI231" i="3"/>
  <c r="BO231" i="3"/>
  <c r="BT231" i="3"/>
  <c r="BZ231" i="3"/>
  <c r="CE231" i="3"/>
  <c r="CJ231" i="3"/>
  <c r="CP231" i="3"/>
  <c r="CV231" i="1"/>
  <c r="CW231" i="1"/>
  <c r="A232" i="3"/>
  <c r="B232" i="3"/>
  <c r="D232" i="3"/>
  <c r="E232" i="3"/>
  <c r="F232" i="3"/>
  <c r="H232" i="3"/>
  <c r="I232" i="3"/>
  <c r="K232" i="3"/>
  <c r="M232" i="3"/>
  <c r="N232" i="3"/>
  <c r="O232" i="3"/>
  <c r="Q232" i="3"/>
  <c r="R232" i="3"/>
  <c r="S232" i="3"/>
  <c r="U232" i="3"/>
  <c r="V232" i="3"/>
  <c r="W232" i="3"/>
  <c r="Y232" i="3"/>
  <c r="Z232" i="3"/>
  <c r="AA232" i="3"/>
  <c r="AC232" i="3"/>
  <c r="AD232" i="3"/>
  <c r="AE232" i="3"/>
  <c r="AG232" i="3"/>
  <c r="AH232" i="3"/>
  <c r="AI232" i="3"/>
  <c r="AK232" i="3"/>
  <c r="AL232" i="3"/>
  <c r="AM232" i="3"/>
  <c r="AO232" i="3"/>
  <c r="AP232" i="3"/>
  <c r="AQ232" i="3"/>
  <c r="AS232" i="3"/>
  <c r="AT232" i="3"/>
  <c r="AU232" i="3"/>
  <c r="AW232" i="3"/>
  <c r="AX232" i="3"/>
  <c r="AY232" i="3"/>
  <c r="BA232" i="3"/>
  <c r="BB232" i="3"/>
  <c r="BC232" i="3"/>
  <c r="BE232" i="3"/>
  <c r="BF232" i="3"/>
  <c r="BG232" i="3"/>
  <c r="BI232" i="3"/>
  <c r="BJ232" i="3"/>
  <c r="BL232" i="3"/>
  <c r="BN232" i="3"/>
  <c r="BO232" i="3"/>
  <c r="BP232" i="3"/>
  <c r="BR232" i="3"/>
  <c r="BS232" i="3"/>
  <c r="BT232" i="3"/>
  <c r="BV232" i="3"/>
  <c r="BW232" i="3"/>
  <c r="BX232" i="3"/>
  <c r="BZ232" i="3"/>
  <c r="CA232" i="3"/>
  <c r="CB232" i="3"/>
  <c r="CD232" i="3"/>
  <c r="CE232" i="3"/>
  <c r="CF232" i="3"/>
  <c r="CH232" i="3"/>
  <c r="CI232" i="3"/>
  <c r="CJ232" i="3"/>
  <c r="CL232" i="3"/>
  <c r="CM232" i="3"/>
  <c r="CN232" i="3"/>
  <c r="CP232" i="3"/>
  <c r="CQ232" i="3"/>
  <c r="CR232" i="3"/>
  <c r="CV232" i="1"/>
  <c r="CW232" i="1"/>
  <c r="A233" i="3"/>
  <c r="B233" i="3" s="1"/>
  <c r="D233" i="3"/>
  <c r="F233" i="3"/>
  <c r="I233" i="3"/>
  <c r="M233" i="3"/>
  <c r="O233" i="3"/>
  <c r="R233" i="3"/>
  <c r="U233" i="3"/>
  <c r="W233" i="3"/>
  <c r="Z233" i="3"/>
  <c r="AC233" i="3"/>
  <c r="AE233" i="3"/>
  <c r="AH233" i="3"/>
  <c r="AK233" i="3"/>
  <c r="AM233" i="3"/>
  <c r="AP233" i="3"/>
  <c r="AS233" i="3"/>
  <c r="AU233" i="3"/>
  <c r="AX233" i="3"/>
  <c r="BA233" i="3"/>
  <c r="BC233" i="3"/>
  <c r="BF233" i="3"/>
  <c r="BI233" i="3"/>
  <c r="BL233" i="3"/>
  <c r="BO233" i="3"/>
  <c r="BR233" i="3"/>
  <c r="BT233" i="3"/>
  <c r="BW233" i="3"/>
  <c r="BZ233" i="3"/>
  <c r="CB233" i="3"/>
  <c r="CE233" i="3"/>
  <c r="CH233" i="3"/>
  <c r="CJ233" i="3"/>
  <c r="CM233" i="3"/>
  <c r="CP233" i="3"/>
  <c r="CR233" i="3"/>
  <c r="CV233" i="1"/>
  <c r="CW233" i="1"/>
  <c r="A234" i="3"/>
  <c r="D234" i="3" s="1"/>
  <c r="B234" i="3"/>
  <c r="E234" i="3"/>
  <c r="F234" i="3"/>
  <c r="H234" i="3"/>
  <c r="K234" i="3"/>
  <c r="M234" i="3"/>
  <c r="N234" i="3"/>
  <c r="Q234" i="3"/>
  <c r="R234" i="3"/>
  <c r="S234" i="3"/>
  <c r="V234" i="3"/>
  <c r="W234" i="3"/>
  <c r="Y234" i="3"/>
  <c r="AA234" i="3"/>
  <c r="AC234" i="3"/>
  <c r="AD234" i="3"/>
  <c r="AG234" i="3"/>
  <c r="AH234" i="3"/>
  <c r="AI234" i="3"/>
  <c r="AL234" i="3"/>
  <c r="AM234" i="3"/>
  <c r="AO234" i="3"/>
  <c r="AQ234" i="3"/>
  <c r="AS234" i="3"/>
  <c r="AT234" i="3"/>
  <c r="AW234" i="3"/>
  <c r="AX234" i="3"/>
  <c r="AY234" i="3"/>
  <c r="BB234" i="3"/>
  <c r="BC234" i="3"/>
  <c r="BE234" i="3"/>
  <c r="BG234" i="3"/>
  <c r="BI234" i="3"/>
  <c r="BJ234" i="3"/>
  <c r="BN234" i="3"/>
  <c r="BO234" i="3"/>
  <c r="BP234" i="3"/>
  <c r="BS234" i="3"/>
  <c r="BT234" i="3"/>
  <c r="BV234" i="3"/>
  <c r="BX234" i="3"/>
  <c r="BZ234" i="3"/>
  <c r="CA234" i="3"/>
  <c r="CD234" i="3"/>
  <c r="CE234" i="3"/>
  <c r="CF234" i="3"/>
  <c r="CI234" i="3"/>
  <c r="CJ234" i="3"/>
  <c r="CL234" i="3"/>
  <c r="CN234" i="3"/>
  <c r="CP234" i="3"/>
  <c r="CQ234" i="3"/>
  <c r="CV234" i="1"/>
  <c r="CW234" i="1"/>
  <c r="A235" i="3"/>
  <c r="B235" i="3" s="1"/>
  <c r="F235" i="3"/>
  <c r="M235" i="3"/>
  <c r="R235" i="3"/>
  <c r="W235" i="3"/>
  <c r="AC235" i="3"/>
  <c r="AH235" i="3"/>
  <c r="AM235" i="3"/>
  <c r="AS235" i="3"/>
  <c r="AX235" i="3"/>
  <c r="BC235" i="3"/>
  <c r="BI235" i="3"/>
  <c r="BO235" i="3"/>
  <c r="BT235" i="3"/>
  <c r="BZ235" i="3"/>
  <c r="CE235" i="3"/>
  <c r="CJ235" i="3"/>
  <c r="CP235" i="3"/>
  <c r="CV235" i="1"/>
  <c r="CW235" i="1"/>
  <c r="A236" i="3"/>
  <c r="B236" i="3"/>
  <c r="D236" i="3"/>
  <c r="E236" i="3"/>
  <c r="F236" i="3"/>
  <c r="H236" i="3"/>
  <c r="I236" i="3"/>
  <c r="K236" i="3"/>
  <c r="M236" i="3"/>
  <c r="N236" i="3"/>
  <c r="O236" i="3"/>
  <c r="Q236" i="3"/>
  <c r="R236" i="3"/>
  <c r="S236" i="3"/>
  <c r="U236" i="3"/>
  <c r="V236" i="3"/>
  <c r="W236" i="3"/>
  <c r="Y236" i="3"/>
  <c r="Z236" i="3"/>
  <c r="AA236" i="3"/>
  <c r="AC236" i="3"/>
  <c r="AD236" i="3"/>
  <c r="AE236" i="3"/>
  <c r="AG236" i="3"/>
  <c r="AH236" i="3"/>
  <c r="AI236" i="3"/>
  <c r="AK236" i="3"/>
  <c r="AL236" i="3"/>
  <c r="AM236" i="3"/>
  <c r="AO236" i="3"/>
  <c r="AP236" i="3"/>
  <c r="AQ236" i="3"/>
  <c r="AS236" i="3"/>
  <c r="AT236" i="3"/>
  <c r="AU236" i="3"/>
  <c r="AW236" i="3"/>
  <c r="AX236" i="3"/>
  <c r="AY236" i="3"/>
  <c r="BA236" i="3"/>
  <c r="BB236" i="3"/>
  <c r="BC236" i="3"/>
  <c r="BE236" i="3"/>
  <c r="BF236" i="3"/>
  <c r="BG236" i="3"/>
  <c r="BI236" i="3"/>
  <c r="BJ236" i="3"/>
  <c r="BL236" i="3"/>
  <c r="BN236" i="3"/>
  <c r="BO236" i="3"/>
  <c r="BP236" i="3"/>
  <c r="BR236" i="3"/>
  <c r="BS236" i="3"/>
  <c r="BT236" i="3"/>
  <c r="BV236" i="3"/>
  <c r="BW236" i="3"/>
  <c r="BX236" i="3"/>
  <c r="BZ236" i="3"/>
  <c r="CA236" i="3"/>
  <c r="CB236" i="3"/>
  <c r="CD236" i="3"/>
  <c r="CE236" i="3"/>
  <c r="CF236" i="3"/>
  <c r="CH236" i="3"/>
  <c r="CI236" i="3"/>
  <c r="CJ236" i="3"/>
  <c r="CL236" i="3"/>
  <c r="CM236" i="3"/>
  <c r="CN236" i="3"/>
  <c r="CP236" i="3"/>
  <c r="CQ236" i="3"/>
  <c r="CR236" i="3"/>
  <c r="CV236" i="1"/>
  <c r="CW236" i="1"/>
  <c r="A237" i="3"/>
  <c r="B237" i="3" s="1"/>
  <c r="D237" i="3"/>
  <c r="F237" i="3"/>
  <c r="I237" i="3"/>
  <c r="M237" i="3"/>
  <c r="O237" i="3"/>
  <c r="R237" i="3"/>
  <c r="U237" i="3"/>
  <c r="W237" i="3"/>
  <c r="Z237" i="3"/>
  <c r="AC237" i="3"/>
  <c r="AE237" i="3"/>
  <c r="AH237" i="3"/>
  <c r="AK237" i="3"/>
  <c r="AM237" i="3"/>
  <c r="AP237" i="3"/>
  <c r="AS237" i="3"/>
  <c r="AU237" i="3"/>
  <c r="AX237" i="3"/>
  <c r="BA237" i="3"/>
  <c r="BC237" i="3"/>
  <c r="BF237" i="3"/>
  <c r="BI237" i="3"/>
  <c r="BL237" i="3"/>
  <c r="BO237" i="3"/>
  <c r="BR237" i="3"/>
  <c r="BT237" i="3"/>
  <c r="BW237" i="3"/>
  <c r="BZ237" i="3"/>
  <c r="CB237" i="3"/>
  <c r="CE237" i="3"/>
  <c r="CH237" i="3"/>
  <c r="CJ237" i="3"/>
  <c r="CM237" i="3"/>
  <c r="CP237" i="3"/>
  <c r="CR237" i="3"/>
  <c r="CV237" i="1"/>
  <c r="CW237" i="1"/>
  <c r="A238" i="3"/>
  <c r="D238" i="3" s="1"/>
  <c r="B238" i="3"/>
  <c r="E238" i="3"/>
  <c r="F238" i="3"/>
  <c r="H238" i="3"/>
  <c r="K238" i="3"/>
  <c r="M238" i="3"/>
  <c r="N238" i="3"/>
  <c r="Q238" i="3"/>
  <c r="R238" i="3"/>
  <c r="S238" i="3"/>
  <c r="V238" i="3"/>
  <c r="W238" i="3"/>
  <c r="Y238" i="3"/>
  <c r="AA238" i="3"/>
  <c r="AC238" i="3"/>
  <c r="AD238" i="3"/>
  <c r="AG238" i="3"/>
  <c r="AH238" i="3"/>
  <c r="AI238" i="3"/>
  <c r="AL238" i="3"/>
  <c r="AM238" i="3"/>
  <c r="AO238" i="3"/>
  <c r="AQ238" i="3"/>
  <c r="AS238" i="3"/>
  <c r="AT238" i="3"/>
  <c r="AW238" i="3"/>
  <c r="AX238" i="3"/>
  <c r="AY238" i="3"/>
  <c r="BB238" i="3"/>
  <c r="BC238" i="3"/>
  <c r="BE238" i="3"/>
  <c r="BG238" i="3"/>
  <c r="BI238" i="3"/>
  <c r="BJ238" i="3"/>
  <c r="BN238" i="3"/>
  <c r="BO238" i="3"/>
  <c r="BP238" i="3"/>
  <c r="BS238" i="3"/>
  <c r="BT238" i="3"/>
  <c r="BV238" i="3"/>
  <c r="BX238" i="3"/>
  <c r="BZ238" i="3"/>
  <c r="CA238" i="3"/>
  <c r="CD238" i="3"/>
  <c r="CE238" i="3"/>
  <c r="CF238" i="3"/>
  <c r="CI238" i="3"/>
  <c r="CJ238" i="3"/>
  <c r="CL238" i="3"/>
  <c r="CN238" i="3"/>
  <c r="CP238" i="3"/>
  <c r="CQ238" i="3"/>
  <c r="CV238" i="1"/>
  <c r="CW238" i="1"/>
  <c r="A239" i="3"/>
  <c r="F239" i="3"/>
  <c r="W239" i="3"/>
  <c r="AC239" i="3"/>
  <c r="AS239" i="3"/>
  <c r="AX239" i="3"/>
  <c r="BO239" i="3"/>
  <c r="BT239" i="3"/>
  <c r="CJ239" i="3"/>
  <c r="CP239" i="3"/>
  <c r="CV239" i="1"/>
  <c r="CW239" i="1"/>
  <c r="A240" i="3"/>
  <c r="B240" i="3"/>
  <c r="D240" i="3"/>
  <c r="E240" i="3"/>
  <c r="F240" i="3"/>
  <c r="H240" i="3"/>
  <c r="I240" i="3"/>
  <c r="K240" i="3"/>
  <c r="M240" i="3"/>
  <c r="N240" i="3"/>
  <c r="O240" i="3"/>
  <c r="Q240" i="3"/>
  <c r="R240" i="3"/>
  <c r="S240" i="3"/>
  <c r="U240" i="3"/>
  <c r="V240" i="3"/>
  <c r="W240" i="3"/>
  <c r="Y240" i="3"/>
  <c r="Z240" i="3"/>
  <c r="AA240" i="3"/>
  <c r="AC240" i="3"/>
  <c r="AD240" i="3"/>
  <c r="AE240" i="3"/>
  <c r="AG240" i="3"/>
  <c r="AH240" i="3"/>
  <c r="AI240" i="3"/>
  <c r="AK240" i="3"/>
  <c r="AL240" i="3"/>
  <c r="AM240" i="3"/>
  <c r="AO240" i="3"/>
  <c r="AP240" i="3"/>
  <c r="AQ240" i="3"/>
  <c r="AS240" i="3"/>
  <c r="AT240" i="3"/>
  <c r="AU240" i="3"/>
  <c r="AW240" i="3"/>
  <c r="AX240" i="3"/>
  <c r="AY240" i="3"/>
  <c r="BA240" i="3"/>
  <c r="BB240" i="3"/>
  <c r="BC240" i="3"/>
  <c r="BE240" i="3"/>
  <c r="BF240" i="3"/>
  <c r="BG240" i="3"/>
  <c r="BI240" i="3"/>
  <c r="BJ240" i="3"/>
  <c r="BL240" i="3"/>
  <c r="BN240" i="3"/>
  <c r="BO240" i="3"/>
  <c r="BP240" i="3"/>
  <c r="BR240" i="3"/>
  <c r="BS240" i="3"/>
  <c r="BT240" i="3"/>
  <c r="BV240" i="3"/>
  <c r="BW240" i="3"/>
  <c r="BX240" i="3"/>
  <c r="BZ240" i="3"/>
  <c r="CA240" i="3"/>
  <c r="CB240" i="3"/>
  <c r="CD240" i="3"/>
  <c r="CE240" i="3"/>
  <c r="CF240" i="3"/>
  <c r="CH240" i="3"/>
  <c r="CI240" i="3"/>
  <c r="CJ240" i="3"/>
  <c r="CL240" i="3"/>
  <c r="CM240" i="3"/>
  <c r="CN240" i="3"/>
  <c r="CP240" i="3"/>
  <c r="CQ240" i="3"/>
  <c r="CR240" i="3"/>
  <c r="CV240" i="1"/>
  <c r="CW240" i="1"/>
  <c r="A241" i="3"/>
  <c r="B241" i="3" s="1"/>
  <c r="D241" i="3"/>
  <c r="F241" i="3"/>
  <c r="I241" i="3"/>
  <c r="M241" i="3"/>
  <c r="O241" i="3"/>
  <c r="R241" i="3"/>
  <c r="U241" i="3"/>
  <c r="W241" i="3"/>
  <c r="Z241" i="3"/>
  <c r="AC241" i="3"/>
  <c r="AE241" i="3"/>
  <c r="AH241" i="3"/>
  <c r="AK241" i="3"/>
  <c r="AM241" i="3"/>
  <c r="AP241" i="3"/>
  <c r="AS241" i="3"/>
  <c r="AU241" i="3"/>
  <c r="AX241" i="3"/>
  <c r="BA241" i="3"/>
  <c r="BC241" i="3"/>
  <c r="BF241" i="3"/>
  <c r="BI241" i="3"/>
  <c r="BL241" i="3"/>
  <c r="BO241" i="3"/>
  <c r="BR241" i="3"/>
  <c r="BT241" i="3"/>
  <c r="BW241" i="3"/>
  <c r="BZ241" i="3"/>
  <c r="CB241" i="3"/>
  <c r="CE241" i="3"/>
  <c r="CH241" i="3"/>
  <c r="CJ241" i="3"/>
  <c r="CM241" i="3"/>
  <c r="CP241" i="3"/>
  <c r="CR241" i="3"/>
  <c r="CV241" i="1"/>
  <c r="CW241" i="1"/>
  <c r="A242" i="3"/>
  <c r="D242" i="3" s="1"/>
  <c r="B242" i="3"/>
  <c r="E242" i="3"/>
  <c r="F242" i="3"/>
  <c r="H242" i="3"/>
  <c r="K242" i="3"/>
  <c r="M242" i="3"/>
  <c r="N242" i="3"/>
  <c r="Q242" i="3"/>
  <c r="R242" i="3"/>
  <c r="S242" i="3"/>
  <c r="V242" i="3"/>
  <c r="W242" i="3"/>
  <c r="Y242" i="3"/>
  <c r="AA242" i="3"/>
  <c r="AC242" i="3"/>
  <c r="AD242" i="3"/>
  <c r="AG242" i="3"/>
  <c r="AH242" i="3"/>
  <c r="AI242" i="3"/>
  <c r="AL242" i="3"/>
  <c r="AM242" i="3"/>
  <c r="AO242" i="3"/>
  <c r="AQ242" i="3"/>
  <c r="AS242" i="3"/>
  <c r="AT242" i="3"/>
  <c r="AW242" i="3"/>
  <c r="AX242" i="3"/>
  <c r="AY242" i="3"/>
  <c r="BB242" i="3"/>
  <c r="BC242" i="3"/>
  <c r="BE242" i="3"/>
  <c r="BG242" i="3"/>
  <c r="BI242" i="3"/>
  <c r="BJ242" i="3"/>
  <c r="BN242" i="3"/>
  <c r="BO242" i="3"/>
  <c r="BP242" i="3"/>
  <c r="BS242" i="3"/>
  <c r="BT242" i="3"/>
  <c r="BV242" i="3"/>
  <c r="BX242" i="3"/>
  <c r="BZ242" i="3"/>
  <c r="CA242" i="3"/>
  <c r="CD242" i="3"/>
  <c r="CE242" i="3"/>
  <c r="CF242" i="3"/>
  <c r="CI242" i="3"/>
  <c r="CJ242" i="3"/>
  <c r="CL242" i="3"/>
  <c r="CN242" i="3"/>
  <c r="CP242" i="3"/>
  <c r="CQ242" i="3"/>
  <c r="CV242" i="1"/>
  <c r="CW242" i="1"/>
  <c r="A243" i="3"/>
  <c r="D243" i="3"/>
  <c r="F243" i="3"/>
  <c r="I243" i="3"/>
  <c r="M243" i="3"/>
  <c r="O243" i="3"/>
  <c r="R243" i="3"/>
  <c r="U243" i="3"/>
  <c r="W243" i="3"/>
  <c r="Z243" i="3"/>
  <c r="AC243" i="3"/>
  <c r="AE243" i="3"/>
  <c r="AH243" i="3"/>
  <c r="AK243" i="3"/>
  <c r="AM243" i="3"/>
  <c r="AP243" i="3"/>
  <c r="AS243" i="3"/>
  <c r="AU243" i="3"/>
  <c r="AX243" i="3"/>
  <c r="BA243" i="3"/>
  <c r="BC243" i="3"/>
  <c r="BF243" i="3"/>
  <c r="BI243" i="3"/>
  <c r="BL243" i="3"/>
  <c r="BO243" i="3"/>
  <c r="BR243" i="3"/>
  <c r="BT243" i="3"/>
  <c r="BW243" i="3"/>
  <c r="BZ243" i="3"/>
  <c r="CB243" i="3"/>
  <c r="CE243" i="3"/>
  <c r="CH243" i="3"/>
  <c r="CJ243" i="3"/>
  <c r="CM243" i="3"/>
  <c r="CP243" i="3"/>
  <c r="CR243" i="3"/>
  <c r="CV243" i="1"/>
  <c r="CW243" i="1"/>
  <c r="A244" i="3"/>
  <c r="B244" i="3"/>
  <c r="D244" i="3"/>
  <c r="E244" i="3"/>
  <c r="F244" i="3"/>
  <c r="H244" i="3"/>
  <c r="I244" i="3"/>
  <c r="K244" i="3"/>
  <c r="M244" i="3"/>
  <c r="N244" i="3"/>
  <c r="O244" i="3"/>
  <c r="Q244" i="3"/>
  <c r="R244" i="3"/>
  <c r="S244" i="3"/>
  <c r="U244" i="3"/>
  <c r="V244" i="3"/>
  <c r="W244" i="3"/>
  <c r="Y244" i="3"/>
  <c r="Z244" i="3"/>
  <c r="AA244" i="3"/>
  <c r="AC244" i="3"/>
  <c r="AD244" i="3"/>
  <c r="AE244" i="3"/>
  <c r="AG244" i="3"/>
  <c r="AH244" i="3"/>
  <c r="AI244" i="3"/>
  <c r="AK244" i="3"/>
  <c r="AL244" i="3"/>
  <c r="AM244" i="3"/>
  <c r="AO244" i="3"/>
  <c r="AP244" i="3"/>
  <c r="AQ244" i="3"/>
  <c r="AS244" i="3"/>
  <c r="AT244" i="3"/>
  <c r="AU244" i="3"/>
  <c r="AW244" i="3"/>
  <c r="AX244" i="3"/>
  <c r="AY244" i="3"/>
  <c r="BA244" i="3"/>
  <c r="BB244" i="3"/>
  <c r="BC244" i="3"/>
  <c r="BE244" i="3"/>
  <c r="BF244" i="3"/>
  <c r="BG244" i="3"/>
  <c r="BI244" i="3"/>
  <c r="BJ244" i="3"/>
  <c r="BL244" i="3"/>
  <c r="BN244" i="3"/>
  <c r="BO244" i="3"/>
  <c r="BP244" i="3"/>
  <c r="BR244" i="3"/>
  <c r="BS244" i="3"/>
  <c r="BT244" i="3"/>
  <c r="BV244" i="3"/>
  <c r="BW244" i="3"/>
  <c r="BX244" i="3"/>
  <c r="BZ244" i="3"/>
  <c r="CA244" i="3"/>
  <c r="CB244" i="3"/>
  <c r="CD244" i="3"/>
  <c r="CE244" i="3"/>
  <c r="CF244" i="3"/>
  <c r="CH244" i="3"/>
  <c r="CI244" i="3"/>
  <c r="CJ244" i="3"/>
  <c r="CL244" i="3"/>
  <c r="CM244" i="3"/>
  <c r="CN244" i="3"/>
  <c r="CP244" i="3"/>
  <c r="CQ244" i="3"/>
  <c r="CR244" i="3"/>
  <c r="CV244" i="1"/>
  <c r="CW244" i="1"/>
  <c r="A245" i="3"/>
  <c r="M245" i="3"/>
  <c r="W245" i="3"/>
  <c r="AH245" i="3"/>
  <c r="AS245" i="3"/>
  <c r="BC245" i="3"/>
  <c r="BO245" i="3"/>
  <c r="BZ245" i="3"/>
  <c r="CJ245" i="3"/>
  <c r="CV245" i="1"/>
  <c r="CW245" i="1"/>
  <c r="A246" i="3"/>
  <c r="D246" i="3" s="1"/>
  <c r="B246" i="3"/>
  <c r="E246" i="3"/>
  <c r="F246" i="3"/>
  <c r="H246" i="3"/>
  <c r="K246" i="3"/>
  <c r="M246" i="3"/>
  <c r="N246" i="3"/>
  <c r="Q246" i="3"/>
  <c r="R246" i="3"/>
  <c r="S246" i="3"/>
  <c r="V246" i="3"/>
  <c r="W246" i="3"/>
  <c r="Y246" i="3"/>
  <c r="AA246" i="3"/>
  <c r="AC246" i="3"/>
  <c r="AD246" i="3"/>
  <c r="AG246" i="3"/>
  <c r="AH246" i="3"/>
  <c r="AI246" i="3"/>
  <c r="AL246" i="3"/>
  <c r="AM246" i="3"/>
  <c r="AO246" i="3"/>
  <c r="AQ246" i="3"/>
  <c r="AS246" i="3"/>
  <c r="AT246" i="3"/>
  <c r="AW246" i="3"/>
  <c r="AX246" i="3"/>
  <c r="AY246" i="3"/>
  <c r="BB246" i="3"/>
  <c r="BC246" i="3"/>
  <c r="BE246" i="3"/>
  <c r="BG246" i="3"/>
  <c r="BI246" i="3"/>
  <c r="BJ246" i="3"/>
  <c r="BN246" i="3"/>
  <c r="BO246" i="3"/>
  <c r="BP246" i="3"/>
  <c r="BS246" i="3"/>
  <c r="BT246" i="3"/>
  <c r="BV246" i="3"/>
  <c r="BX246" i="3"/>
  <c r="BZ246" i="3"/>
  <c r="CA246" i="3"/>
  <c r="CD246" i="3"/>
  <c r="CE246" i="3"/>
  <c r="CF246" i="3"/>
  <c r="CI246" i="3"/>
  <c r="CJ246" i="3"/>
  <c r="CL246" i="3"/>
  <c r="CN246" i="3"/>
  <c r="CP246" i="3"/>
  <c r="CQ246" i="3"/>
  <c r="CV246" i="1"/>
  <c r="CW246" i="1"/>
  <c r="A247" i="3"/>
  <c r="D247" i="3"/>
  <c r="F247" i="3"/>
  <c r="I247" i="3"/>
  <c r="M247" i="3"/>
  <c r="O247" i="3"/>
  <c r="R247" i="3"/>
  <c r="U247" i="3"/>
  <c r="W247" i="3"/>
  <c r="Z247" i="3"/>
  <c r="AC247" i="3"/>
  <c r="AE247" i="3"/>
  <c r="AH247" i="3"/>
  <c r="AK247" i="3"/>
  <c r="AM247" i="3"/>
  <c r="AP247" i="3"/>
  <c r="AS247" i="3"/>
  <c r="AU247" i="3"/>
  <c r="AX247" i="3"/>
  <c r="BA247" i="3"/>
  <c r="BC247" i="3"/>
  <c r="BF247" i="3"/>
  <c r="BI247" i="3"/>
  <c r="BL247" i="3"/>
  <c r="BO247" i="3"/>
  <c r="BR247" i="3"/>
  <c r="BT247" i="3"/>
  <c r="BW247" i="3"/>
  <c r="BZ247" i="3"/>
  <c r="CB247" i="3"/>
  <c r="CE247" i="3"/>
  <c r="CH247" i="3"/>
  <c r="CJ247" i="3"/>
  <c r="CM247" i="3"/>
  <c r="CP247" i="3"/>
  <c r="CR247" i="3"/>
  <c r="CV247" i="1"/>
  <c r="CW247" i="1"/>
  <c r="A248" i="3"/>
  <c r="B248" i="3"/>
  <c r="D248" i="3"/>
  <c r="E248" i="3"/>
  <c r="F248" i="3"/>
  <c r="H248" i="3"/>
  <c r="I248" i="3"/>
  <c r="K248" i="3"/>
  <c r="M248" i="3"/>
  <c r="N248" i="3"/>
  <c r="O248" i="3"/>
  <c r="Q248" i="3"/>
  <c r="R248" i="3"/>
  <c r="S248" i="3"/>
  <c r="U248" i="3"/>
  <c r="V248" i="3"/>
  <c r="W248" i="3"/>
  <c r="Y248" i="3"/>
  <c r="Z248" i="3"/>
  <c r="AA248" i="3"/>
  <c r="AC248" i="3"/>
  <c r="AD248" i="3"/>
  <c r="AE248" i="3"/>
  <c r="AG248" i="3"/>
  <c r="AH248" i="3"/>
  <c r="AI248" i="3"/>
  <c r="AK248" i="3"/>
  <c r="AL248" i="3"/>
  <c r="AM248" i="3"/>
  <c r="AO248" i="3"/>
  <c r="AP248" i="3"/>
  <c r="AQ248" i="3"/>
  <c r="AS248" i="3"/>
  <c r="AT248" i="3"/>
  <c r="AU248" i="3"/>
  <c r="AW248" i="3"/>
  <c r="AX248" i="3"/>
  <c r="AY248" i="3"/>
  <c r="BA248" i="3"/>
  <c r="BB248" i="3"/>
  <c r="BC248" i="3"/>
  <c r="BE248" i="3"/>
  <c r="BF248" i="3"/>
  <c r="BG248" i="3"/>
  <c r="BI248" i="3"/>
  <c r="BJ248" i="3"/>
  <c r="BL248" i="3"/>
  <c r="BN248" i="3"/>
  <c r="BO248" i="3"/>
  <c r="BP248" i="3"/>
  <c r="BR248" i="3"/>
  <c r="BS248" i="3"/>
  <c r="BT248" i="3"/>
  <c r="BV248" i="3"/>
  <c r="BW248" i="3"/>
  <c r="BX248" i="3"/>
  <c r="BZ248" i="3"/>
  <c r="CA248" i="3"/>
  <c r="CB248" i="3"/>
  <c r="CD248" i="3"/>
  <c r="CE248" i="3"/>
  <c r="CF248" i="3"/>
  <c r="CH248" i="3"/>
  <c r="CI248" i="3"/>
  <c r="CJ248" i="3"/>
  <c r="CL248" i="3"/>
  <c r="CM248" i="3"/>
  <c r="CN248" i="3"/>
  <c r="CP248" i="3"/>
  <c r="CQ248" i="3"/>
  <c r="CR248" i="3"/>
  <c r="CV248" i="1"/>
  <c r="CW248" i="1"/>
  <c r="A249" i="3"/>
  <c r="M249" i="3"/>
  <c r="W249" i="3"/>
  <c r="AH249" i="3"/>
  <c r="AS249" i="3"/>
  <c r="BC249" i="3"/>
  <c r="BO249" i="3"/>
  <c r="BZ249" i="3"/>
  <c r="CJ249" i="3"/>
  <c r="CV249" i="1"/>
  <c r="CW249" i="1"/>
  <c r="A250" i="3"/>
  <c r="D250" i="3" s="1"/>
  <c r="B250" i="3"/>
  <c r="E250" i="3"/>
  <c r="F250" i="3"/>
  <c r="H250" i="3"/>
  <c r="K250" i="3"/>
  <c r="M250" i="3"/>
  <c r="N250" i="3"/>
  <c r="Q250" i="3"/>
  <c r="R250" i="3"/>
  <c r="S250" i="3"/>
  <c r="V250" i="3"/>
  <c r="W250" i="3"/>
  <c r="Y250" i="3"/>
  <c r="AA250" i="3"/>
  <c r="AC250" i="3"/>
  <c r="AD250" i="3"/>
  <c r="AG250" i="3"/>
  <c r="AH250" i="3"/>
  <c r="AI250" i="3"/>
  <c r="AL250" i="3"/>
  <c r="AM250" i="3"/>
  <c r="AO250" i="3"/>
  <c r="AQ250" i="3"/>
  <c r="AS250" i="3"/>
  <c r="AT250" i="3"/>
  <c r="AW250" i="3"/>
  <c r="AX250" i="3"/>
  <c r="AY250" i="3"/>
  <c r="BB250" i="3"/>
  <c r="BC250" i="3"/>
  <c r="BE250" i="3"/>
  <c r="BG250" i="3"/>
  <c r="BI250" i="3"/>
  <c r="BJ250" i="3"/>
  <c r="BN250" i="3"/>
  <c r="BO250" i="3"/>
  <c r="BP250" i="3"/>
  <c r="BS250" i="3"/>
  <c r="BT250" i="3"/>
  <c r="BV250" i="3"/>
  <c r="BX250" i="3"/>
  <c r="BZ250" i="3"/>
  <c r="CA250" i="3"/>
  <c r="CD250" i="3"/>
  <c r="CE250" i="3"/>
  <c r="CF250" i="3"/>
  <c r="CI250" i="3"/>
  <c r="CJ250" i="3"/>
  <c r="CL250" i="3"/>
  <c r="CN250" i="3"/>
  <c r="CP250" i="3"/>
  <c r="CQ250" i="3"/>
  <c r="CV250" i="1"/>
  <c r="CW250" i="1"/>
  <c r="A251" i="3"/>
  <c r="D251" i="3"/>
  <c r="F251" i="3"/>
  <c r="I251" i="3"/>
  <c r="M251" i="3"/>
  <c r="O251" i="3"/>
  <c r="R251" i="3"/>
  <c r="U251" i="3"/>
  <c r="W251" i="3"/>
  <c r="Z251" i="3"/>
  <c r="AC251" i="3"/>
  <c r="AE251" i="3"/>
  <c r="AH251" i="3"/>
  <c r="AK251" i="3"/>
  <c r="AM251" i="3"/>
  <c r="AP251" i="3"/>
  <c r="AS251" i="3"/>
  <c r="AU251" i="3"/>
  <c r="AX251" i="3"/>
  <c r="BA251" i="3"/>
  <c r="BC251" i="3"/>
  <c r="BF251" i="3"/>
  <c r="BI251" i="3"/>
  <c r="BL251" i="3"/>
  <c r="BO251" i="3"/>
  <c r="BR251" i="3"/>
  <c r="BT251" i="3"/>
  <c r="BW251" i="3"/>
  <c r="BZ251" i="3"/>
  <c r="CB251" i="3"/>
  <c r="CE251" i="3"/>
  <c r="CH251" i="3"/>
  <c r="CJ251" i="3"/>
  <c r="CM251" i="3"/>
  <c r="CP251" i="3"/>
  <c r="CR251" i="3"/>
  <c r="CV251" i="1"/>
  <c r="CW251" i="1"/>
  <c r="A252" i="3"/>
  <c r="B252" i="3"/>
  <c r="D252" i="3"/>
  <c r="E252" i="3"/>
  <c r="F252" i="3"/>
  <c r="H252" i="3"/>
  <c r="I252" i="3"/>
  <c r="K252" i="3"/>
  <c r="M252" i="3"/>
  <c r="N252" i="3"/>
  <c r="O252" i="3"/>
  <c r="Q252" i="3"/>
  <c r="R252" i="3"/>
  <c r="S252" i="3"/>
  <c r="U252" i="3"/>
  <c r="V252" i="3"/>
  <c r="W252" i="3"/>
  <c r="Y252" i="3"/>
  <c r="Z252" i="3"/>
  <c r="AA252" i="3"/>
  <c r="AC252" i="3"/>
  <c r="AD252" i="3"/>
  <c r="AE252" i="3"/>
  <c r="AG252" i="3"/>
  <c r="AH252" i="3"/>
  <c r="AI252" i="3"/>
  <c r="AK252" i="3"/>
  <c r="AL252" i="3"/>
  <c r="AM252" i="3"/>
  <c r="AO252" i="3"/>
  <c r="AP252" i="3"/>
  <c r="AQ252" i="3"/>
  <c r="AS252" i="3"/>
  <c r="AT252" i="3"/>
  <c r="AU252" i="3"/>
  <c r="AW252" i="3"/>
  <c r="AX252" i="3"/>
  <c r="AY252" i="3"/>
  <c r="BA252" i="3"/>
  <c r="BB252" i="3"/>
  <c r="BC252" i="3"/>
  <c r="BE252" i="3"/>
  <c r="BF252" i="3"/>
  <c r="BG252" i="3"/>
  <c r="BI252" i="3"/>
  <c r="BJ252" i="3"/>
  <c r="BL252" i="3"/>
  <c r="BN252" i="3"/>
  <c r="BO252" i="3"/>
  <c r="BP252" i="3"/>
  <c r="BR252" i="3"/>
  <c r="BS252" i="3"/>
  <c r="BT252" i="3"/>
  <c r="BV252" i="3"/>
  <c r="BW252" i="3"/>
  <c r="BX252" i="3"/>
  <c r="BZ252" i="3"/>
  <c r="CA252" i="3"/>
  <c r="CB252" i="3"/>
  <c r="CD252" i="3"/>
  <c r="CE252" i="3"/>
  <c r="CF252" i="3"/>
  <c r="CH252" i="3"/>
  <c r="CI252" i="3"/>
  <c r="CJ252" i="3"/>
  <c r="CL252" i="3"/>
  <c r="CM252" i="3"/>
  <c r="CN252" i="3"/>
  <c r="CP252" i="3"/>
  <c r="CQ252" i="3"/>
  <c r="CR252" i="3"/>
  <c r="CV252" i="1"/>
  <c r="CW252" i="1"/>
  <c r="A253" i="3"/>
  <c r="M253" i="3"/>
  <c r="W253" i="3"/>
  <c r="AH253" i="3"/>
  <c r="AS253" i="3"/>
  <c r="BC253" i="3"/>
  <c r="BO253" i="3"/>
  <c r="BZ253" i="3"/>
  <c r="CJ253" i="3"/>
  <c r="CV253" i="1"/>
  <c r="CW253" i="1"/>
  <c r="A254" i="3"/>
  <c r="D254" i="3" s="1"/>
  <c r="B254" i="3"/>
  <c r="E254" i="3"/>
  <c r="F254" i="3"/>
  <c r="H254" i="3"/>
  <c r="K254" i="3"/>
  <c r="M254" i="3"/>
  <c r="N254" i="3"/>
  <c r="Q254" i="3"/>
  <c r="R254" i="3"/>
  <c r="S254" i="3"/>
  <c r="V254" i="3"/>
  <c r="W254" i="3"/>
  <c r="Y254" i="3"/>
  <c r="AA254" i="3"/>
  <c r="AC254" i="3"/>
  <c r="AD254" i="3"/>
  <c r="AG254" i="3"/>
  <c r="AH254" i="3"/>
  <c r="AI254" i="3"/>
  <c r="AL254" i="3"/>
  <c r="AM254" i="3"/>
  <c r="AO254" i="3"/>
  <c r="AQ254" i="3"/>
  <c r="AS254" i="3"/>
  <c r="AT254" i="3"/>
  <c r="AW254" i="3"/>
  <c r="AX254" i="3"/>
  <c r="AY254" i="3"/>
  <c r="BB254" i="3"/>
  <c r="BC254" i="3"/>
  <c r="BE254" i="3"/>
  <c r="BG254" i="3"/>
  <c r="BI254" i="3"/>
  <c r="BJ254" i="3"/>
  <c r="BN254" i="3"/>
  <c r="BO254" i="3"/>
  <c r="BP254" i="3"/>
  <c r="BS254" i="3"/>
  <c r="BT254" i="3"/>
  <c r="BV254" i="3"/>
  <c r="BX254" i="3"/>
  <c r="BZ254" i="3"/>
  <c r="CA254" i="3"/>
  <c r="CD254" i="3"/>
  <c r="CE254" i="3"/>
  <c r="CF254" i="3"/>
  <c r="CI254" i="3"/>
  <c r="CJ254" i="3"/>
  <c r="CL254" i="3"/>
  <c r="CN254" i="3"/>
  <c r="CP254" i="3"/>
  <c r="CQ254" i="3"/>
  <c r="CV254" i="1"/>
  <c r="CW254" i="1"/>
  <c r="A255" i="3"/>
  <c r="D255" i="3"/>
  <c r="F255" i="3"/>
  <c r="I255" i="3"/>
  <c r="M255" i="3"/>
  <c r="O255" i="3"/>
  <c r="R255" i="3"/>
  <c r="F614" i="5" s="1"/>
  <c r="U255" i="3"/>
  <c r="W255" i="3"/>
  <c r="Z255" i="3"/>
  <c r="AC255" i="3"/>
  <c r="AE255" i="3"/>
  <c r="AH255" i="3"/>
  <c r="AK255" i="3"/>
  <c r="AM255" i="3"/>
  <c r="AP255" i="3"/>
  <c r="AS255" i="3"/>
  <c r="AU255" i="3"/>
  <c r="AX255" i="3"/>
  <c r="BA255" i="3"/>
  <c r="BC255" i="3"/>
  <c r="BF255" i="3"/>
  <c r="BI255" i="3"/>
  <c r="BL255" i="3"/>
  <c r="BO255" i="3"/>
  <c r="BR255" i="3"/>
  <c r="BT255" i="3"/>
  <c r="BW255" i="3"/>
  <c r="BZ255" i="3"/>
  <c r="CB255" i="3"/>
  <c r="CE255" i="3"/>
  <c r="CH255" i="3"/>
  <c r="CJ255" i="3"/>
  <c r="CM255" i="3"/>
  <c r="CP255" i="3"/>
  <c r="CR255" i="3"/>
  <c r="CV255" i="1"/>
  <c r="CW255" i="1"/>
  <c r="A256" i="3"/>
  <c r="B256" i="3"/>
  <c r="D256" i="3"/>
  <c r="E256" i="3"/>
  <c r="F256" i="3"/>
  <c r="H256" i="3"/>
  <c r="I256" i="3"/>
  <c r="K256" i="3"/>
  <c r="M256" i="3"/>
  <c r="N256" i="3"/>
  <c r="O256" i="3"/>
  <c r="Q256" i="3"/>
  <c r="R256" i="3"/>
  <c r="S256" i="3"/>
  <c r="U256" i="3"/>
  <c r="V256" i="3"/>
  <c r="W256" i="3"/>
  <c r="Y256" i="3"/>
  <c r="Z256" i="3"/>
  <c r="AA256" i="3"/>
  <c r="AC256" i="3"/>
  <c r="AD256" i="3"/>
  <c r="AE256" i="3"/>
  <c r="AG256" i="3"/>
  <c r="AH256" i="3"/>
  <c r="AI256" i="3"/>
  <c r="AK256" i="3"/>
  <c r="AL256" i="3"/>
  <c r="AM256" i="3"/>
  <c r="AO256" i="3"/>
  <c r="AP256" i="3"/>
  <c r="AQ256" i="3"/>
  <c r="AS256" i="3"/>
  <c r="AT256" i="3"/>
  <c r="AU256" i="3"/>
  <c r="AW256" i="3"/>
  <c r="AX256" i="3"/>
  <c r="AY256" i="3"/>
  <c r="BA256" i="3"/>
  <c r="BB256" i="3"/>
  <c r="BC256" i="3"/>
  <c r="BE256" i="3"/>
  <c r="BF256" i="3"/>
  <c r="BG256" i="3"/>
  <c r="BI256" i="3"/>
  <c r="BJ256" i="3"/>
  <c r="BL256" i="3"/>
  <c r="BN256" i="3"/>
  <c r="BO256" i="3"/>
  <c r="BP256" i="3"/>
  <c r="BR256" i="3"/>
  <c r="BS256" i="3"/>
  <c r="BT256" i="3"/>
  <c r="BV256" i="3"/>
  <c r="BW256" i="3"/>
  <c r="BX256" i="3"/>
  <c r="BZ256" i="3"/>
  <c r="CA256" i="3"/>
  <c r="CB256" i="3"/>
  <c r="CD256" i="3"/>
  <c r="CE256" i="3"/>
  <c r="CF256" i="3"/>
  <c r="CH256" i="3"/>
  <c r="CI256" i="3"/>
  <c r="CJ256" i="3"/>
  <c r="CL256" i="3"/>
  <c r="CM256" i="3"/>
  <c r="CN256" i="3"/>
  <c r="CP256" i="3"/>
  <c r="CQ256" i="3"/>
  <c r="CR256" i="3"/>
  <c r="CV256" i="1"/>
  <c r="CW256" i="1"/>
  <c r="A257" i="3"/>
  <c r="M257" i="3"/>
  <c r="W257" i="3"/>
  <c r="AH257" i="3"/>
  <c r="AS257" i="3"/>
  <c r="BC257" i="3"/>
  <c r="BO257" i="3"/>
  <c r="BZ257" i="3"/>
  <c r="CJ257" i="3"/>
  <c r="CV257" i="1"/>
  <c r="CW257" i="1"/>
  <c r="A258" i="3"/>
  <c r="B258" i="3"/>
  <c r="D258" i="3"/>
  <c r="E258" i="3"/>
  <c r="F258" i="3"/>
  <c r="H258" i="3"/>
  <c r="I258" i="3"/>
  <c r="K258" i="3"/>
  <c r="M258" i="3"/>
  <c r="N258" i="3"/>
  <c r="O258" i="3"/>
  <c r="Q258" i="3"/>
  <c r="R258" i="3"/>
  <c r="S258" i="3"/>
  <c r="U258" i="3"/>
  <c r="V258" i="3"/>
  <c r="W258" i="3"/>
  <c r="Y258" i="3"/>
  <c r="Z258" i="3"/>
  <c r="AA258" i="3"/>
  <c r="AC258" i="3"/>
  <c r="AD258" i="3"/>
  <c r="AE258" i="3"/>
  <c r="AG258" i="3"/>
  <c r="AH258" i="3"/>
  <c r="AI258" i="3"/>
  <c r="AK258" i="3"/>
  <c r="AL258" i="3"/>
  <c r="AM258" i="3"/>
  <c r="AO258" i="3"/>
  <c r="AP258" i="3"/>
  <c r="AQ258" i="3"/>
  <c r="AS258" i="3"/>
  <c r="AT258" i="3"/>
  <c r="AU258" i="3"/>
  <c r="AW258" i="3"/>
  <c r="AX258" i="3"/>
  <c r="AY258" i="3"/>
  <c r="BA258" i="3"/>
  <c r="BB258" i="3"/>
  <c r="BC258" i="3"/>
  <c r="BE258" i="3"/>
  <c r="BF258" i="3"/>
  <c r="BG258" i="3"/>
  <c r="BI258" i="3"/>
  <c r="BJ258" i="3"/>
  <c r="BL258" i="3"/>
  <c r="BN258" i="3"/>
  <c r="BO258" i="3"/>
  <c r="BP258" i="3"/>
  <c r="BR258" i="3"/>
  <c r="BS258" i="3"/>
  <c r="BT258" i="3"/>
  <c r="BV258" i="3"/>
  <c r="BW258" i="3"/>
  <c r="BX258" i="3"/>
  <c r="BZ258" i="3"/>
  <c r="CA258" i="3"/>
  <c r="CB258" i="3"/>
  <c r="CD258" i="3"/>
  <c r="CE258" i="3"/>
  <c r="CF258" i="3"/>
  <c r="CH258" i="3"/>
  <c r="CI258" i="3"/>
  <c r="CJ258" i="3"/>
  <c r="CL258" i="3"/>
  <c r="CM258" i="3"/>
  <c r="CN258" i="3"/>
  <c r="CP258" i="3"/>
  <c r="CQ258" i="3"/>
  <c r="CR258" i="3"/>
  <c r="CV258" i="1"/>
  <c r="CW258" i="1"/>
  <c r="A259" i="3"/>
  <c r="D259" i="3"/>
  <c r="M259" i="3"/>
  <c r="O259" i="3"/>
  <c r="W259" i="3"/>
  <c r="Z259" i="3"/>
  <c r="AH259" i="3"/>
  <c r="AK259" i="3"/>
  <c r="AS259" i="3"/>
  <c r="AU259" i="3"/>
  <c r="BC259" i="3"/>
  <c r="BF259" i="3"/>
  <c r="BO259" i="3"/>
  <c r="BR259" i="3"/>
  <c r="BZ259" i="3"/>
  <c r="CB259" i="3"/>
  <c r="CJ259" i="3"/>
  <c r="CM259" i="3"/>
  <c r="CV259" i="1"/>
  <c r="CW259" i="1"/>
  <c r="A260" i="3"/>
  <c r="B260" i="3"/>
  <c r="E260" i="3"/>
  <c r="F260" i="3"/>
  <c r="H260" i="3"/>
  <c r="K260" i="3"/>
  <c r="M260" i="3"/>
  <c r="N260" i="3"/>
  <c r="Q260" i="3"/>
  <c r="R260" i="3"/>
  <c r="S260" i="3"/>
  <c r="V260" i="3"/>
  <c r="W260" i="3"/>
  <c r="Y260" i="3"/>
  <c r="AA260" i="3"/>
  <c r="AC260" i="3"/>
  <c r="AD260" i="3"/>
  <c r="AG260" i="3"/>
  <c r="AH260" i="3"/>
  <c r="AI260" i="3"/>
  <c r="AL260" i="3"/>
  <c r="AM260" i="3"/>
  <c r="AO260" i="3"/>
  <c r="AQ260" i="3"/>
  <c r="AS260" i="3"/>
  <c r="AT260" i="3"/>
  <c r="AW260" i="3"/>
  <c r="AX260" i="3"/>
  <c r="AY260" i="3"/>
  <c r="BB260" i="3"/>
  <c r="BC260" i="3"/>
  <c r="BE260" i="3"/>
  <c r="BG260" i="3"/>
  <c r="BI260" i="3"/>
  <c r="BJ260" i="3"/>
  <c r="BN260" i="3"/>
  <c r="F1949" i="5" s="1"/>
  <c r="BO260" i="3"/>
  <c r="BP260" i="3"/>
  <c r="BS260" i="3"/>
  <c r="BT260" i="3"/>
  <c r="BV260" i="3"/>
  <c r="BX260" i="3"/>
  <c r="BZ260" i="3"/>
  <c r="CA260" i="3"/>
  <c r="CD260" i="3"/>
  <c r="CE260" i="3"/>
  <c r="CF260" i="3"/>
  <c r="CI260" i="3"/>
  <c r="CJ260" i="3"/>
  <c r="CL260" i="3"/>
  <c r="CN260" i="3"/>
  <c r="CP260" i="3"/>
  <c r="CQ260" i="3"/>
  <c r="CV260" i="1"/>
  <c r="CW260" i="1"/>
  <c r="A261" i="3"/>
  <c r="M261" i="3"/>
  <c r="W261" i="3"/>
  <c r="AH261" i="3"/>
  <c r="AP261" i="3"/>
  <c r="AW261" i="3"/>
  <c r="BC261" i="3"/>
  <c r="BL261" i="3"/>
  <c r="BS261" i="3"/>
  <c r="BZ261" i="3"/>
  <c r="CH261" i="3"/>
  <c r="CN261" i="3"/>
  <c r="CV261" i="1"/>
  <c r="CW261" i="1"/>
  <c r="A262" i="3"/>
  <c r="B262" i="3"/>
  <c r="D262" i="3"/>
  <c r="E262" i="3"/>
  <c r="F262" i="3"/>
  <c r="H262" i="3"/>
  <c r="I262" i="3"/>
  <c r="K262" i="3"/>
  <c r="M262" i="3"/>
  <c r="N262" i="3"/>
  <c r="O262" i="3"/>
  <c r="Q262" i="3"/>
  <c r="R262" i="3"/>
  <c r="S262" i="3"/>
  <c r="U262" i="3"/>
  <c r="V262" i="3"/>
  <c r="W262" i="3"/>
  <c r="Y262" i="3"/>
  <c r="Z262" i="3"/>
  <c r="AA262" i="3"/>
  <c r="AC262" i="3"/>
  <c r="AD262" i="3"/>
  <c r="AE262" i="3"/>
  <c r="AG262" i="3"/>
  <c r="AH262" i="3"/>
  <c r="AI262" i="3"/>
  <c r="AK262" i="3"/>
  <c r="AL262" i="3"/>
  <c r="AM262" i="3"/>
  <c r="AO262" i="3"/>
  <c r="AP262" i="3"/>
  <c r="AQ262" i="3"/>
  <c r="AS262" i="3"/>
  <c r="AT262" i="3"/>
  <c r="AU262" i="3"/>
  <c r="AW262" i="3"/>
  <c r="AX262" i="3"/>
  <c r="AY262" i="3"/>
  <c r="BA262" i="3"/>
  <c r="BB262" i="3"/>
  <c r="BC262" i="3"/>
  <c r="BE262" i="3"/>
  <c r="BF262" i="3"/>
  <c r="BG262" i="3"/>
  <c r="BI262" i="3"/>
  <c r="BJ262" i="3"/>
  <c r="BL262" i="3"/>
  <c r="BN262" i="3"/>
  <c r="BO262" i="3"/>
  <c r="BP262" i="3"/>
  <c r="BR262" i="3"/>
  <c r="BS262" i="3"/>
  <c r="BT262" i="3"/>
  <c r="BV262" i="3"/>
  <c r="BW262" i="3"/>
  <c r="BX262" i="3"/>
  <c r="BZ262" i="3"/>
  <c r="CA262" i="3"/>
  <c r="CB262" i="3"/>
  <c r="CD262" i="3"/>
  <c r="CE262" i="3"/>
  <c r="CF262" i="3"/>
  <c r="CH262" i="3"/>
  <c r="CI262" i="3"/>
  <c r="CJ262" i="3"/>
  <c r="CL262" i="3"/>
  <c r="CM262" i="3"/>
  <c r="CN262" i="3"/>
  <c r="CP262" i="3"/>
  <c r="CQ262" i="3"/>
  <c r="CR262" i="3"/>
  <c r="CV262" i="1"/>
  <c r="CW262" i="1"/>
  <c r="A263" i="3"/>
  <c r="B263" i="3"/>
  <c r="D263" i="3"/>
  <c r="H263" i="3"/>
  <c r="I263" i="3"/>
  <c r="M263" i="3"/>
  <c r="O263" i="3"/>
  <c r="R263" i="3"/>
  <c r="S263" i="3"/>
  <c r="W263" i="3"/>
  <c r="Y263" i="3"/>
  <c r="Z263" i="3"/>
  <c r="AD263" i="3"/>
  <c r="AE263" i="3"/>
  <c r="AH263" i="3"/>
  <c r="AK263" i="3"/>
  <c r="AM263" i="3"/>
  <c r="AO263" i="3"/>
  <c r="AS263" i="3"/>
  <c r="AT263" i="3"/>
  <c r="AU263" i="3"/>
  <c r="AY263" i="3"/>
  <c r="BA263" i="3"/>
  <c r="BC263" i="3"/>
  <c r="BF263" i="3"/>
  <c r="BI263" i="3"/>
  <c r="BJ263" i="3"/>
  <c r="BO263" i="3"/>
  <c r="BP263" i="3"/>
  <c r="BR263" i="3"/>
  <c r="BV263" i="3"/>
  <c r="BW263" i="3"/>
  <c r="BZ263" i="3"/>
  <c r="CB263" i="3"/>
  <c r="CE263" i="3"/>
  <c r="CF263" i="3"/>
  <c r="CJ263" i="3"/>
  <c r="CL263" i="3"/>
  <c r="CM263" i="3"/>
  <c r="CQ263" i="3"/>
  <c r="CR263" i="3"/>
  <c r="CV263" i="1"/>
  <c r="CW263" i="1"/>
  <c r="A264" i="3"/>
  <c r="B264" i="3"/>
  <c r="E264" i="3"/>
  <c r="H264" i="3"/>
  <c r="K264" i="3"/>
  <c r="M264" i="3"/>
  <c r="Q264" i="3"/>
  <c r="R264" i="3"/>
  <c r="S264" i="3"/>
  <c r="W264" i="3"/>
  <c r="Y264" i="3"/>
  <c r="AA264" i="3"/>
  <c r="AD264" i="3"/>
  <c r="AG264" i="3"/>
  <c r="AH264" i="3"/>
  <c r="AL264" i="3"/>
  <c r="AM264" i="3"/>
  <c r="AO264" i="3"/>
  <c r="AS264" i="3"/>
  <c r="AT264" i="3"/>
  <c r="AW264" i="3"/>
  <c r="AY264" i="3"/>
  <c r="BB264" i="3"/>
  <c r="BC264" i="3"/>
  <c r="BG264" i="3"/>
  <c r="BI264" i="3"/>
  <c r="BJ264" i="3"/>
  <c r="BO264" i="3"/>
  <c r="BP264" i="3"/>
  <c r="BS264" i="3"/>
  <c r="BV264" i="3"/>
  <c r="BX264" i="3"/>
  <c r="BZ264" i="3"/>
  <c r="CD264" i="3"/>
  <c r="CE264" i="3"/>
  <c r="CF264" i="3"/>
  <c r="CJ264" i="3"/>
  <c r="CL264" i="3"/>
  <c r="CN264" i="3"/>
  <c r="CQ264" i="3"/>
  <c r="CV264" i="1"/>
  <c r="CW264" i="1"/>
  <c r="A265" i="3"/>
  <c r="D265" i="3"/>
  <c r="E265" i="3"/>
  <c r="F265" i="3"/>
  <c r="I265" i="3"/>
  <c r="K265" i="3"/>
  <c r="M265" i="3"/>
  <c r="O265" i="3"/>
  <c r="Q265" i="3"/>
  <c r="R265" i="3"/>
  <c r="U265" i="3"/>
  <c r="V265" i="3"/>
  <c r="W265" i="3"/>
  <c r="Z265" i="3"/>
  <c r="AA265" i="3"/>
  <c r="AC265" i="3"/>
  <c r="AE265" i="3"/>
  <c r="AG265" i="3"/>
  <c r="AH265" i="3"/>
  <c r="AK265" i="3"/>
  <c r="AL265" i="3"/>
  <c r="AM265" i="3"/>
  <c r="AP265" i="3"/>
  <c r="AQ265" i="3"/>
  <c r="AS265" i="3"/>
  <c r="AU265" i="3"/>
  <c r="AW265" i="3"/>
  <c r="AX265" i="3"/>
  <c r="BA265" i="3"/>
  <c r="BB265" i="3"/>
  <c r="HT824" i="5" s="1"/>
  <c r="HT2054" i="5" s="1"/>
  <c r="BC265" i="3"/>
  <c r="BF265" i="3"/>
  <c r="BG265" i="3"/>
  <c r="BI265" i="3"/>
  <c r="BL265" i="3"/>
  <c r="BN265" i="3"/>
  <c r="BO265" i="3"/>
  <c r="BR265" i="3"/>
  <c r="BS265" i="3"/>
  <c r="BT265" i="3"/>
  <c r="BW265" i="3"/>
  <c r="BX265" i="3"/>
  <c r="BZ265" i="3"/>
  <c r="CB265" i="3"/>
  <c r="CD265" i="3"/>
  <c r="CE265" i="3"/>
  <c r="CH265" i="3"/>
  <c r="CI265" i="3"/>
  <c r="CJ265" i="3"/>
  <c r="CM265" i="3"/>
  <c r="CN265" i="3"/>
  <c r="CP265" i="3"/>
  <c r="CR265" i="3"/>
  <c r="CV265" i="1"/>
  <c r="CW265" i="1"/>
  <c r="A266" i="3"/>
  <c r="B266" i="3"/>
  <c r="D266" i="3"/>
  <c r="E266" i="3"/>
  <c r="F266" i="3"/>
  <c r="H266" i="3"/>
  <c r="I266" i="3"/>
  <c r="K266" i="3"/>
  <c r="M266" i="3"/>
  <c r="N266" i="3"/>
  <c r="O266" i="3"/>
  <c r="Q266" i="3"/>
  <c r="R266" i="3"/>
  <c r="S266" i="3"/>
  <c r="U266" i="3"/>
  <c r="V266" i="3"/>
  <c r="W266" i="3"/>
  <c r="Y266" i="3"/>
  <c r="Z266" i="3"/>
  <c r="AA266" i="3"/>
  <c r="AC266" i="3"/>
  <c r="AD266" i="3"/>
  <c r="AE266" i="3"/>
  <c r="AG266" i="3"/>
  <c r="AH266" i="3"/>
  <c r="AI266" i="3"/>
  <c r="AK266" i="3"/>
  <c r="AL266" i="3"/>
  <c r="AM266" i="3"/>
  <c r="AO266" i="3"/>
  <c r="AP266" i="3"/>
  <c r="AQ266" i="3"/>
  <c r="AS266" i="3"/>
  <c r="AT266" i="3"/>
  <c r="AU266" i="3"/>
  <c r="AW266" i="3"/>
  <c r="AX266" i="3"/>
  <c r="AY266" i="3"/>
  <c r="BA266" i="3"/>
  <c r="BB266" i="3"/>
  <c r="HU1399" i="5" s="1"/>
  <c r="HU2054" i="5" s="1"/>
  <c r="BC266" i="3"/>
  <c r="BE266" i="3"/>
  <c r="BF266" i="3"/>
  <c r="BG266" i="3"/>
  <c r="BI266" i="3"/>
  <c r="BJ266" i="3"/>
  <c r="BL266" i="3"/>
  <c r="BN266" i="3"/>
  <c r="BO266" i="3"/>
  <c r="BP266" i="3"/>
  <c r="BR266" i="3"/>
  <c r="BS266" i="3"/>
  <c r="BT266" i="3"/>
  <c r="BV266" i="3"/>
  <c r="BW266" i="3"/>
  <c r="BX266" i="3"/>
  <c r="BZ266" i="3"/>
  <c r="CA266" i="3"/>
  <c r="CB266" i="3"/>
  <c r="CD266" i="3"/>
  <c r="CE266" i="3"/>
  <c r="CF266" i="3"/>
  <c r="CH266" i="3"/>
  <c r="CI266" i="3"/>
  <c r="CJ266" i="3"/>
  <c r="CL266" i="3"/>
  <c r="CM266" i="3"/>
  <c r="CN266" i="3"/>
  <c r="CP266" i="3"/>
  <c r="CQ266" i="3"/>
  <c r="CR266" i="3"/>
  <c r="CV266" i="1"/>
  <c r="CW266" i="1"/>
  <c r="A267" i="3"/>
  <c r="B267" i="3"/>
  <c r="D267" i="3"/>
  <c r="F267" i="3"/>
  <c r="H267" i="3"/>
  <c r="I267" i="3"/>
  <c r="M267" i="3"/>
  <c r="N267" i="3"/>
  <c r="O267" i="3"/>
  <c r="R267" i="3"/>
  <c r="S267" i="3"/>
  <c r="U267" i="3"/>
  <c r="W267" i="3"/>
  <c r="Y267" i="3"/>
  <c r="Z267" i="3"/>
  <c r="AC267" i="3"/>
  <c r="AD267" i="3"/>
  <c r="AE267" i="3"/>
  <c r="AH267" i="3"/>
  <c r="AI267" i="3"/>
  <c r="AK267" i="3"/>
  <c r="AM267" i="3"/>
  <c r="AO267" i="3"/>
  <c r="AP267" i="3"/>
  <c r="AS267" i="3"/>
  <c r="AT267" i="3"/>
  <c r="AU267" i="3"/>
  <c r="AX267" i="3"/>
  <c r="AY267" i="3"/>
  <c r="BA267" i="3"/>
  <c r="BC267" i="3"/>
  <c r="BE267" i="3"/>
  <c r="BF267" i="3"/>
  <c r="BI267" i="3"/>
  <c r="BJ267" i="3"/>
  <c r="BL267" i="3"/>
  <c r="BO267" i="3"/>
  <c r="BP267" i="3"/>
  <c r="BR267" i="3"/>
  <c r="BT267" i="3"/>
  <c r="BV267" i="3"/>
  <c r="BW267" i="3"/>
  <c r="BZ267" i="3"/>
  <c r="CA267" i="3"/>
  <c r="CB267" i="3"/>
  <c r="CE267" i="3"/>
  <c r="CF267" i="3"/>
  <c r="CH267" i="3"/>
  <c r="CJ267" i="3"/>
  <c r="CL267" i="3"/>
  <c r="CM267" i="3"/>
  <c r="CP267" i="3"/>
  <c r="CQ267" i="3"/>
  <c r="CR267" i="3"/>
  <c r="CV267" i="1"/>
  <c r="CW267" i="1"/>
  <c r="A268" i="3"/>
  <c r="B268" i="3"/>
  <c r="E268" i="3"/>
  <c r="F268" i="3"/>
  <c r="H268" i="3"/>
  <c r="K268" i="3"/>
  <c r="M268" i="3"/>
  <c r="N268" i="3"/>
  <c r="Q268" i="3"/>
  <c r="R268" i="3"/>
  <c r="S268" i="3"/>
  <c r="V268" i="3"/>
  <c r="W268" i="3"/>
  <c r="Y268" i="3"/>
  <c r="AA268" i="3"/>
  <c r="AC268" i="3"/>
  <c r="AD268" i="3"/>
  <c r="AG268" i="3"/>
  <c r="AH268" i="3"/>
  <c r="AI268" i="3"/>
  <c r="AL268" i="3"/>
  <c r="AM268" i="3"/>
  <c r="AO268" i="3"/>
  <c r="AQ268" i="3"/>
  <c r="AS268" i="3"/>
  <c r="AT268" i="3"/>
  <c r="AW268" i="3"/>
  <c r="AX268" i="3"/>
  <c r="AY268" i="3"/>
  <c r="BB268" i="3"/>
  <c r="HW1578" i="5" s="1"/>
  <c r="HW2054" i="5" s="1"/>
  <c r="BC268" i="3"/>
  <c r="BE268" i="3"/>
  <c r="BG268" i="3"/>
  <c r="BI268" i="3"/>
  <c r="BJ268" i="3"/>
  <c r="BN268" i="3"/>
  <c r="BO268" i="3"/>
  <c r="BP268" i="3"/>
  <c r="BS268" i="3"/>
  <c r="BT268" i="3"/>
  <c r="BV268" i="3"/>
  <c r="BX268" i="3"/>
  <c r="BZ268" i="3"/>
  <c r="CA268" i="3"/>
  <c r="CD268" i="3"/>
  <c r="CE268" i="3"/>
  <c r="CF268" i="3"/>
  <c r="CI268" i="3"/>
  <c r="CJ268" i="3"/>
  <c r="CL268" i="3"/>
  <c r="CN268" i="3"/>
  <c r="CP268" i="3"/>
  <c r="CQ268" i="3"/>
  <c r="CV268" i="1"/>
  <c r="CW268" i="1"/>
  <c r="A269" i="3"/>
  <c r="I269" i="3"/>
  <c r="Q269" i="3"/>
  <c r="W269" i="3"/>
  <c r="AE269" i="3"/>
  <c r="AL269" i="3"/>
  <c r="AS269" i="3"/>
  <c r="BA269" i="3"/>
  <c r="BG269" i="3"/>
  <c r="BO269" i="3"/>
  <c r="BW269" i="3"/>
  <c r="CD269" i="3"/>
  <c r="CJ269" i="3"/>
  <c r="CR269" i="3"/>
  <c r="CV269" i="1"/>
  <c r="CW269" i="1"/>
  <c r="A270" i="3"/>
  <c r="B270" i="3"/>
  <c r="D270" i="3"/>
  <c r="E270" i="3"/>
  <c r="F270" i="3"/>
  <c r="H270" i="3"/>
  <c r="I270" i="3"/>
  <c r="K270" i="3"/>
  <c r="M270" i="3"/>
  <c r="N270" i="3"/>
  <c r="O270" i="3"/>
  <c r="Q270" i="3"/>
  <c r="R270" i="3"/>
  <c r="S270" i="3"/>
  <c r="U270" i="3"/>
  <c r="V270" i="3"/>
  <c r="W270" i="3"/>
  <c r="Y270" i="3"/>
  <c r="Z270" i="3"/>
  <c r="AA270" i="3"/>
  <c r="AC270" i="3"/>
  <c r="AD270" i="3"/>
  <c r="AE270" i="3"/>
  <c r="AG270" i="3"/>
  <c r="AH270" i="3"/>
  <c r="AI270" i="3"/>
  <c r="AK270" i="3"/>
  <c r="AL270" i="3"/>
  <c r="AM270" i="3"/>
  <c r="AO270" i="3"/>
  <c r="AP270" i="3"/>
  <c r="AQ270" i="3"/>
  <c r="AS270" i="3"/>
  <c r="AT270" i="3"/>
  <c r="AU270" i="3"/>
  <c r="AW270" i="3"/>
  <c r="AX270" i="3"/>
  <c r="AY270" i="3"/>
  <c r="BA270" i="3"/>
  <c r="BB270" i="3"/>
  <c r="HY2005" i="5" s="1"/>
  <c r="HY2054" i="5" s="1"/>
  <c r="BC270" i="3"/>
  <c r="BE270" i="3"/>
  <c r="BF270" i="3"/>
  <c r="BG270" i="3"/>
  <c r="BI270" i="3"/>
  <c r="BJ270" i="3"/>
  <c r="BL270" i="3"/>
  <c r="BN270" i="3"/>
  <c r="BO270" i="3"/>
  <c r="BP270" i="3"/>
  <c r="BR270" i="3"/>
  <c r="BS270" i="3"/>
  <c r="BT270" i="3"/>
  <c r="BV270" i="3"/>
  <c r="BW270" i="3"/>
  <c r="BX270" i="3"/>
  <c r="BZ270" i="3"/>
  <c r="CA270" i="3"/>
  <c r="CB270" i="3"/>
  <c r="CD270" i="3"/>
  <c r="CE270" i="3"/>
  <c r="CF270" i="3"/>
  <c r="CH270" i="3"/>
  <c r="CI270" i="3"/>
  <c r="CJ270" i="3"/>
  <c r="CL270" i="3"/>
  <c r="CM270" i="3"/>
  <c r="CN270" i="3"/>
  <c r="CP270" i="3"/>
  <c r="CQ270" i="3"/>
  <c r="CR270" i="3"/>
  <c r="CV270" i="1"/>
  <c r="CW270" i="1"/>
  <c r="A271" i="3"/>
  <c r="H271" i="3"/>
  <c r="O271" i="3"/>
  <c r="W271" i="3"/>
  <c r="AD271" i="3"/>
  <c r="AK271" i="3"/>
  <c r="AS271" i="3"/>
  <c r="AY271" i="3"/>
  <c r="BF271" i="3"/>
  <c r="BO271" i="3"/>
  <c r="BV271" i="3"/>
  <c r="CB271" i="3"/>
  <c r="CJ271" i="3"/>
  <c r="CQ271" i="3"/>
  <c r="CV271" i="1"/>
  <c r="CW271" i="1"/>
  <c r="A272" i="3"/>
  <c r="H272" i="3"/>
  <c r="Q272" i="3"/>
  <c r="W272" i="3"/>
  <c r="AD272" i="3"/>
  <c r="AL272" i="3"/>
  <c r="AS272" i="3"/>
  <c r="AY272" i="3"/>
  <c r="BG272" i="3"/>
  <c r="BO272" i="3"/>
  <c r="BV272" i="3"/>
  <c r="CD272" i="3"/>
  <c r="CJ272" i="3"/>
  <c r="CQ272" i="3"/>
  <c r="CV272" i="1"/>
  <c r="CW272" i="1"/>
  <c r="A273" i="3"/>
  <c r="D273" i="3"/>
  <c r="I273" i="3"/>
  <c r="K273" i="3"/>
  <c r="Q273" i="3"/>
  <c r="R273" i="3"/>
  <c r="W273" i="3"/>
  <c r="Z273" i="3"/>
  <c r="AE273" i="3"/>
  <c r="AG273" i="3"/>
  <c r="AL273" i="3"/>
  <c r="AM273" i="3"/>
  <c r="AS273" i="3"/>
  <c r="AU273" i="3"/>
  <c r="BA273" i="3"/>
  <c r="BB273" i="3"/>
  <c r="IB1536" i="5" s="1"/>
  <c r="IB2054" i="5" s="1"/>
  <c r="BG273" i="3"/>
  <c r="BI273" i="3"/>
  <c r="BO273" i="3"/>
  <c r="BR273" i="3"/>
  <c r="BW273" i="3"/>
  <c r="BX273" i="3"/>
  <c r="CD273" i="3"/>
  <c r="CE273" i="3"/>
  <c r="CJ273" i="3"/>
  <c r="CM273" i="3"/>
  <c r="CR273" i="3"/>
  <c r="CV273" i="1"/>
  <c r="CW273" i="1"/>
  <c r="A274" i="3"/>
  <c r="B274" i="3"/>
  <c r="D274" i="3"/>
  <c r="E274" i="3"/>
  <c r="F274" i="3"/>
  <c r="H274" i="3"/>
  <c r="I274" i="3"/>
  <c r="K274" i="3"/>
  <c r="M274" i="3"/>
  <c r="N274" i="3"/>
  <c r="O274" i="3"/>
  <c r="Q274" i="3"/>
  <c r="R274" i="3"/>
  <c r="S274" i="3"/>
  <c r="U274" i="3"/>
  <c r="V274" i="3"/>
  <c r="W274" i="3"/>
  <c r="Y274" i="3"/>
  <c r="Z274" i="3"/>
  <c r="AA274" i="3"/>
  <c r="AC274" i="3"/>
  <c r="AD274" i="3"/>
  <c r="AE274" i="3"/>
  <c r="AG274" i="3"/>
  <c r="AH274" i="3"/>
  <c r="AI274" i="3"/>
  <c r="AK274" i="3"/>
  <c r="AL274" i="3"/>
  <c r="AM274" i="3"/>
  <c r="AO274" i="3"/>
  <c r="AP274" i="3"/>
  <c r="AQ274" i="3"/>
  <c r="AS274" i="3"/>
  <c r="AT274" i="3"/>
  <c r="AU274" i="3"/>
  <c r="AW274" i="3"/>
  <c r="AX274" i="3"/>
  <c r="AY274" i="3"/>
  <c r="BA274" i="3"/>
  <c r="BB274" i="3"/>
  <c r="BC274" i="3"/>
  <c r="BE274" i="3"/>
  <c r="BF274" i="3"/>
  <c r="BG274" i="3"/>
  <c r="BI274" i="3"/>
  <c r="BJ274" i="3"/>
  <c r="BL274" i="3"/>
  <c r="BN274" i="3"/>
  <c r="BO274" i="3"/>
  <c r="BP274" i="3"/>
  <c r="BR274" i="3"/>
  <c r="BS274" i="3"/>
  <c r="BT274" i="3"/>
  <c r="BV274" i="3"/>
  <c r="BW274" i="3"/>
  <c r="BX274" i="3"/>
  <c r="BZ274" i="3"/>
  <c r="CA274" i="3"/>
  <c r="CB274" i="3"/>
  <c r="CD274" i="3"/>
  <c r="CE274" i="3"/>
  <c r="CF274" i="3"/>
  <c r="CH274" i="3"/>
  <c r="CI274" i="3"/>
  <c r="CJ274" i="3"/>
  <c r="CL274" i="3"/>
  <c r="CM274" i="3"/>
  <c r="CN274" i="3"/>
  <c r="CP274" i="3"/>
  <c r="CQ274" i="3"/>
  <c r="CR274" i="3"/>
  <c r="CV274" i="1"/>
  <c r="CW274" i="1"/>
  <c r="A275" i="3"/>
  <c r="B275" i="3"/>
  <c r="H275" i="3"/>
  <c r="I275" i="3"/>
  <c r="O275" i="3"/>
  <c r="R275" i="3"/>
  <c r="W275" i="3"/>
  <c r="Y275" i="3"/>
  <c r="AD275" i="3"/>
  <c r="AE275" i="3"/>
  <c r="AK275" i="3"/>
  <c r="AM275" i="3"/>
  <c r="AS275" i="3"/>
  <c r="AT275" i="3"/>
  <c r="AY275" i="3"/>
  <c r="BA275" i="3"/>
  <c r="BF275" i="3"/>
  <c r="BI275" i="3"/>
  <c r="BO275" i="3"/>
  <c r="BP275" i="3"/>
  <c r="BV275" i="3"/>
  <c r="BW275" i="3"/>
  <c r="CB275" i="3"/>
  <c r="CE275" i="3"/>
  <c r="CJ275" i="3"/>
  <c r="CL275" i="3"/>
  <c r="CQ275" i="3"/>
  <c r="CR275" i="3"/>
  <c r="CV275" i="1"/>
  <c r="CW275" i="1"/>
  <c r="A276" i="3"/>
  <c r="B276" i="3"/>
  <c r="H276" i="3"/>
  <c r="K276" i="3"/>
  <c r="Q276" i="3"/>
  <c r="R276" i="3"/>
  <c r="W276" i="3"/>
  <c r="Y276" i="3"/>
  <c r="AD276" i="3"/>
  <c r="AG276" i="3"/>
  <c r="AL276" i="3"/>
  <c r="AM276" i="3"/>
  <c r="AS276" i="3"/>
  <c r="AT276" i="3"/>
  <c r="AY276" i="3"/>
  <c r="BB276" i="3"/>
  <c r="IE139" i="5" s="1"/>
  <c r="BG276" i="3"/>
  <c r="BI276" i="3"/>
  <c r="BO276" i="3"/>
  <c r="BP276" i="3"/>
  <c r="BV276" i="3"/>
  <c r="BX276" i="3"/>
  <c r="CD276" i="3"/>
  <c r="CE276" i="3"/>
  <c r="CJ276" i="3"/>
  <c r="CL276" i="3"/>
  <c r="CQ276" i="3"/>
  <c r="CV276" i="1"/>
  <c r="CW276" i="1"/>
  <c r="A277" i="3"/>
  <c r="D277" i="3"/>
  <c r="E277" i="3"/>
  <c r="I277" i="3"/>
  <c r="K277" i="3"/>
  <c r="M277" i="3"/>
  <c r="Q277" i="3"/>
  <c r="R277" i="3"/>
  <c r="U277" i="3"/>
  <c r="W277" i="3"/>
  <c r="Z277" i="3"/>
  <c r="AA277" i="3"/>
  <c r="AE277" i="3"/>
  <c r="AG277" i="3"/>
  <c r="AH277" i="3"/>
  <c r="AL277" i="3"/>
  <c r="AM277" i="3"/>
  <c r="AP277" i="3"/>
  <c r="AS277" i="3"/>
  <c r="AU277" i="3"/>
  <c r="AW277" i="3"/>
  <c r="BA277" i="3"/>
  <c r="BB277" i="3"/>
  <c r="IF1081" i="5" s="1"/>
  <c r="IF2054" i="5" s="1"/>
  <c r="BC277" i="3"/>
  <c r="BG277" i="3"/>
  <c r="BI277" i="3"/>
  <c r="BL277" i="3"/>
  <c r="BO277" i="3"/>
  <c r="BR277" i="3"/>
  <c r="BS277" i="3"/>
  <c r="BW277" i="3"/>
  <c r="BX277" i="3"/>
  <c r="BZ277" i="3"/>
  <c r="CD277" i="3"/>
  <c r="CE277" i="3"/>
  <c r="CH277" i="3"/>
  <c r="CJ277" i="3"/>
  <c r="CM277" i="3"/>
  <c r="CN277" i="3"/>
  <c r="CR277" i="3"/>
  <c r="CV277" i="1"/>
  <c r="CW277" i="1"/>
  <c r="A278" i="3"/>
  <c r="B278" i="3"/>
  <c r="D278" i="3"/>
  <c r="E278" i="3"/>
  <c r="F278" i="3"/>
  <c r="H278" i="3"/>
  <c r="I278" i="3"/>
  <c r="K278" i="3"/>
  <c r="M278" i="3"/>
  <c r="N278" i="3"/>
  <c r="O278" i="3"/>
  <c r="Q278" i="3"/>
  <c r="R278" i="3"/>
  <c r="S278" i="3"/>
  <c r="U278" i="3"/>
  <c r="V278" i="3"/>
  <c r="W278" i="3"/>
  <c r="Y278" i="3"/>
  <c r="Z278" i="3"/>
  <c r="AA278" i="3"/>
  <c r="AC278" i="3"/>
  <c r="AD278" i="3"/>
  <c r="AE278" i="3"/>
  <c r="AG278" i="3"/>
  <c r="AH278" i="3"/>
  <c r="AI278" i="3"/>
  <c r="AK278" i="3"/>
  <c r="AL278" i="3"/>
  <c r="AM278" i="3"/>
  <c r="AO278" i="3"/>
  <c r="AP278" i="3"/>
  <c r="IG867" i="5" s="1"/>
  <c r="IG2054" i="5" s="1"/>
  <c r="AQ278" i="3"/>
  <c r="AS278" i="3"/>
  <c r="AT278" i="3"/>
  <c r="AU278" i="3"/>
  <c r="AW278" i="3"/>
  <c r="AX278" i="3"/>
  <c r="AY278" i="3"/>
  <c r="BA278" i="3"/>
  <c r="BB278" i="3"/>
  <c r="BC278" i="3"/>
  <c r="BE278" i="3"/>
  <c r="BF278" i="3"/>
  <c r="BG278" i="3"/>
  <c r="BI278" i="3"/>
  <c r="BJ278" i="3"/>
  <c r="BL278" i="3"/>
  <c r="BN278" i="3"/>
  <c r="BO278" i="3"/>
  <c r="BP278" i="3"/>
  <c r="BR278" i="3"/>
  <c r="BS278" i="3"/>
  <c r="BT278" i="3"/>
  <c r="BV278" i="3"/>
  <c r="BW278" i="3"/>
  <c r="BX278" i="3"/>
  <c r="BZ278" i="3"/>
  <c r="CA278" i="3"/>
  <c r="CB278" i="3"/>
  <c r="CD278" i="3"/>
  <c r="CE278" i="3"/>
  <c r="CF278" i="3"/>
  <c r="CH278" i="3"/>
  <c r="CI278" i="3"/>
  <c r="CJ278" i="3"/>
  <c r="CL278" i="3"/>
  <c r="CM278" i="3"/>
  <c r="CN278" i="3"/>
  <c r="CP278" i="3"/>
  <c r="CQ278" i="3"/>
  <c r="CR278" i="3"/>
  <c r="CV278" i="1"/>
  <c r="CW278" i="1"/>
  <c r="A279" i="3"/>
  <c r="B279" i="3"/>
  <c r="D279" i="3"/>
  <c r="H279" i="3"/>
  <c r="I279" i="3"/>
  <c r="M279" i="3"/>
  <c r="O279" i="3"/>
  <c r="R279" i="3"/>
  <c r="S279" i="3"/>
  <c r="W279" i="3"/>
  <c r="Y279" i="3"/>
  <c r="Z279" i="3"/>
  <c r="AD279" i="3"/>
  <c r="AE279" i="3"/>
  <c r="AH279" i="3"/>
  <c r="AK279" i="3"/>
  <c r="AM279" i="3"/>
  <c r="AO279" i="3"/>
  <c r="AS279" i="3"/>
  <c r="AT279" i="3"/>
  <c r="AU279" i="3"/>
  <c r="AY279" i="3"/>
  <c r="BA279" i="3"/>
  <c r="BC279" i="3"/>
  <c r="BF279" i="3"/>
  <c r="BI279" i="3"/>
  <c r="BJ279" i="3"/>
  <c r="BO279" i="3"/>
  <c r="BP279" i="3"/>
  <c r="BR279" i="3"/>
  <c r="BV279" i="3"/>
  <c r="BW279" i="3"/>
  <c r="BZ279" i="3"/>
  <c r="CB279" i="3"/>
  <c r="CE279" i="3"/>
  <c r="CF279" i="3"/>
  <c r="CJ279" i="3"/>
  <c r="CL279" i="3"/>
  <c r="CM279" i="3"/>
  <c r="CQ279" i="3"/>
  <c r="CR279" i="3"/>
  <c r="CV279" i="1"/>
  <c r="CW279" i="1"/>
  <c r="A280" i="3"/>
  <c r="B280" i="3"/>
  <c r="E280" i="3"/>
  <c r="H280" i="3"/>
  <c r="K280" i="3"/>
  <c r="M280" i="3"/>
  <c r="Q280" i="3"/>
  <c r="R280" i="3"/>
  <c r="S280" i="3"/>
  <c r="W280" i="3"/>
  <c r="Y280" i="3"/>
  <c r="AA280" i="3"/>
  <c r="AD280" i="3"/>
  <c r="AG280" i="3"/>
  <c r="AH280" i="3"/>
  <c r="AL280" i="3"/>
  <c r="AM280" i="3"/>
  <c r="AO280" i="3"/>
  <c r="AS280" i="3"/>
  <c r="AT280" i="3"/>
  <c r="AW280" i="3"/>
  <c r="AY280" i="3"/>
  <c r="BB280" i="3"/>
  <c r="BC280" i="3"/>
  <c r="BG280" i="3"/>
  <c r="BI280" i="3"/>
  <c r="BJ280" i="3"/>
  <c r="BO280" i="3"/>
  <c r="BP280" i="3"/>
  <c r="BS280" i="3"/>
  <c r="BV280" i="3"/>
  <c r="BX280" i="3"/>
  <c r="BZ280" i="3"/>
  <c r="CD280" i="3"/>
  <c r="CE280" i="3"/>
  <c r="CF280" i="3"/>
  <c r="CJ280" i="3"/>
  <c r="CL280" i="3"/>
  <c r="CN280" i="3"/>
  <c r="CQ280" i="3"/>
  <c r="CV280" i="1"/>
  <c r="CW280" i="1"/>
  <c r="A281" i="3"/>
  <c r="D281" i="3"/>
  <c r="E281" i="3"/>
  <c r="F281" i="3"/>
  <c r="I281" i="3"/>
  <c r="K281" i="3"/>
  <c r="M281" i="3"/>
  <c r="O281" i="3"/>
  <c r="Q281" i="3"/>
  <c r="R281" i="3"/>
  <c r="U281" i="3"/>
  <c r="V281" i="3"/>
  <c r="W281" i="3"/>
  <c r="Z281" i="3"/>
  <c r="AA281" i="3"/>
  <c r="AC281" i="3"/>
  <c r="AE281" i="3"/>
  <c r="AG281" i="3"/>
  <c r="AH281" i="3"/>
  <c r="AK281" i="3"/>
  <c r="AL281" i="3"/>
  <c r="AM281" i="3"/>
  <c r="AP281" i="3"/>
  <c r="AQ281" i="3"/>
  <c r="IJ1584" i="5" s="1"/>
  <c r="AS281" i="3"/>
  <c r="AU281" i="3"/>
  <c r="AW281" i="3"/>
  <c r="AX281" i="3"/>
  <c r="BA281" i="3"/>
  <c r="BB281" i="3"/>
  <c r="BC281" i="3"/>
  <c r="BF281" i="3"/>
  <c r="BG281" i="3"/>
  <c r="BI281" i="3"/>
  <c r="BL281" i="3"/>
  <c r="BN281" i="3"/>
  <c r="BO281" i="3"/>
  <c r="BR281" i="3"/>
  <c r="BS281" i="3"/>
  <c r="BT281" i="3"/>
  <c r="BW281" i="3"/>
  <c r="BX281" i="3"/>
  <c r="BZ281" i="3"/>
  <c r="CB281" i="3"/>
  <c r="CD281" i="3"/>
  <c r="CE281" i="3"/>
  <c r="CH281" i="3"/>
  <c r="CI281" i="3"/>
  <c r="CJ281" i="3"/>
  <c r="CM281" i="3"/>
  <c r="CN281" i="3"/>
  <c r="CP281" i="3"/>
  <c r="CR281" i="3"/>
  <c r="CV281" i="1"/>
  <c r="CW281" i="1"/>
  <c r="A282" i="3"/>
  <c r="B282" i="3"/>
  <c r="D282" i="3"/>
  <c r="E282" i="3"/>
  <c r="F282" i="3"/>
  <c r="H282" i="3"/>
  <c r="I282" i="3"/>
  <c r="K282" i="3"/>
  <c r="M282" i="3"/>
  <c r="N282" i="3"/>
  <c r="O282" i="3"/>
  <c r="Q282" i="3"/>
  <c r="R282" i="3"/>
  <c r="S282" i="3"/>
  <c r="U282" i="3"/>
  <c r="V282" i="3"/>
  <c r="W282" i="3"/>
  <c r="Y282" i="3"/>
  <c r="Z282" i="3"/>
  <c r="AA282" i="3"/>
  <c r="AC282" i="3"/>
  <c r="AD282" i="3"/>
  <c r="AE282" i="3"/>
  <c r="AG282" i="3"/>
  <c r="AH282" i="3"/>
  <c r="AI282" i="3"/>
  <c r="AK282" i="3"/>
  <c r="AL282" i="3"/>
  <c r="AM282" i="3"/>
  <c r="AO282" i="3"/>
  <c r="AP282" i="3"/>
  <c r="AQ282" i="3"/>
  <c r="AS282" i="3"/>
  <c r="AT282" i="3"/>
  <c r="AU282" i="3"/>
  <c r="AW282" i="3"/>
  <c r="AX282" i="3"/>
  <c r="AY282" i="3"/>
  <c r="BA282" i="3"/>
  <c r="BB282" i="3"/>
  <c r="IK1552" i="5" s="1"/>
  <c r="IK2054" i="5" s="1"/>
  <c r="BC282" i="3"/>
  <c r="BE282" i="3"/>
  <c r="BF282" i="3"/>
  <c r="BG282" i="3"/>
  <c r="BI282" i="3"/>
  <c r="BJ282" i="3"/>
  <c r="BL282" i="3"/>
  <c r="BN282" i="3"/>
  <c r="BO282" i="3"/>
  <c r="BP282" i="3"/>
  <c r="BR282" i="3"/>
  <c r="BS282" i="3"/>
  <c r="BT282" i="3"/>
  <c r="BV282" i="3"/>
  <c r="BW282" i="3"/>
  <c r="BX282" i="3"/>
  <c r="BZ282" i="3"/>
  <c r="CA282" i="3"/>
  <c r="CB282" i="3"/>
  <c r="CD282" i="3"/>
  <c r="CE282" i="3"/>
  <c r="CF282" i="3"/>
  <c r="CH282" i="3"/>
  <c r="CI282" i="3"/>
  <c r="CJ282" i="3"/>
  <c r="CL282" i="3"/>
  <c r="CM282" i="3"/>
  <c r="CN282" i="3"/>
  <c r="CP282" i="3"/>
  <c r="CQ282" i="3"/>
  <c r="CR282" i="3"/>
  <c r="CV282" i="1"/>
  <c r="CW282" i="1"/>
  <c r="A283" i="3"/>
  <c r="B283" i="3"/>
  <c r="D283" i="3"/>
  <c r="F283" i="3"/>
  <c r="H283" i="3"/>
  <c r="I283" i="3"/>
  <c r="M283" i="3"/>
  <c r="N283" i="3"/>
  <c r="O283" i="3"/>
  <c r="R283" i="3"/>
  <c r="S283" i="3"/>
  <c r="U283" i="3"/>
  <c r="W283" i="3"/>
  <c r="Y283" i="3"/>
  <c r="Z283" i="3"/>
  <c r="AC283" i="3"/>
  <c r="AD283" i="3"/>
  <c r="AE283" i="3"/>
  <c r="AH283" i="3"/>
  <c r="AI283" i="3"/>
  <c r="AK283" i="3"/>
  <c r="AM283" i="3"/>
  <c r="AO283" i="3"/>
  <c r="AP283" i="3"/>
  <c r="AS283" i="3"/>
  <c r="AT283" i="3"/>
  <c r="AU283" i="3"/>
  <c r="AX283" i="3"/>
  <c r="AY283" i="3"/>
  <c r="BA283" i="3"/>
  <c r="BC283" i="3"/>
  <c r="BE283" i="3"/>
  <c r="BF283" i="3"/>
  <c r="BI283" i="3"/>
  <c r="BJ283" i="3"/>
  <c r="BL283" i="3"/>
  <c r="BO283" i="3"/>
  <c r="BP283" i="3"/>
  <c r="BR283" i="3"/>
  <c r="BT283" i="3"/>
  <c r="BV283" i="3"/>
  <c r="BW283" i="3"/>
  <c r="BZ283" i="3"/>
  <c r="CA283" i="3"/>
  <c r="CB283" i="3"/>
  <c r="CE283" i="3"/>
  <c r="CF283" i="3"/>
  <c r="CH283" i="3"/>
  <c r="CJ283" i="3"/>
  <c r="CL283" i="3"/>
  <c r="CM283" i="3"/>
  <c r="CP283" i="3"/>
  <c r="CQ283" i="3"/>
  <c r="CR283" i="3"/>
  <c r="CV283" i="1"/>
  <c r="CW283" i="1"/>
  <c r="A284" i="3"/>
  <c r="B284" i="3"/>
  <c r="E284" i="3"/>
  <c r="F284" i="3"/>
  <c r="H284" i="3"/>
  <c r="K284" i="3"/>
  <c r="M284" i="3"/>
  <c r="N284" i="3"/>
  <c r="Q284" i="3"/>
  <c r="R284" i="3"/>
  <c r="S284" i="3"/>
  <c r="V284" i="3"/>
  <c r="W284" i="3"/>
  <c r="Y284" i="3"/>
  <c r="AA284" i="3"/>
  <c r="AC284" i="3"/>
  <c r="F1599" i="5" s="1"/>
  <c r="AD284" i="3"/>
  <c r="AG284" i="3"/>
  <c r="AH284" i="3"/>
  <c r="AI284" i="3"/>
  <c r="AL284" i="3"/>
  <c r="AM284" i="3"/>
  <c r="AO284" i="3"/>
  <c r="AQ284" i="3"/>
  <c r="AS284" i="3"/>
  <c r="AT284" i="3"/>
  <c r="AW284" i="3"/>
  <c r="AX284" i="3"/>
  <c r="AY284" i="3"/>
  <c r="BB284" i="3"/>
  <c r="BC284" i="3"/>
  <c r="BE284" i="3"/>
  <c r="BG284" i="3"/>
  <c r="BI284" i="3"/>
  <c r="BJ284" i="3"/>
  <c r="BN284" i="3"/>
  <c r="BO284" i="3"/>
  <c r="BP284" i="3"/>
  <c r="BS284" i="3"/>
  <c r="BT284" i="3"/>
  <c r="BV284" i="3"/>
  <c r="BX284" i="3"/>
  <c r="BZ284" i="3"/>
  <c r="CA284" i="3"/>
  <c r="CD284" i="3"/>
  <c r="CE284" i="3"/>
  <c r="CF284" i="3"/>
  <c r="CI284" i="3"/>
  <c r="CJ284" i="3"/>
  <c r="CL284" i="3"/>
  <c r="CN284" i="3"/>
  <c r="CP284" i="3"/>
  <c r="CQ284" i="3"/>
  <c r="CV284" i="1"/>
  <c r="CW284" i="1"/>
  <c r="A285" i="3"/>
  <c r="I285" i="3"/>
  <c r="Q285" i="3"/>
  <c r="W285" i="3"/>
  <c r="AE285" i="3"/>
  <c r="AL285" i="3"/>
  <c r="F1470" i="5" s="1"/>
  <c r="AS285" i="3"/>
  <c r="BA285" i="3"/>
  <c r="BG285" i="3"/>
  <c r="BO285" i="3"/>
  <c r="BW285" i="3"/>
  <c r="CD285" i="3"/>
  <c r="CJ285" i="3"/>
  <c r="CR285" i="3"/>
  <c r="CV285" i="1"/>
  <c r="CW285" i="1"/>
  <c r="A286" i="3"/>
  <c r="B286" i="3"/>
  <c r="D286" i="3"/>
  <c r="E286" i="3"/>
  <c r="F286" i="3"/>
  <c r="H286" i="3"/>
  <c r="I286" i="3"/>
  <c r="K286" i="3"/>
  <c r="M286" i="3"/>
  <c r="N286" i="3"/>
  <c r="O286" i="3"/>
  <c r="Q286" i="3"/>
  <c r="R286" i="3"/>
  <c r="S286" i="3"/>
  <c r="U286" i="3"/>
  <c r="V286" i="3"/>
  <c r="W286" i="3"/>
  <c r="Y286" i="3"/>
  <c r="Z286" i="3"/>
  <c r="AA286" i="3"/>
  <c r="AC286" i="3"/>
  <c r="AD286" i="3"/>
  <c r="AE286" i="3"/>
  <c r="AG286" i="3"/>
  <c r="AH286" i="3"/>
  <c r="AI286" i="3"/>
  <c r="AK286" i="3"/>
  <c r="AL286" i="3"/>
  <c r="IO1464" i="5" s="1"/>
  <c r="IO2054" i="5" s="1"/>
  <c r="AM286" i="3"/>
  <c r="AO286" i="3"/>
  <c r="AP286" i="3"/>
  <c r="AQ286" i="3"/>
  <c r="AS286" i="3"/>
  <c r="AT286" i="3"/>
  <c r="AU286" i="3"/>
  <c r="AW286" i="3"/>
  <c r="AX286" i="3"/>
  <c r="AY286" i="3"/>
  <c r="BA286" i="3"/>
  <c r="BB286" i="3"/>
  <c r="BC286" i="3"/>
  <c r="BE286" i="3"/>
  <c r="BF286" i="3"/>
  <c r="BG286" i="3"/>
  <c r="BI286" i="3"/>
  <c r="BJ286" i="3"/>
  <c r="BL286" i="3"/>
  <c r="BN286" i="3"/>
  <c r="BO286" i="3"/>
  <c r="BP286" i="3"/>
  <c r="BR286" i="3"/>
  <c r="BS286" i="3"/>
  <c r="BT286" i="3"/>
  <c r="BV286" i="3"/>
  <c r="BW286" i="3"/>
  <c r="BX286" i="3"/>
  <c r="BZ286" i="3"/>
  <c r="CA286" i="3"/>
  <c r="CB286" i="3"/>
  <c r="CD286" i="3"/>
  <c r="CE286" i="3"/>
  <c r="CF286" i="3"/>
  <c r="CH286" i="3"/>
  <c r="CI286" i="3"/>
  <c r="CJ286" i="3"/>
  <c r="CL286" i="3"/>
  <c r="CM286" i="3"/>
  <c r="CN286" i="3"/>
  <c r="CP286" i="3"/>
  <c r="CQ286" i="3"/>
  <c r="CR286" i="3"/>
  <c r="CV286" i="1"/>
  <c r="CW286" i="1"/>
  <c r="A287" i="3"/>
  <c r="F287" i="3"/>
  <c r="M287" i="3"/>
  <c r="R287" i="3"/>
  <c r="W287" i="3"/>
  <c r="AC287" i="3"/>
  <c r="AH287" i="3"/>
  <c r="AM287" i="3"/>
  <c r="AS287" i="3"/>
  <c r="AX287" i="3"/>
  <c r="BC287" i="3"/>
  <c r="BI287" i="3"/>
  <c r="BO287" i="3"/>
  <c r="BT287" i="3"/>
  <c r="BZ287" i="3"/>
  <c r="CE287" i="3"/>
  <c r="CJ287" i="3"/>
  <c r="CP287" i="3"/>
  <c r="CV287" i="1"/>
  <c r="CW287" i="1"/>
  <c r="A288" i="3"/>
  <c r="B288" i="3"/>
  <c r="D288" i="3"/>
  <c r="E288" i="3"/>
  <c r="F288" i="3"/>
  <c r="H288" i="3"/>
  <c r="I288" i="3"/>
  <c r="K288" i="3"/>
  <c r="M288" i="3"/>
  <c r="N288" i="3"/>
  <c r="O288" i="3"/>
  <c r="Q288" i="3"/>
  <c r="R288" i="3"/>
  <c r="S288" i="3"/>
  <c r="U288" i="3"/>
  <c r="V288" i="3"/>
  <c r="W288" i="3"/>
  <c r="Y288" i="3"/>
  <c r="Z288" i="3"/>
  <c r="AA288" i="3"/>
  <c r="AC288" i="3"/>
  <c r="AD288" i="3"/>
  <c r="AE288" i="3"/>
  <c r="AG288" i="3"/>
  <c r="AH288" i="3"/>
  <c r="AI288" i="3"/>
  <c r="AK288" i="3"/>
  <c r="AL288" i="3"/>
  <c r="AM288" i="3"/>
  <c r="AO288" i="3"/>
  <c r="AP288" i="3"/>
  <c r="AQ288" i="3"/>
  <c r="AS288" i="3"/>
  <c r="AT288" i="3"/>
  <c r="AU288" i="3"/>
  <c r="AW288" i="3"/>
  <c r="AX288" i="3"/>
  <c r="AY288" i="3"/>
  <c r="BA288" i="3"/>
  <c r="BB288" i="3"/>
  <c r="BC288" i="3"/>
  <c r="BE288" i="3"/>
  <c r="BF288" i="3"/>
  <c r="BG288" i="3"/>
  <c r="BI288" i="3"/>
  <c r="BJ288" i="3"/>
  <c r="BL288" i="3"/>
  <c r="BN288" i="3"/>
  <c r="BO288" i="3"/>
  <c r="BP288" i="3"/>
  <c r="BR288" i="3"/>
  <c r="BS288" i="3"/>
  <c r="BT288" i="3"/>
  <c r="BV288" i="3"/>
  <c r="BW288" i="3"/>
  <c r="BX288" i="3"/>
  <c r="BZ288" i="3"/>
  <c r="CA288" i="3"/>
  <c r="CB288" i="3"/>
  <c r="CD288" i="3"/>
  <c r="CE288" i="3"/>
  <c r="CF288" i="3"/>
  <c r="CH288" i="3"/>
  <c r="CI288" i="3"/>
  <c r="CJ288" i="3"/>
  <c r="CL288" i="3"/>
  <c r="CM288" i="3"/>
  <c r="CN288" i="3"/>
  <c r="CP288" i="3"/>
  <c r="CQ288" i="3"/>
  <c r="CR288" i="3"/>
  <c r="CV288" i="1"/>
  <c r="CW288" i="1"/>
  <c r="A289" i="3"/>
  <c r="B289" i="3"/>
  <c r="D289" i="3"/>
  <c r="F289" i="3"/>
  <c r="H289" i="3"/>
  <c r="I289" i="3"/>
  <c r="M289" i="3"/>
  <c r="N289" i="3"/>
  <c r="O289" i="3"/>
  <c r="R289" i="3"/>
  <c r="S289" i="3"/>
  <c r="U289" i="3"/>
  <c r="W289" i="3"/>
  <c r="Y289" i="3"/>
  <c r="Z289" i="3"/>
  <c r="AC289" i="3"/>
  <c r="AD289" i="3"/>
  <c r="AE289" i="3"/>
  <c r="AH289" i="3"/>
  <c r="AI289" i="3"/>
  <c r="AK289" i="3"/>
  <c r="AM289" i="3"/>
  <c r="AO289" i="3"/>
  <c r="AP289" i="3"/>
  <c r="AS289" i="3"/>
  <c r="AT289" i="3"/>
  <c r="AU289" i="3"/>
  <c r="AX289" i="3"/>
  <c r="AY289" i="3"/>
  <c r="BA289" i="3"/>
  <c r="BC289" i="3"/>
  <c r="BE289" i="3"/>
  <c r="BF289" i="3"/>
  <c r="BI289" i="3"/>
  <c r="BJ289" i="3"/>
  <c r="BL289" i="3"/>
  <c r="BO289" i="3"/>
  <c r="BP289" i="3"/>
  <c r="BR289" i="3"/>
  <c r="BT289" i="3"/>
  <c r="BV289" i="3"/>
  <c r="BW289" i="3"/>
  <c r="BZ289" i="3"/>
  <c r="CA289" i="3"/>
  <c r="CB289" i="3"/>
  <c r="CE289" i="3"/>
  <c r="CF289" i="3"/>
  <c r="CH289" i="3"/>
  <c r="CJ289" i="3"/>
  <c r="CL289" i="3"/>
  <c r="CM289" i="3"/>
  <c r="CP289" i="3"/>
  <c r="CQ289" i="3"/>
  <c r="CR289" i="3"/>
  <c r="CV289" i="1"/>
  <c r="CW289" i="1"/>
  <c r="A290" i="3"/>
  <c r="B290" i="3"/>
  <c r="F290" i="3"/>
  <c r="H290" i="3"/>
  <c r="M290" i="3"/>
  <c r="N290" i="3"/>
  <c r="R290" i="3"/>
  <c r="S290" i="3"/>
  <c r="W290" i="3"/>
  <c r="Y290" i="3"/>
  <c r="AC290" i="3"/>
  <c r="AD290" i="3"/>
  <c r="AH290" i="3"/>
  <c r="AI290" i="3"/>
  <c r="AM290" i="3"/>
  <c r="AO290" i="3"/>
  <c r="AS290" i="3"/>
  <c r="AT290" i="3"/>
  <c r="AX290" i="3"/>
  <c r="AY290" i="3"/>
  <c r="BC290" i="3"/>
  <c r="BE290" i="3"/>
  <c r="BI290" i="3"/>
  <c r="BJ290" i="3"/>
  <c r="BO290" i="3"/>
  <c r="BP290" i="3"/>
  <c r="BT290" i="3"/>
  <c r="BV290" i="3"/>
  <c r="BZ290" i="3"/>
  <c r="CA290" i="3"/>
  <c r="CE290" i="3"/>
  <c r="CF290" i="3"/>
  <c r="CJ290" i="3"/>
  <c r="CL290" i="3"/>
  <c r="CP290" i="3"/>
  <c r="CQ290" i="3"/>
  <c r="CV290" i="1"/>
  <c r="CW290" i="1"/>
  <c r="A291" i="3"/>
  <c r="F291" i="3"/>
  <c r="M291" i="3"/>
  <c r="R291" i="3"/>
  <c r="W291" i="3"/>
  <c r="AC291" i="3"/>
  <c r="AH291" i="3"/>
  <c r="AM291" i="3"/>
  <c r="AS291" i="3"/>
  <c r="AX291" i="3"/>
  <c r="BC291" i="3"/>
  <c r="BI291" i="3"/>
  <c r="BO291" i="3"/>
  <c r="BT291" i="3"/>
  <c r="BZ291" i="3"/>
  <c r="CE291" i="3"/>
  <c r="CJ291" i="3"/>
  <c r="CP291" i="3"/>
  <c r="CV291" i="1"/>
  <c r="CW291" i="1"/>
  <c r="A292" i="3"/>
  <c r="B292" i="3"/>
  <c r="D292" i="3"/>
  <c r="E292" i="3"/>
  <c r="F292" i="3"/>
  <c r="H292" i="3"/>
  <c r="I292" i="3"/>
  <c r="K292" i="3"/>
  <c r="M292" i="3"/>
  <c r="N292" i="3"/>
  <c r="O292" i="3"/>
  <c r="Q292" i="3"/>
  <c r="R292" i="3"/>
  <c r="S292" i="3"/>
  <c r="U292" i="3"/>
  <c r="V292" i="3"/>
  <c r="W292" i="3"/>
  <c r="Y292" i="3"/>
  <c r="Z292" i="3"/>
  <c r="AA292" i="3"/>
  <c r="AC292" i="3"/>
  <c r="AD292" i="3"/>
  <c r="AE292" i="3"/>
  <c r="AG292" i="3"/>
  <c r="AH292" i="3"/>
  <c r="AI292" i="3"/>
  <c r="AK292" i="3"/>
  <c r="AL292" i="3"/>
  <c r="AM292" i="3"/>
  <c r="AO292" i="3"/>
  <c r="AP292" i="3"/>
  <c r="AQ292" i="3"/>
  <c r="AS292" i="3"/>
  <c r="AT292" i="3"/>
  <c r="AU292" i="3"/>
  <c r="AW292" i="3"/>
  <c r="AX292" i="3"/>
  <c r="AY292" i="3"/>
  <c r="BA292" i="3"/>
  <c r="BB292" i="3"/>
  <c r="BC292" i="3"/>
  <c r="BE292" i="3"/>
  <c r="BF292" i="3"/>
  <c r="BG292" i="3"/>
  <c r="BI292" i="3"/>
  <c r="BJ292" i="3"/>
  <c r="BL292" i="3"/>
  <c r="BN292" i="3"/>
  <c r="BO292" i="3"/>
  <c r="BP292" i="3"/>
  <c r="BR292" i="3"/>
  <c r="BS292" i="3"/>
  <c r="BT292" i="3"/>
  <c r="BV292" i="3"/>
  <c r="BW292" i="3"/>
  <c r="BX292" i="3"/>
  <c r="BZ292" i="3"/>
  <c r="CA292" i="3"/>
  <c r="CB292" i="3"/>
  <c r="CD292" i="3"/>
  <c r="CE292" i="3"/>
  <c r="CF292" i="3"/>
  <c r="CH292" i="3"/>
  <c r="CI292" i="3"/>
  <c r="CJ292" i="3"/>
  <c r="CL292" i="3"/>
  <c r="CM292" i="3"/>
  <c r="CN292" i="3"/>
  <c r="CP292" i="3"/>
  <c r="CQ292" i="3"/>
  <c r="CR292" i="3"/>
  <c r="CV292" i="1"/>
  <c r="CW292" i="1"/>
  <c r="A293" i="3"/>
  <c r="B293" i="3"/>
  <c r="D293" i="3"/>
  <c r="F293" i="3"/>
  <c r="H293" i="3"/>
  <c r="I293" i="3"/>
  <c r="M293" i="3"/>
  <c r="N293" i="3"/>
  <c r="O293" i="3"/>
  <c r="R293" i="3"/>
  <c r="S293" i="3"/>
  <c r="U293" i="3"/>
  <c r="W293" i="3"/>
  <c r="Y293" i="3"/>
  <c r="Z293" i="3"/>
  <c r="AC293" i="3"/>
  <c r="AD293" i="3"/>
  <c r="AE293" i="3"/>
  <c r="AH293" i="3"/>
  <c r="AI293" i="3"/>
  <c r="AK293" i="3"/>
  <c r="AM293" i="3"/>
  <c r="AO293" i="3"/>
  <c r="AP293" i="3"/>
  <c r="AS293" i="3"/>
  <c r="AT293" i="3"/>
  <c r="AU293" i="3"/>
  <c r="AX293" i="3"/>
  <c r="AY293" i="3"/>
  <c r="BA293" i="3"/>
  <c r="BC293" i="3"/>
  <c r="BE293" i="3"/>
  <c r="BF293" i="3"/>
  <c r="BI293" i="3"/>
  <c r="BJ293" i="3"/>
  <c r="BL293" i="3"/>
  <c r="BO293" i="3"/>
  <c r="BP293" i="3"/>
  <c r="BR293" i="3"/>
  <c r="BT293" i="3"/>
  <c r="BV293" i="3"/>
  <c r="BW293" i="3"/>
  <c r="BZ293" i="3"/>
  <c r="CA293" i="3"/>
  <c r="CB293" i="3"/>
  <c r="CE293" i="3"/>
  <c r="CF293" i="3"/>
  <c r="CH293" i="3"/>
  <c r="CJ293" i="3"/>
  <c r="CL293" i="3"/>
  <c r="CM293" i="3"/>
  <c r="CP293" i="3"/>
  <c r="CQ293" i="3"/>
  <c r="CR293" i="3"/>
  <c r="CV293" i="1"/>
  <c r="CW293" i="1"/>
  <c r="A294" i="3"/>
  <c r="B294" i="3"/>
  <c r="F294" i="3"/>
  <c r="H294" i="3"/>
  <c r="M294" i="3"/>
  <c r="N294" i="3"/>
  <c r="R294" i="3"/>
  <c r="S294" i="3"/>
  <c r="W294" i="3"/>
  <c r="Y294" i="3"/>
  <c r="AC294" i="3"/>
  <c r="AD294" i="3"/>
  <c r="AH294" i="3"/>
  <c r="AI294" i="3"/>
  <c r="AM294" i="3"/>
  <c r="AO294" i="3"/>
  <c r="AS294" i="3"/>
  <c r="AT294" i="3"/>
  <c r="AX294" i="3"/>
  <c r="AY294" i="3"/>
  <c r="BC294" i="3"/>
  <c r="BE294" i="3"/>
  <c r="BI294" i="3"/>
  <c r="BJ294" i="3"/>
  <c r="BO294" i="3"/>
  <c r="BP294" i="3"/>
  <c r="BT294" i="3"/>
  <c r="BV294" i="3"/>
  <c r="BZ294" i="3"/>
  <c r="CA294" i="3"/>
  <c r="CE294" i="3"/>
  <c r="CF294" i="3"/>
  <c r="CJ294" i="3"/>
  <c r="CL294" i="3"/>
  <c r="CP294" i="3"/>
  <c r="CQ294" i="3"/>
  <c r="CV294" i="1"/>
  <c r="CW294" i="1"/>
  <c r="A295" i="3"/>
  <c r="F295" i="3"/>
  <c r="M295" i="3"/>
  <c r="R295" i="3"/>
  <c r="W295" i="3"/>
  <c r="AC295" i="3"/>
  <c r="AH295" i="3"/>
  <c r="AM295" i="3"/>
  <c r="AS295" i="3"/>
  <c r="AX295" i="3"/>
  <c r="BC295" i="3"/>
  <c r="BI295" i="3"/>
  <c r="BO295" i="3"/>
  <c r="BT295" i="3"/>
  <c r="BZ295" i="3"/>
  <c r="CE295" i="3"/>
  <c r="CJ295" i="3"/>
  <c r="CP295" i="3"/>
  <c r="CV295" i="1"/>
  <c r="CW295" i="1"/>
  <c r="A296" i="3"/>
  <c r="B296" i="3"/>
  <c r="D296" i="3"/>
  <c r="E296" i="3"/>
  <c r="F296" i="3"/>
  <c r="H296" i="3"/>
  <c r="I296" i="3"/>
  <c r="K296" i="3"/>
  <c r="M296" i="3"/>
  <c r="N296" i="3"/>
  <c r="O296" i="3"/>
  <c r="Q296" i="3"/>
  <c r="R296" i="3"/>
  <c r="S296" i="3"/>
  <c r="U296" i="3"/>
  <c r="V296" i="3"/>
  <c r="W296" i="3"/>
  <c r="Y296" i="3"/>
  <c r="Z296" i="3"/>
  <c r="AA296" i="3"/>
  <c r="AC296" i="3"/>
  <c r="AD296" i="3"/>
  <c r="AE296" i="3"/>
  <c r="AG296" i="3"/>
  <c r="AH296" i="3"/>
  <c r="AI296" i="3"/>
  <c r="AK296" i="3"/>
  <c r="AL296" i="3"/>
  <c r="AM296" i="3"/>
  <c r="AO296" i="3"/>
  <c r="AP296" i="3"/>
  <c r="AQ296" i="3"/>
  <c r="AS296" i="3"/>
  <c r="AT296" i="3"/>
  <c r="AU296" i="3"/>
  <c r="AW296" i="3"/>
  <c r="AX296" i="3"/>
  <c r="AY296" i="3"/>
  <c r="BA296" i="3"/>
  <c r="BB296" i="3"/>
  <c r="BC296" i="3"/>
  <c r="BE296" i="3"/>
  <c r="BF296" i="3"/>
  <c r="BG296" i="3"/>
  <c r="BI296" i="3"/>
  <c r="BJ296" i="3"/>
  <c r="BL296" i="3"/>
  <c r="BN296" i="3"/>
  <c r="BO296" i="3"/>
  <c r="BP296" i="3"/>
  <c r="BR296" i="3"/>
  <c r="BS296" i="3"/>
  <c r="BT296" i="3"/>
  <c r="BV296" i="3"/>
  <c r="BW296" i="3"/>
  <c r="BX296" i="3"/>
  <c r="BZ296" i="3"/>
  <c r="CA296" i="3"/>
  <c r="CB296" i="3"/>
  <c r="CD296" i="3"/>
  <c r="CE296" i="3"/>
  <c r="CF296" i="3"/>
  <c r="CH296" i="3"/>
  <c r="CI296" i="3"/>
  <c r="CJ296" i="3"/>
  <c r="CL296" i="3"/>
  <c r="CM296" i="3"/>
  <c r="CN296" i="3"/>
  <c r="CP296" i="3"/>
  <c r="CQ296" i="3"/>
  <c r="CR296" i="3"/>
  <c r="CV296" i="1"/>
  <c r="CW296" i="1"/>
  <c r="A297" i="3"/>
  <c r="B297" i="3"/>
  <c r="D297" i="3"/>
  <c r="F297" i="3"/>
  <c r="H297" i="3"/>
  <c r="I297" i="3"/>
  <c r="M297" i="3"/>
  <c r="N297" i="3"/>
  <c r="O297" i="3"/>
  <c r="R297" i="3"/>
  <c r="S297" i="3"/>
  <c r="U297" i="3"/>
  <c r="W297" i="3"/>
  <c r="Y297" i="3"/>
  <c r="Z297" i="3"/>
  <c r="AC297" i="3"/>
  <c r="AD297" i="3"/>
  <c r="AE297" i="3"/>
  <c r="AH297" i="3"/>
  <c r="AI297" i="3"/>
  <c r="AK297" i="3"/>
  <c r="AM297" i="3"/>
  <c r="AO297" i="3"/>
  <c r="AP297" i="3"/>
  <c r="AS297" i="3"/>
  <c r="AT297" i="3"/>
  <c r="AU297" i="3"/>
  <c r="AX297" i="3"/>
  <c r="AY297" i="3"/>
  <c r="BA297" i="3"/>
  <c r="BC297" i="3"/>
  <c r="BE297" i="3"/>
  <c r="BF297" i="3"/>
  <c r="BI297" i="3"/>
  <c r="BJ297" i="3"/>
  <c r="BL297" i="3"/>
  <c r="BO297" i="3"/>
  <c r="BP297" i="3"/>
  <c r="BR297" i="3"/>
  <c r="BT297" i="3"/>
  <c r="BV297" i="3"/>
  <c r="BW297" i="3"/>
  <c r="BZ297" i="3"/>
  <c r="CA297" i="3"/>
  <c r="CB297" i="3"/>
  <c r="CE297" i="3"/>
  <c r="CF297" i="3"/>
  <c r="CH297" i="3"/>
  <c r="CJ297" i="3"/>
  <c r="CL297" i="3"/>
  <c r="CM297" i="3"/>
  <c r="CP297" i="3"/>
  <c r="CQ297" i="3"/>
  <c r="CR297" i="3"/>
  <c r="CV297" i="1"/>
  <c r="CW297" i="1"/>
  <c r="A298" i="3"/>
  <c r="B298" i="3"/>
  <c r="F298" i="3"/>
  <c r="H298" i="3"/>
  <c r="M298" i="3"/>
  <c r="N298" i="3"/>
  <c r="R298" i="3"/>
  <c r="S298" i="3"/>
  <c r="W298" i="3"/>
  <c r="Y298" i="3"/>
  <c r="AC298" i="3"/>
  <c r="AD298" i="3"/>
  <c r="AH298" i="3"/>
  <c r="AI298" i="3"/>
  <c r="AM298" i="3"/>
  <c r="AO298" i="3"/>
  <c r="AS298" i="3"/>
  <c r="AT298" i="3"/>
  <c r="AX298" i="3"/>
  <c r="AY298" i="3"/>
  <c r="BC298" i="3"/>
  <c r="BE298" i="3"/>
  <c r="BI298" i="3"/>
  <c r="BJ298" i="3"/>
  <c r="BO298" i="3"/>
  <c r="BP298" i="3"/>
  <c r="BT298" i="3"/>
  <c r="BV298" i="3"/>
  <c r="BZ298" i="3"/>
  <c r="CA298" i="3"/>
  <c r="CE298" i="3"/>
  <c r="CF298" i="3"/>
  <c r="CJ298" i="3"/>
  <c r="CL298" i="3"/>
  <c r="CP298" i="3"/>
  <c r="CQ298" i="3"/>
  <c r="CV298" i="1"/>
  <c r="CW298" i="1"/>
  <c r="A299" i="3"/>
  <c r="F299" i="3"/>
  <c r="M299" i="3"/>
  <c r="R299" i="3"/>
  <c r="W299" i="3"/>
  <c r="AC299" i="3"/>
  <c r="AH299" i="3"/>
  <c r="AM299" i="3"/>
  <c r="AS299" i="3"/>
  <c r="AX299" i="3"/>
  <c r="BC299" i="3"/>
  <c r="BI299" i="3"/>
  <c r="BO299" i="3"/>
  <c r="BT299" i="3"/>
  <c r="BZ299" i="3"/>
  <c r="CE299" i="3"/>
  <c r="CJ299" i="3"/>
  <c r="CP299" i="3"/>
  <c r="CV299" i="1"/>
  <c r="CW299" i="1"/>
  <c r="A300" i="3"/>
  <c r="B300" i="3"/>
  <c r="D300" i="3"/>
  <c r="E300" i="3"/>
  <c r="F300" i="3"/>
  <c r="H300" i="3"/>
  <c r="I300" i="3"/>
  <c r="K300" i="3"/>
  <c r="M300" i="3"/>
  <c r="N300" i="3"/>
  <c r="O300" i="3"/>
  <c r="Q300" i="3"/>
  <c r="R300" i="3"/>
  <c r="S300" i="3"/>
  <c r="U300" i="3"/>
  <c r="V300" i="3"/>
  <c r="W300" i="3"/>
  <c r="Y300" i="3"/>
  <c r="Z300" i="3"/>
  <c r="AA300" i="3"/>
  <c r="AC300" i="3"/>
  <c r="AD300" i="3"/>
  <c r="AE300" i="3"/>
  <c r="AG300" i="3"/>
  <c r="AH300" i="3"/>
  <c r="AI300" i="3"/>
  <c r="AK300" i="3"/>
  <c r="AL300" i="3"/>
  <c r="AM300" i="3"/>
  <c r="AO300" i="3"/>
  <c r="AP300" i="3"/>
  <c r="AQ300" i="3"/>
  <c r="AS300" i="3"/>
  <c r="AT300" i="3"/>
  <c r="AU300" i="3"/>
  <c r="AW300" i="3"/>
  <c r="AX300" i="3"/>
  <c r="AY300" i="3"/>
  <c r="BA300" i="3"/>
  <c r="BB300" i="3"/>
  <c r="BC300" i="3"/>
  <c r="BE300" i="3"/>
  <c r="BF300" i="3"/>
  <c r="BG300" i="3"/>
  <c r="BI300" i="3"/>
  <c r="BJ300" i="3"/>
  <c r="BL300" i="3"/>
  <c r="BN300" i="3"/>
  <c r="BO300" i="3"/>
  <c r="BP300" i="3"/>
  <c r="BR300" i="3"/>
  <c r="BS300" i="3"/>
  <c r="BT300" i="3"/>
  <c r="BV300" i="3"/>
  <c r="BW300" i="3"/>
  <c r="BX300" i="3"/>
  <c r="BZ300" i="3"/>
  <c r="CA300" i="3"/>
  <c r="CB300" i="3"/>
  <c r="CD300" i="3"/>
  <c r="CE300" i="3"/>
  <c r="CF300" i="3"/>
  <c r="CH300" i="3"/>
  <c r="CI300" i="3"/>
  <c r="CJ300" i="3"/>
  <c r="CL300" i="3"/>
  <c r="CM300" i="3"/>
  <c r="CN300" i="3"/>
  <c r="CP300" i="3"/>
  <c r="CQ300" i="3"/>
  <c r="CR300" i="3"/>
  <c r="CV300" i="1"/>
  <c r="CW300" i="1"/>
  <c r="A301" i="3"/>
  <c r="B301" i="3"/>
  <c r="D301" i="3"/>
  <c r="F301" i="3"/>
  <c r="H301" i="3"/>
  <c r="I301" i="3"/>
  <c r="M301" i="3"/>
  <c r="N301" i="3"/>
  <c r="O301" i="3"/>
  <c r="R301" i="3"/>
  <c r="S301" i="3"/>
  <c r="U301" i="3"/>
  <c r="W301" i="3"/>
  <c r="Y301" i="3"/>
  <c r="Z301" i="3"/>
  <c r="AC301" i="3"/>
  <c r="AD301" i="3"/>
  <c r="AE301" i="3"/>
  <c r="AH301" i="3"/>
  <c r="AI301" i="3"/>
  <c r="AK301" i="3"/>
  <c r="AM301" i="3"/>
  <c r="AO301" i="3"/>
  <c r="AP301" i="3"/>
  <c r="AS301" i="3"/>
  <c r="AT301" i="3"/>
  <c r="AU301" i="3"/>
  <c r="AX301" i="3"/>
  <c r="AY301" i="3"/>
  <c r="BA301" i="3"/>
  <c r="BC301" i="3"/>
  <c r="BE301" i="3"/>
  <c r="BF301" i="3"/>
  <c r="BI301" i="3"/>
  <c r="BJ301" i="3"/>
  <c r="BL301" i="3"/>
  <c r="BO301" i="3"/>
  <c r="BP301" i="3"/>
  <c r="BR301" i="3"/>
  <c r="BT301" i="3"/>
  <c r="BV301" i="3"/>
  <c r="BW301" i="3"/>
  <c r="BZ301" i="3"/>
  <c r="CA301" i="3"/>
  <c r="CB301" i="3"/>
  <c r="CE301" i="3"/>
  <c r="CF301" i="3"/>
  <c r="CH301" i="3"/>
  <c r="CJ301" i="3"/>
  <c r="CL301" i="3"/>
  <c r="CM301" i="3"/>
  <c r="CP301" i="3"/>
  <c r="CQ301" i="3"/>
  <c r="CR301" i="3"/>
  <c r="CV301" i="1"/>
  <c r="CW301" i="1"/>
  <c r="A302" i="3"/>
  <c r="B302" i="3"/>
  <c r="F302" i="3"/>
  <c r="H302" i="3"/>
  <c r="M302" i="3"/>
  <c r="N302" i="3"/>
  <c r="R302" i="3"/>
  <c r="S302" i="3"/>
  <c r="W302" i="3"/>
  <c r="Y302" i="3"/>
  <c r="AC302" i="3"/>
  <c r="AD302" i="3"/>
  <c r="AH302" i="3"/>
  <c r="AI302" i="3"/>
  <c r="AM302" i="3"/>
  <c r="AO302" i="3"/>
  <c r="AS302" i="3"/>
  <c r="AT302" i="3"/>
  <c r="AX302" i="3"/>
  <c r="AY302" i="3"/>
  <c r="BC302" i="3"/>
  <c r="BE302" i="3"/>
  <c r="BI302" i="3"/>
  <c r="BJ302" i="3"/>
  <c r="BO302" i="3"/>
  <c r="BP302" i="3"/>
  <c r="BT302" i="3"/>
  <c r="BV302" i="3"/>
  <c r="BZ302" i="3"/>
  <c r="CA302" i="3"/>
  <c r="CE302" i="3"/>
  <c r="CF302" i="3"/>
  <c r="CJ302" i="3"/>
  <c r="CL302" i="3"/>
  <c r="CP302" i="3"/>
  <c r="CQ302" i="3"/>
  <c r="CV302" i="1"/>
  <c r="CW302" i="1"/>
  <c r="A303" i="3"/>
  <c r="F303" i="3"/>
  <c r="M303" i="3"/>
  <c r="R303" i="3"/>
  <c r="W303" i="3"/>
  <c r="AC303" i="3"/>
  <c r="AH303" i="3"/>
  <c r="AM303" i="3"/>
  <c r="AS303" i="3"/>
  <c r="AX303" i="3"/>
  <c r="BC303" i="3"/>
  <c r="BI303" i="3"/>
  <c r="BN303" i="3"/>
  <c r="BR303" i="3"/>
  <c r="BV303" i="3"/>
  <c r="BZ303" i="3"/>
  <c r="CD303" i="3"/>
  <c r="CH303" i="3"/>
  <c r="CL303" i="3"/>
  <c r="CP303" i="3"/>
  <c r="CV303" i="1"/>
  <c r="CW303" i="1"/>
  <c r="A304" i="3"/>
  <c r="B304" i="3"/>
  <c r="C304" i="3"/>
  <c r="D304" i="3"/>
  <c r="E304" i="3"/>
  <c r="F304" i="3"/>
  <c r="G304" i="3"/>
  <c r="H304" i="3"/>
  <c r="I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L304" i="3"/>
  <c r="BM304" i="3"/>
  <c r="BN304" i="3"/>
  <c r="BO304" i="3"/>
  <c r="BP304" i="3"/>
  <c r="BQ304" i="3"/>
  <c r="BR304" i="3"/>
  <c r="BS304" i="3"/>
  <c r="BT304" i="3"/>
  <c r="BU304" i="3"/>
  <c r="BV304" i="3"/>
  <c r="BW304" i="3"/>
  <c r="BX304" i="3"/>
  <c r="BY304" i="3"/>
  <c r="BZ304" i="3"/>
  <c r="CA304" i="3"/>
  <c r="CB304" i="3"/>
  <c r="CC304" i="3"/>
  <c r="CD304" i="3"/>
  <c r="CE304" i="3"/>
  <c r="CF304" i="3"/>
  <c r="CG304" i="3"/>
  <c r="CH304" i="3"/>
  <c r="CI304" i="3"/>
  <c r="CJ304" i="3"/>
  <c r="CK304" i="3"/>
  <c r="CL304" i="3"/>
  <c r="CM304" i="3"/>
  <c r="CN304" i="3"/>
  <c r="CO304" i="3"/>
  <c r="CP304" i="3"/>
  <c r="CQ304" i="3"/>
  <c r="CR304" i="3"/>
  <c r="CV304" i="1"/>
  <c r="CW304" i="1"/>
  <c r="A305" i="3"/>
  <c r="B305" i="3"/>
  <c r="C305" i="3"/>
  <c r="D305" i="3"/>
  <c r="E305" i="3"/>
  <c r="F305" i="3"/>
  <c r="G305" i="3"/>
  <c r="H305" i="3"/>
  <c r="I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X305" i="3"/>
  <c r="BY305" i="3"/>
  <c r="BZ305" i="3"/>
  <c r="CA305" i="3"/>
  <c r="CB305" i="3"/>
  <c r="CC305" i="3"/>
  <c r="CD305" i="3"/>
  <c r="CE305" i="3"/>
  <c r="CF305" i="3"/>
  <c r="CG305" i="3"/>
  <c r="CH305" i="3"/>
  <c r="CI305" i="3"/>
  <c r="CJ305" i="3"/>
  <c r="CK305" i="3"/>
  <c r="CL305" i="3"/>
  <c r="CM305" i="3"/>
  <c r="CN305" i="3"/>
  <c r="CO305" i="3"/>
  <c r="CP305" i="3"/>
  <c r="CQ305" i="3"/>
  <c r="CR305" i="3"/>
  <c r="CV305" i="1"/>
  <c r="CW305" i="1"/>
  <c r="A306" i="3"/>
  <c r="B306" i="3"/>
  <c r="C306" i="3"/>
  <c r="D306" i="3"/>
  <c r="E306" i="3"/>
  <c r="F306" i="3"/>
  <c r="G306" i="3"/>
  <c r="H306" i="3"/>
  <c r="I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L306" i="3"/>
  <c r="BM306" i="3"/>
  <c r="BN306" i="3"/>
  <c r="BO306" i="3"/>
  <c r="BP306" i="3"/>
  <c r="BQ306" i="3"/>
  <c r="BR306" i="3"/>
  <c r="BS306" i="3"/>
  <c r="BT306" i="3"/>
  <c r="BU306" i="3"/>
  <c r="BV306" i="3"/>
  <c r="BW306" i="3"/>
  <c r="BX306" i="3"/>
  <c r="BY306" i="3"/>
  <c r="BZ306" i="3"/>
  <c r="CA306" i="3"/>
  <c r="CB306" i="3"/>
  <c r="CC306" i="3"/>
  <c r="CD306" i="3"/>
  <c r="CE306" i="3"/>
  <c r="CF306" i="3"/>
  <c r="CG306" i="3"/>
  <c r="CH306" i="3"/>
  <c r="CI306" i="3"/>
  <c r="CJ306" i="3"/>
  <c r="CK306" i="3"/>
  <c r="CL306" i="3"/>
  <c r="CM306" i="3"/>
  <c r="CN306" i="3"/>
  <c r="CO306" i="3"/>
  <c r="CP306" i="3"/>
  <c r="CQ306" i="3"/>
  <c r="CR306" i="3"/>
  <c r="CV306" i="1"/>
  <c r="CW306" i="1"/>
  <c r="A307" i="3"/>
  <c r="B307" i="3"/>
  <c r="C307" i="3"/>
  <c r="D307" i="3"/>
  <c r="E307" i="3"/>
  <c r="F307" i="3"/>
  <c r="G307" i="3"/>
  <c r="H307" i="3"/>
  <c r="I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L307" i="3"/>
  <c r="BM307" i="3"/>
  <c r="BN307" i="3"/>
  <c r="BO307" i="3"/>
  <c r="BP307" i="3"/>
  <c r="BQ307" i="3"/>
  <c r="BR307" i="3"/>
  <c r="BS307" i="3"/>
  <c r="BT307" i="3"/>
  <c r="BU307" i="3"/>
  <c r="BV307" i="3"/>
  <c r="BW307" i="3"/>
  <c r="BX307" i="3"/>
  <c r="BY307" i="3"/>
  <c r="BZ307" i="3"/>
  <c r="CA307" i="3"/>
  <c r="CB307" i="3"/>
  <c r="CC307" i="3"/>
  <c r="CD307" i="3"/>
  <c r="CE307" i="3"/>
  <c r="CF307" i="3"/>
  <c r="CG307" i="3"/>
  <c r="CH307" i="3"/>
  <c r="CI307" i="3"/>
  <c r="CJ307" i="3"/>
  <c r="CK307" i="3"/>
  <c r="CL307" i="3"/>
  <c r="CM307" i="3"/>
  <c r="CN307" i="3"/>
  <c r="CO307" i="3"/>
  <c r="CP307" i="3"/>
  <c r="CQ307" i="3"/>
  <c r="CR307" i="3"/>
  <c r="CV307" i="1"/>
  <c r="CW307" i="1"/>
  <c r="A308" i="3"/>
  <c r="B308" i="3"/>
  <c r="C308" i="3"/>
  <c r="D308" i="3"/>
  <c r="E308" i="3"/>
  <c r="F308" i="3"/>
  <c r="G308" i="3"/>
  <c r="H308" i="3"/>
  <c r="I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BL308" i="3"/>
  <c r="BM308" i="3"/>
  <c r="BN308" i="3"/>
  <c r="BO308" i="3"/>
  <c r="BP308" i="3"/>
  <c r="BQ308" i="3"/>
  <c r="BR308" i="3"/>
  <c r="BS308" i="3"/>
  <c r="BT308" i="3"/>
  <c r="BU308" i="3"/>
  <c r="BV308" i="3"/>
  <c r="BW308" i="3"/>
  <c r="BX308" i="3"/>
  <c r="BY308" i="3"/>
  <c r="BZ308" i="3"/>
  <c r="CA308" i="3"/>
  <c r="CB308" i="3"/>
  <c r="CC308" i="3"/>
  <c r="CD308" i="3"/>
  <c r="CE308" i="3"/>
  <c r="CF308" i="3"/>
  <c r="CG308" i="3"/>
  <c r="CH308" i="3"/>
  <c r="CI308" i="3"/>
  <c r="CJ308" i="3"/>
  <c r="CK308" i="3"/>
  <c r="CL308" i="3"/>
  <c r="CM308" i="3"/>
  <c r="CN308" i="3"/>
  <c r="CO308" i="3"/>
  <c r="CP308" i="3"/>
  <c r="CQ308" i="3"/>
  <c r="CR308" i="3"/>
  <c r="CV308" i="1"/>
  <c r="CW308" i="1"/>
  <c r="A309" i="3"/>
  <c r="B309" i="3"/>
  <c r="C309" i="3"/>
  <c r="D309" i="3"/>
  <c r="E309" i="3"/>
  <c r="F309" i="3"/>
  <c r="G309" i="3"/>
  <c r="H309" i="3"/>
  <c r="I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BL309" i="3"/>
  <c r="BM309" i="3"/>
  <c r="BN309" i="3"/>
  <c r="BO309" i="3"/>
  <c r="BP309" i="3"/>
  <c r="BQ309" i="3"/>
  <c r="BR309" i="3"/>
  <c r="BS309" i="3"/>
  <c r="BT309" i="3"/>
  <c r="BU309" i="3"/>
  <c r="BV309" i="3"/>
  <c r="BW309" i="3"/>
  <c r="BX309" i="3"/>
  <c r="BY309" i="3"/>
  <c r="BZ309" i="3"/>
  <c r="CA309" i="3"/>
  <c r="CB309" i="3"/>
  <c r="CC309" i="3"/>
  <c r="CD309" i="3"/>
  <c r="CE309" i="3"/>
  <c r="CF309" i="3"/>
  <c r="CG309" i="3"/>
  <c r="CH309" i="3"/>
  <c r="CI309" i="3"/>
  <c r="CJ309" i="3"/>
  <c r="CK309" i="3"/>
  <c r="CL309" i="3"/>
  <c r="CM309" i="3"/>
  <c r="CN309" i="3"/>
  <c r="CO309" i="3"/>
  <c r="CP309" i="3"/>
  <c r="CQ309" i="3"/>
  <c r="CR309" i="3"/>
  <c r="CV309" i="1"/>
  <c r="CW309" i="1"/>
  <c r="A310" i="3"/>
  <c r="B310" i="3"/>
  <c r="C310" i="3"/>
  <c r="D310" i="3"/>
  <c r="E310" i="3"/>
  <c r="F310" i="3"/>
  <c r="G310" i="3"/>
  <c r="H310" i="3"/>
  <c r="I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BL310" i="3"/>
  <c r="BM310" i="3"/>
  <c r="BN310" i="3"/>
  <c r="BO310" i="3"/>
  <c r="BP310" i="3"/>
  <c r="BQ310" i="3"/>
  <c r="BR310" i="3"/>
  <c r="BS310" i="3"/>
  <c r="BT310" i="3"/>
  <c r="BU310" i="3"/>
  <c r="BV310" i="3"/>
  <c r="BW310" i="3"/>
  <c r="BX310" i="3"/>
  <c r="BY310" i="3"/>
  <c r="BZ310" i="3"/>
  <c r="CA310" i="3"/>
  <c r="CB310" i="3"/>
  <c r="CC310" i="3"/>
  <c r="CD310" i="3"/>
  <c r="CE310" i="3"/>
  <c r="CF310" i="3"/>
  <c r="CG310" i="3"/>
  <c r="CH310" i="3"/>
  <c r="CI310" i="3"/>
  <c r="CJ310" i="3"/>
  <c r="CK310" i="3"/>
  <c r="CL310" i="3"/>
  <c r="CM310" i="3"/>
  <c r="CN310" i="3"/>
  <c r="CO310" i="3"/>
  <c r="CP310" i="3"/>
  <c r="CQ310" i="3"/>
  <c r="CR310" i="3"/>
  <c r="CV310" i="1"/>
  <c r="CW310" i="1"/>
  <c r="A311" i="3"/>
  <c r="B311" i="3"/>
  <c r="C311" i="3"/>
  <c r="D311" i="3"/>
  <c r="E311" i="3"/>
  <c r="F311" i="3"/>
  <c r="G311" i="3"/>
  <c r="H311" i="3"/>
  <c r="I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BL311" i="3"/>
  <c r="BM311" i="3"/>
  <c r="BN311" i="3"/>
  <c r="BO311" i="3"/>
  <c r="BP311" i="3"/>
  <c r="BQ311" i="3"/>
  <c r="BR311" i="3"/>
  <c r="BS311" i="3"/>
  <c r="BT311" i="3"/>
  <c r="BU311" i="3"/>
  <c r="BV311" i="3"/>
  <c r="BW311" i="3"/>
  <c r="BX311" i="3"/>
  <c r="BY311" i="3"/>
  <c r="BZ311" i="3"/>
  <c r="CA311" i="3"/>
  <c r="CB311" i="3"/>
  <c r="CC311" i="3"/>
  <c r="CD311" i="3"/>
  <c r="CE311" i="3"/>
  <c r="CF311" i="3"/>
  <c r="CG311" i="3"/>
  <c r="CH311" i="3"/>
  <c r="CI311" i="3"/>
  <c r="CJ311" i="3"/>
  <c r="CK311" i="3"/>
  <c r="CL311" i="3"/>
  <c r="CM311" i="3"/>
  <c r="CN311" i="3"/>
  <c r="CO311" i="3"/>
  <c r="CP311" i="3"/>
  <c r="CQ311" i="3"/>
  <c r="CR311" i="3"/>
  <c r="CV311" i="1"/>
  <c r="CW311" i="1"/>
  <c r="A312" i="3"/>
  <c r="B312" i="3"/>
  <c r="C312" i="3"/>
  <c r="D312" i="3"/>
  <c r="E312" i="3"/>
  <c r="F312" i="3"/>
  <c r="G312" i="3"/>
  <c r="H312" i="3"/>
  <c r="I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BL312" i="3"/>
  <c r="BM312" i="3"/>
  <c r="BN312" i="3"/>
  <c r="BO312" i="3"/>
  <c r="BP312" i="3"/>
  <c r="BQ312" i="3"/>
  <c r="BR312" i="3"/>
  <c r="BS312" i="3"/>
  <c r="BT312" i="3"/>
  <c r="BU312" i="3"/>
  <c r="BV312" i="3"/>
  <c r="BW312" i="3"/>
  <c r="BX312" i="3"/>
  <c r="BY312" i="3"/>
  <c r="BZ312" i="3"/>
  <c r="CA312" i="3"/>
  <c r="CB312" i="3"/>
  <c r="CC312" i="3"/>
  <c r="CD312" i="3"/>
  <c r="CE312" i="3"/>
  <c r="CF312" i="3"/>
  <c r="CG312" i="3"/>
  <c r="CH312" i="3"/>
  <c r="CI312" i="3"/>
  <c r="CJ312" i="3"/>
  <c r="CK312" i="3"/>
  <c r="CL312" i="3"/>
  <c r="CM312" i="3"/>
  <c r="CN312" i="3"/>
  <c r="CO312" i="3"/>
  <c r="CP312" i="3"/>
  <c r="CQ312" i="3"/>
  <c r="CR312" i="3"/>
  <c r="CV312" i="1"/>
  <c r="CW312" i="1"/>
  <c r="A313" i="3"/>
  <c r="B313" i="3"/>
  <c r="C313" i="3"/>
  <c r="D313" i="3"/>
  <c r="E313" i="3"/>
  <c r="F313" i="3"/>
  <c r="G313" i="3"/>
  <c r="H313" i="3"/>
  <c r="I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BL313" i="3"/>
  <c r="BM313" i="3"/>
  <c r="BN313" i="3"/>
  <c r="BO313" i="3"/>
  <c r="BP313" i="3"/>
  <c r="BQ313" i="3"/>
  <c r="BR313" i="3"/>
  <c r="BS313" i="3"/>
  <c r="BT313" i="3"/>
  <c r="BU313" i="3"/>
  <c r="BV313" i="3"/>
  <c r="BW313" i="3"/>
  <c r="BX313" i="3"/>
  <c r="BY313" i="3"/>
  <c r="BZ313" i="3"/>
  <c r="CA313" i="3"/>
  <c r="CB313" i="3"/>
  <c r="CC313" i="3"/>
  <c r="CD313" i="3"/>
  <c r="CE313" i="3"/>
  <c r="CF313" i="3"/>
  <c r="CG313" i="3"/>
  <c r="CH313" i="3"/>
  <c r="CI313" i="3"/>
  <c r="CJ313" i="3"/>
  <c r="CK313" i="3"/>
  <c r="CL313" i="3"/>
  <c r="CM313" i="3"/>
  <c r="CN313" i="3"/>
  <c r="CO313" i="3"/>
  <c r="CP313" i="3"/>
  <c r="CQ313" i="3"/>
  <c r="CR313" i="3"/>
  <c r="CV313" i="1"/>
  <c r="CW313" i="1"/>
  <c r="A314" i="3"/>
  <c r="B314" i="3"/>
  <c r="C314" i="3"/>
  <c r="D314" i="3"/>
  <c r="E314" i="3"/>
  <c r="F314" i="3"/>
  <c r="G314" i="3"/>
  <c r="H314" i="3"/>
  <c r="I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BL314" i="3"/>
  <c r="BM314" i="3"/>
  <c r="BN314" i="3"/>
  <c r="BO314" i="3"/>
  <c r="BP314" i="3"/>
  <c r="BQ314" i="3"/>
  <c r="BR314" i="3"/>
  <c r="BS314" i="3"/>
  <c r="BT314" i="3"/>
  <c r="BU314" i="3"/>
  <c r="BV314" i="3"/>
  <c r="BW314" i="3"/>
  <c r="BX314" i="3"/>
  <c r="BY314" i="3"/>
  <c r="BZ314" i="3"/>
  <c r="CA314" i="3"/>
  <c r="CB314" i="3"/>
  <c r="CC314" i="3"/>
  <c r="CD314" i="3"/>
  <c r="CE314" i="3"/>
  <c r="CF314" i="3"/>
  <c r="CG314" i="3"/>
  <c r="CH314" i="3"/>
  <c r="CI314" i="3"/>
  <c r="CJ314" i="3"/>
  <c r="CK314" i="3"/>
  <c r="CL314" i="3"/>
  <c r="CM314" i="3"/>
  <c r="CN314" i="3"/>
  <c r="CO314" i="3"/>
  <c r="CP314" i="3"/>
  <c r="CQ314" i="3"/>
  <c r="CR314" i="3"/>
  <c r="CV314" i="1"/>
  <c r="CW314" i="1"/>
  <c r="A315" i="3"/>
  <c r="B315" i="3"/>
  <c r="C315" i="3"/>
  <c r="D315" i="3"/>
  <c r="E315" i="3"/>
  <c r="F315" i="3"/>
  <c r="G315" i="3"/>
  <c r="H315" i="3"/>
  <c r="I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BL315" i="3"/>
  <c r="BM315" i="3"/>
  <c r="BN315" i="3"/>
  <c r="BO315" i="3"/>
  <c r="BP315" i="3"/>
  <c r="BQ315" i="3"/>
  <c r="BR315" i="3"/>
  <c r="BS315" i="3"/>
  <c r="BT315" i="3"/>
  <c r="BU315" i="3"/>
  <c r="BV315" i="3"/>
  <c r="BW315" i="3"/>
  <c r="BX315" i="3"/>
  <c r="BY315" i="3"/>
  <c r="BZ315" i="3"/>
  <c r="CA315" i="3"/>
  <c r="CB315" i="3"/>
  <c r="CC315" i="3"/>
  <c r="CD315" i="3"/>
  <c r="CE315" i="3"/>
  <c r="CF315" i="3"/>
  <c r="CG315" i="3"/>
  <c r="CH315" i="3"/>
  <c r="CI315" i="3"/>
  <c r="CJ315" i="3"/>
  <c r="CK315" i="3"/>
  <c r="CL315" i="3"/>
  <c r="CM315" i="3"/>
  <c r="CN315" i="3"/>
  <c r="CO315" i="3"/>
  <c r="CP315" i="3"/>
  <c r="CQ315" i="3"/>
  <c r="CR315" i="3"/>
  <c r="CV315" i="1"/>
  <c r="CW315" i="1"/>
  <c r="A316" i="3"/>
  <c r="B316" i="3"/>
  <c r="C316" i="3"/>
  <c r="D316" i="3"/>
  <c r="E316" i="3"/>
  <c r="F316" i="3"/>
  <c r="G316" i="3"/>
  <c r="H316" i="3"/>
  <c r="I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BL316" i="3"/>
  <c r="BM316" i="3"/>
  <c r="BN316" i="3"/>
  <c r="BO316" i="3"/>
  <c r="BP316" i="3"/>
  <c r="BQ316" i="3"/>
  <c r="BR316" i="3"/>
  <c r="BS316" i="3"/>
  <c r="BT316" i="3"/>
  <c r="BU316" i="3"/>
  <c r="BV316" i="3"/>
  <c r="BW316" i="3"/>
  <c r="BX316" i="3"/>
  <c r="BY316" i="3"/>
  <c r="BZ316" i="3"/>
  <c r="CA316" i="3"/>
  <c r="CB316" i="3"/>
  <c r="CC316" i="3"/>
  <c r="CD316" i="3"/>
  <c r="CE316" i="3"/>
  <c r="CF316" i="3"/>
  <c r="CG316" i="3"/>
  <c r="CH316" i="3"/>
  <c r="CI316" i="3"/>
  <c r="CJ316" i="3"/>
  <c r="CK316" i="3"/>
  <c r="CL316" i="3"/>
  <c r="CM316" i="3"/>
  <c r="CN316" i="3"/>
  <c r="CO316" i="3"/>
  <c r="CP316" i="3"/>
  <c r="CQ316" i="3"/>
  <c r="CR316" i="3"/>
  <c r="CV316" i="1"/>
  <c r="CW316" i="1"/>
  <c r="A317" i="3"/>
  <c r="B317" i="3"/>
  <c r="C317" i="3"/>
  <c r="D317" i="3"/>
  <c r="E317" i="3"/>
  <c r="F317" i="3"/>
  <c r="G317" i="3"/>
  <c r="H317" i="3"/>
  <c r="I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BL317" i="3"/>
  <c r="BM317" i="3"/>
  <c r="BN317" i="3"/>
  <c r="BO317" i="3"/>
  <c r="BP317" i="3"/>
  <c r="BQ317" i="3"/>
  <c r="BR317" i="3"/>
  <c r="BS317" i="3"/>
  <c r="BT317" i="3"/>
  <c r="BU317" i="3"/>
  <c r="BV317" i="3"/>
  <c r="BW317" i="3"/>
  <c r="BX317" i="3"/>
  <c r="BY317" i="3"/>
  <c r="BZ317" i="3"/>
  <c r="CA317" i="3"/>
  <c r="CB317" i="3"/>
  <c r="CC317" i="3"/>
  <c r="CD317" i="3"/>
  <c r="CE317" i="3"/>
  <c r="CF317" i="3"/>
  <c r="CG317" i="3"/>
  <c r="CH317" i="3"/>
  <c r="CI317" i="3"/>
  <c r="CJ317" i="3"/>
  <c r="CK317" i="3"/>
  <c r="CL317" i="3"/>
  <c r="CM317" i="3"/>
  <c r="CN317" i="3"/>
  <c r="CO317" i="3"/>
  <c r="CP317" i="3"/>
  <c r="CQ317" i="3"/>
  <c r="CR317" i="3"/>
  <c r="CV317" i="1"/>
  <c r="CW317" i="1"/>
  <c r="A318" i="3"/>
  <c r="B318" i="3"/>
  <c r="C318" i="3"/>
  <c r="D318" i="3"/>
  <c r="E318" i="3"/>
  <c r="F318" i="3"/>
  <c r="G318" i="3"/>
  <c r="H318" i="3"/>
  <c r="I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BL318" i="3"/>
  <c r="BM318" i="3"/>
  <c r="BN318" i="3"/>
  <c r="BO318" i="3"/>
  <c r="BP318" i="3"/>
  <c r="BQ318" i="3"/>
  <c r="BR318" i="3"/>
  <c r="BS318" i="3"/>
  <c r="BT318" i="3"/>
  <c r="BU318" i="3"/>
  <c r="BV318" i="3"/>
  <c r="BW318" i="3"/>
  <c r="BX318" i="3"/>
  <c r="BY318" i="3"/>
  <c r="BZ318" i="3"/>
  <c r="CA318" i="3"/>
  <c r="CB318" i="3"/>
  <c r="CC318" i="3"/>
  <c r="CD318" i="3"/>
  <c r="CE318" i="3"/>
  <c r="CF318" i="3"/>
  <c r="CG318" i="3"/>
  <c r="CH318" i="3"/>
  <c r="CI318" i="3"/>
  <c r="CJ318" i="3"/>
  <c r="CK318" i="3"/>
  <c r="CL318" i="3"/>
  <c r="CM318" i="3"/>
  <c r="CN318" i="3"/>
  <c r="CO318" i="3"/>
  <c r="CP318" i="3"/>
  <c r="CQ318" i="3"/>
  <c r="CR318" i="3"/>
  <c r="CV318" i="1"/>
  <c r="CW318" i="1"/>
  <c r="A319" i="3"/>
  <c r="B319" i="3"/>
  <c r="C319" i="3"/>
  <c r="D319" i="3"/>
  <c r="E319" i="3"/>
  <c r="F319" i="3"/>
  <c r="G319" i="3"/>
  <c r="H319" i="3"/>
  <c r="I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BL319" i="3"/>
  <c r="BM319" i="3"/>
  <c r="BN319" i="3"/>
  <c r="BO319" i="3"/>
  <c r="BP319" i="3"/>
  <c r="BQ319" i="3"/>
  <c r="BR319" i="3"/>
  <c r="BS319" i="3"/>
  <c r="BT319" i="3"/>
  <c r="BU319" i="3"/>
  <c r="BV319" i="3"/>
  <c r="BW319" i="3"/>
  <c r="BX319" i="3"/>
  <c r="BY319" i="3"/>
  <c r="BZ319" i="3"/>
  <c r="CA319" i="3"/>
  <c r="CB319" i="3"/>
  <c r="CC319" i="3"/>
  <c r="CD319" i="3"/>
  <c r="CE319" i="3"/>
  <c r="CF319" i="3"/>
  <c r="CG319" i="3"/>
  <c r="CH319" i="3"/>
  <c r="CI319" i="3"/>
  <c r="CJ319" i="3"/>
  <c r="CK319" i="3"/>
  <c r="CL319" i="3"/>
  <c r="CM319" i="3"/>
  <c r="CN319" i="3"/>
  <c r="CO319" i="3"/>
  <c r="CP319" i="3"/>
  <c r="CQ319" i="3"/>
  <c r="CR319" i="3"/>
  <c r="CV319" i="1"/>
  <c r="CW319" i="1"/>
  <c r="A320" i="3"/>
  <c r="B320" i="3"/>
  <c r="C320" i="3"/>
  <c r="D320" i="3"/>
  <c r="E320" i="3"/>
  <c r="F320" i="3"/>
  <c r="G320" i="3"/>
  <c r="H320" i="3"/>
  <c r="I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BL320" i="3"/>
  <c r="BM320" i="3"/>
  <c r="BN320" i="3"/>
  <c r="BO320" i="3"/>
  <c r="BP320" i="3"/>
  <c r="BQ320" i="3"/>
  <c r="BR320" i="3"/>
  <c r="BS320" i="3"/>
  <c r="BT320" i="3"/>
  <c r="BU320" i="3"/>
  <c r="BV320" i="3"/>
  <c r="BW320" i="3"/>
  <c r="BX320" i="3"/>
  <c r="BY320" i="3"/>
  <c r="BZ320" i="3"/>
  <c r="CA320" i="3"/>
  <c r="CB320" i="3"/>
  <c r="CC320" i="3"/>
  <c r="CD320" i="3"/>
  <c r="CE320" i="3"/>
  <c r="CF320" i="3"/>
  <c r="CG320" i="3"/>
  <c r="CH320" i="3"/>
  <c r="CI320" i="3"/>
  <c r="CJ320" i="3"/>
  <c r="CK320" i="3"/>
  <c r="CL320" i="3"/>
  <c r="CM320" i="3"/>
  <c r="CN320" i="3"/>
  <c r="CO320" i="3"/>
  <c r="CP320" i="3"/>
  <c r="CQ320" i="3"/>
  <c r="CR320" i="3"/>
  <c r="CV320" i="1"/>
  <c r="CW320" i="1"/>
  <c r="A321" i="3"/>
  <c r="B321" i="3"/>
  <c r="C321" i="3"/>
  <c r="D321" i="3"/>
  <c r="E321" i="3"/>
  <c r="F321" i="3"/>
  <c r="G321" i="3"/>
  <c r="H321" i="3"/>
  <c r="I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BL321" i="3"/>
  <c r="BM321" i="3"/>
  <c r="BN321" i="3"/>
  <c r="BO321" i="3"/>
  <c r="BP321" i="3"/>
  <c r="BQ321" i="3"/>
  <c r="BR321" i="3"/>
  <c r="BS321" i="3"/>
  <c r="BT321" i="3"/>
  <c r="BU321" i="3"/>
  <c r="BV321" i="3"/>
  <c r="BW321" i="3"/>
  <c r="BX321" i="3"/>
  <c r="BY321" i="3"/>
  <c r="BZ321" i="3"/>
  <c r="CA321" i="3"/>
  <c r="CB321" i="3"/>
  <c r="CC321" i="3"/>
  <c r="CD321" i="3"/>
  <c r="CE321" i="3"/>
  <c r="CF321" i="3"/>
  <c r="CG321" i="3"/>
  <c r="CH321" i="3"/>
  <c r="CI321" i="3"/>
  <c r="CJ321" i="3"/>
  <c r="CK321" i="3"/>
  <c r="CL321" i="3"/>
  <c r="CM321" i="3"/>
  <c r="CN321" i="3"/>
  <c r="CO321" i="3"/>
  <c r="CP321" i="3"/>
  <c r="CQ321" i="3"/>
  <c r="CR321" i="3"/>
  <c r="CV321" i="1"/>
  <c r="CW321" i="1"/>
  <c r="A322" i="3"/>
  <c r="B322" i="3"/>
  <c r="C322" i="3"/>
  <c r="D322" i="3"/>
  <c r="E322" i="3"/>
  <c r="F322" i="3"/>
  <c r="G322" i="3"/>
  <c r="H322" i="3"/>
  <c r="I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BL322" i="3"/>
  <c r="BM322" i="3"/>
  <c r="BN322" i="3"/>
  <c r="BO322" i="3"/>
  <c r="BP322" i="3"/>
  <c r="BQ322" i="3"/>
  <c r="BR322" i="3"/>
  <c r="BS322" i="3"/>
  <c r="BT322" i="3"/>
  <c r="BU322" i="3"/>
  <c r="BV322" i="3"/>
  <c r="BW322" i="3"/>
  <c r="BX322" i="3"/>
  <c r="BY322" i="3"/>
  <c r="BZ322" i="3"/>
  <c r="CA322" i="3"/>
  <c r="CB322" i="3"/>
  <c r="CC322" i="3"/>
  <c r="CD322" i="3"/>
  <c r="CE322" i="3"/>
  <c r="CF322" i="3"/>
  <c r="CG322" i="3"/>
  <c r="CH322" i="3"/>
  <c r="CI322" i="3"/>
  <c r="CJ322" i="3"/>
  <c r="CK322" i="3"/>
  <c r="CL322" i="3"/>
  <c r="CM322" i="3"/>
  <c r="CN322" i="3"/>
  <c r="CO322" i="3"/>
  <c r="CP322" i="3"/>
  <c r="CQ322" i="3"/>
  <c r="CR322" i="3"/>
  <c r="CV322" i="1"/>
  <c r="CW322" i="1"/>
  <c r="A323" i="3"/>
  <c r="B323" i="3"/>
  <c r="C323" i="3"/>
  <c r="D323" i="3"/>
  <c r="E323" i="3"/>
  <c r="F323" i="3"/>
  <c r="G323" i="3"/>
  <c r="H323" i="3"/>
  <c r="I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BL323" i="3"/>
  <c r="BM323" i="3"/>
  <c r="BN323" i="3"/>
  <c r="BO323" i="3"/>
  <c r="BP323" i="3"/>
  <c r="BQ323" i="3"/>
  <c r="BR323" i="3"/>
  <c r="BS323" i="3"/>
  <c r="BT323" i="3"/>
  <c r="BU323" i="3"/>
  <c r="BV323" i="3"/>
  <c r="BW323" i="3"/>
  <c r="BX323" i="3"/>
  <c r="BY323" i="3"/>
  <c r="BZ323" i="3"/>
  <c r="CA323" i="3"/>
  <c r="CB323" i="3"/>
  <c r="CC323" i="3"/>
  <c r="CD323" i="3"/>
  <c r="CE323" i="3"/>
  <c r="CF323" i="3"/>
  <c r="CG323" i="3"/>
  <c r="CH323" i="3"/>
  <c r="CI323" i="3"/>
  <c r="CJ323" i="3"/>
  <c r="CK323" i="3"/>
  <c r="CL323" i="3"/>
  <c r="CM323" i="3"/>
  <c r="CN323" i="3"/>
  <c r="CO323" i="3"/>
  <c r="CP323" i="3"/>
  <c r="CQ323" i="3"/>
  <c r="CR323" i="3"/>
  <c r="CV323" i="1"/>
  <c r="CW323" i="1"/>
  <c r="A324" i="3"/>
  <c r="B324" i="3"/>
  <c r="C324" i="3"/>
  <c r="D324" i="3"/>
  <c r="E324" i="3"/>
  <c r="F324" i="3"/>
  <c r="G324" i="3"/>
  <c r="H324" i="3"/>
  <c r="I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BL324" i="3"/>
  <c r="BM324" i="3"/>
  <c r="BN324" i="3"/>
  <c r="BO324" i="3"/>
  <c r="BP324" i="3"/>
  <c r="BQ324" i="3"/>
  <c r="BR324" i="3"/>
  <c r="BS324" i="3"/>
  <c r="BT324" i="3"/>
  <c r="BU324" i="3"/>
  <c r="BV324" i="3"/>
  <c r="BW324" i="3"/>
  <c r="BX324" i="3"/>
  <c r="BY324" i="3"/>
  <c r="BZ324" i="3"/>
  <c r="CA324" i="3"/>
  <c r="CB324" i="3"/>
  <c r="CC324" i="3"/>
  <c r="CD324" i="3"/>
  <c r="CE324" i="3"/>
  <c r="CF324" i="3"/>
  <c r="CG324" i="3"/>
  <c r="CH324" i="3"/>
  <c r="CI324" i="3"/>
  <c r="CJ324" i="3"/>
  <c r="CK324" i="3"/>
  <c r="CL324" i="3"/>
  <c r="CM324" i="3"/>
  <c r="CN324" i="3"/>
  <c r="CO324" i="3"/>
  <c r="CP324" i="3"/>
  <c r="CQ324" i="3"/>
  <c r="CR324" i="3"/>
  <c r="CV324" i="1"/>
  <c r="CW324" i="1"/>
  <c r="A325" i="3"/>
  <c r="B325" i="3"/>
  <c r="C325" i="3"/>
  <c r="D325" i="3"/>
  <c r="E325" i="3"/>
  <c r="F325" i="3"/>
  <c r="G325" i="3"/>
  <c r="H325" i="3"/>
  <c r="I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BL325" i="3"/>
  <c r="BM325" i="3"/>
  <c r="BN325" i="3"/>
  <c r="BO325" i="3"/>
  <c r="BP325" i="3"/>
  <c r="BQ325" i="3"/>
  <c r="BR325" i="3"/>
  <c r="BS325" i="3"/>
  <c r="BT325" i="3"/>
  <c r="BU325" i="3"/>
  <c r="BV325" i="3"/>
  <c r="BW325" i="3"/>
  <c r="BX325" i="3"/>
  <c r="BY325" i="3"/>
  <c r="BZ325" i="3"/>
  <c r="CA325" i="3"/>
  <c r="CB325" i="3"/>
  <c r="CC325" i="3"/>
  <c r="CD325" i="3"/>
  <c r="CE325" i="3"/>
  <c r="CF325" i="3"/>
  <c r="CG325" i="3"/>
  <c r="CH325" i="3"/>
  <c r="CI325" i="3"/>
  <c r="CJ325" i="3"/>
  <c r="CK325" i="3"/>
  <c r="CL325" i="3"/>
  <c r="CM325" i="3"/>
  <c r="CN325" i="3"/>
  <c r="CO325" i="3"/>
  <c r="CP325" i="3"/>
  <c r="CQ325" i="3"/>
  <c r="CR325" i="3"/>
  <c r="CV325" i="1"/>
  <c r="CW325" i="1"/>
  <c r="A326" i="3"/>
  <c r="B326" i="3"/>
  <c r="C326" i="3"/>
  <c r="D326" i="3"/>
  <c r="E326" i="3"/>
  <c r="F326" i="3"/>
  <c r="G326" i="3"/>
  <c r="H326" i="3"/>
  <c r="I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BL326" i="3"/>
  <c r="BM326" i="3"/>
  <c r="BN326" i="3"/>
  <c r="BO326" i="3"/>
  <c r="BP326" i="3"/>
  <c r="BQ326" i="3"/>
  <c r="BR326" i="3"/>
  <c r="BS326" i="3"/>
  <c r="BT326" i="3"/>
  <c r="BU326" i="3"/>
  <c r="BV326" i="3"/>
  <c r="BW326" i="3"/>
  <c r="BX326" i="3"/>
  <c r="BY326" i="3"/>
  <c r="BZ326" i="3"/>
  <c r="CA326" i="3"/>
  <c r="CB326" i="3"/>
  <c r="CC326" i="3"/>
  <c r="CD326" i="3"/>
  <c r="CE326" i="3"/>
  <c r="CF326" i="3"/>
  <c r="CG326" i="3"/>
  <c r="CH326" i="3"/>
  <c r="CI326" i="3"/>
  <c r="CJ326" i="3"/>
  <c r="CK326" i="3"/>
  <c r="CL326" i="3"/>
  <c r="CM326" i="3"/>
  <c r="CN326" i="3"/>
  <c r="CO326" i="3"/>
  <c r="CP326" i="3"/>
  <c r="CQ326" i="3"/>
  <c r="CR326" i="3"/>
  <c r="CV326" i="1"/>
  <c r="CW326" i="1"/>
  <c r="A327" i="3"/>
  <c r="B327" i="3"/>
  <c r="C327" i="3"/>
  <c r="D327" i="3"/>
  <c r="E327" i="3"/>
  <c r="F327" i="3"/>
  <c r="G327" i="3"/>
  <c r="H327" i="3"/>
  <c r="I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Y327" i="3"/>
  <c r="AZ327" i="3"/>
  <c r="BA327" i="3"/>
  <c r="BB327" i="3"/>
  <c r="BC327" i="3"/>
  <c r="BD327" i="3"/>
  <c r="BE327" i="3"/>
  <c r="BF327" i="3"/>
  <c r="BG327" i="3"/>
  <c r="BH327" i="3"/>
  <c r="BI327" i="3"/>
  <c r="BJ327" i="3"/>
  <c r="BL327" i="3"/>
  <c r="BM327" i="3"/>
  <c r="BN327" i="3"/>
  <c r="BO327" i="3"/>
  <c r="BP327" i="3"/>
  <c r="BQ327" i="3"/>
  <c r="BR327" i="3"/>
  <c r="BS327" i="3"/>
  <c r="BT327" i="3"/>
  <c r="BU327" i="3"/>
  <c r="BV327" i="3"/>
  <c r="BW327" i="3"/>
  <c r="BX327" i="3"/>
  <c r="BY327" i="3"/>
  <c r="BZ327" i="3"/>
  <c r="CA327" i="3"/>
  <c r="CB327" i="3"/>
  <c r="CC327" i="3"/>
  <c r="CD327" i="3"/>
  <c r="CE327" i="3"/>
  <c r="CF327" i="3"/>
  <c r="CG327" i="3"/>
  <c r="CH327" i="3"/>
  <c r="CI327" i="3"/>
  <c r="CJ327" i="3"/>
  <c r="CK327" i="3"/>
  <c r="CL327" i="3"/>
  <c r="CM327" i="3"/>
  <c r="CN327" i="3"/>
  <c r="CO327" i="3"/>
  <c r="CP327" i="3"/>
  <c r="CQ327" i="3"/>
  <c r="CR327" i="3"/>
  <c r="CV327" i="1"/>
  <c r="CW327" i="1"/>
  <c r="A328" i="3"/>
  <c r="B328" i="3"/>
  <c r="C328" i="3"/>
  <c r="D328" i="3"/>
  <c r="E328" i="3"/>
  <c r="F328" i="3"/>
  <c r="G328" i="3"/>
  <c r="H328" i="3"/>
  <c r="I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Y328" i="3"/>
  <c r="AZ328" i="3"/>
  <c r="BA328" i="3"/>
  <c r="BB328" i="3"/>
  <c r="BC328" i="3"/>
  <c r="BD328" i="3"/>
  <c r="BE328" i="3"/>
  <c r="BF328" i="3"/>
  <c r="BG328" i="3"/>
  <c r="BH328" i="3"/>
  <c r="BI328" i="3"/>
  <c r="BJ328" i="3"/>
  <c r="BL328" i="3"/>
  <c r="BM328" i="3"/>
  <c r="BN328" i="3"/>
  <c r="BO328" i="3"/>
  <c r="BP328" i="3"/>
  <c r="BQ328" i="3"/>
  <c r="BR328" i="3"/>
  <c r="BS328" i="3"/>
  <c r="BT328" i="3"/>
  <c r="BU328" i="3"/>
  <c r="BV328" i="3"/>
  <c r="BW328" i="3"/>
  <c r="BX328" i="3"/>
  <c r="BY328" i="3"/>
  <c r="BZ328" i="3"/>
  <c r="CA328" i="3"/>
  <c r="CB328" i="3"/>
  <c r="CC328" i="3"/>
  <c r="CD328" i="3"/>
  <c r="CE328" i="3"/>
  <c r="CF328" i="3"/>
  <c r="CG328" i="3"/>
  <c r="CH328" i="3"/>
  <c r="CI328" i="3"/>
  <c r="CJ328" i="3"/>
  <c r="CK328" i="3"/>
  <c r="CL328" i="3"/>
  <c r="CM328" i="3"/>
  <c r="CN328" i="3"/>
  <c r="CO328" i="3"/>
  <c r="CP328" i="3"/>
  <c r="CQ328" i="3"/>
  <c r="CR328" i="3"/>
  <c r="CV328" i="1"/>
  <c r="CW328" i="1"/>
  <c r="A329" i="3"/>
  <c r="B329" i="3"/>
  <c r="C329" i="3"/>
  <c r="D329" i="3"/>
  <c r="E329" i="3"/>
  <c r="F329" i="3"/>
  <c r="G329" i="3"/>
  <c r="H329" i="3"/>
  <c r="I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Y329" i="3"/>
  <c r="AZ329" i="3"/>
  <c r="BA329" i="3"/>
  <c r="BB329" i="3"/>
  <c r="BC329" i="3"/>
  <c r="BD329" i="3"/>
  <c r="BE329" i="3"/>
  <c r="BF329" i="3"/>
  <c r="BG329" i="3"/>
  <c r="BH329" i="3"/>
  <c r="BI329" i="3"/>
  <c r="BJ329" i="3"/>
  <c r="BL329" i="3"/>
  <c r="BM329" i="3"/>
  <c r="BN329" i="3"/>
  <c r="BO329" i="3"/>
  <c r="BP329" i="3"/>
  <c r="BQ329" i="3"/>
  <c r="BR329" i="3"/>
  <c r="BS329" i="3"/>
  <c r="BT329" i="3"/>
  <c r="BU329" i="3"/>
  <c r="BV329" i="3"/>
  <c r="BW329" i="3"/>
  <c r="BX329" i="3"/>
  <c r="BY329" i="3"/>
  <c r="BZ329" i="3"/>
  <c r="CA329" i="3"/>
  <c r="CB329" i="3"/>
  <c r="CC329" i="3"/>
  <c r="CD329" i="3"/>
  <c r="CE329" i="3"/>
  <c r="CF329" i="3"/>
  <c r="CG329" i="3"/>
  <c r="CH329" i="3"/>
  <c r="CI329" i="3"/>
  <c r="CJ329" i="3"/>
  <c r="CK329" i="3"/>
  <c r="CL329" i="3"/>
  <c r="CM329" i="3"/>
  <c r="CN329" i="3"/>
  <c r="CO329" i="3"/>
  <c r="CP329" i="3"/>
  <c r="CQ329" i="3"/>
  <c r="CR329" i="3"/>
  <c r="CV329" i="1"/>
  <c r="CW329" i="1"/>
  <c r="A330" i="3"/>
  <c r="B330" i="3"/>
  <c r="C330" i="3"/>
  <c r="D330" i="3"/>
  <c r="E330" i="3"/>
  <c r="F330" i="3"/>
  <c r="G330" i="3"/>
  <c r="H330" i="3"/>
  <c r="I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Y330" i="3"/>
  <c r="AZ330" i="3"/>
  <c r="BA330" i="3"/>
  <c r="BB330" i="3"/>
  <c r="BC330" i="3"/>
  <c r="BD330" i="3"/>
  <c r="BE330" i="3"/>
  <c r="BF330" i="3"/>
  <c r="BG330" i="3"/>
  <c r="BH330" i="3"/>
  <c r="BI330" i="3"/>
  <c r="BJ330" i="3"/>
  <c r="BL330" i="3"/>
  <c r="BM330" i="3"/>
  <c r="BN330" i="3"/>
  <c r="BO330" i="3"/>
  <c r="BP330" i="3"/>
  <c r="BQ330" i="3"/>
  <c r="BR330" i="3"/>
  <c r="BS330" i="3"/>
  <c r="BT330" i="3"/>
  <c r="BU330" i="3"/>
  <c r="BV330" i="3"/>
  <c r="BW330" i="3"/>
  <c r="BX330" i="3"/>
  <c r="BY330" i="3"/>
  <c r="BZ330" i="3"/>
  <c r="CA330" i="3"/>
  <c r="CB330" i="3"/>
  <c r="CC330" i="3"/>
  <c r="CD330" i="3"/>
  <c r="CE330" i="3"/>
  <c r="CF330" i="3"/>
  <c r="CG330" i="3"/>
  <c r="CH330" i="3"/>
  <c r="CI330" i="3"/>
  <c r="CJ330" i="3"/>
  <c r="CK330" i="3"/>
  <c r="CL330" i="3"/>
  <c r="CM330" i="3"/>
  <c r="CN330" i="3"/>
  <c r="CO330" i="3"/>
  <c r="CP330" i="3"/>
  <c r="CQ330" i="3"/>
  <c r="CR330" i="3"/>
  <c r="CV330" i="1"/>
  <c r="CW330" i="1"/>
  <c r="A331" i="3"/>
  <c r="B331" i="3"/>
  <c r="C331" i="3"/>
  <c r="D331" i="3"/>
  <c r="E331" i="3"/>
  <c r="F331" i="3"/>
  <c r="G331" i="3"/>
  <c r="H331" i="3"/>
  <c r="I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Y331" i="3"/>
  <c r="AZ331" i="3"/>
  <c r="BA331" i="3"/>
  <c r="BB331" i="3"/>
  <c r="BC331" i="3"/>
  <c r="BD331" i="3"/>
  <c r="BE331" i="3"/>
  <c r="BF331" i="3"/>
  <c r="BG331" i="3"/>
  <c r="BH331" i="3"/>
  <c r="BI331" i="3"/>
  <c r="BJ331" i="3"/>
  <c r="BL331" i="3"/>
  <c r="BM331" i="3"/>
  <c r="BN331" i="3"/>
  <c r="BO331" i="3"/>
  <c r="BP331" i="3"/>
  <c r="BQ331" i="3"/>
  <c r="BR331" i="3"/>
  <c r="BS331" i="3"/>
  <c r="BT331" i="3"/>
  <c r="BU331" i="3"/>
  <c r="BV331" i="3"/>
  <c r="BW331" i="3"/>
  <c r="BX331" i="3"/>
  <c r="BY331" i="3"/>
  <c r="BZ331" i="3"/>
  <c r="CA331" i="3"/>
  <c r="CB331" i="3"/>
  <c r="CC331" i="3"/>
  <c r="CD331" i="3"/>
  <c r="CE331" i="3"/>
  <c r="CF331" i="3"/>
  <c r="CG331" i="3"/>
  <c r="CH331" i="3"/>
  <c r="CI331" i="3"/>
  <c r="CJ331" i="3"/>
  <c r="CK331" i="3"/>
  <c r="CL331" i="3"/>
  <c r="CM331" i="3"/>
  <c r="CN331" i="3"/>
  <c r="CO331" i="3"/>
  <c r="CP331" i="3"/>
  <c r="CQ331" i="3"/>
  <c r="CR331" i="3"/>
  <c r="CV331" i="1"/>
  <c r="CW331" i="1"/>
  <c r="A332" i="3"/>
  <c r="B332" i="3"/>
  <c r="C332" i="3"/>
  <c r="D332" i="3"/>
  <c r="E332" i="3"/>
  <c r="F332" i="3"/>
  <c r="G332" i="3"/>
  <c r="H332" i="3"/>
  <c r="I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Y332" i="3"/>
  <c r="AZ332" i="3"/>
  <c r="BA332" i="3"/>
  <c r="BB332" i="3"/>
  <c r="BC332" i="3"/>
  <c r="BD332" i="3"/>
  <c r="BE332" i="3"/>
  <c r="BF332" i="3"/>
  <c r="BG332" i="3"/>
  <c r="BH332" i="3"/>
  <c r="BI332" i="3"/>
  <c r="BJ332" i="3"/>
  <c r="BL332" i="3"/>
  <c r="BM332" i="3"/>
  <c r="BN332" i="3"/>
  <c r="BO332" i="3"/>
  <c r="BP332" i="3"/>
  <c r="BQ332" i="3"/>
  <c r="BR332" i="3"/>
  <c r="BS332" i="3"/>
  <c r="BT332" i="3"/>
  <c r="BU332" i="3"/>
  <c r="BV332" i="3"/>
  <c r="BW332" i="3"/>
  <c r="BX332" i="3"/>
  <c r="BY332" i="3"/>
  <c r="BZ332" i="3"/>
  <c r="CA332" i="3"/>
  <c r="CB332" i="3"/>
  <c r="CC332" i="3"/>
  <c r="CD332" i="3"/>
  <c r="CE332" i="3"/>
  <c r="CF332" i="3"/>
  <c r="CG332" i="3"/>
  <c r="CH332" i="3"/>
  <c r="CI332" i="3"/>
  <c r="CJ332" i="3"/>
  <c r="CK332" i="3"/>
  <c r="CL332" i="3"/>
  <c r="CM332" i="3"/>
  <c r="CN332" i="3"/>
  <c r="CO332" i="3"/>
  <c r="CP332" i="3"/>
  <c r="CQ332" i="3"/>
  <c r="CR332" i="3"/>
  <c r="CV332" i="1"/>
  <c r="CW332" i="1"/>
  <c r="A333" i="3"/>
  <c r="B333" i="3"/>
  <c r="C333" i="3"/>
  <c r="D333" i="3"/>
  <c r="E333" i="3"/>
  <c r="F333" i="3"/>
  <c r="G333" i="3"/>
  <c r="H333" i="3"/>
  <c r="I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Y333" i="3"/>
  <c r="AZ333" i="3"/>
  <c r="BA333" i="3"/>
  <c r="BB333" i="3"/>
  <c r="BC333" i="3"/>
  <c r="BD333" i="3"/>
  <c r="BE333" i="3"/>
  <c r="BF333" i="3"/>
  <c r="BG333" i="3"/>
  <c r="BH333" i="3"/>
  <c r="BI333" i="3"/>
  <c r="BJ333" i="3"/>
  <c r="BL333" i="3"/>
  <c r="BM333" i="3"/>
  <c r="BN333" i="3"/>
  <c r="BO333" i="3"/>
  <c r="BP333" i="3"/>
  <c r="BQ333" i="3"/>
  <c r="BR333" i="3"/>
  <c r="BS333" i="3"/>
  <c r="BT333" i="3"/>
  <c r="BU333" i="3"/>
  <c r="BV333" i="3"/>
  <c r="BW333" i="3"/>
  <c r="BX333" i="3"/>
  <c r="BY333" i="3"/>
  <c r="BZ333" i="3"/>
  <c r="CA333" i="3"/>
  <c r="CB333" i="3"/>
  <c r="CC333" i="3"/>
  <c r="CD333" i="3"/>
  <c r="CE333" i="3"/>
  <c r="CF333" i="3"/>
  <c r="CG333" i="3"/>
  <c r="CH333" i="3"/>
  <c r="CI333" i="3"/>
  <c r="CJ333" i="3"/>
  <c r="CK333" i="3"/>
  <c r="CL333" i="3"/>
  <c r="CM333" i="3"/>
  <c r="CN333" i="3"/>
  <c r="CO333" i="3"/>
  <c r="CP333" i="3"/>
  <c r="CQ333" i="3"/>
  <c r="CR333" i="3"/>
  <c r="CV333" i="1"/>
  <c r="CW333" i="1"/>
  <c r="A334" i="3"/>
  <c r="B334" i="3"/>
  <c r="C334" i="3"/>
  <c r="D334" i="3"/>
  <c r="E334" i="3"/>
  <c r="F334" i="3"/>
  <c r="G334" i="3"/>
  <c r="H334" i="3"/>
  <c r="I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Y334" i="3"/>
  <c r="AZ334" i="3"/>
  <c r="BA334" i="3"/>
  <c r="BB334" i="3"/>
  <c r="BC334" i="3"/>
  <c r="BD334" i="3"/>
  <c r="BE334" i="3"/>
  <c r="BF334" i="3"/>
  <c r="BG334" i="3"/>
  <c r="BH334" i="3"/>
  <c r="BI334" i="3"/>
  <c r="BJ334" i="3"/>
  <c r="BL334" i="3"/>
  <c r="BM334" i="3"/>
  <c r="BN334" i="3"/>
  <c r="BO334" i="3"/>
  <c r="BP334" i="3"/>
  <c r="BQ334" i="3"/>
  <c r="BR334" i="3"/>
  <c r="BS334" i="3"/>
  <c r="BT334" i="3"/>
  <c r="BU334" i="3"/>
  <c r="BV334" i="3"/>
  <c r="BW334" i="3"/>
  <c r="BX334" i="3"/>
  <c r="BY334" i="3"/>
  <c r="BZ334" i="3"/>
  <c r="CA334" i="3"/>
  <c r="CB334" i="3"/>
  <c r="CC334" i="3"/>
  <c r="CD334" i="3"/>
  <c r="CE334" i="3"/>
  <c r="CF334" i="3"/>
  <c r="CG334" i="3"/>
  <c r="CH334" i="3"/>
  <c r="CI334" i="3"/>
  <c r="CJ334" i="3"/>
  <c r="CK334" i="3"/>
  <c r="CL334" i="3"/>
  <c r="CM334" i="3"/>
  <c r="CN334" i="3"/>
  <c r="CO334" i="3"/>
  <c r="CP334" i="3"/>
  <c r="CQ334" i="3"/>
  <c r="CR334" i="3"/>
  <c r="CV334" i="1"/>
  <c r="CW334" i="1"/>
  <c r="A335" i="3"/>
  <c r="B335" i="3"/>
  <c r="C335" i="3"/>
  <c r="D335" i="3"/>
  <c r="E335" i="3"/>
  <c r="F335" i="3"/>
  <c r="G335" i="3"/>
  <c r="H335" i="3"/>
  <c r="I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Y335" i="3"/>
  <c r="AZ335" i="3"/>
  <c r="BA335" i="3"/>
  <c r="BB335" i="3"/>
  <c r="BC335" i="3"/>
  <c r="BD335" i="3"/>
  <c r="BE335" i="3"/>
  <c r="BF335" i="3"/>
  <c r="BG335" i="3"/>
  <c r="BH335" i="3"/>
  <c r="BI335" i="3"/>
  <c r="BJ335" i="3"/>
  <c r="BL335" i="3"/>
  <c r="BM335" i="3"/>
  <c r="BN335" i="3"/>
  <c r="BO335" i="3"/>
  <c r="BP335" i="3"/>
  <c r="BQ335" i="3"/>
  <c r="BR335" i="3"/>
  <c r="BS335" i="3"/>
  <c r="BT335" i="3"/>
  <c r="BU335" i="3"/>
  <c r="BV335" i="3"/>
  <c r="BW335" i="3"/>
  <c r="BX335" i="3"/>
  <c r="BY335" i="3"/>
  <c r="BZ335" i="3"/>
  <c r="CA335" i="3"/>
  <c r="CB335" i="3"/>
  <c r="CC335" i="3"/>
  <c r="CD335" i="3"/>
  <c r="CE335" i="3"/>
  <c r="CF335" i="3"/>
  <c r="CG335" i="3"/>
  <c r="CH335" i="3"/>
  <c r="CI335" i="3"/>
  <c r="CJ335" i="3"/>
  <c r="CK335" i="3"/>
  <c r="CL335" i="3"/>
  <c r="CM335" i="3"/>
  <c r="CN335" i="3"/>
  <c r="CO335" i="3"/>
  <c r="CP335" i="3"/>
  <c r="CQ335" i="3"/>
  <c r="CR335" i="3"/>
  <c r="CV335" i="1"/>
  <c r="CW335" i="1"/>
  <c r="A336" i="3"/>
  <c r="B336" i="3"/>
  <c r="C336" i="3"/>
  <c r="D336" i="3"/>
  <c r="E336" i="3"/>
  <c r="F336" i="3"/>
  <c r="G336" i="3"/>
  <c r="H336" i="3"/>
  <c r="I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Y336" i="3"/>
  <c r="AZ336" i="3"/>
  <c r="BA336" i="3"/>
  <c r="BB336" i="3"/>
  <c r="BC336" i="3"/>
  <c r="BD336" i="3"/>
  <c r="BE336" i="3"/>
  <c r="BF336" i="3"/>
  <c r="BG336" i="3"/>
  <c r="BH336" i="3"/>
  <c r="BI336" i="3"/>
  <c r="BJ336" i="3"/>
  <c r="BL336" i="3"/>
  <c r="BM336" i="3"/>
  <c r="BN336" i="3"/>
  <c r="BO336" i="3"/>
  <c r="BP336" i="3"/>
  <c r="BQ336" i="3"/>
  <c r="BR336" i="3"/>
  <c r="BS336" i="3"/>
  <c r="BT336" i="3"/>
  <c r="BU336" i="3"/>
  <c r="BV336" i="3"/>
  <c r="BW336" i="3"/>
  <c r="BX336" i="3"/>
  <c r="BY336" i="3"/>
  <c r="BZ336" i="3"/>
  <c r="CA336" i="3"/>
  <c r="CB336" i="3"/>
  <c r="CC336" i="3"/>
  <c r="CD336" i="3"/>
  <c r="CE336" i="3"/>
  <c r="CF336" i="3"/>
  <c r="CG336" i="3"/>
  <c r="CH336" i="3"/>
  <c r="CI336" i="3"/>
  <c r="CJ336" i="3"/>
  <c r="CK336" i="3"/>
  <c r="CL336" i="3"/>
  <c r="CM336" i="3"/>
  <c r="CN336" i="3"/>
  <c r="CO336" i="3"/>
  <c r="CP336" i="3"/>
  <c r="CQ336" i="3"/>
  <c r="CR336" i="3"/>
  <c r="CV336" i="1"/>
  <c r="CW336" i="1"/>
  <c r="CV337" i="1"/>
  <c r="CW337" i="1"/>
  <c r="CU337" i="3"/>
  <c r="CW337" i="3"/>
  <c r="A338" i="3"/>
  <c r="B338" i="3"/>
  <c r="C338" i="3"/>
  <c r="D338" i="3"/>
  <c r="E338" i="3"/>
  <c r="F338" i="3"/>
  <c r="G338" i="3"/>
  <c r="H338" i="3"/>
  <c r="I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Y338" i="3"/>
  <c r="AZ338" i="3"/>
  <c r="BA338" i="3"/>
  <c r="BB338" i="3"/>
  <c r="BC338" i="3"/>
  <c r="BD338" i="3"/>
  <c r="BE338" i="3"/>
  <c r="BF338" i="3"/>
  <c r="BG338" i="3"/>
  <c r="BH338" i="3"/>
  <c r="BI338" i="3"/>
  <c r="BJ338" i="3"/>
  <c r="BL338" i="3"/>
  <c r="BM338" i="3"/>
  <c r="BN338" i="3"/>
  <c r="BO338" i="3"/>
  <c r="BP338" i="3"/>
  <c r="BQ338" i="3"/>
  <c r="BR338" i="3"/>
  <c r="BS338" i="3"/>
  <c r="BT338" i="3"/>
  <c r="BU338" i="3"/>
  <c r="BV338" i="3"/>
  <c r="BW338" i="3"/>
  <c r="BX338" i="3"/>
  <c r="BY338" i="3"/>
  <c r="BZ338" i="3"/>
  <c r="CA338" i="3"/>
  <c r="CB338" i="3"/>
  <c r="CC338" i="3"/>
  <c r="CD338" i="3"/>
  <c r="CE338" i="3"/>
  <c r="CF338" i="3"/>
  <c r="CG338" i="3"/>
  <c r="CH338" i="3"/>
  <c r="CI338" i="3"/>
  <c r="CJ338" i="3"/>
  <c r="CK338" i="3"/>
  <c r="CL338" i="3"/>
  <c r="CM338" i="3"/>
  <c r="CN338" i="3"/>
  <c r="CO338" i="3"/>
  <c r="CP338" i="3"/>
  <c r="CQ338" i="3"/>
  <c r="CR338" i="3"/>
  <c r="CV338" i="1"/>
  <c r="CW338" i="1"/>
  <c r="A339" i="3"/>
  <c r="B339" i="3"/>
  <c r="C339" i="3"/>
  <c r="D339" i="3"/>
  <c r="E339" i="3"/>
  <c r="F339" i="3"/>
  <c r="G339" i="3"/>
  <c r="H339" i="3"/>
  <c r="I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Y339" i="3"/>
  <c r="AZ339" i="3"/>
  <c r="BA339" i="3"/>
  <c r="BB339" i="3"/>
  <c r="BC339" i="3"/>
  <c r="BD339" i="3"/>
  <c r="BE339" i="3"/>
  <c r="BF339" i="3"/>
  <c r="BG339" i="3"/>
  <c r="BH339" i="3"/>
  <c r="BI339" i="3"/>
  <c r="BJ339" i="3"/>
  <c r="BL339" i="3"/>
  <c r="BM339" i="3"/>
  <c r="BN339" i="3"/>
  <c r="BO339" i="3"/>
  <c r="BP339" i="3"/>
  <c r="BQ339" i="3"/>
  <c r="BR339" i="3"/>
  <c r="BS339" i="3"/>
  <c r="BT339" i="3"/>
  <c r="BU339" i="3"/>
  <c r="BV339" i="3"/>
  <c r="BW339" i="3"/>
  <c r="BX339" i="3"/>
  <c r="BY339" i="3"/>
  <c r="BZ339" i="3"/>
  <c r="CA339" i="3"/>
  <c r="CB339" i="3"/>
  <c r="CC339" i="3"/>
  <c r="CD339" i="3"/>
  <c r="CE339" i="3"/>
  <c r="CF339" i="3"/>
  <c r="CG339" i="3"/>
  <c r="CH339" i="3"/>
  <c r="CI339" i="3"/>
  <c r="CJ339" i="3"/>
  <c r="CK339" i="3"/>
  <c r="CL339" i="3"/>
  <c r="CM339" i="3"/>
  <c r="CN339" i="3"/>
  <c r="CO339" i="3"/>
  <c r="CP339" i="3"/>
  <c r="CQ339" i="3"/>
  <c r="CR339" i="3"/>
  <c r="CV339" i="1"/>
  <c r="CW339" i="1"/>
  <c r="A340" i="3"/>
  <c r="B340" i="3"/>
  <c r="C340" i="3"/>
  <c r="D340" i="3"/>
  <c r="E340" i="3"/>
  <c r="F340" i="3"/>
  <c r="G340" i="3"/>
  <c r="H340" i="3"/>
  <c r="I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Y340" i="3"/>
  <c r="AZ340" i="3"/>
  <c r="BA340" i="3"/>
  <c r="BB340" i="3"/>
  <c r="BC340" i="3"/>
  <c r="BD340" i="3"/>
  <c r="BE340" i="3"/>
  <c r="BF340" i="3"/>
  <c r="BG340" i="3"/>
  <c r="BH340" i="3"/>
  <c r="BI340" i="3"/>
  <c r="BJ340" i="3"/>
  <c r="BL340" i="3"/>
  <c r="BM340" i="3"/>
  <c r="BN340" i="3"/>
  <c r="BO340" i="3"/>
  <c r="BP340" i="3"/>
  <c r="BQ340" i="3"/>
  <c r="BR340" i="3"/>
  <c r="BS340" i="3"/>
  <c r="BT340" i="3"/>
  <c r="BU340" i="3"/>
  <c r="BV340" i="3"/>
  <c r="BW340" i="3"/>
  <c r="BX340" i="3"/>
  <c r="BY340" i="3"/>
  <c r="BZ340" i="3"/>
  <c r="CA340" i="3"/>
  <c r="CB340" i="3"/>
  <c r="CC340" i="3"/>
  <c r="CD340" i="3"/>
  <c r="CE340" i="3"/>
  <c r="CF340" i="3"/>
  <c r="CG340" i="3"/>
  <c r="CH340" i="3"/>
  <c r="CI340" i="3"/>
  <c r="CJ340" i="3"/>
  <c r="CK340" i="3"/>
  <c r="CL340" i="3"/>
  <c r="CM340" i="3"/>
  <c r="CN340" i="3"/>
  <c r="CO340" i="3"/>
  <c r="CP340" i="3"/>
  <c r="CQ340" i="3"/>
  <c r="CR340" i="3"/>
  <c r="CV340" i="1"/>
  <c r="CW340" i="1"/>
  <c r="A341" i="3"/>
  <c r="B341" i="3"/>
  <c r="C341" i="3"/>
  <c r="D341" i="3"/>
  <c r="E341" i="3"/>
  <c r="F341" i="3"/>
  <c r="G341" i="3"/>
  <c r="H341" i="3"/>
  <c r="I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Y341" i="3"/>
  <c r="AZ341" i="3"/>
  <c r="BA341" i="3"/>
  <c r="BB341" i="3"/>
  <c r="BC341" i="3"/>
  <c r="BD341" i="3"/>
  <c r="BE341" i="3"/>
  <c r="BF341" i="3"/>
  <c r="BG341" i="3"/>
  <c r="BH341" i="3"/>
  <c r="BI341" i="3"/>
  <c r="BJ341" i="3"/>
  <c r="BL341" i="3"/>
  <c r="BM341" i="3"/>
  <c r="BN341" i="3"/>
  <c r="BO341" i="3"/>
  <c r="BP341" i="3"/>
  <c r="BQ341" i="3"/>
  <c r="BR341" i="3"/>
  <c r="BS341" i="3"/>
  <c r="BT341" i="3"/>
  <c r="BU341" i="3"/>
  <c r="BV341" i="3"/>
  <c r="BW341" i="3"/>
  <c r="BX341" i="3"/>
  <c r="BY341" i="3"/>
  <c r="BZ341" i="3"/>
  <c r="CA341" i="3"/>
  <c r="CB341" i="3"/>
  <c r="CC341" i="3"/>
  <c r="CD341" i="3"/>
  <c r="CE341" i="3"/>
  <c r="CF341" i="3"/>
  <c r="CG341" i="3"/>
  <c r="CH341" i="3"/>
  <c r="CI341" i="3"/>
  <c r="CJ341" i="3"/>
  <c r="CK341" i="3"/>
  <c r="CL341" i="3"/>
  <c r="CM341" i="3"/>
  <c r="CN341" i="3"/>
  <c r="CO341" i="3"/>
  <c r="CP341" i="3"/>
  <c r="CQ341" i="3"/>
  <c r="CR341" i="3"/>
  <c r="CV341" i="1"/>
  <c r="CW341" i="1"/>
  <c r="A342" i="3"/>
  <c r="B342" i="3"/>
  <c r="C342" i="3"/>
  <c r="D342" i="3"/>
  <c r="E342" i="3"/>
  <c r="F342" i="3"/>
  <c r="G342" i="3"/>
  <c r="H342" i="3"/>
  <c r="I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BL342" i="3"/>
  <c r="BM342" i="3"/>
  <c r="BN342" i="3"/>
  <c r="BO342" i="3"/>
  <c r="BP342" i="3"/>
  <c r="BQ342" i="3"/>
  <c r="BR342" i="3"/>
  <c r="BS342" i="3"/>
  <c r="BT342" i="3"/>
  <c r="BU342" i="3"/>
  <c r="BV342" i="3"/>
  <c r="BW342" i="3"/>
  <c r="BX342" i="3"/>
  <c r="BY342" i="3"/>
  <c r="BZ342" i="3"/>
  <c r="CA342" i="3"/>
  <c r="CB342" i="3"/>
  <c r="CC342" i="3"/>
  <c r="CD342" i="3"/>
  <c r="CE342" i="3"/>
  <c r="CF342" i="3"/>
  <c r="CG342" i="3"/>
  <c r="CH342" i="3"/>
  <c r="CI342" i="3"/>
  <c r="CJ342" i="3"/>
  <c r="CK342" i="3"/>
  <c r="CL342" i="3"/>
  <c r="CM342" i="3"/>
  <c r="CN342" i="3"/>
  <c r="CO342" i="3"/>
  <c r="CP342" i="3"/>
  <c r="CQ342" i="3"/>
  <c r="CR342" i="3"/>
  <c r="CV342" i="1"/>
  <c r="CW342" i="1"/>
  <c r="A343" i="3"/>
  <c r="B343" i="3"/>
  <c r="C343" i="3"/>
  <c r="D343" i="3"/>
  <c r="E343" i="3"/>
  <c r="F343" i="3"/>
  <c r="G343" i="3"/>
  <c r="H343" i="3"/>
  <c r="I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BL343" i="3"/>
  <c r="BM343" i="3"/>
  <c r="BN343" i="3"/>
  <c r="BO343" i="3"/>
  <c r="BP343" i="3"/>
  <c r="BQ343" i="3"/>
  <c r="BR343" i="3"/>
  <c r="BS343" i="3"/>
  <c r="BT343" i="3"/>
  <c r="BU343" i="3"/>
  <c r="BV343" i="3"/>
  <c r="BW343" i="3"/>
  <c r="BX343" i="3"/>
  <c r="BY343" i="3"/>
  <c r="BZ343" i="3"/>
  <c r="CA343" i="3"/>
  <c r="CB343" i="3"/>
  <c r="CC343" i="3"/>
  <c r="CD343" i="3"/>
  <c r="CE343" i="3"/>
  <c r="CF343" i="3"/>
  <c r="CG343" i="3"/>
  <c r="CH343" i="3"/>
  <c r="CI343" i="3"/>
  <c r="CJ343" i="3"/>
  <c r="CK343" i="3"/>
  <c r="CL343" i="3"/>
  <c r="CM343" i="3"/>
  <c r="CN343" i="3"/>
  <c r="CO343" i="3"/>
  <c r="CP343" i="3"/>
  <c r="CQ343" i="3"/>
  <c r="CR343" i="3"/>
  <c r="CV343" i="1"/>
  <c r="CW343" i="1"/>
  <c r="A344" i="3"/>
  <c r="B344" i="3"/>
  <c r="C344" i="3"/>
  <c r="D344" i="3"/>
  <c r="E344" i="3"/>
  <c r="F344" i="3"/>
  <c r="G344" i="3"/>
  <c r="H344" i="3"/>
  <c r="I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BL344" i="3"/>
  <c r="BM344" i="3"/>
  <c r="BN344" i="3"/>
  <c r="BO344" i="3"/>
  <c r="BP344" i="3"/>
  <c r="BQ344" i="3"/>
  <c r="BR344" i="3"/>
  <c r="BS344" i="3"/>
  <c r="BT344" i="3"/>
  <c r="BU344" i="3"/>
  <c r="BV344" i="3"/>
  <c r="BW344" i="3"/>
  <c r="BX344" i="3"/>
  <c r="BY344" i="3"/>
  <c r="BZ344" i="3"/>
  <c r="CA344" i="3"/>
  <c r="CB344" i="3"/>
  <c r="CC344" i="3"/>
  <c r="CD344" i="3"/>
  <c r="CE344" i="3"/>
  <c r="CF344" i="3"/>
  <c r="CG344" i="3"/>
  <c r="CH344" i="3"/>
  <c r="CI344" i="3"/>
  <c r="CJ344" i="3"/>
  <c r="CK344" i="3"/>
  <c r="CL344" i="3"/>
  <c r="CM344" i="3"/>
  <c r="CN344" i="3"/>
  <c r="CO344" i="3"/>
  <c r="CP344" i="3"/>
  <c r="CQ344" i="3"/>
  <c r="CR344" i="3"/>
  <c r="CV344" i="1"/>
  <c r="CW344" i="1"/>
  <c r="A345" i="3"/>
  <c r="B345" i="3"/>
  <c r="C345" i="3"/>
  <c r="D345" i="3"/>
  <c r="E345" i="3"/>
  <c r="F345" i="3"/>
  <c r="G345" i="3"/>
  <c r="H345" i="3"/>
  <c r="I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BL345" i="3"/>
  <c r="BM345" i="3"/>
  <c r="BN345" i="3"/>
  <c r="BO345" i="3"/>
  <c r="BP345" i="3"/>
  <c r="BQ345" i="3"/>
  <c r="BR345" i="3"/>
  <c r="BS345" i="3"/>
  <c r="BT345" i="3"/>
  <c r="BU345" i="3"/>
  <c r="BV345" i="3"/>
  <c r="BW345" i="3"/>
  <c r="BX345" i="3"/>
  <c r="BY345" i="3"/>
  <c r="BZ345" i="3"/>
  <c r="CA345" i="3"/>
  <c r="CB345" i="3"/>
  <c r="CC345" i="3"/>
  <c r="CD345" i="3"/>
  <c r="CE345" i="3"/>
  <c r="CF345" i="3"/>
  <c r="CG345" i="3"/>
  <c r="CH345" i="3"/>
  <c r="CI345" i="3"/>
  <c r="CJ345" i="3"/>
  <c r="CK345" i="3"/>
  <c r="CL345" i="3"/>
  <c r="CM345" i="3"/>
  <c r="CN345" i="3"/>
  <c r="CO345" i="3"/>
  <c r="CP345" i="3"/>
  <c r="CQ345" i="3"/>
  <c r="CR345" i="3"/>
  <c r="CV345" i="1"/>
  <c r="CW345" i="1"/>
  <c r="A346" i="3"/>
  <c r="B346" i="3"/>
  <c r="C346" i="3"/>
  <c r="D346" i="3"/>
  <c r="E346" i="3"/>
  <c r="F346" i="3"/>
  <c r="G346" i="3"/>
  <c r="H346" i="3"/>
  <c r="I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BL346" i="3"/>
  <c r="BM346" i="3"/>
  <c r="BN346" i="3"/>
  <c r="BO346" i="3"/>
  <c r="BP346" i="3"/>
  <c r="BQ346" i="3"/>
  <c r="BR346" i="3"/>
  <c r="BS346" i="3"/>
  <c r="BT346" i="3"/>
  <c r="BU346" i="3"/>
  <c r="BV346" i="3"/>
  <c r="BW346" i="3"/>
  <c r="BX346" i="3"/>
  <c r="BY346" i="3"/>
  <c r="BZ346" i="3"/>
  <c r="CA346" i="3"/>
  <c r="CB346" i="3"/>
  <c r="CC346" i="3"/>
  <c r="CD346" i="3"/>
  <c r="CE346" i="3"/>
  <c r="CF346" i="3"/>
  <c r="CG346" i="3"/>
  <c r="CH346" i="3"/>
  <c r="CI346" i="3"/>
  <c r="CJ346" i="3"/>
  <c r="CK346" i="3"/>
  <c r="CL346" i="3"/>
  <c r="CM346" i="3"/>
  <c r="CN346" i="3"/>
  <c r="CO346" i="3"/>
  <c r="CP346" i="3"/>
  <c r="CQ346" i="3"/>
  <c r="CR346" i="3"/>
  <c r="CV346" i="1"/>
  <c r="CW346" i="1"/>
  <c r="A347" i="3"/>
  <c r="B347" i="3"/>
  <c r="C347" i="3"/>
  <c r="D347" i="3"/>
  <c r="E347" i="3"/>
  <c r="F347" i="3"/>
  <c r="G347" i="3"/>
  <c r="H347" i="3"/>
  <c r="I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BL347" i="3"/>
  <c r="BM347" i="3"/>
  <c r="BN347" i="3"/>
  <c r="BO347" i="3"/>
  <c r="BP347" i="3"/>
  <c r="BQ347" i="3"/>
  <c r="BR347" i="3"/>
  <c r="BS347" i="3"/>
  <c r="BT347" i="3"/>
  <c r="BU347" i="3"/>
  <c r="BV347" i="3"/>
  <c r="BW347" i="3"/>
  <c r="BX347" i="3"/>
  <c r="BY347" i="3"/>
  <c r="BZ347" i="3"/>
  <c r="CA347" i="3"/>
  <c r="CB347" i="3"/>
  <c r="CC347" i="3"/>
  <c r="CD347" i="3"/>
  <c r="CE347" i="3"/>
  <c r="CF347" i="3"/>
  <c r="CG347" i="3"/>
  <c r="CH347" i="3"/>
  <c r="CI347" i="3"/>
  <c r="CJ347" i="3"/>
  <c r="CK347" i="3"/>
  <c r="CL347" i="3"/>
  <c r="CM347" i="3"/>
  <c r="CN347" i="3"/>
  <c r="CO347" i="3"/>
  <c r="CP347" i="3"/>
  <c r="CQ347" i="3"/>
  <c r="CR347" i="3"/>
  <c r="CV347" i="1"/>
  <c r="CW347" i="1"/>
  <c r="A348" i="3"/>
  <c r="B348" i="3"/>
  <c r="C348" i="3"/>
  <c r="D348" i="3"/>
  <c r="E348" i="3"/>
  <c r="F348" i="3"/>
  <c r="G348" i="3"/>
  <c r="H348" i="3"/>
  <c r="I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BL348" i="3"/>
  <c r="BM348" i="3"/>
  <c r="BN348" i="3"/>
  <c r="BO348" i="3"/>
  <c r="BP348" i="3"/>
  <c r="BQ348" i="3"/>
  <c r="BR348" i="3"/>
  <c r="BS348" i="3"/>
  <c r="BT348" i="3"/>
  <c r="BU348" i="3"/>
  <c r="BV348" i="3"/>
  <c r="BW348" i="3"/>
  <c r="BX348" i="3"/>
  <c r="BY348" i="3"/>
  <c r="BZ348" i="3"/>
  <c r="CA348" i="3"/>
  <c r="CB348" i="3"/>
  <c r="CC348" i="3"/>
  <c r="CD348" i="3"/>
  <c r="CE348" i="3"/>
  <c r="CF348" i="3"/>
  <c r="CG348" i="3"/>
  <c r="CH348" i="3"/>
  <c r="CI348" i="3"/>
  <c r="CJ348" i="3"/>
  <c r="CK348" i="3"/>
  <c r="CL348" i="3"/>
  <c r="CM348" i="3"/>
  <c r="CN348" i="3"/>
  <c r="CO348" i="3"/>
  <c r="CP348" i="3"/>
  <c r="CQ348" i="3"/>
  <c r="CR348" i="3"/>
  <c r="CV348" i="1"/>
  <c r="CW348" i="1"/>
  <c r="A349" i="3"/>
  <c r="B349" i="3"/>
  <c r="C349" i="3"/>
  <c r="D349" i="3"/>
  <c r="E349" i="3"/>
  <c r="F349" i="3"/>
  <c r="G349" i="3"/>
  <c r="H349" i="3"/>
  <c r="I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BL349" i="3"/>
  <c r="BM349" i="3"/>
  <c r="BN349" i="3"/>
  <c r="BO349" i="3"/>
  <c r="BP349" i="3"/>
  <c r="BQ349" i="3"/>
  <c r="BR349" i="3"/>
  <c r="BS349" i="3"/>
  <c r="BT349" i="3"/>
  <c r="BU349" i="3"/>
  <c r="BV349" i="3"/>
  <c r="BW349" i="3"/>
  <c r="BX349" i="3"/>
  <c r="BY349" i="3"/>
  <c r="BZ349" i="3"/>
  <c r="CA349" i="3"/>
  <c r="CB349" i="3"/>
  <c r="CC349" i="3"/>
  <c r="CD349" i="3"/>
  <c r="CE349" i="3"/>
  <c r="CF349" i="3"/>
  <c r="CG349" i="3"/>
  <c r="CH349" i="3"/>
  <c r="CI349" i="3"/>
  <c r="CJ349" i="3"/>
  <c r="CK349" i="3"/>
  <c r="CL349" i="3"/>
  <c r="CM349" i="3"/>
  <c r="CN349" i="3"/>
  <c r="CO349" i="3"/>
  <c r="CP349" i="3"/>
  <c r="CQ349" i="3"/>
  <c r="CR349" i="3"/>
  <c r="CV349" i="1"/>
  <c r="CW349" i="1"/>
  <c r="A350" i="3"/>
  <c r="B350" i="3"/>
  <c r="C350" i="3"/>
  <c r="D350" i="3"/>
  <c r="E350" i="3"/>
  <c r="F350" i="3"/>
  <c r="G350" i="3"/>
  <c r="H350" i="3"/>
  <c r="I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BL350" i="3"/>
  <c r="BM350" i="3"/>
  <c r="BN350" i="3"/>
  <c r="BO350" i="3"/>
  <c r="BP350" i="3"/>
  <c r="BQ350" i="3"/>
  <c r="BR350" i="3"/>
  <c r="BS350" i="3"/>
  <c r="BT350" i="3"/>
  <c r="BU350" i="3"/>
  <c r="BV350" i="3"/>
  <c r="BW350" i="3"/>
  <c r="BX350" i="3"/>
  <c r="BY350" i="3"/>
  <c r="BZ350" i="3"/>
  <c r="CA350" i="3"/>
  <c r="CB350" i="3"/>
  <c r="CC350" i="3"/>
  <c r="CD350" i="3"/>
  <c r="CE350" i="3"/>
  <c r="CF350" i="3"/>
  <c r="CG350" i="3"/>
  <c r="CH350" i="3"/>
  <c r="CI350" i="3"/>
  <c r="CJ350" i="3"/>
  <c r="CK350" i="3"/>
  <c r="CL350" i="3"/>
  <c r="CM350" i="3"/>
  <c r="CN350" i="3"/>
  <c r="CO350" i="3"/>
  <c r="CP350" i="3"/>
  <c r="CQ350" i="3"/>
  <c r="CR350" i="3"/>
  <c r="CV350" i="1"/>
  <c r="CW350" i="1"/>
  <c r="A351" i="3"/>
  <c r="B351" i="3"/>
  <c r="C351" i="3"/>
  <c r="D351" i="3"/>
  <c r="E351" i="3"/>
  <c r="F351" i="3"/>
  <c r="G351" i="3"/>
  <c r="H351" i="3"/>
  <c r="I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BL351" i="3"/>
  <c r="BM351" i="3"/>
  <c r="BN351" i="3"/>
  <c r="BO351" i="3"/>
  <c r="BP351" i="3"/>
  <c r="BQ351" i="3"/>
  <c r="BR351" i="3"/>
  <c r="BS351" i="3"/>
  <c r="BT351" i="3"/>
  <c r="BU351" i="3"/>
  <c r="BV351" i="3"/>
  <c r="BW351" i="3"/>
  <c r="BX351" i="3"/>
  <c r="BY351" i="3"/>
  <c r="BZ351" i="3"/>
  <c r="CA351" i="3"/>
  <c r="CB351" i="3"/>
  <c r="CC351" i="3"/>
  <c r="CD351" i="3"/>
  <c r="CE351" i="3"/>
  <c r="CF351" i="3"/>
  <c r="CG351" i="3"/>
  <c r="CH351" i="3"/>
  <c r="CI351" i="3"/>
  <c r="CJ351" i="3"/>
  <c r="CK351" i="3"/>
  <c r="CL351" i="3"/>
  <c r="CM351" i="3"/>
  <c r="CN351" i="3"/>
  <c r="CO351" i="3"/>
  <c r="CP351" i="3"/>
  <c r="CQ351" i="3"/>
  <c r="CR351" i="3"/>
  <c r="B352" i="3"/>
  <c r="C352" i="3"/>
  <c r="D352" i="3"/>
  <c r="E352" i="3"/>
  <c r="F352" i="3"/>
  <c r="G352" i="3"/>
  <c r="H352" i="3"/>
  <c r="I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BL352" i="3"/>
  <c r="BM352" i="3"/>
  <c r="BN352" i="3"/>
  <c r="BO352" i="3"/>
  <c r="BP352" i="3"/>
  <c r="BQ352" i="3"/>
  <c r="CV352" i="1"/>
  <c r="CW352" i="1"/>
  <c r="A353" i="3"/>
  <c r="C353" i="3" s="1"/>
  <c r="B353" i="3"/>
  <c r="D353" i="3"/>
  <c r="E353" i="3"/>
  <c r="F353" i="3"/>
  <c r="H353" i="3"/>
  <c r="I353" i="3"/>
  <c r="K353" i="3"/>
  <c r="M353" i="3"/>
  <c r="N353" i="3"/>
  <c r="O353" i="3"/>
  <c r="Q353" i="3"/>
  <c r="R353" i="3"/>
  <c r="S353" i="3"/>
  <c r="U353" i="3"/>
  <c r="V353" i="3"/>
  <c r="W353" i="3"/>
  <c r="Y353" i="3"/>
  <c r="Z353" i="3"/>
  <c r="AA353" i="3"/>
  <c r="AC353" i="3"/>
  <c r="AD353" i="3"/>
  <c r="AE353" i="3"/>
  <c r="AG353" i="3"/>
  <c r="AH353" i="3"/>
  <c r="AI353" i="3"/>
  <c r="AK353" i="3"/>
  <c r="AL353" i="3"/>
  <c r="AM353" i="3"/>
  <c r="AO353" i="3"/>
  <c r="AP353" i="3"/>
  <c r="AQ353" i="3"/>
  <c r="AS353" i="3"/>
  <c r="AT353" i="3"/>
  <c r="AU353" i="3"/>
  <c r="AW353" i="3"/>
  <c r="AX353" i="3"/>
  <c r="AY353" i="3"/>
  <c r="BA353" i="3"/>
  <c r="BB353" i="3"/>
  <c r="BC353" i="3"/>
  <c r="BE353" i="3"/>
  <c r="BF353" i="3"/>
  <c r="BG353" i="3"/>
  <c r="BI353" i="3"/>
  <c r="BJ353" i="3"/>
  <c r="BL353" i="3"/>
  <c r="BN353" i="3"/>
  <c r="BO353" i="3"/>
  <c r="BP353" i="3"/>
  <c r="BR353" i="3"/>
  <c r="BS353" i="3"/>
  <c r="BT353" i="3"/>
  <c r="BV353" i="3"/>
  <c r="BW353" i="3"/>
  <c r="BX353" i="3"/>
  <c r="BZ353" i="3"/>
  <c r="CA353" i="3"/>
  <c r="CB353" i="3"/>
  <c r="CD353" i="3"/>
  <c r="CE353" i="3"/>
  <c r="CF353" i="3"/>
  <c r="CH353" i="3"/>
  <c r="CI353" i="3"/>
  <c r="CJ353" i="3"/>
  <c r="CL353" i="3"/>
  <c r="CM353" i="3"/>
  <c r="CN353" i="3"/>
  <c r="CP353" i="3"/>
  <c r="CQ353" i="3"/>
  <c r="CR353" i="3"/>
  <c r="CV353" i="1"/>
  <c r="CW353" i="1"/>
  <c r="A354" i="3"/>
  <c r="C354" i="3" s="1"/>
  <c r="B354" i="3"/>
  <c r="D354" i="3"/>
  <c r="E354" i="3"/>
  <c r="F354" i="3"/>
  <c r="H354" i="3"/>
  <c r="I354" i="3"/>
  <c r="K354" i="3"/>
  <c r="M354" i="3"/>
  <c r="N354" i="3"/>
  <c r="O354" i="3"/>
  <c r="Q354" i="3"/>
  <c r="R354" i="3"/>
  <c r="S354" i="3"/>
  <c r="U354" i="3"/>
  <c r="V354" i="3"/>
  <c r="W354" i="3"/>
  <c r="Y354" i="3"/>
  <c r="Z354" i="3"/>
  <c r="AA354" i="3"/>
  <c r="AC354" i="3"/>
  <c r="AD354" i="3"/>
  <c r="AE354" i="3"/>
  <c r="AG354" i="3"/>
  <c r="AH354" i="3"/>
  <c r="AI354" i="3"/>
  <c r="AK354" i="3"/>
  <c r="AL354" i="3"/>
  <c r="AM354" i="3"/>
  <c r="AO354" i="3"/>
  <c r="AP354" i="3"/>
  <c r="AQ354" i="3"/>
  <c r="AS354" i="3"/>
  <c r="AT354" i="3"/>
  <c r="AU354" i="3"/>
  <c r="AW354" i="3"/>
  <c r="AX354" i="3"/>
  <c r="AY354" i="3"/>
  <c r="BA354" i="3"/>
  <c r="BB354" i="3"/>
  <c r="BC354" i="3"/>
  <c r="BE354" i="3"/>
  <c r="BF354" i="3"/>
  <c r="BG354" i="3"/>
  <c r="BI354" i="3"/>
  <c r="BJ354" i="3"/>
  <c r="BL354" i="3"/>
  <c r="BN354" i="3"/>
  <c r="BO354" i="3"/>
  <c r="BP354" i="3"/>
  <c r="BR354" i="3"/>
  <c r="BS354" i="3"/>
  <c r="BT354" i="3"/>
  <c r="BV354" i="3"/>
  <c r="BW354" i="3"/>
  <c r="BX354" i="3"/>
  <c r="BZ354" i="3"/>
  <c r="CA354" i="3"/>
  <c r="CB354" i="3"/>
  <c r="CD354" i="3"/>
  <c r="CE354" i="3"/>
  <c r="CF354" i="3"/>
  <c r="CH354" i="3"/>
  <c r="CI354" i="3"/>
  <c r="CJ354" i="3"/>
  <c r="CL354" i="3"/>
  <c r="CM354" i="3"/>
  <c r="CN354" i="3"/>
  <c r="CP354" i="3"/>
  <c r="CQ354" i="3"/>
  <c r="CR354" i="3"/>
  <c r="CV354" i="1"/>
  <c r="CW354" i="1"/>
  <c r="A355" i="3"/>
  <c r="B355" i="3"/>
  <c r="D355" i="3"/>
  <c r="E355" i="3"/>
  <c r="F355" i="3"/>
  <c r="H355" i="3"/>
  <c r="I355" i="3"/>
  <c r="K355" i="3"/>
  <c r="M355" i="3"/>
  <c r="N355" i="3"/>
  <c r="O355" i="3"/>
  <c r="Q355" i="3"/>
  <c r="R355" i="3"/>
  <c r="S355" i="3"/>
  <c r="U355" i="3"/>
  <c r="V355" i="3"/>
  <c r="W355" i="3"/>
  <c r="Y355" i="3"/>
  <c r="Z355" i="3"/>
  <c r="AA355" i="3"/>
  <c r="AC355" i="3"/>
  <c r="AD355" i="3"/>
  <c r="AE355" i="3"/>
  <c r="AG355" i="3"/>
  <c r="AH355" i="3"/>
  <c r="AI355" i="3"/>
  <c r="AK355" i="3"/>
  <c r="AL355" i="3"/>
  <c r="AM355" i="3"/>
  <c r="AO355" i="3"/>
  <c r="AP355" i="3"/>
  <c r="AQ355" i="3"/>
  <c r="AS355" i="3"/>
  <c r="AT355" i="3"/>
  <c r="AU355" i="3"/>
  <c r="AW355" i="3"/>
  <c r="AX355" i="3"/>
  <c r="AY355" i="3"/>
  <c r="BA355" i="3"/>
  <c r="BB355" i="3"/>
  <c r="BC355" i="3"/>
  <c r="BE355" i="3"/>
  <c r="BF355" i="3"/>
  <c r="BG355" i="3"/>
  <c r="BI355" i="3"/>
  <c r="BJ355" i="3"/>
  <c r="BL355" i="3"/>
  <c r="BN355" i="3"/>
  <c r="BO355" i="3"/>
  <c r="BP355" i="3"/>
  <c r="BR355" i="3"/>
  <c r="BS355" i="3"/>
  <c r="BT355" i="3"/>
  <c r="BV355" i="3"/>
  <c r="BW355" i="3"/>
  <c r="BX355" i="3"/>
  <c r="BZ355" i="3"/>
  <c r="CA355" i="3"/>
  <c r="CB355" i="3"/>
  <c r="CD355" i="3"/>
  <c r="CE355" i="3"/>
  <c r="CF355" i="3"/>
  <c r="CH355" i="3"/>
  <c r="CI355" i="3"/>
  <c r="CJ355" i="3"/>
  <c r="CL355" i="3"/>
  <c r="CM355" i="3"/>
  <c r="CN355" i="3"/>
  <c r="CP355" i="3"/>
  <c r="CQ355" i="3"/>
  <c r="CR355" i="3"/>
  <c r="CV355" i="1"/>
  <c r="CW355" i="1"/>
  <c r="A356" i="3"/>
  <c r="B356" i="3"/>
  <c r="D356" i="3"/>
  <c r="E356" i="3"/>
  <c r="F356" i="3"/>
  <c r="H356" i="3"/>
  <c r="I356" i="3"/>
  <c r="K356" i="3"/>
  <c r="M356" i="3"/>
  <c r="N356" i="3"/>
  <c r="O356" i="3"/>
  <c r="Q356" i="3"/>
  <c r="R356" i="3"/>
  <c r="S356" i="3"/>
  <c r="U356" i="3"/>
  <c r="V356" i="3"/>
  <c r="W356" i="3"/>
  <c r="Y356" i="3"/>
  <c r="Z356" i="3"/>
  <c r="AA356" i="3"/>
  <c r="AC356" i="3"/>
  <c r="AD356" i="3"/>
  <c r="AE356" i="3"/>
  <c r="AG356" i="3"/>
  <c r="AH356" i="3"/>
  <c r="AI356" i="3"/>
  <c r="AK356" i="3"/>
  <c r="AL356" i="3"/>
  <c r="AM356" i="3"/>
  <c r="AO356" i="3"/>
  <c r="AP356" i="3"/>
  <c r="AQ356" i="3"/>
  <c r="AS356" i="3"/>
  <c r="AT356" i="3"/>
  <c r="AU356" i="3"/>
  <c r="AW356" i="3"/>
  <c r="AX356" i="3"/>
  <c r="AY356" i="3"/>
  <c r="BA356" i="3"/>
  <c r="BB356" i="3"/>
  <c r="BC356" i="3"/>
  <c r="BE356" i="3"/>
  <c r="BF356" i="3"/>
  <c r="BG356" i="3"/>
  <c r="BI356" i="3"/>
  <c r="BJ356" i="3"/>
  <c r="BL356" i="3"/>
  <c r="BN356" i="3"/>
  <c r="BO356" i="3"/>
  <c r="BP356" i="3"/>
  <c r="BR356" i="3"/>
  <c r="BS356" i="3"/>
  <c r="BT356" i="3"/>
  <c r="BV356" i="3"/>
  <c r="BW356" i="3"/>
  <c r="BX356" i="3"/>
  <c r="BZ356" i="3"/>
  <c r="CA356" i="3"/>
  <c r="CB356" i="3"/>
  <c r="CD356" i="3"/>
  <c r="CE356" i="3"/>
  <c r="CF356" i="3"/>
  <c r="CH356" i="3"/>
  <c r="CI356" i="3"/>
  <c r="CJ356" i="3"/>
  <c r="CL356" i="3"/>
  <c r="CM356" i="3"/>
  <c r="CN356" i="3"/>
  <c r="CP356" i="3"/>
  <c r="CQ356" i="3"/>
  <c r="CR356" i="3"/>
  <c r="CV356" i="1"/>
  <c r="CW356" i="1"/>
  <c r="A357" i="3"/>
  <c r="B357" i="3"/>
  <c r="D357" i="3"/>
  <c r="E357" i="3"/>
  <c r="F357" i="3"/>
  <c r="H357" i="3"/>
  <c r="I357" i="3"/>
  <c r="K357" i="3"/>
  <c r="M357" i="3"/>
  <c r="N357" i="3"/>
  <c r="O357" i="3"/>
  <c r="Q357" i="3"/>
  <c r="R357" i="3"/>
  <c r="S357" i="3"/>
  <c r="U357" i="3"/>
  <c r="V357" i="3"/>
  <c r="W357" i="3"/>
  <c r="Y357" i="3"/>
  <c r="Z357" i="3"/>
  <c r="AA357" i="3"/>
  <c r="AC357" i="3"/>
  <c r="AD357" i="3"/>
  <c r="AE357" i="3"/>
  <c r="AG357" i="3"/>
  <c r="AH357" i="3"/>
  <c r="AI357" i="3"/>
  <c r="AK357" i="3"/>
  <c r="AL357" i="3"/>
  <c r="AM357" i="3"/>
  <c r="AO357" i="3"/>
  <c r="AP357" i="3"/>
  <c r="AQ357" i="3"/>
  <c r="AS357" i="3"/>
  <c r="AT357" i="3"/>
  <c r="AU357" i="3"/>
  <c r="AW357" i="3"/>
  <c r="AX357" i="3"/>
  <c r="AY357" i="3"/>
  <c r="BA357" i="3"/>
  <c r="BB357" i="3"/>
  <c r="BC357" i="3"/>
  <c r="BE357" i="3"/>
  <c r="BF357" i="3"/>
  <c r="BG357" i="3"/>
  <c r="BI357" i="3"/>
  <c r="BJ357" i="3"/>
  <c r="BL357" i="3"/>
  <c r="BN357" i="3"/>
  <c r="BO357" i="3"/>
  <c r="BP357" i="3"/>
  <c r="BR357" i="3"/>
  <c r="BS357" i="3"/>
  <c r="BT357" i="3"/>
  <c r="BV357" i="3"/>
  <c r="BW357" i="3"/>
  <c r="BX357" i="3"/>
  <c r="BZ357" i="3"/>
  <c r="CA357" i="3"/>
  <c r="CB357" i="3"/>
  <c r="CD357" i="3"/>
  <c r="CE357" i="3"/>
  <c r="CF357" i="3"/>
  <c r="CH357" i="3"/>
  <c r="CI357" i="3"/>
  <c r="CJ357" i="3"/>
  <c r="CL357" i="3"/>
  <c r="CM357" i="3"/>
  <c r="CN357" i="3"/>
  <c r="CP357" i="3"/>
  <c r="CQ357" i="3"/>
  <c r="CR357" i="3"/>
  <c r="CV357" i="1"/>
  <c r="CW357" i="1"/>
  <c r="A358" i="3"/>
  <c r="B358" i="3"/>
  <c r="D358" i="3"/>
  <c r="E358" i="3"/>
  <c r="F358" i="3"/>
  <c r="H358" i="3"/>
  <c r="I358" i="3"/>
  <c r="K358" i="3"/>
  <c r="M358" i="3"/>
  <c r="N358" i="3"/>
  <c r="O358" i="3"/>
  <c r="Q358" i="3"/>
  <c r="R358" i="3"/>
  <c r="S358" i="3"/>
  <c r="U358" i="3"/>
  <c r="V358" i="3"/>
  <c r="W358" i="3"/>
  <c r="Y358" i="3"/>
  <c r="Z358" i="3"/>
  <c r="AA358" i="3"/>
  <c r="AC358" i="3"/>
  <c r="AD358" i="3"/>
  <c r="AE358" i="3"/>
  <c r="AG358" i="3"/>
  <c r="AH358" i="3"/>
  <c r="AI358" i="3"/>
  <c r="AK358" i="3"/>
  <c r="AL358" i="3"/>
  <c r="AM358" i="3"/>
  <c r="AO358" i="3"/>
  <c r="AP358" i="3"/>
  <c r="AQ358" i="3"/>
  <c r="AS358" i="3"/>
  <c r="AT358" i="3"/>
  <c r="AU358" i="3"/>
  <c r="AW358" i="3"/>
  <c r="AX358" i="3"/>
  <c r="AY358" i="3"/>
  <c r="BA358" i="3"/>
  <c r="BB358" i="3"/>
  <c r="BC358" i="3"/>
  <c r="BE358" i="3"/>
  <c r="BF358" i="3"/>
  <c r="BG358" i="3"/>
  <c r="BI358" i="3"/>
  <c r="BJ358" i="3"/>
  <c r="BL358" i="3"/>
  <c r="BN358" i="3"/>
  <c r="BO358" i="3"/>
  <c r="BP358" i="3"/>
  <c r="BR358" i="3"/>
  <c r="BS358" i="3"/>
  <c r="BT358" i="3"/>
  <c r="BV358" i="3"/>
  <c r="BW358" i="3"/>
  <c r="BX358" i="3"/>
  <c r="BZ358" i="3"/>
  <c r="CA358" i="3"/>
  <c r="CB358" i="3"/>
  <c r="CD358" i="3"/>
  <c r="CE358" i="3"/>
  <c r="CF358" i="3"/>
  <c r="CH358" i="3"/>
  <c r="CI358" i="3"/>
  <c r="CJ358" i="3"/>
  <c r="CL358" i="3"/>
  <c r="CM358" i="3"/>
  <c r="CN358" i="3"/>
  <c r="CP358" i="3"/>
  <c r="CQ358" i="3"/>
  <c r="CR358" i="3"/>
  <c r="CV358" i="1"/>
  <c r="CW358" i="1"/>
  <c r="A359" i="3"/>
  <c r="B359" i="3"/>
  <c r="D359" i="3"/>
  <c r="E359" i="3"/>
  <c r="F359" i="3"/>
  <c r="H359" i="3"/>
  <c r="I359" i="3"/>
  <c r="K359" i="3"/>
  <c r="M359" i="3"/>
  <c r="N359" i="3"/>
  <c r="O359" i="3"/>
  <c r="Q359" i="3"/>
  <c r="R359" i="3"/>
  <c r="S359" i="3"/>
  <c r="U359" i="3"/>
  <c r="V359" i="3"/>
  <c r="W359" i="3"/>
  <c r="Y359" i="3"/>
  <c r="Z359" i="3"/>
  <c r="AA359" i="3"/>
  <c r="AC359" i="3"/>
  <c r="AD359" i="3"/>
  <c r="AE359" i="3"/>
  <c r="AG359" i="3"/>
  <c r="AH359" i="3"/>
  <c r="AI359" i="3"/>
  <c r="AK359" i="3"/>
  <c r="AL359" i="3"/>
  <c r="AM359" i="3"/>
  <c r="AO359" i="3"/>
  <c r="AP359" i="3"/>
  <c r="AQ359" i="3"/>
  <c r="AS359" i="3"/>
  <c r="AT359" i="3"/>
  <c r="AU359" i="3"/>
  <c r="AW359" i="3"/>
  <c r="AX359" i="3"/>
  <c r="AY359" i="3"/>
  <c r="BA359" i="3"/>
  <c r="BB359" i="3"/>
  <c r="BC359" i="3"/>
  <c r="BE359" i="3"/>
  <c r="BF359" i="3"/>
  <c r="BG359" i="3"/>
  <c r="BI359" i="3"/>
  <c r="BJ359" i="3"/>
  <c r="BL359" i="3"/>
  <c r="BN359" i="3"/>
  <c r="BO359" i="3"/>
  <c r="BP359" i="3"/>
  <c r="BR359" i="3"/>
  <c r="BS359" i="3"/>
  <c r="BT359" i="3"/>
  <c r="BV359" i="3"/>
  <c r="BW359" i="3"/>
  <c r="BX359" i="3"/>
  <c r="BZ359" i="3"/>
  <c r="CA359" i="3"/>
  <c r="CB359" i="3"/>
  <c r="CD359" i="3"/>
  <c r="CE359" i="3"/>
  <c r="CF359" i="3"/>
  <c r="CH359" i="3"/>
  <c r="CI359" i="3"/>
  <c r="CJ359" i="3"/>
  <c r="CL359" i="3"/>
  <c r="CM359" i="3"/>
  <c r="CN359" i="3"/>
  <c r="CP359" i="3"/>
  <c r="CQ359" i="3"/>
  <c r="CR359" i="3"/>
  <c r="CV359" i="1"/>
  <c r="CW359" i="1"/>
  <c r="A360" i="3"/>
  <c r="B360" i="3"/>
  <c r="D360" i="3"/>
  <c r="E360" i="3"/>
  <c r="F360" i="3"/>
  <c r="H360" i="3"/>
  <c r="I360" i="3"/>
  <c r="K360" i="3"/>
  <c r="M360" i="3"/>
  <c r="N360" i="3"/>
  <c r="O360" i="3"/>
  <c r="Q360" i="3"/>
  <c r="R360" i="3"/>
  <c r="S360" i="3"/>
  <c r="U360" i="3"/>
  <c r="V360" i="3"/>
  <c r="W360" i="3"/>
  <c r="Y360" i="3"/>
  <c r="Z360" i="3"/>
  <c r="AA360" i="3"/>
  <c r="AC360" i="3"/>
  <c r="AD360" i="3"/>
  <c r="AE360" i="3"/>
  <c r="AG360" i="3"/>
  <c r="AH360" i="3"/>
  <c r="AI360" i="3"/>
  <c r="AK360" i="3"/>
  <c r="AL360" i="3"/>
  <c r="AM360" i="3"/>
  <c r="AO360" i="3"/>
  <c r="AP360" i="3"/>
  <c r="AQ360" i="3"/>
  <c r="AS360" i="3"/>
  <c r="AT360" i="3"/>
  <c r="AU360" i="3"/>
  <c r="AW360" i="3"/>
  <c r="AX360" i="3"/>
  <c r="AY360" i="3"/>
  <c r="BA360" i="3"/>
  <c r="BB360" i="3"/>
  <c r="BC360" i="3"/>
  <c r="BE360" i="3"/>
  <c r="BF360" i="3"/>
  <c r="BG360" i="3"/>
  <c r="BI360" i="3"/>
  <c r="BJ360" i="3"/>
  <c r="BL360" i="3"/>
  <c r="BN360" i="3"/>
  <c r="BO360" i="3"/>
  <c r="BP360" i="3"/>
  <c r="BR360" i="3"/>
  <c r="BS360" i="3"/>
  <c r="BT360" i="3"/>
  <c r="BV360" i="3"/>
  <c r="BW360" i="3"/>
  <c r="BX360" i="3"/>
  <c r="BZ360" i="3"/>
  <c r="CA360" i="3"/>
  <c r="CB360" i="3"/>
  <c r="CD360" i="3"/>
  <c r="CE360" i="3"/>
  <c r="CF360" i="3"/>
  <c r="CH360" i="3"/>
  <c r="CI360" i="3"/>
  <c r="CJ360" i="3"/>
  <c r="CL360" i="3"/>
  <c r="CM360" i="3"/>
  <c r="CN360" i="3"/>
  <c r="CP360" i="3"/>
  <c r="CQ360" i="3"/>
  <c r="CR360" i="3"/>
  <c r="CV360" i="1"/>
  <c r="CW360" i="1"/>
  <c r="A361" i="3"/>
  <c r="C361" i="3" s="1"/>
  <c r="B361" i="3"/>
  <c r="D361" i="3"/>
  <c r="E361" i="3"/>
  <c r="F361" i="3"/>
  <c r="H361" i="3"/>
  <c r="I361" i="3"/>
  <c r="K361" i="3"/>
  <c r="M361" i="3"/>
  <c r="N361" i="3"/>
  <c r="O361" i="3"/>
  <c r="Q361" i="3"/>
  <c r="R361" i="3"/>
  <c r="S361" i="3"/>
  <c r="U361" i="3"/>
  <c r="V361" i="3"/>
  <c r="W361" i="3"/>
  <c r="Y361" i="3"/>
  <c r="Z361" i="3"/>
  <c r="AA361" i="3"/>
  <c r="AC361" i="3"/>
  <c r="AD361" i="3"/>
  <c r="AE361" i="3"/>
  <c r="AG361" i="3"/>
  <c r="AH361" i="3"/>
  <c r="AI361" i="3"/>
  <c r="AK361" i="3"/>
  <c r="AL361" i="3"/>
  <c r="AM361" i="3"/>
  <c r="AO361" i="3"/>
  <c r="AP361" i="3"/>
  <c r="AQ361" i="3"/>
  <c r="AS361" i="3"/>
  <c r="AT361" i="3"/>
  <c r="AU361" i="3"/>
  <c r="AW361" i="3"/>
  <c r="AX361" i="3"/>
  <c r="AY361" i="3"/>
  <c r="BA361" i="3"/>
  <c r="BB361" i="3"/>
  <c r="BC361" i="3"/>
  <c r="BE361" i="3"/>
  <c r="BF361" i="3"/>
  <c r="BG361" i="3"/>
  <c r="BI361" i="3"/>
  <c r="BJ361" i="3"/>
  <c r="BL361" i="3"/>
  <c r="BN361" i="3"/>
  <c r="BO361" i="3"/>
  <c r="BP361" i="3"/>
  <c r="BR361" i="3"/>
  <c r="BS361" i="3"/>
  <c r="BT361" i="3"/>
  <c r="BV361" i="3"/>
  <c r="BW361" i="3"/>
  <c r="BX361" i="3"/>
  <c r="BZ361" i="3"/>
  <c r="CA361" i="3"/>
  <c r="CB361" i="3"/>
  <c r="CD361" i="3"/>
  <c r="CE361" i="3"/>
  <c r="CF361" i="3"/>
  <c r="CH361" i="3"/>
  <c r="CI361" i="3"/>
  <c r="CJ361" i="3"/>
  <c r="CL361" i="3"/>
  <c r="CM361" i="3"/>
  <c r="CN361" i="3"/>
  <c r="CP361" i="3"/>
  <c r="CQ361" i="3"/>
  <c r="CR361" i="3"/>
  <c r="CV361" i="1"/>
  <c r="CW361" i="1"/>
  <c r="A362" i="3"/>
  <c r="C362" i="3" s="1"/>
  <c r="B362" i="3"/>
  <c r="D362" i="3"/>
  <c r="E362" i="3"/>
  <c r="F362" i="3"/>
  <c r="H362" i="3"/>
  <c r="I362" i="3"/>
  <c r="K362" i="3"/>
  <c r="M362" i="3"/>
  <c r="N362" i="3"/>
  <c r="O362" i="3"/>
  <c r="Q362" i="3"/>
  <c r="R362" i="3"/>
  <c r="S362" i="3"/>
  <c r="U362" i="3"/>
  <c r="V362" i="3"/>
  <c r="W362" i="3"/>
  <c r="Y362" i="3"/>
  <c r="Z362" i="3"/>
  <c r="AA362" i="3"/>
  <c r="AC362" i="3"/>
  <c r="AD362" i="3"/>
  <c r="AE362" i="3"/>
  <c r="AG362" i="3"/>
  <c r="AH362" i="3"/>
  <c r="AI362" i="3"/>
  <c r="AK362" i="3"/>
  <c r="AL362" i="3"/>
  <c r="AM362" i="3"/>
  <c r="AO362" i="3"/>
  <c r="AP362" i="3"/>
  <c r="AQ362" i="3"/>
  <c r="AS362" i="3"/>
  <c r="AT362" i="3"/>
  <c r="AU362" i="3"/>
  <c r="AW362" i="3"/>
  <c r="AX362" i="3"/>
  <c r="AY362" i="3"/>
  <c r="BA362" i="3"/>
  <c r="BB362" i="3"/>
  <c r="BC362" i="3"/>
  <c r="BE362" i="3"/>
  <c r="BF362" i="3"/>
  <c r="BG362" i="3"/>
  <c r="BI362" i="3"/>
  <c r="BJ362" i="3"/>
  <c r="BL362" i="3"/>
  <c r="BN362" i="3"/>
  <c r="BO362" i="3"/>
  <c r="BP362" i="3"/>
  <c r="BR362" i="3"/>
  <c r="BS362" i="3"/>
  <c r="BT362" i="3"/>
  <c r="BV362" i="3"/>
  <c r="BW362" i="3"/>
  <c r="BX362" i="3"/>
  <c r="BZ362" i="3"/>
  <c r="CA362" i="3"/>
  <c r="CB362" i="3"/>
  <c r="CD362" i="3"/>
  <c r="CE362" i="3"/>
  <c r="CF362" i="3"/>
  <c r="CH362" i="3"/>
  <c r="CI362" i="3"/>
  <c r="CJ362" i="3"/>
  <c r="CL362" i="3"/>
  <c r="CM362" i="3"/>
  <c r="CN362" i="3"/>
  <c r="CP362" i="3"/>
  <c r="CQ362" i="3"/>
  <c r="CR362" i="3"/>
  <c r="CV362" i="1"/>
  <c r="CW362" i="1"/>
  <c r="A363" i="3"/>
  <c r="B363" i="3"/>
  <c r="D363" i="3"/>
  <c r="E363" i="3"/>
  <c r="F363" i="3"/>
  <c r="H363" i="3"/>
  <c r="I363" i="3"/>
  <c r="K363" i="3"/>
  <c r="M363" i="3"/>
  <c r="N363" i="3"/>
  <c r="O363" i="3"/>
  <c r="Q363" i="3"/>
  <c r="R363" i="3"/>
  <c r="S363" i="3"/>
  <c r="U363" i="3"/>
  <c r="V363" i="3"/>
  <c r="W363" i="3"/>
  <c r="Y363" i="3"/>
  <c r="Z363" i="3"/>
  <c r="AA363" i="3"/>
  <c r="AC363" i="3"/>
  <c r="AD363" i="3"/>
  <c r="AE363" i="3"/>
  <c r="AG363" i="3"/>
  <c r="AH363" i="3"/>
  <c r="AI363" i="3"/>
  <c r="AK363" i="3"/>
  <c r="AL363" i="3"/>
  <c r="AM363" i="3"/>
  <c r="AO363" i="3"/>
  <c r="AP363" i="3"/>
  <c r="AQ363" i="3"/>
  <c r="AS363" i="3"/>
  <c r="AT363" i="3"/>
  <c r="AU363" i="3"/>
  <c r="AW363" i="3"/>
  <c r="AX363" i="3"/>
  <c r="AY363" i="3"/>
  <c r="BA363" i="3"/>
  <c r="BB363" i="3"/>
  <c r="BC363" i="3"/>
  <c r="BE363" i="3"/>
  <c r="BF363" i="3"/>
  <c r="BG363" i="3"/>
  <c r="BI363" i="3"/>
  <c r="BJ363" i="3"/>
  <c r="BL363" i="3"/>
  <c r="BN363" i="3"/>
  <c r="BO363" i="3"/>
  <c r="BP363" i="3"/>
  <c r="BR363" i="3"/>
  <c r="BS363" i="3"/>
  <c r="BT363" i="3"/>
  <c r="BV363" i="3"/>
  <c r="BW363" i="3"/>
  <c r="BX363" i="3"/>
  <c r="BZ363" i="3"/>
  <c r="CA363" i="3"/>
  <c r="CB363" i="3"/>
  <c r="CD363" i="3"/>
  <c r="CE363" i="3"/>
  <c r="CF363" i="3"/>
  <c r="CH363" i="3"/>
  <c r="CI363" i="3"/>
  <c r="CJ363" i="3"/>
  <c r="CL363" i="3"/>
  <c r="CM363" i="3"/>
  <c r="CN363" i="3"/>
  <c r="CP363" i="3"/>
  <c r="CQ363" i="3"/>
  <c r="CR363" i="3"/>
  <c r="CV363" i="1"/>
  <c r="CW363" i="1"/>
  <c r="A364" i="3"/>
  <c r="C364" i="3" s="1"/>
  <c r="B364" i="3"/>
  <c r="D364" i="3"/>
  <c r="E364" i="3"/>
  <c r="F364" i="3"/>
  <c r="H364" i="3"/>
  <c r="I364" i="3"/>
  <c r="K364" i="3"/>
  <c r="M364" i="3"/>
  <c r="N364" i="3"/>
  <c r="O364" i="3"/>
  <c r="Q364" i="3"/>
  <c r="R364" i="3"/>
  <c r="S364" i="3"/>
  <c r="U364" i="3"/>
  <c r="V364" i="3"/>
  <c r="W364" i="3"/>
  <c r="Y364" i="3"/>
  <c r="Z364" i="3"/>
  <c r="AA364" i="3"/>
  <c r="AC364" i="3"/>
  <c r="AD364" i="3"/>
  <c r="AE364" i="3"/>
  <c r="AG364" i="3"/>
  <c r="AH364" i="3"/>
  <c r="AI364" i="3"/>
  <c r="AK364" i="3"/>
  <c r="AL364" i="3"/>
  <c r="AM364" i="3"/>
  <c r="AO364" i="3"/>
  <c r="AP364" i="3"/>
  <c r="AQ364" i="3"/>
  <c r="AS364" i="3"/>
  <c r="AT364" i="3"/>
  <c r="AU364" i="3"/>
  <c r="AW364" i="3"/>
  <c r="AX364" i="3"/>
  <c r="AY364" i="3"/>
  <c r="BA364" i="3"/>
  <c r="BB364" i="3"/>
  <c r="BC364" i="3"/>
  <c r="BE364" i="3"/>
  <c r="BF364" i="3"/>
  <c r="BG364" i="3"/>
  <c r="BI364" i="3"/>
  <c r="BJ364" i="3"/>
  <c r="BL364" i="3"/>
  <c r="BN364" i="3"/>
  <c r="BO364" i="3"/>
  <c r="BP364" i="3"/>
  <c r="BR364" i="3"/>
  <c r="BS364" i="3"/>
  <c r="BT364" i="3"/>
  <c r="BV364" i="3"/>
  <c r="BW364" i="3"/>
  <c r="BX364" i="3"/>
  <c r="BZ364" i="3"/>
  <c r="CA364" i="3"/>
  <c r="CB364" i="3"/>
  <c r="CD364" i="3"/>
  <c r="CE364" i="3"/>
  <c r="CF364" i="3"/>
  <c r="CH364" i="3"/>
  <c r="CI364" i="3"/>
  <c r="CJ364" i="3"/>
  <c r="CL364" i="3"/>
  <c r="CM364" i="3"/>
  <c r="CN364" i="3"/>
  <c r="CP364" i="3"/>
  <c r="CQ364" i="3"/>
  <c r="CR364" i="3"/>
  <c r="CV364" i="1"/>
  <c r="CW364" i="1"/>
  <c r="A365" i="3"/>
  <c r="C365" i="3" s="1"/>
  <c r="B365" i="3"/>
  <c r="D365" i="3"/>
  <c r="E365" i="3"/>
  <c r="F365" i="3"/>
  <c r="H365" i="3"/>
  <c r="I365" i="3"/>
  <c r="K365" i="3"/>
  <c r="M365" i="3"/>
  <c r="N365" i="3"/>
  <c r="O365" i="3"/>
  <c r="Q365" i="3"/>
  <c r="R365" i="3"/>
  <c r="S365" i="3"/>
  <c r="U365" i="3"/>
  <c r="V365" i="3"/>
  <c r="W365" i="3"/>
  <c r="Y365" i="3"/>
  <c r="Z365" i="3"/>
  <c r="AA365" i="3"/>
  <c r="AC365" i="3"/>
  <c r="AD365" i="3"/>
  <c r="AE365" i="3"/>
  <c r="AG365" i="3"/>
  <c r="AH365" i="3"/>
  <c r="AI365" i="3"/>
  <c r="AK365" i="3"/>
  <c r="AL365" i="3"/>
  <c r="AM365" i="3"/>
  <c r="AO365" i="3"/>
  <c r="AP365" i="3"/>
  <c r="AQ365" i="3"/>
  <c r="AS365" i="3"/>
  <c r="AT365" i="3"/>
  <c r="AU365" i="3"/>
  <c r="AW365" i="3"/>
  <c r="AX365" i="3"/>
  <c r="AY365" i="3"/>
  <c r="BA365" i="3"/>
  <c r="BB365" i="3"/>
  <c r="BC365" i="3"/>
  <c r="BE365" i="3"/>
  <c r="BF365" i="3"/>
  <c r="BG365" i="3"/>
  <c r="BI365" i="3"/>
  <c r="BJ365" i="3"/>
  <c r="BL365" i="3"/>
  <c r="BN365" i="3"/>
  <c r="BO365" i="3"/>
  <c r="BP365" i="3"/>
  <c r="BR365" i="3"/>
  <c r="BS365" i="3"/>
  <c r="BT365" i="3"/>
  <c r="BV365" i="3"/>
  <c r="BW365" i="3"/>
  <c r="BX365" i="3"/>
  <c r="BZ365" i="3"/>
  <c r="CA365" i="3"/>
  <c r="CB365" i="3"/>
  <c r="CD365" i="3"/>
  <c r="CE365" i="3"/>
  <c r="CF365" i="3"/>
  <c r="CH365" i="3"/>
  <c r="CI365" i="3"/>
  <c r="CJ365" i="3"/>
  <c r="CL365" i="3"/>
  <c r="CM365" i="3"/>
  <c r="CN365" i="3"/>
  <c r="CP365" i="3"/>
  <c r="CQ365" i="3"/>
  <c r="CR365" i="3"/>
  <c r="CV365" i="1"/>
  <c r="CW365" i="1"/>
  <c r="A366" i="3"/>
  <c r="B366" i="3"/>
  <c r="D366" i="3"/>
  <c r="E366" i="3"/>
  <c r="F366" i="3"/>
  <c r="H366" i="3"/>
  <c r="I366" i="3"/>
  <c r="K366" i="3"/>
  <c r="M366" i="3"/>
  <c r="N366" i="3"/>
  <c r="O366" i="3"/>
  <c r="Q366" i="3"/>
  <c r="R366" i="3"/>
  <c r="S366" i="3"/>
  <c r="U366" i="3"/>
  <c r="V366" i="3"/>
  <c r="W366" i="3"/>
  <c r="Y366" i="3"/>
  <c r="Z366" i="3"/>
  <c r="AA366" i="3"/>
  <c r="AC366" i="3"/>
  <c r="AD366" i="3"/>
  <c r="AE366" i="3"/>
  <c r="AG366" i="3"/>
  <c r="AH366" i="3"/>
  <c r="AI366" i="3"/>
  <c r="AK366" i="3"/>
  <c r="AL366" i="3"/>
  <c r="AM366" i="3"/>
  <c r="AO366" i="3"/>
  <c r="AP366" i="3"/>
  <c r="AQ366" i="3"/>
  <c r="AS366" i="3"/>
  <c r="AT366" i="3"/>
  <c r="AU366" i="3"/>
  <c r="AW366" i="3"/>
  <c r="AX366" i="3"/>
  <c r="AY366" i="3"/>
  <c r="BA366" i="3"/>
  <c r="BB366" i="3"/>
  <c r="BC366" i="3"/>
  <c r="BE366" i="3"/>
  <c r="BF366" i="3"/>
  <c r="BG366" i="3"/>
  <c r="BI366" i="3"/>
  <c r="BJ366" i="3"/>
  <c r="BL366" i="3"/>
  <c r="BN366" i="3"/>
  <c r="BO366" i="3"/>
  <c r="BP366" i="3"/>
  <c r="BR366" i="3"/>
  <c r="BS366" i="3"/>
  <c r="BT366" i="3"/>
  <c r="BV366" i="3"/>
  <c r="BW366" i="3"/>
  <c r="BX366" i="3"/>
  <c r="BZ366" i="3"/>
  <c r="CA366" i="3"/>
  <c r="CB366" i="3"/>
  <c r="CD366" i="3"/>
  <c r="CE366" i="3"/>
  <c r="CF366" i="3"/>
  <c r="CH366" i="3"/>
  <c r="CI366" i="3"/>
  <c r="CJ366" i="3"/>
  <c r="CL366" i="3"/>
  <c r="CM366" i="3"/>
  <c r="CN366" i="3"/>
  <c r="CP366" i="3"/>
  <c r="CQ366" i="3"/>
  <c r="CR366" i="3"/>
  <c r="CV366" i="1"/>
  <c r="CW366" i="1"/>
  <c r="A367" i="3"/>
  <c r="C367" i="3" s="1"/>
  <c r="B367" i="3"/>
  <c r="D367" i="3"/>
  <c r="E367" i="3"/>
  <c r="F367" i="3"/>
  <c r="H367" i="3"/>
  <c r="I367" i="3"/>
  <c r="K367" i="3"/>
  <c r="M367" i="3"/>
  <c r="N367" i="3"/>
  <c r="O367" i="3"/>
  <c r="Q367" i="3"/>
  <c r="R367" i="3"/>
  <c r="S367" i="3"/>
  <c r="U367" i="3"/>
  <c r="V367" i="3"/>
  <c r="W367" i="3"/>
  <c r="Y367" i="3"/>
  <c r="Z367" i="3"/>
  <c r="AA367" i="3"/>
  <c r="AC367" i="3"/>
  <c r="AD367" i="3"/>
  <c r="AE367" i="3"/>
  <c r="AG367" i="3"/>
  <c r="AH367" i="3"/>
  <c r="AI367" i="3"/>
  <c r="AK367" i="3"/>
  <c r="AL367" i="3"/>
  <c r="AM367" i="3"/>
  <c r="AO367" i="3"/>
  <c r="AP367" i="3"/>
  <c r="AQ367" i="3"/>
  <c r="AS367" i="3"/>
  <c r="AT367" i="3"/>
  <c r="AU367" i="3"/>
  <c r="AW367" i="3"/>
  <c r="AX367" i="3"/>
  <c r="AY367" i="3"/>
  <c r="BA367" i="3"/>
  <c r="BB367" i="3"/>
  <c r="BC367" i="3"/>
  <c r="BE367" i="3"/>
  <c r="BF367" i="3"/>
  <c r="BG367" i="3"/>
  <c r="BI367" i="3"/>
  <c r="BJ367" i="3"/>
  <c r="BL367" i="3"/>
  <c r="BN367" i="3"/>
  <c r="BO367" i="3"/>
  <c r="BP367" i="3"/>
  <c r="BR367" i="3"/>
  <c r="BS367" i="3"/>
  <c r="BT367" i="3"/>
  <c r="BV367" i="3"/>
  <c r="BW367" i="3"/>
  <c r="BX367" i="3"/>
  <c r="BZ367" i="3"/>
  <c r="CA367" i="3"/>
  <c r="CB367" i="3"/>
  <c r="CD367" i="3"/>
  <c r="CE367" i="3"/>
  <c r="CF367" i="3"/>
  <c r="CH367" i="3"/>
  <c r="CI367" i="3"/>
  <c r="CJ367" i="3"/>
  <c r="CL367" i="3"/>
  <c r="CM367" i="3"/>
  <c r="CN367" i="3"/>
  <c r="CP367" i="3"/>
  <c r="CQ367" i="3"/>
  <c r="CR367" i="3"/>
  <c r="CV367" i="1"/>
  <c r="CW367" i="1"/>
  <c r="A368" i="3"/>
  <c r="C368" i="3" s="1"/>
  <c r="B368" i="3"/>
  <c r="D368" i="3"/>
  <c r="E368" i="3"/>
  <c r="F368" i="3"/>
  <c r="H368" i="3"/>
  <c r="I368" i="3"/>
  <c r="K368" i="3"/>
  <c r="M368" i="3"/>
  <c r="N368" i="3"/>
  <c r="O368" i="3"/>
  <c r="Q368" i="3"/>
  <c r="R368" i="3"/>
  <c r="S368" i="3"/>
  <c r="U368" i="3"/>
  <c r="V368" i="3"/>
  <c r="W368" i="3"/>
  <c r="Y368" i="3"/>
  <c r="Z368" i="3"/>
  <c r="AA368" i="3"/>
  <c r="AC368" i="3"/>
  <c r="AD368" i="3"/>
  <c r="AE368" i="3"/>
  <c r="AG368" i="3"/>
  <c r="AH368" i="3"/>
  <c r="AI368" i="3"/>
  <c r="AK368" i="3"/>
  <c r="AL368" i="3"/>
  <c r="AM368" i="3"/>
  <c r="AO368" i="3"/>
  <c r="AP368" i="3"/>
  <c r="AQ368" i="3"/>
  <c r="AS368" i="3"/>
  <c r="AT368" i="3"/>
  <c r="AU368" i="3"/>
  <c r="AW368" i="3"/>
  <c r="AX368" i="3"/>
  <c r="AY368" i="3"/>
  <c r="BA368" i="3"/>
  <c r="BB368" i="3"/>
  <c r="BC368" i="3"/>
  <c r="BE368" i="3"/>
  <c r="BF368" i="3"/>
  <c r="BG368" i="3"/>
  <c r="BI368" i="3"/>
  <c r="BJ368" i="3"/>
  <c r="BL368" i="3"/>
  <c r="BN368" i="3"/>
  <c r="BO368" i="3"/>
  <c r="BP368" i="3"/>
  <c r="BR368" i="3"/>
  <c r="BS368" i="3"/>
  <c r="BT368" i="3"/>
  <c r="BV368" i="3"/>
  <c r="BW368" i="3"/>
  <c r="BX368" i="3"/>
  <c r="BZ368" i="3"/>
  <c r="CA368" i="3"/>
  <c r="CB368" i="3"/>
  <c r="CD368" i="3"/>
  <c r="CE368" i="3"/>
  <c r="CF368" i="3"/>
  <c r="CH368" i="3"/>
  <c r="CI368" i="3"/>
  <c r="CJ368" i="3"/>
  <c r="CL368" i="3"/>
  <c r="CM368" i="3"/>
  <c r="CN368" i="3"/>
  <c r="CP368" i="3"/>
  <c r="CQ368" i="3"/>
  <c r="CR368" i="3"/>
  <c r="CV368" i="1"/>
  <c r="CW368" i="1"/>
  <c r="A369" i="3"/>
  <c r="B369" i="3"/>
  <c r="D369" i="3"/>
  <c r="E369" i="3"/>
  <c r="F369" i="3"/>
  <c r="H369" i="3"/>
  <c r="I369" i="3"/>
  <c r="K369" i="3"/>
  <c r="M369" i="3"/>
  <c r="N369" i="3"/>
  <c r="O369" i="3"/>
  <c r="Q369" i="3"/>
  <c r="R369" i="3"/>
  <c r="S369" i="3"/>
  <c r="U369" i="3"/>
  <c r="V369" i="3"/>
  <c r="W369" i="3"/>
  <c r="Y369" i="3"/>
  <c r="Z369" i="3"/>
  <c r="AA369" i="3"/>
  <c r="AC369" i="3"/>
  <c r="AD369" i="3"/>
  <c r="AE369" i="3"/>
  <c r="AG369" i="3"/>
  <c r="AH369" i="3"/>
  <c r="AI369" i="3"/>
  <c r="AK369" i="3"/>
  <c r="AL369" i="3"/>
  <c r="AM369" i="3"/>
  <c r="AO369" i="3"/>
  <c r="AP369" i="3"/>
  <c r="AQ369" i="3"/>
  <c r="AS369" i="3"/>
  <c r="AT369" i="3"/>
  <c r="AU369" i="3"/>
  <c r="AW369" i="3"/>
  <c r="AX369" i="3"/>
  <c r="AY369" i="3"/>
  <c r="BA369" i="3"/>
  <c r="BB369" i="3"/>
  <c r="BC369" i="3"/>
  <c r="BE369" i="3"/>
  <c r="BF369" i="3"/>
  <c r="BG369" i="3"/>
  <c r="BI369" i="3"/>
  <c r="BJ369" i="3"/>
  <c r="BL369" i="3"/>
  <c r="BN369" i="3"/>
  <c r="BO369" i="3"/>
  <c r="BP369" i="3"/>
  <c r="BR369" i="3"/>
  <c r="BS369" i="3"/>
  <c r="BT369" i="3"/>
  <c r="BV369" i="3"/>
  <c r="BW369" i="3"/>
  <c r="BX369" i="3"/>
  <c r="BZ369" i="3"/>
  <c r="CA369" i="3"/>
  <c r="CB369" i="3"/>
  <c r="CD369" i="3"/>
  <c r="CE369" i="3"/>
  <c r="CF369" i="3"/>
  <c r="CH369" i="3"/>
  <c r="CI369" i="3"/>
  <c r="CJ369" i="3"/>
  <c r="CL369" i="3"/>
  <c r="CM369" i="3"/>
  <c r="CN369" i="3"/>
  <c r="CP369" i="3"/>
  <c r="CQ369" i="3"/>
  <c r="CR369" i="3"/>
  <c r="CV369" i="1"/>
  <c r="CW369" i="1"/>
  <c r="A370" i="3"/>
  <c r="B370" i="3"/>
  <c r="D370" i="3"/>
  <c r="E370" i="3"/>
  <c r="F370" i="3"/>
  <c r="H370" i="3"/>
  <c r="I370" i="3"/>
  <c r="K370" i="3"/>
  <c r="M370" i="3"/>
  <c r="N370" i="3"/>
  <c r="O370" i="3"/>
  <c r="Q370" i="3"/>
  <c r="R370" i="3"/>
  <c r="S370" i="3"/>
  <c r="U370" i="3"/>
  <c r="V370" i="3"/>
  <c r="W370" i="3"/>
  <c r="Y370" i="3"/>
  <c r="Z370" i="3"/>
  <c r="AA370" i="3"/>
  <c r="AC370" i="3"/>
  <c r="AD370" i="3"/>
  <c r="AE370" i="3"/>
  <c r="AG370" i="3"/>
  <c r="AH370" i="3"/>
  <c r="AI370" i="3"/>
  <c r="AK370" i="3"/>
  <c r="AL370" i="3"/>
  <c r="AM370" i="3"/>
  <c r="AO370" i="3"/>
  <c r="AP370" i="3"/>
  <c r="AQ370" i="3"/>
  <c r="AS370" i="3"/>
  <c r="AT370" i="3"/>
  <c r="AU370" i="3"/>
  <c r="AW370" i="3"/>
  <c r="AX370" i="3"/>
  <c r="AY370" i="3"/>
  <c r="BA370" i="3"/>
  <c r="BB370" i="3"/>
  <c r="BC370" i="3"/>
  <c r="BE370" i="3"/>
  <c r="BF370" i="3"/>
  <c r="BG370" i="3"/>
  <c r="BI370" i="3"/>
  <c r="BJ370" i="3"/>
  <c r="BL370" i="3"/>
  <c r="BN370" i="3"/>
  <c r="BO370" i="3"/>
  <c r="BP370" i="3"/>
  <c r="BR370" i="3"/>
  <c r="BS370" i="3"/>
  <c r="BT370" i="3"/>
  <c r="BV370" i="3"/>
  <c r="BW370" i="3"/>
  <c r="BX370" i="3"/>
  <c r="BZ370" i="3"/>
  <c r="CA370" i="3"/>
  <c r="CB370" i="3"/>
  <c r="CD370" i="3"/>
  <c r="CE370" i="3"/>
  <c r="CF370" i="3"/>
  <c r="CH370" i="3"/>
  <c r="CI370" i="3"/>
  <c r="CJ370" i="3"/>
  <c r="CL370" i="3"/>
  <c r="CM370" i="3"/>
  <c r="CN370" i="3"/>
  <c r="CP370" i="3"/>
  <c r="CQ370" i="3"/>
  <c r="CR370" i="3"/>
  <c r="CV370" i="1"/>
  <c r="CW370" i="1"/>
  <c r="A371" i="3"/>
  <c r="C371" i="3" s="1"/>
  <c r="B371" i="3"/>
  <c r="D371" i="3"/>
  <c r="E371" i="3"/>
  <c r="F371" i="3"/>
  <c r="H371" i="3"/>
  <c r="I371" i="3"/>
  <c r="K371" i="3"/>
  <c r="M371" i="3"/>
  <c r="N371" i="3"/>
  <c r="O371" i="3"/>
  <c r="Q371" i="3"/>
  <c r="R371" i="3"/>
  <c r="S371" i="3"/>
  <c r="U371" i="3"/>
  <c r="V371" i="3"/>
  <c r="W371" i="3"/>
  <c r="Y371" i="3"/>
  <c r="Z371" i="3"/>
  <c r="AA371" i="3"/>
  <c r="AC371" i="3"/>
  <c r="AD371" i="3"/>
  <c r="AE371" i="3"/>
  <c r="AG371" i="3"/>
  <c r="AH371" i="3"/>
  <c r="AI371" i="3"/>
  <c r="AK371" i="3"/>
  <c r="AL371" i="3"/>
  <c r="AM371" i="3"/>
  <c r="AO371" i="3"/>
  <c r="AP371" i="3"/>
  <c r="AQ371" i="3"/>
  <c r="AS371" i="3"/>
  <c r="AT371" i="3"/>
  <c r="AU371" i="3"/>
  <c r="AW371" i="3"/>
  <c r="AX371" i="3"/>
  <c r="AY371" i="3"/>
  <c r="BA371" i="3"/>
  <c r="BB371" i="3"/>
  <c r="BC371" i="3"/>
  <c r="BE371" i="3"/>
  <c r="BF371" i="3"/>
  <c r="BG371" i="3"/>
  <c r="BI371" i="3"/>
  <c r="BJ371" i="3"/>
  <c r="BL371" i="3"/>
  <c r="BN371" i="3"/>
  <c r="BO371" i="3"/>
  <c r="BP371" i="3"/>
  <c r="BR371" i="3"/>
  <c r="BS371" i="3"/>
  <c r="BT371" i="3"/>
  <c r="BV371" i="3"/>
  <c r="BW371" i="3"/>
  <c r="BX371" i="3"/>
  <c r="BZ371" i="3"/>
  <c r="CA371" i="3"/>
  <c r="CB371" i="3"/>
  <c r="CD371" i="3"/>
  <c r="CE371" i="3"/>
  <c r="CF371" i="3"/>
  <c r="CH371" i="3"/>
  <c r="CI371" i="3"/>
  <c r="CJ371" i="3"/>
  <c r="CL371" i="3"/>
  <c r="CM371" i="3"/>
  <c r="CN371" i="3"/>
  <c r="CP371" i="3"/>
  <c r="CQ371" i="3"/>
  <c r="CR371" i="3"/>
  <c r="CV371" i="1"/>
  <c r="CW371" i="1"/>
  <c r="A372" i="3"/>
  <c r="C372" i="3" s="1"/>
  <c r="B372" i="3"/>
  <c r="D372" i="3"/>
  <c r="E372" i="3"/>
  <c r="F372" i="3"/>
  <c r="H372" i="3"/>
  <c r="I372" i="3"/>
  <c r="K372" i="3"/>
  <c r="M372" i="3"/>
  <c r="N372" i="3"/>
  <c r="O372" i="3"/>
  <c r="Q372" i="3"/>
  <c r="R372" i="3"/>
  <c r="S372" i="3"/>
  <c r="U372" i="3"/>
  <c r="V372" i="3"/>
  <c r="W372" i="3"/>
  <c r="Y372" i="3"/>
  <c r="Z372" i="3"/>
  <c r="AA372" i="3"/>
  <c r="AC372" i="3"/>
  <c r="AD372" i="3"/>
  <c r="AE372" i="3"/>
  <c r="AG372" i="3"/>
  <c r="AH372" i="3"/>
  <c r="AI372" i="3"/>
  <c r="AK372" i="3"/>
  <c r="AL372" i="3"/>
  <c r="AM372" i="3"/>
  <c r="AO372" i="3"/>
  <c r="AP372" i="3"/>
  <c r="AQ372" i="3"/>
  <c r="AS372" i="3"/>
  <c r="AT372" i="3"/>
  <c r="AU372" i="3"/>
  <c r="AW372" i="3"/>
  <c r="AX372" i="3"/>
  <c r="AY372" i="3"/>
  <c r="BA372" i="3"/>
  <c r="BB372" i="3"/>
  <c r="BC372" i="3"/>
  <c r="BE372" i="3"/>
  <c r="BF372" i="3"/>
  <c r="BG372" i="3"/>
  <c r="BI372" i="3"/>
  <c r="BJ372" i="3"/>
  <c r="BL372" i="3"/>
  <c r="BN372" i="3"/>
  <c r="BO372" i="3"/>
  <c r="BP372" i="3"/>
  <c r="BR372" i="3"/>
  <c r="BS372" i="3"/>
  <c r="BT372" i="3"/>
  <c r="BV372" i="3"/>
  <c r="BW372" i="3"/>
  <c r="BX372" i="3"/>
  <c r="BZ372" i="3"/>
  <c r="CA372" i="3"/>
  <c r="CB372" i="3"/>
  <c r="CD372" i="3"/>
  <c r="CE372" i="3"/>
  <c r="CF372" i="3"/>
  <c r="CH372" i="3"/>
  <c r="CI372" i="3"/>
  <c r="CJ372" i="3"/>
  <c r="CL372" i="3"/>
  <c r="CM372" i="3"/>
  <c r="CN372" i="3"/>
  <c r="CP372" i="3"/>
  <c r="CQ372" i="3"/>
  <c r="CR372" i="3"/>
  <c r="CV372" i="1"/>
  <c r="CW372" i="1"/>
  <c r="A373" i="3"/>
  <c r="B373" i="3"/>
  <c r="D373" i="3"/>
  <c r="E373" i="3"/>
  <c r="F373" i="3"/>
  <c r="H373" i="3"/>
  <c r="I373" i="3"/>
  <c r="K373" i="3"/>
  <c r="M373" i="3"/>
  <c r="N373" i="3"/>
  <c r="O373" i="3"/>
  <c r="Q373" i="3"/>
  <c r="R373" i="3"/>
  <c r="S373" i="3"/>
  <c r="U373" i="3"/>
  <c r="V373" i="3"/>
  <c r="W373" i="3"/>
  <c r="Y373" i="3"/>
  <c r="Z373" i="3"/>
  <c r="AA373" i="3"/>
  <c r="AC373" i="3"/>
  <c r="AD373" i="3"/>
  <c r="AE373" i="3"/>
  <c r="AG373" i="3"/>
  <c r="AH373" i="3"/>
  <c r="AI373" i="3"/>
  <c r="AK373" i="3"/>
  <c r="AL373" i="3"/>
  <c r="AM373" i="3"/>
  <c r="AO373" i="3"/>
  <c r="AP373" i="3"/>
  <c r="AQ373" i="3"/>
  <c r="AS373" i="3"/>
  <c r="AT373" i="3"/>
  <c r="AU373" i="3"/>
  <c r="AW373" i="3"/>
  <c r="AX373" i="3"/>
  <c r="AY373" i="3"/>
  <c r="BA373" i="3"/>
  <c r="BB373" i="3"/>
  <c r="BC373" i="3"/>
  <c r="BE373" i="3"/>
  <c r="BF373" i="3"/>
  <c r="BG373" i="3"/>
  <c r="BI373" i="3"/>
  <c r="BJ373" i="3"/>
  <c r="BL373" i="3"/>
  <c r="BN373" i="3"/>
  <c r="BO373" i="3"/>
  <c r="BP373" i="3"/>
  <c r="BR373" i="3"/>
  <c r="BS373" i="3"/>
  <c r="BT373" i="3"/>
  <c r="BV373" i="3"/>
  <c r="BW373" i="3"/>
  <c r="BX373" i="3"/>
  <c r="BZ373" i="3"/>
  <c r="CA373" i="3"/>
  <c r="CB373" i="3"/>
  <c r="CD373" i="3"/>
  <c r="CE373" i="3"/>
  <c r="CF373" i="3"/>
  <c r="CH373" i="3"/>
  <c r="CI373" i="3"/>
  <c r="CJ373" i="3"/>
  <c r="CL373" i="3"/>
  <c r="CM373" i="3"/>
  <c r="CN373" i="3"/>
  <c r="CP373" i="3"/>
  <c r="CQ373" i="3"/>
  <c r="CR373" i="3"/>
  <c r="CV373" i="1"/>
  <c r="CW373" i="1"/>
  <c r="A374" i="3"/>
  <c r="C374" i="3" s="1"/>
  <c r="B374" i="3"/>
  <c r="D374" i="3"/>
  <c r="E374" i="3"/>
  <c r="F374" i="3"/>
  <c r="H374" i="3"/>
  <c r="I374" i="3"/>
  <c r="K374" i="3"/>
  <c r="M374" i="3"/>
  <c r="N374" i="3"/>
  <c r="O374" i="3"/>
  <c r="Q374" i="3"/>
  <c r="R374" i="3"/>
  <c r="S374" i="3"/>
  <c r="U374" i="3"/>
  <c r="V374" i="3"/>
  <c r="W374" i="3"/>
  <c r="Y374" i="3"/>
  <c r="Z374" i="3"/>
  <c r="AA374" i="3"/>
  <c r="AC374" i="3"/>
  <c r="AD374" i="3"/>
  <c r="AE374" i="3"/>
  <c r="AG374" i="3"/>
  <c r="AH374" i="3"/>
  <c r="AI374" i="3"/>
  <c r="AK374" i="3"/>
  <c r="AL374" i="3"/>
  <c r="AM374" i="3"/>
  <c r="AO374" i="3"/>
  <c r="AP374" i="3"/>
  <c r="AQ374" i="3"/>
  <c r="AS374" i="3"/>
  <c r="AT374" i="3"/>
  <c r="AU374" i="3"/>
  <c r="AW374" i="3"/>
  <c r="AX374" i="3"/>
  <c r="AY374" i="3"/>
  <c r="BA374" i="3"/>
  <c r="BB374" i="3"/>
  <c r="BC374" i="3"/>
  <c r="BE374" i="3"/>
  <c r="BF374" i="3"/>
  <c r="BG374" i="3"/>
  <c r="BI374" i="3"/>
  <c r="BJ374" i="3"/>
  <c r="BL374" i="3"/>
  <c r="BN374" i="3"/>
  <c r="BO374" i="3"/>
  <c r="BP374" i="3"/>
  <c r="BR374" i="3"/>
  <c r="BS374" i="3"/>
  <c r="BT374" i="3"/>
  <c r="BV374" i="3"/>
  <c r="BW374" i="3"/>
  <c r="BX374" i="3"/>
  <c r="BZ374" i="3"/>
  <c r="CA374" i="3"/>
  <c r="CB374" i="3"/>
  <c r="CD374" i="3"/>
  <c r="CE374" i="3"/>
  <c r="CF374" i="3"/>
  <c r="CH374" i="3"/>
  <c r="CI374" i="3"/>
  <c r="CJ374" i="3"/>
  <c r="CL374" i="3"/>
  <c r="CM374" i="3"/>
  <c r="CN374" i="3"/>
  <c r="CP374" i="3"/>
  <c r="CQ374" i="3"/>
  <c r="CR374" i="3"/>
  <c r="CV374" i="1"/>
  <c r="CW374" i="1"/>
  <c r="A375" i="3"/>
  <c r="CR375" i="3"/>
  <c r="A376" i="3"/>
  <c r="C376" i="3" s="1"/>
  <c r="B376" i="3"/>
  <c r="D376" i="3"/>
  <c r="E376" i="3"/>
  <c r="F376" i="3"/>
  <c r="H376" i="3"/>
  <c r="I376" i="3"/>
  <c r="K376" i="3"/>
  <c r="M376" i="3"/>
  <c r="N376" i="3"/>
  <c r="O376" i="3"/>
  <c r="Q376" i="3"/>
  <c r="R376" i="3"/>
  <c r="S376" i="3"/>
  <c r="U376" i="3"/>
  <c r="V376" i="3"/>
  <c r="W376" i="3"/>
  <c r="Y376" i="3"/>
  <c r="Z376" i="3"/>
  <c r="AA376" i="3"/>
  <c r="AC376" i="3"/>
  <c r="AD376" i="3"/>
  <c r="AE376" i="3"/>
  <c r="AG376" i="3"/>
  <c r="AH376" i="3"/>
  <c r="AI376" i="3"/>
  <c r="AK376" i="3"/>
  <c r="AL376" i="3"/>
  <c r="AM376" i="3"/>
  <c r="AO376" i="3"/>
  <c r="AP376" i="3"/>
  <c r="AQ376" i="3"/>
  <c r="AS376" i="3"/>
  <c r="AT376" i="3"/>
  <c r="AU376" i="3"/>
  <c r="AW376" i="3"/>
  <c r="AX376" i="3"/>
  <c r="AY376" i="3"/>
  <c r="BA376" i="3"/>
  <c r="BB376" i="3"/>
  <c r="BC376" i="3"/>
  <c r="BE376" i="3"/>
  <c r="BF376" i="3"/>
  <c r="BG376" i="3"/>
  <c r="BI376" i="3"/>
  <c r="BJ376" i="3"/>
  <c r="BL376" i="3"/>
  <c r="BN376" i="3"/>
  <c r="BO376" i="3"/>
  <c r="BP376" i="3"/>
  <c r="BR376" i="3"/>
  <c r="BS376" i="3"/>
  <c r="BT376" i="3"/>
  <c r="BV376" i="3"/>
  <c r="BW376" i="3"/>
  <c r="BX376" i="3"/>
  <c r="BZ376" i="3"/>
  <c r="CA376" i="3"/>
  <c r="CB376" i="3"/>
  <c r="CD376" i="3"/>
  <c r="CE376" i="3"/>
  <c r="CF376" i="3"/>
  <c r="CH376" i="3"/>
  <c r="CI376" i="3"/>
  <c r="CJ376" i="3"/>
  <c r="CL376" i="3"/>
  <c r="CM376" i="3"/>
  <c r="CN376" i="3"/>
  <c r="CP376" i="3"/>
  <c r="CQ376" i="3"/>
  <c r="CR376" i="3"/>
  <c r="CV376" i="1"/>
  <c r="CW376" i="1"/>
  <c r="A377" i="3"/>
  <c r="C377" i="3" s="1"/>
  <c r="B377" i="3"/>
  <c r="D377" i="3"/>
  <c r="E377" i="3"/>
  <c r="F377" i="3"/>
  <c r="H377" i="3"/>
  <c r="I377" i="3"/>
  <c r="K377" i="3"/>
  <c r="M377" i="3"/>
  <c r="N377" i="3"/>
  <c r="O377" i="3"/>
  <c r="Q377" i="3"/>
  <c r="R377" i="3"/>
  <c r="S377" i="3"/>
  <c r="U377" i="3"/>
  <c r="V377" i="3"/>
  <c r="W377" i="3"/>
  <c r="Y377" i="3"/>
  <c r="Z377" i="3"/>
  <c r="AA377" i="3"/>
  <c r="AC377" i="3"/>
  <c r="AD377" i="3"/>
  <c r="AE377" i="3"/>
  <c r="AG377" i="3"/>
  <c r="AH377" i="3"/>
  <c r="AI377" i="3"/>
  <c r="AK377" i="3"/>
  <c r="AL377" i="3"/>
  <c r="AM377" i="3"/>
  <c r="AO377" i="3"/>
  <c r="AP377" i="3"/>
  <c r="AQ377" i="3"/>
  <c r="AS377" i="3"/>
  <c r="AT377" i="3"/>
  <c r="AU377" i="3"/>
  <c r="AW377" i="3"/>
  <c r="AX377" i="3"/>
  <c r="AY377" i="3"/>
  <c r="BA377" i="3"/>
  <c r="BB377" i="3"/>
  <c r="BC377" i="3"/>
  <c r="BE377" i="3"/>
  <c r="BF377" i="3"/>
  <c r="BG377" i="3"/>
  <c r="BI377" i="3"/>
  <c r="BJ377" i="3"/>
  <c r="BL377" i="3"/>
  <c r="BN377" i="3"/>
  <c r="BO377" i="3"/>
  <c r="BP377" i="3"/>
  <c r="BR377" i="3"/>
  <c r="BS377" i="3"/>
  <c r="BT377" i="3"/>
  <c r="BV377" i="3"/>
  <c r="BW377" i="3"/>
  <c r="BX377" i="3"/>
  <c r="BZ377" i="3"/>
  <c r="CA377" i="3"/>
  <c r="CB377" i="3"/>
  <c r="CD377" i="3"/>
  <c r="CE377" i="3"/>
  <c r="CF377" i="3"/>
  <c r="CH377" i="3"/>
  <c r="CI377" i="3"/>
  <c r="CJ377" i="3"/>
  <c r="CL377" i="3"/>
  <c r="CM377" i="3"/>
  <c r="CN377" i="3"/>
  <c r="CP377" i="3"/>
  <c r="CQ377" i="3"/>
  <c r="CR377" i="3"/>
  <c r="CV377" i="1"/>
  <c r="CW377" i="1"/>
  <c r="BR378" i="3"/>
  <c r="BS378" i="3"/>
  <c r="BT378" i="3"/>
  <c r="BU378" i="3"/>
  <c r="BV378" i="3"/>
  <c r="BW378" i="3"/>
  <c r="BX378" i="3"/>
  <c r="BY378" i="3"/>
  <c r="BZ378" i="3"/>
  <c r="CA378" i="3"/>
  <c r="CB378" i="3"/>
  <c r="CC378" i="3"/>
  <c r="CD378" i="3"/>
  <c r="CE378" i="3"/>
  <c r="CF378" i="3"/>
  <c r="CG378" i="3"/>
  <c r="CH378" i="3"/>
  <c r="CI378" i="3"/>
  <c r="CJ378" i="3"/>
  <c r="CK378" i="3"/>
  <c r="CL378" i="3"/>
  <c r="CM378" i="3"/>
  <c r="CN378" i="3"/>
  <c r="CO378" i="3"/>
  <c r="CP378" i="3"/>
  <c r="CQ378" i="3"/>
  <c r="CR378" i="3"/>
  <c r="CV378" i="1"/>
  <c r="CW378" i="1"/>
  <c r="CV379" i="1"/>
  <c r="CW379" i="1"/>
  <c r="CW379" i="3"/>
  <c r="A380" i="3"/>
  <c r="R380" i="3"/>
  <c r="AH380" i="3"/>
  <c r="AX380" i="3"/>
  <c r="BO380" i="3"/>
  <c r="CE380" i="3"/>
  <c r="CV380" i="1"/>
  <c r="CW380" i="1"/>
  <c r="A381" i="3"/>
  <c r="E381" i="3"/>
  <c r="I381" i="3"/>
  <c r="N381" i="3"/>
  <c r="R381" i="3"/>
  <c r="V381" i="3"/>
  <c r="Z381" i="3"/>
  <c r="AD381" i="3"/>
  <c r="AH381" i="3"/>
  <c r="AL381" i="3"/>
  <c r="AP381" i="3"/>
  <c r="AT381" i="3"/>
  <c r="AX381" i="3"/>
  <c r="BB381" i="3"/>
  <c r="BF381" i="3"/>
  <c r="BJ381" i="3"/>
  <c r="BO381" i="3"/>
  <c r="BS381" i="3"/>
  <c r="BW381" i="3"/>
  <c r="CA381" i="3"/>
  <c r="CE381" i="3"/>
  <c r="CI381" i="3"/>
  <c r="CM381" i="3"/>
  <c r="CQ381" i="3"/>
  <c r="CV381" i="1"/>
  <c r="CW381" i="1"/>
  <c r="A382" i="3"/>
  <c r="R382" i="3"/>
  <c r="AH382" i="3"/>
  <c r="AX382" i="3"/>
  <c r="BO382" i="3"/>
  <c r="CE382" i="3"/>
  <c r="CV382" i="1"/>
  <c r="CW382" i="1"/>
  <c r="A383" i="3"/>
  <c r="E383" i="3"/>
  <c r="I383" i="3"/>
  <c r="N383" i="3"/>
  <c r="R383" i="3"/>
  <c r="V383" i="3"/>
  <c r="Z383" i="3"/>
  <c r="AD383" i="3"/>
  <c r="AH383" i="3"/>
  <c r="AL383" i="3"/>
  <c r="AP383" i="3"/>
  <c r="AT383" i="3"/>
  <c r="AX383" i="3"/>
  <c r="BB383" i="3"/>
  <c r="BF383" i="3"/>
  <c r="BJ383" i="3"/>
  <c r="BO383" i="3"/>
  <c r="BS383" i="3"/>
  <c r="BW383" i="3"/>
  <c r="CA383" i="3"/>
  <c r="CE383" i="3"/>
  <c r="CI383" i="3"/>
  <c r="CM383" i="3"/>
  <c r="CQ383" i="3"/>
  <c r="CV383" i="1"/>
  <c r="CW383" i="1"/>
  <c r="A384" i="3"/>
  <c r="R384" i="3"/>
  <c r="AH384" i="3"/>
  <c r="AX384" i="3"/>
  <c r="BO384" i="3"/>
  <c r="CE384" i="3"/>
  <c r="CV384" i="1"/>
  <c r="CW384" i="1"/>
  <c r="A385" i="3"/>
  <c r="E385" i="3"/>
  <c r="I385" i="3"/>
  <c r="N385" i="3"/>
  <c r="R385" i="3"/>
  <c r="V385" i="3"/>
  <c r="Z385" i="3"/>
  <c r="AD385" i="3"/>
  <c r="AH385" i="3"/>
  <c r="AL385" i="3"/>
  <c r="AP385" i="3"/>
  <c r="AT385" i="3"/>
  <c r="AX385" i="3"/>
  <c r="BB385" i="3"/>
  <c r="BF385" i="3"/>
  <c r="BJ385" i="3"/>
  <c r="BO385" i="3"/>
  <c r="BS385" i="3"/>
  <c r="BW385" i="3"/>
  <c r="CA385" i="3"/>
  <c r="CE385" i="3"/>
  <c r="CI385" i="3"/>
  <c r="CM385" i="3"/>
  <c r="CQ385" i="3"/>
  <c r="CV385" i="1"/>
  <c r="CW385" i="1"/>
  <c r="BR386" i="3"/>
  <c r="BS386" i="3"/>
  <c r="BT386" i="3"/>
  <c r="BU386" i="3"/>
  <c r="BV386" i="3"/>
  <c r="BW386" i="3"/>
  <c r="BX386" i="3"/>
  <c r="BY386" i="3"/>
  <c r="BZ386" i="3"/>
  <c r="CA386" i="3"/>
  <c r="CB386" i="3"/>
  <c r="CC386" i="3"/>
  <c r="CD386" i="3"/>
  <c r="CE386" i="3"/>
  <c r="CF386" i="3"/>
  <c r="CG386" i="3"/>
  <c r="CH386" i="3"/>
  <c r="CI386" i="3"/>
  <c r="CJ386" i="3"/>
  <c r="CK386" i="3"/>
  <c r="CL386" i="3"/>
  <c r="CM386" i="3"/>
  <c r="CN386" i="3"/>
  <c r="CO386" i="3"/>
  <c r="CP386" i="3"/>
  <c r="CQ386" i="3"/>
  <c r="CR386" i="3"/>
  <c r="CV386" i="1"/>
  <c r="CW386" i="1"/>
  <c r="CV387" i="1"/>
  <c r="CW387" i="1"/>
  <c r="CW387" i="3"/>
  <c r="BR388" i="3"/>
  <c r="BS388" i="3"/>
  <c r="BT388" i="3"/>
  <c r="BU388" i="3"/>
  <c r="BV388" i="3"/>
  <c r="BW388" i="3"/>
  <c r="BX388" i="3"/>
  <c r="BY388" i="3"/>
  <c r="BZ388" i="3"/>
  <c r="CA388" i="3"/>
  <c r="CB388" i="3"/>
  <c r="CC388" i="3"/>
  <c r="CD388" i="3"/>
  <c r="CE388" i="3"/>
  <c r="CF388" i="3"/>
  <c r="CG388" i="3"/>
  <c r="CH388" i="3"/>
  <c r="CI388" i="3"/>
  <c r="CJ388" i="3"/>
  <c r="CK388" i="3"/>
  <c r="CL388" i="3"/>
  <c r="CM388" i="3"/>
  <c r="CN388" i="3"/>
  <c r="CO388" i="3"/>
  <c r="CP388" i="3"/>
  <c r="CQ388" i="3"/>
  <c r="CR388" i="3"/>
  <c r="CV388" i="1"/>
  <c r="CW388" i="1"/>
  <c r="BR389" i="3"/>
  <c r="BS389" i="3"/>
  <c r="BT389" i="3"/>
  <c r="BU389" i="3"/>
  <c r="BV389" i="3"/>
  <c r="BW389" i="3"/>
  <c r="BX389" i="3"/>
  <c r="BY389" i="3"/>
  <c r="BZ389" i="3"/>
  <c r="CA389" i="3"/>
  <c r="CB389" i="3"/>
  <c r="CC389" i="3"/>
  <c r="CD389" i="3"/>
  <c r="CE389" i="3"/>
  <c r="CF389" i="3"/>
  <c r="CG389" i="3"/>
  <c r="CH389" i="3"/>
  <c r="CI389" i="3"/>
  <c r="CJ389" i="3"/>
  <c r="CK389" i="3"/>
  <c r="CL389" i="3"/>
  <c r="CM389" i="3"/>
  <c r="CN389" i="3"/>
  <c r="CO389" i="3"/>
  <c r="CP389" i="3"/>
  <c r="CQ389" i="3"/>
  <c r="CR389" i="3"/>
  <c r="CV389" i="1"/>
  <c r="CW389" i="1"/>
  <c r="BR390" i="3"/>
  <c r="BS390" i="3"/>
  <c r="BT390" i="3"/>
  <c r="BU390" i="3"/>
  <c r="BV390" i="3"/>
  <c r="BW390" i="3"/>
  <c r="BX390" i="3"/>
  <c r="BY390" i="3"/>
  <c r="BZ390" i="3"/>
  <c r="CA390" i="3"/>
  <c r="CB390" i="3"/>
  <c r="CC390" i="3"/>
  <c r="CD390" i="3"/>
  <c r="CE390" i="3"/>
  <c r="CF390" i="3"/>
  <c r="CG390" i="3"/>
  <c r="CH390" i="3"/>
  <c r="CI390" i="3"/>
  <c r="CJ390" i="3"/>
  <c r="CK390" i="3"/>
  <c r="CL390" i="3"/>
  <c r="CM390" i="3"/>
  <c r="CN390" i="3"/>
  <c r="CO390" i="3"/>
  <c r="CP390" i="3"/>
  <c r="CQ390" i="3"/>
  <c r="CR390" i="3"/>
  <c r="CV390" i="1"/>
  <c r="CW390" i="1"/>
  <c r="BR391" i="3"/>
  <c r="BS391" i="3"/>
  <c r="BT391" i="3"/>
  <c r="BU391" i="3"/>
  <c r="BV391" i="3"/>
  <c r="BW391" i="3"/>
  <c r="BX391" i="3"/>
  <c r="BY391" i="3"/>
  <c r="BZ391" i="3"/>
  <c r="CA391" i="3"/>
  <c r="CB391" i="3"/>
  <c r="CC391" i="3"/>
  <c r="CD391" i="3"/>
  <c r="CE391" i="3"/>
  <c r="CF391" i="3"/>
  <c r="CG391" i="3"/>
  <c r="CH391" i="3"/>
  <c r="CI391" i="3"/>
  <c r="CJ391" i="3"/>
  <c r="CK391" i="3"/>
  <c r="CL391" i="3"/>
  <c r="CM391" i="3"/>
  <c r="CN391" i="3"/>
  <c r="CO391" i="3"/>
  <c r="CP391" i="3"/>
  <c r="CQ391" i="3"/>
  <c r="CR391" i="3"/>
  <c r="CV391" i="1"/>
  <c r="CW391" i="1"/>
  <c r="BR392" i="3"/>
  <c r="BS392" i="3"/>
  <c r="BT392" i="3"/>
  <c r="BU392" i="3"/>
  <c r="BV392" i="3"/>
  <c r="BW392" i="3"/>
  <c r="BX392" i="3"/>
  <c r="BY392" i="3"/>
  <c r="BZ392" i="3"/>
  <c r="CA392" i="3"/>
  <c r="CB392" i="3"/>
  <c r="CC392" i="3"/>
  <c r="CD392" i="3"/>
  <c r="CE392" i="3"/>
  <c r="CF392" i="3"/>
  <c r="CG392" i="3"/>
  <c r="CH392" i="3"/>
  <c r="CI392" i="3"/>
  <c r="CJ392" i="3"/>
  <c r="CK392" i="3"/>
  <c r="CL392" i="3"/>
  <c r="CM392" i="3"/>
  <c r="CN392" i="3"/>
  <c r="CO392" i="3"/>
  <c r="CP392" i="3"/>
  <c r="CQ392" i="3"/>
  <c r="CR392" i="3"/>
  <c r="CV392" i="1"/>
  <c r="CW392" i="1"/>
  <c r="BR393" i="3"/>
  <c r="BS393" i="3"/>
  <c r="BT393" i="3"/>
  <c r="BU393" i="3"/>
  <c r="BV393" i="3"/>
  <c r="BW393" i="3"/>
  <c r="BX393" i="3"/>
  <c r="BY393" i="3"/>
  <c r="BZ393" i="3"/>
  <c r="CA393" i="3"/>
  <c r="CB393" i="3"/>
  <c r="CC393" i="3"/>
  <c r="CD393" i="3"/>
  <c r="CE393" i="3"/>
  <c r="CF393" i="3"/>
  <c r="CG393" i="3"/>
  <c r="CH393" i="3"/>
  <c r="CI393" i="3"/>
  <c r="CJ393" i="3"/>
  <c r="CK393" i="3"/>
  <c r="CL393" i="3"/>
  <c r="CM393" i="3"/>
  <c r="CN393" i="3"/>
  <c r="CO393" i="3"/>
  <c r="CP393" i="3"/>
  <c r="CQ393" i="3"/>
  <c r="CR393" i="3"/>
  <c r="CV393" i="1"/>
  <c r="CW393" i="1"/>
  <c r="BR394" i="3"/>
  <c r="BS394" i="3"/>
  <c r="BT394" i="3"/>
  <c r="BU394" i="3"/>
  <c r="BV394" i="3"/>
  <c r="BW394" i="3"/>
  <c r="BX394" i="3"/>
  <c r="BY394" i="3"/>
  <c r="BZ394" i="3"/>
  <c r="CA394" i="3"/>
  <c r="CB394" i="3"/>
  <c r="CC394" i="3"/>
  <c r="CD394" i="3"/>
  <c r="CE394" i="3"/>
  <c r="CF394" i="3"/>
  <c r="CG394" i="3"/>
  <c r="CH394" i="3"/>
  <c r="CI394" i="3"/>
  <c r="CJ394" i="3"/>
  <c r="CK394" i="3"/>
  <c r="CL394" i="3"/>
  <c r="CM394" i="3"/>
  <c r="CN394" i="3"/>
  <c r="CO394" i="3"/>
  <c r="CP394" i="3"/>
  <c r="CQ394" i="3"/>
  <c r="CR394" i="3"/>
  <c r="CV394" i="1"/>
  <c r="CW394" i="1"/>
  <c r="A395" i="3"/>
  <c r="E395" i="3"/>
  <c r="R395" i="3"/>
  <c r="V395" i="3"/>
  <c r="AH395" i="3"/>
  <c r="AL395" i="3"/>
  <c r="AX395" i="3"/>
  <c r="BB395" i="3"/>
  <c r="BO395" i="3"/>
  <c r="BS395" i="3"/>
  <c r="CE395" i="3"/>
  <c r="CI395" i="3"/>
  <c r="CV395" i="1"/>
  <c r="CW395" i="1"/>
  <c r="CV396" i="1"/>
  <c r="CU396" i="3" s="1"/>
  <c r="CW396" i="1"/>
  <c r="CW396" i="3"/>
  <c r="BR397" i="3"/>
  <c r="BS397" i="3"/>
  <c r="BT397" i="3"/>
  <c r="BU397" i="3"/>
  <c r="BV397" i="3"/>
  <c r="BW397" i="3"/>
  <c r="BX397" i="3"/>
  <c r="BY397" i="3"/>
  <c r="BZ397" i="3"/>
  <c r="CA397" i="3"/>
  <c r="CB397" i="3"/>
  <c r="CC397" i="3"/>
  <c r="CD397" i="3"/>
  <c r="CE397" i="3"/>
  <c r="CF397" i="3"/>
  <c r="CG397" i="3"/>
  <c r="CH397" i="3"/>
  <c r="CI397" i="3"/>
  <c r="CJ397" i="3"/>
  <c r="CK397" i="3"/>
  <c r="CL397" i="3"/>
  <c r="CM397" i="3"/>
  <c r="CN397" i="3"/>
  <c r="CO397" i="3"/>
  <c r="CP397" i="3"/>
  <c r="CQ397" i="3"/>
  <c r="CR397" i="3"/>
  <c r="CV397" i="1"/>
  <c r="CW397" i="1"/>
  <c r="BR398" i="3"/>
  <c r="BS398" i="3"/>
  <c r="BT398" i="3"/>
  <c r="BU398" i="3"/>
  <c r="BV398" i="3"/>
  <c r="BW398" i="3"/>
  <c r="BX398" i="3"/>
  <c r="BY398" i="3"/>
  <c r="BZ398" i="3"/>
  <c r="CA398" i="3"/>
  <c r="CB398" i="3"/>
  <c r="CC398" i="3"/>
  <c r="CD398" i="3"/>
  <c r="CE398" i="3"/>
  <c r="CF398" i="3"/>
  <c r="CG398" i="3"/>
  <c r="CH398" i="3"/>
  <c r="CI398" i="3"/>
  <c r="CJ398" i="3"/>
  <c r="CK398" i="3"/>
  <c r="CL398" i="3"/>
  <c r="CM398" i="3"/>
  <c r="CN398" i="3"/>
  <c r="CO398" i="3"/>
  <c r="CP398" i="3"/>
  <c r="CQ398" i="3"/>
  <c r="CR398" i="3"/>
  <c r="CV398" i="1"/>
  <c r="CW398" i="1"/>
  <c r="BR399" i="3"/>
  <c r="BS399" i="3"/>
  <c r="BT399" i="3"/>
  <c r="BU399" i="3"/>
  <c r="BV399" i="3"/>
  <c r="BW399" i="3"/>
  <c r="BX399" i="3"/>
  <c r="BY399" i="3"/>
  <c r="BZ399" i="3"/>
  <c r="CA399" i="3"/>
  <c r="CB399" i="3"/>
  <c r="CC399" i="3"/>
  <c r="CD399" i="3"/>
  <c r="CE399" i="3"/>
  <c r="CF399" i="3"/>
  <c r="CG399" i="3"/>
  <c r="CH399" i="3"/>
  <c r="CI399" i="3"/>
  <c r="CJ399" i="3"/>
  <c r="CK399" i="3"/>
  <c r="CL399" i="3"/>
  <c r="CM399" i="3"/>
  <c r="CN399" i="3"/>
  <c r="CO399" i="3"/>
  <c r="CP399" i="3"/>
  <c r="CQ399" i="3"/>
  <c r="CR399" i="3"/>
  <c r="CV399" i="1"/>
  <c r="CW399" i="1"/>
  <c r="BR400" i="3"/>
  <c r="BS400" i="3"/>
  <c r="BT400" i="3"/>
  <c r="BU400" i="3"/>
  <c r="BV400" i="3"/>
  <c r="BW400" i="3"/>
  <c r="BX400" i="3"/>
  <c r="BY400" i="3"/>
  <c r="BZ400" i="3"/>
  <c r="CA400" i="3"/>
  <c r="CB400" i="3"/>
  <c r="CC400" i="3"/>
  <c r="CD400" i="3"/>
  <c r="CE400" i="3"/>
  <c r="CF400" i="3"/>
  <c r="CG400" i="3"/>
  <c r="CH400" i="3"/>
  <c r="CI400" i="3"/>
  <c r="CJ400" i="3"/>
  <c r="CK400" i="3"/>
  <c r="CL400" i="3"/>
  <c r="CM400" i="3"/>
  <c r="CN400" i="3"/>
  <c r="CO400" i="3"/>
  <c r="CP400" i="3"/>
  <c r="CQ400" i="3"/>
  <c r="CR400" i="3"/>
  <c r="CV400" i="1"/>
  <c r="CW400" i="1"/>
  <c r="BR401" i="3"/>
  <c r="BS401" i="3"/>
  <c r="BT401" i="3"/>
  <c r="BU401" i="3"/>
  <c r="BV401" i="3"/>
  <c r="BW401" i="3"/>
  <c r="BX401" i="3"/>
  <c r="BY401" i="3"/>
  <c r="BZ401" i="3"/>
  <c r="CA401" i="3"/>
  <c r="CB401" i="3"/>
  <c r="CC401" i="3"/>
  <c r="CD401" i="3"/>
  <c r="CE401" i="3"/>
  <c r="CF401" i="3"/>
  <c r="CG401" i="3"/>
  <c r="CH401" i="3"/>
  <c r="CI401" i="3"/>
  <c r="CJ401" i="3"/>
  <c r="CK401" i="3"/>
  <c r="CL401" i="3"/>
  <c r="CM401" i="3"/>
  <c r="CN401" i="3"/>
  <c r="CO401" i="3"/>
  <c r="CP401" i="3"/>
  <c r="CQ401" i="3"/>
  <c r="CR401" i="3"/>
  <c r="CV401" i="1"/>
  <c r="CW401" i="1"/>
  <c r="BR402" i="3"/>
  <c r="BS402" i="3"/>
  <c r="BT402" i="3"/>
  <c r="BU402" i="3"/>
  <c r="BV402" i="3"/>
  <c r="BW402" i="3"/>
  <c r="BX402" i="3"/>
  <c r="BY402" i="3"/>
  <c r="BZ402" i="3"/>
  <c r="CA402" i="3"/>
  <c r="CB402" i="3"/>
  <c r="CC402" i="3"/>
  <c r="CD402" i="3"/>
  <c r="CE402" i="3"/>
  <c r="CF402" i="3"/>
  <c r="CG402" i="3"/>
  <c r="CH402" i="3"/>
  <c r="CI402" i="3"/>
  <c r="CJ402" i="3"/>
  <c r="CK402" i="3"/>
  <c r="CL402" i="3"/>
  <c r="CM402" i="3"/>
  <c r="CN402" i="3"/>
  <c r="CO402" i="3"/>
  <c r="CP402" i="3"/>
  <c r="CQ402" i="3"/>
  <c r="CR402" i="3"/>
  <c r="CV402" i="1"/>
  <c r="CW402" i="1"/>
  <c r="A403" i="3"/>
  <c r="C403" i="3"/>
  <c r="E403" i="3"/>
  <c r="G403" i="3"/>
  <c r="I403" i="3"/>
  <c r="L403" i="3"/>
  <c r="N403" i="3"/>
  <c r="P403" i="3"/>
  <c r="R403" i="3"/>
  <c r="T403" i="3"/>
  <c r="V403" i="3"/>
  <c r="X403" i="3"/>
  <c r="Z403" i="3"/>
  <c r="AB403" i="3"/>
  <c r="AD403" i="3"/>
  <c r="AF403" i="3"/>
  <c r="AH403" i="3"/>
  <c r="AJ403" i="3"/>
  <c r="AL403" i="3"/>
  <c r="AN403" i="3"/>
  <c r="AP403" i="3"/>
  <c r="AR403" i="3"/>
  <c r="AT403" i="3"/>
  <c r="AV403" i="3"/>
  <c r="AX403" i="3"/>
  <c r="AZ403" i="3"/>
  <c r="BB403" i="3"/>
  <c r="BD403" i="3"/>
  <c r="BF403" i="3"/>
  <c r="BH403" i="3"/>
  <c r="BJ403" i="3"/>
  <c r="BM403" i="3"/>
  <c r="BO403" i="3"/>
  <c r="BQ403" i="3"/>
  <c r="BS403" i="3"/>
  <c r="BU403" i="3"/>
  <c r="BW403" i="3"/>
  <c r="BY403" i="3"/>
  <c r="CA403" i="3"/>
  <c r="CC403" i="3"/>
  <c r="CE403" i="3"/>
  <c r="CG403" i="3"/>
  <c r="CI403" i="3"/>
  <c r="CK403" i="3"/>
  <c r="CM403" i="3"/>
  <c r="CO403" i="3"/>
  <c r="CQ403" i="3"/>
  <c r="CV403" i="1"/>
  <c r="CW403" i="1"/>
  <c r="BR404" i="3"/>
  <c r="BS404" i="3"/>
  <c r="BT404" i="3"/>
  <c r="BU404" i="3"/>
  <c r="BV404" i="3"/>
  <c r="BW404" i="3"/>
  <c r="BX404" i="3"/>
  <c r="BY404" i="3"/>
  <c r="BZ404" i="3"/>
  <c r="CA404" i="3"/>
  <c r="CB404" i="3"/>
  <c r="CC404" i="3"/>
  <c r="CD404" i="3"/>
  <c r="CE404" i="3"/>
  <c r="CF404" i="3"/>
  <c r="CG404" i="3"/>
  <c r="CH404" i="3"/>
  <c r="CI404" i="3"/>
  <c r="CJ404" i="3"/>
  <c r="CK404" i="3"/>
  <c r="CL404" i="3"/>
  <c r="CM404" i="3"/>
  <c r="CN404" i="3"/>
  <c r="CO404" i="3"/>
  <c r="CP404" i="3"/>
  <c r="CQ404" i="3"/>
  <c r="CR404" i="3"/>
  <c r="CV404" i="1"/>
  <c r="CW404" i="1"/>
  <c r="CV405" i="1"/>
  <c r="CU405" i="3" s="1"/>
  <c r="CW405" i="1"/>
  <c r="CW405" i="3"/>
  <c r="A406" i="3"/>
  <c r="CZ406" i="3" s="1"/>
  <c r="B406" i="3"/>
  <c r="D406" i="3"/>
  <c r="E406" i="3"/>
  <c r="F406" i="3"/>
  <c r="H406" i="3"/>
  <c r="I406" i="3"/>
  <c r="K406" i="3"/>
  <c r="M406" i="3"/>
  <c r="N406" i="3"/>
  <c r="O406" i="3"/>
  <c r="Q406" i="3"/>
  <c r="R406" i="3"/>
  <c r="S406" i="3"/>
  <c r="U406" i="3"/>
  <c r="V406" i="3"/>
  <c r="W406" i="3"/>
  <c r="Y406" i="3"/>
  <c r="Z406" i="3"/>
  <c r="AA406" i="3"/>
  <c r="AC406" i="3"/>
  <c r="AD406" i="3"/>
  <c r="AE406" i="3"/>
  <c r="AG406" i="3"/>
  <c r="AH406" i="3"/>
  <c r="AI406" i="3"/>
  <c r="AK406" i="3"/>
  <c r="AL406" i="3"/>
  <c r="AM406" i="3"/>
  <c r="AO406" i="3"/>
  <c r="AP406" i="3"/>
  <c r="AQ406" i="3"/>
  <c r="AS406" i="3"/>
  <c r="AT406" i="3"/>
  <c r="AU406" i="3"/>
  <c r="AW406" i="3"/>
  <c r="AX406" i="3"/>
  <c r="AY406" i="3"/>
  <c r="BA406" i="3"/>
  <c r="BB406" i="3"/>
  <c r="BC406" i="3"/>
  <c r="BE406" i="3"/>
  <c r="BF406" i="3"/>
  <c r="BG406" i="3"/>
  <c r="BI406" i="3"/>
  <c r="BJ406" i="3"/>
  <c r="BL406" i="3"/>
  <c r="BN406" i="3"/>
  <c r="BO406" i="3"/>
  <c r="BP406" i="3"/>
  <c r="BR406" i="3"/>
  <c r="BS406" i="3"/>
  <c r="BT406" i="3"/>
  <c r="BV406" i="3"/>
  <c r="BW406" i="3"/>
  <c r="BX406" i="3"/>
  <c r="BZ406" i="3"/>
  <c r="CA406" i="3"/>
  <c r="CB406" i="3"/>
  <c r="CD406" i="3"/>
  <c r="CE406" i="3"/>
  <c r="CF406" i="3"/>
  <c r="CH406" i="3"/>
  <c r="CI406" i="3"/>
  <c r="CJ406" i="3"/>
  <c r="CL406" i="3"/>
  <c r="CM406" i="3"/>
  <c r="CN406" i="3"/>
  <c r="CP406" i="3"/>
  <c r="CQ406" i="3"/>
  <c r="CR406" i="3"/>
  <c r="CV406" i="1"/>
  <c r="CW406" i="1"/>
  <c r="BR407" i="3"/>
  <c r="BS407" i="3"/>
  <c r="BT407" i="3"/>
  <c r="BU407" i="3"/>
  <c r="BV407" i="3"/>
  <c r="BW407" i="3"/>
  <c r="BX407" i="3"/>
  <c r="BY407" i="3"/>
  <c r="BZ407" i="3"/>
  <c r="CA407" i="3"/>
  <c r="CB407" i="3"/>
  <c r="CC407" i="3"/>
  <c r="CD407" i="3"/>
  <c r="CE407" i="3"/>
  <c r="CF407" i="3"/>
  <c r="CG407" i="3"/>
  <c r="CH407" i="3"/>
  <c r="CI407" i="3"/>
  <c r="CJ407" i="3"/>
  <c r="CK407" i="3"/>
  <c r="CL407" i="3"/>
  <c r="CM407" i="3"/>
  <c r="CN407" i="3"/>
  <c r="CO407" i="3"/>
  <c r="CP407" i="3"/>
  <c r="CQ407" i="3"/>
  <c r="CR407" i="3"/>
  <c r="CV407" i="1"/>
  <c r="CW407" i="1"/>
  <c r="A408" i="3"/>
  <c r="C408" i="3" s="1"/>
  <c r="D408" i="3"/>
  <c r="E408" i="3"/>
  <c r="G408" i="3"/>
  <c r="I408" i="3"/>
  <c r="L408" i="3"/>
  <c r="M408" i="3"/>
  <c r="P408" i="3"/>
  <c r="Q408" i="3"/>
  <c r="R408" i="3"/>
  <c r="U408" i="3"/>
  <c r="V408" i="3"/>
  <c r="X408" i="3"/>
  <c r="Z408" i="3"/>
  <c r="AB408" i="3"/>
  <c r="AC408" i="3"/>
  <c r="AF408" i="3"/>
  <c r="AG408" i="3"/>
  <c r="AH408" i="3"/>
  <c r="AK408" i="3"/>
  <c r="AL408" i="3"/>
  <c r="AN408" i="3"/>
  <c r="AP408" i="3"/>
  <c r="AR408" i="3"/>
  <c r="AS408" i="3"/>
  <c r="AV408" i="3"/>
  <c r="AW408" i="3"/>
  <c r="AX408" i="3"/>
  <c r="BA408" i="3"/>
  <c r="BB408" i="3"/>
  <c r="BD408" i="3"/>
  <c r="BF408" i="3"/>
  <c r="BH408" i="3"/>
  <c r="BI408" i="3"/>
  <c r="BM408" i="3"/>
  <c r="BN408" i="3"/>
  <c r="BO408" i="3"/>
  <c r="BR408" i="3"/>
  <c r="BS408" i="3"/>
  <c r="BU408" i="3"/>
  <c r="BW408" i="3"/>
  <c r="BY408" i="3"/>
  <c r="BZ408" i="3"/>
  <c r="CC408" i="3"/>
  <c r="CD408" i="3"/>
  <c r="CE408" i="3"/>
  <c r="CH408" i="3"/>
  <c r="CI408" i="3"/>
  <c r="CK408" i="3"/>
  <c r="CM408" i="3"/>
  <c r="CO408" i="3"/>
  <c r="CP408" i="3"/>
  <c r="CV408" i="1"/>
  <c r="CW408" i="1"/>
  <c r="BR409" i="3"/>
  <c r="BS409" i="3"/>
  <c r="BT409" i="3"/>
  <c r="BU409" i="3"/>
  <c r="BV409" i="3"/>
  <c r="BW409" i="3"/>
  <c r="BX409" i="3"/>
  <c r="BY409" i="3"/>
  <c r="BZ409" i="3"/>
  <c r="CA409" i="3"/>
  <c r="CB409" i="3"/>
  <c r="CC409" i="3"/>
  <c r="CD409" i="3"/>
  <c r="CE409" i="3"/>
  <c r="CF409" i="3"/>
  <c r="CG409" i="3"/>
  <c r="CH409" i="3"/>
  <c r="CI409" i="3"/>
  <c r="CJ409" i="3"/>
  <c r="CK409" i="3"/>
  <c r="CL409" i="3"/>
  <c r="CM409" i="3"/>
  <c r="CN409" i="3"/>
  <c r="CO409" i="3"/>
  <c r="CP409" i="3"/>
  <c r="CQ409" i="3"/>
  <c r="CR409" i="3"/>
  <c r="CV409" i="1"/>
  <c r="CW409" i="1"/>
  <c r="A410" i="3"/>
  <c r="B410" i="3"/>
  <c r="C410" i="3"/>
  <c r="D410" i="3"/>
  <c r="E410" i="3"/>
  <c r="F410" i="3"/>
  <c r="G410" i="3"/>
  <c r="H410" i="3"/>
  <c r="I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AQ410" i="3"/>
  <c r="AR410" i="3"/>
  <c r="AS410" i="3"/>
  <c r="AT410" i="3"/>
  <c r="AU410" i="3"/>
  <c r="AV410" i="3"/>
  <c r="AW410" i="3"/>
  <c r="AX410" i="3"/>
  <c r="AY410" i="3"/>
  <c r="AZ410" i="3"/>
  <c r="BA410" i="3"/>
  <c r="BB410" i="3"/>
  <c r="BC410" i="3"/>
  <c r="BD410" i="3"/>
  <c r="BE410" i="3"/>
  <c r="BF410" i="3"/>
  <c r="BG410" i="3"/>
  <c r="BH410" i="3"/>
  <c r="BI410" i="3"/>
  <c r="BJ410" i="3"/>
  <c r="BL410" i="3"/>
  <c r="BM410" i="3"/>
  <c r="BN410" i="3"/>
  <c r="BO410" i="3"/>
  <c r="BP410" i="3"/>
  <c r="BQ410" i="3"/>
  <c r="BR410" i="3"/>
  <c r="BS410" i="3"/>
  <c r="BT410" i="3"/>
  <c r="BU410" i="3"/>
  <c r="BV410" i="3"/>
  <c r="BW410" i="3"/>
  <c r="BX410" i="3"/>
  <c r="BY410" i="3"/>
  <c r="BZ410" i="3"/>
  <c r="CA410" i="3"/>
  <c r="CB410" i="3"/>
  <c r="CC410" i="3"/>
  <c r="CD410" i="3"/>
  <c r="CE410" i="3"/>
  <c r="CF410" i="3"/>
  <c r="CG410" i="3"/>
  <c r="CH410" i="3"/>
  <c r="CI410" i="3"/>
  <c r="CJ410" i="3"/>
  <c r="CK410" i="3"/>
  <c r="CL410" i="3"/>
  <c r="CM410" i="3"/>
  <c r="CN410" i="3"/>
  <c r="CO410" i="3"/>
  <c r="CP410" i="3"/>
  <c r="CQ410" i="3"/>
  <c r="CR410" i="3"/>
  <c r="CV410" i="1"/>
  <c r="CW410" i="1"/>
  <c r="A411" i="3"/>
  <c r="B411" i="3"/>
  <c r="C411" i="3"/>
  <c r="D411" i="3"/>
  <c r="E411" i="3"/>
  <c r="F411" i="3"/>
  <c r="G411" i="3"/>
  <c r="H411" i="3"/>
  <c r="I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AQ411" i="3"/>
  <c r="AR411" i="3"/>
  <c r="AS411" i="3"/>
  <c r="AT411" i="3"/>
  <c r="AU411" i="3"/>
  <c r="AV411" i="3"/>
  <c r="AW411" i="3"/>
  <c r="AX411" i="3"/>
  <c r="AY411" i="3"/>
  <c r="AZ411" i="3"/>
  <c r="BA411" i="3"/>
  <c r="BB411" i="3"/>
  <c r="BC411" i="3"/>
  <c r="BD411" i="3"/>
  <c r="BE411" i="3"/>
  <c r="BF411" i="3"/>
  <c r="BG411" i="3"/>
  <c r="BH411" i="3"/>
  <c r="BI411" i="3"/>
  <c r="BJ411" i="3"/>
  <c r="BL411" i="3"/>
  <c r="BM411" i="3"/>
  <c r="BN411" i="3"/>
  <c r="BO411" i="3"/>
  <c r="BP411" i="3"/>
  <c r="BQ411" i="3"/>
  <c r="BR411" i="3"/>
  <c r="BS411" i="3"/>
  <c r="BT411" i="3"/>
  <c r="BU411" i="3"/>
  <c r="BV411" i="3"/>
  <c r="BW411" i="3"/>
  <c r="BX411" i="3"/>
  <c r="BY411" i="3"/>
  <c r="BZ411" i="3"/>
  <c r="CA411" i="3"/>
  <c r="CB411" i="3"/>
  <c r="CC411" i="3"/>
  <c r="CD411" i="3"/>
  <c r="CE411" i="3"/>
  <c r="CF411" i="3"/>
  <c r="CG411" i="3"/>
  <c r="CH411" i="3"/>
  <c r="CI411" i="3"/>
  <c r="CJ411" i="3"/>
  <c r="CK411" i="3"/>
  <c r="CL411" i="3"/>
  <c r="CM411" i="3"/>
  <c r="CN411" i="3"/>
  <c r="CO411" i="3"/>
  <c r="CP411" i="3"/>
  <c r="CQ411" i="3"/>
  <c r="CR411" i="3"/>
  <c r="CV411" i="1"/>
  <c r="CW411" i="1"/>
  <c r="BR412" i="3"/>
  <c r="BS412" i="3"/>
  <c r="BT412" i="3"/>
  <c r="BU412" i="3"/>
  <c r="BV412" i="3"/>
  <c r="BW412" i="3"/>
  <c r="BX412" i="3"/>
  <c r="BY412" i="3"/>
  <c r="BZ412" i="3"/>
  <c r="CA412" i="3"/>
  <c r="CB412" i="3"/>
  <c r="CC412" i="3"/>
  <c r="CD412" i="3"/>
  <c r="CE412" i="3"/>
  <c r="CF412" i="3"/>
  <c r="CG412" i="3"/>
  <c r="CH412" i="3"/>
  <c r="CI412" i="3"/>
  <c r="CJ412" i="3"/>
  <c r="CK412" i="3"/>
  <c r="CL412" i="3"/>
  <c r="CM412" i="3"/>
  <c r="CN412" i="3"/>
  <c r="CO412" i="3"/>
  <c r="CP412" i="3"/>
  <c r="CQ412" i="3"/>
  <c r="CR412" i="3"/>
  <c r="CV412" i="1"/>
  <c r="CW412" i="1"/>
  <c r="A413" i="3"/>
  <c r="B413" i="3"/>
  <c r="F413" i="3"/>
  <c r="G413" i="3"/>
  <c r="L413" i="3"/>
  <c r="N413" i="3"/>
  <c r="R413" i="3"/>
  <c r="S413" i="3"/>
  <c r="W413" i="3"/>
  <c r="X413" i="3"/>
  <c r="AB413" i="3"/>
  <c r="AD413" i="3"/>
  <c r="AH413" i="3"/>
  <c r="AI413" i="3"/>
  <c r="AM413" i="3"/>
  <c r="AN413" i="3"/>
  <c r="AR413" i="3"/>
  <c r="AT413" i="3"/>
  <c r="AX413" i="3"/>
  <c r="AY413" i="3"/>
  <c r="BC413" i="3"/>
  <c r="BD413" i="3"/>
  <c r="BH413" i="3"/>
  <c r="BJ413" i="3"/>
  <c r="BO413" i="3"/>
  <c r="BP413" i="3"/>
  <c r="BT413" i="3"/>
  <c r="BU413" i="3"/>
  <c r="BY413" i="3"/>
  <c r="CA413" i="3"/>
  <c r="CE413" i="3"/>
  <c r="CF413" i="3"/>
  <c r="CJ413" i="3"/>
  <c r="CK413" i="3"/>
  <c r="CO413" i="3"/>
  <c r="CQ413" i="3"/>
  <c r="CV413" i="1"/>
  <c r="CW413" i="1"/>
  <c r="A414" i="3"/>
  <c r="F414" i="3"/>
  <c r="L414" i="3"/>
  <c r="R414" i="3"/>
  <c r="W414" i="3"/>
  <c r="AB414" i="3"/>
  <c r="AH414" i="3"/>
  <c r="AM414" i="3"/>
  <c r="AR414" i="3"/>
  <c r="AX414" i="3"/>
  <c r="BC414" i="3"/>
  <c r="BH414" i="3"/>
  <c r="BO414" i="3"/>
  <c r="BT414" i="3"/>
  <c r="BY414" i="3"/>
  <c r="CE414" i="3"/>
  <c r="CJ414" i="3"/>
  <c r="CO414" i="3"/>
  <c r="CV414" i="1"/>
  <c r="CW414" i="1"/>
  <c r="A415" i="3"/>
  <c r="B415" i="3" s="1"/>
  <c r="C415" i="3"/>
  <c r="E415" i="3"/>
  <c r="F415" i="3"/>
  <c r="I415" i="3"/>
  <c r="K415" i="3"/>
  <c r="L415" i="3"/>
  <c r="O415" i="3"/>
  <c r="P415" i="3"/>
  <c r="R415" i="3"/>
  <c r="T415" i="3"/>
  <c r="V415" i="3"/>
  <c r="W415" i="3"/>
  <c r="Z415" i="3"/>
  <c r="AA415" i="3"/>
  <c r="AB415" i="3"/>
  <c r="AE415" i="3"/>
  <c r="AF415" i="3"/>
  <c r="AH415" i="3"/>
  <c r="AJ415" i="3"/>
  <c r="AL415" i="3"/>
  <c r="AM415" i="3"/>
  <c r="AP415" i="3"/>
  <c r="AQ415" i="3"/>
  <c r="AR415" i="3"/>
  <c r="AU415" i="3"/>
  <c r="AV415" i="3"/>
  <c r="AX415" i="3"/>
  <c r="AZ415" i="3"/>
  <c r="BB415" i="3"/>
  <c r="BC415" i="3"/>
  <c r="BF415" i="3"/>
  <c r="BG415" i="3"/>
  <c r="BH415" i="3"/>
  <c r="BL415" i="3"/>
  <c r="BM415" i="3"/>
  <c r="BO415" i="3"/>
  <c r="BQ415" i="3"/>
  <c r="BS415" i="3"/>
  <c r="BT415" i="3"/>
  <c r="BW415" i="3"/>
  <c r="BX415" i="3"/>
  <c r="BY415" i="3"/>
  <c r="CB415" i="3"/>
  <c r="CC415" i="3"/>
  <c r="CE415" i="3"/>
  <c r="CG415" i="3"/>
  <c r="CI415" i="3"/>
  <c r="CJ415" i="3"/>
  <c r="CM415" i="3"/>
  <c r="CN415" i="3"/>
  <c r="CO415" i="3"/>
  <c r="CR415" i="3"/>
  <c r="CV415" i="1"/>
  <c r="CW415" i="1"/>
  <c r="A416" i="3"/>
  <c r="B416" i="3"/>
  <c r="C416" i="3"/>
  <c r="E416" i="3"/>
  <c r="F416" i="3"/>
  <c r="G416" i="3"/>
  <c r="I416" i="3"/>
  <c r="K416" i="3"/>
  <c r="L416" i="3"/>
  <c r="N416" i="3"/>
  <c r="O416" i="3"/>
  <c r="P416" i="3"/>
  <c r="R416" i="3"/>
  <c r="S416" i="3"/>
  <c r="T416" i="3"/>
  <c r="V416" i="3"/>
  <c r="W416" i="3"/>
  <c r="X416" i="3"/>
  <c r="Z416" i="3"/>
  <c r="AA416" i="3"/>
  <c r="AB416" i="3"/>
  <c r="AD416" i="3"/>
  <c r="AE416" i="3"/>
  <c r="AF416" i="3"/>
  <c r="AH416" i="3"/>
  <c r="AI416" i="3"/>
  <c r="AJ416" i="3"/>
  <c r="AL416" i="3"/>
  <c r="AM416" i="3"/>
  <c r="AN416" i="3"/>
  <c r="AP416" i="3"/>
  <c r="AQ416" i="3"/>
  <c r="AR416" i="3"/>
  <c r="AT416" i="3"/>
  <c r="AU416" i="3"/>
  <c r="AV416" i="3"/>
  <c r="AX416" i="3"/>
  <c r="AY416" i="3"/>
  <c r="AZ416" i="3"/>
  <c r="BB416" i="3"/>
  <c r="BC416" i="3"/>
  <c r="BD416" i="3"/>
  <c r="BF416" i="3"/>
  <c r="BG416" i="3"/>
  <c r="BH416" i="3"/>
  <c r="BJ416" i="3"/>
  <c r="BL416" i="3"/>
  <c r="BM416" i="3"/>
  <c r="BO416" i="3"/>
  <c r="BP416" i="3"/>
  <c r="BQ416" i="3"/>
  <c r="BS416" i="3"/>
  <c r="BT416" i="3"/>
  <c r="BU416" i="3"/>
  <c r="BW416" i="3"/>
  <c r="BX416" i="3"/>
  <c r="BY416" i="3"/>
  <c r="CA416" i="3"/>
  <c r="CB416" i="3"/>
  <c r="CC416" i="3"/>
  <c r="CE416" i="3"/>
  <c r="CF416" i="3"/>
  <c r="CG416" i="3"/>
  <c r="CI416" i="3"/>
  <c r="CJ416" i="3"/>
  <c r="CK416" i="3"/>
  <c r="CM416" i="3"/>
  <c r="CN416" i="3"/>
  <c r="CO416" i="3"/>
  <c r="CQ416" i="3"/>
  <c r="CR416" i="3"/>
  <c r="CV416" i="1"/>
  <c r="CW416" i="1"/>
  <c r="A417" i="3"/>
  <c r="B417" i="3"/>
  <c r="F417" i="3"/>
  <c r="G417" i="3"/>
  <c r="L417" i="3"/>
  <c r="N417" i="3"/>
  <c r="R417" i="3"/>
  <c r="S417" i="3"/>
  <c r="W417" i="3"/>
  <c r="X417" i="3"/>
  <c r="AB417" i="3"/>
  <c r="AD417" i="3"/>
  <c r="AH417" i="3"/>
  <c r="AI417" i="3"/>
  <c r="AM417" i="3"/>
  <c r="AN417" i="3"/>
  <c r="AR417" i="3"/>
  <c r="AT417" i="3"/>
  <c r="AX417" i="3"/>
  <c r="AY417" i="3"/>
  <c r="BC417" i="3"/>
  <c r="BD417" i="3"/>
  <c r="BH417" i="3"/>
  <c r="BJ417" i="3"/>
  <c r="BO417" i="3"/>
  <c r="BP417" i="3"/>
  <c r="BT417" i="3"/>
  <c r="BU417" i="3"/>
  <c r="BY417" i="3"/>
  <c r="CA417" i="3"/>
  <c r="CE417" i="3"/>
  <c r="CF417" i="3"/>
  <c r="CJ417" i="3"/>
  <c r="CK417" i="3"/>
  <c r="CO417" i="3"/>
  <c r="CQ417" i="3"/>
  <c r="CV417" i="1"/>
  <c r="CW417" i="1"/>
  <c r="A418" i="3"/>
  <c r="F418" i="3"/>
  <c r="L418" i="3"/>
  <c r="R418" i="3"/>
  <c r="W418" i="3"/>
  <c r="AB418" i="3"/>
  <c r="AH418" i="3"/>
  <c r="AM418" i="3"/>
  <c r="AR418" i="3"/>
  <c r="AX418" i="3"/>
  <c r="BC418" i="3"/>
  <c r="BH418" i="3"/>
  <c r="BO418" i="3"/>
  <c r="BT418" i="3"/>
  <c r="BY418" i="3"/>
  <c r="CE418" i="3"/>
  <c r="CJ418" i="3"/>
  <c r="CO418" i="3"/>
  <c r="CV418" i="1"/>
  <c r="CW418" i="1"/>
  <c r="A419" i="3"/>
  <c r="B419" i="3" s="1"/>
  <c r="C419" i="3"/>
  <c r="E419" i="3"/>
  <c r="F419" i="3"/>
  <c r="I419" i="3"/>
  <c r="K419" i="3"/>
  <c r="L419" i="3"/>
  <c r="O419" i="3"/>
  <c r="P419" i="3"/>
  <c r="R419" i="3"/>
  <c r="T419" i="3"/>
  <c r="V419" i="3"/>
  <c r="W419" i="3"/>
  <c r="Z419" i="3"/>
  <c r="AA419" i="3"/>
  <c r="AB419" i="3"/>
  <c r="AE419" i="3"/>
  <c r="AF419" i="3"/>
  <c r="AH419" i="3"/>
  <c r="AJ419" i="3"/>
  <c r="AL419" i="3"/>
  <c r="AM419" i="3"/>
  <c r="AP419" i="3"/>
  <c r="AQ419" i="3"/>
  <c r="AR419" i="3"/>
  <c r="AU419" i="3"/>
  <c r="AV419" i="3"/>
  <c r="AX419" i="3"/>
  <c r="AZ419" i="3"/>
  <c r="BB419" i="3"/>
  <c r="BC419" i="3"/>
  <c r="BF419" i="3"/>
  <c r="BG419" i="3"/>
  <c r="BH419" i="3"/>
  <c r="BL419" i="3"/>
  <c r="BM419" i="3"/>
  <c r="BO419" i="3"/>
  <c r="BQ419" i="3"/>
  <c r="BS419" i="3"/>
  <c r="BT419" i="3"/>
  <c r="BW419" i="3"/>
  <c r="BX419" i="3"/>
  <c r="BY419" i="3"/>
  <c r="CB419" i="3"/>
  <c r="CC419" i="3"/>
  <c r="CE419" i="3"/>
  <c r="CG419" i="3"/>
  <c r="CI419" i="3"/>
  <c r="CJ419" i="3"/>
  <c r="CM419" i="3"/>
  <c r="CN419" i="3"/>
  <c r="CO419" i="3"/>
  <c r="CR419" i="3"/>
  <c r="CV419" i="1"/>
  <c r="CW419" i="1"/>
  <c r="BR420" i="3"/>
  <c r="BS420" i="3"/>
  <c r="BT420" i="3"/>
  <c r="BU420" i="3"/>
  <c r="BV420" i="3"/>
  <c r="BW420" i="3"/>
  <c r="BX420" i="3"/>
  <c r="BY420" i="3"/>
  <c r="BZ420" i="3"/>
  <c r="CA420" i="3"/>
  <c r="CB420" i="3"/>
  <c r="CC420" i="3"/>
  <c r="CD420" i="3"/>
  <c r="CE420" i="3"/>
  <c r="CF420" i="3"/>
  <c r="CG420" i="3"/>
  <c r="CH420" i="3"/>
  <c r="CI420" i="3"/>
  <c r="CJ420" i="3"/>
  <c r="CK420" i="3"/>
  <c r="CL420" i="3"/>
  <c r="CM420" i="3"/>
  <c r="CN420" i="3"/>
  <c r="CO420" i="3"/>
  <c r="CP420" i="3"/>
  <c r="CQ420" i="3"/>
  <c r="CR420" i="3"/>
  <c r="CV420" i="1"/>
  <c r="CW420" i="1"/>
  <c r="CV421" i="1"/>
  <c r="CW421" i="1"/>
  <c r="CW421" i="3"/>
  <c r="A422" i="3"/>
  <c r="B422" i="3"/>
  <c r="D422" i="3"/>
  <c r="E422" i="3"/>
  <c r="F422" i="3"/>
  <c r="H422" i="3"/>
  <c r="I422" i="3"/>
  <c r="K422" i="3"/>
  <c r="M422" i="3"/>
  <c r="N422" i="3"/>
  <c r="O422" i="3"/>
  <c r="Q422" i="3"/>
  <c r="R422" i="3"/>
  <c r="S422" i="3"/>
  <c r="U422" i="3"/>
  <c r="V422" i="3"/>
  <c r="W422" i="3"/>
  <c r="Y422" i="3"/>
  <c r="Z422" i="3"/>
  <c r="AA422" i="3"/>
  <c r="AC422" i="3"/>
  <c r="AD422" i="3"/>
  <c r="AE422" i="3"/>
  <c r="AG422" i="3"/>
  <c r="AH422" i="3"/>
  <c r="AI422" i="3"/>
  <c r="AK422" i="3"/>
  <c r="AL422" i="3"/>
  <c r="AM422" i="3"/>
  <c r="AO422" i="3"/>
  <c r="AP422" i="3"/>
  <c r="AQ422" i="3"/>
  <c r="AS422" i="3"/>
  <c r="AT422" i="3"/>
  <c r="AU422" i="3"/>
  <c r="AW422" i="3"/>
  <c r="AX422" i="3"/>
  <c r="AY422" i="3"/>
  <c r="BA422" i="3"/>
  <c r="BB422" i="3"/>
  <c r="BC422" i="3"/>
  <c r="BE422" i="3"/>
  <c r="BF422" i="3"/>
  <c r="BG422" i="3"/>
  <c r="BI422" i="3"/>
  <c r="BJ422" i="3"/>
  <c r="BL422" i="3"/>
  <c r="BN422" i="3"/>
  <c r="BO422" i="3"/>
  <c r="BP422" i="3"/>
  <c r="BR422" i="3"/>
  <c r="BS422" i="3"/>
  <c r="BT422" i="3"/>
  <c r="BV422" i="3"/>
  <c r="BW422" i="3"/>
  <c r="BX422" i="3"/>
  <c r="BZ422" i="3"/>
  <c r="CA422" i="3"/>
  <c r="CB422" i="3"/>
  <c r="CD422" i="3"/>
  <c r="CE422" i="3"/>
  <c r="CF422" i="3"/>
  <c r="CH422" i="3"/>
  <c r="CI422" i="3"/>
  <c r="CJ422" i="3"/>
  <c r="CL422" i="3"/>
  <c r="CM422" i="3"/>
  <c r="CN422" i="3"/>
  <c r="CP422" i="3"/>
  <c r="CQ422" i="3"/>
  <c r="CR422" i="3"/>
  <c r="CV422" i="1"/>
  <c r="CW422" i="1"/>
  <c r="A423" i="3"/>
  <c r="B423" i="3"/>
  <c r="F423" i="3"/>
  <c r="H423" i="3"/>
  <c r="M423" i="3"/>
  <c r="N423" i="3"/>
  <c r="R423" i="3"/>
  <c r="S423" i="3"/>
  <c r="W423" i="3"/>
  <c r="Y423" i="3"/>
  <c r="AC423" i="3"/>
  <c r="AD423" i="3"/>
  <c r="AH423" i="3"/>
  <c r="AI423" i="3"/>
  <c r="AM423" i="3"/>
  <c r="AO423" i="3"/>
  <c r="AS423" i="3"/>
  <c r="AT423" i="3"/>
  <c r="AX423" i="3"/>
  <c r="AY423" i="3"/>
  <c r="BC423" i="3"/>
  <c r="BE423" i="3"/>
  <c r="BI423" i="3"/>
  <c r="BJ423" i="3"/>
  <c r="BO423" i="3"/>
  <c r="BP423" i="3"/>
  <c r="BT423" i="3"/>
  <c r="BV423" i="3"/>
  <c r="BZ423" i="3"/>
  <c r="CA423" i="3"/>
  <c r="CE423" i="3"/>
  <c r="CF423" i="3"/>
  <c r="CJ423" i="3"/>
  <c r="CL423" i="3"/>
  <c r="CP423" i="3"/>
  <c r="CQ423" i="3"/>
  <c r="CV423" i="1"/>
  <c r="CW423" i="1"/>
  <c r="CV424" i="1"/>
  <c r="CW424" i="1"/>
  <c r="CW424" i="3"/>
  <c r="B425" i="3"/>
  <c r="C425" i="3"/>
  <c r="E425" i="3"/>
  <c r="F425" i="3"/>
  <c r="H425" i="3"/>
  <c r="I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AQ425" i="3"/>
  <c r="AR425" i="3"/>
  <c r="AS425" i="3"/>
  <c r="AT425" i="3"/>
  <c r="AU425" i="3"/>
  <c r="AV425" i="3"/>
  <c r="AW425" i="3"/>
  <c r="AX425" i="3"/>
  <c r="AY425" i="3"/>
  <c r="AZ425" i="3"/>
  <c r="BA425" i="3"/>
  <c r="BC425" i="3"/>
  <c r="BD425" i="3"/>
  <c r="BE425" i="3"/>
  <c r="BF425" i="3"/>
  <c r="BG425" i="3"/>
  <c r="BH425" i="3"/>
  <c r="BI425" i="3"/>
  <c r="BJ425" i="3"/>
  <c r="BL425" i="3"/>
  <c r="BM425" i="3"/>
  <c r="BN425" i="3"/>
  <c r="BO425" i="3"/>
  <c r="BP425" i="3"/>
  <c r="BQ425" i="3"/>
  <c r="BR425" i="3"/>
  <c r="BS425" i="3"/>
  <c r="BT425" i="3"/>
  <c r="BU425" i="3"/>
  <c r="BV425" i="3"/>
  <c r="BW425" i="3"/>
  <c r="BX425" i="3"/>
  <c r="BY425" i="3"/>
  <c r="BZ425" i="3"/>
  <c r="CA425" i="3"/>
  <c r="CB425" i="3"/>
  <c r="CC425" i="3"/>
  <c r="CD425" i="3"/>
  <c r="CE425" i="3"/>
  <c r="CF425" i="3"/>
  <c r="CG425" i="3"/>
  <c r="CH425" i="3"/>
  <c r="CI425" i="3"/>
  <c r="CJ425" i="3"/>
  <c r="CK425" i="3"/>
  <c r="CL425" i="3"/>
  <c r="CM425" i="3"/>
  <c r="CN425" i="3"/>
  <c r="CO425" i="3"/>
  <c r="CP425" i="3"/>
  <c r="CQ425" i="3"/>
  <c r="CR425" i="3"/>
  <c r="CV425" i="1"/>
  <c r="CW425" i="1"/>
  <c r="A426" i="3"/>
  <c r="B426" i="3"/>
  <c r="C426" i="3"/>
  <c r="D426" i="3"/>
  <c r="E426" i="3"/>
  <c r="F426" i="3"/>
  <c r="G426" i="3"/>
  <c r="H426" i="3"/>
  <c r="I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AQ426" i="3"/>
  <c r="AR426" i="3"/>
  <c r="AS426" i="3"/>
  <c r="AT426" i="3"/>
  <c r="AU426" i="3"/>
  <c r="AV426" i="3"/>
  <c r="AW426" i="3"/>
  <c r="AX426" i="3"/>
  <c r="AY426" i="3"/>
  <c r="AZ426" i="3"/>
  <c r="BA426" i="3"/>
  <c r="BB426" i="3"/>
  <c r="BC426" i="3"/>
  <c r="BD426" i="3"/>
  <c r="BE426" i="3"/>
  <c r="BF426" i="3"/>
  <c r="BG426" i="3"/>
  <c r="BH426" i="3"/>
  <c r="BI426" i="3"/>
  <c r="BJ426" i="3"/>
  <c r="BL426" i="3"/>
  <c r="BM426" i="3"/>
  <c r="BN426" i="3"/>
  <c r="BO426" i="3"/>
  <c r="BP426" i="3"/>
  <c r="BQ426" i="3"/>
  <c r="BR426" i="3"/>
  <c r="BS426" i="3"/>
  <c r="BT426" i="3"/>
  <c r="BU426" i="3"/>
  <c r="BV426" i="3"/>
  <c r="BW426" i="3"/>
  <c r="BX426" i="3"/>
  <c r="BY426" i="3"/>
  <c r="BZ426" i="3"/>
  <c r="CA426" i="3"/>
  <c r="CB426" i="3"/>
  <c r="CC426" i="3"/>
  <c r="CD426" i="3"/>
  <c r="CE426" i="3"/>
  <c r="CF426" i="3"/>
  <c r="CG426" i="3"/>
  <c r="CH426" i="3"/>
  <c r="CI426" i="3"/>
  <c r="CJ426" i="3"/>
  <c r="CK426" i="3"/>
  <c r="CL426" i="3"/>
  <c r="CM426" i="3"/>
  <c r="CN426" i="3"/>
  <c r="CO426" i="3"/>
  <c r="CP426" i="3"/>
  <c r="CQ426" i="3"/>
  <c r="CR426" i="3"/>
  <c r="CV426" i="1"/>
  <c r="CW426" i="1"/>
  <c r="B427" i="3"/>
  <c r="C427" i="3"/>
  <c r="D427" i="3"/>
  <c r="E427" i="3"/>
  <c r="F427" i="3"/>
  <c r="G427" i="3"/>
  <c r="H427" i="3"/>
  <c r="I427" i="3"/>
  <c r="K427" i="3"/>
  <c r="L427" i="3"/>
  <c r="N427" i="3"/>
  <c r="O427" i="3"/>
  <c r="Q427" i="3"/>
  <c r="S427" i="3"/>
  <c r="T427" i="3"/>
  <c r="U427" i="3"/>
  <c r="V427" i="3"/>
  <c r="W427" i="3"/>
  <c r="X427" i="3"/>
  <c r="Y427" i="3"/>
  <c r="Z427" i="3"/>
  <c r="AB427" i="3"/>
  <c r="AC427" i="3"/>
  <c r="AD427" i="3"/>
  <c r="AE427" i="3"/>
  <c r="AG427" i="3"/>
  <c r="AH427" i="3"/>
  <c r="AI427" i="3"/>
  <c r="AJ427" i="3"/>
  <c r="AK427" i="3"/>
  <c r="AL427" i="3"/>
  <c r="AM427" i="3"/>
  <c r="AN427" i="3"/>
  <c r="AO427" i="3"/>
  <c r="AP427" i="3"/>
  <c r="AQ427" i="3"/>
  <c r="AR427" i="3"/>
  <c r="AS427" i="3"/>
  <c r="AT427" i="3"/>
  <c r="AU427" i="3"/>
  <c r="AV427" i="3"/>
  <c r="AW427" i="3"/>
  <c r="AX427" i="3"/>
  <c r="AY427" i="3"/>
  <c r="AZ427" i="3"/>
  <c r="BA427" i="3"/>
  <c r="BB427" i="3"/>
  <c r="BC427" i="3"/>
  <c r="BD427" i="3"/>
  <c r="BE427" i="3"/>
  <c r="BF427" i="3"/>
  <c r="BG427" i="3"/>
  <c r="BH427" i="3"/>
  <c r="BI427" i="3"/>
  <c r="BJ427" i="3"/>
  <c r="BL427" i="3"/>
  <c r="BM427" i="3"/>
  <c r="BN427" i="3"/>
  <c r="BO427" i="3"/>
  <c r="BP427" i="3"/>
  <c r="BQ427" i="3"/>
  <c r="BR427" i="3"/>
  <c r="BS427" i="3"/>
  <c r="BT427" i="3"/>
  <c r="BU427" i="3"/>
  <c r="BV427" i="3"/>
  <c r="BW427" i="3"/>
  <c r="BX427" i="3"/>
  <c r="BY427" i="3"/>
  <c r="BZ427" i="3"/>
  <c r="CA427" i="3"/>
  <c r="CB427" i="3"/>
  <c r="CC427" i="3"/>
  <c r="CD427" i="3"/>
  <c r="CE427" i="3"/>
  <c r="CF427" i="3"/>
  <c r="CG427" i="3"/>
  <c r="CH427" i="3"/>
  <c r="CI427" i="3"/>
  <c r="CJ427" i="3"/>
  <c r="CK427" i="3"/>
  <c r="CL427" i="3"/>
  <c r="CM427" i="3"/>
  <c r="CN427" i="3"/>
  <c r="CO427" i="3"/>
  <c r="CP427" i="3"/>
  <c r="CQ427" i="3"/>
  <c r="CR427" i="3"/>
  <c r="CV427" i="1"/>
  <c r="CW427" i="1"/>
  <c r="CV428" i="1"/>
  <c r="CW428" i="1"/>
  <c r="CW428" i="3"/>
  <c r="BR429" i="3"/>
  <c r="BS429" i="3"/>
  <c r="BT429" i="3"/>
  <c r="BU429" i="3"/>
  <c r="BV429" i="3"/>
  <c r="BW429" i="3"/>
  <c r="BX429" i="3"/>
  <c r="BY429" i="3"/>
  <c r="BZ429" i="3"/>
  <c r="CA429" i="3"/>
  <c r="CB429" i="3"/>
  <c r="CC429" i="3"/>
  <c r="CD429" i="3"/>
  <c r="CE429" i="3"/>
  <c r="CF429" i="3"/>
  <c r="CG429" i="3"/>
  <c r="CH429" i="3"/>
  <c r="CI429" i="3"/>
  <c r="CJ429" i="3"/>
  <c r="CK429" i="3"/>
  <c r="CL429" i="3"/>
  <c r="CM429" i="3"/>
  <c r="CN429" i="3"/>
  <c r="CO429" i="3"/>
  <c r="CP429" i="3"/>
  <c r="CQ429" i="3"/>
  <c r="CR429" i="3"/>
  <c r="CV429" i="1"/>
  <c r="CW429" i="1"/>
  <c r="A430" i="3"/>
  <c r="C430" i="3"/>
  <c r="G430" i="3"/>
  <c r="H430" i="3"/>
  <c r="M430" i="3"/>
  <c r="N430" i="3"/>
  <c r="R430" i="3"/>
  <c r="T430" i="3"/>
  <c r="X430" i="3"/>
  <c r="Y430" i="3"/>
  <c r="AC430" i="3"/>
  <c r="AD430" i="3"/>
  <c r="AH430" i="3"/>
  <c r="AJ430" i="3"/>
  <c r="AN430" i="3"/>
  <c r="AO430" i="3"/>
  <c r="AS430" i="3"/>
  <c r="AT430" i="3"/>
  <c r="AX430" i="3"/>
  <c r="AZ430" i="3"/>
  <c r="BD430" i="3"/>
  <c r="BE430" i="3"/>
  <c r="BI430" i="3"/>
  <c r="BJ430" i="3"/>
  <c r="BO430" i="3"/>
  <c r="BQ430" i="3"/>
  <c r="BU430" i="3"/>
  <c r="BV430" i="3"/>
  <c r="BZ430" i="3"/>
  <c r="CA430" i="3"/>
  <c r="CE430" i="3"/>
  <c r="CG430" i="3"/>
  <c r="CK430" i="3"/>
  <c r="CL430" i="3"/>
  <c r="CP430" i="3"/>
  <c r="CQ430" i="3"/>
  <c r="CV430" i="1"/>
  <c r="CW430" i="1"/>
  <c r="A431" i="3"/>
  <c r="C431" i="3"/>
  <c r="G431" i="3"/>
  <c r="H431" i="3"/>
  <c r="M431" i="3"/>
  <c r="N431" i="3"/>
  <c r="R431" i="3"/>
  <c r="T431" i="3"/>
  <c r="X431" i="3"/>
  <c r="Y431" i="3"/>
  <c r="AC431" i="3"/>
  <c r="AD431" i="3"/>
  <c r="AH431" i="3"/>
  <c r="AJ431" i="3"/>
  <c r="AN431" i="3"/>
  <c r="AO431" i="3"/>
  <c r="AS431" i="3"/>
  <c r="AT431" i="3"/>
  <c r="AX431" i="3"/>
  <c r="AZ431" i="3"/>
  <c r="BD431" i="3"/>
  <c r="BE431" i="3"/>
  <c r="BI431" i="3"/>
  <c r="BJ431" i="3"/>
  <c r="BO431" i="3"/>
  <c r="BQ431" i="3"/>
  <c r="BU431" i="3"/>
  <c r="BV431" i="3"/>
  <c r="BZ431" i="3"/>
  <c r="CA431" i="3"/>
  <c r="CE431" i="3"/>
  <c r="CG431" i="3"/>
  <c r="CK431" i="3"/>
  <c r="CL431" i="3"/>
  <c r="CP431" i="3"/>
  <c r="CQ431" i="3"/>
  <c r="CV431" i="1"/>
  <c r="CW431" i="1"/>
  <c r="BR432" i="3"/>
  <c r="BS432" i="3"/>
  <c r="BT432" i="3"/>
  <c r="BU432" i="3"/>
  <c r="BV432" i="3"/>
  <c r="BW432" i="3"/>
  <c r="BX432" i="3"/>
  <c r="BY432" i="3"/>
  <c r="BZ432" i="3"/>
  <c r="CA432" i="3"/>
  <c r="CB432" i="3"/>
  <c r="CC432" i="3"/>
  <c r="CD432" i="3"/>
  <c r="CE432" i="3"/>
  <c r="CF432" i="3"/>
  <c r="CG432" i="3"/>
  <c r="CH432" i="3"/>
  <c r="CI432" i="3"/>
  <c r="CJ432" i="3"/>
  <c r="CK432" i="3"/>
  <c r="CL432" i="3"/>
  <c r="CM432" i="3"/>
  <c r="CN432" i="3"/>
  <c r="CO432" i="3"/>
  <c r="CP432" i="3"/>
  <c r="CQ432" i="3"/>
  <c r="CR432" i="3"/>
  <c r="CV432" i="1"/>
  <c r="CW432" i="1"/>
  <c r="B433" i="3"/>
  <c r="C433" i="3"/>
  <c r="D433" i="3"/>
  <c r="E433" i="3"/>
  <c r="F433" i="3"/>
  <c r="G433" i="3"/>
  <c r="H433" i="3"/>
  <c r="I433" i="3"/>
  <c r="K433" i="3"/>
  <c r="L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AQ433" i="3"/>
  <c r="AR433" i="3"/>
  <c r="AS433" i="3"/>
  <c r="AT433" i="3"/>
  <c r="AU433" i="3"/>
  <c r="AV433" i="3"/>
  <c r="AW433" i="3"/>
  <c r="AX433" i="3"/>
  <c r="AY433" i="3"/>
  <c r="AZ433" i="3"/>
  <c r="BA433" i="3"/>
  <c r="BB433" i="3"/>
  <c r="BC433" i="3"/>
  <c r="BD433" i="3"/>
  <c r="BE433" i="3"/>
  <c r="BF433" i="3"/>
  <c r="BG433" i="3"/>
  <c r="BH433" i="3"/>
  <c r="BI433" i="3"/>
  <c r="BJ433" i="3"/>
  <c r="BL433" i="3"/>
  <c r="BM433" i="3"/>
  <c r="BN433" i="3"/>
  <c r="BO433" i="3"/>
  <c r="BP433" i="3"/>
  <c r="BQ433" i="3"/>
  <c r="BR433" i="3"/>
  <c r="BS433" i="3"/>
  <c r="BT433" i="3"/>
  <c r="BU433" i="3"/>
  <c r="BV433" i="3"/>
  <c r="BW433" i="3"/>
  <c r="BX433" i="3"/>
  <c r="BY433" i="3"/>
  <c r="BZ433" i="3"/>
  <c r="CA433" i="3"/>
  <c r="CB433" i="3"/>
  <c r="CC433" i="3"/>
  <c r="CD433" i="3"/>
  <c r="CE433" i="3"/>
  <c r="CF433" i="3"/>
  <c r="CG433" i="3"/>
  <c r="CH433" i="3"/>
  <c r="CI433" i="3"/>
  <c r="CJ433" i="3"/>
  <c r="CK433" i="3"/>
  <c r="CL433" i="3"/>
  <c r="CM433" i="3"/>
  <c r="CN433" i="3"/>
  <c r="CO433" i="3"/>
  <c r="CP433" i="3"/>
  <c r="CQ433" i="3"/>
  <c r="CR433" i="3"/>
  <c r="CV433" i="1"/>
  <c r="CW433" i="1"/>
  <c r="A434" i="3"/>
  <c r="B434" i="3"/>
  <c r="D434" i="3"/>
  <c r="E434" i="3"/>
  <c r="F434" i="3"/>
  <c r="H434" i="3"/>
  <c r="I434" i="3"/>
  <c r="K434" i="3"/>
  <c r="M434" i="3"/>
  <c r="N434" i="3"/>
  <c r="O434" i="3"/>
  <c r="Q434" i="3"/>
  <c r="R434" i="3"/>
  <c r="S434" i="3"/>
  <c r="U434" i="3"/>
  <c r="V434" i="3"/>
  <c r="W434" i="3"/>
  <c r="Y434" i="3"/>
  <c r="Z434" i="3"/>
  <c r="AA434" i="3"/>
  <c r="AC434" i="3"/>
  <c r="AD434" i="3"/>
  <c r="AE434" i="3"/>
  <c r="AG434" i="3"/>
  <c r="AH434" i="3"/>
  <c r="AI434" i="3"/>
  <c r="AK434" i="3"/>
  <c r="AL434" i="3"/>
  <c r="AM434" i="3"/>
  <c r="AO434" i="3"/>
  <c r="AP434" i="3"/>
  <c r="AQ434" i="3"/>
  <c r="AS434" i="3"/>
  <c r="AT434" i="3"/>
  <c r="AU434" i="3"/>
  <c r="AW434" i="3"/>
  <c r="AX434" i="3"/>
  <c r="AY434" i="3"/>
  <c r="BA434" i="3"/>
  <c r="BB434" i="3"/>
  <c r="BC434" i="3"/>
  <c r="BE434" i="3"/>
  <c r="BF434" i="3"/>
  <c r="BG434" i="3"/>
  <c r="BI434" i="3"/>
  <c r="BJ434" i="3"/>
  <c r="BL434" i="3"/>
  <c r="BN434" i="3"/>
  <c r="BO434" i="3"/>
  <c r="BP434" i="3"/>
  <c r="BR434" i="3"/>
  <c r="BS434" i="3"/>
  <c r="BT434" i="3"/>
  <c r="BV434" i="3"/>
  <c r="BW434" i="3"/>
  <c r="BX434" i="3"/>
  <c r="BZ434" i="3"/>
  <c r="CA434" i="3"/>
  <c r="CB434" i="3"/>
  <c r="CD434" i="3"/>
  <c r="CE434" i="3"/>
  <c r="CF434" i="3"/>
  <c r="CH434" i="3"/>
  <c r="CI434" i="3"/>
  <c r="CJ434" i="3"/>
  <c r="CL434" i="3"/>
  <c r="CM434" i="3"/>
  <c r="CN434" i="3"/>
  <c r="CP434" i="3"/>
  <c r="CQ434" i="3"/>
  <c r="CR434" i="3"/>
  <c r="CV434" i="1"/>
  <c r="CW434" i="1"/>
  <c r="BR435" i="3"/>
  <c r="BS435" i="3"/>
  <c r="BT435" i="3"/>
  <c r="BU435" i="3"/>
  <c r="BV435" i="3"/>
  <c r="BW435" i="3"/>
  <c r="BX435" i="3"/>
  <c r="BY435" i="3"/>
  <c r="BZ435" i="3"/>
  <c r="CA435" i="3"/>
  <c r="CB435" i="3"/>
  <c r="CC435" i="3"/>
  <c r="CD435" i="3"/>
  <c r="CE435" i="3"/>
  <c r="CF435" i="3"/>
  <c r="CG435" i="3"/>
  <c r="CH435" i="3"/>
  <c r="CI435" i="3"/>
  <c r="CJ435" i="3"/>
  <c r="CK435" i="3"/>
  <c r="CL435" i="3"/>
  <c r="CM435" i="3"/>
  <c r="CN435" i="3"/>
  <c r="CO435" i="3"/>
  <c r="CP435" i="3"/>
  <c r="CQ435" i="3"/>
  <c r="CR435" i="3"/>
  <c r="CV435" i="1"/>
  <c r="CW435" i="1"/>
  <c r="A436" i="3"/>
  <c r="M436" i="3"/>
  <c r="AC436" i="3"/>
  <c r="AS436" i="3"/>
  <c r="BI436" i="3"/>
  <c r="BO436" i="3"/>
  <c r="BU436" i="3"/>
  <c r="CE436" i="3"/>
  <c r="CK436" i="3"/>
  <c r="CW436" i="1"/>
  <c r="A437" i="3"/>
  <c r="BO437" i="3"/>
  <c r="CE437" i="3"/>
  <c r="CW437" i="1"/>
  <c r="A438" i="3"/>
  <c r="A439" i="3"/>
  <c r="A440" i="3"/>
  <c r="B440" i="3"/>
  <c r="C440" i="3"/>
  <c r="E440" i="3"/>
  <c r="F440" i="3"/>
  <c r="G440" i="3"/>
  <c r="I440" i="3"/>
  <c r="K440" i="3"/>
  <c r="L440" i="3"/>
  <c r="N440" i="3"/>
  <c r="O440" i="3"/>
  <c r="P440" i="3"/>
  <c r="R440" i="3"/>
  <c r="S440" i="3"/>
  <c r="T440" i="3"/>
  <c r="V440" i="3"/>
  <c r="W440" i="3"/>
  <c r="X440" i="3"/>
  <c r="Z440" i="3"/>
  <c r="AA440" i="3"/>
  <c r="AB440" i="3"/>
  <c r="AD440" i="3"/>
  <c r="AE440" i="3"/>
  <c r="AF440" i="3"/>
  <c r="AH440" i="3"/>
  <c r="AI440" i="3"/>
  <c r="AJ440" i="3"/>
  <c r="AL440" i="3"/>
  <c r="AM440" i="3"/>
  <c r="AN440" i="3"/>
  <c r="AP440" i="3"/>
  <c r="AQ440" i="3"/>
  <c r="AR440" i="3"/>
  <c r="AT440" i="3"/>
  <c r="AU440" i="3"/>
  <c r="AV440" i="3"/>
  <c r="AX440" i="3"/>
  <c r="AY440" i="3"/>
  <c r="AZ440" i="3"/>
  <c r="BB440" i="3"/>
  <c r="BC440" i="3"/>
  <c r="BD440" i="3"/>
  <c r="BF440" i="3"/>
  <c r="BG440" i="3"/>
  <c r="BH440" i="3"/>
  <c r="BJ440" i="3"/>
  <c r="BL440" i="3"/>
  <c r="BM440" i="3"/>
  <c r="BO440" i="3"/>
  <c r="BP440" i="3"/>
  <c r="BQ440" i="3"/>
  <c r="BS440" i="3"/>
  <c r="BT440" i="3"/>
  <c r="BU440" i="3"/>
  <c r="BW440" i="3"/>
  <c r="BX440" i="3"/>
  <c r="BY440" i="3"/>
  <c r="CA440" i="3"/>
  <c r="CB440" i="3"/>
  <c r="CC440" i="3"/>
  <c r="CE440" i="3"/>
  <c r="CF440" i="3"/>
  <c r="CG440" i="3"/>
  <c r="CI440" i="3"/>
  <c r="CJ440" i="3"/>
  <c r="CK440" i="3"/>
  <c r="CM440" i="3"/>
  <c r="CN440" i="3"/>
  <c r="CO440" i="3"/>
  <c r="CQ440" i="3"/>
  <c r="CR440" i="3"/>
  <c r="CV440" i="1"/>
  <c r="CW440" i="1"/>
  <c r="A441" i="3"/>
  <c r="B441" i="3"/>
  <c r="C441" i="3"/>
  <c r="F441" i="3"/>
  <c r="G441" i="3"/>
  <c r="I441" i="3"/>
  <c r="L441" i="3"/>
  <c r="N441" i="3"/>
  <c r="O441" i="3"/>
  <c r="R441" i="3"/>
  <c r="S441" i="3"/>
  <c r="T441" i="3"/>
  <c r="W441" i="3"/>
  <c r="X441" i="3"/>
  <c r="Z441" i="3"/>
  <c r="AB441" i="3"/>
  <c r="AD441" i="3"/>
  <c r="AE441" i="3"/>
  <c r="AH441" i="3"/>
  <c r="AI441" i="3"/>
  <c r="AJ441" i="3"/>
  <c r="AM441" i="3"/>
  <c r="AN441" i="3"/>
  <c r="AP441" i="3"/>
  <c r="AR441" i="3"/>
  <c r="AT441" i="3"/>
  <c r="AU441" i="3"/>
  <c r="AX441" i="3"/>
  <c r="AY441" i="3"/>
  <c r="AZ441" i="3"/>
  <c r="BC441" i="3"/>
  <c r="BD441" i="3"/>
  <c r="BF441" i="3"/>
  <c r="BH441" i="3"/>
  <c r="BJ441" i="3"/>
  <c r="BL441" i="3"/>
  <c r="BO441" i="3"/>
  <c r="BP441" i="3"/>
  <c r="BQ441" i="3"/>
  <c r="BT441" i="3"/>
  <c r="BU441" i="3"/>
  <c r="BW441" i="3"/>
  <c r="BY441" i="3"/>
  <c r="CA441" i="3"/>
  <c r="CB441" i="3"/>
  <c r="CE441" i="3"/>
  <c r="CF441" i="3"/>
  <c r="CG441" i="3"/>
  <c r="CJ441" i="3"/>
  <c r="CK441" i="3"/>
  <c r="CM441" i="3"/>
  <c r="CO441" i="3"/>
  <c r="CQ441" i="3"/>
  <c r="CR441" i="3"/>
  <c r="CV441" i="1"/>
  <c r="CW441" i="1"/>
  <c r="A442" i="3"/>
  <c r="B442" i="3"/>
  <c r="F442" i="3"/>
  <c r="G442" i="3"/>
  <c r="L442" i="3"/>
  <c r="N442" i="3"/>
  <c r="R442" i="3"/>
  <c r="S442" i="3"/>
  <c r="W442" i="3"/>
  <c r="X442" i="3"/>
  <c r="AB442" i="3"/>
  <c r="AD442" i="3"/>
  <c r="AH442" i="3"/>
  <c r="AI442" i="3"/>
  <c r="AM442" i="3"/>
  <c r="AN442" i="3"/>
  <c r="AR442" i="3"/>
  <c r="AT442" i="3"/>
  <c r="AX442" i="3"/>
  <c r="AY442" i="3"/>
  <c r="BC442" i="3"/>
  <c r="BD442" i="3"/>
  <c r="BH442" i="3"/>
  <c r="BJ442" i="3"/>
  <c r="BO442" i="3"/>
  <c r="BP442" i="3"/>
  <c r="BT442" i="3"/>
  <c r="BU442" i="3"/>
  <c r="BY442" i="3"/>
  <c r="CA442" i="3"/>
  <c r="CE442" i="3"/>
  <c r="CF442" i="3"/>
  <c r="CJ442" i="3"/>
  <c r="CK442" i="3"/>
  <c r="CO442" i="3"/>
  <c r="CQ442" i="3"/>
  <c r="CV442" i="1"/>
  <c r="CW442" i="1"/>
  <c r="A443" i="3"/>
  <c r="B443" i="3" s="1"/>
  <c r="F443" i="3"/>
  <c r="L443" i="3"/>
  <c r="R443" i="3"/>
  <c r="W443" i="3"/>
  <c r="AB443" i="3"/>
  <c r="AH443" i="3"/>
  <c r="AM443" i="3"/>
  <c r="AR443" i="3"/>
  <c r="AX443" i="3"/>
  <c r="BC443" i="3"/>
  <c r="BH443" i="3"/>
  <c r="BO443" i="3"/>
  <c r="BT443" i="3"/>
  <c r="BY443" i="3"/>
  <c r="CE443" i="3"/>
  <c r="CJ443" i="3"/>
  <c r="CO443" i="3"/>
  <c r="CV443" i="1"/>
  <c r="CW443" i="1"/>
  <c r="A444" i="3"/>
  <c r="B444" i="3"/>
  <c r="C444" i="3"/>
  <c r="E444" i="3"/>
  <c r="F444" i="3"/>
  <c r="G444" i="3"/>
  <c r="I444" i="3"/>
  <c r="K444" i="3"/>
  <c r="L444" i="3"/>
  <c r="N444" i="3"/>
  <c r="O444" i="3"/>
  <c r="P444" i="3"/>
  <c r="R444" i="3"/>
  <c r="S444" i="3"/>
  <c r="T444" i="3"/>
  <c r="V444" i="3"/>
  <c r="W444" i="3"/>
  <c r="X444" i="3"/>
  <c r="Z444" i="3"/>
  <c r="AA444" i="3"/>
  <c r="AB444" i="3"/>
  <c r="AD444" i="3"/>
  <c r="AE444" i="3"/>
  <c r="AF444" i="3"/>
  <c r="AH444" i="3"/>
  <c r="AI444" i="3"/>
  <c r="AJ444" i="3"/>
  <c r="AL444" i="3"/>
  <c r="AM444" i="3"/>
  <c r="AN444" i="3"/>
  <c r="AP444" i="3"/>
  <c r="AQ444" i="3"/>
  <c r="AR444" i="3"/>
  <c r="AT444" i="3"/>
  <c r="AU444" i="3"/>
  <c r="AV444" i="3"/>
  <c r="AX444" i="3"/>
  <c r="AY444" i="3"/>
  <c r="AZ444" i="3"/>
  <c r="BB444" i="3"/>
  <c r="BC444" i="3"/>
  <c r="BD444" i="3"/>
  <c r="BF444" i="3"/>
  <c r="BG444" i="3"/>
  <c r="BH444" i="3"/>
  <c r="BJ444" i="3"/>
  <c r="BL444" i="3"/>
  <c r="BM444" i="3"/>
  <c r="BO444" i="3"/>
  <c r="BP444" i="3"/>
  <c r="BQ444" i="3"/>
  <c r="BS444" i="3"/>
  <c r="BT444" i="3"/>
  <c r="BU444" i="3"/>
  <c r="BW444" i="3"/>
  <c r="BX444" i="3"/>
  <c r="BY444" i="3"/>
  <c r="CA444" i="3"/>
  <c r="CB444" i="3"/>
  <c r="CC444" i="3"/>
  <c r="CE444" i="3"/>
  <c r="CF444" i="3"/>
  <c r="CG444" i="3"/>
  <c r="CI444" i="3"/>
  <c r="CJ444" i="3"/>
  <c r="CK444" i="3"/>
  <c r="CM444" i="3"/>
  <c r="CN444" i="3"/>
  <c r="CO444" i="3"/>
  <c r="CQ444" i="3"/>
  <c r="CR444" i="3"/>
  <c r="CV444" i="1"/>
  <c r="CW444" i="1"/>
  <c r="A445" i="3"/>
  <c r="B445" i="3"/>
  <c r="C445" i="3"/>
  <c r="F445" i="3"/>
  <c r="G445" i="3"/>
  <c r="I445" i="3"/>
  <c r="L445" i="3"/>
  <c r="N445" i="3"/>
  <c r="O445" i="3"/>
  <c r="R445" i="3"/>
  <c r="S445" i="3"/>
  <c r="T445" i="3"/>
  <c r="W445" i="3"/>
  <c r="X445" i="3"/>
  <c r="Z445" i="3"/>
  <c r="AB445" i="3"/>
  <c r="AD445" i="3"/>
  <c r="AE445" i="3"/>
  <c r="AH445" i="3"/>
  <c r="AI445" i="3"/>
  <c r="AJ445" i="3"/>
  <c r="AM445" i="3"/>
  <c r="AN445" i="3"/>
  <c r="AP445" i="3"/>
  <c r="AR445" i="3"/>
  <c r="AT445" i="3"/>
  <c r="AU445" i="3"/>
  <c r="AX445" i="3"/>
  <c r="AY445" i="3"/>
  <c r="AZ445" i="3"/>
  <c r="BC445" i="3"/>
  <c r="BD445" i="3"/>
  <c r="BF445" i="3"/>
  <c r="BH445" i="3"/>
  <c r="BJ445" i="3"/>
  <c r="BL445" i="3"/>
  <c r="BO445" i="3"/>
  <c r="BP445" i="3"/>
  <c r="BQ445" i="3"/>
  <c r="BT445" i="3"/>
  <c r="BU445" i="3"/>
  <c r="BW445" i="3"/>
  <c r="BY445" i="3"/>
  <c r="CA445" i="3"/>
  <c r="CB445" i="3"/>
  <c r="CE445" i="3"/>
  <c r="CF445" i="3"/>
  <c r="CG445" i="3"/>
  <c r="CJ445" i="3"/>
  <c r="CK445" i="3"/>
  <c r="CM445" i="3"/>
  <c r="CO445" i="3"/>
  <c r="CQ445" i="3"/>
  <c r="CR445" i="3"/>
  <c r="CV445" i="1"/>
  <c r="CW445" i="1"/>
  <c r="A446" i="3"/>
  <c r="B446" i="3"/>
  <c r="F446" i="3"/>
  <c r="G446" i="3"/>
  <c r="L446" i="3"/>
  <c r="N446" i="3"/>
  <c r="R446" i="3"/>
  <c r="S446" i="3"/>
  <c r="W446" i="3"/>
  <c r="X446" i="3"/>
  <c r="AB446" i="3"/>
  <c r="AD446" i="3"/>
  <c r="AH446" i="3"/>
  <c r="AI446" i="3"/>
  <c r="AM446" i="3"/>
  <c r="AN446" i="3"/>
  <c r="AR446" i="3"/>
  <c r="AT446" i="3"/>
  <c r="AX446" i="3"/>
  <c r="AY446" i="3"/>
  <c r="BC446" i="3"/>
  <c r="BD446" i="3"/>
  <c r="BH446" i="3"/>
  <c r="BJ446" i="3"/>
  <c r="BO446" i="3"/>
  <c r="BP446" i="3"/>
  <c r="BT446" i="3"/>
  <c r="BU446" i="3"/>
  <c r="BY446" i="3"/>
  <c r="CA446" i="3"/>
  <c r="CE446" i="3"/>
  <c r="CF446" i="3"/>
  <c r="CJ446" i="3"/>
  <c r="CK446" i="3"/>
  <c r="CO446" i="3"/>
  <c r="CQ446" i="3"/>
  <c r="CV446" i="1"/>
  <c r="CW446" i="1"/>
  <c r="A447" i="3"/>
  <c r="B447" i="3" s="1"/>
  <c r="F447" i="3"/>
  <c r="L447" i="3"/>
  <c r="R447" i="3"/>
  <c r="W447" i="3"/>
  <c r="AB447" i="3"/>
  <c r="AH447" i="3"/>
  <c r="AM447" i="3"/>
  <c r="AR447" i="3"/>
  <c r="AX447" i="3"/>
  <c r="BC447" i="3"/>
  <c r="BH447" i="3"/>
  <c r="BO447" i="3"/>
  <c r="BT447" i="3"/>
  <c r="BY447" i="3"/>
  <c r="CE447" i="3"/>
  <c r="CJ447" i="3"/>
  <c r="CO447" i="3"/>
  <c r="CV447" i="1"/>
  <c r="CW447" i="1"/>
  <c r="A448" i="3"/>
  <c r="B448" i="3"/>
  <c r="F448" i="3"/>
  <c r="I448" i="3"/>
  <c r="K448" i="3"/>
  <c r="O448" i="3"/>
  <c r="S448" i="3"/>
  <c r="W448" i="3"/>
  <c r="AA448" i="3"/>
  <c r="AE448" i="3"/>
  <c r="AI448" i="3"/>
  <c r="AM448" i="3"/>
  <c r="AQ448" i="3"/>
  <c r="AU448" i="3"/>
  <c r="AY448" i="3"/>
  <c r="BC448" i="3"/>
  <c r="BG448" i="3"/>
  <c r="BM448" i="3"/>
  <c r="BO448" i="3"/>
  <c r="BQ448" i="3"/>
  <c r="BS448" i="3"/>
  <c r="BU448" i="3"/>
  <c r="BW448" i="3"/>
  <c r="BY448" i="3"/>
  <c r="CA448" i="3"/>
  <c r="CC448" i="3"/>
  <c r="CE448" i="3"/>
  <c r="CG448" i="3"/>
  <c r="CI448" i="3"/>
  <c r="CK448" i="3"/>
  <c r="CM448" i="3"/>
  <c r="CO448" i="3"/>
  <c r="CQ448" i="3"/>
  <c r="CR448" i="3"/>
  <c r="CW448" i="1"/>
  <c r="A449" i="3"/>
  <c r="A450" i="3"/>
  <c r="B450" i="3"/>
  <c r="C450" i="3"/>
  <c r="D450" i="3"/>
  <c r="E450" i="3"/>
  <c r="F450" i="3"/>
  <c r="G450" i="3"/>
  <c r="H450" i="3"/>
  <c r="I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AQ450" i="3"/>
  <c r="AR450" i="3"/>
  <c r="AS450" i="3"/>
  <c r="AT450" i="3"/>
  <c r="AU450" i="3"/>
  <c r="AV450" i="3"/>
  <c r="AW450" i="3"/>
  <c r="AX450" i="3"/>
  <c r="AY450" i="3"/>
  <c r="AZ450" i="3"/>
  <c r="BA450" i="3"/>
  <c r="BB450" i="3"/>
  <c r="BC450" i="3"/>
  <c r="BD450" i="3"/>
  <c r="BE450" i="3"/>
  <c r="BF450" i="3"/>
  <c r="BG450" i="3"/>
  <c r="BH450" i="3"/>
  <c r="BI450" i="3"/>
  <c r="BJ450" i="3"/>
  <c r="BL450" i="3"/>
  <c r="BM450" i="3"/>
  <c r="BN450" i="3"/>
  <c r="BO450" i="3"/>
  <c r="BP450" i="3"/>
  <c r="BQ450" i="3"/>
  <c r="BR450" i="3"/>
  <c r="BS450" i="3"/>
  <c r="BT450" i="3"/>
  <c r="BU450" i="3"/>
  <c r="BV450" i="3"/>
  <c r="BW450" i="3"/>
  <c r="BX450" i="3"/>
  <c r="BY450" i="3"/>
  <c r="BZ450" i="3"/>
  <c r="CA450" i="3"/>
  <c r="CB450" i="3"/>
  <c r="CC450" i="3"/>
  <c r="CD450" i="3"/>
  <c r="CE450" i="3"/>
  <c r="CF450" i="3"/>
  <c r="CG450" i="3"/>
  <c r="CH450" i="3"/>
  <c r="CI450" i="3"/>
  <c r="CJ450" i="3"/>
  <c r="CK450" i="3"/>
  <c r="CL450" i="3"/>
  <c r="CM450" i="3"/>
  <c r="CN450" i="3"/>
  <c r="CO450" i="3"/>
  <c r="CP450" i="3"/>
  <c r="CQ450" i="3"/>
  <c r="CR450" i="3"/>
  <c r="CV450" i="1"/>
  <c r="CW450" i="1"/>
  <c r="A451" i="3"/>
  <c r="B451" i="3"/>
  <c r="C451" i="3"/>
  <c r="D451" i="3"/>
  <c r="E451" i="3"/>
  <c r="F451" i="3"/>
  <c r="G451" i="3"/>
  <c r="H451" i="3"/>
  <c r="I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AQ451" i="3"/>
  <c r="AR451" i="3"/>
  <c r="AS451" i="3"/>
  <c r="AT451" i="3"/>
  <c r="AU451" i="3"/>
  <c r="AV451" i="3"/>
  <c r="AW451" i="3"/>
  <c r="AX451" i="3"/>
  <c r="AY451" i="3"/>
  <c r="AZ451" i="3"/>
  <c r="BA451" i="3"/>
  <c r="BB451" i="3"/>
  <c r="BC451" i="3"/>
  <c r="BD451" i="3"/>
  <c r="BE451" i="3"/>
  <c r="BF451" i="3"/>
  <c r="BG451" i="3"/>
  <c r="BH451" i="3"/>
  <c r="BI451" i="3"/>
  <c r="BJ451" i="3"/>
  <c r="BL451" i="3"/>
  <c r="BM451" i="3"/>
  <c r="BN451" i="3"/>
  <c r="BO451" i="3"/>
  <c r="BP451" i="3"/>
  <c r="BQ451" i="3"/>
  <c r="BR451" i="3"/>
  <c r="BS451" i="3"/>
  <c r="BT451" i="3"/>
  <c r="BU451" i="3"/>
  <c r="BV451" i="3"/>
  <c r="BW451" i="3"/>
  <c r="BX451" i="3"/>
  <c r="BY451" i="3"/>
  <c r="BZ451" i="3"/>
  <c r="CA451" i="3"/>
  <c r="CB451" i="3"/>
  <c r="CC451" i="3"/>
  <c r="CD451" i="3"/>
  <c r="CE451" i="3"/>
  <c r="CF451" i="3"/>
  <c r="CG451" i="3"/>
  <c r="CH451" i="3"/>
  <c r="CI451" i="3"/>
  <c r="CJ451" i="3"/>
  <c r="CK451" i="3"/>
  <c r="CL451" i="3"/>
  <c r="CM451" i="3"/>
  <c r="CN451" i="3"/>
  <c r="CO451" i="3"/>
  <c r="CP451" i="3"/>
  <c r="CQ451" i="3"/>
  <c r="CR451" i="3"/>
  <c r="CV451" i="1"/>
  <c r="CW451" i="1"/>
  <c r="B452" i="3"/>
  <c r="E884" i="5" s="1"/>
  <c r="NG884" i="5" s="1"/>
  <c r="TW884" i="5" s="1"/>
  <c r="C452" i="3"/>
  <c r="D452" i="3"/>
  <c r="E452" i="3"/>
  <c r="F452" i="3"/>
  <c r="G452" i="3"/>
  <c r="H452" i="3"/>
  <c r="I452" i="3"/>
  <c r="K452" i="3"/>
  <c r="L452" i="3"/>
  <c r="M452" i="3"/>
  <c r="N452" i="3"/>
  <c r="O452" i="3"/>
  <c r="P452" i="3"/>
  <c r="E612" i="5" s="1"/>
  <c r="NG612" i="5" s="1"/>
  <c r="TW612" i="5" s="1"/>
  <c r="Q452" i="3"/>
  <c r="R452" i="3"/>
  <c r="S452" i="3"/>
  <c r="T452" i="3"/>
  <c r="U452" i="3"/>
  <c r="V452" i="3"/>
  <c r="W452" i="3"/>
  <c r="Y452" i="3"/>
  <c r="E1558" i="5" s="1"/>
  <c r="NG1558" i="5" s="1"/>
  <c r="TW1558" i="5" s="1"/>
  <c r="Z452" i="3"/>
  <c r="AA452" i="3"/>
  <c r="AB452" i="3"/>
  <c r="AC452" i="3"/>
  <c r="E1583" i="5" s="1"/>
  <c r="NG1583" i="5" s="1"/>
  <c r="TW1583" i="5" s="1"/>
  <c r="AD452" i="3"/>
  <c r="E1595" i="5" s="1"/>
  <c r="NG1595" i="5" s="1"/>
  <c r="TW1595" i="5" s="1"/>
  <c r="AE452" i="3"/>
  <c r="AF452" i="3"/>
  <c r="AG452" i="3"/>
  <c r="NG331" i="5" s="1"/>
  <c r="TW331" i="5" s="1"/>
  <c r="AH452" i="3"/>
  <c r="E1469" i="5" s="1"/>
  <c r="NG1469" i="5" s="1"/>
  <c r="TW1469" i="5" s="1"/>
  <c r="AI452" i="3"/>
  <c r="E1463" i="5" s="1"/>
  <c r="NG1463" i="5" s="1"/>
  <c r="TW1463" i="5" s="1"/>
  <c r="AJ452" i="3"/>
  <c r="AK452" i="3"/>
  <c r="E1391" i="5" s="1"/>
  <c r="NG1391" i="5" s="1"/>
  <c r="TW1391" i="5" s="1"/>
  <c r="AL452" i="3"/>
  <c r="AM452" i="3"/>
  <c r="E823" i="5" s="1"/>
  <c r="NG823" i="5" s="1"/>
  <c r="TW823" i="5" s="1"/>
  <c r="AN452" i="3"/>
  <c r="E1398" i="5" s="1"/>
  <c r="NG1398" i="5" s="1"/>
  <c r="TW1398" i="5" s="1"/>
  <c r="AO452" i="3"/>
  <c r="E866" i="5" s="1"/>
  <c r="NG866" i="5" s="1"/>
  <c r="TW866" i="5" s="1"/>
  <c r="AP452" i="3"/>
  <c r="E859" i="5" s="1"/>
  <c r="NG859" i="5" s="1"/>
  <c r="TW859" i="5" s="1"/>
  <c r="AQ452" i="3"/>
  <c r="E1577" i="5" s="1"/>
  <c r="NG1577" i="5" s="1"/>
  <c r="TW1577" i="5" s="1"/>
  <c r="AR452" i="3"/>
  <c r="NG449" i="5" s="1"/>
  <c r="TW449" i="5" s="1"/>
  <c r="AS452" i="3"/>
  <c r="E2004" i="5" s="1"/>
  <c r="NG2004" i="5" s="1"/>
  <c r="AT452" i="3"/>
  <c r="AU452" i="3"/>
  <c r="E1036" i="5" s="1"/>
  <c r="NG1036" i="5" s="1"/>
  <c r="TW1036" i="5" s="1"/>
  <c r="AV452" i="3"/>
  <c r="E1331" i="5" s="1"/>
  <c r="NG1331" i="5" s="1"/>
  <c r="TW1331" i="5" s="1"/>
  <c r="AW452" i="3"/>
  <c r="E1551" i="5" s="1"/>
  <c r="NG1551" i="5" s="1"/>
  <c r="TW1551" i="5" s="1"/>
  <c r="AX452" i="3"/>
  <c r="AY452" i="3"/>
  <c r="E1080" i="5" s="1"/>
  <c r="NG1080" i="5" s="1"/>
  <c r="TW1080" i="5" s="1"/>
  <c r="AZ452" i="3"/>
  <c r="BA452" i="3"/>
  <c r="E1535" i="5" s="1"/>
  <c r="NG1535" i="5" s="1"/>
  <c r="TW1535" i="5" s="1"/>
  <c r="BB452" i="3"/>
  <c r="BC452" i="3"/>
  <c r="BD452" i="3"/>
  <c r="E1543" i="5" s="1"/>
  <c r="NG1543" i="5" s="1"/>
  <c r="TW1543" i="5" s="1"/>
  <c r="BE452" i="3"/>
  <c r="E138" i="5" s="1"/>
  <c r="NG138" i="5" s="1"/>
  <c r="TW138" i="5" s="1"/>
  <c r="BF452" i="3"/>
  <c r="BG452" i="3"/>
  <c r="BH452" i="3"/>
  <c r="BI452" i="3"/>
  <c r="E1654" i="5" s="1"/>
  <c r="NG1654" i="5" s="1"/>
  <c r="TW1654" i="5" s="1"/>
  <c r="BJ452" i="3"/>
  <c r="BL452" i="3"/>
  <c r="BM452" i="3"/>
  <c r="BN452" i="3"/>
  <c r="BO452" i="3"/>
  <c r="E1864" i="5" s="1"/>
  <c r="NG1864" i="5" s="1"/>
  <c r="BP452" i="3"/>
  <c r="BQ452" i="3"/>
  <c r="E1945" i="5" s="1"/>
  <c r="NG1945" i="5" s="1"/>
  <c r="TW1945" i="5" s="1"/>
  <c r="BR452" i="3"/>
  <c r="BS452" i="3"/>
  <c r="BT452" i="3"/>
  <c r="BU452" i="3"/>
  <c r="BV452" i="3"/>
  <c r="BW452" i="3"/>
  <c r="BX452" i="3"/>
  <c r="BY452" i="3"/>
  <c r="BZ452" i="3"/>
  <c r="CA452" i="3"/>
  <c r="CB452" i="3"/>
  <c r="CC452" i="3"/>
  <c r="CD452" i="3"/>
  <c r="CE452" i="3"/>
  <c r="CF452" i="3"/>
  <c r="CG452" i="3"/>
  <c r="CH452" i="3"/>
  <c r="CI452" i="3"/>
  <c r="CJ452" i="3"/>
  <c r="CK452" i="3"/>
  <c r="CL452" i="3"/>
  <c r="CM452" i="3"/>
  <c r="CN452" i="3"/>
  <c r="CO452" i="3"/>
  <c r="CP452" i="3"/>
  <c r="CQ452" i="3"/>
  <c r="CR452" i="3"/>
  <c r="CV452" i="1"/>
  <c r="CW452" i="1"/>
  <c r="A453" i="3"/>
  <c r="B453" i="3" s="1"/>
  <c r="F453" i="3"/>
  <c r="M453" i="3"/>
  <c r="R453" i="3"/>
  <c r="W453" i="3"/>
  <c r="AC453" i="3"/>
  <c r="AH453" i="3"/>
  <c r="AM453" i="3"/>
  <c r="AS453" i="3"/>
  <c r="AX453" i="3"/>
  <c r="BC453" i="3"/>
  <c r="BI453" i="3"/>
  <c r="BO453" i="3"/>
  <c r="BT453" i="3"/>
  <c r="BZ453" i="3"/>
  <c r="CE453" i="3"/>
  <c r="CJ453" i="3"/>
  <c r="CP453" i="3"/>
  <c r="CV453" i="1"/>
  <c r="CW453" i="1"/>
  <c r="A454" i="3"/>
  <c r="B454" i="3"/>
  <c r="D454" i="3"/>
  <c r="E454" i="3"/>
  <c r="F454" i="3"/>
  <c r="H454" i="3"/>
  <c r="I454" i="3"/>
  <c r="K454" i="3"/>
  <c r="M454" i="3"/>
  <c r="N454" i="3"/>
  <c r="O454" i="3"/>
  <c r="Q454" i="3"/>
  <c r="R454" i="3"/>
  <c r="S454" i="3"/>
  <c r="U454" i="3"/>
  <c r="V454" i="3"/>
  <c r="W454" i="3"/>
  <c r="Y454" i="3"/>
  <c r="Z454" i="3"/>
  <c r="AA454" i="3"/>
  <c r="AC454" i="3"/>
  <c r="AD454" i="3"/>
  <c r="AE454" i="3"/>
  <c r="AG454" i="3"/>
  <c r="AH454" i="3"/>
  <c r="AI454" i="3"/>
  <c r="AK454" i="3"/>
  <c r="AL454" i="3"/>
  <c r="AM454" i="3"/>
  <c r="AO454" i="3"/>
  <c r="AP454" i="3"/>
  <c r="AQ454" i="3"/>
  <c r="AS454" i="3"/>
  <c r="AT454" i="3"/>
  <c r="AU454" i="3"/>
  <c r="AW454" i="3"/>
  <c r="AX454" i="3"/>
  <c r="AY454" i="3"/>
  <c r="BA454" i="3"/>
  <c r="BB454" i="3"/>
  <c r="BC454" i="3"/>
  <c r="BE454" i="3"/>
  <c r="BF454" i="3"/>
  <c r="BG454" i="3"/>
  <c r="BI454" i="3"/>
  <c r="BJ454" i="3"/>
  <c r="BL454" i="3"/>
  <c r="BN454" i="3"/>
  <c r="BO454" i="3"/>
  <c r="BP454" i="3"/>
  <c r="BR454" i="3"/>
  <c r="BS454" i="3"/>
  <c r="BT454" i="3"/>
  <c r="BV454" i="3"/>
  <c r="BW454" i="3"/>
  <c r="BX454" i="3"/>
  <c r="BZ454" i="3"/>
  <c r="CA454" i="3"/>
  <c r="CB454" i="3"/>
  <c r="CD454" i="3"/>
  <c r="CE454" i="3"/>
  <c r="CF454" i="3"/>
  <c r="CH454" i="3"/>
  <c r="CI454" i="3"/>
  <c r="CJ454" i="3"/>
  <c r="CL454" i="3"/>
  <c r="CM454" i="3"/>
  <c r="CN454" i="3"/>
  <c r="CP454" i="3"/>
  <c r="CQ454" i="3"/>
  <c r="CR454" i="3"/>
  <c r="CV454" i="1"/>
  <c r="CW454" i="1"/>
  <c r="A455" i="3"/>
  <c r="B455" i="3"/>
  <c r="D455" i="3"/>
  <c r="F455" i="3"/>
  <c r="H455" i="3"/>
  <c r="I455" i="3"/>
  <c r="M455" i="3"/>
  <c r="N455" i="3"/>
  <c r="O455" i="3"/>
  <c r="R455" i="3"/>
  <c r="S455" i="3"/>
  <c r="U455" i="3"/>
  <c r="W455" i="3"/>
  <c r="Y455" i="3"/>
  <c r="Z455" i="3"/>
  <c r="AC455" i="3"/>
  <c r="AD455" i="3"/>
  <c r="AE455" i="3"/>
  <c r="AH455" i="3"/>
  <c r="AI455" i="3"/>
  <c r="AK455" i="3"/>
  <c r="AM455" i="3"/>
  <c r="AO455" i="3"/>
  <c r="AP455" i="3"/>
  <c r="AS455" i="3"/>
  <c r="AT455" i="3"/>
  <c r="AU455" i="3"/>
  <c r="AX455" i="3"/>
  <c r="AY455" i="3"/>
  <c r="BA455" i="3"/>
  <c r="BC455" i="3"/>
  <c r="BE455" i="3"/>
  <c r="BF455" i="3"/>
  <c r="BI455" i="3"/>
  <c r="BJ455" i="3"/>
  <c r="BL455" i="3"/>
  <c r="BO455" i="3"/>
  <c r="BP455" i="3"/>
  <c r="BR455" i="3"/>
  <c r="BT455" i="3"/>
  <c r="BV455" i="3"/>
  <c r="BW455" i="3"/>
  <c r="BZ455" i="3"/>
  <c r="CA455" i="3"/>
  <c r="CB455" i="3"/>
  <c r="CE455" i="3"/>
  <c r="CF455" i="3"/>
  <c r="CH455" i="3"/>
  <c r="CJ455" i="3"/>
  <c r="CL455" i="3"/>
  <c r="CM455" i="3"/>
  <c r="CP455" i="3"/>
  <c r="CQ455" i="3"/>
  <c r="CR455" i="3"/>
  <c r="CV455" i="1"/>
  <c r="CW455" i="1"/>
  <c r="A456" i="3"/>
  <c r="B456" i="3"/>
  <c r="F456" i="3"/>
  <c r="H456" i="3"/>
  <c r="M456" i="3"/>
  <c r="N456" i="3"/>
  <c r="R456" i="3"/>
  <c r="S456" i="3"/>
  <c r="W456" i="3"/>
  <c r="Y456" i="3"/>
  <c r="AC456" i="3"/>
  <c r="AD456" i="3"/>
  <c r="AH456" i="3"/>
  <c r="AI456" i="3"/>
  <c r="AM456" i="3"/>
  <c r="AO456" i="3"/>
  <c r="AS456" i="3"/>
  <c r="AT456" i="3"/>
  <c r="AX456" i="3"/>
  <c r="AY456" i="3"/>
  <c r="BC456" i="3"/>
  <c r="BE456" i="3"/>
  <c r="BI456" i="3"/>
  <c r="BJ456" i="3"/>
  <c r="BO456" i="3"/>
  <c r="BP456" i="3"/>
  <c r="BT456" i="3"/>
  <c r="BV456" i="3"/>
  <c r="BZ456" i="3"/>
  <c r="CA456" i="3"/>
  <c r="CE456" i="3"/>
  <c r="CF456" i="3"/>
  <c r="CJ456" i="3"/>
  <c r="CL456" i="3"/>
  <c r="CP456" i="3"/>
  <c r="CQ456" i="3"/>
  <c r="CV456" i="1"/>
  <c r="CW456" i="1"/>
  <c r="A457" i="3"/>
  <c r="B457" i="3" s="1"/>
  <c r="F457" i="3"/>
  <c r="M457" i="3"/>
  <c r="R457" i="3"/>
  <c r="W457" i="3"/>
  <c r="AC457" i="3"/>
  <c r="AH457" i="3"/>
  <c r="AM457" i="3"/>
  <c r="AS457" i="3"/>
  <c r="AX457" i="3"/>
  <c r="BC457" i="3"/>
  <c r="BI457" i="3"/>
  <c r="BO457" i="3"/>
  <c r="BT457" i="3"/>
  <c r="BZ457" i="3"/>
  <c r="CE457" i="3"/>
  <c r="CJ457" i="3"/>
  <c r="CP457" i="3"/>
  <c r="CV457" i="1"/>
  <c r="CW457" i="1"/>
  <c r="A458" i="3"/>
  <c r="B458" i="3"/>
  <c r="D458" i="3"/>
  <c r="E458" i="3"/>
  <c r="F458" i="3"/>
  <c r="H458" i="3"/>
  <c r="I458" i="3"/>
  <c r="K458" i="3"/>
  <c r="M458" i="3"/>
  <c r="N458" i="3"/>
  <c r="O458" i="3"/>
  <c r="Q458" i="3"/>
  <c r="R458" i="3"/>
  <c r="S458" i="3"/>
  <c r="U458" i="3"/>
  <c r="V458" i="3"/>
  <c r="W458" i="3"/>
  <c r="Y458" i="3"/>
  <c r="Z458" i="3"/>
  <c r="AA458" i="3"/>
  <c r="AC458" i="3"/>
  <c r="AD458" i="3"/>
  <c r="AE458" i="3"/>
  <c r="AG458" i="3"/>
  <c r="AH458" i="3"/>
  <c r="AI458" i="3"/>
  <c r="AK458" i="3"/>
  <c r="AL458" i="3"/>
  <c r="AM458" i="3"/>
  <c r="AO458" i="3"/>
  <c r="AP458" i="3"/>
  <c r="AQ458" i="3"/>
  <c r="AS458" i="3"/>
  <c r="AT458" i="3"/>
  <c r="AU458" i="3"/>
  <c r="AW458" i="3"/>
  <c r="AX458" i="3"/>
  <c r="AY458" i="3"/>
  <c r="BA458" i="3"/>
  <c r="BB458" i="3"/>
  <c r="BC458" i="3"/>
  <c r="BE458" i="3"/>
  <c r="BF458" i="3"/>
  <c r="BG458" i="3"/>
  <c r="BI458" i="3"/>
  <c r="BJ458" i="3"/>
  <c r="BL458" i="3"/>
  <c r="BN458" i="3"/>
  <c r="BO458" i="3"/>
  <c r="BP458" i="3"/>
  <c r="BR458" i="3"/>
  <c r="BS458" i="3"/>
  <c r="BT458" i="3"/>
  <c r="BV458" i="3"/>
  <c r="BW458" i="3"/>
  <c r="BX458" i="3"/>
  <c r="BZ458" i="3"/>
  <c r="CA458" i="3"/>
  <c r="CB458" i="3"/>
  <c r="CD458" i="3"/>
  <c r="CE458" i="3"/>
  <c r="CF458" i="3"/>
  <c r="CH458" i="3"/>
  <c r="CI458" i="3"/>
  <c r="CJ458" i="3"/>
  <c r="CL458" i="3"/>
  <c r="CM458" i="3"/>
  <c r="CN458" i="3"/>
  <c r="CP458" i="3"/>
  <c r="CQ458" i="3"/>
  <c r="CR458" i="3"/>
  <c r="CV458" i="1"/>
  <c r="CW458" i="1"/>
  <c r="A459" i="3"/>
  <c r="B459" i="3"/>
  <c r="D459" i="3"/>
  <c r="F459" i="3"/>
  <c r="H459" i="3"/>
  <c r="I459" i="3"/>
  <c r="M459" i="3"/>
  <c r="N459" i="3"/>
  <c r="O459" i="3"/>
  <c r="R459" i="3"/>
  <c r="S459" i="3"/>
  <c r="U459" i="3"/>
  <c r="W459" i="3"/>
  <c r="Y459" i="3"/>
  <c r="Z459" i="3"/>
  <c r="AC459" i="3"/>
  <c r="AD459" i="3"/>
  <c r="AE459" i="3"/>
  <c r="AH459" i="3"/>
  <c r="AI459" i="3"/>
  <c r="AK459" i="3"/>
  <c r="AM459" i="3"/>
  <c r="AO459" i="3"/>
  <c r="AP459" i="3"/>
  <c r="AS459" i="3"/>
  <c r="AT459" i="3"/>
  <c r="AU459" i="3"/>
  <c r="AX459" i="3"/>
  <c r="AY459" i="3"/>
  <c r="BA459" i="3"/>
  <c r="BC459" i="3"/>
  <c r="BE459" i="3"/>
  <c r="BF459" i="3"/>
  <c r="BI459" i="3"/>
  <c r="BJ459" i="3"/>
  <c r="BL459" i="3"/>
  <c r="BO459" i="3"/>
  <c r="BP459" i="3"/>
  <c r="BR459" i="3"/>
  <c r="BT459" i="3"/>
  <c r="BV459" i="3"/>
  <c r="BW459" i="3"/>
  <c r="BZ459" i="3"/>
  <c r="CA459" i="3"/>
  <c r="CB459" i="3"/>
  <c r="CE459" i="3"/>
  <c r="CF459" i="3"/>
  <c r="CH459" i="3"/>
  <c r="CJ459" i="3"/>
  <c r="CL459" i="3"/>
  <c r="CM459" i="3"/>
  <c r="CP459" i="3"/>
  <c r="CQ459" i="3"/>
  <c r="CR459" i="3"/>
  <c r="CV459" i="1"/>
  <c r="CW459" i="1"/>
  <c r="A460" i="3"/>
  <c r="B460" i="3"/>
  <c r="F460" i="3"/>
  <c r="H460" i="3"/>
  <c r="M460" i="3"/>
  <c r="N460" i="3"/>
  <c r="R460" i="3"/>
  <c r="S460" i="3"/>
  <c r="W460" i="3"/>
  <c r="Y460" i="3"/>
  <c r="AC460" i="3"/>
  <c r="AD460" i="3"/>
  <c r="AH460" i="3"/>
  <c r="AI460" i="3"/>
  <c r="AM460" i="3"/>
  <c r="AO460" i="3"/>
  <c r="AS460" i="3"/>
  <c r="AT460" i="3"/>
  <c r="AX460" i="3"/>
  <c r="AY460" i="3"/>
  <c r="BC460" i="3"/>
  <c r="BE460" i="3"/>
  <c r="BI460" i="3"/>
  <c r="BJ460" i="3"/>
  <c r="BO460" i="3"/>
  <c r="BP460" i="3"/>
  <c r="BT460" i="3"/>
  <c r="BV460" i="3"/>
  <c r="BZ460" i="3"/>
  <c r="CA460" i="3"/>
  <c r="CE460" i="3"/>
  <c r="CF460" i="3"/>
  <c r="CJ460" i="3"/>
  <c r="CL460" i="3"/>
  <c r="CP460" i="3"/>
  <c r="CQ460" i="3"/>
  <c r="CV460" i="1"/>
  <c r="CW460" i="1"/>
  <c r="A461" i="3"/>
  <c r="B461" i="3" s="1"/>
  <c r="F461" i="3"/>
  <c r="M461" i="3"/>
  <c r="R461" i="3"/>
  <c r="W461" i="3"/>
  <c r="AC461" i="3"/>
  <c r="AH461" i="3"/>
  <c r="AM461" i="3"/>
  <c r="AS461" i="3"/>
  <c r="AX461" i="3"/>
  <c r="BC461" i="3"/>
  <c r="BI461" i="3"/>
  <c r="BO461" i="3"/>
  <c r="BT461" i="3"/>
  <c r="BZ461" i="3"/>
  <c r="CE461" i="3"/>
  <c r="CJ461" i="3"/>
  <c r="CP461" i="3"/>
  <c r="CV461" i="1"/>
  <c r="CW461" i="1"/>
  <c r="A462" i="3"/>
  <c r="B462" i="3"/>
  <c r="D462" i="3"/>
  <c r="E462" i="3"/>
  <c r="F462" i="3"/>
  <c r="H462" i="3"/>
  <c r="I462" i="3"/>
  <c r="K462" i="3"/>
  <c r="M462" i="3"/>
  <c r="N462" i="3"/>
  <c r="O462" i="3"/>
  <c r="Q462" i="3"/>
  <c r="R462" i="3"/>
  <c r="S462" i="3"/>
  <c r="U462" i="3"/>
  <c r="V462" i="3"/>
  <c r="W462" i="3"/>
  <c r="Y462" i="3"/>
  <c r="Z462" i="3"/>
  <c r="AA462" i="3"/>
  <c r="AC462" i="3"/>
  <c r="AD462" i="3"/>
  <c r="AE462" i="3"/>
  <c r="AG462" i="3"/>
  <c r="AH462" i="3"/>
  <c r="AI462" i="3"/>
  <c r="AK462" i="3"/>
  <c r="AL462" i="3"/>
  <c r="AM462" i="3"/>
  <c r="AO462" i="3"/>
  <c r="AP462" i="3"/>
  <c r="AQ462" i="3"/>
  <c r="AS462" i="3"/>
  <c r="AT462" i="3"/>
  <c r="AU462" i="3"/>
  <c r="AW462" i="3"/>
  <c r="AX462" i="3"/>
  <c r="AY462" i="3"/>
  <c r="BA462" i="3"/>
  <c r="BB462" i="3"/>
  <c r="BC462" i="3"/>
  <c r="BE462" i="3"/>
  <c r="BF462" i="3"/>
  <c r="BG462" i="3"/>
  <c r="BI462" i="3"/>
  <c r="BJ462" i="3"/>
  <c r="BL462" i="3"/>
  <c r="BN462" i="3"/>
  <c r="BO462" i="3"/>
  <c r="BP462" i="3"/>
  <c r="BR462" i="3"/>
  <c r="BS462" i="3"/>
  <c r="BT462" i="3"/>
  <c r="BV462" i="3"/>
  <c r="BW462" i="3"/>
  <c r="BX462" i="3"/>
  <c r="BZ462" i="3"/>
  <c r="CA462" i="3"/>
  <c r="CB462" i="3"/>
  <c r="CD462" i="3"/>
  <c r="CE462" i="3"/>
  <c r="CF462" i="3"/>
  <c r="CH462" i="3"/>
  <c r="CI462" i="3"/>
  <c r="CJ462" i="3"/>
  <c r="CL462" i="3"/>
  <c r="CM462" i="3"/>
  <c r="CN462" i="3"/>
  <c r="CP462" i="3"/>
  <c r="CQ462" i="3"/>
  <c r="CR462" i="3"/>
  <c r="CV462" i="1"/>
  <c r="CW462" i="1"/>
  <c r="A463" i="3"/>
  <c r="B463" i="3"/>
  <c r="D463" i="3"/>
  <c r="F463" i="3"/>
  <c r="H463" i="3"/>
  <c r="I463" i="3"/>
  <c r="M463" i="3"/>
  <c r="N463" i="3"/>
  <c r="O463" i="3"/>
  <c r="R463" i="3"/>
  <c r="S463" i="3"/>
  <c r="U463" i="3"/>
  <c r="W463" i="3"/>
  <c r="Y463" i="3"/>
  <c r="Z463" i="3"/>
  <c r="AC463" i="3"/>
  <c r="AD463" i="3"/>
  <c r="AE463" i="3"/>
  <c r="AH463" i="3"/>
  <c r="AI463" i="3"/>
  <c r="AK463" i="3"/>
  <c r="AM463" i="3"/>
  <c r="AO463" i="3"/>
  <c r="AP463" i="3"/>
  <c r="AS463" i="3"/>
  <c r="AT463" i="3"/>
  <c r="AU463" i="3"/>
  <c r="AX463" i="3"/>
  <c r="AY463" i="3"/>
  <c r="BA463" i="3"/>
  <c r="BC463" i="3"/>
  <c r="BE463" i="3"/>
  <c r="BF463" i="3"/>
  <c r="BI463" i="3"/>
  <c r="BJ463" i="3"/>
  <c r="BL463" i="3"/>
  <c r="BO463" i="3"/>
  <c r="BP463" i="3"/>
  <c r="BR463" i="3"/>
  <c r="BT463" i="3"/>
  <c r="BV463" i="3"/>
  <c r="BW463" i="3"/>
  <c r="BZ463" i="3"/>
  <c r="CA463" i="3"/>
  <c r="CB463" i="3"/>
  <c r="CE463" i="3"/>
  <c r="CF463" i="3"/>
  <c r="CH463" i="3"/>
  <c r="CJ463" i="3"/>
  <c r="CL463" i="3"/>
  <c r="CM463" i="3"/>
  <c r="CP463" i="3"/>
  <c r="CQ463" i="3"/>
  <c r="CR463" i="3"/>
  <c r="CV463" i="1"/>
  <c r="CW463" i="1"/>
  <c r="A464" i="3"/>
  <c r="B464" i="3"/>
  <c r="F464" i="3"/>
  <c r="H464" i="3"/>
  <c r="M464" i="3"/>
  <c r="N464" i="3"/>
  <c r="R464" i="3"/>
  <c r="S464" i="3"/>
  <c r="W464" i="3"/>
  <c r="Y464" i="3"/>
  <c r="AC464" i="3"/>
  <c r="AD464" i="3"/>
  <c r="AH464" i="3"/>
  <c r="AI464" i="3"/>
  <c r="AM464" i="3"/>
  <c r="AO464" i="3"/>
  <c r="AS464" i="3"/>
  <c r="AT464" i="3"/>
  <c r="AX464" i="3"/>
  <c r="AY464" i="3"/>
  <c r="BC464" i="3"/>
  <c r="BE464" i="3"/>
  <c r="BI464" i="3"/>
  <c r="BJ464" i="3"/>
  <c r="BO464" i="3"/>
  <c r="BP464" i="3"/>
  <c r="BT464" i="3"/>
  <c r="BV464" i="3"/>
  <c r="BZ464" i="3"/>
  <c r="CA464" i="3"/>
  <c r="CE464" i="3"/>
  <c r="CF464" i="3"/>
  <c r="CJ464" i="3"/>
  <c r="CL464" i="3"/>
  <c r="CP464" i="3"/>
  <c r="CQ464" i="3"/>
  <c r="CV464" i="1"/>
  <c r="CW464" i="1"/>
  <c r="KZ2054" i="5"/>
  <c r="KY2054" i="5"/>
  <c r="KX2054" i="5"/>
  <c r="MY2054" i="5"/>
  <c r="MZ2054" i="5"/>
  <c r="NB2054" i="5"/>
  <c r="MV554" i="5"/>
  <c r="TW554" i="5" s="1"/>
  <c r="MV555" i="5"/>
  <c r="MU2054" i="5"/>
  <c r="DB421" i="3"/>
  <c r="MG2054" i="5"/>
  <c r="MI2054" i="5"/>
  <c r="MK2054" i="5"/>
  <c r="ML2054" i="5"/>
  <c r="MN2054" i="5"/>
  <c r="MO2054" i="5"/>
  <c r="MP2054" i="5"/>
  <c r="MQ748" i="5"/>
  <c r="MQ1764" i="5"/>
  <c r="MQ2054" i="5"/>
  <c r="MR2054" i="5"/>
  <c r="MS2054" i="5"/>
  <c r="LO1114" i="5"/>
  <c r="LO2054" i="5"/>
  <c r="LP2054" i="5"/>
  <c r="LQ2054" i="5"/>
  <c r="NS2054" i="5"/>
  <c r="G256" i="5"/>
  <c r="NV256" i="5" s="1"/>
  <c r="G526" i="5"/>
  <c r="NV526" i="5"/>
  <c r="G852" i="5"/>
  <c r="NV852" i="5" s="1"/>
  <c r="NV2023" i="5"/>
  <c r="OD2054" i="5"/>
  <c r="OF2054" i="5"/>
  <c r="OG2054" i="5"/>
  <c r="OP2054" i="5"/>
  <c r="OV2054" i="5"/>
  <c r="PA2054" i="5"/>
  <c r="PB2054" i="5"/>
  <c r="QE2054" i="5"/>
  <c r="QF2054" i="5"/>
  <c r="QK2054" i="5"/>
  <c r="QL2054" i="5"/>
  <c r="QO2054" i="5"/>
  <c r="QP2054" i="5"/>
  <c r="QQ2054" i="5"/>
  <c r="RA2054" i="5"/>
  <c r="RB2054" i="5"/>
  <c r="RW2054" i="5"/>
  <c r="SA2054" i="5"/>
  <c r="SE257" i="5"/>
  <c r="SE527" i="5"/>
  <c r="SE853" i="5"/>
  <c r="SF2054" i="5"/>
  <c r="SG2054" i="5"/>
  <c r="SH2054" i="5"/>
  <c r="SI2054" i="5"/>
  <c r="SN2054" i="5"/>
  <c r="SO2054" i="5"/>
  <c r="SP2054" i="5"/>
  <c r="SS2054" i="5"/>
  <c r="TG2054" i="5"/>
  <c r="TH2054" i="5"/>
  <c r="TJ2054" i="5"/>
  <c r="TL2054" i="5"/>
  <c r="TT1512" i="5"/>
  <c r="E1616" i="5"/>
  <c r="F1636" i="5"/>
  <c r="F1649" i="5"/>
  <c r="G1648" i="5"/>
  <c r="TT1648" i="5" s="1"/>
  <c r="E1668" i="5"/>
  <c r="F1673" i="5"/>
  <c r="G1672" i="5"/>
  <c r="TT1672" i="5" s="1"/>
  <c r="E1700" i="5"/>
  <c r="F1705" i="5"/>
  <c r="G1704" i="5"/>
  <c r="TT1704" i="5" s="1"/>
  <c r="ND2054" i="5"/>
  <c r="NE2054" i="5"/>
  <c r="NF1338" i="5"/>
  <c r="NF2054" i="5" s="1"/>
  <c r="NF1340" i="5"/>
  <c r="FD2054" i="5"/>
  <c r="FE1336" i="5"/>
  <c r="TW1336" i="5" s="1"/>
  <c r="FE1348" i="5"/>
  <c r="FU2054" i="5"/>
  <c r="FV2054" i="5"/>
  <c r="FW1339" i="5"/>
  <c r="FW2054" i="5" s="1"/>
  <c r="FW1347" i="5"/>
  <c r="GA188" i="5"/>
  <c r="GA279" i="5"/>
  <c r="GA498" i="5"/>
  <c r="GA1888" i="5"/>
  <c r="GA2054" i="5" s="1"/>
  <c r="GG2054" i="5"/>
  <c r="GH2054" i="5"/>
  <c r="GI1883" i="5"/>
  <c r="GI2054" i="5" s="1"/>
  <c r="GK1793" i="5"/>
  <c r="GK1832" i="5"/>
  <c r="GK2054" i="5" s="1"/>
  <c r="GL1841" i="5"/>
  <c r="GO152" i="5"/>
  <c r="TW152" i="5" s="1"/>
  <c r="GO163" i="5"/>
  <c r="F195" i="5"/>
  <c r="GO195" i="5" s="1"/>
  <c r="TW195" i="5" s="1"/>
  <c r="GP463" i="5"/>
  <c r="GP469" i="5"/>
  <c r="GQ1124" i="5"/>
  <c r="GQ1137" i="5"/>
  <c r="GQ1144" i="5"/>
  <c r="GQ1151" i="5"/>
  <c r="F1231" i="5"/>
  <c r="GQ1231" i="5"/>
  <c r="TW1231" i="5" s="1"/>
  <c r="GR1717" i="5"/>
  <c r="GR1732" i="5"/>
  <c r="GR1773" i="5"/>
  <c r="TW1773" i="5" s="1"/>
  <c r="GS831" i="5"/>
  <c r="GS2054" i="5" s="1"/>
  <c r="F221" i="5"/>
  <c r="GT221" i="5" s="1"/>
  <c r="GT240" i="5"/>
  <c r="GU16" i="5"/>
  <c r="F40" i="5"/>
  <c r="GU40" i="5" s="1"/>
  <c r="TW40" i="5" s="1"/>
  <c r="GU144" i="5"/>
  <c r="GV342" i="5"/>
  <c r="F348" i="5"/>
  <c r="GV348" i="5"/>
  <c r="TW348" i="5" s="1"/>
  <c r="GV385" i="5"/>
  <c r="TW385" i="5" s="1"/>
  <c r="GW1367" i="5"/>
  <c r="TW1367" i="5" s="1"/>
  <c r="GW1385" i="5"/>
  <c r="GX1267" i="5"/>
  <c r="GX2054" i="5" s="1"/>
  <c r="GY1304" i="5"/>
  <c r="GY1305" i="5"/>
  <c r="F1324" i="5"/>
  <c r="GY1324" i="5" s="1"/>
  <c r="F1325" i="5"/>
  <c r="GY1325" i="5" s="1"/>
  <c r="GZ738" i="5"/>
  <c r="GZ748" i="5"/>
  <c r="GZ767" i="5"/>
  <c r="HA273" i="5"/>
  <c r="HA287" i="5"/>
  <c r="HB1045" i="5"/>
  <c r="HB1058" i="5"/>
  <c r="HC916" i="5"/>
  <c r="HC923" i="5"/>
  <c r="HC956" i="5"/>
  <c r="E962" i="5"/>
  <c r="HC962" i="5"/>
  <c r="HC988" i="5"/>
  <c r="HC1010" i="5"/>
  <c r="HC1016" i="5"/>
  <c r="HC2054" i="5"/>
  <c r="HD786" i="5"/>
  <c r="HD2054" i="5"/>
  <c r="HE409" i="5"/>
  <c r="HE421" i="5"/>
  <c r="HE2054" i="5"/>
  <c r="HF436" i="5"/>
  <c r="HF437" i="5"/>
  <c r="HF2054" i="5"/>
  <c r="HG687" i="5"/>
  <c r="HG692" i="5"/>
  <c r="HG2054" i="5"/>
  <c r="HH622" i="5"/>
  <c r="HH2054" i="5" s="1"/>
  <c r="HI541" i="5"/>
  <c r="HI542" i="5"/>
  <c r="HI615" i="5"/>
  <c r="HJ1610" i="5"/>
  <c r="HJ1644" i="5"/>
  <c r="HL1681" i="5"/>
  <c r="HL2054" i="5" s="1"/>
  <c r="HM2015" i="5"/>
  <c r="HM2054" i="5"/>
  <c r="HN1922" i="5"/>
  <c r="HO1410" i="5"/>
  <c r="HO1415" i="5"/>
  <c r="HO2054" i="5"/>
  <c r="HP1522" i="5"/>
  <c r="HP1527" i="5"/>
  <c r="TW1527" i="5" s="1"/>
  <c r="HQ1479" i="5"/>
  <c r="HQ1484" i="5"/>
  <c r="HQ2054" i="5" s="1"/>
  <c r="HR1421" i="5"/>
  <c r="HR1434" i="5"/>
  <c r="TW1434" i="5" s="1"/>
  <c r="HR2054" i="5"/>
  <c r="ID442" i="5"/>
  <c r="ID511" i="5"/>
  <c r="TW511" i="5" s="1"/>
  <c r="IE427" i="5"/>
  <c r="IH1358" i="5"/>
  <c r="IH2054" i="5"/>
  <c r="IJ973" i="5"/>
  <c r="IM1791" i="5"/>
  <c r="IM1830" i="5"/>
  <c r="IM1961" i="5"/>
  <c r="IN1136" i="5"/>
  <c r="IN1143" i="5"/>
  <c r="IN1150" i="5"/>
  <c r="IN1230" i="5"/>
  <c r="IN1264" i="5"/>
  <c r="IN1302" i="5"/>
  <c r="IN1322" i="5"/>
  <c r="IN1596" i="5"/>
  <c r="IN1607" i="5"/>
  <c r="IN1641" i="5"/>
  <c r="IN1714" i="5"/>
  <c r="IN1729" i="5"/>
  <c r="IN1770" i="5"/>
  <c r="IN1790" i="5"/>
  <c r="IN1792" i="5"/>
  <c r="IN1829" i="5"/>
  <c r="IN1831" i="5"/>
  <c r="IN1838" i="5"/>
  <c r="IN1840" i="5"/>
  <c r="IN1865" i="5"/>
  <c r="IN1867" i="5"/>
  <c r="IN1879" i="5"/>
  <c r="IN1919" i="5"/>
  <c r="IN1946" i="5"/>
  <c r="IN1960" i="5"/>
  <c r="IN1962" i="5"/>
  <c r="IN2012" i="5"/>
  <c r="DY2054" i="5"/>
  <c r="DZ2054" i="5"/>
  <c r="EA2054" i="5"/>
  <c r="EB2054" i="5"/>
  <c r="EC2054" i="5"/>
  <c r="EN2054" i="5"/>
  <c r="EO2054" i="5"/>
  <c r="ET2054" i="5"/>
  <c r="EU2054" i="5"/>
  <c r="DL2054" i="5"/>
  <c r="DM2054" i="5"/>
  <c r="DN2054" i="5"/>
  <c r="DO2054" i="5"/>
  <c r="DP2054" i="5"/>
  <c r="DQ2054" i="5"/>
  <c r="DR2054" i="5"/>
  <c r="DS974" i="5"/>
  <c r="DS2054" i="5"/>
  <c r="DT2054" i="5"/>
  <c r="DU2054" i="5"/>
  <c r="Z2054" i="5"/>
  <c r="AA2054" i="5"/>
  <c r="AB2054" i="5"/>
  <c r="AC2054" i="5"/>
  <c r="AD2054" i="5"/>
  <c r="AE2054" i="5"/>
  <c r="AF2054" i="5"/>
  <c r="AG2054" i="5"/>
  <c r="AH2054" i="5"/>
  <c r="AI2054" i="5"/>
  <c r="AJ2054" i="5"/>
  <c r="AK2054" i="5"/>
  <c r="AL2054" i="5"/>
  <c r="AM2054" i="5"/>
  <c r="AN2054" i="5"/>
  <c r="AO2054" i="5"/>
  <c r="AP2054" i="5"/>
  <c r="AQ2054" i="5"/>
  <c r="AR2054" i="5"/>
  <c r="AS2054" i="5"/>
  <c r="AT2054" i="5"/>
  <c r="AU2054" i="5"/>
  <c r="AV2054" i="5"/>
  <c r="AW2054" i="5"/>
  <c r="AX2054" i="5"/>
  <c r="AY2054" i="5"/>
  <c r="AZ2054" i="5"/>
  <c r="BA2054" i="5"/>
  <c r="BB2054" i="5"/>
  <c r="BC2054" i="5"/>
  <c r="BD2054" i="5"/>
  <c r="BE2054" i="5"/>
  <c r="BF2054" i="5"/>
  <c r="BH2054" i="5"/>
  <c r="BI2054" i="5"/>
  <c r="BJ2054" i="5"/>
  <c r="BK2054" i="5"/>
  <c r="BL2054" i="5"/>
  <c r="BM2054" i="5"/>
  <c r="BN2054" i="5"/>
  <c r="BO2054" i="5"/>
  <c r="BP2054" i="5"/>
  <c r="BQ2054" i="5"/>
  <c r="BR2054" i="5"/>
  <c r="BS2054" i="5"/>
  <c r="BT2054" i="5"/>
  <c r="BU2054" i="5"/>
  <c r="BV2054" i="5"/>
  <c r="BW2054" i="5"/>
  <c r="BX2054" i="5"/>
  <c r="BY2054" i="5"/>
  <c r="BZ2054" i="5"/>
  <c r="CA2054" i="5"/>
  <c r="CB2054" i="5"/>
  <c r="CC2054" i="5"/>
  <c r="CD2054" i="5"/>
  <c r="CE2054" i="5"/>
  <c r="CF2054" i="5"/>
  <c r="CG2054" i="5"/>
  <c r="CH2054" i="5"/>
  <c r="CI2054" i="5"/>
  <c r="CJ2054" i="5"/>
  <c r="CK2054" i="5"/>
  <c r="CL2054" i="5"/>
  <c r="CM443" i="5"/>
  <c r="CM2054" i="5" s="1"/>
  <c r="CN428" i="5"/>
  <c r="CN2054" i="5" s="1"/>
  <c r="CO2054" i="5"/>
  <c r="CP2054" i="5"/>
  <c r="CQ2054" i="5"/>
  <c r="CR2054" i="5"/>
  <c r="CS2054" i="5"/>
  <c r="CT2054" i="5"/>
  <c r="CU2054" i="5"/>
  <c r="CV2054" i="5"/>
  <c r="CW2054" i="5"/>
  <c r="CX2054" i="5"/>
  <c r="CY2054" i="5"/>
  <c r="CZ2054" i="5"/>
  <c r="DA2054" i="5"/>
  <c r="DB2054" i="5"/>
  <c r="DC2054" i="5"/>
  <c r="DD2054" i="5"/>
  <c r="DE2054" i="5"/>
  <c r="DF2054" i="5"/>
  <c r="DG2054" i="5"/>
  <c r="DH2054" i="5"/>
  <c r="DI2054" i="5"/>
  <c r="DJ2054" i="5"/>
  <c r="DK2054" i="5"/>
  <c r="I2054" i="5"/>
  <c r="J2054" i="5"/>
  <c r="K2054" i="5"/>
  <c r="L2054" i="5"/>
  <c r="M2054" i="5"/>
  <c r="N2054" i="5"/>
  <c r="O2054" i="5"/>
  <c r="P2054" i="5"/>
  <c r="Q2054" i="5"/>
  <c r="R2054" i="5"/>
  <c r="S2054" i="5"/>
  <c r="T2054" i="5"/>
  <c r="U2054" i="5"/>
  <c r="V2054" i="5"/>
  <c r="W2054" i="5"/>
  <c r="X2054" i="5"/>
  <c r="Y2054" i="5"/>
  <c r="LM2054" i="5"/>
  <c r="LK2054" i="5"/>
  <c r="LL2054" i="5"/>
  <c r="LJ2054" i="5"/>
  <c r="LH2054" i="5"/>
  <c r="LA2054" i="5"/>
  <c r="LB2054" i="5"/>
  <c r="LC2054" i="5"/>
  <c r="LD2054" i="5"/>
  <c r="LE2054" i="5"/>
  <c r="LF2054" i="5"/>
  <c r="KL2054" i="5"/>
  <c r="KM2054" i="5"/>
  <c r="KN2054" i="5"/>
  <c r="KO2054" i="5"/>
  <c r="KP2054" i="5"/>
  <c r="KQ2054" i="5"/>
  <c r="KR2054" i="5"/>
  <c r="KS2054" i="5"/>
  <c r="KT2054" i="5"/>
  <c r="KU2054" i="5"/>
  <c r="KV2054" i="5"/>
  <c r="KW2054" i="5"/>
  <c r="JJ2054" i="5"/>
  <c r="JK2054" i="5"/>
  <c r="JN2054" i="5"/>
  <c r="JO2054" i="5"/>
  <c r="JP2054" i="5"/>
  <c r="JQ2054" i="5"/>
  <c r="JR2054" i="5"/>
  <c r="JS2054" i="5"/>
  <c r="JT2054" i="5"/>
  <c r="JU2054" i="5"/>
  <c r="JV2054" i="5"/>
  <c r="JW2054" i="5"/>
  <c r="JX2054" i="5"/>
  <c r="JY2054" i="5"/>
  <c r="JZ2054" i="5"/>
  <c r="KA2054" i="5"/>
  <c r="KB2054" i="5"/>
  <c r="KC2054" i="5"/>
  <c r="KD2054" i="5"/>
  <c r="KE2054" i="5"/>
  <c r="KF2054" i="5"/>
  <c r="KG2054" i="5"/>
  <c r="KH2054" i="5"/>
  <c r="KI2054" i="5"/>
  <c r="KJ2054" i="5"/>
  <c r="KK2054" i="5"/>
  <c r="IQ2054" i="5"/>
  <c r="IR2054" i="5"/>
  <c r="IS2054" i="5"/>
  <c r="IT2054" i="5"/>
  <c r="IU2054" i="5"/>
  <c r="IV1113" i="5"/>
  <c r="IV2054" i="5" s="1"/>
  <c r="IW2054" i="5"/>
  <c r="IX2054" i="5"/>
  <c r="IY2054" i="5"/>
  <c r="IZ2054" i="5"/>
  <c r="JA2054" i="5"/>
  <c r="JB2054" i="5"/>
  <c r="JC2054" i="5"/>
  <c r="JD2054" i="5"/>
  <c r="JE2054" i="5"/>
  <c r="JF2054" i="5"/>
  <c r="JG2054" i="5"/>
  <c r="JH2054" i="5"/>
  <c r="JI2054" i="5"/>
  <c r="NG14" i="5"/>
  <c r="NG39" i="5"/>
  <c r="NG45" i="5"/>
  <c r="NG69" i="5"/>
  <c r="NG100" i="5"/>
  <c r="NG126" i="5"/>
  <c r="NG150" i="5"/>
  <c r="NG193" i="5"/>
  <c r="NG220" i="5"/>
  <c r="NG238" i="5"/>
  <c r="TW238" i="5" s="1"/>
  <c r="NG269" i="5"/>
  <c r="NG285" i="5"/>
  <c r="NG341" i="5"/>
  <c r="NG347" i="5"/>
  <c r="NG353" i="5"/>
  <c r="NG384" i="5"/>
  <c r="TW384" i="5" s="1"/>
  <c r="NG408" i="5"/>
  <c r="NG420" i="5"/>
  <c r="NG435" i="5"/>
  <c r="NG459" i="5"/>
  <c r="NG468" i="5"/>
  <c r="NG481" i="5"/>
  <c r="NG539" i="5"/>
  <c r="NG620" i="5"/>
  <c r="NG686" i="5"/>
  <c r="NG691" i="5"/>
  <c r="NG735" i="5"/>
  <c r="NG785" i="5"/>
  <c r="NG830" i="5"/>
  <c r="NG915" i="5"/>
  <c r="NG921" i="5"/>
  <c r="NG955" i="5"/>
  <c r="NG987" i="5"/>
  <c r="NG1008" i="5"/>
  <c r="NG1027" i="5"/>
  <c r="NG1044" i="5"/>
  <c r="NG1056" i="5"/>
  <c r="NG1087" i="5"/>
  <c r="NG1122" i="5"/>
  <c r="NG1135" i="5"/>
  <c r="NG1142" i="5"/>
  <c r="NG1149" i="5"/>
  <c r="NG1229" i="5"/>
  <c r="TW1229" i="5" s="1"/>
  <c r="NG1263" i="5"/>
  <c r="NG1301" i="5"/>
  <c r="E1321" i="5"/>
  <c r="NG1321" i="5" s="1"/>
  <c r="TW1321" i="5" s="1"/>
  <c r="NG1356" i="5"/>
  <c r="NG1366" i="5"/>
  <c r="TW1366" i="5" s="1"/>
  <c r="NG1384" i="5"/>
  <c r="NG1409" i="5"/>
  <c r="NG1414" i="5"/>
  <c r="NG1420" i="5"/>
  <c r="NG1432" i="5"/>
  <c r="NG1478" i="5"/>
  <c r="NG1483" i="5"/>
  <c r="TW1483" i="5" s="1"/>
  <c r="NG1495" i="5"/>
  <c r="NG1500" i="5"/>
  <c r="NG1521" i="5"/>
  <c r="NG1526" i="5"/>
  <c r="TW1526" i="5" s="1"/>
  <c r="NG1606" i="5"/>
  <c r="NG1640" i="5"/>
  <c r="NG1679" i="5"/>
  <c r="NG1713" i="5"/>
  <c r="NG1728" i="5"/>
  <c r="NG1769" i="5"/>
  <c r="TW1769" i="5" s="1"/>
  <c r="NG1789" i="5"/>
  <c r="TW1789" i="5" s="1"/>
  <c r="NG1828" i="5"/>
  <c r="NG1837" i="5"/>
  <c r="NG1878" i="5"/>
  <c r="NG1918" i="5"/>
  <c r="NG1959" i="5"/>
  <c r="NG2011" i="5"/>
  <c r="NI286" i="5"/>
  <c r="NI1880" i="5"/>
  <c r="TW1880" i="5" s="1"/>
  <c r="NJ1337" i="5"/>
  <c r="NJ2054" i="5" s="1"/>
  <c r="NN2054" i="5"/>
  <c r="E101" i="5"/>
  <c r="NK101" i="5"/>
  <c r="TW101" i="5" s="1"/>
  <c r="NK115" i="5"/>
  <c r="E127" i="5"/>
  <c r="E274" i="5"/>
  <c r="NK274" i="5" s="1"/>
  <c r="TW274" i="5" s="1"/>
  <c r="F288" i="5"/>
  <c r="NK288" i="5" s="1"/>
  <c r="TW288" i="5" s="1"/>
  <c r="NK484" i="5"/>
  <c r="NK493" i="5"/>
  <c r="NK540" i="5"/>
  <c r="E621" i="5"/>
  <c r="NK621" i="5" s="1"/>
  <c r="TW621" i="5" s="1"/>
  <c r="NK736" i="5"/>
  <c r="NK1009" i="5"/>
  <c r="NK1028" i="5"/>
  <c r="NK1090" i="5"/>
  <c r="NK1098" i="5"/>
  <c r="NK1265" i="5"/>
  <c r="NK1303" i="5"/>
  <c r="TW1303" i="5" s="1"/>
  <c r="NK1608" i="5"/>
  <c r="NK1642" i="5"/>
  <c r="NK1680" i="5"/>
  <c r="E1715" i="5"/>
  <c r="E1730" i="5"/>
  <c r="NK1730" i="5" s="1"/>
  <c r="TW1730" i="5" s="1"/>
  <c r="E1771" i="5"/>
  <c r="NK1771" i="5" s="1"/>
  <c r="TW1771" i="5" s="1"/>
  <c r="NK1839" i="5"/>
  <c r="NK1881" i="5"/>
  <c r="NK1920" i="5"/>
  <c r="NK1993" i="5"/>
  <c r="E1997" i="5"/>
  <c r="F1998" i="5" s="1"/>
  <c r="NK2013" i="5"/>
  <c r="NP2054" i="5"/>
  <c r="NO21" i="5"/>
  <c r="E34" i="5"/>
  <c r="NO34" i="5" s="1"/>
  <c r="TW34" i="5" s="1"/>
  <c r="NO35" i="5"/>
  <c r="NO51" i="5"/>
  <c r="TW51" i="5" s="1"/>
  <c r="NO64" i="5"/>
  <c r="NO65" i="5"/>
  <c r="E75" i="5"/>
  <c r="NO75" i="5"/>
  <c r="NO107" i="5"/>
  <c r="NO121" i="5"/>
  <c r="NO122" i="5"/>
  <c r="E156" i="5"/>
  <c r="F157" i="5" s="1"/>
  <c r="F175" i="5"/>
  <c r="NO175" i="5" s="1"/>
  <c r="TW175" i="5" s="1"/>
  <c r="E182" i="5"/>
  <c r="NO182" i="5" s="1"/>
  <c r="TW182" i="5" s="1"/>
  <c r="NO183" i="5"/>
  <c r="F189" i="5"/>
  <c r="NO189" i="5" s="1"/>
  <c r="TW189" i="5" s="1"/>
  <c r="NO270" i="5"/>
  <c r="F280" i="5"/>
  <c r="NO280" i="5" s="1"/>
  <c r="TW280" i="5" s="1"/>
  <c r="NO300" i="5"/>
  <c r="NO313" i="5"/>
  <c r="NO366" i="5"/>
  <c r="E378" i="5"/>
  <c r="NO378" i="5"/>
  <c r="NO460" i="5"/>
  <c r="NO474" i="5"/>
  <c r="NO482" i="5"/>
  <c r="NO485" i="5"/>
  <c r="NO486" i="5"/>
  <c r="F499" i="5"/>
  <c r="NO499" i="5" s="1"/>
  <c r="TW499" i="5" s="1"/>
  <c r="NO520" i="5"/>
  <c r="NO532" i="5"/>
  <c r="E557" i="5"/>
  <c r="NO557" i="5" s="1"/>
  <c r="TW557" i="5" s="1"/>
  <c r="NO583" i="5"/>
  <c r="NO589" i="5"/>
  <c r="NO628" i="5"/>
  <c r="NO635" i="5"/>
  <c r="NO648" i="5"/>
  <c r="NO654" i="5"/>
  <c r="NO705" i="5"/>
  <c r="F718" i="5"/>
  <c r="NO718" i="5"/>
  <c r="NO743" i="5"/>
  <c r="NO760" i="5"/>
  <c r="NO772" i="5"/>
  <c r="NO805" i="5"/>
  <c r="NO942" i="5"/>
  <c r="NO949" i="5"/>
  <c r="F1015" i="5"/>
  <c r="NO1015" i="5"/>
  <c r="NO1088" i="5"/>
  <c r="NO1089" i="5"/>
  <c r="NO1094" i="5"/>
  <c r="NO1095" i="5"/>
  <c r="NO1096" i="5"/>
  <c r="NO1097" i="5"/>
  <c r="NO1108" i="5"/>
  <c r="NO1109" i="5"/>
  <c r="F1129" i="5"/>
  <c r="NO1129" i="5" s="1"/>
  <c r="TW1129" i="5" s="1"/>
  <c r="F1156" i="5"/>
  <c r="NO1156" i="5"/>
  <c r="NO1163" i="5"/>
  <c r="NO1170" i="5"/>
  <c r="NO1177" i="5"/>
  <c r="F1272" i="5"/>
  <c r="E1273" i="5" s="1"/>
  <c r="NO1278" i="5"/>
  <c r="NO1290" i="5"/>
  <c r="NO1615" i="5"/>
  <c r="NO1635" i="5"/>
  <c r="NO1667" i="5"/>
  <c r="NO1699" i="5"/>
  <c r="F1722" i="5"/>
  <c r="NO1722" i="5" s="1"/>
  <c r="TW1722" i="5" s="1"/>
  <c r="F1737" i="5"/>
  <c r="NO1737" i="5" s="1"/>
  <c r="TW1737" i="5" s="1"/>
  <c r="NO1764" i="5"/>
  <c r="NO1812" i="5"/>
  <c r="F1818" i="5"/>
  <c r="NO1818" i="5" s="1"/>
  <c r="TW1818" i="5" s="1"/>
  <c r="F1853" i="5"/>
  <c r="NO1853" i="5" s="1"/>
  <c r="TW1853" i="5" s="1"/>
  <c r="F1859" i="5"/>
  <c r="NO1859" i="5" s="1"/>
  <c r="TW1859" i="5" s="1"/>
  <c r="F1889" i="5"/>
  <c r="NO1889" i="5" s="1"/>
  <c r="TW1889" i="5" s="1"/>
  <c r="NO1901" i="5"/>
  <c r="F1907" i="5"/>
  <c r="NO1907" i="5"/>
  <c r="NO1934" i="5"/>
  <c r="NO1940" i="5"/>
  <c r="NO1975" i="5"/>
  <c r="NO1981" i="5"/>
  <c r="NO1997" i="5"/>
  <c r="NO2040" i="5"/>
  <c r="NL15" i="5"/>
  <c r="E22" i="5"/>
  <c r="NL22" i="5" s="1"/>
  <c r="TW22" i="5" s="1"/>
  <c r="F76" i="5"/>
  <c r="NL76" i="5" s="1"/>
  <c r="TW76" i="5" s="1"/>
  <c r="NL151" i="5"/>
  <c r="TW151" i="5" s="1"/>
  <c r="NL162" i="5"/>
  <c r="E176" i="5"/>
  <c r="NL176" i="5" s="1"/>
  <c r="TW176" i="5" s="1"/>
  <c r="NL194" i="5"/>
  <c r="NL239" i="5"/>
  <c r="NL271" i="5"/>
  <c r="E301" i="5"/>
  <c r="NL301" i="5"/>
  <c r="F314" i="5"/>
  <c r="NL314" i="5" s="1"/>
  <c r="TW314" i="5" s="1"/>
  <c r="NL332" i="5"/>
  <c r="NL354" i="5"/>
  <c r="E367" i="5"/>
  <c r="NL367" i="5" s="1"/>
  <c r="TW367" i="5" s="1"/>
  <c r="F379" i="5"/>
  <c r="NL379" i="5"/>
  <c r="E461" i="5"/>
  <c r="NL461" i="5" s="1"/>
  <c r="TW461" i="5" s="1"/>
  <c r="NL462" i="5"/>
  <c r="E475" i="5"/>
  <c r="NL475" i="5" s="1"/>
  <c r="TW475" i="5" s="1"/>
  <c r="F483" i="5"/>
  <c r="NL483" i="5" s="1"/>
  <c r="TW483" i="5" s="1"/>
  <c r="NL492" i="5"/>
  <c r="F533" i="5"/>
  <c r="NL533" i="5" s="1"/>
  <c r="TW533" i="5" s="1"/>
  <c r="F584" i="5"/>
  <c r="NL584" i="5"/>
  <c r="E590" i="5"/>
  <c r="NL590" i="5" s="1"/>
  <c r="TW590" i="5" s="1"/>
  <c r="NL623" i="5"/>
  <c r="E629" i="5"/>
  <c r="NL629" i="5" s="1"/>
  <c r="TW629" i="5" s="1"/>
  <c r="E636" i="5"/>
  <c r="NL636" i="5" s="1"/>
  <c r="TW636" i="5" s="1"/>
  <c r="F649" i="5"/>
  <c r="NL649" i="5" s="1"/>
  <c r="TW649" i="5" s="1"/>
  <c r="E655" i="5"/>
  <c r="NL655" i="5" s="1"/>
  <c r="TW655" i="5" s="1"/>
  <c r="E706" i="5"/>
  <c r="NL706" i="5" s="1"/>
  <c r="TW706" i="5" s="1"/>
  <c r="NL717" i="5"/>
  <c r="NL737" i="5"/>
  <c r="E744" i="5"/>
  <c r="NL744" i="5" s="1"/>
  <c r="TW744" i="5" s="1"/>
  <c r="NL749" i="5"/>
  <c r="E761" i="5"/>
  <c r="NL761" i="5"/>
  <c r="F773" i="5"/>
  <c r="NL773" i="5" s="1"/>
  <c r="TW773" i="5" s="1"/>
  <c r="E806" i="5"/>
  <c r="NL806" i="5"/>
  <c r="NL885" i="5"/>
  <c r="NL922" i="5"/>
  <c r="E943" i="5"/>
  <c r="NL943" i="5"/>
  <c r="NL950" i="5"/>
  <c r="NL1057" i="5"/>
  <c r="NL1123" i="5"/>
  <c r="E1130" i="5"/>
  <c r="NL1130" i="5" s="1"/>
  <c r="TW1130" i="5" s="1"/>
  <c r="E1157" i="5"/>
  <c r="NL1157" i="5" s="1"/>
  <c r="TW1157" i="5" s="1"/>
  <c r="E1164" i="5"/>
  <c r="NL1164" i="5" s="1"/>
  <c r="TW1164" i="5" s="1"/>
  <c r="E1171" i="5"/>
  <c r="NL1171" i="5" s="1"/>
  <c r="TW1171" i="5" s="1"/>
  <c r="E1178" i="5"/>
  <c r="NL1178" i="5" s="1"/>
  <c r="TW1178" i="5" s="1"/>
  <c r="NL1266" i="5"/>
  <c r="E1279" i="5"/>
  <c r="F1291" i="5"/>
  <c r="NL1291" i="5"/>
  <c r="NL1326" i="5"/>
  <c r="NL1357" i="5"/>
  <c r="NL1433" i="5"/>
  <c r="TW1433" i="5" s="1"/>
  <c r="NL1501" i="5"/>
  <c r="E1513" i="5"/>
  <c r="NL1513" i="5" s="1"/>
  <c r="TW1513" i="5" s="1"/>
  <c r="NL1609" i="5"/>
  <c r="NL1616" i="5"/>
  <c r="NL1636" i="5"/>
  <c r="NL1643" i="5"/>
  <c r="NL1649" i="5"/>
  <c r="NL1668" i="5"/>
  <c r="NL1673" i="5"/>
  <c r="NL1700" i="5"/>
  <c r="NL1705" i="5"/>
  <c r="NL1716" i="5"/>
  <c r="NL1731" i="5"/>
  <c r="E1738" i="5"/>
  <c r="NL1738" i="5" s="1"/>
  <c r="TW1738" i="5" s="1"/>
  <c r="F1765" i="5"/>
  <c r="NL1765" i="5" s="1"/>
  <c r="TW1765" i="5" s="1"/>
  <c r="NL1772" i="5"/>
  <c r="NL1813" i="5"/>
  <c r="E1819" i="5"/>
  <c r="NL1819" i="5" s="1"/>
  <c r="TW1819" i="5" s="1"/>
  <c r="E1854" i="5"/>
  <c r="NL1854" i="5" s="1"/>
  <c r="TW1854" i="5" s="1"/>
  <c r="E1860" i="5"/>
  <c r="NL1860" i="5" s="1"/>
  <c r="TW1860" i="5" s="1"/>
  <c r="NL1882" i="5"/>
  <c r="NL1902" i="5"/>
  <c r="E1908" i="5"/>
  <c r="NL1908" i="5" s="1"/>
  <c r="TW1908" i="5" s="1"/>
  <c r="NL1921" i="5"/>
  <c r="E1935" i="5"/>
  <c r="NL1935" i="5" s="1"/>
  <c r="TW1935" i="5" s="1"/>
  <c r="E1941" i="5"/>
  <c r="NL1941" i="5"/>
  <c r="NL1948" i="5"/>
  <c r="NL1976" i="5"/>
  <c r="E1982" i="5"/>
  <c r="NL1982" i="5"/>
  <c r="NL1992" i="5"/>
  <c r="NH2054" i="5"/>
  <c r="NM2054" i="5"/>
  <c r="ES2054" i="5"/>
  <c r="DB140" i="3"/>
  <c r="DB161" i="3"/>
  <c r="DB170" i="3"/>
  <c r="DB174" i="3"/>
  <c r="DB186" i="3"/>
  <c r="DB190" i="3"/>
  <c r="DB198" i="3"/>
  <c r="DB214" i="3"/>
  <c r="DB220" i="3"/>
  <c r="DB309" i="3"/>
  <c r="DB337" i="3"/>
  <c r="DB379" i="3"/>
  <c r="DB396" i="3"/>
  <c r="DB405" i="3"/>
  <c r="DB424" i="3"/>
  <c r="DB428" i="3"/>
  <c r="GJ1783" i="5"/>
  <c r="TW1783" i="5" s="1"/>
  <c r="TW1785" i="5"/>
  <c r="TW1784" i="5"/>
  <c r="TW1782" i="5"/>
  <c r="TW146" i="5"/>
  <c r="TW145" i="5"/>
  <c r="TW144" i="5"/>
  <c r="TW143" i="5"/>
  <c r="GN133" i="5"/>
  <c r="TW133" i="5" s="1"/>
  <c r="TW135" i="5"/>
  <c r="TW134" i="5"/>
  <c r="TW132" i="5"/>
  <c r="GM94" i="5"/>
  <c r="TW94" i="5" s="1"/>
  <c r="TW96" i="5"/>
  <c r="TW95" i="5"/>
  <c r="TW93" i="5"/>
  <c r="TW769" i="5"/>
  <c r="TW768" i="5"/>
  <c r="TW767" i="5"/>
  <c r="TW766" i="5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DY33" i="12"/>
  <c r="DX33" i="12"/>
  <c r="DW33" i="12"/>
  <c r="DV33" i="12"/>
  <c r="DU33" i="12"/>
  <c r="DT33" i="12"/>
  <c r="DS33" i="12"/>
  <c r="DR33" i="12"/>
  <c r="DQ33" i="12"/>
  <c r="DP33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NK12" i="12"/>
  <c r="NJ12" i="12"/>
  <c r="NI12" i="12"/>
  <c r="NH12" i="12"/>
  <c r="NG12" i="12"/>
  <c r="NF12" i="12"/>
  <c r="NE12" i="12"/>
  <c r="ND12" i="12"/>
  <c r="NC12" i="12"/>
  <c r="NB12" i="12"/>
  <c r="NA12" i="12"/>
  <c r="MZ12" i="12"/>
  <c r="MY12" i="12"/>
  <c r="MX12" i="12"/>
  <c r="MW12" i="12"/>
  <c r="MV12" i="12"/>
  <c r="MU12" i="12"/>
  <c r="MT12" i="12"/>
  <c r="MS12" i="12"/>
  <c r="MR12" i="12"/>
  <c r="MQ12" i="12"/>
  <c r="MP12" i="12"/>
  <c r="MO12" i="12"/>
  <c r="MN12" i="12"/>
  <c r="MM12" i="12"/>
  <c r="ML12" i="12"/>
  <c r="MK12" i="12"/>
  <c r="MJ12" i="12"/>
  <c r="MI12" i="12"/>
  <c r="MH12" i="12"/>
  <c r="MG12" i="12"/>
  <c r="MF12" i="12"/>
  <c r="ME12" i="12"/>
  <c r="MD12" i="12"/>
  <c r="MC12" i="12"/>
  <c r="MB12" i="12"/>
  <c r="MA12" i="12"/>
  <c r="LZ12" i="12"/>
  <c r="LY12" i="12"/>
  <c r="LX12" i="12"/>
  <c r="LW12" i="12"/>
  <c r="LV12" i="12"/>
  <c r="LU12" i="12"/>
  <c r="LT12" i="12"/>
  <c r="LS12" i="12"/>
  <c r="LR12" i="12"/>
  <c r="LQ12" i="12"/>
  <c r="LP12" i="12"/>
  <c r="LO12" i="12"/>
  <c r="LN12" i="12"/>
  <c r="LM12" i="12"/>
  <c r="LL12" i="12"/>
  <c r="LK12" i="12"/>
  <c r="LJ12" i="12"/>
  <c r="LI12" i="12"/>
  <c r="LH12" i="12"/>
  <c r="LG12" i="12"/>
  <c r="LF12" i="12"/>
  <c r="LE12" i="12"/>
  <c r="LD12" i="12"/>
  <c r="LC12" i="12"/>
  <c r="LB12" i="12"/>
  <c r="LA12" i="12"/>
  <c r="KZ12" i="12"/>
  <c r="KY12" i="12"/>
  <c r="KX12" i="12"/>
  <c r="KW12" i="12"/>
  <c r="KV12" i="12"/>
  <c r="KU12" i="12"/>
  <c r="KT12" i="12"/>
  <c r="KS12" i="12"/>
  <c r="KR12" i="12"/>
  <c r="KQ12" i="12"/>
  <c r="KP12" i="12"/>
  <c r="KO12" i="12"/>
  <c r="KN12" i="12"/>
  <c r="KM12" i="12"/>
  <c r="KL12" i="12"/>
  <c r="KK12" i="12"/>
  <c r="KJ12" i="12"/>
  <c r="KI12" i="12"/>
  <c r="KH12" i="12"/>
  <c r="KG12" i="12"/>
  <c r="KF12" i="12"/>
  <c r="KE12" i="12"/>
  <c r="KD12" i="12"/>
  <c r="KC12" i="12"/>
  <c r="KB12" i="12"/>
  <c r="KA12" i="12"/>
  <c r="JZ12" i="12"/>
  <c r="JY12" i="12"/>
  <c r="JX12" i="12"/>
  <c r="JW12" i="12"/>
  <c r="JV12" i="12"/>
  <c r="JU12" i="12"/>
  <c r="JT12" i="12"/>
  <c r="JS12" i="12"/>
  <c r="JR12" i="12"/>
  <c r="JQ12" i="12"/>
  <c r="JP12" i="12"/>
  <c r="JO12" i="12"/>
  <c r="JN12" i="12"/>
  <c r="JM12" i="12"/>
  <c r="JL12" i="12"/>
  <c r="JK12" i="12"/>
  <c r="JJ12" i="12"/>
  <c r="JI12" i="12"/>
  <c r="JH12" i="12"/>
  <c r="JG12" i="12"/>
  <c r="JF12" i="12"/>
  <c r="JE12" i="12"/>
  <c r="JD12" i="12"/>
  <c r="JC12" i="12"/>
  <c r="JB12" i="12"/>
  <c r="JA12" i="12"/>
  <c r="IZ12" i="12"/>
  <c r="IY12" i="12"/>
  <c r="IX12" i="12"/>
  <c r="IW12" i="12"/>
  <c r="IV12" i="12"/>
  <c r="IU12" i="12"/>
  <c r="IT12" i="12"/>
  <c r="IS12" i="12"/>
  <c r="IR12" i="12"/>
  <c r="IQ12" i="12"/>
  <c r="IP12" i="12"/>
  <c r="IO12" i="12"/>
  <c r="IN12" i="12"/>
  <c r="IM12" i="12"/>
  <c r="IL12" i="12"/>
  <c r="IK12" i="12"/>
  <c r="IJ12" i="12"/>
  <c r="II12" i="12"/>
  <c r="IH12" i="12"/>
  <c r="IG12" i="12"/>
  <c r="IF12" i="12"/>
  <c r="IE12" i="12"/>
  <c r="ID12" i="12"/>
  <c r="IC12" i="12"/>
  <c r="IB12" i="12"/>
  <c r="IA12" i="12"/>
  <c r="HZ12" i="12"/>
  <c r="HY12" i="12"/>
  <c r="HX12" i="12"/>
  <c r="HW12" i="12"/>
  <c r="HV12" i="12"/>
  <c r="HU12" i="12"/>
  <c r="HT12" i="12"/>
  <c r="HS12" i="12"/>
  <c r="HR12" i="12"/>
  <c r="HQ12" i="12"/>
  <c r="HP12" i="12"/>
  <c r="HO12" i="12"/>
  <c r="HN12" i="12"/>
  <c r="HM12" i="12"/>
  <c r="HL12" i="12"/>
  <c r="HK12" i="12"/>
  <c r="HJ12" i="12"/>
  <c r="HI12" i="12"/>
  <c r="HH12" i="12"/>
  <c r="HG12" i="12"/>
  <c r="HF12" i="12"/>
  <c r="HE12" i="12"/>
  <c r="HD12" i="12"/>
  <c r="HC12" i="12"/>
  <c r="HB12" i="12"/>
  <c r="HA12" i="12"/>
  <c r="GZ12" i="12"/>
  <c r="GY12" i="12"/>
  <c r="GX12" i="12"/>
  <c r="GW12" i="12"/>
  <c r="GV12" i="12"/>
  <c r="GU12" i="12"/>
  <c r="GT12" i="12"/>
  <c r="GS12" i="12"/>
  <c r="GR12" i="12"/>
  <c r="GQ12" i="12"/>
  <c r="GP12" i="12"/>
  <c r="GO12" i="12"/>
  <c r="GN12" i="12"/>
  <c r="GM12" i="12"/>
  <c r="GL12" i="12"/>
  <c r="GK12" i="12"/>
  <c r="GJ12" i="12"/>
  <c r="GI12" i="12"/>
  <c r="GH12" i="12"/>
  <c r="GG12" i="12"/>
  <c r="GF12" i="12"/>
  <c r="GE12" i="12"/>
  <c r="GD12" i="12"/>
  <c r="GC12" i="12"/>
  <c r="GB12" i="12"/>
  <c r="GA12" i="12"/>
  <c r="FZ12" i="12"/>
  <c r="FY12" i="12"/>
  <c r="FX12" i="12"/>
  <c r="FW12" i="12"/>
  <c r="FV12" i="12"/>
  <c r="FU12" i="12"/>
  <c r="FT12" i="12"/>
  <c r="FS12" i="12"/>
  <c r="FR12" i="12"/>
  <c r="FQ12" i="12"/>
  <c r="FP12" i="12"/>
  <c r="FO12" i="12"/>
  <c r="FN12" i="12"/>
  <c r="FM12" i="12"/>
  <c r="FL12" i="12"/>
  <c r="FK12" i="12"/>
  <c r="FJ12" i="12"/>
  <c r="FI12" i="12"/>
  <c r="FH12" i="12"/>
  <c r="FG12" i="12"/>
  <c r="FF12" i="12"/>
  <c r="FE12" i="12"/>
  <c r="FD12" i="12"/>
  <c r="FC12" i="12"/>
  <c r="FB12" i="12"/>
  <c r="FA12" i="12"/>
  <c r="EZ12" i="12"/>
  <c r="EY12" i="12"/>
  <c r="EX12" i="12"/>
  <c r="EW12" i="12"/>
  <c r="EV12" i="12"/>
  <c r="EU12" i="12"/>
  <c r="ET12" i="12"/>
  <c r="ES12" i="12"/>
  <c r="ER12" i="12"/>
  <c r="EQ12" i="12"/>
  <c r="EP12" i="12"/>
  <c r="EO12" i="12"/>
  <c r="EN12" i="12"/>
  <c r="EM12" i="12"/>
  <c r="EL12" i="12"/>
  <c r="EK12" i="12"/>
  <c r="EJ12" i="12"/>
  <c r="EI12" i="12"/>
  <c r="EH12" i="12"/>
  <c r="EG12" i="12"/>
  <c r="EF12" i="12"/>
  <c r="EE12" i="12"/>
  <c r="ED12" i="12"/>
  <c r="EC12" i="12"/>
  <c r="EB12" i="12"/>
  <c r="EA12" i="12"/>
  <c r="DZ12" i="12"/>
  <c r="DY12" i="12"/>
  <c r="DX12" i="12"/>
  <c r="DW12" i="12"/>
  <c r="DV12" i="12"/>
  <c r="DU12" i="12"/>
  <c r="DT12" i="12"/>
  <c r="DS12" i="12"/>
  <c r="DR12" i="12"/>
  <c r="DQ12" i="12"/>
  <c r="DP12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E12" i="12"/>
  <c r="F2063" i="5"/>
  <c r="BG2054" i="5"/>
  <c r="BG2056" i="5" s="1"/>
  <c r="GM46" i="5"/>
  <c r="GM52" i="5"/>
  <c r="TW52" i="5" s="1"/>
  <c r="GM70" i="5"/>
  <c r="E1489" i="5"/>
  <c r="HS1489" i="5" s="1"/>
  <c r="HS1496" i="5"/>
  <c r="HS1502" i="5"/>
  <c r="TW1502" i="5" s="1"/>
  <c r="JL2054" i="5"/>
  <c r="JL2056" i="5" s="1"/>
  <c r="LG2054" i="5"/>
  <c r="GN102" i="5"/>
  <c r="TW102" i="5" s="1"/>
  <c r="GN108" i="5"/>
  <c r="TW108" i="5" s="1"/>
  <c r="GN128" i="5"/>
  <c r="TW128" i="5" s="1"/>
  <c r="GJ1963" i="5"/>
  <c r="TW1963" i="5" s="1"/>
  <c r="JM2054" i="5"/>
  <c r="LI2054" i="5"/>
  <c r="LR2054" i="5"/>
  <c r="F2061" i="5"/>
  <c r="TW1348" i="5"/>
  <c r="TW1352" i="5"/>
  <c r="TW1351" i="5"/>
  <c r="TW1350" i="5"/>
  <c r="TW1349" i="5"/>
  <c r="TW1347" i="5"/>
  <c r="TW1346" i="5"/>
  <c r="TW1353" i="5"/>
  <c r="TW1354" i="5"/>
  <c r="TW1343" i="5"/>
  <c r="TW1342" i="5"/>
  <c r="TW1341" i="5"/>
  <c r="TW1340" i="5"/>
  <c r="TW1335" i="5"/>
  <c r="TW1337" i="5"/>
  <c r="TW2000" i="5"/>
  <c r="TW1999" i="5"/>
  <c r="TW1997" i="5"/>
  <c r="CL212" i="4"/>
  <c r="CL210" i="4"/>
  <c r="CL193" i="4"/>
  <c r="CL122" i="4"/>
  <c r="CL110" i="4"/>
  <c r="CL93" i="4"/>
  <c r="CL61" i="4"/>
  <c r="CL53" i="4"/>
  <c r="CL45" i="4"/>
  <c r="CL34" i="4"/>
  <c r="CL166" i="4"/>
  <c r="TW2024" i="5"/>
  <c r="TW2023" i="5"/>
  <c r="TW2021" i="5"/>
  <c r="TW1403" i="5"/>
  <c r="TW849" i="5"/>
  <c r="TW848" i="5"/>
  <c r="TW1035" i="5"/>
  <c r="TW1034" i="5"/>
  <c r="TW1033" i="5"/>
  <c r="TW1032" i="5"/>
  <c r="TW1026" i="5"/>
  <c r="TW1025" i="5"/>
  <c r="TW1031" i="5"/>
  <c r="TW1028" i="5"/>
  <c r="TW1027" i="5"/>
  <c r="TW964" i="5"/>
  <c r="TW963" i="5"/>
  <c r="TW962" i="5"/>
  <c r="TW961" i="5"/>
  <c r="TW1647" i="5"/>
  <c r="TW1651" i="5"/>
  <c r="TW1650" i="5"/>
  <c r="TW1646" i="5"/>
  <c r="TW1645" i="5"/>
  <c r="TW1644" i="5"/>
  <c r="TW1643" i="5"/>
  <c r="TW1642" i="5"/>
  <c r="TW1641" i="5"/>
  <c r="TW1640" i="5"/>
  <c r="TW2007" i="5"/>
  <c r="TW2006" i="5"/>
  <c r="TW2003" i="5"/>
  <c r="TW1989" i="5"/>
  <c r="TW1988" i="5"/>
  <c r="TW1956" i="5"/>
  <c r="TW1955" i="5"/>
  <c r="TW1951" i="5"/>
  <c r="TW1950" i="5"/>
  <c r="TW1948" i="5"/>
  <c r="TW1946" i="5"/>
  <c r="TW1915" i="5"/>
  <c r="TW1914" i="5"/>
  <c r="TW1875" i="5"/>
  <c r="TW1874" i="5"/>
  <c r="TW1870" i="5"/>
  <c r="TW1869" i="5"/>
  <c r="TW1867" i="5"/>
  <c r="TW1865" i="5"/>
  <c r="TW1834" i="5"/>
  <c r="TW1833" i="5"/>
  <c r="TW1832" i="5"/>
  <c r="TW1831" i="5"/>
  <c r="TW1830" i="5"/>
  <c r="TW1829" i="5"/>
  <c r="TW1828" i="5"/>
  <c r="TW1836" i="5"/>
  <c r="TW1826" i="5"/>
  <c r="TW1825" i="5"/>
  <c r="TW1780" i="5"/>
  <c r="TW1779" i="5"/>
  <c r="TW1775" i="5"/>
  <c r="TW1774" i="5"/>
  <c r="TW1772" i="5"/>
  <c r="TW1770" i="5"/>
  <c r="TW1707" i="5"/>
  <c r="TW1706" i="5"/>
  <c r="TW1675" i="5"/>
  <c r="TW1674" i="5"/>
  <c r="TW1601" i="5"/>
  <c r="TW1600" i="5"/>
  <c r="TW1598" i="5"/>
  <c r="TW1596" i="5"/>
  <c r="TW1594" i="5"/>
  <c r="TW1603" i="5"/>
  <c r="TW1604" i="5"/>
  <c r="TW1592" i="5"/>
  <c r="TW1591" i="5"/>
  <c r="TW1586" i="5"/>
  <c r="TW1585" i="5"/>
  <c r="TW1582" i="5"/>
  <c r="TW1580" i="5"/>
  <c r="TW1579" i="5"/>
  <c r="TW1576" i="5"/>
  <c r="TW1575" i="5"/>
  <c r="TW1574" i="5"/>
  <c r="TW1572" i="5"/>
  <c r="TW1571" i="5"/>
  <c r="TW1567" i="5"/>
  <c r="TW1566" i="5"/>
  <c r="TW1565" i="5"/>
  <c r="TW1561" i="5"/>
  <c r="TW1560" i="5"/>
  <c r="TW1557" i="5"/>
  <c r="TW1554" i="5"/>
  <c r="TW1553" i="5"/>
  <c r="TW1550" i="5"/>
  <c r="TW1549" i="5"/>
  <c r="TW1548" i="5"/>
  <c r="TW1546" i="5"/>
  <c r="TW1545" i="5"/>
  <c r="TW1542" i="5"/>
  <c r="TW1541" i="5"/>
  <c r="TW1540" i="5"/>
  <c r="TW1538" i="5"/>
  <c r="TW1537" i="5"/>
  <c r="TW1534" i="5"/>
  <c r="TW1533" i="5"/>
  <c r="TW1532" i="5"/>
  <c r="TW910" i="5"/>
  <c r="TW909" i="5"/>
  <c r="TW904" i="5"/>
  <c r="TW903" i="5"/>
  <c r="TW900" i="5"/>
  <c r="TW899" i="5"/>
  <c r="TW898" i="5"/>
  <c r="TW897" i="5"/>
  <c r="TW893" i="5"/>
  <c r="TW892" i="5"/>
  <c r="TW889" i="5"/>
  <c r="TW888" i="5"/>
  <c r="TW887" i="5"/>
  <c r="TW885" i="5"/>
  <c r="TW858" i="5"/>
  <c r="TW857" i="5"/>
  <c r="TW856" i="5"/>
  <c r="TW855" i="5"/>
  <c r="TW865" i="5"/>
  <c r="TW864" i="5"/>
  <c r="TW863" i="5"/>
  <c r="TW870" i="5"/>
  <c r="TW875" i="5"/>
  <c r="TW880" i="5"/>
  <c r="TW879" i="5"/>
  <c r="TW874" i="5"/>
  <c r="TW873" i="5"/>
  <c r="TW869" i="5"/>
  <c r="TW868" i="5"/>
  <c r="TW862" i="5"/>
  <c r="TW861" i="5"/>
  <c r="TW141" i="5"/>
  <c r="TW140" i="5"/>
  <c r="TW453" i="5"/>
  <c r="TW452" i="5"/>
  <c r="TW451" i="5"/>
  <c r="TW826" i="5"/>
  <c r="TW825" i="5"/>
  <c r="TW1039" i="5"/>
  <c r="TW1038" i="5"/>
  <c r="TW1083" i="5"/>
  <c r="TW1082" i="5"/>
  <c r="TW1529" i="5"/>
  <c r="TW1528" i="5"/>
  <c r="TW1515" i="5"/>
  <c r="TW1514" i="5"/>
  <c r="TW1510" i="5"/>
  <c r="TW1509" i="5"/>
  <c r="TW1504" i="5"/>
  <c r="TW1503" i="5"/>
  <c r="TW1501" i="5"/>
  <c r="TW1500" i="5"/>
  <c r="TW1499" i="5"/>
  <c r="TW1517" i="5"/>
  <c r="TW1518" i="5"/>
  <c r="TW1519" i="5"/>
  <c r="TW1487" i="5"/>
  <c r="TW1491" i="5"/>
  <c r="TW1490" i="5"/>
  <c r="TW1482" i="5"/>
  <c r="TW1486" i="5"/>
  <c r="TW1485" i="5"/>
  <c r="TW1473" i="5"/>
  <c r="TW1472" i="5"/>
  <c r="TW1468" i="5"/>
  <c r="TW1444" i="5"/>
  <c r="TW1443" i="5"/>
  <c r="TW1442" i="5"/>
  <c r="TW1441" i="5"/>
  <c r="TW1449" i="5"/>
  <c r="TW1454" i="5"/>
  <c r="TW1460" i="5"/>
  <c r="TW1459" i="5"/>
  <c r="TW1466" i="5"/>
  <c r="TW1465" i="5"/>
  <c r="TW1462" i="5"/>
  <c r="TW1440" i="5"/>
  <c r="TW1453" i="5"/>
  <c r="TW1452" i="5"/>
  <c r="TW1448" i="5"/>
  <c r="TW1447" i="5"/>
  <c r="TW1436" i="5"/>
  <c r="TW1435" i="5"/>
  <c r="TW1432" i="5"/>
  <c r="TW1417" i="5"/>
  <c r="TW1416" i="5"/>
  <c r="TW1415" i="5"/>
  <c r="TW1320" i="5"/>
  <c r="TW1363" i="5"/>
  <c r="TW1362" i="5"/>
  <c r="TW1361" i="5"/>
  <c r="TW1355" i="5"/>
  <c r="TW1344" i="5"/>
  <c r="TW1330" i="5"/>
  <c r="TW1329" i="5"/>
  <c r="TW1328" i="5"/>
  <c r="TW1358" i="5"/>
  <c r="TW1360" i="5"/>
  <c r="TW1359" i="5"/>
  <c r="TW1357" i="5"/>
  <c r="D1357" i="5"/>
  <c r="TW1356" i="5"/>
  <c r="TW1334" i="5"/>
  <c r="TW1333" i="5"/>
  <c r="TW1401" i="5"/>
  <c r="TW1400" i="5"/>
  <c r="TW1394" i="5"/>
  <c r="TW1393" i="5"/>
  <c r="TW1387" i="5"/>
  <c r="TW1386" i="5"/>
  <c r="TW1385" i="5"/>
  <c r="TW1259" i="5"/>
  <c r="TW1258" i="5"/>
  <c r="TW1257" i="5"/>
  <c r="TW1254" i="5"/>
  <c r="TW1253" i="5"/>
  <c r="TW1252" i="5"/>
  <c r="TW1251" i="5"/>
  <c r="TW1250" i="5"/>
  <c r="TW1247" i="5"/>
  <c r="TW1246" i="5"/>
  <c r="TW1245" i="5"/>
  <c r="TW1244" i="5"/>
  <c r="TW1243" i="5"/>
  <c r="TW1262" i="5"/>
  <c r="TW1263" i="5"/>
  <c r="TW1264" i="5"/>
  <c r="TW1326" i="5"/>
  <c r="TW1324" i="5"/>
  <c r="TW1327" i="5"/>
  <c r="TW1322" i="5"/>
  <c r="TW1364" i="5"/>
  <c r="TW1238" i="5"/>
  <c r="TW1237" i="5"/>
  <c r="TW1233" i="5"/>
  <c r="TW1232" i="5"/>
  <c r="TW1230" i="5"/>
  <c r="D1230" i="5"/>
  <c r="TW1077" i="5"/>
  <c r="TW1076" i="5"/>
  <c r="TW1072" i="5"/>
  <c r="TW1071" i="5"/>
  <c r="TW1058" i="5"/>
  <c r="TW1060" i="5"/>
  <c r="TW1059" i="5"/>
  <c r="TW1057" i="5"/>
  <c r="TW1056" i="5"/>
  <c r="TW958" i="5"/>
  <c r="TW957" i="5"/>
  <c r="TW956" i="5"/>
  <c r="TW955" i="5"/>
  <c r="TW780" i="5"/>
  <c r="TW779" i="5"/>
  <c r="TW731" i="5"/>
  <c r="TW730" i="5"/>
  <c r="TW727" i="5"/>
  <c r="TW726" i="5"/>
  <c r="TW725" i="5"/>
  <c r="TW724" i="5"/>
  <c r="TW576" i="5"/>
  <c r="TW570" i="5"/>
  <c r="TW575" i="5"/>
  <c r="TW574" i="5"/>
  <c r="TW694" i="5"/>
  <c r="TW693" i="5"/>
  <c r="TW692" i="5"/>
  <c r="TW691" i="5"/>
  <c r="TW682" i="5"/>
  <c r="TW681" i="5"/>
  <c r="TW676" i="5"/>
  <c r="TW675" i="5"/>
  <c r="TW672" i="5"/>
  <c r="TW671" i="5"/>
  <c r="TW670" i="5"/>
  <c r="TW669" i="5"/>
  <c r="TW616" i="5"/>
  <c r="TW615" i="5"/>
  <c r="TW610" i="5"/>
  <c r="TW609" i="5"/>
  <c r="TW603" i="5"/>
  <c r="TW602" i="5"/>
  <c r="TW599" i="5"/>
  <c r="TW598" i="5"/>
  <c r="TW597" i="5"/>
  <c r="TW596" i="5"/>
  <c r="TW568" i="5"/>
  <c r="TW567" i="5"/>
  <c r="TW490" i="5"/>
  <c r="TW493" i="5"/>
  <c r="TW495" i="5"/>
  <c r="TW494" i="5"/>
  <c r="TW492" i="5"/>
  <c r="TW491" i="5"/>
  <c r="TW421" i="5"/>
  <c r="TW423" i="5"/>
  <c r="TW422" i="5"/>
  <c r="TW420" i="5"/>
  <c r="TW404" i="5"/>
  <c r="TW403" i="5"/>
  <c r="TW398" i="5"/>
  <c r="TW397" i="5"/>
  <c r="TW393" i="5"/>
  <c r="TW392" i="5"/>
  <c r="TW387" i="5"/>
  <c r="TW386" i="5"/>
  <c r="TW318" i="5"/>
  <c r="TW324" i="5"/>
  <c r="TW329" i="5"/>
  <c r="TW330" i="5"/>
  <c r="TW335" i="5"/>
  <c r="TW334" i="5"/>
  <c r="TW332" i="5"/>
  <c r="TW328" i="5"/>
  <c r="TW327" i="5"/>
  <c r="TW323" i="5"/>
  <c r="TW322" i="5"/>
  <c r="TW321" i="5"/>
  <c r="TW266" i="5"/>
  <c r="TW265" i="5"/>
  <c r="TW264" i="5"/>
  <c r="TW254" i="5"/>
  <c r="TW253" i="5"/>
  <c r="TW248" i="5"/>
  <c r="TW247" i="5"/>
  <c r="TW240" i="5"/>
  <c r="TW242" i="5"/>
  <c r="TW241" i="5"/>
  <c r="TW239" i="5"/>
  <c r="TW236" i="5"/>
  <c r="TW235" i="5"/>
  <c r="TW209" i="5"/>
  <c r="TW214" i="5"/>
  <c r="TW213" i="5"/>
  <c r="TW208" i="5"/>
  <c r="TW207" i="5"/>
  <c r="TW216" i="5"/>
  <c r="TW192" i="5"/>
  <c r="TW198" i="5"/>
  <c r="TW202" i="5"/>
  <c r="TW201" i="5"/>
  <c r="TW193" i="5"/>
  <c r="TW197" i="5"/>
  <c r="TW196" i="5"/>
  <c r="TW194" i="5"/>
  <c r="TW91" i="5"/>
  <c r="TW90" i="5"/>
  <c r="TW136" i="5"/>
  <c r="TW130" i="5"/>
  <c r="TW129" i="5"/>
  <c r="TW126" i="5"/>
  <c r="TW115" i="5"/>
  <c r="TW85" i="5"/>
  <c r="TW84" i="5"/>
  <c r="TW83" i="5"/>
  <c r="TW73" i="5"/>
  <c r="TW72" i="5"/>
  <c r="TW71" i="5"/>
  <c r="TW70" i="5"/>
  <c r="TW38" i="5"/>
  <c r="TW42" i="5"/>
  <c r="TW41" i="5"/>
  <c r="TW9" i="5"/>
  <c r="TW10" i="5"/>
  <c r="TW11" i="5"/>
  <c r="TW12" i="5"/>
  <c r="TW13" i="5"/>
  <c r="TW17" i="5"/>
  <c r="TW18" i="5"/>
  <c r="TW19" i="5"/>
  <c r="TW20" i="5"/>
  <c r="TW23" i="5"/>
  <c r="TW24" i="5"/>
  <c r="TW25" i="5"/>
  <c r="TW26" i="5"/>
  <c r="TW27" i="5"/>
  <c r="TW30" i="5"/>
  <c r="TW31" i="5"/>
  <c r="TW32" i="5"/>
  <c r="TW33" i="5"/>
  <c r="TW36" i="5"/>
  <c r="TW37" i="5"/>
  <c r="TW43" i="5"/>
  <c r="TW44" i="5"/>
  <c r="TW47" i="5"/>
  <c r="TW48" i="5"/>
  <c r="TW49" i="5"/>
  <c r="TW50" i="5"/>
  <c r="TW53" i="5"/>
  <c r="TW54" i="5"/>
  <c r="TW55" i="5"/>
  <c r="TW56" i="5"/>
  <c r="TW60" i="5"/>
  <c r="TW61" i="5"/>
  <c r="TW62" i="5"/>
  <c r="TW63" i="5"/>
  <c r="TW66" i="5"/>
  <c r="TW67" i="5"/>
  <c r="TW68" i="5"/>
  <c r="TW74" i="5"/>
  <c r="TW77" i="5"/>
  <c r="TW78" i="5"/>
  <c r="TW79" i="5"/>
  <c r="TW99" i="5"/>
  <c r="TW103" i="5"/>
  <c r="TW104" i="5"/>
  <c r="TW105" i="5"/>
  <c r="TW106" i="5"/>
  <c r="TW109" i="5"/>
  <c r="TW110" i="5"/>
  <c r="TW111" i="5"/>
  <c r="TW112" i="5"/>
  <c r="TW117" i="5"/>
  <c r="TW118" i="5"/>
  <c r="TW119" i="5"/>
  <c r="TW120" i="5"/>
  <c r="TW123" i="5"/>
  <c r="TW124" i="5"/>
  <c r="TW147" i="5"/>
  <c r="TW148" i="5"/>
  <c r="TW149" i="5"/>
  <c r="TW153" i="5"/>
  <c r="TW154" i="5"/>
  <c r="TW155" i="5"/>
  <c r="TW158" i="5"/>
  <c r="TW159" i="5"/>
  <c r="TW160" i="5"/>
  <c r="TW161" i="5"/>
  <c r="TW164" i="5"/>
  <c r="TW165" i="5"/>
  <c r="TW166" i="5"/>
  <c r="TW167" i="5"/>
  <c r="TW171" i="5"/>
  <c r="TW172" i="5"/>
  <c r="TW173" i="5"/>
  <c r="TW174" i="5"/>
  <c r="TW177" i="5"/>
  <c r="TW178" i="5"/>
  <c r="TW179" i="5"/>
  <c r="TW180" i="5"/>
  <c r="TW181" i="5"/>
  <c r="TW184" i="5"/>
  <c r="TW185" i="5"/>
  <c r="TW186" i="5"/>
  <c r="TW187" i="5"/>
  <c r="TW190" i="5"/>
  <c r="TW191" i="5"/>
  <c r="TW217" i="5"/>
  <c r="TW218" i="5"/>
  <c r="TW219" i="5"/>
  <c r="TW222" i="5"/>
  <c r="TW223" i="5"/>
  <c r="TW224" i="5"/>
  <c r="TW225" i="5"/>
  <c r="TW229" i="5"/>
  <c r="TW230" i="5"/>
  <c r="TW231" i="5"/>
  <c r="TW258" i="5"/>
  <c r="TW259" i="5"/>
  <c r="TW267" i="5"/>
  <c r="TW268" i="5"/>
  <c r="TW272" i="5"/>
  <c r="TW275" i="5"/>
  <c r="TW276" i="5"/>
  <c r="TW277" i="5"/>
  <c r="TW278" i="5"/>
  <c r="TW281" i="5"/>
  <c r="TW282" i="5"/>
  <c r="TW283" i="5"/>
  <c r="TW284" i="5"/>
  <c r="TW289" i="5"/>
  <c r="TW290" i="5"/>
  <c r="TW291" i="5"/>
  <c r="TW292" i="5"/>
  <c r="TW296" i="5"/>
  <c r="TW297" i="5"/>
  <c r="TW298" i="5"/>
  <c r="TW299" i="5"/>
  <c r="TW302" i="5"/>
  <c r="TW303" i="5"/>
  <c r="TW304" i="5"/>
  <c r="TW305" i="5"/>
  <c r="TW306" i="5"/>
  <c r="TW309" i="5"/>
  <c r="TW310" i="5"/>
  <c r="TW311" i="5"/>
  <c r="TW312" i="5"/>
  <c r="TW315" i="5"/>
  <c r="TW316" i="5"/>
  <c r="TW317" i="5"/>
  <c r="TW336" i="5"/>
  <c r="TW337" i="5"/>
  <c r="TW338" i="5"/>
  <c r="TW339" i="5"/>
  <c r="TW340" i="5"/>
  <c r="TW343" i="5"/>
  <c r="TW344" i="5"/>
  <c r="TW345" i="5"/>
  <c r="TW346" i="5"/>
  <c r="TW349" i="5"/>
  <c r="TW350" i="5"/>
  <c r="TW351" i="5"/>
  <c r="TW352" i="5"/>
  <c r="TW355" i="5"/>
  <c r="TW356" i="5"/>
  <c r="TW357" i="5"/>
  <c r="TW358" i="5"/>
  <c r="TW362" i="5"/>
  <c r="TW363" i="5"/>
  <c r="TW364" i="5"/>
  <c r="TW365" i="5"/>
  <c r="TW368" i="5"/>
  <c r="TW369" i="5"/>
  <c r="TW370" i="5"/>
  <c r="TW371" i="5"/>
  <c r="TW374" i="5"/>
  <c r="TW375" i="5"/>
  <c r="TW376" i="5"/>
  <c r="TW377" i="5"/>
  <c r="TW380" i="5"/>
  <c r="TW381" i="5"/>
  <c r="TW399" i="5"/>
  <c r="TW407" i="5"/>
  <c r="TW410" i="5"/>
  <c r="TW411" i="5"/>
  <c r="TW412" i="5"/>
  <c r="TW413" i="5"/>
  <c r="TW417" i="5"/>
  <c r="TW418" i="5"/>
  <c r="TW425" i="5"/>
  <c r="TW426" i="5"/>
  <c r="TW430" i="5"/>
  <c r="TW431" i="5"/>
  <c r="TW432" i="5"/>
  <c r="TW433" i="5"/>
  <c r="TW434" i="5"/>
  <c r="TW438" i="5"/>
  <c r="TW439" i="5"/>
  <c r="TW440" i="5"/>
  <c r="TW441" i="5"/>
  <c r="TW445" i="5"/>
  <c r="TW446" i="5"/>
  <c r="TW447" i="5"/>
  <c r="TW454" i="5"/>
  <c r="TW455" i="5"/>
  <c r="TW456" i="5"/>
  <c r="TW457" i="5"/>
  <c r="TW458" i="5"/>
  <c r="TW464" i="5"/>
  <c r="TW465" i="5"/>
  <c r="TW466" i="5"/>
  <c r="TW467" i="5"/>
  <c r="TW470" i="5"/>
  <c r="TW471" i="5"/>
  <c r="TW472" i="5"/>
  <c r="TW473" i="5"/>
  <c r="TW476" i="5"/>
  <c r="TW477" i="5"/>
  <c r="TW478" i="5"/>
  <c r="TW479" i="5"/>
  <c r="TW480" i="5"/>
  <c r="TW487" i="5"/>
  <c r="TW488" i="5"/>
  <c r="TW489" i="5"/>
  <c r="TW496" i="5"/>
  <c r="TW497" i="5"/>
  <c r="TW500" i="5"/>
  <c r="TW501" i="5"/>
  <c r="TW502" i="5"/>
  <c r="TW503" i="5"/>
  <c r="TW507" i="5"/>
  <c r="TW508" i="5"/>
  <c r="TW509" i="5"/>
  <c r="TW510" i="5"/>
  <c r="TW514" i="5"/>
  <c r="TW515" i="5"/>
  <c r="TW516" i="5"/>
  <c r="TW517" i="5"/>
  <c r="TW522" i="5"/>
  <c r="TW523" i="5"/>
  <c r="TW524" i="5"/>
  <c r="TW525" i="5"/>
  <c r="TW528" i="5"/>
  <c r="TW529" i="5"/>
  <c r="TW530" i="5"/>
  <c r="TW531" i="5"/>
  <c r="TW534" i="5"/>
  <c r="TW535" i="5"/>
  <c r="TW536" i="5"/>
  <c r="TW537" i="5"/>
  <c r="TW538" i="5"/>
  <c r="TW543" i="5"/>
  <c r="TW544" i="5"/>
  <c r="TW545" i="5"/>
  <c r="TW546" i="5"/>
  <c r="TW550" i="5"/>
  <c r="TW551" i="5"/>
  <c r="TW552" i="5"/>
  <c r="TW553" i="5"/>
  <c r="TW558" i="5"/>
  <c r="TW559" i="5"/>
  <c r="TW569" i="5"/>
  <c r="TW579" i="5"/>
  <c r="TW580" i="5"/>
  <c r="TW581" i="5"/>
  <c r="TW582" i="5"/>
  <c r="TW585" i="5"/>
  <c r="TW586" i="5"/>
  <c r="TW587" i="5"/>
  <c r="TW588" i="5"/>
  <c r="TW591" i="5"/>
  <c r="TW592" i="5"/>
  <c r="TW619" i="5"/>
  <c r="TW624" i="5"/>
  <c r="TW625" i="5"/>
  <c r="TW626" i="5"/>
  <c r="TW627" i="5"/>
  <c r="TW630" i="5"/>
  <c r="TW631" i="5"/>
  <c r="TW632" i="5"/>
  <c r="TW633" i="5"/>
  <c r="TW634" i="5"/>
  <c r="TW637" i="5"/>
  <c r="TW638" i="5"/>
  <c r="TW639" i="5"/>
  <c r="TW640" i="5"/>
  <c r="TW641" i="5"/>
  <c r="TW644" i="5"/>
  <c r="TW645" i="5"/>
  <c r="TW646" i="5"/>
  <c r="TW647" i="5"/>
  <c r="TW650" i="5"/>
  <c r="TW651" i="5"/>
  <c r="TW652" i="5"/>
  <c r="TW653" i="5"/>
  <c r="TW656" i="5"/>
  <c r="TW657" i="5"/>
  <c r="TW658" i="5"/>
  <c r="TW659" i="5"/>
  <c r="TW664" i="5"/>
  <c r="TW665" i="5"/>
  <c r="TW685" i="5"/>
  <c r="TW688" i="5"/>
  <c r="TW689" i="5"/>
  <c r="TW696" i="5"/>
  <c r="TW697" i="5"/>
  <c r="TW701" i="5"/>
  <c r="TW702" i="5"/>
  <c r="TW703" i="5"/>
  <c r="TW704" i="5"/>
  <c r="TW707" i="5"/>
  <c r="TW708" i="5"/>
  <c r="TW709" i="5"/>
  <c r="TW710" i="5"/>
  <c r="TW713" i="5"/>
  <c r="TW714" i="5"/>
  <c r="TW715" i="5"/>
  <c r="TW716" i="5"/>
  <c r="TW719" i="5"/>
  <c r="TW720" i="5"/>
  <c r="TW734" i="5"/>
  <c r="TW739" i="5"/>
  <c r="TW740" i="5"/>
  <c r="TW741" i="5"/>
  <c r="TW742" i="5"/>
  <c r="TW745" i="5"/>
  <c r="TW746" i="5"/>
  <c r="TW747" i="5"/>
  <c r="TW750" i="5"/>
  <c r="TW751" i="5"/>
  <c r="TW752" i="5"/>
  <c r="TW756" i="5"/>
  <c r="TW757" i="5"/>
  <c r="TW758" i="5"/>
  <c r="TW759" i="5"/>
  <c r="TW762" i="5"/>
  <c r="TW763" i="5"/>
  <c r="TW764" i="5"/>
  <c r="TW765" i="5"/>
  <c r="TW770" i="5"/>
  <c r="TW771" i="5"/>
  <c r="TW774" i="5"/>
  <c r="TW775" i="5"/>
  <c r="TW782" i="5"/>
  <c r="TW783" i="5"/>
  <c r="TW784" i="5"/>
  <c r="TW787" i="5"/>
  <c r="TW788" i="5"/>
  <c r="TW789" i="5"/>
  <c r="TW790" i="5"/>
  <c r="TW794" i="5"/>
  <c r="TW795" i="5"/>
  <c r="TW796" i="5"/>
  <c r="TW797" i="5"/>
  <c r="TW801" i="5"/>
  <c r="TW802" i="5"/>
  <c r="TW803" i="5"/>
  <c r="TW804" i="5"/>
  <c r="TW807" i="5"/>
  <c r="TW808" i="5"/>
  <c r="TW809" i="5"/>
  <c r="TW810" i="5"/>
  <c r="TW813" i="5"/>
  <c r="TW814" i="5"/>
  <c r="TW815" i="5"/>
  <c r="TW816" i="5"/>
  <c r="TW819" i="5"/>
  <c r="TW820" i="5"/>
  <c r="TW827" i="5"/>
  <c r="TW828" i="5"/>
  <c r="TW829" i="5"/>
  <c r="TW832" i="5"/>
  <c r="TW833" i="5"/>
  <c r="TW834" i="5"/>
  <c r="TW835" i="5"/>
  <c r="TW836" i="5"/>
  <c r="TW837" i="5"/>
  <c r="TW838" i="5"/>
  <c r="TW842" i="5"/>
  <c r="TW843" i="5"/>
  <c r="TW850" i="5"/>
  <c r="TW851" i="5"/>
  <c r="TW854" i="5"/>
  <c r="TW883" i="5"/>
  <c r="TW912" i="5"/>
  <c r="TW913" i="5"/>
  <c r="TW914" i="5"/>
  <c r="TW917" i="5"/>
  <c r="TW918" i="5"/>
  <c r="TW919" i="5"/>
  <c r="TW920" i="5"/>
  <c r="TW924" i="5"/>
  <c r="TW925" i="5"/>
  <c r="TW926" i="5"/>
  <c r="TW927" i="5"/>
  <c r="TW931" i="5"/>
  <c r="TW932" i="5"/>
  <c r="TW933" i="5"/>
  <c r="TW934" i="5"/>
  <c r="TW938" i="5"/>
  <c r="TW939" i="5"/>
  <c r="TW940" i="5"/>
  <c r="TW941" i="5"/>
  <c r="TW944" i="5"/>
  <c r="TW945" i="5"/>
  <c r="TW946" i="5"/>
  <c r="TW947" i="5"/>
  <c r="TW948" i="5"/>
  <c r="TW951" i="5"/>
  <c r="TW952" i="5"/>
  <c r="TW953" i="5"/>
  <c r="TW954" i="5"/>
  <c r="TW959" i="5"/>
  <c r="TW965" i="5"/>
  <c r="TW968" i="5"/>
  <c r="TW969" i="5"/>
  <c r="TW970" i="5"/>
  <c r="TW971" i="5"/>
  <c r="TW972" i="5"/>
  <c r="TW975" i="5"/>
  <c r="TW976" i="5"/>
  <c r="TW977" i="5"/>
  <c r="TW978" i="5"/>
  <c r="TW982" i="5"/>
  <c r="TW983" i="5"/>
  <c r="TW984" i="5"/>
  <c r="TW985" i="5"/>
  <c r="TW986" i="5"/>
  <c r="TW989" i="5"/>
  <c r="TW990" i="5"/>
  <c r="TW991" i="5"/>
  <c r="TW992" i="5"/>
  <c r="TW996" i="5"/>
  <c r="TW997" i="5"/>
  <c r="TW998" i="5"/>
  <c r="TW999" i="5"/>
  <c r="TW1003" i="5"/>
  <c r="TW1004" i="5"/>
  <c r="TW1005" i="5"/>
  <c r="TW1006" i="5"/>
  <c r="TW1007" i="5"/>
  <c r="TW1011" i="5"/>
  <c r="TW1012" i="5"/>
  <c r="TW1013" i="5"/>
  <c r="TW1014" i="5"/>
  <c r="TW1017" i="5"/>
  <c r="TW1018" i="5"/>
  <c r="TW1019" i="5"/>
  <c r="TW1020" i="5"/>
  <c r="TW1024" i="5"/>
  <c r="TW1040" i="5"/>
  <c r="TW1041" i="5"/>
  <c r="TW1042" i="5"/>
  <c r="TW1043" i="5"/>
  <c r="TW1046" i="5"/>
  <c r="TW1047" i="5"/>
  <c r="TW1048" i="5"/>
  <c r="TW1049" i="5"/>
  <c r="TW1053" i="5"/>
  <c r="TW1054" i="5"/>
  <c r="TW1055" i="5"/>
  <c r="TW1061" i="5"/>
  <c r="TW1062" i="5"/>
  <c r="TW1065" i="5"/>
  <c r="TW1066" i="5"/>
  <c r="TW1084" i="5"/>
  <c r="TW1085" i="5"/>
  <c r="TW1086" i="5"/>
  <c r="TW1091" i="5"/>
  <c r="TW1092" i="5"/>
  <c r="TW1093" i="5"/>
  <c r="TW1099" i="5"/>
  <c r="TW1100" i="5"/>
  <c r="TW1101" i="5"/>
  <c r="TW1104" i="5"/>
  <c r="TW1105" i="5"/>
  <c r="TW1106" i="5"/>
  <c r="TW1110" i="5"/>
  <c r="TW1111" i="5"/>
  <c r="TW1112" i="5"/>
  <c r="TW1115" i="5"/>
  <c r="TW1116" i="5"/>
  <c r="TW1117" i="5"/>
  <c r="TW1118" i="5"/>
  <c r="TW1119" i="5"/>
  <c r="TW1120" i="5"/>
  <c r="TW1121" i="5"/>
  <c r="TW1125" i="5"/>
  <c r="TW1126" i="5"/>
  <c r="TW1127" i="5"/>
  <c r="TW1128" i="5"/>
  <c r="TW1131" i="5"/>
  <c r="TW1132" i="5"/>
  <c r="TW1133" i="5"/>
  <c r="TW1134" i="5"/>
  <c r="TW1138" i="5"/>
  <c r="TW1139" i="5"/>
  <c r="TW1140" i="5"/>
  <c r="TW1141" i="5"/>
  <c r="TW1145" i="5"/>
  <c r="TW1146" i="5"/>
  <c r="TW1147" i="5"/>
  <c r="TW1148" i="5"/>
  <c r="TW1152" i="5"/>
  <c r="TW1153" i="5"/>
  <c r="TW1154" i="5"/>
  <c r="TW1155" i="5"/>
  <c r="TW1158" i="5"/>
  <c r="TW1159" i="5"/>
  <c r="TW1160" i="5"/>
  <c r="TW1161" i="5"/>
  <c r="TW1162" i="5"/>
  <c r="TW1165" i="5"/>
  <c r="TW1166" i="5"/>
  <c r="TW1167" i="5"/>
  <c r="TW1168" i="5"/>
  <c r="TW1169" i="5"/>
  <c r="TW1172" i="5"/>
  <c r="TW1173" i="5"/>
  <c r="TW1174" i="5"/>
  <c r="TW1175" i="5"/>
  <c r="TW1176" i="5"/>
  <c r="TW1179" i="5"/>
  <c r="TW1180" i="5"/>
  <c r="TW1181" i="5"/>
  <c r="TW1182" i="5"/>
  <c r="TW1183" i="5"/>
  <c r="TW1187" i="5"/>
  <c r="TW1188" i="5"/>
  <c r="TW1189" i="5"/>
  <c r="TW1190" i="5"/>
  <c r="TW1196" i="5"/>
  <c r="TW1197" i="5"/>
  <c r="TW1198" i="5"/>
  <c r="TW1199" i="5"/>
  <c r="TW1204" i="5"/>
  <c r="TW1205" i="5"/>
  <c r="TW1206" i="5"/>
  <c r="TW1207" i="5"/>
  <c r="TW1210" i="5"/>
  <c r="TW1211" i="5"/>
  <c r="TW1212" i="5"/>
  <c r="TW1213" i="5"/>
  <c r="TW1218" i="5"/>
  <c r="TW1219" i="5"/>
  <c r="TW1220" i="5"/>
  <c r="TW1221" i="5"/>
  <c r="TW1222" i="5"/>
  <c r="TW1226" i="5"/>
  <c r="TW1227" i="5"/>
  <c r="TW1268" i="5"/>
  <c r="TW1269" i="5"/>
  <c r="TW1270" i="5"/>
  <c r="TW1271" i="5"/>
  <c r="TW1274" i="5"/>
  <c r="TW1275" i="5"/>
  <c r="TW1276" i="5"/>
  <c r="TW1277" i="5"/>
  <c r="TW1280" i="5"/>
  <c r="TW1281" i="5"/>
  <c r="TW1282" i="5"/>
  <c r="TW1283" i="5"/>
  <c r="TW1286" i="5"/>
  <c r="TW1287" i="5"/>
  <c r="TW1288" i="5"/>
  <c r="TW1289" i="5"/>
  <c r="TW1292" i="5"/>
  <c r="TW1293" i="5"/>
  <c r="TW1294" i="5"/>
  <c r="TW1299" i="5"/>
  <c r="TW1300" i="5"/>
  <c r="TW1306" i="5"/>
  <c r="TW1307" i="5"/>
  <c r="TW1308" i="5"/>
  <c r="TW1309" i="5"/>
  <c r="TW1312" i="5"/>
  <c r="TW1313" i="5"/>
  <c r="TW1314" i="5"/>
  <c r="TW1315" i="5"/>
  <c r="TW1318" i="5"/>
  <c r="TW1319" i="5"/>
  <c r="TW1365" i="5"/>
  <c r="TW1368" i="5"/>
  <c r="TW1369" i="5"/>
  <c r="TW1370" i="5"/>
  <c r="TW1371" i="5"/>
  <c r="TW1375" i="5"/>
  <c r="TW1376" i="5"/>
  <c r="TW1377" i="5"/>
  <c r="TW1378" i="5"/>
  <c r="TW1381" i="5"/>
  <c r="TW1382" i="5"/>
  <c r="TW1405" i="5"/>
  <c r="TW1406" i="5"/>
  <c r="TW1407" i="5"/>
  <c r="TW1408" i="5"/>
  <c r="TW1411" i="5"/>
  <c r="TW1412" i="5"/>
  <c r="TW1418" i="5"/>
  <c r="TW1419" i="5"/>
  <c r="TW1422" i="5"/>
  <c r="TW1423" i="5"/>
  <c r="TW1424" i="5"/>
  <c r="TW1425" i="5"/>
  <c r="TW1429" i="5"/>
  <c r="TW1430" i="5"/>
  <c r="TW1474" i="5"/>
  <c r="TW1475" i="5"/>
  <c r="TW1476" i="5"/>
  <c r="TW1477" i="5"/>
  <c r="TW1480" i="5"/>
  <c r="TW1481" i="5"/>
  <c r="TW1494" i="5"/>
  <c r="TW1497" i="5"/>
  <c r="TW1498" i="5"/>
  <c r="TW1520" i="5"/>
  <c r="TW1523" i="5"/>
  <c r="TW1524" i="5"/>
  <c r="TW1605" i="5"/>
  <c r="TW1611" i="5"/>
  <c r="TW1612" i="5"/>
  <c r="TW1613" i="5"/>
  <c r="TW1614" i="5"/>
  <c r="TW1617" i="5"/>
  <c r="TW1618" i="5"/>
  <c r="TW1619" i="5"/>
  <c r="TW1620" i="5"/>
  <c r="TW1624" i="5"/>
  <c r="TW1625" i="5"/>
  <c r="TW1626" i="5"/>
  <c r="TW1627" i="5"/>
  <c r="TW1630" i="5"/>
  <c r="TW1631" i="5"/>
  <c r="TW1632" i="5"/>
  <c r="TW1633" i="5"/>
  <c r="TW1634" i="5"/>
  <c r="TW1637" i="5"/>
  <c r="TW1638" i="5"/>
  <c r="TW1652" i="5"/>
  <c r="TW1653" i="5"/>
  <c r="TW1656" i="5"/>
  <c r="TW1657" i="5"/>
  <c r="TW1658" i="5"/>
  <c r="TW1659" i="5"/>
  <c r="TW1663" i="5"/>
  <c r="TW1664" i="5"/>
  <c r="TW1665" i="5"/>
  <c r="TW1666" i="5"/>
  <c r="TW1669" i="5"/>
  <c r="TW1670" i="5"/>
  <c r="TW1671" i="5"/>
  <c r="TW1676" i="5"/>
  <c r="TW1678" i="5"/>
  <c r="TW1682" i="5"/>
  <c r="TW1683" i="5"/>
  <c r="TW1684" i="5"/>
  <c r="TW1685" i="5"/>
  <c r="TW1689" i="5"/>
  <c r="TW1690" i="5"/>
  <c r="TW1691" i="5"/>
  <c r="TW1696" i="5"/>
  <c r="TW1697" i="5"/>
  <c r="TW1698" i="5"/>
  <c r="TW1701" i="5"/>
  <c r="TW1702" i="5"/>
  <c r="TW1708" i="5"/>
  <c r="TW1709" i="5"/>
  <c r="TW1710" i="5"/>
  <c r="TW1711" i="5"/>
  <c r="TW1712" i="5"/>
  <c r="TW1718" i="5"/>
  <c r="TW1719" i="5"/>
  <c r="TW1720" i="5"/>
  <c r="TW1721" i="5"/>
  <c r="TW1724" i="5"/>
  <c r="TW1725" i="5"/>
  <c r="TW1726" i="5"/>
  <c r="TW1727" i="5"/>
  <c r="TW1733" i="5"/>
  <c r="TW1734" i="5"/>
  <c r="TW1735" i="5"/>
  <c r="TW1736" i="5"/>
  <c r="TW1739" i="5"/>
  <c r="TW1740" i="5"/>
  <c r="TW1741" i="5"/>
  <c r="TW1742" i="5"/>
  <c r="TW1746" i="5"/>
  <c r="TW1747" i="5"/>
  <c r="TW1748" i="5"/>
  <c r="TW1749" i="5"/>
  <c r="TW1753" i="5"/>
  <c r="TW1754" i="5"/>
  <c r="TW1755" i="5"/>
  <c r="TW1756" i="5"/>
  <c r="TW1760" i="5"/>
  <c r="TW1761" i="5"/>
  <c r="TW1762" i="5"/>
  <c r="TW1763" i="5"/>
  <c r="TW1766" i="5"/>
  <c r="TW1767" i="5"/>
  <c r="TW1788" i="5"/>
  <c r="TW1794" i="5"/>
  <c r="TW1795" i="5"/>
  <c r="TW1796" i="5"/>
  <c r="TW1797" i="5"/>
  <c r="TW1801" i="5"/>
  <c r="TW1802" i="5"/>
  <c r="TW1803" i="5"/>
  <c r="TW1804" i="5"/>
  <c r="TW1808" i="5"/>
  <c r="TW1809" i="5"/>
  <c r="TW1810" i="5"/>
  <c r="TW1811" i="5"/>
  <c r="TW1814" i="5"/>
  <c r="TW1815" i="5"/>
  <c r="TW1816" i="5"/>
  <c r="TW1817" i="5"/>
  <c r="TW1820" i="5"/>
  <c r="TW1821" i="5"/>
  <c r="TW1842" i="5"/>
  <c r="TW1843" i="5"/>
  <c r="TW1844" i="5"/>
  <c r="TW1845" i="5"/>
  <c r="TW1849" i="5"/>
  <c r="TW1850" i="5"/>
  <c r="TW1851" i="5"/>
  <c r="TW1852" i="5"/>
  <c r="TW1855" i="5"/>
  <c r="TW1856" i="5"/>
  <c r="TW1857" i="5"/>
  <c r="TW1858" i="5"/>
  <c r="TW1861" i="5"/>
  <c r="TW1862" i="5"/>
  <c r="TW1876" i="5"/>
  <c r="TW1877" i="5"/>
  <c r="TW1884" i="5"/>
  <c r="TW1885" i="5"/>
  <c r="TW1886" i="5"/>
  <c r="TW1887" i="5"/>
  <c r="TW1890" i="5"/>
  <c r="TW1891" i="5"/>
  <c r="TW1892" i="5"/>
  <c r="TW1893" i="5"/>
  <c r="TW1897" i="5"/>
  <c r="TW1898" i="5"/>
  <c r="TW1899" i="5"/>
  <c r="TW1900" i="5"/>
  <c r="TW1903" i="5"/>
  <c r="TW1904" i="5"/>
  <c r="TW1905" i="5"/>
  <c r="TW1906" i="5"/>
  <c r="TW1909" i="5"/>
  <c r="TW1910" i="5"/>
  <c r="TW1911" i="5"/>
  <c r="TW1916" i="5"/>
  <c r="TW1917" i="5"/>
  <c r="TW1923" i="5"/>
  <c r="TW1924" i="5"/>
  <c r="TW1925" i="5"/>
  <c r="TW1926" i="5"/>
  <c r="TW1930" i="5"/>
  <c r="TW1931" i="5"/>
  <c r="TW1932" i="5"/>
  <c r="TW1933" i="5"/>
  <c r="TW1936" i="5"/>
  <c r="TW1937" i="5"/>
  <c r="TW1938" i="5"/>
  <c r="TW1939" i="5"/>
  <c r="TW1942" i="5"/>
  <c r="TW1943" i="5"/>
  <c r="TW1957" i="5"/>
  <c r="TW1958" i="5"/>
  <c r="TW1964" i="5"/>
  <c r="TW1965" i="5"/>
  <c r="TW1966" i="5"/>
  <c r="TW1967" i="5"/>
  <c r="TW1971" i="5"/>
  <c r="TW1972" i="5"/>
  <c r="TW1973" i="5"/>
  <c r="TW1974" i="5"/>
  <c r="TW1977" i="5"/>
  <c r="TW1978" i="5"/>
  <c r="TW1979" i="5"/>
  <c r="TW1980" i="5"/>
  <c r="TW1983" i="5"/>
  <c r="TW1984" i="5"/>
  <c r="TW1990" i="5"/>
  <c r="TW1991" i="5"/>
  <c r="TW1992" i="5"/>
  <c r="TW1994" i="5"/>
  <c r="TW1995" i="5"/>
  <c r="TW2008" i="5"/>
  <c r="TW2009" i="5"/>
  <c r="TW2010" i="5"/>
  <c r="TW2016" i="5"/>
  <c r="TW2017" i="5"/>
  <c r="TW2038" i="5"/>
  <c r="TW2039" i="5"/>
  <c r="TW2041" i="5"/>
  <c r="TW2042" i="5"/>
  <c r="TW2043" i="5"/>
  <c r="TW2044" i="5"/>
  <c r="TW2045" i="5"/>
  <c r="TW2048" i="5"/>
  <c r="TW2049" i="5"/>
  <c r="TW2050" i="5"/>
  <c r="TW2051" i="5"/>
  <c r="TW2052" i="5"/>
  <c r="TW2053" i="5"/>
  <c r="TW1404" i="5"/>
  <c r="TW1648" i="5"/>
  <c r="TW1649" i="5"/>
  <c r="TW1705" i="5"/>
  <c r="TW1672" i="5"/>
  <c r="TW1673" i="5"/>
  <c r="TW1512" i="5"/>
  <c r="TW1508" i="5"/>
  <c r="TW1507" i="5"/>
  <c r="TW1506" i="5"/>
  <c r="TW1414" i="5"/>
  <c r="TW1384" i="5"/>
  <c r="D239" i="5"/>
  <c r="TW39" i="5"/>
  <c r="TW69" i="5"/>
  <c r="TW1704" i="5"/>
  <c r="TW244" i="5"/>
  <c r="TW246" i="5"/>
  <c r="TW2004" i="5"/>
  <c r="TW1864" i="5"/>
  <c r="TW2040" i="5"/>
  <c r="TW2015" i="5"/>
  <c r="TW2014" i="5"/>
  <c r="TW2012" i="5"/>
  <c r="TW2011" i="5"/>
  <c r="TW1993" i="5"/>
  <c r="TW1981" i="5"/>
  <c r="TW1969" i="5"/>
  <c r="TW1962" i="5"/>
  <c r="TW1960" i="5"/>
  <c r="TW1959" i="5"/>
  <c r="TW1940" i="5"/>
  <c r="TW1928" i="5"/>
  <c r="TW1922" i="5"/>
  <c r="TW1921" i="5"/>
  <c r="TW1919" i="5"/>
  <c r="TW1888" i="5"/>
  <c r="TW1882" i="5"/>
  <c r="TW1879" i="5"/>
  <c r="TW1878" i="5"/>
  <c r="TW1840" i="5"/>
  <c r="TW1838" i="5"/>
  <c r="TW1837" i="5"/>
  <c r="TW1793" i="5"/>
  <c r="TW1792" i="5"/>
  <c r="TW1790" i="5"/>
  <c r="TW1758" i="5"/>
  <c r="TW1732" i="5"/>
  <c r="D1732" i="5"/>
  <c r="TW1731" i="5"/>
  <c r="TW1729" i="5"/>
  <c r="TW1728" i="5"/>
  <c r="D1717" i="5"/>
  <c r="TW1714" i="5"/>
  <c r="TW1713" i="5"/>
  <c r="TW1692" i="5"/>
  <c r="TW1679" i="5"/>
  <c r="TW1610" i="5"/>
  <c r="D1610" i="5"/>
  <c r="TW1609" i="5"/>
  <c r="TW1607" i="5"/>
  <c r="TW1606" i="5"/>
  <c r="TW1521" i="5"/>
  <c r="TW1305" i="5"/>
  <c r="TW1304" i="5"/>
  <c r="TW1302" i="5"/>
  <c r="TW1301" i="5"/>
  <c r="D1267" i="5"/>
  <c r="TW1177" i="5"/>
  <c r="TW1163" i="5"/>
  <c r="TW1151" i="5"/>
  <c r="TW1150" i="5"/>
  <c r="D1150" i="5"/>
  <c r="TW1149" i="5"/>
  <c r="TW1144" i="5"/>
  <c r="TW1143" i="5"/>
  <c r="D1143" i="5"/>
  <c r="TW1142" i="5"/>
  <c r="TW1137" i="5"/>
  <c r="TW1136" i="5"/>
  <c r="D1136" i="5"/>
  <c r="TW1135" i="5"/>
  <c r="TW1124" i="5"/>
  <c r="TW1123" i="5"/>
  <c r="D1123" i="5"/>
  <c r="TW1122" i="5"/>
  <c r="TW1109" i="5"/>
  <c r="TW1108" i="5"/>
  <c r="E1107" i="5"/>
  <c r="TW1103" i="5"/>
  <c r="TW1102" i="5"/>
  <c r="TW1097" i="5"/>
  <c r="TW1096" i="5"/>
  <c r="TW1095" i="5"/>
  <c r="TW1094" i="5"/>
  <c r="TW1090" i="5"/>
  <c r="TW1087" i="5"/>
  <c r="TW1016" i="5"/>
  <c r="TW1015" i="5"/>
  <c r="TW1010" i="5"/>
  <c r="TW973" i="5"/>
  <c r="TW943" i="5"/>
  <c r="TW923" i="5"/>
  <c r="TW922" i="5"/>
  <c r="TW921" i="5"/>
  <c r="TW916" i="5"/>
  <c r="TW915" i="5"/>
  <c r="TW830" i="5"/>
  <c r="TW805" i="5"/>
  <c r="TW785" i="5"/>
  <c r="TW749" i="5"/>
  <c r="TW743" i="5"/>
  <c r="TW737" i="5"/>
  <c r="TW686" i="5"/>
  <c r="TW661" i="5"/>
  <c r="TW635" i="5"/>
  <c r="TW623" i="5"/>
  <c r="TW542" i="5"/>
  <c r="TW539" i="5"/>
  <c r="TW498" i="5"/>
  <c r="TW485" i="5"/>
  <c r="TW484" i="5"/>
  <c r="TW469" i="5"/>
  <c r="TW468" i="5"/>
  <c r="TW462" i="5"/>
  <c r="TW460" i="5"/>
  <c r="TW459" i="5"/>
  <c r="TW443" i="5"/>
  <c r="TW435" i="5"/>
  <c r="TW428" i="5"/>
  <c r="TW409" i="5"/>
  <c r="TW408" i="5"/>
  <c r="TW354" i="5"/>
  <c r="TW353" i="5"/>
  <c r="TW342" i="5"/>
  <c r="TW341" i="5"/>
  <c r="TW300" i="5"/>
  <c r="TW279" i="5"/>
  <c r="D272" i="5"/>
  <c r="TW271" i="5"/>
  <c r="TW270" i="5"/>
  <c r="TW269" i="5"/>
  <c r="TW226" i="5"/>
  <c r="TW220" i="5"/>
  <c r="TW188" i="5"/>
  <c r="TW163" i="5"/>
  <c r="TW162" i="5"/>
  <c r="TW150" i="5"/>
  <c r="TW107" i="5"/>
  <c r="TW100" i="5"/>
  <c r="TW45" i="5"/>
  <c r="TW15" i="5"/>
  <c r="TW14" i="5"/>
  <c r="TW1420" i="5"/>
  <c r="TW1409" i="5"/>
  <c r="TW1098" i="5"/>
  <c r="TW853" i="5"/>
  <c r="TW936" i="5"/>
  <c r="TW1001" i="5"/>
  <c r="TW1044" i="5"/>
  <c r="TW735" i="5"/>
  <c r="TW620" i="5"/>
  <c r="TW556" i="5"/>
  <c r="TW555" i="5"/>
  <c r="TW436" i="5"/>
  <c r="TW437" i="5"/>
  <c r="TW482" i="5"/>
  <c r="TP2055" i="5"/>
  <c r="TM2055" i="5"/>
  <c r="TW122" i="5"/>
  <c r="TW65" i="5"/>
  <c r="TW21" i="5"/>
  <c r="TW35" i="5"/>
  <c r="TW583" i="5"/>
  <c r="TW313" i="5"/>
  <c r="TW366" i="5"/>
  <c r="TW1920" i="5"/>
  <c r="TW2046" i="5"/>
  <c r="TW1421" i="5"/>
  <c r="TW463" i="5"/>
  <c r="TW806" i="5"/>
  <c r="F2047" i="5"/>
  <c r="TW2047" i="5" s="1"/>
  <c r="TW622" i="5"/>
  <c r="TW786" i="5"/>
  <c r="TW988" i="5"/>
  <c r="TW1008" i="5"/>
  <c r="TW1278" i="5"/>
  <c r="TW286" i="5"/>
  <c r="TW486" i="5"/>
  <c r="TW1479" i="5"/>
  <c r="TW1636" i="5"/>
  <c r="D1793" i="5"/>
  <c r="TW1982" i="5"/>
  <c r="TW2013" i="5"/>
  <c r="TW16" i="5"/>
  <c r="TW687" i="5"/>
  <c r="TW748" i="5"/>
  <c r="TW831" i="5"/>
  <c r="TW949" i="5"/>
  <c r="TW1717" i="5"/>
  <c r="TW1841" i="5"/>
  <c r="TW273" i="5"/>
  <c r="TW474" i="5"/>
  <c r="TW1088" i="5"/>
  <c r="TW1791" i="5"/>
  <c r="TW1941" i="5"/>
  <c r="TW257" i="5"/>
  <c r="TW378" i="5"/>
  <c r="TW705" i="5"/>
  <c r="TW942" i="5"/>
  <c r="TW287" i="5"/>
  <c r="TW379" i="5"/>
  <c r="TW950" i="5"/>
  <c r="TW1170" i="5"/>
  <c r="TW1478" i="5"/>
  <c r="TW1608" i="5"/>
  <c r="TW1667" i="5"/>
  <c r="TW1839" i="5"/>
  <c r="TW1901" i="5"/>
  <c r="TW1699" i="5"/>
  <c r="TW527" i="5"/>
  <c r="TW628" i="5"/>
  <c r="TW654" i="5"/>
  <c r="TW738" i="5"/>
  <c r="TW812" i="5"/>
  <c r="TW987" i="5"/>
  <c r="TW1009" i="5"/>
  <c r="TW183" i="5"/>
  <c r="TW347" i="5"/>
  <c r="TW427" i="5"/>
  <c r="TW442" i="5"/>
  <c r="TW541" i="5"/>
  <c r="TW589" i="5"/>
  <c r="TW772" i="5"/>
  <c r="TW1156" i="5"/>
  <c r="TW760" i="5"/>
  <c r="TW798" i="5"/>
  <c r="TW1114" i="5"/>
  <c r="TW1291" i="5"/>
  <c r="TW1813" i="5"/>
  <c r="TW285" i="5"/>
  <c r="TW1266" i="5"/>
  <c r="TW1290" i="5"/>
  <c r="TW1495" i="5"/>
  <c r="TW1615" i="5"/>
  <c r="TW1907" i="5"/>
  <c r="TW1616" i="5"/>
  <c r="TW1716" i="5"/>
  <c r="TW1902" i="5"/>
  <c r="TW1975" i="5"/>
  <c r="TW1107" i="5"/>
  <c r="TW1668" i="5"/>
  <c r="TW1812" i="5"/>
  <c r="TW1918" i="5"/>
  <c r="TW1934" i="5"/>
  <c r="A9" i="4"/>
  <c r="TW935" i="5"/>
  <c r="TW852" i="5"/>
  <c r="TW800" i="5"/>
  <c r="TW799" i="5"/>
  <c r="TW227" i="5"/>
  <c r="TW481" i="5"/>
  <c r="TW121" i="5"/>
  <c r="TW75" i="5"/>
  <c r="TW64" i="5"/>
  <c r="TW1635" i="5"/>
  <c r="TW1700" i="5"/>
  <c r="TW648" i="5"/>
  <c r="TW1267" i="5"/>
  <c r="TW1522" i="5"/>
  <c r="TW1410" i="5"/>
  <c r="TW1883" i="5"/>
  <c r="TW1089" i="5"/>
  <c r="TW974" i="5"/>
  <c r="TW1496" i="5"/>
  <c r="TW1045" i="5"/>
  <c r="TW256" i="5"/>
  <c r="TW1584" i="5"/>
  <c r="TW139" i="5"/>
  <c r="TW1113" i="5"/>
  <c r="TW717" i="5"/>
  <c r="TW540" i="5"/>
  <c r="TW444" i="5"/>
  <c r="TW979" i="5"/>
  <c r="TW811" i="5"/>
  <c r="TW526" i="5"/>
  <c r="TW1961" i="5"/>
  <c r="TW1764" i="5"/>
  <c r="TW1680" i="5"/>
  <c r="TW761" i="5"/>
  <c r="TW1976" i="5"/>
  <c r="TW1881" i="5"/>
  <c r="TW1265" i="5"/>
  <c r="TW1022" i="5"/>
  <c r="TW584" i="5"/>
  <c r="TW520" i="5"/>
  <c r="TW301" i="5"/>
  <c r="TW1000" i="5"/>
  <c r="TW937" i="5"/>
  <c r="TW429" i="5"/>
  <c r="TW736" i="5"/>
  <c r="TW532" i="5"/>
  <c r="NY2055" i="5"/>
  <c r="RR2055" i="5"/>
  <c r="SF2055" i="5"/>
  <c r="TC2055" i="5"/>
  <c r="TB2055" i="5"/>
  <c r="OJ2055" i="5"/>
  <c r="PA2055" i="5"/>
  <c r="PN2055" i="5"/>
  <c r="QC2055" i="5"/>
  <c r="RE2055" i="5"/>
  <c r="TW1256" i="5"/>
  <c r="TW1255" i="5"/>
  <c r="TW1316" i="5"/>
  <c r="TW1317" i="5"/>
  <c r="TW1578" i="5"/>
  <c r="TW294" i="5"/>
  <c r="TW359" i="5"/>
  <c r="TW792" i="5"/>
  <c r="TW1464" i="5"/>
  <c r="TW824" i="5"/>
  <c r="TW867" i="5"/>
  <c r="OT2055" i="5"/>
  <c r="QW2055" i="5"/>
  <c r="OV2055" i="5"/>
  <c r="PZ2055" i="5"/>
  <c r="SR2055" i="5"/>
  <c r="OE2055" i="5"/>
  <c r="PM2055" i="5"/>
  <c r="NT2055" i="5"/>
  <c r="NS2055" i="5"/>
  <c r="OK2055" i="5"/>
  <c r="OY2055" i="5"/>
  <c r="QP2055" i="5"/>
  <c r="RA2055" i="5"/>
  <c r="RL2055" i="5"/>
  <c r="SK2055" i="5"/>
  <c r="TD2055" i="5"/>
  <c r="OS2055" i="5"/>
  <c r="QM2055" i="5"/>
  <c r="RT2055" i="5"/>
  <c r="SO2055" i="5"/>
  <c r="TV2055" i="5"/>
  <c r="PH2055" i="5"/>
  <c r="PS2055" i="5"/>
  <c r="QR2055" i="5"/>
  <c r="NU2055" i="5"/>
  <c r="PD2055" i="5"/>
  <c r="PO2055" i="5"/>
  <c r="RN2055" i="5"/>
  <c r="TI2055" i="5"/>
  <c r="QH2055" i="5"/>
  <c r="QS2055" i="5"/>
  <c r="RD2055" i="5"/>
  <c r="RO2055" i="5"/>
  <c r="RV2055" i="5"/>
  <c r="SC2055" i="5"/>
  <c r="SM2055" i="5"/>
  <c r="TF2055" i="5"/>
  <c r="TR2055" i="5"/>
  <c r="OL2055" i="5"/>
  <c r="PK2055" i="5"/>
  <c r="NV2055" i="5"/>
  <c r="OX2055" i="5"/>
  <c r="PI2055" i="5"/>
  <c r="OG2055" i="5"/>
  <c r="RM2055" i="5"/>
  <c r="OC2055" i="5"/>
  <c r="PJ2055" i="5"/>
  <c r="PY2055" i="5"/>
  <c r="QL2055" i="5"/>
  <c r="RH2055" i="5"/>
  <c r="SD2055" i="5"/>
  <c r="SG2055" i="5"/>
  <c r="TA2055" i="5"/>
  <c r="TU2055" i="5"/>
  <c r="OH2055" i="5"/>
  <c r="TH2055" i="5"/>
  <c r="SV2055" i="5"/>
  <c r="RZ2055" i="5"/>
  <c r="OD2055" i="5"/>
  <c r="NQ2055" i="5"/>
  <c r="OM2055" i="5"/>
  <c r="PL2055" i="5"/>
  <c r="QA2055" i="5"/>
  <c r="QN2055" i="5"/>
  <c r="QV2055" i="5"/>
  <c r="RC2055" i="5"/>
  <c r="RF2055" i="5"/>
  <c r="RJ2055" i="5"/>
  <c r="RY2055" i="5"/>
  <c r="SE2055" i="5"/>
  <c r="SY2055" i="5"/>
  <c r="TQ2055" i="5"/>
  <c r="OU2055" i="5"/>
  <c r="QE2055" i="5"/>
  <c r="QO2055" i="5"/>
  <c r="RK2055" i="5"/>
  <c r="RS2055" i="5"/>
  <c r="SI2055" i="5"/>
  <c r="SW2055" i="5"/>
  <c r="SZ2055" i="5"/>
  <c r="TT2055" i="5"/>
  <c r="QY2055" i="5"/>
  <c r="TS2055" i="5"/>
  <c r="NR2055" i="5"/>
  <c r="OQ2055" i="5"/>
  <c r="PT2055" i="5"/>
  <c r="TJ2055" i="5"/>
  <c r="PG2055" i="5"/>
  <c r="PV2055" i="5"/>
  <c r="QU2055" i="5"/>
  <c r="SA2055" i="5"/>
  <c r="OF2055" i="5"/>
  <c r="OR2055" i="5"/>
  <c r="PF2055" i="5"/>
  <c r="PU2055" i="5"/>
  <c r="QI2055" i="5"/>
  <c r="QX2055" i="5"/>
  <c r="RW2055" i="5"/>
  <c r="SQ2055" i="5"/>
  <c r="SH2055" i="5"/>
  <c r="TL2055" i="5"/>
  <c r="QG2055" i="5"/>
  <c r="TE2055" i="5"/>
  <c r="PX2055" i="5"/>
  <c r="OP2055" i="5"/>
  <c r="RX2055" i="5"/>
  <c r="OA2055" i="5"/>
  <c r="OI2055" i="5"/>
  <c r="OW2055" i="5"/>
  <c r="PW2055" i="5"/>
  <c r="QZ2055" i="5"/>
  <c r="RU2055" i="5"/>
  <c r="SB2055" i="5"/>
  <c r="SP2055" i="5"/>
  <c r="SS2055" i="5"/>
  <c r="QB2055" i="5"/>
  <c r="QK2055" i="5"/>
  <c r="RG2055" i="5"/>
  <c r="ST2055" i="5"/>
  <c r="NZ2055" i="5"/>
  <c r="QJ2055" i="5"/>
  <c r="RQ2055" i="5"/>
  <c r="OB2055" i="5"/>
  <c r="ON2055" i="5"/>
  <c r="PE2055" i="5"/>
  <c r="PP2055" i="5"/>
  <c r="OZ2055" i="5"/>
  <c r="PR2055" i="5"/>
  <c r="RB2055" i="5"/>
  <c r="SL2055" i="5"/>
  <c r="NW2055" i="5"/>
  <c r="OO2055" i="5"/>
  <c r="PB2055" i="5"/>
  <c r="PQ2055" i="5"/>
  <c r="QF2055" i="5"/>
  <c r="QT2055" i="5"/>
  <c r="RP2055" i="5"/>
  <c r="SJ2055" i="5"/>
  <c r="SN2055" i="5"/>
  <c r="TG2055" i="5"/>
  <c r="TK2055" i="5"/>
  <c r="NX2055" i="5"/>
  <c r="PC2055" i="5"/>
  <c r="QD2055" i="5"/>
  <c r="QQ2055" i="5"/>
  <c r="RI2055" i="5"/>
  <c r="SX2055" i="5"/>
  <c r="LI2055" i="5"/>
  <c r="LI2056" i="5" s="1"/>
  <c r="LT2055" i="5"/>
  <c r="LT2056" i="5" s="1"/>
  <c r="JM2056" i="5"/>
  <c r="LG2055" i="5"/>
  <c r="TW718" i="5"/>
  <c r="TW980" i="5"/>
  <c r="TW981" i="5"/>
  <c r="TW1002" i="5"/>
  <c r="TW504" i="5"/>
  <c r="TW660" i="5"/>
  <c r="TW1895" i="5"/>
  <c r="TW2005" i="5"/>
  <c r="NI2054" i="5" l="1"/>
  <c r="GR2054" i="5"/>
  <c r="TW1681" i="5"/>
  <c r="TW1552" i="5"/>
  <c r="TW1536" i="5"/>
  <c r="HP2054" i="5"/>
  <c r="HS2054" i="5"/>
  <c r="HS2056" i="5" s="1"/>
  <c r="TM2054" i="5"/>
  <c r="TW1484" i="5"/>
  <c r="TW1399" i="5"/>
  <c r="TW1339" i="5"/>
  <c r="TW1338" i="5"/>
  <c r="FE2054" i="5"/>
  <c r="GY2054" i="5"/>
  <c r="TW1325" i="5"/>
  <c r="E1323" i="5"/>
  <c r="NK1323" i="5" s="1"/>
  <c r="TW1323" i="5" s="1"/>
  <c r="TW1081" i="5"/>
  <c r="GM2054" i="5"/>
  <c r="GM2056" i="5" s="1"/>
  <c r="GU2054" i="5"/>
  <c r="G32" i="2"/>
  <c r="G32" i="4" s="1"/>
  <c r="CF186" i="4"/>
  <c r="CD209" i="2"/>
  <c r="CD169" i="2"/>
  <c r="CD180" i="2" s="1"/>
  <c r="CD155" i="2"/>
  <c r="CD96" i="2"/>
  <c r="CD174" i="2"/>
  <c r="CD119" i="2"/>
  <c r="CD26" i="2"/>
  <c r="CD31" i="2" s="1"/>
  <c r="CD19" i="2"/>
  <c r="CF166" i="4"/>
  <c r="CD142" i="2"/>
  <c r="CD51" i="2"/>
  <c r="CU387" i="3"/>
  <c r="CU153" i="3"/>
  <c r="CS208" i="1"/>
  <c r="CU167" i="3"/>
  <c r="CS207" i="1"/>
  <c r="CS152" i="1"/>
  <c r="CS371" i="1"/>
  <c r="CS157" i="1"/>
  <c r="CU424" i="3"/>
  <c r="CU379" i="3"/>
  <c r="CS427" i="1"/>
  <c r="CS170" i="1"/>
  <c r="CS336" i="1"/>
  <c r="T121" i="3"/>
  <c r="E121" i="1"/>
  <c r="E121" i="3"/>
  <c r="DB451" i="3"/>
  <c r="TW157" i="5"/>
  <c r="NL157" i="5"/>
  <c r="NK1715" i="5"/>
  <c r="TW1715" i="5" s="1"/>
  <c r="GT2054" i="5"/>
  <c r="TW221" i="5"/>
  <c r="NK1998" i="5"/>
  <c r="TW1998" i="5"/>
  <c r="TW1273" i="5"/>
  <c r="NL1273" i="5"/>
  <c r="NK127" i="5"/>
  <c r="TW127" i="5" s="1"/>
  <c r="E1723" i="5"/>
  <c r="F1296" i="5"/>
  <c r="NO1272" i="5"/>
  <c r="TW1272" i="5" s="1"/>
  <c r="NO156" i="5"/>
  <c r="TW156" i="5" s="1"/>
  <c r="GV2054" i="5"/>
  <c r="CZ242" i="3" s="1"/>
  <c r="GN2054" i="5"/>
  <c r="GN2056" i="5" s="1"/>
  <c r="TW46" i="5"/>
  <c r="TW1489" i="5"/>
  <c r="GJ2054" i="5"/>
  <c r="GJ2056" i="5" s="1"/>
  <c r="HJ2054" i="5"/>
  <c r="GO2054" i="5"/>
  <c r="LG2056" i="5"/>
  <c r="NL1279" i="5"/>
  <c r="TW1279" i="5" s="1"/>
  <c r="C464" i="3"/>
  <c r="G464" i="3"/>
  <c r="L464" i="3"/>
  <c r="P464" i="3"/>
  <c r="T464" i="3"/>
  <c r="X464" i="3"/>
  <c r="AB464" i="3"/>
  <c r="AF464" i="3"/>
  <c r="AJ464" i="3"/>
  <c r="AN464" i="3"/>
  <c r="AR464" i="3"/>
  <c r="AV464" i="3"/>
  <c r="AZ464" i="3"/>
  <c r="BD464" i="3"/>
  <c r="BH464" i="3"/>
  <c r="BM464" i="3"/>
  <c r="BQ464" i="3"/>
  <c r="BU464" i="3"/>
  <c r="BY464" i="3"/>
  <c r="CC464" i="3"/>
  <c r="CG464" i="3"/>
  <c r="CK464" i="3"/>
  <c r="CO464" i="3"/>
  <c r="CN461" i="3"/>
  <c r="CI461" i="3"/>
  <c r="CD461" i="3"/>
  <c r="BX461" i="3"/>
  <c r="BS461" i="3"/>
  <c r="BN461" i="3"/>
  <c r="BG461" i="3"/>
  <c r="BB461" i="3"/>
  <c r="AW461" i="3"/>
  <c r="AQ461" i="3"/>
  <c r="AL461" i="3"/>
  <c r="AG461" i="3"/>
  <c r="AA461" i="3"/>
  <c r="V461" i="3"/>
  <c r="Q461" i="3"/>
  <c r="K461" i="3"/>
  <c r="E461" i="3"/>
  <c r="C460" i="3"/>
  <c r="G460" i="3"/>
  <c r="L460" i="3"/>
  <c r="P460" i="3"/>
  <c r="T460" i="3"/>
  <c r="X460" i="3"/>
  <c r="AB460" i="3"/>
  <c r="AF460" i="3"/>
  <c r="AJ460" i="3"/>
  <c r="AN460" i="3"/>
  <c r="AR460" i="3"/>
  <c r="AV460" i="3"/>
  <c r="AZ460" i="3"/>
  <c r="BD460" i="3"/>
  <c r="BH460" i="3"/>
  <c r="BM460" i="3"/>
  <c r="BQ460" i="3"/>
  <c r="BU460" i="3"/>
  <c r="BY460" i="3"/>
  <c r="CC460" i="3"/>
  <c r="CG460" i="3"/>
  <c r="CK460" i="3"/>
  <c r="CO460" i="3"/>
  <c r="CN457" i="3"/>
  <c r="CI457" i="3"/>
  <c r="CD457" i="3"/>
  <c r="BX457" i="3"/>
  <c r="BS457" i="3"/>
  <c r="BN457" i="3"/>
  <c r="BG457" i="3"/>
  <c r="BB457" i="3"/>
  <c r="AW457" i="3"/>
  <c r="AQ457" i="3"/>
  <c r="AL457" i="3"/>
  <c r="AG457" i="3"/>
  <c r="AA457" i="3"/>
  <c r="V457" i="3"/>
  <c r="Q457" i="3"/>
  <c r="K457" i="3"/>
  <c r="E457" i="3"/>
  <c r="C456" i="3"/>
  <c r="G456" i="3"/>
  <c r="L456" i="3"/>
  <c r="P456" i="3"/>
  <c r="T456" i="3"/>
  <c r="X456" i="3"/>
  <c r="AB456" i="3"/>
  <c r="AF456" i="3"/>
  <c r="AJ456" i="3"/>
  <c r="AN456" i="3"/>
  <c r="AR456" i="3"/>
  <c r="AV456" i="3"/>
  <c r="AZ456" i="3"/>
  <c r="BD456" i="3"/>
  <c r="BH456" i="3"/>
  <c r="BM456" i="3"/>
  <c r="BQ456" i="3"/>
  <c r="BU456" i="3"/>
  <c r="BY456" i="3"/>
  <c r="CC456" i="3"/>
  <c r="CG456" i="3"/>
  <c r="CK456" i="3"/>
  <c r="CO456" i="3"/>
  <c r="CN453" i="3"/>
  <c r="CI453" i="3"/>
  <c r="CD453" i="3"/>
  <c r="BX453" i="3"/>
  <c r="BS453" i="3"/>
  <c r="BN453" i="3"/>
  <c r="BG453" i="3"/>
  <c r="BB453" i="3"/>
  <c r="AW453" i="3"/>
  <c r="AQ453" i="3"/>
  <c r="AL453" i="3"/>
  <c r="AG453" i="3"/>
  <c r="AA453" i="3"/>
  <c r="V453" i="3"/>
  <c r="Q453" i="3"/>
  <c r="K453" i="3"/>
  <c r="E453" i="3"/>
  <c r="CN447" i="3"/>
  <c r="CI447" i="3"/>
  <c r="CC447" i="3"/>
  <c r="BX447" i="3"/>
  <c r="BS447" i="3"/>
  <c r="BM447" i="3"/>
  <c r="BG447" i="3"/>
  <c r="BB447" i="3"/>
  <c r="AV447" i="3"/>
  <c r="AQ447" i="3"/>
  <c r="AL447" i="3"/>
  <c r="AF447" i="3"/>
  <c r="AA447" i="3"/>
  <c r="V447" i="3"/>
  <c r="P447" i="3"/>
  <c r="K447" i="3"/>
  <c r="E447" i="3"/>
  <c r="D446" i="3"/>
  <c r="H446" i="3"/>
  <c r="M446" i="3"/>
  <c r="Q446" i="3"/>
  <c r="U446" i="3"/>
  <c r="Y446" i="3"/>
  <c r="AC446" i="3"/>
  <c r="AG446" i="3"/>
  <c r="AK446" i="3"/>
  <c r="AO446" i="3"/>
  <c r="AS446" i="3"/>
  <c r="AW446" i="3"/>
  <c r="BA446" i="3"/>
  <c r="BE446" i="3"/>
  <c r="BI446" i="3"/>
  <c r="BN446" i="3"/>
  <c r="BR446" i="3"/>
  <c r="BV446" i="3"/>
  <c r="BZ446" i="3"/>
  <c r="CD446" i="3"/>
  <c r="CH446" i="3"/>
  <c r="CL446" i="3"/>
  <c r="CP446" i="3"/>
  <c r="CN443" i="3"/>
  <c r="CI443" i="3"/>
  <c r="CC443" i="3"/>
  <c r="BX443" i="3"/>
  <c r="BS443" i="3"/>
  <c r="BM443" i="3"/>
  <c r="BG443" i="3"/>
  <c r="BB443" i="3"/>
  <c r="AV443" i="3"/>
  <c r="AQ443" i="3"/>
  <c r="AL443" i="3"/>
  <c r="AF443" i="3"/>
  <c r="AA443" i="3"/>
  <c r="V443" i="3"/>
  <c r="P443" i="3"/>
  <c r="K443" i="3"/>
  <c r="E443" i="3"/>
  <c r="CZ442" i="3"/>
  <c r="D442" i="3"/>
  <c r="H442" i="3"/>
  <c r="M442" i="3"/>
  <c r="Q442" i="3"/>
  <c r="U442" i="3"/>
  <c r="Y442" i="3"/>
  <c r="AC442" i="3"/>
  <c r="AG442" i="3"/>
  <c r="AK442" i="3"/>
  <c r="AO442" i="3"/>
  <c r="AS442" i="3"/>
  <c r="AW442" i="3"/>
  <c r="BA442" i="3"/>
  <c r="BE442" i="3"/>
  <c r="BI442" i="3"/>
  <c r="BN442" i="3"/>
  <c r="BR442" i="3"/>
  <c r="BV442" i="3"/>
  <c r="BZ442" i="3"/>
  <c r="CD442" i="3"/>
  <c r="CH442" i="3"/>
  <c r="CL442" i="3"/>
  <c r="CP442" i="3"/>
  <c r="B437" i="3"/>
  <c r="F437" i="3"/>
  <c r="K437" i="3"/>
  <c r="O437" i="3"/>
  <c r="S437" i="3"/>
  <c r="W437" i="3"/>
  <c r="AA437" i="3"/>
  <c r="AI437" i="3"/>
  <c r="AM437" i="3"/>
  <c r="AQ437" i="3"/>
  <c r="AU437" i="3"/>
  <c r="AY437" i="3"/>
  <c r="BC437" i="3"/>
  <c r="BG437" i="3"/>
  <c r="B436" i="3"/>
  <c r="F436" i="3"/>
  <c r="K436" i="3"/>
  <c r="O436" i="3"/>
  <c r="S436" i="3"/>
  <c r="W436" i="3"/>
  <c r="AA436" i="3"/>
  <c r="AE436" i="3"/>
  <c r="AI436" i="3"/>
  <c r="AM436" i="3"/>
  <c r="AQ436" i="3"/>
  <c r="AU436" i="3"/>
  <c r="AY436" i="3"/>
  <c r="BC436" i="3"/>
  <c r="BG436" i="3"/>
  <c r="CZ418" i="3"/>
  <c r="DB418" i="3" s="1"/>
  <c r="D418" i="3"/>
  <c r="H418" i="3"/>
  <c r="M418" i="3"/>
  <c r="Q418" i="3"/>
  <c r="U418" i="3"/>
  <c r="Y418" i="3"/>
  <c r="AC418" i="3"/>
  <c r="AG418" i="3"/>
  <c r="AK418" i="3"/>
  <c r="AO418" i="3"/>
  <c r="AS418" i="3"/>
  <c r="AW418" i="3"/>
  <c r="BA418" i="3"/>
  <c r="BE418" i="3"/>
  <c r="BI418" i="3"/>
  <c r="BN418" i="3"/>
  <c r="BR418" i="3"/>
  <c r="BV418" i="3"/>
  <c r="BZ418" i="3"/>
  <c r="CD418" i="3"/>
  <c r="CH418" i="3"/>
  <c r="CL418" i="3"/>
  <c r="CP418" i="3"/>
  <c r="CZ414" i="3"/>
  <c r="DB414" i="3" s="1"/>
  <c r="D414" i="3"/>
  <c r="H414" i="3"/>
  <c r="M414" i="3"/>
  <c r="Q414" i="3"/>
  <c r="U414" i="3"/>
  <c r="Y414" i="3"/>
  <c r="AC414" i="3"/>
  <c r="AG414" i="3"/>
  <c r="AK414" i="3"/>
  <c r="AO414" i="3"/>
  <c r="AS414" i="3"/>
  <c r="AW414" i="3"/>
  <c r="BA414" i="3"/>
  <c r="BE414" i="3"/>
  <c r="BI414" i="3"/>
  <c r="BN414" i="3"/>
  <c r="BR414" i="3"/>
  <c r="BV414" i="3"/>
  <c r="BZ414" i="3"/>
  <c r="CD414" i="3"/>
  <c r="CH414" i="3"/>
  <c r="CL414" i="3"/>
  <c r="CP414" i="3"/>
  <c r="B384" i="3"/>
  <c r="F384" i="3"/>
  <c r="K384" i="3"/>
  <c r="O384" i="3"/>
  <c r="S384" i="3"/>
  <c r="W384" i="3"/>
  <c r="AA384" i="3"/>
  <c r="AE384" i="3"/>
  <c r="AI384" i="3"/>
  <c r="AM384" i="3"/>
  <c r="AQ384" i="3"/>
  <c r="AU384" i="3"/>
  <c r="AY384" i="3"/>
  <c r="BC384" i="3"/>
  <c r="BG384" i="3"/>
  <c r="BL384" i="3"/>
  <c r="BP384" i="3"/>
  <c r="BT384" i="3"/>
  <c r="BX384" i="3"/>
  <c r="CB384" i="3"/>
  <c r="CF384" i="3"/>
  <c r="CJ384" i="3"/>
  <c r="CN384" i="3"/>
  <c r="CR384" i="3"/>
  <c r="C384" i="3"/>
  <c r="G384" i="3"/>
  <c r="L384" i="3"/>
  <c r="P384" i="3"/>
  <c r="T384" i="3"/>
  <c r="X384" i="3"/>
  <c r="AB384" i="3"/>
  <c r="AF384" i="3"/>
  <c r="AJ384" i="3"/>
  <c r="AN384" i="3"/>
  <c r="AR384" i="3"/>
  <c r="AV384" i="3"/>
  <c r="AZ384" i="3"/>
  <c r="BD384" i="3"/>
  <c r="BH384" i="3"/>
  <c r="BM384" i="3"/>
  <c r="BQ384" i="3"/>
  <c r="BU384" i="3"/>
  <c r="BY384" i="3"/>
  <c r="CC384" i="3"/>
  <c r="CG384" i="3"/>
  <c r="CK384" i="3"/>
  <c r="CO384" i="3"/>
  <c r="D384" i="3"/>
  <c r="H384" i="3"/>
  <c r="M384" i="3"/>
  <c r="Q384" i="3"/>
  <c r="U384" i="3"/>
  <c r="Y384" i="3"/>
  <c r="AC384" i="3"/>
  <c r="AG384" i="3"/>
  <c r="AK384" i="3"/>
  <c r="AO384" i="3"/>
  <c r="AS384" i="3"/>
  <c r="AW384" i="3"/>
  <c r="BA384" i="3"/>
  <c r="BE384" i="3"/>
  <c r="BI384" i="3"/>
  <c r="BN384" i="3"/>
  <c r="BR384" i="3"/>
  <c r="BV384" i="3"/>
  <c r="BZ384" i="3"/>
  <c r="CD384" i="3"/>
  <c r="CH384" i="3"/>
  <c r="CL384" i="3"/>
  <c r="CP384" i="3"/>
  <c r="B382" i="3"/>
  <c r="F382" i="3"/>
  <c r="K382" i="3"/>
  <c r="O382" i="3"/>
  <c r="S382" i="3"/>
  <c r="W382" i="3"/>
  <c r="AA382" i="3"/>
  <c r="AE382" i="3"/>
  <c r="AI382" i="3"/>
  <c r="AM382" i="3"/>
  <c r="AQ382" i="3"/>
  <c r="AU382" i="3"/>
  <c r="AY382" i="3"/>
  <c r="BC382" i="3"/>
  <c r="BG382" i="3"/>
  <c r="BL382" i="3"/>
  <c r="BP382" i="3"/>
  <c r="BT382" i="3"/>
  <c r="BX382" i="3"/>
  <c r="CB382" i="3"/>
  <c r="CF382" i="3"/>
  <c r="CJ382" i="3"/>
  <c r="CN382" i="3"/>
  <c r="CR382" i="3"/>
  <c r="C382" i="3"/>
  <c r="G382" i="3"/>
  <c r="L382" i="3"/>
  <c r="P382" i="3"/>
  <c r="T382" i="3"/>
  <c r="X382" i="3"/>
  <c r="AB382" i="3"/>
  <c r="AF382" i="3"/>
  <c r="AJ382" i="3"/>
  <c r="AN382" i="3"/>
  <c r="AR382" i="3"/>
  <c r="AV382" i="3"/>
  <c r="AZ382" i="3"/>
  <c r="BD382" i="3"/>
  <c r="BH382" i="3"/>
  <c r="BM382" i="3"/>
  <c r="BQ382" i="3"/>
  <c r="BU382" i="3"/>
  <c r="BY382" i="3"/>
  <c r="CC382" i="3"/>
  <c r="CG382" i="3"/>
  <c r="CK382" i="3"/>
  <c r="CO382" i="3"/>
  <c r="D382" i="3"/>
  <c r="H382" i="3"/>
  <c r="M382" i="3"/>
  <c r="Q382" i="3"/>
  <c r="U382" i="3"/>
  <c r="Y382" i="3"/>
  <c r="AC382" i="3"/>
  <c r="AG382" i="3"/>
  <c r="AK382" i="3"/>
  <c r="AO382" i="3"/>
  <c r="AS382" i="3"/>
  <c r="AW382" i="3"/>
  <c r="BA382" i="3"/>
  <c r="BE382" i="3"/>
  <c r="BI382" i="3"/>
  <c r="BN382" i="3"/>
  <c r="BR382" i="3"/>
  <c r="BV382" i="3"/>
  <c r="BZ382" i="3"/>
  <c r="CD382" i="3"/>
  <c r="CH382" i="3"/>
  <c r="CL382" i="3"/>
  <c r="CP382" i="3"/>
  <c r="CZ380" i="3"/>
  <c r="B380" i="3"/>
  <c r="F380" i="3"/>
  <c r="K380" i="3"/>
  <c r="O380" i="3"/>
  <c r="S380" i="3"/>
  <c r="W380" i="3"/>
  <c r="AA380" i="3"/>
  <c r="AE380" i="3"/>
  <c r="AI380" i="3"/>
  <c r="AM380" i="3"/>
  <c r="AQ380" i="3"/>
  <c r="AU380" i="3"/>
  <c r="AY380" i="3"/>
  <c r="BC380" i="3"/>
  <c r="BG380" i="3"/>
  <c r="BL380" i="3"/>
  <c r="BP380" i="3"/>
  <c r="BT380" i="3"/>
  <c r="BX380" i="3"/>
  <c r="CB380" i="3"/>
  <c r="CF380" i="3"/>
  <c r="CJ380" i="3"/>
  <c r="CN380" i="3"/>
  <c r="CR380" i="3"/>
  <c r="C380" i="3"/>
  <c r="G380" i="3"/>
  <c r="L380" i="3"/>
  <c r="P380" i="3"/>
  <c r="T380" i="3"/>
  <c r="X380" i="3"/>
  <c r="AB380" i="3"/>
  <c r="AF380" i="3"/>
  <c r="AJ380" i="3"/>
  <c r="AN380" i="3"/>
  <c r="AR380" i="3"/>
  <c r="AV380" i="3"/>
  <c r="AZ380" i="3"/>
  <c r="BD380" i="3"/>
  <c r="BH380" i="3"/>
  <c r="BM380" i="3"/>
  <c r="BQ380" i="3"/>
  <c r="BU380" i="3"/>
  <c r="BY380" i="3"/>
  <c r="CC380" i="3"/>
  <c r="CG380" i="3"/>
  <c r="CK380" i="3"/>
  <c r="CO380" i="3"/>
  <c r="D380" i="3"/>
  <c r="H380" i="3"/>
  <c r="M380" i="3"/>
  <c r="Q380" i="3"/>
  <c r="U380" i="3"/>
  <c r="Y380" i="3"/>
  <c r="AC380" i="3"/>
  <c r="AG380" i="3"/>
  <c r="AK380" i="3"/>
  <c r="AO380" i="3"/>
  <c r="AS380" i="3"/>
  <c r="AW380" i="3"/>
  <c r="BA380" i="3"/>
  <c r="BE380" i="3"/>
  <c r="BI380" i="3"/>
  <c r="BN380" i="3"/>
  <c r="BR380" i="3"/>
  <c r="BV380" i="3"/>
  <c r="BZ380" i="3"/>
  <c r="CD380" i="3"/>
  <c r="CH380" i="3"/>
  <c r="CL380" i="3"/>
  <c r="CP380" i="3"/>
  <c r="HA2054" i="5"/>
  <c r="GZ2054" i="5"/>
  <c r="GP2054" i="5"/>
  <c r="CN464" i="3"/>
  <c r="CI464" i="3"/>
  <c r="CD464" i="3"/>
  <c r="BX464" i="3"/>
  <c r="BS464" i="3"/>
  <c r="BN464" i="3"/>
  <c r="BG464" i="3"/>
  <c r="BB464" i="3"/>
  <c r="AW464" i="3"/>
  <c r="AQ464" i="3"/>
  <c r="AL464" i="3"/>
  <c r="AG464" i="3"/>
  <c r="AA464" i="3"/>
  <c r="V464" i="3"/>
  <c r="Q464" i="3"/>
  <c r="K464" i="3"/>
  <c r="E464" i="3"/>
  <c r="CZ463" i="3"/>
  <c r="C463" i="3"/>
  <c r="G463" i="3"/>
  <c r="L463" i="3"/>
  <c r="P463" i="3"/>
  <c r="T463" i="3"/>
  <c r="X463" i="3"/>
  <c r="AB463" i="3"/>
  <c r="AF463" i="3"/>
  <c r="AJ463" i="3"/>
  <c r="AN463" i="3"/>
  <c r="AR463" i="3"/>
  <c r="AV463" i="3"/>
  <c r="AZ463" i="3"/>
  <c r="BD463" i="3"/>
  <c r="BH463" i="3"/>
  <c r="BM463" i="3"/>
  <c r="BQ463" i="3"/>
  <c r="BU463" i="3"/>
  <c r="BY463" i="3"/>
  <c r="CC463" i="3"/>
  <c r="CG463" i="3"/>
  <c r="CK463" i="3"/>
  <c r="CO463" i="3"/>
  <c r="CR461" i="3"/>
  <c r="CM461" i="3"/>
  <c r="CH461" i="3"/>
  <c r="CB461" i="3"/>
  <c r="BW461" i="3"/>
  <c r="BR461" i="3"/>
  <c r="BL461" i="3"/>
  <c r="BF461" i="3"/>
  <c r="BA461" i="3"/>
  <c r="AU461" i="3"/>
  <c r="AP461" i="3"/>
  <c r="AK461" i="3"/>
  <c r="AE461" i="3"/>
  <c r="Z461" i="3"/>
  <c r="U461" i="3"/>
  <c r="O461" i="3"/>
  <c r="I461" i="3"/>
  <c r="D461" i="3"/>
  <c r="CN460" i="3"/>
  <c r="CI460" i="3"/>
  <c r="CD460" i="3"/>
  <c r="BX460" i="3"/>
  <c r="BS460" i="3"/>
  <c r="BN460" i="3"/>
  <c r="BG460" i="3"/>
  <c r="BB460" i="3"/>
  <c r="AW460" i="3"/>
  <c r="AQ460" i="3"/>
  <c r="AL460" i="3"/>
  <c r="AG460" i="3"/>
  <c r="AA460" i="3"/>
  <c r="V460" i="3"/>
  <c r="Q460" i="3"/>
  <c r="K460" i="3"/>
  <c r="E460" i="3"/>
  <c r="CZ459" i="3"/>
  <c r="C459" i="3"/>
  <c r="G459" i="3"/>
  <c r="L459" i="3"/>
  <c r="P459" i="3"/>
  <c r="T459" i="3"/>
  <c r="X459" i="3"/>
  <c r="AB459" i="3"/>
  <c r="AF459" i="3"/>
  <c r="AJ459" i="3"/>
  <c r="AN459" i="3"/>
  <c r="AR459" i="3"/>
  <c r="AV459" i="3"/>
  <c r="AZ459" i="3"/>
  <c r="BD459" i="3"/>
  <c r="BH459" i="3"/>
  <c r="BM459" i="3"/>
  <c r="BQ459" i="3"/>
  <c r="BU459" i="3"/>
  <c r="BY459" i="3"/>
  <c r="CC459" i="3"/>
  <c r="CG459" i="3"/>
  <c r="CK459" i="3"/>
  <c r="CO459" i="3"/>
  <c r="CR457" i="3"/>
  <c r="CM457" i="3"/>
  <c r="CH457" i="3"/>
  <c r="CB457" i="3"/>
  <c r="BW457" i="3"/>
  <c r="BR457" i="3"/>
  <c r="BL457" i="3"/>
  <c r="BF457" i="3"/>
  <c r="BA457" i="3"/>
  <c r="AU457" i="3"/>
  <c r="AP457" i="3"/>
  <c r="AK457" i="3"/>
  <c r="AE457" i="3"/>
  <c r="Z457" i="3"/>
  <c r="U457" i="3"/>
  <c r="O457" i="3"/>
  <c r="I457" i="3"/>
  <c r="D457" i="3"/>
  <c r="CN456" i="3"/>
  <c r="CI456" i="3"/>
  <c r="CD456" i="3"/>
  <c r="BX456" i="3"/>
  <c r="BS456" i="3"/>
  <c r="BN456" i="3"/>
  <c r="BG456" i="3"/>
  <c r="BB456" i="3"/>
  <c r="AW456" i="3"/>
  <c r="AQ456" i="3"/>
  <c r="AL456" i="3"/>
  <c r="AG456" i="3"/>
  <c r="AA456" i="3"/>
  <c r="V456" i="3"/>
  <c r="Q456" i="3"/>
  <c r="K456" i="3"/>
  <c r="E456" i="3"/>
  <c r="CZ455" i="3"/>
  <c r="C455" i="3"/>
  <c r="G455" i="3"/>
  <c r="L455" i="3"/>
  <c r="P455" i="3"/>
  <c r="T455" i="3"/>
  <c r="X455" i="3"/>
  <c r="AB455" i="3"/>
  <c r="AF455" i="3"/>
  <c r="AJ455" i="3"/>
  <c r="AN455" i="3"/>
  <c r="AR455" i="3"/>
  <c r="AV455" i="3"/>
  <c r="AZ455" i="3"/>
  <c r="BD455" i="3"/>
  <c r="BH455" i="3"/>
  <c r="BM455" i="3"/>
  <c r="BQ455" i="3"/>
  <c r="BU455" i="3"/>
  <c r="BY455" i="3"/>
  <c r="CC455" i="3"/>
  <c r="CG455" i="3"/>
  <c r="CK455" i="3"/>
  <c r="CO455" i="3"/>
  <c r="CR453" i="3"/>
  <c r="CM453" i="3"/>
  <c r="CH453" i="3"/>
  <c r="CB453" i="3"/>
  <c r="BW453" i="3"/>
  <c r="BR453" i="3"/>
  <c r="BL453" i="3"/>
  <c r="BF453" i="3"/>
  <c r="BA453" i="3"/>
  <c r="AU453" i="3"/>
  <c r="AP453" i="3"/>
  <c r="AK453" i="3"/>
  <c r="AE453" i="3"/>
  <c r="Z453" i="3"/>
  <c r="U453" i="3"/>
  <c r="O453" i="3"/>
  <c r="I453" i="3"/>
  <c r="D453" i="3"/>
  <c r="CR447" i="3"/>
  <c r="CM447" i="3"/>
  <c r="CG447" i="3"/>
  <c r="CB447" i="3"/>
  <c r="BW447" i="3"/>
  <c r="BQ447" i="3"/>
  <c r="BL447" i="3"/>
  <c r="BF447" i="3"/>
  <c r="AZ447" i="3"/>
  <c r="AU447" i="3"/>
  <c r="AP447" i="3"/>
  <c r="AJ447" i="3"/>
  <c r="AE447" i="3"/>
  <c r="Z447" i="3"/>
  <c r="T447" i="3"/>
  <c r="O447" i="3"/>
  <c r="I447" i="3"/>
  <c r="C447" i="3"/>
  <c r="CN446" i="3"/>
  <c r="CI446" i="3"/>
  <c r="CC446" i="3"/>
  <c r="BX446" i="3"/>
  <c r="BS446" i="3"/>
  <c r="BM446" i="3"/>
  <c r="BG446" i="3"/>
  <c r="BB446" i="3"/>
  <c r="AV446" i="3"/>
  <c r="AQ446" i="3"/>
  <c r="AL446" i="3"/>
  <c r="AF446" i="3"/>
  <c r="AA446" i="3"/>
  <c r="V446" i="3"/>
  <c r="P446" i="3"/>
  <c r="K446" i="3"/>
  <c r="E446" i="3"/>
  <c r="CZ445" i="3"/>
  <c r="D445" i="3"/>
  <c r="H445" i="3"/>
  <c r="M445" i="3"/>
  <c r="Q445" i="3"/>
  <c r="U445" i="3"/>
  <c r="Y445" i="3"/>
  <c r="AC445" i="3"/>
  <c r="AG445" i="3"/>
  <c r="AK445" i="3"/>
  <c r="AO445" i="3"/>
  <c r="AS445" i="3"/>
  <c r="AW445" i="3"/>
  <c r="BA445" i="3"/>
  <c r="BE445" i="3"/>
  <c r="BI445" i="3"/>
  <c r="BN445" i="3"/>
  <c r="BR445" i="3"/>
  <c r="BV445" i="3"/>
  <c r="BZ445" i="3"/>
  <c r="CD445" i="3"/>
  <c r="CH445" i="3"/>
  <c r="CL445" i="3"/>
  <c r="CP445" i="3"/>
  <c r="CR443" i="3"/>
  <c r="CM443" i="3"/>
  <c r="CG443" i="3"/>
  <c r="CB443" i="3"/>
  <c r="BW443" i="3"/>
  <c r="BQ443" i="3"/>
  <c r="BL443" i="3"/>
  <c r="BF443" i="3"/>
  <c r="AZ443" i="3"/>
  <c r="AU443" i="3"/>
  <c r="AP443" i="3"/>
  <c r="AJ443" i="3"/>
  <c r="AE443" i="3"/>
  <c r="Z443" i="3"/>
  <c r="T443" i="3"/>
  <c r="O443" i="3"/>
  <c r="I443" i="3"/>
  <c r="C443" i="3"/>
  <c r="CN442" i="3"/>
  <c r="CI442" i="3"/>
  <c r="CC442" i="3"/>
  <c r="BX442" i="3"/>
  <c r="BS442" i="3"/>
  <c r="BM442" i="3"/>
  <c r="BG442" i="3"/>
  <c r="BB442" i="3"/>
  <c r="AV442" i="3"/>
  <c r="AQ442" i="3"/>
  <c r="AL442" i="3"/>
  <c r="AF442" i="3"/>
  <c r="AA442" i="3"/>
  <c r="V442" i="3"/>
  <c r="P442" i="3"/>
  <c r="K442" i="3"/>
  <c r="E442" i="3"/>
  <c r="D441" i="3"/>
  <c r="H441" i="3"/>
  <c r="M441" i="3"/>
  <c r="Q441" i="3"/>
  <c r="U441" i="3"/>
  <c r="Y441" i="3"/>
  <c r="AC441" i="3"/>
  <c r="AG441" i="3"/>
  <c r="AK441" i="3"/>
  <c r="AO441" i="3"/>
  <c r="AS441" i="3"/>
  <c r="AW441" i="3"/>
  <c r="BA441" i="3"/>
  <c r="BE441" i="3"/>
  <c r="BI441" i="3"/>
  <c r="BN441" i="3"/>
  <c r="BR441" i="3"/>
  <c r="BV441" i="3"/>
  <c r="BZ441" i="3"/>
  <c r="CD441" i="3"/>
  <c r="CH441" i="3"/>
  <c r="CL441" i="3"/>
  <c r="CP441" i="3"/>
  <c r="CI437" i="3"/>
  <c r="BS437" i="3"/>
  <c r="CO436" i="3"/>
  <c r="CI436" i="3"/>
  <c r="BY436" i="3"/>
  <c r="BS436" i="3"/>
  <c r="AW436" i="3"/>
  <c r="AG436" i="3"/>
  <c r="Q436" i="3"/>
  <c r="CZ431" i="3"/>
  <c r="DB431" i="3" s="1"/>
  <c r="B431" i="3"/>
  <c r="F431" i="3"/>
  <c r="K431" i="3"/>
  <c r="O431" i="3"/>
  <c r="S431" i="3"/>
  <c r="W431" i="3"/>
  <c r="AA431" i="3"/>
  <c r="AE431" i="3"/>
  <c r="AI431" i="3"/>
  <c r="AM431" i="3"/>
  <c r="AQ431" i="3"/>
  <c r="AU431" i="3"/>
  <c r="AY431" i="3"/>
  <c r="BC431" i="3"/>
  <c r="BG431" i="3"/>
  <c r="BL431" i="3"/>
  <c r="BP431" i="3"/>
  <c r="BT431" i="3"/>
  <c r="BX431" i="3"/>
  <c r="CB431" i="3"/>
  <c r="CF431" i="3"/>
  <c r="CJ431" i="3"/>
  <c r="CN431" i="3"/>
  <c r="CR431" i="3"/>
  <c r="CZ430" i="3"/>
  <c r="DB430" i="3" s="1"/>
  <c r="DG33" i="3" s="1"/>
  <c r="B430" i="3"/>
  <c r="F430" i="3"/>
  <c r="K430" i="3"/>
  <c r="O430" i="3"/>
  <c r="S430" i="3"/>
  <c r="W430" i="3"/>
  <c r="AA430" i="3"/>
  <c r="AE430" i="3"/>
  <c r="AI430" i="3"/>
  <c r="AM430" i="3"/>
  <c r="AQ430" i="3"/>
  <c r="AU430" i="3"/>
  <c r="AY430" i="3"/>
  <c r="BC430" i="3"/>
  <c r="BG430" i="3"/>
  <c r="BL430" i="3"/>
  <c r="BP430" i="3"/>
  <c r="BT430" i="3"/>
  <c r="BX430" i="3"/>
  <c r="CB430" i="3"/>
  <c r="CF430" i="3"/>
  <c r="CJ430" i="3"/>
  <c r="CN430" i="3"/>
  <c r="CR430" i="3"/>
  <c r="CU428" i="3"/>
  <c r="C423" i="3"/>
  <c r="G423" i="3"/>
  <c r="L423" i="3"/>
  <c r="P423" i="3"/>
  <c r="T423" i="3"/>
  <c r="X423" i="3"/>
  <c r="AB423" i="3"/>
  <c r="AF423" i="3"/>
  <c r="AJ423" i="3"/>
  <c r="AN423" i="3"/>
  <c r="AR423" i="3"/>
  <c r="AV423" i="3"/>
  <c r="AZ423" i="3"/>
  <c r="BD423" i="3"/>
  <c r="BH423" i="3"/>
  <c r="BM423" i="3"/>
  <c r="BQ423" i="3"/>
  <c r="BU423" i="3"/>
  <c r="BY423" i="3"/>
  <c r="CC423" i="3"/>
  <c r="CG423" i="3"/>
  <c r="CK423" i="3"/>
  <c r="CO423" i="3"/>
  <c r="CU421" i="3"/>
  <c r="CN418" i="3"/>
  <c r="CI418" i="3"/>
  <c r="CC418" i="3"/>
  <c r="BX418" i="3"/>
  <c r="BS418" i="3"/>
  <c r="BM418" i="3"/>
  <c r="BG418" i="3"/>
  <c r="BB418" i="3"/>
  <c r="AV418" i="3"/>
  <c r="AQ418" i="3"/>
  <c r="AL418" i="3"/>
  <c r="AF418" i="3"/>
  <c r="AA418" i="3"/>
  <c r="V418" i="3"/>
  <c r="P418" i="3"/>
  <c r="K418" i="3"/>
  <c r="E418" i="3"/>
  <c r="CZ417" i="3"/>
  <c r="DB417" i="3" s="1"/>
  <c r="D417" i="3"/>
  <c r="H417" i="3"/>
  <c r="M417" i="3"/>
  <c r="Q417" i="3"/>
  <c r="U417" i="3"/>
  <c r="Y417" i="3"/>
  <c r="AC417" i="3"/>
  <c r="AG417" i="3"/>
  <c r="AK417" i="3"/>
  <c r="AO417" i="3"/>
  <c r="AS417" i="3"/>
  <c r="AW417" i="3"/>
  <c r="BA417" i="3"/>
  <c r="BE417" i="3"/>
  <c r="BI417" i="3"/>
  <c r="BN417" i="3"/>
  <c r="BR417" i="3"/>
  <c r="BV417" i="3"/>
  <c r="BZ417" i="3"/>
  <c r="CD417" i="3"/>
  <c r="CH417" i="3"/>
  <c r="CL417" i="3"/>
  <c r="CP417" i="3"/>
  <c r="CN414" i="3"/>
  <c r="CI414" i="3"/>
  <c r="CC414" i="3"/>
  <c r="BX414" i="3"/>
  <c r="BS414" i="3"/>
  <c r="BM414" i="3"/>
  <c r="BG414" i="3"/>
  <c r="BB414" i="3"/>
  <c r="AV414" i="3"/>
  <c r="AQ414" i="3"/>
  <c r="AL414" i="3"/>
  <c r="AF414" i="3"/>
  <c r="AA414" i="3"/>
  <c r="V414" i="3"/>
  <c r="P414" i="3"/>
  <c r="K414" i="3"/>
  <c r="E414" i="3"/>
  <c r="CZ413" i="3"/>
  <c r="DB413" i="3" s="1"/>
  <c r="D413" i="3"/>
  <c r="H413" i="3"/>
  <c r="M413" i="3"/>
  <c r="Q413" i="3"/>
  <c r="U413" i="3"/>
  <c r="Y413" i="3"/>
  <c r="AC413" i="3"/>
  <c r="AG413" i="3"/>
  <c r="AK413" i="3"/>
  <c r="AO413" i="3"/>
  <c r="AS413" i="3"/>
  <c r="AW413" i="3"/>
  <c r="BA413" i="3"/>
  <c r="BE413" i="3"/>
  <c r="BI413" i="3"/>
  <c r="BN413" i="3"/>
  <c r="BR413" i="3"/>
  <c r="BV413" i="3"/>
  <c r="BZ413" i="3"/>
  <c r="CD413" i="3"/>
  <c r="CH413" i="3"/>
  <c r="CL413" i="3"/>
  <c r="CP413" i="3"/>
  <c r="B395" i="3"/>
  <c r="F395" i="3"/>
  <c r="K395" i="3"/>
  <c r="O395" i="3"/>
  <c r="S395" i="3"/>
  <c r="W395" i="3"/>
  <c r="AA395" i="3"/>
  <c r="AE395" i="3"/>
  <c r="AI395" i="3"/>
  <c r="AM395" i="3"/>
  <c r="AQ395" i="3"/>
  <c r="AU395" i="3"/>
  <c r="AY395" i="3"/>
  <c r="BC395" i="3"/>
  <c r="BG395" i="3"/>
  <c r="BL395" i="3"/>
  <c r="BP395" i="3"/>
  <c r="BT395" i="3"/>
  <c r="BX395" i="3"/>
  <c r="CB395" i="3"/>
  <c r="CF395" i="3"/>
  <c r="CJ395" i="3"/>
  <c r="CN395" i="3"/>
  <c r="CR395" i="3"/>
  <c r="C395" i="3"/>
  <c r="G395" i="3"/>
  <c r="L395" i="3"/>
  <c r="P395" i="3"/>
  <c r="T395" i="3"/>
  <c r="X395" i="3"/>
  <c r="AB395" i="3"/>
  <c r="AF395" i="3"/>
  <c r="AJ395" i="3"/>
  <c r="AN395" i="3"/>
  <c r="AR395" i="3"/>
  <c r="AV395" i="3"/>
  <c r="AZ395" i="3"/>
  <c r="BD395" i="3"/>
  <c r="BH395" i="3"/>
  <c r="BM395" i="3"/>
  <c r="BQ395" i="3"/>
  <c r="BU395" i="3"/>
  <c r="BY395" i="3"/>
  <c r="CC395" i="3"/>
  <c r="CG395" i="3"/>
  <c r="CK395" i="3"/>
  <c r="CO395" i="3"/>
  <c r="D395" i="3"/>
  <c r="H395" i="3"/>
  <c r="M395" i="3"/>
  <c r="Q395" i="3"/>
  <c r="U395" i="3"/>
  <c r="Y395" i="3"/>
  <c r="AC395" i="3"/>
  <c r="AG395" i="3"/>
  <c r="AK395" i="3"/>
  <c r="AO395" i="3"/>
  <c r="AS395" i="3"/>
  <c r="AW395" i="3"/>
  <c r="BA395" i="3"/>
  <c r="BE395" i="3"/>
  <c r="BI395" i="3"/>
  <c r="BN395" i="3"/>
  <c r="BR395" i="3"/>
  <c r="BV395" i="3"/>
  <c r="BZ395" i="3"/>
  <c r="CD395" i="3"/>
  <c r="CH395" i="3"/>
  <c r="CL395" i="3"/>
  <c r="CP395" i="3"/>
  <c r="CQ384" i="3"/>
  <c r="CA384" i="3"/>
  <c r="BJ384" i="3"/>
  <c r="AT384" i="3"/>
  <c r="AD384" i="3"/>
  <c r="N384" i="3"/>
  <c r="CQ382" i="3"/>
  <c r="CA382" i="3"/>
  <c r="BJ382" i="3"/>
  <c r="AT382" i="3"/>
  <c r="AD382" i="3"/>
  <c r="N382" i="3"/>
  <c r="CQ380" i="3"/>
  <c r="CA380" i="3"/>
  <c r="BJ380" i="3"/>
  <c r="AT380" i="3"/>
  <c r="AD380" i="3"/>
  <c r="N380" i="3"/>
  <c r="HB2054" i="5"/>
  <c r="GW2054" i="5"/>
  <c r="GQ2054" i="5"/>
  <c r="CZ237" i="3" s="1"/>
  <c r="CR464" i="3"/>
  <c r="CM464" i="3"/>
  <c r="CH464" i="3"/>
  <c r="CB464" i="3"/>
  <c r="BW464" i="3"/>
  <c r="BR464" i="3"/>
  <c r="BL464" i="3"/>
  <c r="BF464" i="3"/>
  <c r="BA464" i="3"/>
  <c r="AU464" i="3"/>
  <c r="AP464" i="3"/>
  <c r="AK464" i="3"/>
  <c r="AE464" i="3"/>
  <c r="Z464" i="3"/>
  <c r="U464" i="3"/>
  <c r="O464" i="3"/>
  <c r="I464" i="3"/>
  <c r="D464" i="3"/>
  <c r="CN463" i="3"/>
  <c r="CI463" i="3"/>
  <c r="CD463" i="3"/>
  <c r="BX463" i="3"/>
  <c r="BS463" i="3"/>
  <c r="BN463" i="3"/>
  <c r="BG463" i="3"/>
  <c r="BB463" i="3"/>
  <c r="AW463" i="3"/>
  <c r="AQ463" i="3"/>
  <c r="AL463" i="3"/>
  <c r="AG463" i="3"/>
  <c r="AA463" i="3"/>
  <c r="V463" i="3"/>
  <c r="Q463" i="3"/>
  <c r="K463" i="3"/>
  <c r="E463" i="3"/>
  <c r="C462" i="3"/>
  <c r="G462" i="3"/>
  <c r="L462" i="3"/>
  <c r="P462" i="3"/>
  <c r="T462" i="3"/>
  <c r="X462" i="3"/>
  <c r="AB462" i="3"/>
  <c r="AF462" i="3"/>
  <c r="AJ462" i="3"/>
  <c r="AN462" i="3"/>
  <c r="AR462" i="3"/>
  <c r="AV462" i="3"/>
  <c r="AZ462" i="3"/>
  <c r="BD462" i="3"/>
  <c r="BH462" i="3"/>
  <c r="BM462" i="3"/>
  <c r="BQ462" i="3"/>
  <c r="BU462" i="3"/>
  <c r="BY462" i="3"/>
  <c r="CC462" i="3"/>
  <c r="CG462" i="3"/>
  <c r="CK462" i="3"/>
  <c r="CO462" i="3"/>
  <c r="CQ461" i="3"/>
  <c r="CL461" i="3"/>
  <c r="CF461" i="3"/>
  <c r="CA461" i="3"/>
  <c r="BV461" i="3"/>
  <c r="BP461" i="3"/>
  <c r="BJ461" i="3"/>
  <c r="BE461" i="3"/>
  <c r="AY461" i="3"/>
  <c r="AT461" i="3"/>
  <c r="AO461" i="3"/>
  <c r="AI461" i="3"/>
  <c r="AD461" i="3"/>
  <c r="Y461" i="3"/>
  <c r="S461" i="3"/>
  <c r="N461" i="3"/>
  <c r="H461" i="3"/>
  <c r="CR460" i="3"/>
  <c r="CM460" i="3"/>
  <c r="CH460" i="3"/>
  <c r="CB460" i="3"/>
  <c r="BW460" i="3"/>
  <c r="BR460" i="3"/>
  <c r="BL460" i="3"/>
  <c r="BF460" i="3"/>
  <c r="BA460" i="3"/>
  <c r="AU460" i="3"/>
  <c r="AP460" i="3"/>
  <c r="AK460" i="3"/>
  <c r="AE460" i="3"/>
  <c r="Z460" i="3"/>
  <c r="U460" i="3"/>
  <c r="O460" i="3"/>
  <c r="I460" i="3"/>
  <c r="D460" i="3"/>
  <c r="CN459" i="3"/>
  <c r="CI459" i="3"/>
  <c r="CD459" i="3"/>
  <c r="BX459" i="3"/>
  <c r="BS459" i="3"/>
  <c r="BN459" i="3"/>
  <c r="BG459" i="3"/>
  <c r="BB459" i="3"/>
  <c r="AW459" i="3"/>
  <c r="AQ459" i="3"/>
  <c r="AL459" i="3"/>
  <c r="AG459" i="3"/>
  <c r="AA459" i="3"/>
  <c r="V459" i="3"/>
  <c r="Q459" i="3"/>
  <c r="K459" i="3"/>
  <c r="E459" i="3"/>
  <c r="CZ458" i="3"/>
  <c r="C458" i="3"/>
  <c r="G458" i="3"/>
  <c r="L458" i="3"/>
  <c r="P458" i="3"/>
  <c r="T458" i="3"/>
  <c r="X458" i="3"/>
  <c r="AB458" i="3"/>
  <c r="AF458" i="3"/>
  <c r="AJ458" i="3"/>
  <c r="AN458" i="3"/>
  <c r="AR458" i="3"/>
  <c r="AV458" i="3"/>
  <c r="AZ458" i="3"/>
  <c r="BD458" i="3"/>
  <c r="BH458" i="3"/>
  <c r="BM458" i="3"/>
  <c r="BQ458" i="3"/>
  <c r="BU458" i="3"/>
  <c r="BY458" i="3"/>
  <c r="CC458" i="3"/>
  <c r="CG458" i="3"/>
  <c r="CK458" i="3"/>
  <c r="CO458" i="3"/>
  <c r="CQ457" i="3"/>
  <c r="CL457" i="3"/>
  <c r="CF457" i="3"/>
  <c r="CA457" i="3"/>
  <c r="BV457" i="3"/>
  <c r="BP457" i="3"/>
  <c r="BJ457" i="3"/>
  <c r="BE457" i="3"/>
  <c r="AY457" i="3"/>
  <c r="AT457" i="3"/>
  <c r="AO457" i="3"/>
  <c r="AI457" i="3"/>
  <c r="AD457" i="3"/>
  <c r="Y457" i="3"/>
  <c r="S457" i="3"/>
  <c r="N457" i="3"/>
  <c r="H457" i="3"/>
  <c r="CR456" i="3"/>
  <c r="CM456" i="3"/>
  <c r="CH456" i="3"/>
  <c r="CB456" i="3"/>
  <c r="BW456" i="3"/>
  <c r="BR456" i="3"/>
  <c r="BL456" i="3"/>
  <c r="BF456" i="3"/>
  <c r="BA456" i="3"/>
  <c r="AU456" i="3"/>
  <c r="AP456" i="3"/>
  <c r="AK456" i="3"/>
  <c r="AE456" i="3"/>
  <c r="Z456" i="3"/>
  <c r="U456" i="3"/>
  <c r="O456" i="3"/>
  <c r="I456" i="3"/>
  <c r="D456" i="3"/>
  <c r="CN455" i="3"/>
  <c r="CI455" i="3"/>
  <c r="CD455" i="3"/>
  <c r="BX455" i="3"/>
  <c r="BS455" i="3"/>
  <c r="BN455" i="3"/>
  <c r="BG455" i="3"/>
  <c r="BB455" i="3"/>
  <c r="AW455" i="3"/>
  <c r="AQ455" i="3"/>
  <c r="AL455" i="3"/>
  <c r="AG455" i="3"/>
  <c r="AA455" i="3"/>
  <c r="V455" i="3"/>
  <c r="Q455" i="3"/>
  <c r="K455" i="3"/>
  <c r="E455" i="3"/>
  <c r="CZ454" i="3"/>
  <c r="C454" i="3"/>
  <c r="G454" i="3"/>
  <c r="L454" i="3"/>
  <c r="P454" i="3"/>
  <c r="T454" i="3"/>
  <c r="X454" i="3"/>
  <c r="AB454" i="3"/>
  <c r="AF454" i="3"/>
  <c r="AJ454" i="3"/>
  <c r="AN454" i="3"/>
  <c r="AR454" i="3"/>
  <c r="AV454" i="3"/>
  <c r="AZ454" i="3"/>
  <c r="BD454" i="3"/>
  <c r="BH454" i="3"/>
  <c r="BM454" i="3"/>
  <c r="BQ454" i="3"/>
  <c r="BU454" i="3"/>
  <c r="BY454" i="3"/>
  <c r="CC454" i="3"/>
  <c r="CG454" i="3"/>
  <c r="CK454" i="3"/>
  <c r="CO454" i="3"/>
  <c r="CQ453" i="3"/>
  <c r="CL453" i="3"/>
  <c r="CF453" i="3"/>
  <c r="CA453" i="3"/>
  <c r="BV453" i="3"/>
  <c r="BP453" i="3"/>
  <c r="BJ453" i="3"/>
  <c r="BE453" i="3"/>
  <c r="AY453" i="3"/>
  <c r="AT453" i="3"/>
  <c r="AO453" i="3"/>
  <c r="AI453" i="3"/>
  <c r="AD453" i="3"/>
  <c r="Y453" i="3"/>
  <c r="S453" i="3"/>
  <c r="N453" i="3"/>
  <c r="H453" i="3"/>
  <c r="D448" i="3"/>
  <c r="H448" i="3"/>
  <c r="M448" i="3"/>
  <c r="Q448" i="3"/>
  <c r="U448" i="3"/>
  <c r="Y448" i="3"/>
  <c r="AC448" i="3"/>
  <c r="AG448" i="3"/>
  <c r="AK448" i="3"/>
  <c r="AO448" i="3"/>
  <c r="AS448" i="3"/>
  <c r="AW448" i="3"/>
  <c r="BA448" i="3"/>
  <c r="BE448" i="3"/>
  <c r="BI448" i="3"/>
  <c r="BN448" i="3"/>
  <c r="BR448" i="3"/>
  <c r="BV448" i="3"/>
  <c r="BZ448" i="3"/>
  <c r="CD448" i="3"/>
  <c r="CH448" i="3"/>
  <c r="CL448" i="3"/>
  <c r="CP448" i="3"/>
  <c r="CQ447" i="3"/>
  <c r="CK447" i="3"/>
  <c r="CF447" i="3"/>
  <c r="CA447" i="3"/>
  <c r="BU447" i="3"/>
  <c r="BP447" i="3"/>
  <c r="BJ447" i="3"/>
  <c r="BD447" i="3"/>
  <c r="AY447" i="3"/>
  <c r="AT447" i="3"/>
  <c r="AN447" i="3"/>
  <c r="AI447" i="3"/>
  <c r="AD447" i="3"/>
  <c r="X447" i="3"/>
  <c r="S447" i="3"/>
  <c r="N447" i="3"/>
  <c r="G447" i="3"/>
  <c r="CR446" i="3"/>
  <c r="CM446" i="3"/>
  <c r="CG446" i="3"/>
  <c r="CB446" i="3"/>
  <c r="BW446" i="3"/>
  <c r="BQ446" i="3"/>
  <c r="BL446" i="3"/>
  <c r="BF446" i="3"/>
  <c r="AZ446" i="3"/>
  <c r="AU446" i="3"/>
  <c r="AP446" i="3"/>
  <c r="AJ446" i="3"/>
  <c r="AE446" i="3"/>
  <c r="Z446" i="3"/>
  <c r="T446" i="3"/>
  <c r="O446" i="3"/>
  <c r="I446" i="3"/>
  <c r="C446" i="3"/>
  <c r="CN445" i="3"/>
  <c r="CI445" i="3"/>
  <c r="CC445" i="3"/>
  <c r="BX445" i="3"/>
  <c r="BS445" i="3"/>
  <c r="BM445" i="3"/>
  <c r="BG445" i="3"/>
  <c r="BB445" i="3"/>
  <c r="AV445" i="3"/>
  <c r="AQ445" i="3"/>
  <c r="AL445" i="3"/>
  <c r="AF445" i="3"/>
  <c r="AA445" i="3"/>
  <c r="V445" i="3"/>
  <c r="P445" i="3"/>
  <c r="K445" i="3"/>
  <c r="E445" i="3"/>
  <c r="D444" i="3"/>
  <c r="H444" i="3"/>
  <c r="M444" i="3"/>
  <c r="Q444" i="3"/>
  <c r="U444" i="3"/>
  <c r="Y444" i="3"/>
  <c r="AC444" i="3"/>
  <c r="AG444" i="3"/>
  <c r="AK444" i="3"/>
  <c r="AO444" i="3"/>
  <c r="AS444" i="3"/>
  <c r="AW444" i="3"/>
  <c r="BA444" i="3"/>
  <c r="BE444" i="3"/>
  <c r="BI444" i="3"/>
  <c r="BN444" i="3"/>
  <c r="BR444" i="3"/>
  <c r="BV444" i="3"/>
  <c r="BZ444" i="3"/>
  <c r="CD444" i="3"/>
  <c r="CH444" i="3"/>
  <c r="CL444" i="3"/>
  <c r="CP444" i="3"/>
  <c r="CQ443" i="3"/>
  <c r="CK443" i="3"/>
  <c r="CF443" i="3"/>
  <c r="CA443" i="3"/>
  <c r="BU443" i="3"/>
  <c r="BP443" i="3"/>
  <c r="BJ443" i="3"/>
  <c r="BD443" i="3"/>
  <c r="AY443" i="3"/>
  <c r="AT443" i="3"/>
  <c r="AN443" i="3"/>
  <c r="AI443" i="3"/>
  <c r="AD443" i="3"/>
  <c r="X443" i="3"/>
  <c r="S443" i="3"/>
  <c r="N443" i="3"/>
  <c r="G443" i="3"/>
  <c r="CR442" i="3"/>
  <c r="CM442" i="3"/>
  <c r="CG442" i="3"/>
  <c r="CB442" i="3"/>
  <c r="BW442" i="3"/>
  <c r="BQ442" i="3"/>
  <c r="BL442" i="3"/>
  <c r="BF442" i="3"/>
  <c r="AZ442" i="3"/>
  <c r="AU442" i="3"/>
  <c r="AP442" i="3"/>
  <c r="AJ442" i="3"/>
  <c r="AE442" i="3"/>
  <c r="Z442" i="3"/>
  <c r="T442" i="3"/>
  <c r="O442" i="3"/>
  <c r="I442" i="3"/>
  <c r="C442" i="3"/>
  <c r="CN441" i="3"/>
  <c r="CI441" i="3"/>
  <c r="CC441" i="3"/>
  <c r="BX441" i="3"/>
  <c r="BS441" i="3"/>
  <c r="BM441" i="3"/>
  <c r="BG441" i="3"/>
  <c r="BB441" i="3"/>
  <c r="AV441" i="3"/>
  <c r="AQ441" i="3"/>
  <c r="AL441" i="3"/>
  <c r="AF441" i="3"/>
  <c r="AA441" i="3"/>
  <c r="V441" i="3"/>
  <c r="P441" i="3"/>
  <c r="K441" i="3"/>
  <c r="E441" i="3"/>
  <c r="D440" i="3"/>
  <c r="H440" i="3"/>
  <c r="M440" i="3"/>
  <c r="Q440" i="3"/>
  <c r="U440" i="3"/>
  <c r="Y440" i="3"/>
  <c r="AC440" i="3"/>
  <c r="AG440" i="3"/>
  <c r="AK440" i="3"/>
  <c r="AO440" i="3"/>
  <c r="AS440" i="3"/>
  <c r="AW440" i="3"/>
  <c r="BA440" i="3"/>
  <c r="BE440" i="3"/>
  <c r="BI440" i="3"/>
  <c r="BN440" i="3"/>
  <c r="BR440" i="3"/>
  <c r="BV440" i="3"/>
  <c r="BZ440" i="3"/>
  <c r="CD440" i="3"/>
  <c r="CH440" i="3"/>
  <c r="CL440" i="3"/>
  <c r="CP440" i="3"/>
  <c r="CM437" i="3"/>
  <c r="BW437" i="3"/>
  <c r="CM436" i="3"/>
  <c r="CC436" i="3"/>
  <c r="BW436" i="3"/>
  <c r="BM436" i="3"/>
  <c r="BA436" i="3"/>
  <c r="AK436" i="3"/>
  <c r="U436" i="3"/>
  <c r="I436" i="3"/>
  <c r="D436" i="3"/>
  <c r="CZ434" i="3"/>
  <c r="C434" i="3"/>
  <c r="G434" i="3"/>
  <c r="L434" i="3"/>
  <c r="P434" i="3"/>
  <c r="T434" i="3"/>
  <c r="X434" i="3"/>
  <c r="AB434" i="3"/>
  <c r="AF434" i="3"/>
  <c r="AJ434" i="3"/>
  <c r="AN434" i="3"/>
  <c r="AR434" i="3"/>
  <c r="AV434" i="3"/>
  <c r="AZ434" i="3"/>
  <c r="BD434" i="3"/>
  <c r="BH434" i="3"/>
  <c r="BM434" i="3"/>
  <c r="BQ434" i="3"/>
  <c r="BU434" i="3"/>
  <c r="BY434" i="3"/>
  <c r="CC434" i="3"/>
  <c r="CG434" i="3"/>
  <c r="CK434" i="3"/>
  <c r="CO434" i="3"/>
  <c r="CO431" i="3"/>
  <c r="CI431" i="3"/>
  <c r="CD431" i="3"/>
  <c r="BY431" i="3"/>
  <c r="BS431" i="3"/>
  <c r="BN431" i="3"/>
  <c r="BH431" i="3"/>
  <c r="BB431" i="3"/>
  <c r="AW431" i="3"/>
  <c r="AR431" i="3"/>
  <c r="AL431" i="3"/>
  <c r="AG431" i="3"/>
  <c r="AB431" i="3"/>
  <c r="V431" i="3"/>
  <c r="Q431" i="3"/>
  <c r="L431" i="3"/>
  <c r="E431" i="3"/>
  <c r="CO430" i="3"/>
  <c r="CI430" i="3"/>
  <c r="CD430" i="3"/>
  <c r="BY430" i="3"/>
  <c r="BS430" i="3"/>
  <c r="BN430" i="3"/>
  <c r="BH430" i="3"/>
  <c r="BB430" i="3"/>
  <c r="AW430" i="3"/>
  <c r="AR430" i="3"/>
  <c r="AL430" i="3"/>
  <c r="AG430" i="3"/>
  <c r="AB430" i="3"/>
  <c r="V430" i="3"/>
  <c r="Q430" i="3"/>
  <c r="L430" i="3"/>
  <c r="E430" i="3"/>
  <c r="CN423" i="3"/>
  <c r="CI423" i="3"/>
  <c r="CD423" i="3"/>
  <c r="BX423" i="3"/>
  <c r="BS423" i="3"/>
  <c r="BN423" i="3"/>
  <c r="BG423" i="3"/>
  <c r="BB423" i="3"/>
  <c r="AW423" i="3"/>
  <c r="AQ423" i="3"/>
  <c r="AL423" i="3"/>
  <c r="AG423" i="3"/>
  <c r="AA423" i="3"/>
  <c r="V423" i="3"/>
  <c r="Q423" i="3"/>
  <c r="K423" i="3"/>
  <c r="E423" i="3"/>
  <c r="CZ422" i="3"/>
  <c r="C422" i="3"/>
  <c r="G422" i="3"/>
  <c r="L422" i="3"/>
  <c r="P422" i="3"/>
  <c r="T422" i="3"/>
  <c r="X422" i="3"/>
  <c r="AB422" i="3"/>
  <c r="AF422" i="3"/>
  <c r="AJ422" i="3"/>
  <c r="AN422" i="3"/>
  <c r="AR422" i="3"/>
  <c r="AV422" i="3"/>
  <c r="AZ422" i="3"/>
  <c r="BD422" i="3"/>
  <c r="BH422" i="3"/>
  <c r="BM422" i="3"/>
  <c r="BQ422" i="3"/>
  <c r="BU422" i="3"/>
  <c r="BY422" i="3"/>
  <c r="CC422" i="3"/>
  <c r="CG422" i="3"/>
  <c r="CK422" i="3"/>
  <c r="CO422" i="3"/>
  <c r="CQ419" i="3"/>
  <c r="CK419" i="3"/>
  <c r="CF419" i="3"/>
  <c r="CA419" i="3"/>
  <c r="BU419" i="3"/>
  <c r="BP419" i="3"/>
  <c r="BJ419" i="3"/>
  <c r="BD419" i="3"/>
  <c r="AY419" i="3"/>
  <c r="AT419" i="3"/>
  <c r="AN419" i="3"/>
  <c r="AI419" i="3"/>
  <c r="AD419" i="3"/>
  <c r="X419" i="3"/>
  <c r="S419" i="3"/>
  <c r="N419" i="3"/>
  <c r="G419" i="3"/>
  <c r="CR418" i="3"/>
  <c r="CM418" i="3"/>
  <c r="CG418" i="3"/>
  <c r="CB418" i="3"/>
  <c r="BW418" i="3"/>
  <c r="BQ418" i="3"/>
  <c r="BL418" i="3"/>
  <c r="BF418" i="3"/>
  <c r="AZ418" i="3"/>
  <c r="AU418" i="3"/>
  <c r="AP418" i="3"/>
  <c r="AJ418" i="3"/>
  <c r="AE418" i="3"/>
  <c r="Z418" i="3"/>
  <c r="T418" i="3"/>
  <c r="O418" i="3"/>
  <c r="I418" i="3"/>
  <c r="C418" i="3"/>
  <c r="CN417" i="3"/>
  <c r="CI417" i="3"/>
  <c r="CC417" i="3"/>
  <c r="BX417" i="3"/>
  <c r="BS417" i="3"/>
  <c r="BM417" i="3"/>
  <c r="BG417" i="3"/>
  <c r="BB417" i="3"/>
  <c r="AV417" i="3"/>
  <c r="AQ417" i="3"/>
  <c r="AL417" i="3"/>
  <c r="AF417" i="3"/>
  <c r="AA417" i="3"/>
  <c r="V417" i="3"/>
  <c r="P417" i="3"/>
  <c r="K417" i="3"/>
  <c r="E417" i="3"/>
  <c r="CZ416" i="3"/>
  <c r="DB416" i="3" s="1"/>
  <c r="D416" i="3"/>
  <c r="H416" i="3"/>
  <c r="M416" i="3"/>
  <c r="Q416" i="3"/>
  <c r="U416" i="3"/>
  <c r="Y416" i="3"/>
  <c r="AC416" i="3"/>
  <c r="AG416" i="3"/>
  <c r="AK416" i="3"/>
  <c r="AO416" i="3"/>
  <c r="AS416" i="3"/>
  <c r="AW416" i="3"/>
  <c r="BA416" i="3"/>
  <c r="BE416" i="3"/>
  <c r="BI416" i="3"/>
  <c r="BN416" i="3"/>
  <c r="BR416" i="3"/>
  <c r="BV416" i="3"/>
  <c r="BZ416" i="3"/>
  <c r="CD416" i="3"/>
  <c r="CH416" i="3"/>
  <c r="CL416" i="3"/>
  <c r="CP416" i="3"/>
  <c r="CQ415" i="3"/>
  <c r="CK415" i="3"/>
  <c r="CF415" i="3"/>
  <c r="CA415" i="3"/>
  <c r="BU415" i="3"/>
  <c r="BP415" i="3"/>
  <c r="BJ415" i="3"/>
  <c r="BD415" i="3"/>
  <c r="AY415" i="3"/>
  <c r="AT415" i="3"/>
  <c r="AN415" i="3"/>
  <c r="AI415" i="3"/>
  <c r="AD415" i="3"/>
  <c r="X415" i="3"/>
  <c r="S415" i="3"/>
  <c r="N415" i="3"/>
  <c r="G415" i="3"/>
  <c r="CR414" i="3"/>
  <c r="CM414" i="3"/>
  <c r="CG414" i="3"/>
  <c r="CB414" i="3"/>
  <c r="BW414" i="3"/>
  <c r="BQ414" i="3"/>
  <c r="BL414" i="3"/>
  <c r="BF414" i="3"/>
  <c r="AZ414" i="3"/>
  <c r="AU414" i="3"/>
  <c r="AP414" i="3"/>
  <c r="AJ414" i="3"/>
  <c r="AE414" i="3"/>
  <c r="Z414" i="3"/>
  <c r="T414" i="3"/>
  <c r="O414" i="3"/>
  <c r="I414" i="3"/>
  <c r="C414" i="3"/>
  <c r="CN413" i="3"/>
  <c r="CI413" i="3"/>
  <c r="CC413" i="3"/>
  <c r="BX413" i="3"/>
  <c r="BS413" i="3"/>
  <c r="BM413" i="3"/>
  <c r="BG413" i="3"/>
  <c r="BB413" i="3"/>
  <c r="AV413" i="3"/>
  <c r="AQ413" i="3"/>
  <c r="AL413" i="3"/>
  <c r="AF413" i="3"/>
  <c r="AA413" i="3"/>
  <c r="V413" i="3"/>
  <c r="P413" i="3"/>
  <c r="K413" i="3"/>
  <c r="E413" i="3"/>
  <c r="CQ408" i="3"/>
  <c r="CL408" i="3"/>
  <c r="CG408" i="3"/>
  <c r="CA408" i="3"/>
  <c r="BV408" i="3"/>
  <c r="BQ408" i="3"/>
  <c r="BJ408" i="3"/>
  <c r="BE408" i="3"/>
  <c r="AZ408" i="3"/>
  <c r="AT408" i="3"/>
  <c r="AO408" i="3"/>
  <c r="AJ408" i="3"/>
  <c r="AD408" i="3"/>
  <c r="Y408" i="3"/>
  <c r="T408" i="3"/>
  <c r="N408" i="3"/>
  <c r="H408" i="3"/>
  <c r="D403" i="3"/>
  <c r="H403" i="3"/>
  <c r="M403" i="3"/>
  <c r="Q403" i="3"/>
  <c r="U403" i="3"/>
  <c r="Y403" i="3"/>
  <c r="AC403" i="3"/>
  <c r="AG403" i="3"/>
  <c r="AK403" i="3"/>
  <c r="AO403" i="3"/>
  <c r="AS403" i="3"/>
  <c r="AW403" i="3"/>
  <c r="BA403" i="3"/>
  <c r="BE403" i="3"/>
  <c r="BI403" i="3"/>
  <c r="BN403" i="3"/>
  <c r="BR403" i="3"/>
  <c r="BV403" i="3"/>
  <c r="BZ403" i="3"/>
  <c r="CD403" i="3"/>
  <c r="CH403" i="3"/>
  <c r="CL403" i="3"/>
  <c r="CP403" i="3"/>
  <c r="B403" i="3"/>
  <c r="F403" i="3"/>
  <c r="K403" i="3"/>
  <c r="O403" i="3"/>
  <c r="S403" i="3"/>
  <c r="W403" i="3"/>
  <c r="AA403" i="3"/>
  <c r="AE403" i="3"/>
  <c r="AI403" i="3"/>
  <c r="AM403" i="3"/>
  <c r="AQ403" i="3"/>
  <c r="AU403" i="3"/>
  <c r="AY403" i="3"/>
  <c r="BC403" i="3"/>
  <c r="BG403" i="3"/>
  <c r="BL403" i="3"/>
  <c r="BP403" i="3"/>
  <c r="BT403" i="3"/>
  <c r="BX403" i="3"/>
  <c r="CB403" i="3"/>
  <c r="CF403" i="3"/>
  <c r="CJ403" i="3"/>
  <c r="CN403" i="3"/>
  <c r="CR403" i="3"/>
  <c r="CQ395" i="3"/>
  <c r="CA395" i="3"/>
  <c r="BJ395" i="3"/>
  <c r="AT395" i="3"/>
  <c r="AD395" i="3"/>
  <c r="N395" i="3"/>
  <c r="B385" i="3"/>
  <c r="F385" i="3"/>
  <c r="K385" i="3"/>
  <c r="O385" i="3"/>
  <c r="S385" i="3"/>
  <c r="W385" i="3"/>
  <c r="AA385" i="3"/>
  <c r="AE385" i="3"/>
  <c r="AI385" i="3"/>
  <c r="AM385" i="3"/>
  <c r="AQ385" i="3"/>
  <c r="AU385" i="3"/>
  <c r="AY385" i="3"/>
  <c r="BC385" i="3"/>
  <c r="BG385" i="3"/>
  <c r="BL385" i="3"/>
  <c r="BP385" i="3"/>
  <c r="BT385" i="3"/>
  <c r="BX385" i="3"/>
  <c r="CB385" i="3"/>
  <c r="CF385" i="3"/>
  <c r="CJ385" i="3"/>
  <c r="CN385" i="3"/>
  <c r="CR385" i="3"/>
  <c r="C385" i="3"/>
  <c r="G385" i="3"/>
  <c r="L385" i="3"/>
  <c r="P385" i="3"/>
  <c r="T385" i="3"/>
  <c r="X385" i="3"/>
  <c r="AB385" i="3"/>
  <c r="AF385" i="3"/>
  <c r="AJ385" i="3"/>
  <c r="AN385" i="3"/>
  <c r="AR385" i="3"/>
  <c r="AV385" i="3"/>
  <c r="AZ385" i="3"/>
  <c r="BD385" i="3"/>
  <c r="BH385" i="3"/>
  <c r="BM385" i="3"/>
  <c r="BQ385" i="3"/>
  <c r="BU385" i="3"/>
  <c r="BY385" i="3"/>
  <c r="CC385" i="3"/>
  <c r="CG385" i="3"/>
  <c r="CK385" i="3"/>
  <c r="CO385" i="3"/>
  <c r="D385" i="3"/>
  <c r="H385" i="3"/>
  <c r="M385" i="3"/>
  <c r="Q385" i="3"/>
  <c r="U385" i="3"/>
  <c r="Y385" i="3"/>
  <c r="AC385" i="3"/>
  <c r="AG385" i="3"/>
  <c r="AK385" i="3"/>
  <c r="AO385" i="3"/>
  <c r="AS385" i="3"/>
  <c r="AW385" i="3"/>
  <c r="BA385" i="3"/>
  <c r="BE385" i="3"/>
  <c r="BI385" i="3"/>
  <c r="BN385" i="3"/>
  <c r="BR385" i="3"/>
  <c r="BV385" i="3"/>
  <c r="BZ385" i="3"/>
  <c r="CD385" i="3"/>
  <c r="CH385" i="3"/>
  <c r="CL385" i="3"/>
  <c r="CP385" i="3"/>
  <c r="CM384" i="3"/>
  <c r="BW384" i="3"/>
  <c r="BF384" i="3"/>
  <c r="AP384" i="3"/>
  <c r="Z384" i="3"/>
  <c r="I384" i="3"/>
  <c r="CZ383" i="3"/>
  <c r="B383" i="3"/>
  <c r="F383" i="3"/>
  <c r="K383" i="3"/>
  <c r="O383" i="3"/>
  <c r="S383" i="3"/>
  <c r="W383" i="3"/>
  <c r="AA383" i="3"/>
  <c r="AE383" i="3"/>
  <c r="AI383" i="3"/>
  <c r="AM383" i="3"/>
  <c r="AQ383" i="3"/>
  <c r="AU383" i="3"/>
  <c r="AY383" i="3"/>
  <c r="BC383" i="3"/>
  <c r="BG383" i="3"/>
  <c r="BL383" i="3"/>
  <c r="BP383" i="3"/>
  <c r="BT383" i="3"/>
  <c r="BX383" i="3"/>
  <c r="CB383" i="3"/>
  <c r="CF383" i="3"/>
  <c r="CJ383" i="3"/>
  <c r="CN383" i="3"/>
  <c r="CR383" i="3"/>
  <c r="C383" i="3"/>
  <c r="G383" i="3"/>
  <c r="L383" i="3"/>
  <c r="P383" i="3"/>
  <c r="T383" i="3"/>
  <c r="X383" i="3"/>
  <c r="AB383" i="3"/>
  <c r="AF383" i="3"/>
  <c r="AJ383" i="3"/>
  <c r="AN383" i="3"/>
  <c r="AR383" i="3"/>
  <c r="AV383" i="3"/>
  <c r="AZ383" i="3"/>
  <c r="BD383" i="3"/>
  <c r="BH383" i="3"/>
  <c r="BM383" i="3"/>
  <c r="BQ383" i="3"/>
  <c r="BU383" i="3"/>
  <c r="BY383" i="3"/>
  <c r="CC383" i="3"/>
  <c r="CG383" i="3"/>
  <c r="CK383" i="3"/>
  <c r="CO383" i="3"/>
  <c r="D383" i="3"/>
  <c r="H383" i="3"/>
  <c r="M383" i="3"/>
  <c r="Q383" i="3"/>
  <c r="U383" i="3"/>
  <c r="Y383" i="3"/>
  <c r="AC383" i="3"/>
  <c r="AG383" i="3"/>
  <c r="AK383" i="3"/>
  <c r="AO383" i="3"/>
  <c r="AS383" i="3"/>
  <c r="AW383" i="3"/>
  <c r="BA383" i="3"/>
  <c r="BE383" i="3"/>
  <c r="BI383" i="3"/>
  <c r="BN383" i="3"/>
  <c r="BR383" i="3"/>
  <c r="BV383" i="3"/>
  <c r="BZ383" i="3"/>
  <c r="CD383" i="3"/>
  <c r="CH383" i="3"/>
  <c r="CL383" i="3"/>
  <c r="CP383" i="3"/>
  <c r="CM382" i="3"/>
  <c r="BW382" i="3"/>
  <c r="BF382" i="3"/>
  <c r="AP382" i="3"/>
  <c r="Z382" i="3"/>
  <c r="I382" i="3"/>
  <c r="CZ381" i="3"/>
  <c r="B381" i="3"/>
  <c r="F381" i="3"/>
  <c r="K381" i="3"/>
  <c r="O381" i="3"/>
  <c r="S381" i="3"/>
  <c r="W381" i="3"/>
  <c r="AA381" i="3"/>
  <c r="AE381" i="3"/>
  <c r="AI381" i="3"/>
  <c r="AM381" i="3"/>
  <c r="AQ381" i="3"/>
  <c r="AU381" i="3"/>
  <c r="AY381" i="3"/>
  <c r="BC381" i="3"/>
  <c r="BG381" i="3"/>
  <c r="BL381" i="3"/>
  <c r="BP381" i="3"/>
  <c r="BT381" i="3"/>
  <c r="BX381" i="3"/>
  <c r="CB381" i="3"/>
  <c r="CF381" i="3"/>
  <c r="CJ381" i="3"/>
  <c r="CN381" i="3"/>
  <c r="CR381" i="3"/>
  <c r="C381" i="3"/>
  <c r="G381" i="3"/>
  <c r="L381" i="3"/>
  <c r="P381" i="3"/>
  <c r="T381" i="3"/>
  <c r="X381" i="3"/>
  <c r="AB381" i="3"/>
  <c r="AF381" i="3"/>
  <c r="AJ381" i="3"/>
  <c r="AN381" i="3"/>
  <c r="AR381" i="3"/>
  <c r="AV381" i="3"/>
  <c r="AZ381" i="3"/>
  <c r="BD381" i="3"/>
  <c r="BH381" i="3"/>
  <c r="BM381" i="3"/>
  <c r="BQ381" i="3"/>
  <c r="BU381" i="3"/>
  <c r="BY381" i="3"/>
  <c r="CC381" i="3"/>
  <c r="CG381" i="3"/>
  <c r="CK381" i="3"/>
  <c r="CO381" i="3"/>
  <c r="D381" i="3"/>
  <c r="H381" i="3"/>
  <c r="M381" i="3"/>
  <c r="Q381" i="3"/>
  <c r="U381" i="3"/>
  <c r="Y381" i="3"/>
  <c r="AC381" i="3"/>
  <c r="AG381" i="3"/>
  <c r="AK381" i="3"/>
  <c r="AO381" i="3"/>
  <c r="AS381" i="3"/>
  <c r="AW381" i="3"/>
  <c r="BA381" i="3"/>
  <c r="BE381" i="3"/>
  <c r="BI381" i="3"/>
  <c r="BN381" i="3"/>
  <c r="BR381" i="3"/>
  <c r="BV381" i="3"/>
  <c r="BZ381" i="3"/>
  <c r="CD381" i="3"/>
  <c r="CH381" i="3"/>
  <c r="CL381" i="3"/>
  <c r="CP381" i="3"/>
  <c r="CM380" i="3"/>
  <c r="BW380" i="3"/>
  <c r="BF380" i="3"/>
  <c r="AP380" i="3"/>
  <c r="Z380" i="3"/>
  <c r="I380" i="3"/>
  <c r="C461" i="3"/>
  <c r="G461" i="3"/>
  <c r="L461" i="3"/>
  <c r="P461" i="3"/>
  <c r="T461" i="3"/>
  <c r="X461" i="3"/>
  <c r="AB461" i="3"/>
  <c r="AF461" i="3"/>
  <c r="AJ461" i="3"/>
  <c r="AN461" i="3"/>
  <c r="AR461" i="3"/>
  <c r="AV461" i="3"/>
  <c r="AZ461" i="3"/>
  <c r="BD461" i="3"/>
  <c r="BH461" i="3"/>
  <c r="BM461" i="3"/>
  <c r="BQ461" i="3"/>
  <c r="BU461" i="3"/>
  <c r="BY461" i="3"/>
  <c r="CC461" i="3"/>
  <c r="CG461" i="3"/>
  <c r="CK461" i="3"/>
  <c r="CO461" i="3"/>
  <c r="C457" i="3"/>
  <c r="G457" i="3"/>
  <c r="L457" i="3"/>
  <c r="P457" i="3"/>
  <c r="T457" i="3"/>
  <c r="X457" i="3"/>
  <c r="AB457" i="3"/>
  <c r="AF457" i="3"/>
  <c r="AJ457" i="3"/>
  <c r="AN457" i="3"/>
  <c r="AR457" i="3"/>
  <c r="AV457" i="3"/>
  <c r="AZ457" i="3"/>
  <c r="BD457" i="3"/>
  <c r="BH457" i="3"/>
  <c r="BM457" i="3"/>
  <c r="BQ457" i="3"/>
  <c r="BU457" i="3"/>
  <c r="BY457" i="3"/>
  <c r="CC457" i="3"/>
  <c r="CG457" i="3"/>
  <c r="CK457" i="3"/>
  <c r="CO457" i="3"/>
  <c r="CZ453" i="3"/>
  <c r="C453" i="3"/>
  <c r="G453" i="3"/>
  <c r="L453" i="3"/>
  <c r="P453" i="3"/>
  <c r="T453" i="3"/>
  <c r="X453" i="3"/>
  <c r="AB453" i="3"/>
  <c r="AF453" i="3"/>
  <c r="AJ453" i="3"/>
  <c r="AN453" i="3"/>
  <c r="AR453" i="3"/>
  <c r="AV453" i="3"/>
  <c r="AZ453" i="3"/>
  <c r="BD453" i="3"/>
  <c r="BH453" i="3"/>
  <c r="BM453" i="3"/>
  <c r="BQ453" i="3"/>
  <c r="BU453" i="3"/>
  <c r="BY453" i="3"/>
  <c r="CC453" i="3"/>
  <c r="CG453" i="3"/>
  <c r="CK453" i="3"/>
  <c r="CO453" i="3"/>
  <c r="CZ447" i="3"/>
  <c r="D447" i="3"/>
  <c r="H447" i="3"/>
  <c r="M447" i="3"/>
  <c r="Q447" i="3"/>
  <c r="U447" i="3"/>
  <c r="Y447" i="3"/>
  <c r="AC447" i="3"/>
  <c r="AG447" i="3"/>
  <c r="AK447" i="3"/>
  <c r="AO447" i="3"/>
  <c r="AS447" i="3"/>
  <c r="AW447" i="3"/>
  <c r="BA447" i="3"/>
  <c r="BE447" i="3"/>
  <c r="BI447" i="3"/>
  <c r="BN447" i="3"/>
  <c r="BR447" i="3"/>
  <c r="BV447" i="3"/>
  <c r="BZ447" i="3"/>
  <c r="CD447" i="3"/>
  <c r="CH447" i="3"/>
  <c r="CL447" i="3"/>
  <c r="CP447" i="3"/>
  <c r="D443" i="3"/>
  <c r="H443" i="3"/>
  <c r="M443" i="3"/>
  <c r="Q443" i="3"/>
  <c r="U443" i="3"/>
  <c r="Y443" i="3"/>
  <c r="AC443" i="3"/>
  <c r="AG443" i="3"/>
  <c r="AK443" i="3"/>
  <c r="AO443" i="3"/>
  <c r="AS443" i="3"/>
  <c r="AW443" i="3"/>
  <c r="BA443" i="3"/>
  <c r="BE443" i="3"/>
  <c r="BI443" i="3"/>
  <c r="BN443" i="3"/>
  <c r="BR443" i="3"/>
  <c r="BV443" i="3"/>
  <c r="BZ443" i="3"/>
  <c r="CD443" i="3"/>
  <c r="CH443" i="3"/>
  <c r="CL443" i="3"/>
  <c r="CP443" i="3"/>
  <c r="CQ437" i="3"/>
  <c r="CA437" i="3"/>
  <c r="H437" i="3"/>
  <c r="CQ436" i="3"/>
  <c r="CG436" i="3"/>
  <c r="CA436" i="3"/>
  <c r="BQ436" i="3"/>
  <c r="BE436" i="3"/>
  <c r="AO436" i="3"/>
  <c r="Y436" i="3"/>
  <c r="H436" i="3"/>
  <c r="CM431" i="3"/>
  <c r="CH431" i="3"/>
  <c r="CC431" i="3"/>
  <c r="BW431" i="3"/>
  <c r="BR431" i="3"/>
  <c r="BM431" i="3"/>
  <c r="BF431" i="3"/>
  <c r="BA431" i="3"/>
  <c r="AV431" i="3"/>
  <c r="AP431" i="3"/>
  <c r="AK431" i="3"/>
  <c r="AF431" i="3"/>
  <c r="Z431" i="3"/>
  <c r="U431" i="3"/>
  <c r="P431" i="3"/>
  <c r="I431" i="3"/>
  <c r="D431" i="3"/>
  <c r="CM430" i="3"/>
  <c r="CH430" i="3"/>
  <c r="CC430" i="3"/>
  <c r="BW430" i="3"/>
  <c r="BR430" i="3"/>
  <c r="BM430" i="3"/>
  <c r="BF430" i="3"/>
  <c r="BA430" i="3"/>
  <c r="AV430" i="3"/>
  <c r="AP430" i="3"/>
  <c r="AK430" i="3"/>
  <c r="AF430" i="3"/>
  <c r="Z430" i="3"/>
  <c r="U430" i="3"/>
  <c r="P430" i="3"/>
  <c r="I430" i="3"/>
  <c r="D430" i="3"/>
  <c r="CR423" i="3"/>
  <c r="CM423" i="3"/>
  <c r="CH423" i="3"/>
  <c r="CB423" i="3"/>
  <c r="BW423" i="3"/>
  <c r="BR423" i="3"/>
  <c r="BL423" i="3"/>
  <c r="BF423" i="3"/>
  <c r="BA423" i="3"/>
  <c r="AU423" i="3"/>
  <c r="AP423" i="3"/>
  <c r="AK423" i="3"/>
  <c r="AE423" i="3"/>
  <c r="Z423" i="3"/>
  <c r="U423" i="3"/>
  <c r="O423" i="3"/>
  <c r="I423" i="3"/>
  <c r="D423" i="3"/>
  <c r="D419" i="3"/>
  <c r="H419" i="3"/>
  <c r="M419" i="3"/>
  <c r="Q419" i="3"/>
  <c r="U419" i="3"/>
  <c r="Y419" i="3"/>
  <c r="AC419" i="3"/>
  <c r="AG419" i="3"/>
  <c r="AK419" i="3"/>
  <c r="AO419" i="3"/>
  <c r="AS419" i="3"/>
  <c r="AW419" i="3"/>
  <c r="BA419" i="3"/>
  <c r="BE419" i="3"/>
  <c r="BI419" i="3"/>
  <c r="BN419" i="3"/>
  <c r="BR419" i="3"/>
  <c r="BV419" i="3"/>
  <c r="BZ419" i="3"/>
  <c r="CD419" i="3"/>
  <c r="CH419" i="3"/>
  <c r="CL419" i="3"/>
  <c r="CP419" i="3"/>
  <c r="CQ418" i="3"/>
  <c r="CK418" i="3"/>
  <c r="CF418" i="3"/>
  <c r="CA418" i="3"/>
  <c r="BU418" i="3"/>
  <c r="BP418" i="3"/>
  <c r="BJ418" i="3"/>
  <c r="BD418" i="3"/>
  <c r="AY418" i="3"/>
  <c r="AT418" i="3"/>
  <c r="AN418" i="3"/>
  <c r="AI418" i="3"/>
  <c r="AD418" i="3"/>
  <c r="X418" i="3"/>
  <c r="S418" i="3"/>
  <c r="N418" i="3"/>
  <c r="G418" i="3"/>
  <c r="B418" i="3"/>
  <c r="CR417" i="3"/>
  <c r="CM417" i="3"/>
  <c r="CG417" i="3"/>
  <c r="CB417" i="3"/>
  <c r="BW417" i="3"/>
  <c r="BQ417" i="3"/>
  <c r="BL417" i="3"/>
  <c r="BF417" i="3"/>
  <c r="AZ417" i="3"/>
  <c r="AU417" i="3"/>
  <c r="AP417" i="3"/>
  <c r="AJ417" i="3"/>
  <c r="AE417" i="3"/>
  <c r="Z417" i="3"/>
  <c r="T417" i="3"/>
  <c r="O417" i="3"/>
  <c r="I417" i="3"/>
  <c r="C417" i="3"/>
  <c r="CZ415" i="3"/>
  <c r="DB415" i="3" s="1"/>
  <c r="D415" i="3"/>
  <c r="H415" i="3"/>
  <c r="M415" i="3"/>
  <c r="Q415" i="3"/>
  <c r="U415" i="3"/>
  <c r="Y415" i="3"/>
  <c r="AC415" i="3"/>
  <c r="AG415" i="3"/>
  <c r="AK415" i="3"/>
  <c r="AO415" i="3"/>
  <c r="AS415" i="3"/>
  <c r="AW415" i="3"/>
  <c r="BA415" i="3"/>
  <c r="BE415" i="3"/>
  <c r="BI415" i="3"/>
  <c r="BN415" i="3"/>
  <c r="BR415" i="3"/>
  <c r="BV415" i="3"/>
  <c r="BZ415" i="3"/>
  <c r="CD415" i="3"/>
  <c r="CH415" i="3"/>
  <c r="CL415" i="3"/>
  <c r="CP415" i="3"/>
  <c r="CQ414" i="3"/>
  <c r="CK414" i="3"/>
  <c r="CF414" i="3"/>
  <c r="CA414" i="3"/>
  <c r="BU414" i="3"/>
  <c r="BP414" i="3"/>
  <c r="BJ414" i="3"/>
  <c r="BD414" i="3"/>
  <c r="AY414" i="3"/>
  <c r="AT414" i="3"/>
  <c r="AN414" i="3"/>
  <c r="AI414" i="3"/>
  <c r="AD414" i="3"/>
  <c r="X414" i="3"/>
  <c r="S414" i="3"/>
  <c r="N414" i="3"/>
  <c r="G414" i="3"/>
  <c r="B414" i="3"/>
  <c r="CR413" i="3"/>
  <c r="CM413" i="3"/>
  <c r="CG413" i="3"/>
  <c r="CB413" i="3"/>
  <c r="BW413" i="3"/>
  <c r="BQ413" i="3"/>
  <c r="BL413" i="3"/>
  <c r="BF413" i="3"/>
  <c r="AZ413" i="3"/>
  <c r="AU413" i="3"/>
  <c r="AP413" i="3"/>
  <c r="AJ413" i="3"/>
  <c r="AE413" i="3"/>
  <c r="Z413" i="3"/>
  <c r="T413" i="3"/>
  <c r="O413" i="3"/>
  <c r="I413" i="3"/>
  <c r="C413" i="3"/>
  <c r="CZ408" i="3"/>
  <c r="DB408" i="3" s="1"/>
  <c r="B408" i="3"/>
  <c r="F408" i="3"/>
  <c r="K408" i="3"/>
  <c r="O408" i="3"/>
  <c r="S408" i="3"/>
  <c r="W408" i="3"/>
  <c r="AA408" i="3"/>
  <c r="AE408" i="3"/>
  <c r="AI408" i="3"/>
  <c r="AM408" i="3"/>
  <c r="AQ408" i="3"/>
  <c r="AU408" i="3"/>
  <c r="AY408" i="3"/>
  <c r="BC408" i="3"/>
  <c r="BG408" i="3"/>
  <c r="BL408" i="3"/>
  <c r="BP408" i="3"/>
  <c r="BT408" i="3"/>
  <c r="BX408" i="3"/>
  <c r="CB408" i="3"/>
  <c r="CF408" i="3"/>
  <c r="CJ408" i="3"/>
  <c r="CN408" i="3"/>
  <c r="CR408" i="3"/>
  <c r="CM395" i="3"/>
  <c r="BW395" i="3"/>
  <c r="BF395" i="3"/>
  <c r="AP395" i="3"/>
  <c r="Z395" i="3"/>
  <c r="I395" i="3"/>
  <c r="CI384" i="3"/>
  <c r="BS384" i="3"/>
  <c r="BB384" i="3"/>
  <c r="AL384" i="3"/>
  <c r="V384" i="3"/>
  <c r="E384" i="3"/>
  <c r="CI382" i="3"/>
  <c r="BS382" i="3"/>
  <c r="BB382" i="3"/>
  <c r="AL382" i="3"/>
  <c r="V382" i="3"/>
  <c r="E382" i="3"/>
  <c r="CI380" i="3"/>
  <c r="BS380" i="3"/>
  <c r="BB380" i="3"/>
  <c r="AL380" i="3"/>
  <c r="V380" i="3"/>
  <c r="E380" i="3"/>
  <c r="CZ303" i="3"/>
  <c r="C303" i="3"/>
  <c r="G303" i="3"/>
  <c r="L303" i="3"/>
  <c r="P303" i="3"/>
  <c r="T303" i="3"/>
  <c r="X303" i="3"/>
  <c r="AB303" i="3"/>
  <c r="AF303" i="3"/>
  <c r="AJ303" i="3"/>
  <c r="AN303" i="3"/>
  <c r="AR303" i="3"/>
  <c r="AV303" i="3"/>
  <c r="AZ303" i="3"/>
  <c r="BD303" i="3"/>
  <c r="BH303" i="3"/>
  <c r="CZ299" i="3"/>
  <c r="C299" i="3"/>
  <c r="G299" i="3"/>
  <c r="L299" i="3"/>
  <c r="P299" i="3"/>
  <c r="T299" i="3"/>
  <c r="X299" i="3"/>
  <c r="AB299" i="3"/>
  <c r="AF299" i="3"/>
  <c r="AJ299" i="3"/>
  <c r="AN299" i="3"/>
  <c r="AR299" i="3"/>
  <c r="AV299" i="3"/>
  <c r="AZ299" i="3"/>
  <c r="BD299" i="3"/>
  <c r="BH299" i="3"/>
  <c r="BM299" i="3"/>
  <c r="BQ299" i="3"/>
  <c r="BU299" i="3"/>
  <c r="BY299" i="3"/>
  <c r="CC299" i="3"/>
  <c r="CG299" i="3"/>
  <c r="CK299" i="3"/>
  <c r="CO299" i="3"/>
  <c r="CZ295" i="3"/>
  <c r="C295" i="3"/>
  <c r="G295" i="3"/>
  <c r="L295" i="3"/>
  <c r="P295" i="3"/>
  <c r="T295" i="3"/>
  <c r="X295" i="3"/>
  <c r="AB295" i="3"/>
  <c r="AF295" i="3"/>
  <c r="AJ295" i="3"/>
  <c r="AN295" i="3"/>
  <c r="AR295" i="3"/>
  <c r="AV295" i="3"/>
  <c r="AZ295" i="3"/>
  <c r="BD295" i="3"/>
  <c r="BH295" i="3"/>
  <c r="BM295" i="3"/>
  <c r="BQ295" i="3"/>
  <c r="BU295" i="3"/>
  <c r="BY295" i="3"/>
  <c r="CC295" i="3"/>
  <c r="CG295" i="3"/>
  <c r="CK295" i="3"/>
  <c r="CO295" i="3"/>
  <c r="CZ291" i="3"/>
  <c r="C291" i="3"/>
  <c r="G291" i="3"/>
  <c r="L291" i="3"/>
  <c r="P291" i="3"/>
  <c r="T291" i="3"/>
  <c r="X291" i="3"/>
  <c r="AB291" i="3"/>
  <c r="AF291" i="3"/>
  <c r="AJ291" i="3"/>
  <c r="AN291" i="3"/>
  <c r="AR291" i="3"/>
  <c r="AV291" i="3"/>
  <c r="AZ291" i="3"/>
  <c r="BD291" i="3"/>
  <c r="BH291" i="3"/>
  <c r="BM291" i="3"/>
  <c r="BQ291" i="3"/>
  <c r="BU291" i="3"/>
  <c r="BY291" i="3"/>
  <c r="CC291" i="3"/>
  <c r="CG291" i="3"/>
  <c r="CK291" i="3"/>
  <c r="CO291" i="3"/>
  <c r="C287" i="3"/>
  <c r="G287" i="3"/>
  <c r="L287" i="3"/>
  <c r="P287" i="3"/>
  <c r="T287" i="3"/>
  <c r="X287" i="3"/>
  <c r="AB287" i="3"/>
  <c r="AF287" i="3"/>
  <c r="AJ287" i="3"/>
  <c r="AN287" i="3"/>
  <c r="AR287" i="3"/>
  <c r="AV287" i="3"/>
  <c r="AZ287" i="3"/>
  <c r="BD287" i="3"/>
  <c r="BH287" i="3"/>
  <c r="BM287" i="3"/>
  <c r="BQ287" i="3"/>
  <c r="BU287" i="3"/>
  <c r="BY287" i="3"/>
  <c r="CC287" i="3"/>
  <c r="CG287" i="3"/>
  <c r="CK287" i="3"/>
  <c r="CO287" i="3"/>
  <c r="C285" i="3"/>
  <c r="G285" i="3"/>
  <c r="L285" i="3"/>
  <c r="P285" i="3"/>
  <c r="T285" i="3"/>
  <c r="X285" i="3"/>
  <c r="AB285" i="3"/>
  <c r="AF285" i="3"/>
  <c r="AJ285" i="3"/>
  <c r="AN285" i="3"/>
  <c r="AR285" i="3"/>
  <c r="AV285" i="3"/>
  <c r="AZ285" i="3"/>
  <c r="BD285" i="3"/>
  <c r="BH285" i="3"/>
  <c r="BM285" i="3"/>
  <c r="BQ285" i="3"/>
  <c r="BU285" i="3"/>
  <c r="BY285" i="3"/>
  <c r="CC285" i="3"/>
  <c r="CG285" i="3"/>
  <c r="CK285" i="3"/>
  <c r="CO285" i="3"/>
  <c r="B285" i="3"/>
  <c r="H285" i="3"/>
  <c r="N285" i="3"/>
  <c r="S285" i="3"/>
  <c r="Y285" i="3"/>
  <c r="AD285" i="3"/>
  <c r="AI285" i="3"/>
  <c r="AO285" i="3"/>
  <c r="AT285" i="3"/>
  <c r="AY285" i="3"/>
  <c r="BE285" i="3"/>
  <c r="BJ285" i="3"/>
  <c r="BP285" i="3"/>
  <c r="BV285" i="3"/>
  <c r="CA285" i="3"/>
  <c r="CF285" i="3"/>
  <c r="CL285" i="3"/>
  <c r="CQ285" i="3"/>
  <c r="IJ2054" i="5"/>
  <c r="IE2054" i="5"/>
  <c r="C272" i="3"/>
  <c r="G272" i="3"/>
  <c r="L272" i="3"/>
  <c r="P272" i="3"/>
  <c r="T272" i="3"/>
  <c r="X272" i="3"/>
  <c r="AB272" i="3"/>
  <c r="AF272" i="3"/>
  <c r="AJ272" i="3"/>
  <c r="AN272" i="3"/>
  <c r="AR272" i="3"/>
  <c r="AV272" i="3"/>
  <c r="AZ272" i="3"/>
  <c r="BD272" i="3"/>
  <c r="BH272" i="3"/>
  <c r="BM272" i="3"/>
  <c r="BQ272" i="3"/>
  <c r="BU272" i="3"/>
  <c r="BY272" i="3"/>
  <c r="CC272" i="3"/>
  <c r="CG272" i="3"/>
  <c r="CK272" i="3"/>
  <c r="CO272" i="3"/>
  <c r="D272" i="3"/>
  <c r="I272" i="3"/>
  <c r="O272" i="3"/>
  <c r="U272" i="3"/>
  <c r="Z272" i="3"/>
  <c r="AE272" i="3"/>
  <c r="AK272" i="3"/>
  <c r="AP272" i="3"/>
  <c r="AU272" i="3"/>
  <c r="BA272" i="3"/>
  <c r="BF272" i="3"/>
  <c r="BL272" i="3"/>
  <c r="BR272" i="3"/>
  <c r="BW272" i="3"/>
  <c r="CB272" i="3"/>
  <c r="CH272" i="3"/>
  <c r="CM272" i="3"/>
  <c r="CR272" i="3"/>
  <c r="C271" i="3"/>
  <c r="G271" i="3"/>
  <c r="L271" i="3"/>
  <c r="P271" i="3"/>
  <c r="T271" i="3"/>
  <c r="X271" i="3"/>
  <c r="AB271" i="3"/>
  <c r="AF271" i="3"/>
  <c r="AJ271" i="3"/>
  <c r="AN271" i="3"/>
  <c r="AR271" i="3"/>
  <c r="AV271" i="3"/>
  <c r="AZ271" i="3"/>
  <c r="BD271" i="3"/>
  <c r="BH271" i="3"/>
  <c r="BM271" i="3"/>
  <c r="BQ271" i="3"/>
  <c r="BU271" i="3"/>
  <c r="BY271" i="3"/>
  <c r="CC271" i="3"/>
  <c r="CG271" i="3"/>
  <c r="CK271" i="3"/>
  <c r="CO271" i="3"/>
  <c r="E271" i="3"/>
  <c r="K271" i="3"/>
  <c r="Q271" i="3"/>
  <c r="V271" i="3"/>
  <c r="AA271" i="3"/>
  <c r="AG271" i="3"/>
  <c r="AL271" i="3"/>
  <c r="AQ271" i="3"/>
  <c r="AW271" i="3"/>
  <c r="BB271" i="3"/>
  <c r="BG271" i="3"/>
  <c r="BN271" i="3"/>
  <c r="BS271" i="3"/>
  <c r="BX271" i="3"/>
  <c r="CD271" i="3"/>
  <c r="CI271" i="3"/>
  <c r="CN271" i="3"/>
  <c r="C269" i="3"/>
  <c r="G269" i="3"/>
  <c r="L269" i="3"/>
  <c r="P269" i="3"/>
  <c r="T269" i="3"/>
  <c r="X269" i="3"/>
  <c r="AB269" i="3"/>
  <c r="AF269" i="3"/>
  <c r="AJ269" i="3"/>
  <c r="AN269" i="3"/>
  <c r="AR269" i="3"/>
  <c r="AV269" i="3"/>
  <c r="AZ269" i="3"/>
  <c r="BD269" i="3"/>
  <c r="BH269" i="3"/>
  <c r="BM269" i="3"/>
  <c r="BQ269" i="3"/>
  <c r="BU269" i="3"/>
  <c r="BY269" i="3"/>
  <c r="CC269" i="3"/>
  <c r="CG269" i="3"/>
  <c r="CK269" i="3"/>
  <c r="CO269" i="3"/>
  <c r="B269" i="3"/>
  <c r="H269" i="3"/>
  <c r="N269" i="3"/>
  <c r="S269" i="3"/>
  <c r="Y269" i="3"/>
  <c r="AD269" i="3"/>
  <c r="AI269" i="3"/>
  <c r="AO269" i="3"/>
  <c r="AT269" i="3"/>
  <c r="AY269" i="3"/>
  <c r="BE269" i="3"/>
  <c r="BJ269" i="3"/>
  <c r="BP269" i="3"/>
  <c r="BV269" i="3"/>
  <c r="CA269" i="3"/>
  <c r="CF269" i="3"/>
  <c r="CL269" i="3"/>
  <c r="CQ269" i="3"/>
  <c r="CZ261" i="3"/>
  <c r="C261" i="3"/>
  <c r="G261" i="3"/>
  <c r="L261" i="3"/>
  <c r="P261" i="3"/>
  <c r="T261" i="3"/>
  <c r="X261" i="3"/>
  <c r="AB261" i="3"/>
  <c r="AF261" i="3"/>
  <c r="AJ261" i="3"/>
  <c r="AN261" i="3"/>
  <c r="AR261" i="3"/>
  <c r="AV261" i="3"/>
  <c r="AZ261" i="3"/>
  <c r="BD261" i="3"/>
  <c r="BH261" i="3"/>
  <c r="BM261" i="3"/>
  <c r="BQ261" i="3"/>
  <c r="BU261" i="3"/>
  <c r="BY261" i="3"/>
  <c r="CC261" i="3"/>
  <c r="CG261" i="3"/>
  <c r="CK261" i="3"/>
  <c r="CO261" i="3"/>
  <c r="B261" i="3"/>
  <c r="H261" i="3"/>
  <c r="N261" i="3"/>
  <c r="S261" i="3"/>
  <c r="Y261" i="3"/>
  <c r="AD261" i="3"/>
  <c r="AI261" i="3"/>
  <c r="AO261" i="3"/>
  <c r="AT261" i="3"/>
  <c r="AY261" i="3"/>
  <c r="BE261" i="3"/>
  <c r="BJ261" i="3"/>
  <c r="BP261" i="3"/>
  <c r="BV261" i="3"/>
  <c r="CA261" i="3"/>
  <c r="CF261" i="3"/>
  <c r="CL261" i="3"/>
  <c r="CQ261" i="3"/>
  <c r="E261" i="3"/>
  <c r="K261" i="3"/>
  <c r="Q261" i="3"/>
  <c r="V261" i="3"/>
  <c r="AA261" i="3"/>
  <c r="AG261" i="3"/>
  <c r="C257" i="3"/>
  <c r="G257" i="3"/>
  <c r="L257" i="3"/>
  <c r="P257" i="3"/>
  <c r="T257" i="3"/>
  <c r="X257" i="3"/>
  <c r="AB257" i="3"/>
  <c r="AF257" i="3"/>
  <c r="AJ257" i="3"/>
  <c r="AN257" i="3"/>
  <c r="AR257" i="3"/>
  <c r="AV257" i="3"/>
  <c r="AZ257" i="3"/>
  <c r="BD257" i="3"/>
  <c r="BH257" i="3"/>
  <c r="BM257" i="3"/>
  <c r="BQ257" i="3"/>
  <c r="BU257" i="3"/>
  <c r="BY257" i="3"/>
  <c r="CC257" i="3"/>
  <c r="CG257" i="3"/>
  <c r="CK257" i="3"/>
  <c r="CO257" i="3"/>
  <c r="B257" i="3"/>
  <c r="H257" i="3"/>
  <c r="N257" i="3"/>
  <c r="S257" i="3"/>
  <c r="Y257" i="3"/>
  <c r="AD257" i="3"/>
  <c r="AI257" i="3"/>
  <c r="AO257" i="3"/>
  <c r="AT257" i="3"/>
  <c r="AY257" i="3"/>
  <c r="BE257" i="3"/>
  <c r="BJ257" i="3"/>
  <c r="BP257" i="3"/>
  <c r="BV257" i="3"/>
  <c r="CA257" i="3"/>
  <c r="CF257" i="3"/>
  <c r="CL257" i="3"/>
  <c r="CQ257" i="3"/>
  <c r="E257" i="3"/>
  <c r="K257" i="3"/>
  <c r="Q257" i="3"/>
  <c r="V257" i="3"/>
  <c r="AA257" i="3"/>
  <c r="AG257" i="3"/>
  <c r="AL257" i="3"/>
  <c r="AQ257" i="3"/>
  <c r="AW257" i="3"/>
  <c r="BB257" i="3"/>
  <c r="BG257" i="3"/>
  <c r="BN257" i="3"/>
  <c r="BS257" i="3"/>
  <c r="BX257" i="3"/>
  <c r="CD257" i="3"/>
  <c r="CI257" i="3"/>
  <c r="CN257" i="3"/>
  <c r="CZ253" i="3"/>
  <c r="C253" i="3"/>
  <c r="G253" i="3"/>
  <c r="L253" i="3"/>
  <c r="P253" i="3"/>
  <c r="T253" i="3"/>
  <c r="X253" i="3"/>
  <c r="AB253" i="3"/>
  <c r="AF253" i="3"/>
  <c r="AJ253" i="3"/>
  <c r="AN253" i="3"/>
  <c r="AR253" i="3"/>
  <c r="AV253" i="3"/>
  <c r="AZ253" i="3"/>
  <c r="BD253" i="3"/>
  <c r="BH253" i="3"/>
  <c r="BM253" i="3"/>
  <c r="BQ253" i="3"/>
  <c r="BU253" i="3"/>
  <c r="BY253" i="3"/>
  <c r="CC253" i="3"/>
  <c r="CG253" i="3"/>
  <c r="CK253" i="3"/>
  <c r="CO253" i="3"/>
  <c r="B253" i="3"/>
  <c r="H253" i="3"/>
  <c r="N253" i="3"/>
  <c r="S253" i="3"/>
  <c r="Y253" i="3"/>
  <c r="AD253" i="3"/>
  <c r="AI253" i="3"/>
  <c r="AO253" i="3"/>
  <c r="AT253" i="3"/>
  <c r="AY253" i="3"/>
  <c r="BE253" i="3"/>
  <c r="BJ253" i="3"/>
  <c r="BP253" i="3"/>
  <c r="BV253" i="3"/>
  <c r="CA253" i="3"/>
  <c r="CF253" i="3"/>
  <c r="CL253" i="3"/>
  <c r="CQ253" i="3"/>
  <c r="E253" i="3"/>
  <c r="K253" i="3"/>
  <c r="Q253" i="3"/>
  <c r="V253" i="3"/>
  <c r="AA253" i="3"/>
  <c r="AG253" i="3"/>
  <c r="AL253" i="3"/>
  <c r="AQ253" i="3"/>
  <c r="AW253" i="3"/>
  <c r="BB253" i="3"/>
  <c r="BG253" i="3"/>
  <c r="BN253" i="3"/>
  <c r="BS253" i="3"/>
  <c r="BX253" i="3"/>
  <c r="CD253" i="3"/>
  <c r="CI253" i="3"/>
  <c r="CN253" i="3"/>
  <c r="CZ249" i="3"/>
  <c r="C249" i="3"/>
  <c r="G249" i="3"/>
  <c r="L249" i="3"/>
  <c r="P249" i="3"/>
  <c r="T249" i="3"/>
  <c r="X249" i="3"/>
  <c r="AB249" i="3"/>
  <c r="AF249" i="3"/>
  <c r="AJ249" i="3"/>
  <c r="AN249" i="3"/>
  <c r="AR249" i="3"/>
  <c r="AV249" i="3"/>
  <c r="AZ249" i="3"/>
  <c r="BD249" i="3"/>
  <c r="BH249" i="3"/>
  <c r="BM249" i="3"/>
  <c r="BQ249" i="3"/>
  <c r="BU249" i="3"/>
  <c r="BY249" i="3"/>
  <c r="CC249" i="3"/>
  <c r="CG249" i="3"/>
  <c r="CK249" i="3"/>
  <c r="CO249" i="3"/>
  <c r="B249" i="3"/>
  <c r="H249" i="3"/>
  <c r="N249" i="3"/>
  <c r="S249" i="3"/>
  <c r="Y249" i="3"/>
  <c r="AD249" i="3"/>
  <c r="AI249" i="3"/>
  <c r="AO249" i="3"/>
  <c r="AT249" i="3"/>
  <c r="AY249" i="3"/>
  <c r="BE249" i="3"/>
  <c r="BJ249" i="3"/>
  <c r="BP249" i="3"/>
  <c r="BV249" i="3"/>
  <c r="CA249" i="3"/>
  <c r="CF249" i="3"/>
  <c r="CL249" i="3"/>
  <c r="CQ249" i="3"/>
  <c r="E249" i="3"/>
  <c r="K249" i="3"/>
  <c r="Q249" i="3"/>
  <c r="V249" i="3"/>
  <c r="AA249" i="3"/>
  <c r="AG249" i="3"/>
  <c r="AL249" i="3"/>
  <c r="AQ249" i="3"/>
  <c r="AW249" i="3"/>
  <c r="BB249" i="3"/>
  <c r="BG249" i="3"/>
  <c r="BN249" i="3"/>
  <c r="BS249" i="3"/>
  <c r="BX249" i="3"/>
  <c r="CD249" i="3"/>
  <c r="CI249" i="3"/>
  <c r="CN249" i="3"/>
  <c r="CZ245" i="3"/>
  <c r="C245" i="3"/>
  <c r="G245" i="3"/>
  <c r="L245" i="3"/>
  <c r="P245" i="3"/>
  <c r="T245" i="3"/>
  <c r="X245" i="3"/>
  <c r="AB245" i="3"/>
  <c r="AF245" i="3"/>
  <c r="AJ245" i="3"/>
  <c r="AN245" i="3"/>
  <c r="AR245" i="3"/>
  <c r="AV245" i="3"/>
  <c r="AZ245" i="3"/>
  <c r="BD245" i="3"/>
  <c r="BH245" i="3"/>
  <c r="BM245" i="3"/>
  <c r="BQ245" i="3"/>
  <c r="BU245" i="3"/>
  <c r="BY245" i="3"/>
  <c r="CC245" i="3"/>
  <c r="CG245" i="3"/>
  <c r="CK245" i="3"/>
  <c r="CO245" i="3"/>
  <c r="B245" i="3"/>
  <c r="H245" i="3"/>
  <c r="N245" i="3"/>
  <c r="S245" i="3"/>
  <c r="Y245" i="3"/>
  <c r="AD245" i="3"/>
  <c r="AI245" i="3"/>
  <c r="AO245" i="3"/>
  <c r="AT245" i="3"/>
  <c r="AY245" i="3"/>
  <c r="BE245" i="3"/>
  <c r="BJ245" i="3"/>
  <c r="BP245" i="3"/>
  <c r="BV245" i="3"/>
  <c r="CA245" i="3"/>
  <c r="CF245" i="3"/>
  <c r="CL245" i="3"/>
  <c r="CQ245" i="3"/>
  <c r="E245" i="3"/>
  <c r="K245" i="3"/>
  <c r="Q245" i="3"/>
  <c r="V245" i="3"/>
  <c r="AA245" i="3"/>
  <c r="AG245" i="3"/>
  <c r="AL245" i="3"/>
  <c r="AQ245" i="3"/>
  <c r="AW245" i="3"/>
  <c r="BB245" i="3"/>
  <c r="BG245" i="3"/>
  <c r="BN245" i="3"/>
  <c r="BS245" i="3"/>
  <c r="BX245" i="3"/>
  <c r="CD245" i="3"/>
  <c r="CI245" i="3"/>
  <c r="CN245" i="3"/>
  <c r="CZ373" i="3"/>
  <c r="CZ370" i="3"/>
  <c r="CZ369" i="3"/>
  <c r="CZ366" i="3"/>
  <c r="CZ363" i="3"/>
  <c r="CZ360" i="3"/>
  <c r="CZ359" i="3"/>
  <c r="CZ358" i="3"/>
  <c r="CZ357" i="3"/>
  <c r="CZ356" i="3"/>
  <c r="CZ355" i="3"/>
  <c r="CO303" i="3"/>
  <c r="CK303" i="3"/>
  <c r="CG303" i="3"/>
  <c r="CC303" i="3"/>
  <c r="BY303" i="3"/>
  <c r="BU303" i="3"/>
  <c r="BQ303" i="3"/>
  <c r="BM303" i="3"/>
  <c r="BG303" i="3"/>
  <c r="BB303" i="3"/>
  <c r="AW303" i="3"/>
  <c r="AQ303" i="3"/>
  <c r="AL303" i="3"/>
  <c r="AG303" i="3"/>
  <c r="AA303" i="3"/>
  <c r="V303" i="3"/>
  <c r="Q303" i="3"/>
  <c r="K303" i="3"/>
  <c r="E303" i="3"/>
  <c r="CZ302" i="3"/>
  <c r="C302" i="3"/>
  <c r="G302" i="3"/>
  <c r="L302" i="3"/>
  <c r="P302" i="3"/>
  <c r="T302" i="3"/>
  <c r="X302" i="3"/>
  <c r="AB302" i="3"/>
  <c r="AF302" i="3"/>
  <c r="AJ302" i="3"/>
  <c r="AN302" i="3"/>
  <c r="AR302" i="3"/>
  <c r="AV302" i="3"/>
  <c r="AZ302" i="3"/>
  <c r="BD302" i="3"/>
  <c r="BH302" i="3"/>
  <c r="BM302" i="3"/>
  <c r="BQ302" i="3"/>
  <c r="BU302" i="3"/>
  <c r="BY302" i="3"/>
  <c r="CC302" i="3"/>
  <c r="CG302" i="3"/>
  <c r="CK302" i="3"/>
  <c r="CO302" i="3"/>
  <c r="CN299" i="3"/>
  <c r="CI299" i="3"/>
  <c r="CD299" i="3"/>
  <c r="BX299" i="3"/>
  <c r="BS299" i="3"/>
  <c r="BN299" i="3"/>
  <c r="BG299" i="3"/>
  <c r="BB299" i="3"/>
  <c r="AW299" i="3"/>
  <c r="AQ299" i="3"/>
  <c r="AL299" i="3"/>
  <c r="AG299" i="3"/>
  <c r="AA299" i="3"/>
  <c r="V299" i="3"/>
  <c r="Q299" i="3"/>
  <c r="K299" i="3"/>
  <c r="E299" i="3"/>
  <c r="CZ298" i="3"/>
  <c r="C298" i="3"/>
  <c r="G298" i="3"/>
  <c r="L298" i="3"/>
  <c r="P298" i="3"/>
  <c r="T298" i="3"/>
  <c r="X298" i="3"/>
  <c r="AB298" i="3"/>
  <c r="AF298" i="3"/>
  <c r="AJ298" i="3"/>
  <c r="AN298" i="3"/>
  <c r="AR298" i="3"/>
  <c r="AV298" i="3"/>
  <c r="AZ298" i="3"/>
  <c r="BD298" i="3"/>
  <c r="BH298" i="3"/>
  <c r="BM298" i="3"/>
  <c r="BQ298" i="3"/>
  <c r="BU298" i="3"/>
  <c r="BY298" i="3"/>
  <c r="CC298" i="3"/>
  <c r="CG298" i="3"/>
  <c r="CK298" i="3"/>
  <c r="CO298" i="3"/>
  <c r="CN295" i="3"/>
  <c r="CI295" i="3"/>
  <c r="CD295" i="3"/>
  <c r="BX295" i="3"/>
  <c r="BS295" i="3"/>
  <c r="BN295" i="3"/>
  <c r="BG295" i="3"/>
  <c r="BB295" i="3"/>
  <c r="AW295" i="3"/>
  <c r="AQ295" i="3"/>
  <c r="AL295" i="3"/>
  <c r="AG295" i="3"/>
  <c r="AA295" i="3"/>
  <c r="V295" i="3"/>
  <c r="Q295" i="3"/>
  <c r="K295" i="3"/>
  <c r="E295" i="3"/>
  <c r="CZ294" i="3"/>
  <c r="C294" i="3"/>
  <c r="G294" i="3"/>
  <c r="L294" i="3"/>
  <c r="P294" i="3"/>
  <c r="T294" i="3"/>
  <c r="X294" i="3"/>
  <c r="AB294" i="3"/>
  <c r="AF294" i="3"/>
  <c r="AJ294" i="3"/>
  <c r="AN294" i="3"/>
  <c r="AR294" i="3"/>
  <c r="AV294" i="3"/>
  <c r="AZ294" i="3"/>
  <c r="BD294" i="3"/>
  <c r="BH294" i="3"/>
  <c r="BM294" i="3"/>
  <c r="BQ294" i="3"/>
  <c r="BU294" i="3"/>
  <c r="BY294" i="3"/>
  <c r="CC294" i="3"/>
  <c r="CG294" i="3"/>
  <c r="CK294" i="3"/>
  <c r="CO294" i="3"/>
  <c r="CN291" i="3"/>
  <c r="CI291" i="3"/>
  <c r="CD291" i="3"/>
  <c r="BX291" i="3"/>
  <c r="BS291" i="3"/>
  <c r="BN291" i="3"/>
  <c r="BG291" i="3"/>
  <c r="BB291" i="3"/>
  <c r="AW291" i="3"/>
  <c r="AQ291" i="3"/>
  <c r="AL291" i="3"/>
  <c r="AG291" i="3"/>
  <c r="AA291" i="3"/>
  <c r="V291" i="3"/>
  <c r="Q291" i="3"/>
  <c r="K291" i="3"/>
  <c r="E291" i="3"/>
  <c r="CZ290" i="3"/>
  <c r="C290" i="3"/>
  <c r="G290" i="3"/>
  <c r="L290" i="3"/>
  <c r="P290" i="3"/>
  <c r="T290" i="3"/>
  <c r="X290" i="3"/>
  <c r="AB290" i="3"/>
  <c r="AF290" i="3"/>
  <c r="AJ290" i="3"/>
  <c r="AN290" i="3"/>
  <c r="AR290" i="3"/>
  <c r="AV290" i="3"/>
  <c r="AZ290" i="3"/>
  <c r="BD290" i="3"/>
  <c r="BH290" i="3"/>
  <c r="BM290" i="3"/>
  <c r="BQ290" i="3"/>
  <c r="BU290" i="3"/>
  <c r="BY290" i="3"/>
  <c r="CC290" i="3"/>
  <c r="CG290" i="3"/>
  <c r="CK290" i="3"/>
  <c r="CO290" i="3"/>
  <c r="CN287" i="3"/>
  <c r="CI287" i="3"/>
  <c r="CD287" i="3"/>
  <c r="BX287" i="3"/>
  <c r="BS287" i="3"/>
  <c r="BN287" i="3"/>
  <c r="BG287" i="3"/>
  <c r="BB287" i="3"/>
  <c r="AW287" i="3"/>
  <c r="AQ287" i="3"/>
  <c r="AL287" i="3"/>
  <c r="AG287" i="3"/>
  <c r="AA287" i="3"/>
  <c r="V287" i="3"/>
  <c r="Q287" i="3"/>
  <c r="K287" i="3"/>
  <c r="E287" i="3"/>
  <c r="CP285" i="3"/>
  <c r="CI285" i="3"/>
  <c r="CB285" i="3"/>
  <c r="BT285" i="3"/>
  <c r="BN285" i="3"/>
  <c r="BF285" i="3"/>
  <c r="AX285" i="3"/>
  <c r="AQ285" i="3"/>
  <c r="AK285" i="3"/>
  <c r="AC285" i="3"/>
  <c r="V285" i="3"/>
  <c r="O285" i="3"/>
  <c r="F285" i="3"/>
  <c r="C276" i="3"/>
  <c r="G276" i="3"/>
  <c r="L276" i="3"/>
  <c r="P276" i="3"/>
  <c r="T276" i="3"/>
  <c r="X276" i="3"/>
  <c r="AB276" i="3"/>
  <c r="AF276" i="3"/>
  <c r="AJ276" i="3"/>
  <c r="AN276" i="3"/>
  <c r="AR276" i="3"/>
  <c r="AV276" i="3"/>
  <c r="AZ276" i="3"/>
  <c r="BD276" i="3"/>
  <c r="BH276" i="3"/>
  <c r="BM276" i="3"/>
  <c r="BQ276" i="3"/>
  <c r="BU276" i="3"/>
  <c r="BY276" i="3"/>
  <c r="CC276" i="3"/>
  <c r="CG276" i="3"/>
  <c r="CK276" i="3"/>
  <c r="CO276" i="3"/>
  <c r="D276" i="3"/>
  <c r="I276" i="3"/>
  <c r="O276" i="3"/>
  <c r="U276" i="3"/>
  <c r="Z276" i="3"/>
  <c r="AE276" i="3"/>
  <c r="AK276" i="3"/>
  <c r="AP276" i="3"/>
  <c r="AU276" i="3"/>
  <c r="BA276" i="3"/>
  <c r="BF276" i="3"/>
  <c r="BL276" i="3"/>
  <c r="BR276" i="3"/>
  <c r="BW276" i="3"/>
  <c r="CB276" i="3"/>
  <c r="CH276" i="3"/>
  <c r="CM276" i="3"/>
  <c r="CR276" i="3"/>
  <c r="C275" i="3"/>
  <c r="G275" i="3"/>
  <c r="L275" i="3"/>
  <c r="P275" i="3"/>
  <c r="T275" i="3"/>
  <c r="X275" i="3"/>
  <c r="AB275" i="3"/>
  <c r="AF275" i="3"/>
  <c r="AJ275" i="3"/>
  <c r="AN275" i="3"/>
  <c r="AR275" i="3"/>
  <c r="AV275" i="3"/>
  <c r="AZ275" i="3"/>
  <c r="BD275" i="3"/>
  <c r="BH275" i="3"/>
  <c r="BM275" i="3"/>
  <c r="BQ275" i="3"/>
  <c r="BU275" i="3"/>
  <c r="BY275" i="3"/>
  <c r="CC275" i="3"/>
  <c r="CG275" i="3"/>
  <c r="CK275" i="3"/>
  <c r="CO275" i="3"/>
  <c r="E275" i="3"/>
  <c r="K275" i="3"/>
  <c r="Q275" i="3"/>
  <c r="V275" i="3"/>
  <c r="AA275" i="3"/>
  <c r="AG275" i="3"/>
  <c r="AL275" i="3"/>
  <c r="AQ275" i="3"/>
  <c r="AW275" i="3"/>
  <c r="BB275" i="3"/>
  <c r="BG275" i="3"/>
  <c r="BN275" i="3"/>
  <c r="BS275" i="3"/>
  <c r="BX275" i="3"/>
  <c r="CD275" i="3"/>
  <c r="CI275" i="3"/>
  <c r="CN275" i="3"/>
  <c r="C273" i="3"/>
  <c r="G273" i="3"/>
  <c r="L273" i="3"/>
  <c r="P273" i="3"/>
  <c r="T273" i="3"/>
  <c r="X273" i="3"/>
  <c r="AB273" i="3"/>
  <c r="AF273" i="3"/>
  <c r="AJ273" i="3"/>
  <c r="AN273" i="3"/>
  <c r="AR273" i="3"/>
  <c r="AV273" i="3"/>
  <c r="AZ273" i="3"/>
  <c r="BD273" i="3"/>
  <c r="BH273" i="3"/>
  <c r="BM273" i="3"/>
  <c r="BQ273" i="3"/>
  <c r="BU273" i="3"/>
  <c r="BY273" i="3"/>
  <c r="CC273" i="3"/>
  <c r="CG273" i="3"/>
  <c r="CK273" i="3"/>
  <c r="CO273" i="3"/>
  <c r="B273" i="3"/>
  <c r="H273" i="3"/>
  <c r="N273" i="3"/>
  <c r="S273" i="3"/>
  <c r="Y273" i="3"/>
  <c r="AD273" i="3"/>
  <c r="AI273" i="3"/>
  <c r="AO273" i="3"/>
  <c r="AT273" i="3"/>
  <c r="AY273" i="3"/>
  <c r="BE273" i="3"/>
  <c r="BJ273" i="3"/>
  <c r="BP273" i="3"/>
  <c r="BV273" i="3"/>
  <c r="CA273" i="3"/>
  <c r="CF273" i="3"/>
  <c r="CL273" i="3"/>
  <c r="CQ273" i="3"/>
  <c r="CP272" i="3"/>
  <c r="CI272" i="3"/>
  <c r="CA272" i="3"/>
  <c r="BT272" i="3"/>
  <c r="BN272" i="3"/>
  <c r="BE272" i="3"/>
  <c r="AX272" i="3"/>
  <c r="AQ272" i="3"/>
  <c r="AI272" i="3"/>
  <c r="AC272" i="3"/>
  <c r="V272" i="3"/>
  <c r="N272" i="3"/>
  <c r="F272" i="3"/>
  <c r="CP271" i="3"/>
  <c r="CH271" i="3"/>
  <c r="CA271" i="3"/>
  <c r="BT271" i="3"/>
  <c r="BL271" i="3"/>
  <c r="BE271" i="3"/>
  <c r="AX271" i="3"/>
  <c r="AP271" i="3"/>
  <c r="AI271" i="3"/>
  <c r="AC271" i="3"/>
  <c r="U271" i="3"/>
  <c r="N271" i="3"/>
  <c r="F271" i="3"/>
  <c r="CP269" i="3"/>
  <c r="CI269" i="3"/>
  <c r="CB269" i="3"/>
  <c r="BT269" i="3"/>
  <c r="BN269" i="3"/>
  <c r="BF269" i="3"/>
  <c r="AX269" i="3"/>
  <c r="AQ269" i="3"/>
  <c r="AK269" i="3"/>
  <c r="AC269" i="3"/>
  <c r="V269" i="3"/>
  <c r="O269" i="3"/>
  <c r="F269" i="3"/>
  <c r="CM261" i="3"/>
  <c r="CE261" i="3"/>
  <c r="BX261" i="3"/>
  <c r="BR261" i="3"/>
  <c r="BI261" i="3"/>
  <c r="BB261" i="3"/>
  <c r="AU261" i="3"/>
  <c r="AM261" i="3"/>
  <c r="AE261" i="3"/>
  <c r="U261" i="3"/>
  <c r="I261" i="3"/>
  <c r="CZ259" i="3"/>
  <c r="C259" i="3"/>
  <c r="G259" i="3"/>
  <c r="L259" i="3"/>
  <c r="P259" i="3"/>
  <c r="T259" i="3"/>
  <c r="X259" i="3"/>
  <c r="AB259" i="3"/>
  <c r="AF259" i="3"/>
  <c r="AJ259" i="3"/>
  <c r="AN259" i="3"/>
  <c r="AR259" i="3"/>
  <c r="AV259" i="3"/>
  <c r="AZ259" i="3"/>
  <c r="BD259" i="3"/>
  <c r="BH259" i="3"/>
  <c r="BM259" i="3"/>
  <c r="BQ259" i="3"/>
  <c r="BU259" i="3"/>
  <c r="BY259" i="3"/>
  <c r="CC259" i="3"/>
  <c r="CG259" i="3"/>
  <c r="CK259" i="3"/>
  <c r="CO259" i="3"/>
  <c r="E259" i="3"/>
  <c r="K259" i="3"/>
  <c r="Q259" i="3"/>
  <c r="V259" i="3"/>
  <c r="AA259" i="3"/>
  <c r="AG259" i="3"/>
  <c r="AL259" i="3"/>
  <c r="AQ259" i="3"/>
  <c r="AW259" i="3"/>
  <c r="BB259" i="3"/>
  <c r="BG259" i="3"/>
  <c r="BN259" i="3"/>
  <c r="BS259" i="3"/>
  <c r="BX259" i="3"/>
  <c r="CD259" i="3"/>
  <c r="CI259" i="3"/>
  <c r="CN259" i="3"/>
  <c r="B259" i="3"/>
  <c r="H259" i="3"/>
  <c r="N259" i="3"/>
  <c r="S259" i="3"/>
  <c r="Y259" i="3"/>
  <c r="AD259" i="3"/>
  <c r="AI259" i="3"/>
  <c r="AO259" i="3"/>
  <c r="AT259" i="3"/>
  <c r="AY259" i="3"/>
  <c r="BE259" i="3"/>
  <c r="BJ259" i="3"/>
  <c r="BP259" i="3"/>
  <c r="BV259" i="3"/>
  <c r="CA259" i="3"/>
  <c r="CF259" i="3"/>
  <c r="CL259" i="3"/>
  <c r="CQ259" i="3"/>
  <c r="CR257" i="3"/>
  <c r="CH257" i="3"/>
  <c r="BW257" i="3"/>
  <c r="BL257" i="3"/>
  <c r="BA257" i="3"/>
  <c r="AP257" i="3"/>
  <c r="AE257" i="3"/>
  <c r="U257" i="3"/>
  <c r="I257" i="3"/>
  <c r="CR253" i="3"/>
  <c r="CH253" i="3"/>
  <c r="BW253" i="3"/>
  <c r="BL253" i="3"/>
  <c r="BA253" i="3"/>
  <c r="AP253" i="3"/>
  <c r="AE253" i="3"/>
  <c r="U253" i="3"/>
  <c r="I253" i="3"/>
  <c r="CR249" i="3"/>
  <c r="CH249" i="3"/>
  <c r="BW249" i="3"/>
  <c r="BL249" i="3"/>
  <c r="BA249" i="3"/>
  <c r="AP249" i="3"/>
  <c r="AE249" i="3"/>
  <c r="U249" i="3"/>
  <c r="I249" i="3"/>
  <c r="CR245" i="3"/>
  <c r="CH245" i="3"/>
  <c r="BW245" i="3"/>
  <c r="BL245" i="3"/>
  <c r="BA245" i="3"/>
  <c r="AP245" i="3"/>
  <c r="AE245" i="3"/>
  <c r="U245" i="3"/>
  <c r="I245" i="3"/>
  <c r="CZ239" i="3"/>
  <c r="C239" i="3"/>
  <c r="G239" i="3"/>
  <c r="L239" i="3"/>
  <c r="P239" i="3"/>
  <c r="T239" i="3"/>
  <c r="X239" i="3"/>
  <c r="AB239" i="3"/>
  <c r="AF239" i="3"/>
  <c r="AJ239" i="3"/>
  <c r="AN239" i="3"/>
  <c r="AR239" i="3"/>
  <c r="AV239" i="3"/>
  <c r="AZ239" i="3"/>
  <c r="BD239" i="3"/>
  <c r="BH239" i="3"/>
  <c r="BM239" i="3"/>
  <c r="BQ239" i="3"/>
  <c r="BU239" i="3"/>
  <c r="BY239" i="3"/>
  <c r="CC239" i="3"/>
  <c r="CG239" i="3"/>
  <c r="CK239" i="3"/>
  <c r="CO239" i="3"/>
  <c r="D239" i="3"/>
  <c r="I239" i="3"/>
  <c r="O239" i="3"/>
  <c r="U239" i="3"/>
  <c r="Z239" i="3"/>
  <c r="AE239" i="3"/>
  <c r="AK239" i="3"/>
  <c r="AP239" i="3"/>
  <c r="AU239" i="3"/>
  <c r="BA239" i="3"/>
  <c r="BF239" i="3"/>
  <c r="BL239" i="3"/>
  <c r="BR239" i="3"/>
  <c r="BW239" i="3"/>
  <c r="CB239" i="3"/>
  <c r="CH239" i="3"/>
  <c r="CM239" i="3"/>
  <c r="CR239" i="3"/>
  <c r="E239" i="3"/>
  <c r="K239" i="3"/>
  <c r="Q239" i="3"/>
  <c r="V239" i="3"/>
  <c r="AA239" i="3"/>
  <c r="AG239" i="3"/>
  <c r="AL239" i="3"/>
  <c r="AQ239" i="3"/>
  <c r="AW239" i="3"/>
  <c r="BB239" i="3"/>
  <c r="BG239" i="3"/>
  <c r="BN239" i="3"/>
  <c r="BS239" i="3"/>
  <c r="BX239" i="3"/>
  <c r="CD239" i="3"/>
  <c r="CI239" i="3"/>
  <c r="CN239" i="3"/>
  <c r="B239" i="3"/>
  <c r="H239" i="3"/>
  <c r="N239" i="3"/>
  <c r="S239" i="3"/>
  <c r="Y239" i="3"/>
  <c r="AD239" i="3"/>
  <c r="AI239" i="3"/>
  <c r="AO239" i="3"/>
  <c r="AT239" i="3"/>
  <c r="AY239" i="3"/>
  <c r="BE239" i="3"/>
  <c r="BJ239" i="3"/>
  <c r="BP239" i="3"/>
  <c r="BV239" i="3"/>
  <c r="CA239" i="3"/>
  <c r="CF239" i="3"/>
  <c r="CL239" i="3"/>
  <c r="CQ239" i="3"/>
  <c r="CR303" i="3"/>
  <c r="CN303" i="3"/>
  <c r="CJ303" i="3"/>
  <c r="CF303" i="3"/>
  <c r="CB303" i="3"/>
  <c r="BX303" i="3"/>
  <c r="BT303" i="3"/>
  <c r="BP303" i="3"/>
  <c r="BL303" i="3"/>
  <c r="BF303" i="3"/>
  <c r="BA303" i="3"/>
  <c r="AU303" i="3"/>
  <c r="AP303" i="3"/>
  <c r="AK303" i="3"/>
  <c r="AE303" i="3"/>
  <c r="Z303" i="3"/>
  <c r="U303" i="3"/>
  <c r="O303" i="3"/>
  <c r="I303" i="3"/>
  <c r="D303" i="3"/>
  <c r="CN302" i="3"/>
  <c r="CI302" i="3"/>
  <c r="CD302" i="3"/>
  <c r="BX302" i="3"/>
  <c r="BS302" i="3"/>
  <c r="BN302" i="3"/>
  <c r="BG302" i="3"/>
  <c r="BB302" i="3"/>
  <c r="AW302" i="3"/>
  <c r="AQ302" i="3"/>
  <c r="AL302" i="3"/>
  <c r="AG302" i="3"/>
  <c r="AA302" i="3"/>
  <c r="V302" i="3"/>
  <c r="Q302" i="3"/>
  <c r="K302" i="3"/>
  <c r="E302" i="3"/>
  <c r="CZ301" i="3"/>
  <c r="C301" i="3"/>
  <c r="G301" i="3"/>
  <c r="L301" i="3"/>
  <c r="P301" i="3"/>
  <c r="T301" i="3"/>
  <c r="X301" i="3"/>
  <c r="AB301" i="3"/>
  <c r="AF301" i="3"/>
  <c r="AJ301" i="3"/>
  <c r="AN301" i="3"/>
  <c r="AR301" i="3"/>
  <c r="AV301" i="3"/>
  <c r="AZ301" i="3"/>
  <c r="BD301" i="3"/>
  <c r="BH301" i="3"/>
  <c r="BM301" i="3"/>
  <c r="BQ301" i="3"/>
  <c r="BU301" i="3"/>
  <c r="BY301" i="3"/>
  <c r="CC301" i="3"/>
  <c r="CG301" i="3"/>
  <c r="CK301" i="3"/>
  <c r="CO301" i="3"/>
  <c r="CR299" i="3"/>
  <c r="CM299" i="3"/>
  <c r="CH299" i="3"/>
  <c r="CB299" i="3"/>
  <c r="BW299" i="3"/>
  <c r="BR299" i="3"/>
  <c r="BL299" i="3"/>
  <c r="BF299" i="3"/>
  <c r="BA299" i="3"/>
  <c r="AU299" i="3"/>
  <c r="AP299" i="3"/>
  <c r="AK299" i="3"/>
  <c r="AE299" i="3"/>
  <c r="Z299" i="3"/>
  <c r="U299" i="3"/>
  <c r="O299" i="3"/>
  <c r="I299" i="3"/>
  <c r="D299" i="3"/>
  <c r="CN298" i="3"/>
  <c r="CI298" i="3"/>
  <c r="CD298" i="3"/>
  <c r="BX298" i="3"/>
  <c r="BS298" i="3"/>
  <c r="BN298" i="3"/>
  <c r="BG298" i="3"/>
  <c r="BB298" i="3"/>
  <c r="AW298" i="3"/>
  <c r="AQ298" i="3"/>
  <c r="AL298" i="3"/>
  <c r="AG298" i="3"/>
  <c r="AA298" i="3"/>
  <c r="V298" i="3"/>
  <c r="Q298" i="3"/>
  <c r="K298" i="3"/>
  <c r="E298" i="3"/>
  <c r="CZ297" i="3"/>
  <c r="C297" i="3"/>
  <c r="G297" i="3"/>
  <c r="L297" i="3"/>
  <c r="P297" i="3"/>
  <c r="T297" i="3"/>
  <c r="X297" i="3"/>
  <c r="AB297" i="3"/>
  <c r="AF297" i="3"/>
  <c r="AJ297" i="3"/>
  <c r="AN297" i="3"/>
  <c r="AR297" i="3"/>
  <c r="AV297" i="3"/>
  <c r="AZ297" i="3"/>
  <c r="BD297" i="3"/>
  <c r="BH297" i="3"/>
  <c r="BM297" i="3"/>
  <c r="BQ297" i="3"/>
  <c r="BU297" i="3"/>
  <c r="BY297" i="3"/>
  <c r="CC297" i="3"/>
  <c r="CG297" i="3"/>
  <c r="CK297" i="3"/>
  <c r="CO297" i="3"/>
  <c r="CR295" i="3"/>
  <c r="CM295" i="3"/>
  <c r="CH295" i="3"/>
  <c r="CB295" i="3"/>
  <c r="BW295" i="3"/>
  <c r="BR295" i="3"/>
  <c r="BL295" i="3"/>
  <c r="BF295" i="3"/>
  <c r="BA295" i="3"/>
  <c r="AU295" i="3"/>
  <c r="AP295" i="3"/>
  <c r="AK295" i="3"/>
  <c r="AE295" i="3"/>
  <c r="Z295" i="3"/>
  <c r="U295" i="3"/>
  <c r="O295" i="3"/>
  <c r="I295" i="3"/>
  <c r="D295" i="3"/>
  <c r="CN294" i="3"/>
  <c r="CI294" i="3"/>
  <c r="CD294" i="3"/>
  <c r="BX294" i="3"/>
  <c r="BS294" i="3"/>
  <c r="BN294" i="3"/>
  <c r="BG294" i="3"/>
  <c r="BB294" i="3"/>
  <c r="AW294" i="3"/>
  <c r="AQ294" i="3"/>
  <c r="AL294" i="3"/>
  <c r="AG294" i="3"/>
  <c r="AA294" i="3"/>
  <c r="V294" i="3"/>
  <c r="Q294" i="3"/>
  <c r="K294" i="3"/>
  <c r="E294" i="3"/>
  <c r="CZ293" i="3"/>
  <c r="C293" i="3"/>
  <c r="G293" i="3"/>
  <c r="L293" i="3"/>
  <c r="P293" i="3"/>
  <c r="T293" i="3"/>
  <c r="X293" i="3"/>
  <c r="AB293" i="3"/>
  <c r="AF293" i="3"/>
  <c r="AJ293" i="3"/>
  <c r="AN293" i="3"/>
  <c r="AR293" i="3"/>
  <c r="AV293" i="3"/>
  <c r="AZ293" i="3"/>
  <c r="BD293" i="3"/>
  <c r="BH293" i="3"/>
  <c r="BM293" i="3"/>
  <c r="BQ293" i="3"/>
  <c r="BU293" i="3"/>
  <c r="BY293" i="3"/>
  <c r="CC293" i="3"/>
  <c r="CG293" i="3"/>
  <c r="CK293" i="3"/>
  <c r="CO293" i="3"/>
  <c r="CR291" i="3"/>
  <c r="CM291" i="3"/>
  <c r="CH291" i="3"/>
  <c r="CB291" i="3"/>
  <c r="BW291" i="3"/>
  <c r="BR291" i="3"/>
  <c r="BL291" i="3"/>
  <c r="BF291" i="3"/>
  <c r="BA291" i="3"/>
  <c r="AU291" i="3"/>
  <c r="AP291" i="3"/>
  <c r="AK291" i="3"/>
  <c r="AE291" i="3"/>
  <c r="Z291" i="3"/>
  <c r="U291" i="3"/>
  <c r="O291" i="3"/>
  <c r="I291" i="3"/>
  <c r="D291" i="3"/>
  <c r="CN290" i="3"/>
  <c r="CI290" i="3"/>
  <c r="CD290" i="3"/>
  <c r="BX290" i="3"/>
  <c r="BS290" i="3"/>
  <c r="BN290" i="3"/>
  <c r="BG290" i="3"/>
  <c r="BB290" i="3"/>
  <c r="AW290" i="3"/>
  <c r="AQ290" i="3"/>
  <c r="AL290" i="3"/>
  <c r="AG290" i="3"/>
  <c r="AA290" i="3"/>
  <c r="V290" i="3"/>
  <c r="Q290" i="3"/>
  <c r="K290" i="3"/>
  <c r="E290" i="3"/>
  <c r="CZ289" i="3"/>
  <c r="C289" i="3"/>
  <c r="G289" i="3"/>
  <c r="L289" i="3"/>
  <c r="P289" i="3"/>
  <c r="T289" i="3"/>
  <c r="X289" i="3"/>
  <c r="AB289" i="3"/>
  <c r="AF289" i="3"/>
  <c r="AJ289" i="3"/>
  <c r="AN289" i="3"/>
  <c r="AR289" i="3"/>
  <c r="AV289" i="3"/>
  <c r="AZ289" i="3"/>
  <c r="BD289" i="3"/>
  <c r="BH289" i="3"/>
  <c r="BM289" i="3"/>
  <c r="BQ289" i="3"/>
  <c r="BU289" i="3"/>
  <c r="BY289" i="3"/>
  <c r="CC289" i="3"/>
  <c r="CG289" i="3"/>
  <c r="CK289" i="3"/>
  <c r="CO289" i="3"/>
  <c r="CR287" i="3"/>
  <c r="CM287" i="3"/>
  <c r="CH287" i="3"/>
  <c r="CB287" i="3"/>
  <c r="BW287" i="3"/>
  <c r="BR287" i="3"/>
  <c r="BL287" i="3"/>
  <c r="BF287" i="3"/>
  <c r="BA287" i="3"/>
  <c r="AU287" i="3"/>
  <c r="AP287" i="3"/>
  <c r="AK287" i="3"/>
  <c r="AE287" i="3"/>
  <c r="Z287" i="3"/>
  <c r="U287" i="3"/>
  <c r="O287" i="3"/>
  <c r="I287" i="3"/>
  <c r="D287" i="3"/>
  <c r="CN285" i="3"/>
  <c r="CH285" i="3"/>
  <c r="BZ285" i="3"/>
  <c r="BS285" i="3"/>
  <c r="BL285" i="3"/>
  <c r="BC285" i="3"/>
  <c r="AW285" i="3"/>
  <c r="AP285" i="3"/>
  <c r="AH285" i="3"/>
  <c r="AA285" i="3"/>
  <c r="U285" i="3"/>
  <c r="M285" i="3"/>
  <c r="E285" i="3"/>
  <c r="C280" i="3"/>
  <c r="G280" i="3"/>
  <c r="L280" i="3"/>
  <c r="P280" i="3"/>
  <c r="T280" i="3"/>
  <c r="X280" i="3"/>
  <c r="AB280" i="3"/>
  <c r="AF280" i="3"/>
  <c r="AJ280" i="3"/>
  <c r="AN280" i="3"/>
  <c r="AR280" i="3"/>
  <c r="AV280" i="3"/>
  <c r="AZ280" i="3"/>
  <c r="BD280" i="3"/>
  <c r="BH280" i="3"/>
  <c r="BM280" i="3"/>
  <c r="BQ280" i="3"/>
  <c r="BU280" i="3"/>
  <c r="BY280" i="3"/>
  <c r="CC280" i="3"/>
  <c r="CG280" i="3"/>
  <c r="CK280" i="3"/>
  <c r="CO280" i="3"/>
  <c r="D280" i="3"/>
  <c r="I280" i="3"/>
  <c r="O280" i="3"/>
  <c r="U280" i="3"/>
  <c r="Z280" i="3"/>
  <c r="AE280" i="3"/>
  <c r="AK280" i="3"/>
  <c r="AP280" i="3"/>
  <c r="F886" i="5" s="1"/>
  <c r="AU280" i="3"/>
  <c r="BA280" i="3"/>
  <c r="BF280" i="3"/>
  <c r="BL280" i="3"/>
  <c r="BR280" i="3"/>
  <c r="BW280" i="3"/>
  <c r="CB280" i="3"/>
  <c r="CH280" i="3"/>
  <c r="CM280" i="3"/>
  <c r="CR280" i="3"/>
  <c r="CZ279" i="3"/>
  <c r="C279" i="3"/>
  <c r="G279" i="3"/>
  <c r="L279" i="3"/>
  <c r="P279" i="3"/>
  <c r="T279" i="3"/>
  <c r="X279" i="3"/>
  <c r="AB279" i="3"/>
  <c r="AF279" i="3"/>
  <c r="AJ279" i="3"/>
  <c r="AN279" i="3"/>
  <c r="AR279" i="3"/>
  <c r="AV279" i="3"/>
  <c r="AZ279" i="3"/>
  <c r="BD279" i="3"/>
  <c r="BH279" i="3"/>
  <c r="BM279" i="3"/>
  <c r="BQ279" i="3"/>
  <c r="BU279" i="3"/>
  <c r="BY279" i="3"/>
  <c r="CC279" i="3"/>
  <c r="CG279" i="3"/>
  <c r="CK279" i="3"/>
  <c r="CO279" i="3"/>
  <c r="E279" i="3"/>
  <c r="K279" i="3"/>
  <c r="Q279" i="3"/>
  <c r="V279" i="3"/>
  <c r="AA279" i="3"/>
  <c r="AG279" i="3"/>
  <c r="AL279" i="3"/>
  <c r="AQ279" i="3"/>
  <c r="AW279" i="3"/>
  <c r="BB279" i="3"/>
  <c r="BG279" i="3"/>
  <c r="BN279" i="3"/>
  <c r="BS279" i="3"/>
  <c r="BX279" i="3"/>
  <c r="CD279" i="3"/>
  <c r="CI279" i="3"/>
  <c r="CN279" i="3"/>
  <c r="C277" i="3"/>
  <c r="G277" i="3"/>
  <c r="L277" i="3"/>
  <c r="P277" i="3"/>
  <c r="T277" i="3"/>
  <c r="X277" i="3"/>
  <c r="AB277" i="3"/>
  <c r="AF277" i="3"/>
  <c r="AJ277" i="3"/>
  <c r="AN277" i="3"/>
  <c r="AR277" i="3"/>
  <c r="AV277" i="3"/>
  <c r="AZ277" i="3"/>
  <c r="BD277" i="3"/>
  <c r="BH277" i="3"/>
  <c r="BM277" i="3"/>
  <c r="BQ277" i="3"/>
  <c r="BU277" i="3"/>
  <c r="BY277" i="3"/>
  <c r="CC277" i="3"/>
  <c r="CG277" i="3"/>
  <c r="CK277" i="3"/>
  <c r="CO277" i="3"/>
  <c r="B277" i="3"/>
  <c r="H277" i="3"/>
  <c r="N277" i="3"/>
  <c r="S277" i="3"/>
  <c r="Y277" i="3"/>
  <c r="AD277" i="3"/>
  <c r="AI277" i="3"/>
  <c r="AO277" i="3"/>
  <c r="AT277" i="3"/>
  <c r="AY277" i="3"/>
  <c r="BE277" i="3"/>
  <c r="BJ277" i="3"/>
  <c r="BP277" i="3"/>
  <c r="BV277" i="3"/>
  <c r="CA277" i="3"/>
  <c r="CF277" i="3"/>
  <c r="CL277" i="3"/>
  <c r="CQ277" i="3"/>
  <c r="CP276" i="3"/>
  <c r="CI276" i="3"/>
  <c r="CA276" i="3"/>
  <c r="BT276" i="3"/>
  <c r="BN276" i="3"/>
  <c r="BE276" i="3"/>
  <c r="AX276" i="3"/>
  <c r="AQ276" i="3"/>
  <c r="AI276" i="3"/>
  <c r="AC276" i="3"/>
  <c r="V276" i="3"/>
  <c r="N276" i="3"/>
  <c r="F276" i="3"/>
  <c r="CP275" i="3"/>
  <c r="CH275" i="3"/>
  <c r="CA275" i="3"/>
  <c r="BT275" i="3"/>
  <c r="BL275" i="3"/>
  <c r="BE275" i="3"/>
  <c r="AX275" i="3"/>
  <c r="AP275" i="3"/>
  <c r="AI275" i="3"/>
  <c r="AC275" i="3"/>
  <c r="U275" i="3"/>
  <c r="N275" i="3"/>
  <c r="F275" i="3"/>
  <c r="CP273" i="3"/>
  <c r="CI273" i="3"/>
  <c r="CB273" i="3"/>
  <c r="BT273" i="3"/>
  <c r="BN273" i="3"/>
  <c r="BF273" i="3"/>
  <c r="AX273" i="3"/>
  <c r="AQ273" i="3"/>
  <c r="AK273" i="3"/>
  <c r="AC273" i="3"/>
  <c r="V273" i="3"/>
  <c r="O273" i="3"/>
  <c r="F273" i="3"/>
  <c r="CN272" i="3"/>
  <c r="CF272" i="3"/>
  <c r="BZ272" i="3"/>
  <c r="BS272" i="3"/>
  <c r="BJ272" i="3"/>
  <c r="BC272" i="3"/>
  <c r="AW272" i="3"/>
  <c r="AO272" i="3"/>
  <c r="AH272" i="3"/>
  <c r="AA272" i="3"/>
  <c r="S272" i="3"/>
  <c r="M272" i="3"/>
  <c r="E272" i="3"/>
  <c r="CM271" i="3"/>
  <c r="CF271" i="3"/>
  <c r="BZ271" i="3"/>
  <c r="BR271" i="3"/>
  <c r="BJ271" i="3"/>
  <c r="BC271" i="3"/>
  <c r="AU271" i="3"/>
  <c r="AO271" i="3"/>
  <c r="AH271" i="3"/>
  <c r="Z271" i="3"/>
  <c r="S271" i="3"/>
  <c r="M271" i="3"/>
  <c r="D271" i="3"/>
  <c r="CN269" i="3"/>
  <c r="CH269" i="3"/>
  <c r="BZ269" i="3"/>
  <c r="BS269" i="3"/>
  <c r="BL269" i="3"/>
  <c r="BC269" i="3"/>
  <c r="AW269" i="3"/>
  <c r="AP269" i="3"/>
  <c r="AH269" i="3"/>
  <c r="AA269" i="3"/>
  <c r="U269" i="3"/>
  <c r="M269" i="3"/>
  <c r="E269" i="3"/>
  <c r="CZ264" i="3"/>
  <c r="C264" i="3"/>
  <c r="G264" i="3"/>
  <c r="L264" i="3"/>
  <c r="P264" i="3"/>
  <c r="T264" i="3"/>
  <c r="X264" i="3"/>
  <c r="AB264" i="3"/>
  <c r="AF264" i="3"/>
  <c r="AJ264" i="3"/>
  <c r="AN264" i="3"/>
  <c r="AR264" i="3"/>
  <c r="AV264" i="3"/>
  <c r="AZ264" i="3"/>
  <c r="BD264" i="3"/>
  <c r="BH264" i="3"/>
  <c r="BM264" i="3"/>
  <c r="BQ264" i="3"/>
  <c r="BU264" i="3"/>
  <c r="BY264" i="3"/>
  <c r="CC264" i="3"/>
  <c r="CG264" i="3"/>
  <c r="CK264" i="3"/>
  <c r="CO264" i="3"/>
  <c r="D264" i="3"/>
  <c r="I264" i="3"/>
  <c r="O264" i="3"/>
  <c r="U264" i="3"/>
  <c r="Z264" i="3"/>
  <c r="AE264" i="3"/>
  <c r="AK264" i="3"/>
  <c r="AP264" i="3"/>
  <c r="AU264" i="3"/>
  <c r="BA264" i="3"/>
  <c r="BF264" i="3"/>
  <c r="BL264" i="3"/>
  <c r="BR264" i="3"/>
  <c r="BW264" i="3"/>
  <c r="CB264" i="3"/>
  <c r="CH264" i="3"/>
  <c r="CM264" i="3"/>
  <c r="CR264" i="3"/>
  <c r="CZ263" i="3"/>
  <c r="C263" i="3"/>
  <c r="G263" i="3"/>
  <c r="L263" i="3"/>
  <c r="P263" i="3"/>
  <c r="T263" i="3"/>
  <c r="X263" i="3"/>
  <c r="AB263" i="3"/>
  <c r="AF263" i="3"/>
  <c r="AJ263" i="3"/>
  <c r="AN263" i="3"/>
  <c r="AR263" i="3"/>
  <c r="AV263" i="3"/>
  <c r="AZ263" i="3"/>
  <c r="BD263" i="3"/>
  <c r="BH263" i="3"/>
  <c r="BM263" i="3"/>
  <c r="BQ263" i="3"/>
  <c r="BU263" i="3"/>
  <c r="BY263" i="3"/>
  <c r="CC263" i="3"/>
  <c r="CG263" i="3"/>
  <c r="CK263" i="3"/>
  <c r="CO263" i="3"/>
  <c r="E263" i="3"/>
  <c r="K263" i="3"/>
  <c r="Q263" i="3"/>
  <c r="V263" i="3"/>
  <c r="AA263" i="3"/>
  <c r="AG263" i="3"/>
  <c r="AL263" i="3"/>
  <c r="AQ263" i="3"/>
  <c r="AW263" i="3"/>
  <c r="BB263" i="3"/>
  <c r="BG263" i="3"/>
  <c r="BN263" i="3"/>
  <c r="BS263" i="3"/>
  <c r="BX263" i="3"/>
  <c r="CD263" i="3"/>
  <c r="CI263" i="3"/>
  <c r="CN263" i="3"/>
  <c r="CR261" i="3"/>
  <c r="CJ261" i="3"/>
  <c r="CD261" i="3"/>
  <c r="BW261" i="3"/>
  <c r="BO261" i="3"/>
  <c r="BG261" i="3"/>
  <c r="BA261" i="3"/>
  <c r="AS261" i="3"/>
  <c r="AL261" i="3"/>
  <c r="AC261" i="3"/>
  <c r="R261" i="3"/>
  <c r="F261" i="3"/>
  <c r="CR259" i="3"/>
  <c r="CH259" i="3"/>
  <c r="BW259" i="3"/>
  <c r="BL259" i="3"/>
  <c r="BA259" i="3"/>
  <c r="AP259" i="3"/>
  <c r="AE259" i="3"/>
  <c r="U259" i="3"/>
  <c r="I259" i="3"/>
  <c r="CP257" i="3"/>
  <c r="CE257" i="3"/>
  <c r="BT257" i="3"/>
  <c r="BI257" i="3"/>
  <c r="AX257" i="3"/>
  <c r="AM257" i="3"/>
  <c r="AC257" i="3"/>
  <c r="R257" i="3"/>
  <c r="F257" i="3"/>
  <c r="CP253" i="3"/>
  <c r="CE253" i="3"/>
  <c r="BT253" i="3"/>
  <c r="BI253" i="3"/>
  <c r="AX253" i="3"/>
  <c r="AM253" i="3"/>
  <c r="AC253" i="3"/>
  <c r="R253" i="3"/>
  <c r="F253" i="3"/>
  <c r="CP249" i="3"/>
  <c r="CE249" i="3"/>
  <c r="BT249" i="3"/>
  <c r="BI249" i="3"/>
  <c r="AX249" i="3"/>
  <c r="AM249" i="3"/>
  <c r="AC249" i="3"/>
  <c r="R249" i="3"/>
  <c r="F249" i="3"/>
  <c r="CP245" i="3"/>
  <c r="CE245" i="3"/>
  <c r="BT245" i="3"/>
  <c r="BI245" i="3"/>
  <c r="AX245" i="3"/>
  <c r="AM245" i="3"/>
  <c r="AC245" i="3"/>
  <c r="R245" i="3"/>
  <c r="F245" i="3"/>
  <c r="CE239" i="3"/>
  <c r="BI239" i="3"/>
  <c r="AM239" i="3"/>
  <c r="R239" i="3"/>
  <c r="CZ411" i="3"/>
  <c r="DB411" i="3" s="1"/>
  <c r="CZ410" i="3"/>
  <c r="DB410" i="3" s="1"/>
  <c r="CO406" i="3"/>
  <c r="CK406" i="3"/>
  <c r="CG406" i="3"/>
  <c r="CC406" i="3"/>
  <c r="BY406" i="3"/>
  <c r="BU406" i="3"/>
  <c r="BQ406" i="3"/>
  <c r="BM406" i="3"/>
  <c r="BH406" i="3"/>
  <c r="BD406" i="3"/>
  <c r="AZ406" i="3"/>
  <c r="AV406" i="3"/>
  <c r="AR406" i="3"/>
  <c r="AN406" i="3"/>
  <c r="AJ406" i="3"/>
  <c r="AF406" i="3"/>
  <c r="AB406" i="3"/>
  <c r="X406" i="3"/>
  <c r="T406" i="3"/>
  <c r="P406" i="3"/>
  <c r="L406" i="3"/>
  <c r="G406" i="3"/>
  <c r="C406" i="3"/>
  <c r="CO377" i="3"/>
  <c r="CK377" i="3"/>
  <c r="CG377" i="3"/>
  <c r="CC377" i="3"/>
  <c r="BY377" i="3"/>
  <c r="BU377" i="3"/>
  <c r="BQ377" i="3"/>
  <c r="BM377" i="3"/>
  <c r="BH377" i="3"/>
  <c r="BD377" i="3"/>
  <c r="AZ377" i="3"/>
  <c r="AV377" i="3"/>
  <c r="AR377" i="3"/>
  <c r="AN377" i="3"/>
  <c r="AJ377" i="3"/>
  <c r="AF377" i="3"/>
  <c r="AB377" i="3"/>
  <c r="X377" i="3"/>
  <c r="T377" i="3"/>
  <c r="P377" i="3"/>
  <c r="L377" i="3"/>
  <c r="G377" i="3"/>
  <c r="CO376" i="3"/>
  <c r="CK376" i="3"/>
  <c r="CG376" i="3"/>
  <c r="CC376" i="3"/>
  <c r="BY376" i="3"/>
  <c r="BU376" i="3"/>
  <c r="BQ376" i="3"/>
  <c r="BM376" i="3"/>
  <c r="BH376" i="3"/>
  <c r="BD376" i="3"/>
  <c r="AZ376" i="3"/>
  <c r="AV376" i="3"/>
  <c r="AR376" i="3"/>
  <c r="AN376" i="3"/>
  <c r="AJ376" i="3"/>
  <c r="AF376" i="3"/>
  <c r="AB376" i="3"/>
  <c r="X376" i="3"/>
  <c r="T376" i="3"/>
  <c r="P376" i="3"/>
  <c r="L376" i="3"/>
  <c r="G376" i="3"/>
  <c r="CO374" i="3"/>
  <c r="CK374" i="3"/>
  <c r="CG374" i="3"/>
  <c r="CC374" i="3"/>
  <c r="BY374" i="3"/>
  <c r="BU374" i="3"/>
  <c r="BQ374" i="3"/>
  <c r="BM374" i="3"/>
  <c r="BH374" i="3"/>
  <c r="BD374" i="3"/>
  <c r="AZ374" i="3"/>
  <c r="AV374" i="3"/>
  <c r="AR374" i="3"/>
  <c r="AN374" i="3"/>
  <c r="AJ374" i="3"/>
  <c r="AF374" i="3"/>
  <c r="AB374" i="3"/>
  <c r="X374" i="3"/>
  <c r="T374" i="3"/>
  <c r="P374" i="3"/>
  <c r="L374" i="3"/>
  <c r="G374" i="3"/>
  <c r="CO373" i="3"/>
  <c r="CK373" i="3"/>
  <c r="CG373" i="3"/>
  <c r="CC373" i="3"/>
  <c r="BY373" i="3"/>
  <c r="BU373" i="3"/>
  <c r="BQ373" i="3"/>
  <c r="BM373" i="3"/>
  <c r="BH373" i="3"/>
  <c r="BD373" i="3"/>
  <c r="AZ373" i="3"/>
  <c r="AV373" i="3"/>
  <c r="AR373" i="3"/>
  <c r="AN373" i="3"/>
  <c r="AJ373" i="3"/>
  <c r="AF373" i="3"/>
  <c r="AB373" i="3"/>
  <c r="X373" i="3"/>
  <c r="T373" i="3"/>
  <c r="P373" i="3"/>
  <c r="L373" i="3"/>
  <c r="G373" i="3"/>
  <c r="C373" i="3"/>
  <c r="CO372" i="3"/>
  <c r="CK372" i="3"/>
  <c r="CG372" i="3"/>
  <c r="CC372" i="3"/>
  <c r="BY372" i="3"/>
  <c r="BU372" i="3"/>
  <c r="BQ372" i="3"/>
  <c r="BM372" i="3"/>
  <c r="BH372" i="3"/>
  <c r="BD372" i="3"/>
  <c r="AZ372" i="3"/>
  <c r="AV372" i="3"/>
  <c r="AR372" i="3"/>
  <c r="AN372" i="3"/>
  <c r="AJ372" i="3"/>
  <c r="AF372" i="3"/>
  <c r="AB372" i="3"/>
  <c r="X372" i="3"/>
  <c r="T372" i="3"/>
  <c r="P372" i="3"/>
  <c r="L372" i="3"/>
  <c r="G372" i="3"/>
  <c r="CO371" i="3"/>
  <c r="CK371" i="3"/>
  <c r="CG371" i="3"/>
  <c r="CC371" i="3"/>
  <c r="BY371" i="3"/>
  <c r="BU371" i="3"/>
  <c r="BQ371" i="3"/>
  <c r="BM371" i="3"/>
  <c r="BH371" i="3"/>
  <c r="BD371" i="3"/>
  <c r="AZ371" i="3"/>
  <c r="AV371" i="3"/>
  <c r="AR371" i="3"/>
  <c r="AN371" i="3"/>
  <c r="AJ371" i="3"/>
  <c r="AF371" i="3"/>
  <c r="AB371" i="3"/>
  <c r="X371" i="3"/>
  <c r="T371" i="3"/>
  <c r="P371" i="3"/>
  <c r="L371" i="3"/>
  <c r="G371" i="3"/>
  <c r="CO370" i="3"/>
  <c r="CK370" i="3"/>
  <c r="CG370" i="3"/>
  <c r="CC370" i="3"/>
  <c r="BY370" i="3"/>
  <c r="BU370" i="3"/>
  <c r="BQ370" i="3"/>
  <c r="BM370" i="3"/>
  <c r="BH370" i="3"/>
  <c r="BD370" i="3"/>
  <c r="AZ370" i="3"/>
  <c r="AV370" i="3"/>
  <c r="AR370" i="3"/>
  <c r="AN370" i="3"/>
  <c r="AJ370" i="3"/>
  <c r="AF370" i="3"/>
  <c r="AB370" i="3"/>
  <c r="X370" i="3"/>
  <c r="T370" i="3"/>
  <c r="P370" i="3"/>
  <c r="L370" i="3"/>
  <c r="G370" i="3"/>
  <c r="C370" i="3"/>
  <c r="CO369" i="3"/>
  <c r="CK369" i="3"/>
  <c r="CG369" i="3"/>
  <c r="CC369" i="3"/>
  <c r="BY369" i="3"/>
  <c r="BU369" i="3"/>
  <c r="BQ369" i="3"/>
  <c r="BM369" i="3"/>
  <c r="BH369" i="3"/>
  <c r="BD369" i="3"/>
  <c r="AZ369" i="3"/>
  <c r="AV369" i="3"/>
  <c r="AR369" i="3"/>
  <c r="AN369" i="3"/>
  <c r="AJ369" i="3"/>
  <c r="AF369" i="3"/>
  <c r="AB369" i="3"/>
  <c r="X369" i="3"/>
  <c r="T369" i="3"/>
  <c r="P369" i="3"/>
  <c r="L369" i="3"/>
  <c r="G369" i="3"/>
  <c r="C369" i="3"/>
  <c r="CO368" i="3"/>
  <c r="CK368" i="3"/>
  <c r="CG368" i="3"/>
  <c r="CC368" i="3"/>
  <c r="BY368" i="3"/>
  <c r="BU368" i="3"/>
  <c r="BQ368" i="3"/>
  <c r="BM368" i="3"/>
  <c r="BH368" i="3"/>
  <c r="BD368" i="3"/>
  <c r="AZ368" i="3"/>
  <c r="AV368" i="3"/>
  <c r="AR368" i="3"/>
  <c r="AN368" i="3"/>
  <c r="AJ368" i="3"/>
  <c r="AF368" i="3"/>
  <c r="AB368" i="3"/>
  <c r="X368" i="3"/>
  <c r="T368" i="3"/>
  <c r="P368" i="3"/>
  <c r="L368" i="3"/>
  <c r="G368" i="3"/>
  <c r="CO367" i="3"/>
  <c r="CK367" i="3"/>
  <c r="CG367" i="3"/>
  <c r="CC367" i="3"/>
  <c r="BY367" i="3"/>
  <c r="BU367" i="3"/>
  <c r="BQ367" i="3"/>
  <c r="BM367" i="3"/>
  <c r="BH367" i="3"/>
  <c r="BD367" i="3"/>
  <c r="AZ367" i="3"/>
  <c r="AV367" i="3"/>
  <c r="AR367" i="3"/>
  <c r="AN367" i="3"/>
  <c r="AJ367" i="3"/>
  <c r="AF367" i="3"/>
  <c r="AB367" i="3"/>
  <c r="X367" i="3"/>
  <c r="T367" i="3"/>
  <c r="P367" i="3"/>
  <c r="L367" i="3"/>
  <c r="G367" i="3"/>
  <c r="CO366" i="3"/>
  <c r="CK366" i="3"/>
  <c r="CG366" i="3"/>
  <c r="CC366" i="3"/>
  <c r="BY366" i="3"/>
  <c r="BU366" i="3"/>
  <c r="BQ366" i="3"/>
  <c r="BM366" i="3"/>
  <c r="BH366" i="3"/>
  <c r="BD366" i="3"/>
  <c r="AZ366" i="3"/>
  <c r="AV366" i="3"/>
  <c r="AR366" i="3"/>
  <c r="AN366" i="3"/>
  <c r="AJ366" i="3"/>
  <c r="AF366" i="3"/>
  <c r="AB366" i="3"/>
  <c r="X366" i="3"/>
  <c r="T366" i="3"/>
  <c r="P366" i="3"/>
  <c r="L366" i="3"/>
  <c r="G366" i="3"/>
  <c r="C366" i="3"/>
  <c r="CO365" i="3"/>
  <c r="CK365" i="3"/>
  <c r="CG365" i="3"/>
  <c r="CC365" i="3"/>
  <c r="BY365" i="3"/>
  <c r="BU365" i="3"/>
  <c r="BQ365" i="3"/>
  <c r="BM365" i="3"/>
  <c r="BH365" i="3"/>
  <c r="BD365" i="3"/>
  <c r="AZ365" i="3"/>
  <c r="AV365" i="3"/>
  <c r="AR365" i="3"/>
  <c r="AN365" i="3"/>
  <c r="AJ365" i="3"/>
  <c r="AF365" i="3"/>
  <c r="AB365" i="3"/>
  <c r="X365" i="3"/>
  <c r="T365" i="3"/>
  <c r="P365" i="3"/>
  <c r="L365" i="3"/>
  <c r="G365" i="3"/>
  <c r="CO364" i="3"/>
  <c r="CK364" i="3"/>
  <c r="CG364" i="3"/>
  <c r="CC364" i="3"/>
  <c r="BY364" i="3"/>
  <c r="BU364" i="3"/>
  <c r="BQ364" i="3"/>
  <c r="BM364" i="3"/>
  <c r="BH364" i="3"/>
  <c r="BD364" i="3"/>
  <c r="AZ364" i="3"/>
  <c r="AV364" i="3"/>
  <c r="AR364" i="3"/>
  <c r="AN364" i="3"/>
  <c r="AJ364" i="3"/>
  <c r="AF364" i="3"/>
  <c r="AB364" i="3"/>
  <c r="X364" i="3"/>
  <c r="T364" i="3"/>
  <c r="P364" i="3"/>
  <c r="L364" i="3"/>
  <c r="G364" i="3"/>
  <c r="CO363" i="3"/>
  <c r="CK363" i="3"/>
  <c r="CG363" i="3"/>
  <c r="CC363" i="3"/>
  <c r="BY363" i="3"/>
  <c r="BU363" i="3"/>
  <c r="BQ363" i="3"/>
  <c r="BM363" i="3"/>
  <c r="BH363" i="3"/>
  <c r="BD363" i="3"/>
  <c r="AZ363" i="3"/>
  <c r="AV363" i="3"/>
  <c r="AR363" i="3"/>
  <c r="AN363" i="3"/>
  <c r="AJ363" i="3"/>
  <c r="AF363" i="3"/>
  <c r="AB363" i="3"/>
  <c r="X363" i="3"/>
  <c r="T363" i="3"/>
  <c r="P363" i="3"/>
  <c r="L363" i="3"/>
  <c r="G363" i="3"/>
  <c r="C363" i="3"/>
  <c r="CO362" i="3"/>
  <c r="CK362" i="3"/>
  <c r="CG362" i="3"/>
  <c r="CC362" i="3"/>
  <c r="BY362" i="3"/>
  <c r="BU362" i="3"/>
  <c r="BQ362" i="3"/>
  <c r="BM362" i="3"/>
  <c r="BH362" i="3"/>
  <c r="BD362" i="3"/>
  <c r="AZ362" i="3"/>
  <c r="AV362" i="3"/>
  <c r="AR362" i="3"/>
  <c r="AN362" i="3"/>
  <c r="AJ362" i="3"/>
  <c r="AF362" i="3"/>
  <c r="AB362" i="3"/>
  <c r="X362" i="3"/>
  <c r="T362" i="3"/>
  <c r="P362" i="3"/>
  <c r="L362" i="3"/>
  <c r="G362" i="3"/>
  <c r="CO361" i="3"/>
  <c r="CK361" i="3"/>
  <c r="CG361" i="3"/>
  <c r="CC361" i="3"/>
  <c r="BY361" i="3"/>
  <c r="BU361" i="3"/>
  <c r="BQ361" i="3"/>
  <c r="BM361" i="3"/>
  <c r="BH361" i="3"/>
  <c r="BD361" i="3"/>
  <c r="AZ361" i="3"/>
  <c r="AV361" i="3"/>
  <c r="AR361" i="3"/>
  <c r="AN361" i="3"/>
  <c r="AJ361" i="3"/>
  <c r="AF361" i="3"/>
  <c r="AB361" i="3"/>
  <c r="X361" i="3"/>
  <c r="T361" i="3"/>
  <c r="P361" i="3"/>
  <c r="L361" i="3"/>
  <c r="G361" i="3"/>
  <c r="CO360" i="3"/>
  <c r="CK360" i="3"/>
  <c r="CG360" i="3"/>
  <c r="CC360" i="3"/>
  <c r="BY360" i="3"/>
  <c r="BU360" i="3"/>
  <c r="BQ360" i="3"/>
  <c r="BM360" i="3"/>
  <c r="BH360" i="3"/>
  <c r="BD360" i="3"/>
  <c r="AZ360" i="3"/>
  <c r="AV360" i="3"/>
  <c r="AR360" i="3"/>
  <c r="AN360" i="3"/>
  <c r="AJ360" i="3"/>
  <c r="AF360" i="3"/>
  <c r="AB360" i="3"/>
  <c r="X360" i="3"/>
  <c r="T360" i="3"/>
  <c r="P360" i="3"/>
  <c r="L360" i="3"/>
  <c r="G360" i="3"/>
  <c r="C360" i="3"/>
  <c r="CO359" i="3"/>
  <c r="CK359" i="3"/>
  <c r="CG359" i="3"/>
  <c r="CC359" i="3"/>
  <c r="BY359" i="3"/>
  <c r="BU359" i="3"/>
  <c r="BQ359" i="3"/>
  <c r="BM359" i="3"/>
  <c r="BH359" i="3"/>
  <c r="BD359" i="3"/>
  <c r="AZ359" i="3"/>
  <c r="AV359" i="3"/>
  <c r="AR359" i="3"/>
  <c r="AN359" i="3"/>
  <c r="AJ359" i="3"/>
  <c r="AF359" i="3"/>
  <c r="AB359" i="3"/>
  <c r="X359" i="3"/>
  <c r="T359" i="3"/>
  <c r="P359" i="3"/>
  <c r="L359" i="3"/>
  <c r="G359" i="3"/>
  <c r="C359" i="3"/>
  <c r="CO358" i="3"/>
  <c r="CK358" i="3"/>
  <c r="CG358" i="3"/>
  <c r="CC358" i="3"/>
  <c r="BY358" i="3"/>
  <c r="BU358" i="3"/>
  <c r="BQ358" i="3"/>
  <c r="BM358" i="3"/>
  <c r="BH358" i="3"/>
  <c r="BD358" i="3"/>
  <c r="AZ358" i="3"/>
  <c r="AV358" i="3"/>
  <c r="AR358" i="3"/>
  <c r="AN358" i="3"/>
  <c r="AJ358" i="3"/>
  <c r="AF358" i="3"/>
  <c r="AB358" i="3"/>
  <c r="X358" i="3"/>
  <c r="T358" i="3"/>
  <c r="P358" i="3"/>
  <c r="L358" i="3"/>
  <c r="G358" i="3"/>
  <c r="C358" i="3"/>
  <c r="CO357" i="3"/>
  <c r="CK357" i="3"/>
  <c r="CG357" i="3"/>
  <c r="CC357" i="3"/>
  <c r="BY357" i="3"/>
  <c r="BU357" i="3"/>
  <c r="BQ357" i="3"/>
  <c r="BM357" i="3"/>
  <c r="BH357" i="3"/>
  <c r="BD357" i="3"/>
  <c r="AZ357" i="3"/>
  <c r="AV357" i="3"/>
  <c r="AR357" i="3"/>
  <c r="AN357" i="3"/>
  <c r="AJ357" i="3"/>
  <c r="AF357" i="3"/>
  <c r="AB357" i="3"/>
  <c r="X357" i="3"/>
  <c r="T357" i="3"/>
  <c r="P357" i="3"/>
  <c r="L357" i="3"/>
  <c r="G357" i="3"/>
  <c r="C357" i="3"/>
  <c r="CO356" i="3"/>
  <c r="CK356" i="3"/>
  <c r="CG356" i="3"/>
  <c r="CC356" i="3"/>
  <c r="BY356" i="3"/>
  <c r="BU356" i="3"/>
  <c r="BQ356" i="3"/>
  <c r="BM356" i="3"/>
  <c r="BH356" i="3"/>
  <c r="BD356" i="3"/>
  <c r="AZ356" i="3"/>
  <c r="AV356" i="3"/>
  <c r="AR356" i="3"/>
  <c r="AN356" i="3"/>
  <c r="AJ356" i="3"/>
  <c r="AF356" i="3"/>
  <c r="AB356" i="3"/>
  <c r="X356" i="3"/>
  <c r="T356" i="3"/>
  <c r="P356" i="3"/>
  <c r="L356" i="3"/>
  <c r="G356" i="3"/>
  <c r="C356" i="3"/>
  <c r="CO355" i="3"/>
  <c r="CK355" i="3"/>
  <c r="CG355" i="3"/>
  <c r="CC355" i="3"/>
  <c r="BY355" i="3"/>
  <c r="BU355" i="3"/>
  <c r="BQ355" i="3"/>
  <c r="BM355" i="3"/>
  <c r="BH355" i="3"/>
  <c r="BD355" i="3"/>
  <c r="AZ355" i="3"/>
  <c r="AV355" i="3"/>
  <c r="AR355" i="3"/>
  <c r="AN355" i="3"/>
  <c r="AJ355" i="3"/>
  <c r="AF355" i="3"/>
  <c r="AB355" i="3"/>
  <c r="X355" i="3"/>
  <c r="T355" i="3"/>
  <c r="P355" i="3"/>
  <c r="L355" i="3"/>
  <c r="G355" i="3"/>
  <c r="C355" i="3"/>
  <c r="CO354" i="3"/>
  <c r="CK354" i="3"/>
  <c r="CG354" i="3"/>
  <c r="CC354" i="3"/>
  <c r="BY354" i="3"/>
  <c r="BU354" i="3"/>
  <c r="BQ354" i="3"/>
  <c r="BM354" i="3"/>
  <c r="BH354" i="3"/>
  <c r="BD354" i="3"/>
  <c r="AZ354" i="3"/>
  <c r="AV354" i="3"/>
  <c r="AR354" i="3"/>
  <c r="AN354" i="3"/>
  <c r="AJ354" i="3"/>
  <c r="AF354" i="3"/>
  <c r="AB354" i="3"/>
  <c r="X354" i="3"/>
  <c r="T354" i="3"/>
  <c r="P354" i="3"/>
  <c r="L354" i="3"/>
  <c r="G354" i="3"/>
  <c r="CO353" i="3"/>
  <c r="CK353" i="3"/>
  <c r="CG353" i="3"/>
  <c r="CC353" i="3"/>
  <c r="BY353" i="3"/>
  <c r="BU353" i="3"/>
  <c r="BQ353" i="3"/>
  <c r="BM353" i="3"/>
  <c r="BH353" i="3"/>
  <c r="BD353" i="3"/>
  <c r="AZ353" i="3"/>
  <c r="AV353" i="3"/>
  <c r="AR353" i="3"/>
  <c r="AN353" i="3"/>
  <c r="AJ353" i="3"/>
  <c r="AF353" i="3"/>
  <c r="AB353" i="3"/>
  <c r="X353" i="3"/>
  <c r="T353" i="3"/>
  <c r="P353" i="3"/>
  <c r="L353" i="3"/>
  <c r="G353" i="3"/>
  <c r="CZ351" i="3"/>
  <c r="DB351" i="3" s="1"/>
  <c r="CZ350" i="3"/>
  <c r="DB350" i="3" s="1"/>
  <c r="CZ349" i="3"/>
  <c r="DB349" i="3" s="1"/>
  <c r="CZ348" i="3"/>
  <c r="DB348" i="3" s="1"/>
  <c r="CZ347" i="3"/>
  <c r="DB347" i="3" s="1"/>
  <c r="CZ346" i="3"/>
  <c r="DB346" i="3" s="1"/>
  <c r="CZ345" i="3"/>
  <c r="DB345" i="3" s="1"/>
  <c r="CZ344" i="3"/>
  <c r="DB344" i="3" s="1"/>
  <c r="CZ343" i="3"/>
  <c r="DB343" i="3" s="1"/>
  <c r="CZ342" i="3"/>
  <c r="DB342" i="3" s="1"/>
  <c r="CZ341" i="3"/>
  <c r="DB341" i="3" s="1"/>
  <c r="CZ340" i="3"/>
  <c r="DB340" i="3" s="1"/>
  <c r="CZ339" i="3"/>
  <c r="DB339" i="3" s="1"/>
  <c r="CZ338" i="3"/>
  <c r="DB338" i="3" s="1"/>
  <c r="CZ335" i="3"/>
  <c r="DB335" i="3" s="1"/>
  <c r="CZ334" i="3"/>
  <c r="DB334" i="3" s="1"/>
  <c r="CZ333" i="3"/>
  <c r="DB333" i="3" s="1"/>
  <c r="CZ332" i="3"/>
  <c r="DB332" i="3" s="1"/>
  <c r="CZ331" i="3"/>
  <c r="DB331" i="3" s="1"/>
  <c r="CZ330" i="3"/>
  <c r="DB330" i="3" s="1"/>
  <c r="CZ329" i="3"/>
  <c r="DB329" i="3" s="1"/>
  <c r="CZ328" i="3"/>
  <c r="DB328" i="3" s="1"/>
  <c r="CZ327" i="3"/>
  <c r="DB327" i="3" s="1"/>
  <c r="CZ326" i="3"/>
  <c r="DB326" i="3" s="1"/>
  <c r="CZ325" i="3"/>
  <c r="DB325" i="3" s="1"/>
  <c r="CZ324" i="3"/>
  <c r="DB324" i="3" s="1"/>
  <c r="CZ323" i="3"/>
  <c r="DB323" i="3" s="1"/>
  <c r="CZ322" i="3"/>
  <c r="DB322" i="3" s="1"/>
  <c r="CZ321" i="3"/>
  <c r="DB321" i="3" s="1"/>
  <c r="CZ320" i="3"/>
  <c r="DB320" i="3" s="1"/>
  <c r="CZ319" i="3"/>
  <c r="DB319" i="3" s="1"/>
  <c r="CZ318" i="3"/>
  <c r="DB318" i="3" s="1"/>
  <c r="CZ317" i="3"/>
  <c r="DB317" i="3" s="1"/>
  <c r="CZ316" i="3"/>
  <c r="DB316" i="3" s="1"/>
  <c r="CZ315" i="3"/>
  <c r="DB315" i="3" s="1"/>
  <c r="CZ314" i="3"/>
  <c r="DB314" i="3" s="1"/>
  <c r="CZ313" i="3"/>
  <c r="DB313" i="3" s="1"/>
  <c r="CZ312" i="3"/>
  <c r="DB312" i="3" s="1"/>
  <c r="CZ311" i="3"/>
  <c r="DB311" i="3" s="1"/>
  <c r="CZ310" i="3"/>
  <c r="DB310" i="3" s="1"/>
  <c r="CZ307" i="3"/>
  <c r="DB307" i="3" s="1"/>
  <c r="CZ306" i="3"/>
  <c r="DB306" i="3" s="1"/>
  <c r="CZ305" i="3"/>
  <c r="DB305" i="3" s="1"/>
  <c r="CZ304" i="3"/>
  <c r="DB304" i="3" s="1"/>
  <c r="CQ303" i="3"/>
  <c r="CM303" i="3"/>
  <c r="CI303" i="3"/>
  <c r="CE303" i="3"/>
  <c r="CA303" i="3"/>
  <c r="BW303" i="3"/>
  <c r="BS303" i="3"/>
  <c r="BO303" i="3"/>
  <c r="BJ303" i="3"/>
  <c r="BE303" i="3"/>
  <c r="AY303" i="3"/>
  <c r="AT303" i="3"/>
  <c r="AO303" i="3"/>
  <c r="AI303" i="3"/>
  <c r="AD303" i="3"/>
  <c r="Y303" i="3"/>
  <c r="S303" i="3"/>
  <c r="N303" i="3"/>
  <c r="H303" i="3"/>
  <c r="B303" i="3"/>
  <c r="CR302" i="3"/>
  <c r="CM302" i="3"/>
  <c r="CH302" i="3"/>
  <c r="CB302" i="3"/>
  <c r="BW302" i="3"/>
  <c r="BR302" i="3"/>
  <c r="BL302" i="3"/>
  <c r="BF302" i="3"/>
  <c r="BA302" i="3"/>
  <c r="AU302" i="3"/>
  <c r="AP302" i="3"/>
  <c r="AK302" i="3"/>
  <c r="AE302" i="3"/>
  <c r="Z302" i="3"/>
  <c r="U302" i="3"/>
  <c r="O302" i="3"/>
  <c r="I302" i="3"/>
  <c r="D302" i="3"/>
  <c r="CN301" i="3"/>
  <c r="CI301" i="3"/>
  <c r="CD301" i="3"/>
  <c r="BX301" i="3"/>
  <c r="BS301" i="3"/>
  <c r="BN301" i="3"/>
  <c r="BG301" i="3"/>
  <c r="BB301" i="3"/>
  <c r="AW301" i="3"/>
  <c r="AQ301" i="3"/>
  <c r="AL301" i="3"/>
  <c r="AG301" i="3"/>
  <c r="AA301" i="3"/>
  <c r="V301" i="3"/>
  <c r="Q301" i="3"/>
  <c r="K301" i="3"/>
  <c r="E301" i="3"/>
  <c r="CZ300" i="3"/>
  <c r="C300" i="3"/>
  <c r="G300" i="3"/>
  <c r="L300" i="3"/>
  <c r="P300" i="3"/>
  <c r="T300" i="3"/>
  <c r="X300" i="3"/>
  <c r="AB300" i="3"/>
  <c r="AF300" i="3"/>
  <c r="AJ300" i="3"/>
  <c r="AN300" i="3"/>
  <c r="AR300" i="3"/>
  <c r="AV300" i="3"/>
  <c r="AZ300" i="3"/>
  <c r="BD300" i="3"/>
  <c r="BH300" i="3"/>
  <c r="BM300" i="3"/>
  <c r="BQ300" i="3"/>
  <c r="BU300" i="3"/>
  <c r="BY300" i="3"/>
  <c r="CC300" i="3"/>
  <c r="CG300" i="3"/>
  <c r="CK300" i="3"/>
  <c r="CO300" i="3"/>
  <c r="CQ299" i="3"/>
  <c r="CL299" i="3"/>
  <c r="CF299" i="3"/>
  <c r="CA299" i="3"/>
  <c r="BV299" i="3"/>
  <c r="BP299" i="3"/>
  <c r="BJ299" i="3"/>
  <c r="BE299" i="3"/>
  <c r="AY299" i="3"/>
  <c r="AT299" i="3"/>
  <c r="AO299" i="3"/>
  <c r="AI299" i="3"/>
  <c r="AD299" i="3"/>
  <c r="Y299" i="3"/>
  <c r="S299" i="3"/>
  <c r="N299" i="3"/>
  <c r="H299" i="3"/>
  <c r="B299" i="3"/>
  <c r="CR298" i="3"/>
  <c r="CM298" i="3"/>
  <c r="CH298" i="3"/>
  <c r="CB298" i="3"/>
  <c r="BW298" i="3"/>
  <c r="BR298" i="3"/>
  <c r="BL298" i="3"/>
  <c r="BF298" i="3"/>
  <c r="BA298" i="3"/>
  <c r="AU298" i="3"/>
  <c r="AP298" i="3"/>
  <c r="AK298" i="3"/>
  <c r="AE298" i="3"/>
  <c r="Z298" i="3"/>
  <c r="U298" i="3"/>
  <c r="O298" i="3"/>
  <c r="I298" i="3"/>
  <c r="D298" i="3"/>
  <c r="CN297" i="3"/>
  <c r="CI297" i="3"/>
  <c r="CD297" i="3"/>
  <c r="BX297" i="3"/>
  <c r="BS297" i="3"/>
  <c r="BN297" i="3"/>
  <c r="BG297" i="3"/>
  <c r="BB297" i="3"/>
  <c r="AW297" i="3"/>
  <c r="AQ297" i="3"/>
  <c r="AL297" i="3"/>
  <c r="AG297" i="3"/>
  <c r="AA297" i="3"/>
  <c r="V297" i="3"/>
  <c r="Q297" i="3"/>
  <c r="K297" i="3"/>
  <c r="E297" i="3"/>
  <c r="CZ296" i="3"/>
  <c r="C296" i="3"/>
  <c r="G296" i="3"/>
  <c r="L296" i="3"/>
  <c r="P296" i="3"/>
  <c r="T296" i="3"/>
  <c r="X296" i="3"/>
  <c r="AB296" i="3"/>
  <c r="AF296" i="3"/>
  <c r="AJ296" i="3"/>
  <c r="AN296" i="3"/>
  <c r="AR296" i="3"/>
  <c r="AV296" i="3"/>
  <c r="AZ296" i="3"/>
  <c r="BD296" i="3"/>
  <c r="BH296" i="3"/>
  <c r="BM296" i="3"/>
  <c r="BQ296" i="3"/>
  <c r="BU296" i="3"/>
  <c r="BY296" i="3"/>
  <c r="CC296" i="3"/>
  <c r="CG296" i="3"/>
  <c r="CK296" i="3"/>
  <c r="CO296" i="3"/>
  <c r="CQ295" i="3"/>
  <c r="CL295" i="3"/>
  <c r="CF295" i="3"/>
  <c r="CA295" i="3"/>
  <c r="BV295" i="3"/>
  <c r="BP295" i="3"/>
  <c r="BJ295" i="3"/>
  <c r="BE295" i="3"/>
  <c r="AY295" i="3"/>
  <c r="AT295" i="3"/>
  <c r="AO295" i="3"/>
  <c r="AI295" i="3"/>
  <c r="AD295" i="3"/>
  <c r="Y295" i="3"/>
  <c r="S295" i="3"/>
  <c r="N295" i="3"/>
  <c r="H295" i="3"/>
  <c r="B295" i="3"/>
  <c r="CR294" i="3"/>
  <c r="CM294" i="3"/>
  <c r="CH294" i="3"/>
  <c r="CB294" i="3"/>
  <c r="BW294" i="3"/>
  <c r="BR294" i="3"/>
  <c r="BL294" i="3"/>
  <c r="BF294" i="3"/>
  <c r="BA294" i="3"/>
  <c r="AU294" i="3"/>
  <c r="AP294" i="3"/>
  <c r="AK294" i="3"/>
  <c r="AE294" i="3"/>
  <c r="Z294" i="3"/>
  <c r="U294" i="3"/>
  <c r="O294" i="3"/>
  <c r="I294" i="3"/>
  <c r="D294" i="3"/>
  <c r="CN293" i="3"/>
  <c r="CI293" i="3"/>
  <c r="CD293" i="3"/>
  <c r="BX293" i="3"/>
  <c r="BS293" i="3"/>
  <c r="BN293" i="3"/>
  <c r="BG293" i="3"/>
  <c r="BB293" i="3"/>
  <c r="AW293" i="3"/>
  <c r="AQ293" i="3"/>
  <c r="AL293" i="3"/>
  <c r="AG293" i="3"/>
  <c r="AA293" i="3"/>
  <c r="V293" i="3"/>
  <c r="Q293" i="3"/>
  <c r="K293" i="3"/>
  <c r="E293" i="3"/>
  <c r="CZ292" i="3"/>
  <c r="C292" i="3"/>
  <c r="G292" i="3"/>
  <c r="L292" i="3"/>
  <c r="P292" i="3"/>
  <c r="T292" i="3"/>
  <c r="X292" i="3"/>
  <c r="AB292" i="3"/>
  <c r="AF292" i="3"/>
  <c r="AJ292" i="3"/>
  <c r="AN292" i="3"/>
  <c r="AR292" i="3"/>
  <c r="AV292" i="3"/>
  <c r="AZ292" i="3"/>
  <c r="BD292" i="3"/>
  <c r="BH292" i="3"/>
  <c r="BM292" i="3"/>
  <c r="BQ292" i="3"/>
  <c r="BU292" i="3"/>
  <c r="BY292" i="3"/>
  <c r="CC292" i="3"/>
  <c r="CG292" i="3"/>
  <c r="CK292" i="3"/>
  <c r="CO292" i="3"/>
  <c r="CQ291" i="3"/>
  <c r="CL291" i="3"/>
  <c r="CF291" i="3"/>
  <c r="CA291" i="3"/>
  <c r="BV291" i="3"/>
  <c r="BP291" i="3"/>
  <c r="BJ291" i="3"/>
  <c r="BE291" i="3"/>
  <c r="AY291" i="3"/>
  <c r="AT291" i="3"/>
  <c r="AO291" i="3"/>
  <c r="AI291" i="3"/>
  <c r="AD291" i="3"/>
  <c r="Y291" i="3"/>
  <c r="S291" i="3"/>
  <c r="N291" i="3"/>
  <c r="H291" i="3"/>
  <c r="B291" i="3"/>
  <c r="CR290" i="3"/>
  <c r="CM290" i="3"/>
  <c r="CH290" i="3"/>
  <c r="CB290" i="3"/>
  <c r="BW290" i="3"/>
  <c r="BR290" i="3"/>
  <c r="BL290" i="3"/>
  <c r="BF290" i="3"/>
  <c r="BA290" i="3"/>
  <c r="AU290" i="3"/>
  <c r="AP290" i="3"/>
  <c r="AK290" i="3"/>
  <c r="AE290" i="3"/>
  <c r="Z290" i="3"/>
  <c r="U290" i="3"/>
  <c r="O290" i="3"/>
  <c r="I290" i="3"/>
  <c r="D290" i="3"/>
  <c r="CN289" i="3"/>
  <c r="CI289" i="3"/>
  <c r="CD289" i="3"/>
  <c r="BX289" i="3"/>
  <c r="BS289" i="3"/>
  <c r="BN289" i="3"/>
  <c r="BG289" i="3"/>
  <c r="BB289" i="3"/>
  <c r="AW289" i="3"/>
  <c r="AQ289" i="3"/>
  <c r="AL289" i="3"/>
  <c r="AG289" i="3"/>
  <c r="AA289" i="3"/>
  <c r="V289" i="3"/>
  <c r="Q289" i="3"/>
  <c r="K289" i="3"/>
  <c r="E289" i="3"/>
  <c r="C288" i="3"/>
  <c r="G288" i="3"/>
  <c r="L288" i="3"/>
  <c r="P288" i="3"/>
  <c r="T288" i="3"/>
  <c r="X288" i="3"/>
  <c r="AB288" i="3"/>
  <c r="AF288" i="3"/>
  <c r="AJ288" i="3"/>
  <c r="AN288" i="3"/>
  <c r="AR288" i="3"/>
  <c r="AV288" i="3"/>
  <c r="AZ288" i="3"/>
  <c r="BD288" i="3"/>
  <c r="BH288" i="3"/>
  <c r="BM288" i="3"/>
  <c r="BQ288" i="3"/>
  <c r="BU288" i="3"/>
  <c r="BY288" i="3"/>
  <c r="CC288" i="3"/>
  <c r="CG288" i="3"/>
  <c r="CK288" i="3"/>
  <c r="CO288" i="3"/>
  <c r="CQ287" i="3"/>
  <c r="CL287" i="3"/>
  <c r="CF287" i="3"/>
  <c r="CA287" i="3"/>
  <c r="BV287" i="3"/>
  <c r="BP287" i="3"/>
  <c r="BJ287" i="3"/>
  <c r="BE287" i="3"/>
  <c r="AY287" i="3"/>
  <c r="AT287" i="3"/>
  <c r="AO287" i="3"/>
  <c r="AI287" i="3"/>
  <c r="AD287" i="3"/>
  <c r="Y287" i="3"/>
  <c r="S287" i="3"/>
  <c r="N287" i="3"/>
  <c r="H287" i="3"/>
  <c r="B287" i="3"/>
  <c r="CM285" i="3"/>
  <c r="CE285" i="3"/>
  <c r="BX285" i="3"/>
  <c r="BR285" i="3"/>
  <c r="BI285" i="3"/>
  <c r="BB285" i="3"/>
  <c r="AU285" i="3"/>
  <c r="AM285" i="3"/>
  <c r="AG285" i="3"/>
  <c r="Z285" i="3"/>
  <c r="R285" i="3"/>
  <c r="K285" i="3"/>
  <c r="D285" i="3"/>
  <c r="C284" i="3"/>
  <c r="G284" i="3"/>
  <c r="L284" i="3"/>
  <c r="P284" i="3"/>
  <c r="T284" i="3"/>
  <c r="X284" i="3"/>
  <c r="AB284" i="3"/>
  <c r="AF284" i="3"/>
  <c r="AJ284" i="3"/>
  <c r="AN284" i="3"/>
  <c r="AR284" i="3"/>
  <c r="AV284" i="3"/>
  <c r="AZ284" i="3"/>
  <c r="BD284" i="3"/>
  <c r="BH284" i="3"/>
  <c r="BM284" i="3"/>
  <c r="BQ284" i="3"/>
  <c r="BU284" i="3"/>
  <c r="BY284" i="3"/>
  <c r="CC284" i="3"/>
  <c r="CG284" i="3"/>
  <c r="CK284" i="3"/>
  <c r="CO284" i="3"/>
  <c r="D284" i="3"/>
  <c r="I284" i="3"/>
  <c r="O284" i="3"/>
  <c r="U284" i="3"/>
  <c r="Z284" i="3"/>
  <c r="AE284" i="3"/>
  <c r="AK284" i="3"/>
  <c r="AP284" i="3"/>
  <c r="AU284" i="3"/>
  <c r="BA284" i="3"/>
  <c r="BF284" i="3"/>
  <c r="BL284" i="3"/>
  <c r="BR284" i="3"/>
  <c r="BW284" i="3"/>
  <c r="CB284" i="3"/>
  <c r="CH284" i="3"/>
  <c r="CM284" i="3"/>
  <c r="CR284" i="3"/>
  <c r="C283" i="3"/>
  <c r="G283" i="3"/>
  <c r="L283" i="3"/>
  <c r="P283" i="3"/>
  <c r="T283" i="3"/>
  <c r="X283" i="3"/>
  <c r="AB283" i="3"/>
  <c r="AF283" i="3"/>
  <c r="AJ283" i="3"/>
  <c r="AN283" i="3"/>
  <c r="AR283" i="3"/>
  <c r="AV283" i="3"/>
  <c r="AZ283" i="3"/>
  <c r="BD283" i="3"/>
  <c r="BH283" i="3"/>
  <c r="BM283" i="3"/>
  <c r="BQ283" i="3"/>
  <c r="BU283" i="3"/>
  <c r="BY283" i="3"/>
  <c r="CC283" i="3"/>
  <c r="CG283" i="3"/>
  <c r="CK283" i="3"/>
  <c r="CO283" i="3"/>
  <c r="E283" i="3"/>
  <c r="K283" i="3"/>
  <c r="Q283" i="3"/>
  <c r="V283" i="3"/>
  <c r="AA283" i="3"/>
  <c r="AG283" i="3"/>
  <c r="AL283" i="3"/>
  <c r="AQ283" i="3"/>
  <c r="AW283" i="3"/>
  <c r="BB283" i="3"/>
  <c r="BG283" i="3"/>
  <c r="BN283" i="3"/>
  <c r="BS283" i="3"/>
  <c r="BX283" i="3"/>
  <c r="CD283" i="3"/>
  <c r="CI283" i="3"/>
  <c r="CN283" i="3"/>
  <c r="C281" i="3"/>
  <c r="G281" i="3"/>
  <c r="L281" i="3"/>
  <c r="P281" i="3"/>
  <c r="T281" i="3"/>
  <c r="X281" i="3"/>
  <c r="AB281" i="3"/>
  <c r="AF281" i="3"/>
  <c r="AJ281" i="3"/>
  <c r="AN281" i="3"/>
  <c r="AR281" i="3"/>
  <c r="AV281" i="3"/>
  <c r="AZ281" i="3"/>
  <c r="BD281" i="3"/>
  <c r="BH281" i="3"/>
  <c r="BM281" i="3"/>
  <c r="BQ281" i="3"/>
  <c r="BU281" i="3"/>
  <c r="BY281" i="3"/>
  <c r="CC281" i="3"/>
  <c r="CG281" i="3"/>
  <c r="CK281" i="3"/>
  <c r="CO281" i="3"/>
  <c r="B281" i="3"/>
  <c r="H281" i="3"/>
  <c r="N281" i="3"/>
  <c r="S281" i="3"/>
  <c r="Y281" i="3"/>
  <c r="AD281" i="3"/>
  <c r="AI281" i="3"/>
  <c r="AO281" i="3"/>
  <c r="AT281" i="3"/>
  <c r="AY281" i="3"/>
  <c r="BE281" i="3"/>
  <c r="BJ281" i="3"/>
  <c r="BP281" i="3"/>
  <c r="BV281" i="3"/>
  <c r="CA281" i="3"/>
  <c r="CF281" i="3"/>
  <c r="CL281" i="3"/>
  <c r="CQ281" i="3"/>
  <c r="CP280" i="3"/>
  <c r="CI280" i="3"/>
  <c r="CA280" i="3"/>
  <c r="BT280" i="3"/>
  <c r="BN280" i="3"/>
  <c r="BE280" i="3"/>
  <c r="AX280" i="3"/>
  <c r="AQ280" i="3"/>
  <c r="AI280" i="3"/>
  <c r="AC280" i="3"/>
  <c r="V280" i="3"/>
  <c r="N280" i="3"/>
  <c r="F280" i="3"/>
  <c r="CP279" i="3"/>
  <c r="CH279" i="3"/>
  <c r="CA279" i="3"/>
  <c r="BT279" i="3"/>
  <c r="BL279" i="3"/>
  <c r="BE279" i="3"/>
  <c r="AX279" i="3"/>
  <c r="AP279" i="3"/>
  <c r="AI279" i="3"/>
  <c r="AC279" i="3"/>
  <c r="U279" i="3"/>
  <c r="N279" i="3"/>
  <c r="F279" i="3"/>
  <c r="CP277" i="3"/>
  <c r="CI277" i="3"/>
  <c r="CB277" i="3"/>
  <c r="BT277" i="3"/>
  <c r="BN277" i="3"/>
  <c r="BF277" i="3"/>
  <c r="AX277" i="3"/>
  <c r="AQ277" i="3"/>
  <c r="AK277" i="3"/>
  <c r="AC277" i="3"/>
  <c r="V277" i="3"/>
  <c r="O277" i="3"/>
  <c r="F277" i="3"/>
  <c r="CN276" i="3"/>
  <c r="CF276" i="3"/>
  <c r="BZ276" i="3"/>
  <c r="BS276" i="3"/>
  <c r="BJ276" i="3"/>
  <c r="BC276" i="3"/>
  <c r="AW276" i="3"/>
  <c r="AO276" i="3"/>
  <c r="AH276" i="3"/>
  <c r="AA276" i="3"/>
  <c r="S276" i="3"/>
  <c r="M276" i="3"/>
  <c r="E276" i="3"/>
  <c r="CM275" i="3"/>
  <c r="CF275" i="3"/>
  <c r="BZ275" i="3"/>
  <c r="BR275" i="3"/>
  <c r="BJ275" i="3"/>
  <c r="BC275" i="3"/>
  <c r="AU275" i="3"/>
  <c r="AO275" i="3"/>
  <c r="AH275" i="3"/>
  <c r="Z275" i="3"/>
  <c r="S275" i="3"/>
  <c r="M275" i="3"/>
  <c r="D275" i="3"/>
  <c r="CN273" i="3"/>
  <c r="CH273" i="3"/>
  <c r="BZ273" i="3"/>
  <c r="BS273" i="3"/>
  <c r="BL273" i="3"/>
  <c r="BC273" i="3"/>
  <c r="AW273" i="3"/>
  <c r="AP273" i="3"/>
  <c r="AH273" i="3"/>
  <c r="AA273" i="3"/>
  <c r="U273" i="3"/>
  <c r="M273" i="3"/>
  <c r="E273" i="3"/>
  <c r="CL272" i="3"/>
  <c r="CE272" i="3"/>
  <c r="BX272" i="3"/>
  <c r="BP272" i="3"/>
  <c r="BI272" i="3"/>
  <c r="BB272" i="3"/>
  <c r="AT272" i="3"/>
  <c r="AM272" i="3"/>
  <c r="AG272" i="3"/>
  <c r="Y272" i="3"/>
  <c r="R272" i="3"/>
  <c r="K272" i="3"/>
  <c r="B272" i="3"/>
  <c r="CR271" i="3"/>
  <c r="CL271" i="3"/>
  <c r="CE271" i="3"/>
  <c r="BW271" i="3"/>
  <c r="BP271" i="3"/>
  <c r="BI271" i="3"/>
  <c r="BA271" i="3"/>
  <c r="AT271" i="3"/>
  <c r="AM271" i="3"/>
  <c r="AE271" i="3"/>
  <c r="Y271" i="3"/>
  <c r="R271" i="3"/>
  <c r="I271" i="3"/>
  <c r="B271" i="3"/>
  <c r="CM269" i="3"/>
  <c r="CE269" i="3"/>
  <c r="BX269" i="3"/>
  <c r="BR269" i="3"/>
  <c r="BI269" i="3"/>
  <c r="BB269" i="3"/>
  <c r="AU269" i="3"/>
  <c r="AM269" i="3"/>
  <c r="AG269" i="3"/>
  <c r="Z269" i="3"/>
  <c r="R269" i="3"/>
  <c r="K269" i="3"/>
  <c r="D269" i="3"/>
  <c r="C268" i="3"/>
  <c r="G268" i="3"/>
  <c r="L268" i="3"/>
  <c r="P268" i="3"/>
  <c r="T268" i="3"/>
  <c r="X268" i="3"/>
  <c r="AB268" i="3"/>
  <c r="AF268" i="3"/>
  <c r="AJ268" i="3"/>
  <c r="AN268" i="3"/>
  <c r="AR268" i="3"/>
  <c r="AV268" i="3"/>
  <c r="AZ268" i="3"/>
  <c r="BD268" i="3"/>
  <c r="BH268" i="3"/>
  <c r="BM268" i="3"/>
  <c r="BQ268" i="3"/>
  <c r="BU268" i="3"/>
  <c r="BY268" i="3"/>
  <c r="CC268" i="3"/>
  <c r="CG268" i="3"/>
  <c r="CK268" i="3"/>
  <c r="CO268" i="3"/>
  <c r="D268" i="3"/>
  <c r="I268" i="3"/>
  <c r="O268" i="3"/>
  <c r="U268" i="3"/>
  <c r="Z268" i="3"/>
  <c r="AE268" i="3"/>
  <c r="AK268" i="3"/>
  <c r="AP268" i="3"/>
  <c r="AU268" i="3"/>
  <c r="BA268" i="3"/>
  <c r="BF268" i="3"/>
  <c r="BL268" i="3"/>
  <c r="BR268" i="3"/>
  <c r="BW268" i="3"/>
  <c r="CB268" i="3"/>
  <c r="CH268" i="3"/>
  <c r="CM268" i="3"/>
  <c r="CR268" i="3"/>
  <c r="C267" i="3"/>
  <c r="G267" i="3"/>
  <c r="L267" i="3"/>
  <c r="P267" i="3"/>
  <c r="T267" i="3"/>
  <c r="X267" i="3"/>
  <c r="AB267" i="3"/>
  <c r="AF267" i="3"/>
  <c r="AJ267" i="3"/>
  <c r="AN267" i="3"/>
  <c r="AR267" i="3"/>
  <c r="AV267" i="3"/>
  <c r="AZ267" i="3"/>
  <c r="BD267" i="3"/>
  <c r="BH267" i="3"/>
  <c r="BM267" i="3"/>
  <c r="BQ267" i="3"/>
  <c r="BU267" i="3"/>
  <c r="BY267" i="3"/>
  <c r="CC267" i="3"/>
  <c r="CG267" i="3"/>
  <c r="CK267" i="3"/>
  <c r="CO267" i="3"/>
  <c r="E267" i="3"/>
  <c r="K267" i="3"/>
  <c r="Q267" i="3"/>
  <c r="V267" i="3"/>
  <c r="AA267" i="3"/>
  <c r="AG267" i="3"/>
  <c r="AL267" i="3"/>
  <c r="AQ267" i="3"/>
  <c r="AW267" i="3"/>
  <c r="BB267" i="3"/>
  <c r="BG267" i="3"/>
  <c r="BN267" i="3"/>
  <c r="BS267" i="3"/>
  <c r="BX267" i="3"/>
  <c r="CD267" i="3"/>
  <c r="CI267" i="3"/>
  <c r="CN267" i="3"/>
  <c r="C265" i="3"/>
  <c r="G265" i="3"/>
  <c r="L265" i="3"/>
  <c r="P265" i="3"/>
  <c r="T265" i="3"/>
  <c r="X265" i="3"/>
  <c r="AB265" i="3"/>
  <c r="AF265" i="3"/>
  <c r="AJ265" i="3"/>
  <c r="AN265" i="3"/>
  <c r="AR265" i="3"/>
  <c r="AV265" i="3"/>
  <c r="AZ265" i="3"/>
  <c r="BD265" i="3"/>
  <c r="BH265" i="3"/>
  <c r="BM265" i="3"/>
  <c r="BQ265" i="3"/>
  <c r="BU265" i="3"/>
  <c r="BY265" i="3"/>
  <c r="CC265" i="3"/>
  <c r="CG265" i="3"/>
  <c r="CK265" i="3"/>
  <c r="CO265" i="3"/>
  <c r="B265" i="3"/>
  <c r="H265" i="3"/>
  <c r="N265" i="3"/>
  <c r="S265" i="3"/>
  <c r="Y265" i="3"/>
  <c r="AD265" i="3"/>
  <c r="AI265" i="3"/>
  <c r="AO265" i="3"/>
  <c r="AT265" i="3"/>
  <c r="AY265" i="3"/>
  <c r="BE265" i="3"/>
  <c r="BJ265" i="3"/>
  <c r="BP265" i="3"/>
  <c r="BV265" i="3"/>
  <c r="CA265" i="3"/>
  <c r="CF265" i="3"/>
  <c r="CL265" i="3"/>
  <c r="CQ265" i="3"/>
  <c r="CP264" i="3"/>
  <c r="CI264" i="3"/>
  <c r="CA264" i="3"/>
  <c r="BT264" i="3"/>
  <c r="BN264" i="3"/>
  <c r="BE264" i="3"/>
  <c r="AX264" i="3"/>
  <c r="AQ264" i="3"/>
  <c r="AI264" i="3"/>
  <c r="AC264" i="3"/>
  <c r="V264" i="3"/>
  <c r="N264" i="3"/>
  <c r="F264" i="3"/>
  <c r="CP263" i="3"/>
  <c r="CH263" i="3"/>
  <c r="CA263" i="3"/>
  <c r="BT263" i="3"/>
  <c r="BL263" i="3"/>
  <c r="BE263" i="3"/>
  <c r="AX263" i="3"/>
  <c r="AP263" i="3"/>
  <c r="AI263" i="3"/>
  <c r="AC263" i="3"/>
  <c r="U263" i="3"/>
  <c r="N263" i="3"/>
  <c r="F263" i="3"/>
  <c r="CP261" i="3"/>
  <c r="CI261" i="3"/>
  <c r="CB261" i="3"/>
  <c r="BT261" i="3"/>
  <c r="BN261" i="3"/>
  <c r="BF261" i="3"/>
  <c r="AX261" i="3"/>
  <c r="AQ261" i="3"/>
  <c r="AK261" i="3"/>
  <c r="Z261" i="3"/>
  <c r="O261" i="3"/>
  <c r="D261" i="3"/>
  <c r="CP259" i="3"/>
  <c r="CE259" i="3"/>
  <c r="BT259" i="3"/>
  <c r="BI259" i="3"/>
  <c r="AX259" i="3"/>
  <c r="AM259" i="3"/>
  <c r="AC259" i="3"/>
  <c r="R259" i="3"/>
  <c r="F259" i="3"/>
  <c r="CM257" i="3"/>
  <c r="CB257" i="3"/>
  <c r="BR257" i="3"/>
  <c r="BF257" i="3"/>
  <c r="AU257" i="3"/>
  <c r="AK257" i="3"/>
  <c r="Z257" i="3"/>
  <c r="O257" i="3"/>
  <c r="D257" i="3"/>
  <c r="C255" i="3"/>
  <c r="G255" i="3"/>
  <c r="L255" i="3"/>
  <c r="P255" i="3"/>
  <c r="T255" i="3"/>
  <c r="X255" i="3"/>
  <c r="AB255" i="3"/>
  <c r="AF255" i="3"/>
  <c r="AJ255" i="3"/>
  <c r="AN255" i="3"/>
  <c r="AR255" i="3"/>
  <c r="AV255" i="3"/>
  <c r="AZ255" i="3"/>
  <c r="BD255" i="3"/>
  <c r="BH255" i="3"/>
  <c r="BM255" i="3"/>
  <c r="BQ255" i="3"/>
  <c r="BU255" i="3"/>
  <c r="BY255" i="3"/>
  <c r="CC255" i="3"/>
  <c r="CG255" i="3"/>
  <c r="CK255" i="3"/>
  <c r="CO255" i="3"/>
  <c r="E255" i="3"/>
  <c r="K255" i="3"/>
  <c r="Q255" i="3"/>
  <c r="V255" i="3"/>
  <c r="AA255" i="3"/>
  <c r="AG255" i="3"/>
  <c r="AL255" i="3"/>
  <c r="AQ255" i="3"/>
  <c r="AW255" i="3"/>
  <c r="BB255" i="3"/>
  <c r="BG255" i="3"/>
  <c r="BN255" i="3"/>
  <c r="BS255" i="3"/>
  <c r="BX255" i="3"/>
  <c r="CD255" i="3"/>
  <c r="CI255" i="3"/>
  <c r="CN255" i="3"/>
  <c r="B255" i="3"/>
  <c r="H255" i="3"/>
  <c r="N255" i="3"/>
  <c r="S255" i="3"/>
  <c r="Y255" i="3"/>
  <c r="AD255" i="3"/>
  <c r="AI255" i="3"/>
  <c r="AO255" i="3"/>
  <c r="AT255" i="3"/>
  <c r="AY255" i="3"/>
  <c r="BE255" i="3"/>
  <c r="BJ255" i="3"/>
  <c r="BP255" i="3"/>
  <c r="BV255" i="3"/>
  <c r="CA255" i="3"/>
  <c r="CF255" i="3"/>
  <c r="CL255" i="3"/>
  <c r="CQ255" i="3"/>
  <c r="CM253" i="3"/>
  <c r="CB253" i="3"/>
  <c r="BR253" i="3"/>
  <c r="BF253" i="3"/>
  <c r="AU253" i="3"/>
  <c r="AK253" i="3"/>
  <c r="Z253" i="3"/>
  <c r="O253" i="3"/>
  <c r="D253" i="3"/>
  <c r="CZ251" i="3"/>
  <c r="C251" i="3"/>
  <c r="G251" i="3"/>
  <c r="L251" i="3"/>
  <c r="P251" i="3"/>
  <c r="T251" i="3"/>
  <c r="X251" i="3"/>
  <c r="AB251" i="3"/>
  <c r="AF251" i="3"/>
  <c r="AJ251" i="3"/>
  <c r="AN251" i="3"/>
  <c r="AR251" i="3"/>
  <c r="AV251" i="3"/>
  <c r="AZ251" i="3"/>
  <c r="BD251" i="3"/>
  <c r="BH251" i="3"/>
  <c r="BM251" i="3"/>
  <c r="BQ251" i="3"/>
  <c r="BU251" i="3"/>
  <c r="BY251" i="3"/>
  <c r="CC251" i="3"/>
  <c r="CG251" i="3"/>
  <c r="CK251" i="3"/>
  <c r="CO251" i="3"/>
  <c r="E251" i="3"/>
  <c r="K251" i="3"/>
  <c r="Q251" i="3"/>
  <c r="V251" i="3"/>
  <c r="AA251" i="3"/>
  <c r="AG251" i="3"/>
  <c r="AL251" i="3"/>
  <c r="AQ251" i="3"/>
  <c r="AW251" i="3"/>
  <c r="BB251" i="3"/>
  <c r="BG251" i="3"/>
  <c r="BN251" i="3"/>
  <c r="BS251" i="3"/>
  <c r="BX251" i="3"/>
  <c r="CD251" i="3"/>
  <c r="CI251" i="3"/>
  <c r="CN251" i="3"/>
  <c r="B251" i="3"/>
  <c r="H251" i="3"/>
  <c r="N251" i="3"/>
  <c r="S251" i="3"/>
  <c r="Y251" i="3"/>
  <c r="AD251" i="3"/>
  <c r="AI251" i="3"/>
  <c r="AO251" i="3"/>
  <c r="AT251" i="3"/>
  <c r="AY251" i="3"/>
  <c r="BE251" i="3"/>
  <c r="BJ251" i="3"/>
  <c r="BP251" i="3"/>
  <c r="BV251" i="3"/>
  <c r="CA251" i="3"/>
  <c r="CF251" i="3"/>
  <c r="CL251" i="3"/>
  <c r="CQ251" i="3"/>
  <c r="CM249" i="3"/>
  <c r="CB249" i="3"/>
  <c r="BR249" i="3"/>
  <c r="BF249" i="3"/>
  <c r="AU249" i="3"/>
  <c r="AK249" i="3"/>
  <c r="Z249" i="3"/>
  <c r="O249" i="3"/>
  <c r="D249" i="3"/>
  <c r="CZ247" i="3"/>
  <c r="C247" i="3"/>
  <c r="G247" i="3"/>
  <c r="L247" i="3"/>
  <c r="P247" i="3"/>
  <c r="T247" i="3"/>
  <c r="X247" i="3"/>
  <c r="AB247" i="3"/>
  <c r="AF247" i="3"/>
  <c r="AJ247" i="3"/>
  <c r="AN247" i="3"/>
  <c r="AR247" i="3"/>
  <c r="AV247" i="3"/>
  <c r="AZ247" i="3"/>
  <c r="BD247" i="3"/>
  <c r="BH247" i="3"/>
  <c r="BM247" i="3"/>
  <c r="BQ247" i="3"/>
  <c r="BU247" i="3"/>
  <c r="BY247" i="3"/>
  <c r="CC247" i="3"/>
  <c r="CG247" i="3"/>
  <c r="CK247" i="3"/>
  <c r="CO247" i="3"/>
  <c r="E247" i="3"/>
  <c r="K247" i="3"/>
  <c r="Q247" i="3"/>
  <c r="V247" i="3"/>
  <c r="AA247" i="3"/>
  <c r="AG247" i="3"/>
  <c r="AL247" i="3"/>
  <c r="AQ247" i="3"/>
  <c r="AW247" i="3"/>
  <c r="BB247" i="3"/>
  <c r="BG247" i="3"/>
  <c r="BN247" i="3"/>
  <c r="BS247" i="3"/>
  <c r="BX247" i="3"/>
  <c r="CD247" i="3"/>
  <c r="CI247" i="3"/>
  <c r="CN247" i="3"/>
  <c r="B247" i="3"/>
  <c r="H247" i="3"/>
  <c r="N247" i="3"/>
  <c r="S247" i="3"/>
  <c r="Y247" i="3"/>
  <c r="AD247" i="3"/>
  <c r="AI247" i="3"/>
  <c r="AO247" i="3"/>
  <c r="AT247" i="3"/>
  <c r="AY247" i="3"/>
  <c r="BE247" i="3"/>
  <c r="BJ247" i="3"/>
  <c r="BP247" i="3"/>
  <c r="BV247" i="3"/>
  <c r="CA247" i="3"/>
  <c r="CF247" i="3"/>
  <c r="CL247" i="3"/>
  <c r="CQ247" i="3"/>
  <c r="CM245" i="3"/>
  <c r="CB245" i="3"/>
  <c r="BR245" i="3"/>
  <c r="BF245" i="3"/>
  <c r="AU245" i="3"/>
  <c r="AK245" i="3"/>
  <c r="Z245" i="3"/>
  <c r="O245" i="3"/>
  <c r="D245" i="3"/>
  <c r="CZ243" i="3"/>
  <c r="C243" i="3"/>
  <c r="G243" i="3"/>
  <c r="L243" i="3"/>
  <c r="P243" i="3"/>
  <c r="T243" i="3"/>
  <c r="X243" i="3"/>
  <c r="AB243" i="3"/>
  <c r="AF243" i="3"/>
  <c r="AJ243" i="3"/>
  <c r="AN243" i="3"/>
  <c r="AR243" i="3"/>
  <c r="AV243" i="3"/>
  <c r="AZ243" i="3"/>
  <c r="BD243" i="3"/>
  <c r="BH243" i="3"/>
  <c r="BM243" i="3"/>
  <c r="BQ243" i="3"/>
  <c r="BU243" i="3"/>
  <c r="BY243" i="3"/>
  <c r="CC243" i="3"/>
  <c r="CG243" i="3"/>
  <c r="CK243" i="3"/>
  <c r="CO243" i="3"/>
  <c r="E243" i="3"/>
  <c r="K243" i="3"/>
  <c r="Q243" i="3"/>
  <c r="V243" i="3"/>
  <c r="AA243" i="3"/>
  <c r="AG243" i="3"/>
  <c r="AL243" i="3"/>
  <c r="AQ243" i="3"/>
  <c r="AW243" i="3"/>
  <c r="BB243" i="3"/>
  <c r="BG243" i="3"/>
  <c r="BN243" i="3"/>
  <c r="BS243" i="3"/>
  <c r="BX243" i="3"/>
  <c r="CD243" i="3"/>
  <c r="CI243" i="3"/>
  <c r="CN243" i="3"/>
  <c r="B243" i="3"/>
  <c r="H243" i="3"/>
  <c r="N243" i="3"/>
  <c r="S243" i="3"/>
  <c r="Y243" i="3"/>
  <c r="AD243" i="3"/>
  <c r="AI243" i="3"/>
  <c r="AO243" i="3"/>
  <c r="AT243" i="3"/>
  <c r="AY243" i="3"/>
  <c r="BE243" i="3"/>
  <c r="BJ243" i="3"/>
  <c r="BP243" i="3"/>
  <c r="BV243" i="3"/>
  <c r="CA243" i="3"/>
  <c r="CF243" i="3"/>
  <c r="CL243" i="3"/>
  <c r="CQ243" i="3"/>
  <c r="BZ239" i="3"/>
  <c r="BC239" i="3"/>
  <c r="AH239" i="3"/>
  <c r="M239" i="3"/>
  <c r="C260" i="3"/>
  <c r="G260" i="3"/>
  <c r="L260" i="3"/>
  <c r="P260" i="3"/>
  <c r="T260" i="3"/>
  <c r="X260" i="3"/>
  <c r="AB260" i="3"/>
  <c r="AF260" i="3"/>
  <c r="AJ260" i="3"/>
  <c r="AN260" i="3"/>
  <c r="AR260" i="3"/>
  <c r="AV260" i="3"/>
  <c r="AZ260" i="3"/>
  <c r="BD260" i="3"/>
  <c r="BH260" i="3"/>
  <c r="BM260" i="3"/>
  <c r="BQ260" i="3"/>
  <c r="BU260" i="3"/>
  <c r="BY260" i="3"/>
  <c r="CC260" i="3"/>
  <c r="CG260" i="3"/>
  <c r="CK260" i="3"/>
  <c r="CO260" i="3"/>
  <c r="CZ256" i="3"/>
  <c r="C256" i="3"/>
  <c r="G256" i="3"/>
  <c r="L256" i="3"/>
  <c r="P256" i="3"/>
  <c r="T256" i="3"/>
  <c r="X256" i="3"/>
  <c r="AB256" i="3"/>
  <c r="AF256" i="3"/>
  <c r="AJ256" i="3"/>
  <c r="AN256" i="3"/>
  <c r="AR256" i="3"/>
  <c r="AV256" i="3"/>
  <c r="AZ256" i="3"/>
  <c r="BD256" i="3"/>
  <c r="BH256" i="3"/>
  <c r="BM256" i="3"/>
  <c r="BQ256" i="3"/>
  <c r="BU256" i="3"/>
  <c r="BY256" i="3"/>
  <c r="CC256" i="3"/>
  <c r="CG256" i="3"/>
  <c r="CK256" i="3"/>
  <c r="CO256" i="3"/>
  <c r="CR254" i="3"/>
  <c r="CM254" i="3"/>
  <c r="CH254" i="3"/>
  <c r="CB254" i="3"/>
  <c r="BW254" i="3"/>
  <c r="BR254" i="3"/>
  <c r="BL254" i="3"/>
  <c r="BF254" i="3"/>
  <c r="BA254" i="3"/>
  <c r="AU254" i="3"/>
  <c r="AP254" i="3"/>
  <c r="AK254" i="3"/>
  <c r="AE254" i="3"/>
  <c r="Z254" i="3"/>
  <c r="U254" i="3"/>
  <c r="O254" i="3"/>
  <c r="I254" i="3"/>
  <c r="CZ252" i="3"/>
  <c r="C252" i="3"/>
  <c r="G252" i="3"/>
  <c r="L252" i="3"/>
  <c r="P252" i="3"/>
  <c r="T252" i="3"/>
  <c r="X252" i="3"/>
  <c r="AB252" i="3"/>
  <c r="AF252" i="3"/>
  <c r="AJ252" i="3"/>
  <c r="AN252" i="3"/>
  <c r="AR252" i="3"/>
  <c r="AV252" i="3"/>
  <c r="AZ252" i="3"/>
  <c r="BD252" i="3"/>
  <c r="BH252" i="3"/>
  <c r="BM252" i="3"/>
  <c r="BQ252" i="3"/>
  <c r="BU252" i="3"/>
  <c r="BY252" i="3"/>
  <c r="CC252" i="3"/>
  <c r="CG252" i="3"/>
  <c r="CK252" i="3"/>
  <c r="CO252" i="3"/>
  <c r="CR250" i="3"/>
  <c r="CM250" i="3"/>
  <c r="CH250" i="3"/>
  <c r="CB250" i="3"/>
  <c r="BW250" i="3"/>
  <c r="BR250" i="3"/>
  <c r="BL250" i="3"/>
  <c r="BF250" i="3"/>
  <c r="BA250" i="3"/>
  <c r="AU250" i="3"/>
  <c r="AP250" i="3"/>
  <c r="AK250" i="3"/>
  <c r="AE250" i="3"/>
  <c r="Z250" i="3"/>
  <c r="U250" i="3"/>
  <c r="O250" i="3"/>
  <c r="I250" i="3"/>
  <c r="CZ248" i="3"/>
  <c r="C248" i="3"/>
  <c r="G248" i="3"/>
  <c r="L248" i="3"/>
  <c r="P248" i="3"/>
  <c r="T248" i="3"/>
  <c r="X248" i="3"/>
  <c r="AB248" i="3"/>
  <c r="AF248" i="3"/>
  <c r="AJ248" i="3"/>
  <c r="AN248" i="3"/>
  <c r="AR248" i="3"/>
  <c r="AV248" i="3"/>
  <c r="AZ248" i="3"/>
  <c r="BD248" i="3"/>
  <c r="BH248" i="3"/>
  <c r="BM248" i="3"/>
  <c r="BQ248" i="3"/>
  <c r="BU248" i="3"/>
  <c r="BY248" i="3"/>
  <c r="CC248" i="3"/>
  <c r="CG248" i="3"/>
  <c r="CK248" i="3"/>
  <c r="CO248" i="3"/>
  <c r="CR246" i="3"/>
  <c r="CM246" i="3"/>
  <c r="CH246" i="3"/>
  <c r="CB246" i="3"/>
  <c r="BW246" i="3"/>
  <c r="BR246" i="3"/>
  <c r="BL246" i="3"/>
  <c r="BF246" i="3"/>
  <c r="BA246" i="3"/>
  <c r="AU246" i="3"/>
  <c r="AP246" i="3"/>
  <c r="AK246" i="3"/>
  <c r="AE246" i="3"/>
  <c r="Z246" i="3"/>
  <c r="U246" i="3"/>
  <c r="O246" i="3"/>
  <c r="I246" i="3"/>
  <c r="CZ244" i="3"/>
  <c r="C244" i="3"/>
  <c r="G244" i="3"/>
  <c r="L244" i="3"/>
  <c r="P244" i="3"/>
  <c r="T244" i="3"/>
  <c r="X244" i="3"/>
  <c r="AB244" i="3"/>
  <c r="AF244" i="3"/>
  <c r="AJ244" i="3"/>
  <c r="AN244" i="3"/>
  <c r="AR244" i="3"/>
  <c r="AV244" i="3"/>
  <c r="AZ244" i="3"/>
  <c r="BD244" i="3"/>
  <c r="BH244" i="3"/>
  <c r="BM244" i="3"/>
  <c r="BQ244" i="3"/>
  <c r="BU244" i="3"/>
  <c r="BY244" i="3"/>
  <c r="CC244" i="3"/>
  <c r="CG244" i="3"/>
  <c r="CK244" i="3"/>
  <c r="CO244" i="3"/>
  <c r="CR242" i="3"/>
  <c r="CM242" i="3"/>
  <c r="CH242" i="3"/>
  <c r="CB242" i="3"/>
  <c r="BW242" i="3"/>
  <c r="BR242" i="3"/>
  <c r="BL242" i="3"/>
  <c r="BF242" i="3"/>
  <c r="BA242" i="3"/>
  <c r="AU242" i="3"/>
  <c r="AP242" i="3"/>
  <c r="AK242" i="3"/>
  <c r="AE242" i="3"/>
  <c r="Z242" i="3"/>
  <c r="U242" i="3"/>
  <c r="O242" i="3"/>
  <c r="I242" i="3"/>
  <c r="CN241" i="3"/>
  <c r="CI241" i="3"/>
  <c r="CD241" i="3"/>
  <c r="BX241" i="3"/>
  <c r="BS241" i="3"/>
  <c r="BN241" i="3"/>
  <c r="BG241" i="3"/>
  <c r="BB241" i="3"/>
  <c r="AW241" i="3"/>
  <c r="AQ241" i="3"/>
  <c r="AL241" i="3"/>
  <c r="AG241" i="3"/>
  <c r="AA241" i="3"/>
  <c r="V241" i="3"/>
  <c r="Q241" i="3"/>
  <c r="K241" i="3"/>
  <c r="E241" i="3"/>
  <c r="CZ240" i="3"/>
  <c r="C240" i="3"/>
  <c r="G240" i="3"/>
  <c r="L240" i="3"/>
  <c r="P240" i="3"/>
  <c r="T240" i="3"/>
  <c r="X240" i="3"/>
  <c r="AB240" i="3"/>
  <c r="AF240" i="3"/>
  <c r="AJ240" i="3"/>
  <c r="AN240" i="3"/>
  <c r="AR240" i="3"/>
  <c r="AV240" i="3"/>
  <c r="AZ240" i="3"/>
  <c r="BD240" i="3"/>
  <c r="BH240" i="3"/>
  <c r="BM240" i="3"/>
  <c r="BQ240" i="3"/>
  <c r="BU240" i="3"/>
  <c r="BY240" i="3"/>
  <c r="CC240" i="3"/>
  <c r="CG240" i="3"/>
  <c r="CK240" i="3"/>
  <c r="CO240" i="3"/>
  <c r="CR238" i="3"/>
  <c r="CM238" i="3"/>
  <c r="CH238" i="3"/>
  <c r="CB238" i="3"/>
  <c r="BW238" i="3"/>
  <c r="BR238" i="3"/>
  <c r="BL238" i="3"/>
  <c r="BF238" i="3"/>
  <c r="BA238" i="3"/>
  <c r="AU238" i="3"/>
  <c r="AP238" i="3"/>
  <c r="AK238" i="3"/>
  <c r="AE238" i="3"/>
  <c r="Z238" i="3"/>
  <c r="U238" i="3"/>
  <c r="O238" i="3"/>
  <c r="I238" i="3"/>
  <c r="CN237" i="3"/>
  <c r="CI237" i="3"/>
  <c r="CD237" i="3"/>
  <c r="BX237" i="3"/>
  <c r="BS237" i="3"/>
  <c r="BN237" i="3"/>
  <c r="BG237" i="3"/>
  <c r="BB237" i="3"/>
  <c r="AW237" i="3"/>
  <c r="AQ237" i="3"/>
  <c r="AL237" i="3"/>
  <c r="AG237" i="3"/>
  <c r="AA237" i="3"/>
  <c r="V237" i="3"/>
  <c r="Q237" i="3"/>
  <c r="K237" i="3"/>
  <c r="E237" i="3"/>
  <c r="CZ236" i="3"/>
  <c r="C236" i="3"/>
  <c r="G236" i="3"/>
  <c r="L236" i="3"/>
  <c r="P236" i="3"/>
  <c r="T236" i="3"/>
  <c r="X236" i="3"/>
  <c r="AB236" i="3"/>
  <c r="AF236" i="3"/>
  <c r="AJ236" i="3"/>
  <c r="AN236" i="3"/>
  <c r="AR236" i="3"/>
  <c r="AV236" i="3"/>
  <c r="AZ236" i="3"/>
  <c r="BD236" i="3"/>
  <c r="BH236" i="3"/>
  <c r="BM236" i="3"/>
  <c r="BQ236" i="3"/>
  <c r="BU236" i="3"/>
  <c r="BY236" i="3"/>
  <c r="CC236" i="3"/>
  <c r="CG236" i="3"/>
  <c r="CK236" i="3"/>
  <c r="CO236" i="3"/>
  <c r="CQ235" i="3"/>
  <c r="CL235" i="3"/>
  <c r="CF235" i="3"/>
  <c r="CA235" i="3"/>
  <c r="BV235" i="3"/>
  <c r="BP235" i="3"/>
  <c r="BJ235" i="3"/>
  <c r="BE235" i="3"/>
  <c r="AY235" i="3"/>
  <c r="AT235" i="3"/>
  <c r="AO235" i="3"/>
  <c r="AI235" i="3"/>
  <c r="AD235" i="3"/>
  <c r="Y235" i="3"/>
  <c r="S235" i="3"/>
  <c r="N235" i="3"/>
  <c r="H235" i="3"/>
  <c r="CR234" i="3"/>
  <c r="CM234" i="3"/>
  <c r="CH234" i="3"/>
  <c r="CB234" i="3"/>
  <c r="BW234" i="3"/>
  <c r="BR234" i="3"/>
  <c r="BL234" i="3"/>
  <c r="BF234" i="3"/>
  <c r="BA234" i="3"/>
  <c r="AU234" i="3"/>
  <c r="AP234" i="3"/>
  <c r="AK234" i="3"/>
  <c r="AE234" i="3"/>
  <c r="Z234" i="3"/>
  <c r="U234" i="3"/>
  <c r="O234" i="3"/>
  <c r="I234" i="3"/>
  <c r="CN233" i="3"/>
  <c r="CI233" i="3"/>
  <c r="CD233" i="3"/>
  <c r="BX233" i="3"/>
  <c r="BS233" i="3"/>
  <c r="BN233" i="3"/>
  <c r="BG233" i="3"/>
  <c r="BB233" i="3"/>
  <c r="AW233" i="3"/>
  <c r="AQ233" i="3"/>
  <c r="AL233" i="3"/>
  <c r="AG233" i="3"/>
  <c r="AA233" i="3"/>
  <c r="V233" i="3"/>
  <c r="Q233" i="3"/>
  <c r="K233" i="3"/>
  <c r="E233" i="3"/>
  <c r="CZ232" i="3"/>
  <c r="C232" i="3"/>
  <c r="G232" i="3"/>
  <c r="L232" i="3"/>
  <c r="P232" i="3"/>
  <c r="T232" i="3"/>
  <c r="X232" i="3"/>
  <c r="AB232" i="3"/>
  <c r="AF232" i="3"/>
  <c r="AJ232" i="3"/>
  <c r="AN232" i="3"/>
  <c r="AR232" i="3"/>
  <c r="AV232" i="3"/>
  <c r="AZ232" i="3"/>
  <c r="BD232" i="3"/>
  <c r="BH232" i="3"/>
  <c r="BM232" i="3"/>
  <c r="BQ232" i="3"/>
  <c r="BU232" i="3"/>
  <c r="BY232" i="3"/>
  <c r="CC232" i="3"/>
  <c r="CG232" i="3"/>
  <c r="CK232" i="3"/>
  <c r="CO232" i="3"/>
  <c r="CQ231" i="3"/>
  <c r="CL231" i="3"/>
  <c r="CF231" i="3"/>
  <c r="CA231" i="3"/>
  <c r="BV231" i="3"/>
  <c r="BP231" i="3"/>
  <c r="BJ231" i="3"/>
  <c r="BE231" i="3"/>
  <c r="AY231" i="3"/>
  <c r="AT231" i="3"/>
  <c r="AO231" i="3"/>
  <c r="AI231" i="3"/>
  <c r="AD231" i="3"/>
  <c r="Y231" i="3"/>
  <c r="S231" i="3"/>
  <c r="N231" i="3"/>
  <c r="H231" i="3"/>
  <c r="CR230" i="3"/>
  <c r="CM230" i="3"/>
  <c r="CH230" i="3"/>
  <c r="CB230" i="3"/>
  <c r="BW230" i="3"/>
  <c r="BR230" i="3"/>
  <c r="BL230" i="3"/>
  <c r="BF230" i="3"/>
  <c r="BA230" i="3"/>
  <c r="AU230" i="3"/>
  <c r="AP230" i="3"/>
  <c r="AK230" i="3"/>
  <c r="AE230" i="3"/>
  <c r="Z230" i="3"/>
  <c r="U230" i="3"/>
  <c r="O230" i="3"/>
  <c r="I230" i="3"/>
  <c r="CN229" i="3"/>
  <c r="CI229" i="3"/>
  <c r="CD229" i="3"/>
  <c r="BX229" i="3"/>
  <c r="BS229" i="3"/>
  <c r="BN229" i="3"/>
  <c r="BG229" i="3"/>
  <c r="BB229" i="3"/>
  <c r="AW229" i="3"/>
  <c r="AQ229" i="3"/>
  <c r="AL229" i="3"/>
  <c r="AG229" i="3"/>
  <c r="AA229" i="3"/>
  <c r="V229" i="3"/>
  <c r="Q229" i="3"/>
  <c r="K229" i="3"/>
  <c r="E229" i="3"/>
  <c r="C228" i="3"/>
  <c r="G228" i="3"/>
  <c r="L228" i="3"/>
  <c r="P228" i="3"/>
  <c r="T228" i="3"/>
  <c r="X228" i="3"/>
  <c r="AB228" i="3"/>
  <c r="AF228" i="3"/>
  <c r="AJ228" i="3"/>
  <c r="AN228" i="3"/>
  <c r="AR228" i="3"/>
  <c r="AV228" i="3"/>
  <c r="AZ228" i="3"/>
  <c r="BD228" i="3"/>
  <c r="BH228" i="3"/>
  <c r="BM228" i="3"/>
  <c r="BQ228" i="3"/>
  <c r="BU228" i="3"/>
  <c r="BY228" i="3"/>
  <c r="CC228" i="3"/>
  <c r="CG228" i="3"/>
  <c r="CK228" i="3"/>
  <c r="CO228" i="3"/>
  <c r="CL227" i="3"/>
  <c r="CF227" i="3"/>
  <c r="BV227" i="3"/>
  <c r="BP227" i="3"/>
  <c r="BJ227" i="3"/>
  <c r="AT227" i="3"/>
  <c r="AD227" i="3"/>
  <c r="N227" i="3"/>
  <c r="H227" i="3"/>
  <c r="CR226" i="3"/>
  <c r="CM226" i="3"/>
  <c r="CH226" i="3"/>
  <c r="CB226" i="3"/>
  <c r="BW226" i="3"/>
  <c r="BR226" i="3"/>
  <c r="BL226" i="3"/>
  <c r="BF226" i="3"/>
  <c r="BA226" i="3"/>
  <c r="AU226" i="3"/>
  <c r="AP226" i="3"/>
  <c r="AK226" i="3"/>
  <c r="AE226" i="3"/>
  <c r="Z226" i="3"/>
  <c r="U226" i="3"/>
  <c r="O226" i="3"/>
  <c r="I226" i="3"/>
  <c r="CN225" i="3"/>
  <c r="CI225" i="3"/>
  <c r="CD225" i="3"/>
  <c r="BX225" i="3"/>
  <c r="BS225" i="3"/>
  <c r="BN225" i="3"/>
  <c r="BG225" i="3"/>
  <c r="BB225" i="3"/>
  <c r="AW225" i="3"/>
  <c r="AQ225" i="3"/>
  <c r="AL225" i="3"/>
  <c r="AG225" i="3"/>
  <c r="AA225" i="3"/>
  <c r="V225" i="3"/>
  <c r="Q225" i="3"/>
  <c r="K225" i="3"/>
  <c r="E225" i="3"/>
  <c r="CZ218" i="3"/>
  <c r="D218" i="3"/>
  <c r="H218" i="3"/>
  <c r="M218" i="3"/>
  <c r="Q218" i="3"/>
  <c r="U218" i="3"/>
  <c r="Y218" i="3"/>
  <c r="AC218" i="3"/>
  <c r="AG218" i="3"/>
  <c r="AK218" i="3"/>
  <c r="AO218" i="3"/>
  <c r="AS218" i="3"/>
  <c r="AW218" i="3"/>
  <c r="BA218" i="3"/>
  <c r="BE218" i="3"/>
  <c r="BI218" i="3"/>
  <c r="BN218" i="3"/>
  <c r="BR218" i="3"/>
  <c r="BV218" i="3"/>
  <c r="BZ218" i="3"/>
  <c r="CD218" i="3"/>
  <c r="CH218" i="3"/>
  <c r="CL218" i="3"/>
  <c r="CP218" i="3"/>
  <c r="CN213" i="3"/>
  <c r="CI213" i="3"/>
  <c r="CD213" i="3"/>
  <c r="BX213" i="3"/>
  <c r="BS213" i="3"/>
  <c r="BN213" i="3"/>
  <c r="BG213" i="3"/>
  <c r="BB213" i="3"/>
  <c r="AW213" i="3"/>
  <c r="AQ213" i="3"/>
  <c r="AL213" i="3"/>
  <c r="AG213" i="3"/>
  <c r="AA213" i="3"/>
  <c r="V213" i="3"/>
  <c r="Q213" i="3"/>
  <c r="K213" i="3"/>
  <c r="E213" i="3"/>
  <c r="C212" i="3"/>
  <c r="G212" i="3"/>
  <c r="L212" i="3"/>
  <c r="P212" i="3"/>
  <c r="T212" i="3"/>
  <c r="X212" i="3"/>
  <c r="AB212" i="3"/>
  <c r="AF212" i="3"/>
  <c r="AJ212" i="3"/>
  <c r="AN212" i="3"/>
  <c r="AR212" i="3"/>
  <c r="AV212" i="3"/>
  <c r="AZ212" i="3"/>
  <c r="BD212" i="3"/>
  <c r="BH212" i="3"/>
  <c r="BM212" i="3"/>
  <c r="BQ212" i="3"/>
  <c r="BU212" i="3"/>
  <c r="BY212" i="3"/>
  <c r="CC212" i="3"/>
  <c r="CG212" i="3"/>
  <c r="CK212" i="3"/>
  <c r="CO212" i="3"/>
  <c r="CQ211" i="3"/>
  <c r="CL211" i="3"/>
  <c r="CF211" i="3"/>
  <c r="CA211" i="3"/>
  <c r="BV211" i="3"/>
  <c r="BP211" i="3"/>
  <c r="BJ211" i="3"/>
  <c r="BE211" i="3"/>
  <c r="AY211" i="3"/>
  <c r="AT211" i="3"/>
  <c r="AO211" i="3"/>
  <c r="AI211" i="3"/>
  <c r="AD211" i="3"/>
  <c r="Y211" i="3"/>
  <c r="S211" i="3"/>
  <c r="N211" i="3"/>
  <c r="H211" i="3"/>
  <c r="CR210" i="3"/>
  <c r="CM210" i="3"/>
  <c r="CH210" i="3"/>
  <c r="CB210" i="3"/>
  <c r="BW210" i="3"/>
  <c r="BR210" i="3"/>
  <c r="BL210" i="3"/>
  <c r="BF210" i="3"/>
  <c r="BA210" i="3"/>
  <c r="AU210" i="3"/>
  <c r="AP210" i="3"/>
  <c r="AK210" i="3"/>
  <c r="AE210" i="3"/>
  <c r="Z210" i="3"/>
  <c r="U210" i="3"/>
  <c r="O210" i="3"/>
  <c r="I210" i="3"/>
  <c r="CN209" i="3"/>
  <c r="CI209" i="3"/>
  <c r="CD209" i="3"/>
  <c r="BX209" i="3"/>
  <c r="BS209" i="3"/>
  <c r="BN209" i="3"/>
  <c r="BG209" i="3"/>
  <c r="BB209" i="3"/>
  <c r="AW209" i="3"/>
  <c r="AQ209" i="3"/>
  <c r="AL209" i="3"/>
  <c r="AG209" i="3"/>
  <c r="AA209" i="3"/>
  <c r="V209" i="3"/>
  <c r="Q209" i="3"/>
  <c r="K209" i="3"/>
  <c r="E209" i="3"/>
  <c r="C208" i="3"/>
  <c r="G208" i="3"/>
  <c r="L208" i="3"/>
  <c r="P208" i="3"/>
  <c r="T208" i="3"/>
  <c r="X208" i="3"/>
  <c r="AB208" i="3"/>
  <c r="AF208" i="3"/>
  <c r="AJ208" i="3"/>
  <c r="AN208" i="3"/>
  <c r="AR208" i="3"/>
  <c r="AV208" i="3"/>
  <c r="AZ208" i="3"/>
  <c r="BD208" i="3"/>
  <c r="BH208" i="3"/>
  <c r="BM208" i="3"/>
  <c r="BQ208" i="3"/>
  <c r="BU208" i="3"/>
  <c r="BY208" i="3"/>
  <c r="CC208" i="3"/>
  <c r="CG208" i="3"/>
  <c r="CK208" i="3"/>
  <c r="CO208" i="3"/>
  <c r="CQ207" i="3"/>
  <c r="CL207" i="3"/>
  <c r="CF207" i="3"/>
  <c r="CA207" i="3"/>
  <c r="BV207" i="3"/>
  <c r="BP207" i="3"/>
  <c r="BJ207" i="3"/>
  <c r="BE207" i="3"/>
  <c r="AY207" i="3"/>
  <c r="AT207" i="3"/>
  <c r="AO207" i="3"/>
  <c r="AI207" i="3"/>
  <c r="AD207" i="3"/>
  <c r="Y207" i="3"/>
  <c r="S207" i="3"/>
  <c r="N207" i="3"/>
  <c r="H207" i="3"/>
  <c r="CU198" i="3"/>
  <c r="CO189" i="3"/>
  <c r="CI189" i="3"/>
  <c r="CD189" i="3"/>
  <c r="BY189" i="3"/>
  <c r="BS189" i="3"/>
  <c r="BN189" i="3"/>
  <c r="BH189" i="3"/>
  <c r="BB189" i="3"/>
  <c r="AW189" i="3"/>
  <c r="AR189" i="3"/>
  <c r="AL189" i="3"/>
  <c r="AG189" i="3"/>
  <c r="AB189" i="3"/>
  <c r="V189" i="3"/>
  <c r="Q189" i="3"/>
  <c r="L189" i="3"/>
  <c r="E189" i="3"/>
  <c r="CO188" i="3"/>
  <c r="CI188" i="3"/>
  <c r="CD188" i="3"/>
  <c r="BY188" i="3"/>
  <c r="BS188" i="3"/>
  <c r="BN188" i="3"/>
  <c r="BH188" i="3"/>
  <c r="BB188" i="3"/>
  <c r="AW188" i="3"/>
  <c r="AR188" i="3"/>
  <c r="AL188" i="3"/>
  <c r="AG188" i="3"/>
  <c r="AB188" i="3"/>
  <c r="V188" i="3"/>
  <c r="Q188" i="3"/>
  <c r="L188" i="3"/>
  <c r="E188" i="3"/>
  <c r="CO187" i="3"/>
  <c r="CI187" i="3"/>
  <c r="CD187" i="3"/>
  <c r="BY187" i="3"/>
  <c r="BS187" i="3"/>
  <c r="BN187" i="3"/>
  <c r="BH187" i="3"/>
  <c r="BB187" i="3"/>
  <c r="AW187" i="3"/>
  <c r="AR187" i="3"/>
  <c r="AL187" i="3"/>
  <c r="AG187" i="3"/>
  <c r="AB187" i="3"/>
  <c r="V187" i="3"/>
  <c r="Q187" i="3"/>
  <c r="L187" i="3"/>
  <c r="E187" i="3"/>
  <c r="CO185" i="3"/>
  <c r="CI185" i="3"/>
  <c r="CD185" i="3"/>
  <c r="BY185" i="3"/>
  <c r="BS185" i="3"/>
  <c r="BN185" i="3"/>
  <c r="BH185" i="3"/>
  <c r="BB185" i="3"/>
  <c r="AW185" i="3"/>
  <c r="AR185" i="3"/>
  <c r="AL185" i="3"/>
  <c r="AG185" i="3"/>
  <c r="AB185" i="3"/>
  <c r="V185" i="3"/>
  <c r="Q185" i="3"/>
  <c r="L185" i="3"/>
  <c r="E185" i="3"/>
  <c r="CQ176" i="3"/>
  <c r="CI176" i="3"/>
  <c r="CA176" i="3"/>
  <c r="BS176" i="3"/>
  <c r="BJ176" i="3"/>
  <c r="BB176" i="3"/>
  <c r="AT176" i="3"/>
  <c r="AL176" i="3"/>
  <c r="AD176" i="3"/>
  <c r="V176" i="3"/>
  <c r="N176" i="3"/>
  <c r="CI157" i="3"/>
  <c r="BS157" i="3"/>
  <c r="BB157" i="3"/>
  <c r="AL157" i="3"/>
  <c r="V157" i="3"/>
  <c r="CE141" i="3"/>
  <c r="BI141" i="3"/>
  <c r="AM141" i="3"/>
  <c r="R141" i="3"/>
  <c r="CZ235" i="3"/>
  <c r="C235" i="3"/>
  <c r="G235" i="3"/>
  <c r="L235" i="3"/>
  <c r="P235" i="3"/>
  <c r="T235" i="3"/>
  <c r="X235" i="3"/>
  <c r="AB235" i="3"/>
  <c r="AF235" i="3"/>
  <c r="AJ235" i="3"/>
  <c r="AN235" i="3"/>
  <c r="AR235" i="3"/>
  <c r="AV235" i="3"/>
  <c r="AZ235" i="3"/>
  <c r="BD235" i="3"/>
  <c r="BH235" i="3"/>
  <c r="BM235" i="3"/>
  <c r="BQ235" i="3"/>
  <c r="BU235" i="3"/>
  <c r="BY235" i="3"/>
  <c r="CC235" i="3"/>
  <c r="CG235" i="3"/>
  <c r="CK235" i="3"/>
  <c r="CO235" i="3"/>
  <c r="C231" i="3"/>
  <c r="G231" i="3"/>
  <c r="L231" i="3"/>
  <c r="P231" i="3"/>
  <c r="T231" i="3"/>
  <c r="X231" i="3"/>
  <c r="AB231" i="3"/>
  <c r="AF231" i="3"/>
  <c r="AJ231" i="3"/>
  <c r="AN231" i="3"/>
  <c r="AR231" i="3"/>
  <c r="AV231" i="3"/>
  <c r="AZ231" i="3"/>
  <c r="BD231" i="3"/>
  <c r="BH231" i="3"/>
  <c r="BM231" i="3"/>
  <c r="BQ231" i="3"/>
  <c r="BU231" i="3"/>
  <c r="BY231" i="3"/>
  <c r="CC231" i="3"/>
  <c r="CG231" i="3"/>
  <c r="CK231" i="3"/>
  <c r="CO231" i="3"/>
  <c r="C227" i="3"/>
  <c r="G227" i="3"/>
  <c r="L227" i="3"/>
  <c r="P227" i="3"/>
  <c r="T227" i="3"/>
  <c r="X227" i="3"/>
  <c r="AB227" i="3"/>
  <c r="AF227" i="3"/>
  <c r="AJ227" i="3"/>
  <c r="AN227" i="3"/>
  <c r="AR227" i="3"/>
  <c r="AV227" i="3"/>
  <c r="AZ227" i="3"/>
  <c r="BD227" i="3"/>
  <c r="BH227" i="3"/>
  <c r="CZ211" i="3"/>
  <c r="C211" i="3"/>
  <c r="G211" i="3"/>
  <c r="L211" i="3"/>
  <c r="P211" i="3"/>
  <c r="T211" i="3"/>
  <c r="X211" i="3"/>
  <c r="AB211" i="3"/>
  <c r="AF211" i="3"/>
  <c r="AJ211" i="3"/>
  <c r="AN211" i="3"/>
  <c r="AR211" i="3"/>
  <c r="AV211" i="3"/>
  <c r="AZ211" i="3"/>
  <c r="BD211" i="3"/>
  <c r="BH211" i="3"/>
  <c r="BM211" i="3"/>
  <c r="BQ211" i="3"/>
  <c r="BU211" i="3"/>
  <c r="BY211" i="3"/>
  <c r="CC211" i="3"/>
  <c r="CG211" i="3"/>
  <c r="CK211" i="3"/>
  <c r="CO211" i="3"/>
  <c r="C207" i="3"/>
  <c r="G207" i="3"/>
  <c r="L207" i="3"/>
  <c r="P207" i="3"/>
  <c r="T207" i="3"/>
  <c r="X207" i="3"/>
  <c r="AB207" i="3"/>
  <c r="AF207" i="3"/>
  <c r="AJ207" i="3"/>
  <c r="AN207" i="3"/>
  <c r="AR207" i="3"/>
  <c r="AV207" i="3"/>
  <c r="AZ207" i="3"/>
  <c r="BD207" i="3"/>
  <c r="BH207" i="3"/>
  <c r="BM207" i="3"/>
  <c r="BQ207" i="3"/>
  <c r="BU207" i="3"/>
  <c r="BY207" i="3"/>
  <c r="CC207" i="3"/>
  <c r="CG207" i="3"/>
  <c r="CK207" i="3"/>
  <c r="CO207" i="3"/>
  <c r="C157" i="3"/>
  <c r="G157" i="3"/>
  <c r="L157" i="3"/>
  <c r="P157" i="3"/>
  <c r="T157" i="3"/>
  <c r="X157" i="3"/>
  <c r="AB157" i="3"/>
  <c r="AF157" i="3"/>
  <c r="AJ157" i="3"/>
  <c r="AN157" i="3"/>
  <c r="AR157" i="3"/>
  <c r="AV157" i="3"/>
  <c r="AZ157" i="3"/>
  <c r="BD157" i="3"/>
  <c r="BH157" i="3"/>
  <c r="BM157" i="3"/>
  <c r="BQ157" i="3"/>
  <c r="BU157" i="3"/>
  <c r="BY157" i="3"/>
  <c r="CC157" i="3"/>
  <c r="CG157" i="3"/>
  <c r="CK157" i="3"/>
  <c r="CO157" i="3"/>
  <c r="D157" i="3"/>
  <c r="H157" i="3"/>
  <c r="M157" i="3"/>
  <c r="Q157" i="3"/>
  <c r="U157" i="3"/>
  <c r="Y157" i="3"/>
  <c r="AC157" i="3"/>
  <c r="AG157" i="3"/>
  <c r="AK157" i="3"/>
  <c r="AO157" i="3"/>
  <c r="AS157" i="3"/>
  <c r="AW157" i="3"/>
  <c r="BA157" i="3"/>
  <c r="BE157" i="3"/>
  <c r="BI157" i="3"/>
  <c r="BN157" i="3"/>
  <c r="BR157" i="3"/>
  <c r="BV157" i="3"/>
  <c r="BZ157" i="3"/>
  <c r="CD157" i="3"/>
  <c r="CH157" i="3"/>
  <c r="CL157" i="3"/>
  <c r="CP157" i="3"/>
  <c r="B157" i="3"/>
  <c r="F157" i="3"/>
  <c r="K157" i="3"/>
  <c r="O157" i="3"/>
  <c r="S157" i="3"/>
  <c r="W157" i="3"/>
  <c r="AA157" i="3"/>
  <c r="AE157" i="3"/>
  <c r="AI157" i="3"/>
  <c r="AM157" i="3"/>
  <c r="AQ157" i="3"/>
  <c r="AU157" i="3"/>
  <c r="AY157" i="3"/>
  <c r="BC157" i="3"/>
  <c r="BG157" i="3"/>
  <c r="BL157" i="3"/>
  <c r="BP157" i="3"/>
  <c r="BT157" i="3"/>
  <c r="BX157" i="3"/>
  <c r="CB157" i="3"/>
  <c r="CF157" i="3"/>
  <c r="CJ157" i="3"/>
  <c r="CN157" i="3"/>
  <c r="CR157" i="3"/>
  <c r="BZ141" i="3"/>
  <c r="BC141" i="3"/>
  <c r="AH141" i="3"/>
  <c r="M141" i="3"/>
  <c r="C286" i="3"/>
  <c r="G286" i="3"/>
  <c r="L286" i="3"/>
  <c r="P286" i="3"/>
  <c r="T286" i="3"/>
  <c r="X286" i="3"/>
  <c r="AB286" i="3"/>
  <c r="AF286" i="3"/>
  <c r="AJ286" i="3"/>
  <c r="AN286" i="3"/>
  <c r="AR286" i="3"/>
  <c r="AV286" i="3"/>
  <c r="AZ286" i="3"/>
  <c r="BD286" i="3"/>
  <c r="BH286" i="3"/>
  <c r="BM286" i="3"/>
  <c r="BQ286" i="3"/>
  <c r="BU286" i="3"/>
  <c r="BY286" i="3"/>
  <c r="CC286" i="3"/>
  <c r="CG286" i="3"/>
  <c r="CK286" i="3"/>
  <c r="CO286" i="3"/>
  <c r="C282" i="3"/>
  <c r="G282" i="3"/>
  <c r="L282" i="3"/>
  <c r="P282" i="3"/>
  <c r="T282" i="3"/>
  <c r="X282" i="3"/>
  <c r="AB282" i="3"/>
  <c r="AF282" i="3"/>
  <c r="AJ282" i="3"/>
  <c r="AN282" i="3"/>
  <c r="AR282" i="3"/>
  <c r="AV282" i="3"/>
  <c r="AZ282" i="3"/>
  <c r="BD282" i="3"/>
  <c r="BH282" i="3"/>
  <c r="BM282" i="3"/>
  <c r="BQ282" i="3"/>
  <c r="BU282" i="3"/>
  <c r="BY282" i="3"/>
  <c r="CC282" i="3"/>
  <c r="CG282" i="3"/>
  <c r="CK282" i="3"/>
  <c r="CO282" i="3"/>
  <c r="C278" i="3"/>
  <c r="G278" i="3"/>
  <c r="L278" i="3"/>
  <c r="P278" i="3"/>
  <c r="T278" i="3"/>
  <c r="X278" i="3"/>
  <c r="AB278" i="3"/>
  <c r="AF278" i="3"/>
  <c r="AJ278" i="3"/>
  <c r="AN278" i="3"/>
  <c r="AR278" i="3"/>
  <c r="AV278" i="3"/>
  <c r="AZ278" i="3"/>
  <c r="BD278" i="3"/>
  <c r="BH278" i="3"/>
  <c r="BM278" i="3"/>
  <c r="BQ278" i="3"/>
  <c r="BU278" i="3"/>
  <c r="BY278" i="3"/>
  <c r="CC278" i="3"/>
  <c r="CG278" i="3"/>
  <c r="CK278" i="3"/>
  <c r="CO278" i="3"/>
  <c r="C274" i="3"/>
  <c r="G274" i="3"/>
  <c r="L274" i="3"/>
  <c r="P274" i="3"/>
  <c r="T274" i="3"/>
  <c r="X274" i="3"/>
  <c r="AB274" i="3"/>
  <c r="AF274" i="3"/>
  <c r="AJ274" i="3"/>
  <c r="AN274" i="3"/>
  <c r="AR274" i="3"/>
  <c r="AV274" i="3"/>
  <c r="AZ274" i="3"/>
  <c r="BD274" i="3"/>
  <c r="BH274" i="3"/>
  <c r="BM274" i="3"/>
  <c r="BQ274" i="3"/>
  <c r="BU274" i="3"/>
  <c r="BY274" i="3"/>
  <c r="CC274" i="3"/>
  <c r="CG274" i="3"/>
  <c r="CK274" i="3"/>
  <c r="CO274" i="3"/>
  <c r="C270" i="3"/>
  <c r="G270" i="3"/>
  <c r="L270" i="3"/>
  <c r="P270" i="3"/>
  <c r="T270" i="3"/>
  <c r="X270" i="3"/>
  <c r="AB270" i="3"/>
  <c r="AF270" i="3"/>
  <c r="AJ270" i="3"/>
  <c r="AN270" i="3"/>
  <c r="AR270" i="3"/>
  <c r="AV270" i="3"/>
  <c r="AZ270" i="3"/>
  <c r="BD270" i="3"/>
  <c r="BH270" i="3"/>
  <c r="BM270" i="3"/>
  <c r="BQ270" i="3"/>
  <c r="BU270" i="3"/>
  <c r="BY270" i="3"/>
  <c r="CC270" i="3"/>
  <c r="CG270" i="3"/>
  <c r="CK270" i="3"/>
  <c r="CO270" i="3"/>
  <c r="C266" i="3"/>
  <c r="G266" i="3"/>
  <c r="L266" i="3"/>
  <c r="P266" i="3"/>
  <c r="T266" i="3"/>
  <c r="X266" i="3"/>
  <c r="AB266" i="3"/>
  <c r="AF266" i="3"/>
  <c r="AJ266" i="3"/>
  <c r="AN266" i="3"/>
  <c r="AR266" i="3"/>
  <c r="AV266" i="3"/>
  <c r="AZ266" i="3"/>
  <c r="BD266" i="3"/>
  <c r="BH266" i="3"/>
  <c r="BM266" i="3"/>
  <c r="BQ266" i="3"/>
  <c r="BU266" i="3"/>
  <c r="BY266" i="3"/>
  <c r="CC266" i="3"/>
  <c r="CG266" i="3"/>
  <c r="CK266" i="3"/>
  <c r="CO266" i="3"/>
  <c r="CZ262" i="3"/>
  <c r="C262" i="3"/>
  <c r="G262" i="3"/>
  <c r="L262" i="3"/>
  <c r="P262" i="3"/>
  <c r="T262" i="3"/>
  <c r="X262" i="3"/>
  <c r="AB262" i="3"/>
  <c r="AF262" i="3"/>
  <c r="AJ262" i="3"/>
  <c r="AN262" i="3"/>
  <c r="AR262" i="3"/>
  <c r="AV262" i="3"/>
  <c r="AZ262" i="3"/>
  <c r="BD262" i="3"/>
  <c r="BH262" i="3"/>
  <c r="BM262" i="3"/>
  <c r="BQ262" i="3"/>
  <c r="BU262" i="3"/>
  <c r="BY262" i="3"/>
  <c r="CC262" i="3"/>
  <c r="CG262" i="3"/>
  <c r="CK262" i="3"/>
  <c r="CO262" i="3"/>
  <c r="CR260" i="3"/>
  <c r="CM260" i="3"/>
  <c r="CH260" i="3"/>
  <c r="CB260" i="3"/>
  <c r="BW260" i="3"/>
  <c r="BR260" i="3"/>
  <c r="BL260" i="3"/>
  <c r="BF260" i="3"/>
  <c r="BA260" i="3"/>
  <c r="AU260" i="3"/>
  <c r="AP260" i="3"/>
  <c r="AK260" i="3"/>
  <c r="AE260" i="3"/>
  <c r="Z260" i="3"/>
  <c r="U260" i="3"/>
  <c r="O260" i="3"/>
  <c r="I260" i="3"/>
  <c r="D260" i="3"/>
  <c r="CZ258" i="3"/>
  <c r="C258" i="3"/>
  <c r="G258" i="3"/>
  <c r="L258" i="3"/>
  <c r="P258" i="3"/>
  <c r="T258" i="3"/>
  <c r="X258" i="3"/>
  <c r="AB258" i="3"/>
  <c r="AF258" i="3"/>
  <c r="AJ258" i="3"/>
  <c r="AN258" i="3"/>
  <c r="AR258" i="3"/>
  <c r="AV258" i="3"/>
  <c r="AZ258" i="3"/>
  <c r="BD258" i="3"/>
  <c r="BH258" i="3"/>
  <c r="BM258" i="3"/>
  <c r="BQ258" i="3"/>
  <c r="BU258" i="3"/>
  <c r="BY258" i="3"/>
  <c r="CC258" i="3"/>
  <c r="CG258" i="3"/>
  <c r="CK258" i="3"/>
  <c r="CO258" i="3"/>
  <c r="CZ254" i="3"/>
  <c r="C254" i="3"/>
  <c r="G254" i="3"/>
  <c r="L254" i="3"/>
  <c r="P254" i="3"/>
  <c r="T254" i="3"/>
  <c r="X254" i="3"/>
  <c r="AB254" i="3"/>
  <c r="AF254" i="3"/>
  <c r="AJ254" i="3"/>
  <c r="AN254" i="3"/>
  <c r="AR254" i="3"/>
  <c r="AV254" i="3"/>
  <c r="AZ254" i="3"/>
  <c r="BD254" i="3"/>
  <c r="BH254" i="3"/>
  <c r="BM254" i="3"/>
  <c r="BQ254" i="3"/>
  <c r="BU254" i="3"/>
  <c r="BY254" i="3"/>
  <c r="CC254" i="3"/>
  <c r="CG254" i="3"/>
  <c r="CK254" i="3"/>
  <c r="CO254" i="3"/>
  <c r="CZ250" i="3"/>
  <c r="C250" i="3"/>
  <c r="G250" i="3"/>
  <c r="L250" i="3"/>
  <c r="P250" i="3"/>
  <c r="T250" i="3"/>
  <c r="X250" i="3"/>
  <c r="AB250" i="3"/>
  <c r="AF250" i="3"/>
  <c r="AJ250" i="3"/>
  <c r="AN250" i="3"/>
  <c r="AR250" i="3"/>
  <c r="AV250" i="3"/>
  <c r="AZ250" i="3"/>
  <c r="BD250" i="3"/>
  <c r="BH250" i="3"/>
  <c r="BM250" i="3"/>
  <c r="BQ250" i="3"/>
  <c r="BU250" i="3"/>
  <c r="BY250" i="3"/>
  <c r="CC250" i="3"/>
  <c r="CG250" i="3"/>
  <c r="CK250" i="3"/>
  <c r="CO250" i="3"/>
  <c r="CZ246" i="3"/>
  <c r="C246" i="3"/>
  <c r="G246" i="3"/>
  <c r="L246" i="3"/>
  <c r="P246" i="3"/>
  <c r="T246" i="3"/>
  <c r="X246" i="3"/>
  <c r="AB246" i="3"/>
  <c r="AF246" i="3"/>
  <c r="AJ246" i="3"/>
  <c r="AN246" i="3"/>
  <c r="AR246" i="3"/>
  <c r="AV246" i="3"/>
  <c r="AZ246" i="3"/>
  <c r="BD246" i="3"/>
  <c r="BH246" i="3"/>
  <c r="BM246" i="3"/>
  <c r="BQ246" i="3"/>
  <c r="BU246" i="3"/>
  <c r="BY246" i="3"/>
  <c r="CC246" i="3"/>
  <c r="CG246" i="3"/>
  <c r="CK246" i="3"/>
  <c r="CO246" i="3"/>
  <c r="C242" i="3"/>
  <c r="G242" i="3"/>
  <c r="L242" i="3"/>
  <c r="P242" i="3"/>
  <c r="T242" i="3"/>
  <c r="X242" i="3"/>
  <c r="AB242" i="3"/>
  <c r="AF242" i="3"/>
  <c r="AJ242" i="3"/>
  <c r="AN242" i="3"/>
  <c r="AR242" i="3"/>
  <c r="AV242" i="3"/>
  <c r="AZ242" i="3"/>
  <c r="BD242" i="3"/>
  <c r="BH242" i="3"/>
  <c r="BM242" i="3"/>
  <c r="BQ242" i="3"/>
  <c r="BU242" i="3"/>
  <c r="BY242" i="3"/>
  <c r="CC242" i="3"/>
  <c r="CG242" i="3"/>
  <c r="CK242" i="3"/>
  <c r="CO242" i="3"/>
  <c r="CQ241" i="3"/>
  <c r="CL241" i="3"/>
  <c r="CF241" i="3"/>
  <c r="CA241" i="3"/>
  <c r="BV241" i="3"/>
  <c r="BP241" i="3"/>
  <c r="BJ241" i="3"/>
  <c r="BE241" i="3"/>
  <c r="AY241" i="3"/>
  <c r="AT241" i="3"/>
  <c r="AO241" i="3"/>
  <c r="AI241" i="3"/>
  <c r="AD241" i="3"/>
  <c r="Y241" i="3"/>
  <c r="S241" i="3"/>
  <c r="N241" i="3"/>
  <c r="H241" i="3"/>
  <c r="CZ238" i="3"/>
  <c r="C238" i="3"/>
  <c r="G238" i="3"/>
  <c r="L238" i="3"/>
  <c r="P238" i="3"/>
  <c r="T238" i="3"/>
  <c r="X238" i="3"/>
  <c r="AB238" i="3"/>
  <c r="AF238" i="3"/>
  <c r="AJ238" i="3"/>
  <c r="AN238" i="3"/>
  <c r="AR238" i="3"/>
  <c r="AV238" i="3"/>
  <c r="AZ238" i="3"/>
  <c r="BD238" i="3"/>
  <c r="BH238" i="3"/>
  <c r="BM238" i="3"/>
  <c r="BQ238" i="3"/>
  <c r="BU238" i="3"/>
  <c r="BY238" i="3"/>
  <c r="CC238" i="3"/>
  <c r="CG238" i="3"/>
  <c r="CK238" i="3"/>
  <c r="CO238" i="3"/>
  <c r="CQ237" i="3"/>
  <c r="CL237" i="3"/>
  <c r="CF237" i="3"/>
  <c r="CA237" i="3"/>
  <c r="BV237" i="3"/>
  <c r="BP237" i="3"/>
  <c r="BJ237" i="3"/>
  <c r="BE237" i="3"/>
  <c r="AY237" i="3"/>
  <c r="AT237" i="3"/>
  <c r="AO237" i="3"/>
  <c r="AI237" i="3"/>
  <c r="AD237" i="3"/>
  <c r="Y237" i="3"/>
  <c r="S237" i="3"/>
  <c r="N237" i="3"/>
  <c r="H237" i="3"/>
  <c r="CN235" i="3"/>
  <c r="CI235" i="3"/>
  <c r="CD235" i="3"/>
  <c r="BX235" i="3"/>
  <c r="BS235" i="3"/>
  <c r="BN235" i="3"/>
  <c r="BG235" i="3"/>
  <c r="BB235" i="3"/>
  <c r="AW235" i="3"/>
  <c r="AQ235" i="3"/>
  <c r="AL235" i="3"/>
  <c r="AG235" i="3"/>
  <c r="AA235" i="3"/>
  <c r="V235" i="3"/>
  <c r="Q235" i="3"/>
  <c r="K235" i="3"/>
  <c r="E235" i="3"/>
  <c r="C234" i="3"/>
  <c r="G234" i="3"/>
  <c r="L234" i="3"/>
  <c r="P234" i="3"/>
  <c r="T234" i="3"/>
  <c r="X234" i="3"/>
  <c r="AB234" i="3"/>
  <c r="AF234" i="3"/>
  <c r="AJ234" i="3"/>
  <c r="AN234" i="3"/>
  <c r="AR234" i="3"/>
  <c r="AV234" i="3"/>
  <c r="AZ234" i="3"/>
  <c r="BD234" i="3"/>
  <c r="BH234" i="3"/>
  <c r="BM234" i="3"/>
  <c r="F1868" i="5" s="1"/>
  <c r="BQ234" i="3"/>
  <c r="BU234" i="3"/>
  <c r="BY234" i="3"/>
  <c r="CC234" i="3"/>
  <c r="CG234" i="3"/>
  <c r="CK234" i="3"/>
  <c r="CO234" i="3"/>
  <c r="CQ233" i="3"/>
  <c r="CL233" i="3"/>
  <c r="CF233" i="3"/>
  <c r="CA233" i="3"/>
  <c r="BV233" i="3"/>
  <c r="BP233" i="3"/>
  <c r="BJ233" i="3"/>
  <c r="BE233" i="3"/>
  <c r="AY233" i="3"/>
  <c r="AT233" i="3"/>
  <c r="AO233" i="3"/>
  <c r="AI233" i="3"/>
  <c r="AD233" i="3"/>
  <c r="Y233" i="3"/>
  <c r="S233" i="3"/>
  <c r="N233" i="3"/>
  <c r="H233" i="3"/>
  <c r="CN231" i="3"/>
  <c r="CI231" i="3"/>
  <c r="CD231" i="3"/>
  <c r="BX231" i="3"/>
  <c r="BS231" i="3"/>
  <c r="BN231" i="3"/>
  <c r="BG231" i="3"/>
  <c r="BB231" i="3"/>
  <c r="AW231" i="3"/>
  <c r="AQ231" i="3"/>
  <c r="AL231" i="3"/>
  <c r="AG231" i="3"/>
  <c r="AA231" i="3"/>
  <c r="V231" i="3"/>
  <c r="Q231" i="3"/>
  <c r="K231" i="3"/>
  <c r="E231" i="3"/>
  <c r="CZ230" i="3"/>
  <c r="C230" i="3"/>
  <c r="G230" i="3"/>
  <c r="L230" i="3"/>
  <c r="P230" i="3"/>
  <c r="T230" i="3"/>
  <c r="X230" i="3"/>
  <c r="AB230" i="3"/>
  <c r="AF230" i="3"/>
  <c r="AJ230" i="3"/>
  <c r="AN230" i="3"/>
  <c r="AR230" i="3"/>
  <c r="AV230" i="3"/>
  <c r="AZ230" i="3"/>
  <c r="BD230" i="3"/>
  <c r="BH230" i="3"/>
  <c r="BM230" i="3"/>
  <c r="BQ230" i="3"/>
  <c r="BU230" i="3"/>
  <c r="BY230" i="3"/>
  <c r="CC230" i="3"/>
  <c r="CG230" i="3"/>
  <c r="CK230" i="3"/>
  <c r="CO230" i="3"/>
  <c r="CQ229" i="3"/>
  <c r="CL229" i="3"/>
  <c r="CF229" i="3"/>
  <c r="CA229" i="3"/>
  <c r="BV229" i="3"/>
  <c r="BP229" i="3"/>
  <c r="BJ229" i="3"/>
  <c r="BE229" i="3"/>
  <c r="AY229" i="3"/>
  <c r="AT229" i="3"/>
  <c r="AO229" i="3"/>
  <c r="AI229" i="3"/>
  <c r="AD229" i="3"/>
  <c r="Y229" i="3"/>
  <c r="S229" i="3"/>
  <c r="N229" i="3"/>
  <c r="H229" i="3"/>
  <c r="CN227" i="3"/>
  <c r="CD227" i="3"/>
  <c r="BX227" i="3"/>
  <c r="BN227" i="3"/>
  <c r="BB227" i="3"/>
  <c r="AL227" i="3"/>
  <c r="V227" i="3"/>
  <c r="E227" i="3"/>
  <c r="C226" i="3"/>
  <c r="G226" i="3"/>
  <c r="L226" i="3"/>
  <c r="P226" i="3"/>
  <c r="T226" i="3"/>
  <c r="X226" i="3"/>
  <c r="AB226" i="3"/>
  <c r="AF226" i="3"/>
  <c r="AJ226" i="3"/>
  <c r="AN226" i="3"/>
  <c r="AR226" i="3"/>
  <c r="AV226" i="3"/>
  <c r="AZ226" i="3"/>
  <c r="BD226" i="3"/>
  <c r="BH226" i="3"/>
  <c r="BM226" i="3"/>
  <c r="BQ226" i="3"/>
  <c r="BU226" i="3"/>
  <c r="BY226" i="3"/>
  <c r="CC226" i="3"/>
  <c r="CG226" i="3"/>
  <c r="CK226" i="3"/>
  <c r="CO226" i="3"/>
  <c r="CQ225" i="3"/>
  <c r="CL225" i="3"/>
  <c r="CF225" i="3"/>
  <c r="CA225" i="3"/>
  <c r="BV225" i="3"/>
  <c r="BP225" i="3"/>
  <c r="BJ225" i="3"/>
  <c r="BE225" i="3"/>
  <c r="AY225" i="3"/>
  <c r="AT225" i="3"/>
  <c r="AO225" i="3"/>
  <c r="AI225" i="3"/>
  <c r="AD225" i="3"/>
  <c r="Y225" i="3"/>
  <c r="S225" i="3"/>
  <c r="N225" i="3"/>
  <c r="H225" i="3"/>
  <c r="CU220" i="3"/>
  <c r="CU214" i="3"/>
  <c r="CQ213" i="3"/>
  <c r="CL213" i="3"/>
  <c r="CF213" i="3"/>
  <c r="CA213" i="3"/>
  <c r="BV213" i="3"/>
  <c r="BP213" i="3"/>
  <c r="BJ213" i="3"/>
  <c r="BE213" i="3"/>
  <c r="AY213" i="3"/>
  <c r="AT213" i="3"/>
  <c r="AO213" i="3"/>
  <c r="AI213" i="3"/>
  <c r="AD213" i="3"/>
  <c r="Y213" i="3"/>
  <c r="S213" i="3"/>
  <c r="N213" i="3"/>
  <c r="H213" i="3"/>
  <c r="CN211" i="3"/>
  <c r="CI211" i="3"/>
  <c r="CD211" i="3"/>
  <c r="BX211" i="3"/>
  <c r="BS211" i="3"/>
  <c r="BN211" i="3"/>
  <c r="BG211" i="3"/>
  <c r="BB211" i="3"/>
  <c r="AW211" i="3"/>
  <c r="AQ211" i="3"/>
  <c r="AL211" i="3"/>
  <c r="AG211" i="3"/>
  <c r="AA211" i="3"/>
  <c r="V211" i="3"/>
  <c r="Q211" i="3"/>
  <c r="K211" i="3"/>
  <c r="E211" i="3"/>
  <c r="CZ210" i="3"/>
  <c r="C210" i="3"/>
  <c r="G210" i="3"/>
  <c r="L210" i="3"/>
  <c r="P210" i="3"/>
  <c r="T210" i="3"/>
  <c r="X210" i="3"/>
  <c r="AB210" i="3"/>
  <c r="AF210" i="3"/>
  <c r="AJ210" i="3"/>
  <c r="AN210" i="3"/>
  <c r="AR210" i="3"/>
  <c r="AV210" i="3"/>
  <c r="AZ210" i="3"/>
  <c r="BD210" i="3"/>
  <c r="BH210" i="3"/>
  <c r="BM210" i="3"/>
  <c r="BQ210" i="3"/>
  <c r="BU210" i="3"/>
  <c r="BY210" i="3"/>
  <c r="CC210" i="3"/>
  <c r="CG210" i="3"/>
  <c r="CK210" i="3"/>
  <c r="CO210" i="3"/>
  <c r="CQ209" i="3"/>
  <c r="CL209" i="3"/>
  <c r="CF209" i="3"/>
  <c r="CA209" i="3"/>
  <c r="BV209" i="3"/>
  <c r="BP209" i="3"/>
  <c r="BJ209" i="3"/>
  <c r="BE209" i="3"/>
  <c r="AY209" i="3"/>
  <c r="AT209" i="3"/>
  <c r="AO209" i="3"/>
  <c r="AI209" i="3"/>
  <c r="AD209" i="3"/>
  <c r="Y209" i="3"/>
  <c r="S209" i="3"/>
  <c r="N209" i="3"/>
  <c r="H209" i="3"/>
  <c r="CN207" i="3"/>
  <c r="CI207" i="3"/>
  <c r="CD207" i="3"/>
  <c r="BX207" i="3"/>
  <c r="BS207" i="3"/>
  <c r="BN207" i="3"/>
  <c r="BG207" i="3"/>
  <c r="BB207" i="3"/>
  <c r="AW207" i="3"/>
  <c r="AQ207" i="3"/>
  <c r="AL207" i="3"/>
  <c r="AG207" i="3"/>
  <c r="AA207" i="3"/>
  <c r="V207" i="3"/>
  <c r="Q207" i="3"/>
  <c r="K207" i="3"/>
  <c r="E207" i="3"/>
  <c r="CQ189" i="3"/>
  <c r="CL189" i="3"/>
  <c r="CG189" i="3"/>
  <c r="CA189" i="3"/>
  <c r="BV189" i="3"/>
  <c r="BQ189" i="3"/>
  <c r="BJ189" i="3"/>
  <c r="BE189" i="3"/>
  <c r="AZ189" i="3"/>
  <c r="AT189" i="3"/>
  <c r="AO189" i="3"/>
  <c r="AJ189" i="3"/>
  <c r="AD189" i="3"/>
  <c r="Y189" i="3"/>
  <c r="T189" i="3"/>
  <c r="N189" i="3"/>
  <c r="H189" i="3"/>
  <c r="CQ188" i="3"/>
  <c r="CL188" i="3"/>
  <c r="CG188" i="3"/>
  <c r="CA188" i="3"/>
  <c r="BV188" i="3"/>
  <c r="BQ188" i="3"/>
  <c r="BJ188" i="3"/>
  <c r="BE188" i="3"/>
  <c r="AZ188" i="3"/>
  <c r="AT188" i="3"/>
  <c r="AO188" i="3"/>
  <c r="AJ188" i="3"/>
  <c r="AD188" i="3"/>
  <c r="Y188" i="3"/>
  <c r="T188" i="3"/>
  <c r="N188" i="3"/>
  <c r="H188" i="3"/>
  <c r="CQ187" i="3"/>
  <c r="CL187" i="3"/>
  <c r="CG187" i="3"/>
  <c r="CA187" i="3"/>
  <c r="BV187" i="3"/>
  <c r="BQ187" i="3"/>
  <c r="BJ187" i="3"/>
  <c r="BE187" i="3"/>
  <c r="AZ187" i="3"/>
  <c r="AT187" i="3"/>
  <c r="AO187" i="3"/>
  <c r="AJ187" i="3"/>
  <c r="AD187" i="3"/>
  <c r="Y187" i="3"/>
  <c r="T187" i="3"/>
  <c r="N187" i="3"/>
  <c r="H187" i="3"/>
  <c r="CQ185" i="3"/>
  <c r="CL185" i="3"/>
  <c r="CG185" i="3"/>
  <c r="CA185" i="3"/>
  <c r="BV185" i="3"/>
  <c r="BQ185" i="3"/>
  <c r="BJ185" i="3"/>
  <c r="BE185" i="3"/>
  <c r="AZ185" i="3"/>
  <c r="AT185" i="3"/>
  <c r="AO185" i="3"/>
  <c r="AJ185" i="3"/>
  <c r="AD185" i="3"/>
  <c r="Y185" i="3"/>
  <c r="T185" i="3"/>
  <c r="N185" i="3"/>
  <c r="H185" i="3"/>
  <c r="C176" i="3"/>
  <c r="G176" i="3"/>
  <c r="L176" i="3"/>
  <c r="P176" i="3"/>
  <c r="T176" i="3"/>
  <c r="X176" i="3"/>
  <c r="AB176" i="3"/>
  <c r="AF176" i="3"/>
  <c r="AJ176" i="3"/>
  <c r="AN176" i="3"/>
  <c r="AR176" i="3"/>
  <c r="AV176" i="3"/>
  <c r="AZ176" i="3"/>
  <c r="BD176" i="3"/>
  <c r="BH176" i="3"/>
  <c r="BM176" i="3"/>
  <c r="BQ176" i="3"/>
  <c r="BU176" i="3"/>
  <c r="BY176" i="3"/>
  <c r="CC176" i="3"/>
  <c r="CG176" i="3"/>
  <c r="CK176" i="3"/>
  <c r="CO176" i="3"/>
  <c r="D176" i="3"/>
  <c r="H176" i="3"/>
  <c r="M176" i="3"/>
  <c r="Q176" i="3"/>
  <c r="U176" i="3"/>
  <c r="Y176" i="3"/>
  <c r="AC176" i="3"/>
  <c r="AG176" i="3"/>
  <c r="AK176" i="3"/>
  <c r="AO176" i="3"/>
  <c r="AS176" i="3"/>
  <c r="AW176" i="3"/>
  <c r="BA176" i="3"/>
  <c r="BE176" i="3"/>
  <c r="BI176" i="3"/>
  <c r="BN176" i="3"/>
  <c r="BR176" i="3"/>
  <c r="BV176" i="3"/>
  <c r="BZ176" i="3"/>
  <c r="CD176" i="3"/>
  <c r="CH176" i="3"/>
  <c r="CL176" i="3"/>
  <c r="CP176" i="3"/>
  <c r="CQ157" i="3"/>
  <c r="CA157" i="3"/>
  <c r="BJ157" i="3"/>
  <c r="AT157" i="3"/>
  <c r="AD157" i="3"/>
  <c r="N157" i="3"/>
  <c r="CP141" i="3"/>
  <c r="BT141" i="3"/>
  <c r="AX141" i="3"/>
  <c r="AC141" i="3"/>
  <c r="CZ241" i="3"/>
  <c r="C241" i="3"/>
  <c r="G241" i="3"/>
  <c r="L241" i="3"/>
  <c r="P241" i="3"/>
  <c r="T241" i="3"/>
  <c r="X241" i="3"/>
  <c r="AB241" i="3"/>
  <c r="AF241" i="3"/>
  <c r="AJ241" i="3"/>
  <c r="AN241" i="3"/>
  <c r="AR241" i="3"/>
  <c r="AV241" i="3"/>
  <c r="AZ241" i="3"/>
  <c r="BD241" i="3"/>
  <c r="BH241" i="3"/>
  <c r="BM241" i="3"/>
  <c r="BQ241" i="3"/>
  <c r="BU241" i="3"/>
  <c r="BY241" i="3"/>
  <c r="CC241" i="3"/>
  <c r="CG241" i="3"/>
  <c r="CK241" i="3"/>
  <c r="CO241" i="3"/>
  <c r="C237" i="3"/>
  <c r="G237" i="3"/>
  <c r="L237" i="3"/>
  <c r="P237" i="3"/>
  <c r="T237" i="3"/>
  <c r="X237" i="3"/>
  <c r="AB237" i="3"/>
  <c r="AF237" i="3"/>
  <c r="AJ237" i="3"/>
  <c r="AN237" i="3"/>
  <c r="AR237" i="3"/>
  <c r="AV237" i="3"/>
  <c r="AZ237" i="3"/>
  <c r="BD237" i="3"/>
  <c r="BH237" i="3"/>
  <c r="BM237" i="3"/>
  <c r="BQ237" i="3"/>
  <c r="BU237" i="3"/>
  <c r="BY237" i="3"/>
  <c r="CC237" i="3"/>
  <c r="CG237" i="3"/>
  <c r="CK237" i="3"/>
  <c r="CO237" i="3"/>
  <c r="CR235" i="3"/>
  <c r="CM235" i="3"/>
  <c r="CH235" i="3"/>
  <c r="CB235" i="3"/>
  <c r="BW235" i="3"/>
  <c r="BR235" i="3"/>
  <c r="BL235" i="3"/>
  <c r="BF235" i="3"/>
  <c r="BA235" i="3"/>
  <c r="AU235" i="3"/>
  <c r="AP235" i="3"/>
  <c r="AK235" i="3"/>
  <c r="AE235" i="3"/>
  <c r="Z235" i="3"/>
  <c r="U235" i="3"/>
  <c r="O235" i="3"/>
  <c r="I235" i="3"/>
  <c r="D235" i="3"/>
  <c r="CZ233" i="3"/>
  <c r="C233" i="3"/>
  <c r="G233" i="3"/>
  <c r="L233" i="3"/>
  <c r="P233" i="3"/>
  <c r="T233" i="3"/>
  <c r="X233" i="3"/>
  <c r="AB233" i="3"/>
  <c r="AF233" i="3"/>
  <c r="AJ233" i="3"/>
  <c r="AN233" i="3"/>
  <c r="AR233" i="3"/>
  <c r="AV233" i="3"/>
  <c r="AZ233" i="3"/>
  <c r="BD233" i="3"/>
  <c r="BH233" i="3"/>
  <c r="BM233" i="3"/>
  <c r="BQ233" i="3"/>
  <c r="BU233" i="3"/>
  <c r="BY233" i="3"/>
  <c r="CC233" i="3"/>
  <c r="CG233" i="3"/>
  <c r="CK233" i="3"/>
  <c r="CO233" i="3"/>
  <c r="CR231" i="3"/>
  <c r="CM231" i="3"/>
  <c r="CH231" i="3"/>
  <c r="CB231" i="3"/>
  <c r="BW231" i="3"/>
  <c r="BR231" i="3"/>
  <c r="BL231" i="3"/>
  <c r="BF231" i="3"/>
  <c r="BA231" i="3"/>
  <c r="AU231" i="3"/>
  <c r="AP231" i="3"/>
  <c r="AK231" i="3"/>
  <c r="AE231" i="3"/>
  <c r="Z231" i="3"/>
  <c r="U231" i="3"/>
  <c r="O231" i="3"/>
  <c r="I231" i="3"/>
  <c r="D231" i="3"/>
  <c r="CZ229" i="3"/>
  <c r="C229" i="3"/>
  <c r="G229" i="3"/>
  <c r="L229" i="3"/>
  <c r="P229" i="3"/>
  <c r="T229" i="3"/>
  <c r="X229" i="3"/>
  <c r="AB229" i="3"/>
  <c r="AF229" i="3"/>
  <c r="AJ229" i="3"/>
  <c r="AN229" i="3"/>
  <c r="AR229" i="3"/>
  <c r="AV229" i="3"/>
  <c r="AZ229" i="3"/>
  <c r="BD229" i="3"/>
  <c r="BH229" i="3"/>
  <c r="BM229" i="3"/>
  <c r="BQ229" i="3"/>
  <c r="BU229" i="3"/>
  <c r="BY229" i="3"/>
  <c r="CC229" i="3"/>
  <c r="CG229" i="3"/>
  <c r="CK229" i="3"/>
  <c r="CO229" i="3"/>
  <c r="CR227" i="3"/>
  <c r="CH227" i="3"/>
  <c r="CB227" i="3"/>
  <c r="BR227" i="3"/>
  <c r="BL227" i="3"/>
  <c r="BF227" i="3"/>
  <c r="AP227" i="3"/>
  <c r="AE227" i="3"/>
  <c r="Z227" i="3"/>
  <c r="C225" i="3"/>
  <c r="G225" i="3"/>
  <c r="L225" i="3"/>
  <c r="P225" i="3"/>
  <c r="T225" i="3"/>
  <c r="X225" i="3"/>
  <c r="AB225" i="3"/>
  <c r="AF225" i="3"/>
  <c r="AJ225" i="3"/>
  <c r="AN225" i="3"/>
  <c r="AR225" i="3"/>
  <c r="AV225" i="3"/>
  <c r="AZ225" i="3"/>
  <c r="BD225" i="3"/>
  <c r="BH225" i="3"/>
  <c r="BM225" i="3"/>
  <c r="BQ225" i="3"/>
  <c r="BU225" i="3"/>
  <c r="BY225" i="3"/>
  <c r="CC225" i="3"/>
  <c r="CG225" i="3"/>
  <c r="CK225" i="3"/>
  <c r="CO225" i="3"/>
  <c r="CZ213" i="3"/>
  <c r="C213" i="3"/>
  <c r="G213" i="3"/>
  <c r="L213" i="3"/>
  <c r="P213" i="3"/>
  <c r="T213" i="3"/>
  <c r="X213" i="3"/>
  <c r="AB213" i="3"/>
  <c r="AF213" i="3"/>
  <c r="AJ213" i="3"/>
  <c r="AN213" i="3"/>
  <c r="AR213" i="3"/>
  <c r="AV213" i="3"/>
  <c r="AZ213" i="3"/>
  <c r="BD213" i="3"/>
  <c r="BH213" i="3"/>
  <c r="BM213" i="3"/>
  <c r="BQ213" i="3"/>
  <c r="BU213" i="3"/>
  <c r="BY213" i="3"/>
  <c r="CC213" i="3"/>
  <c r="CG213" i="3"/>
  <c r="CK213" i="3"/>
  <c r="CO213" i="3"/>
  <c r="CR211" i="3"/>
  <c r="CM211" i="3"/>
  <c r="CH211" i="3"/>
  <c r="CB211" i="3"/>
  <c r="BW211" i="3"/>
  <c r="BR211" i="3"/>
  <c r="BL211" i="3"/>
  <c r="BF211" i="3"/>
  <c r="BA211" i="3"/>
  <c r="AU211" i="3"/>
  <c r="AP211" i="3"/>
  <c r="AK211" i="3"/>
  <c r="AE211" i="3"/>
  <c r="Z211" i="3"/>
  <c r="U211" i="3"/>
  <c r="O211" i="3"/>
  <c r="I211" i="3"/>
  <c r="D211" i="3"/>
  <c r="C209" i="3"/>
  <c r="G209" i="3"/>
  <c r="L209" i="3"/>
  <c r="P209" i="3"/>
  <c r="T209" i="3"/>
  <c r="X209" i="3"/>
  <c r="AB209" i="3"/>
  <c r="AF209" i="3"/>
  <c r="AJ209" i="3"/>
  <c r="AN209" i="3"/>
  <c r="AR209" i="3"/>
  <c r="AV209" i="3"/>
  <c r="AZ209" i="3"/>
  <c r="BD209" i="3"/>
  <c r="BH209" i="3"/>
  <c r="BM209" i="3"/>
  <c r="BQ209" i="3"/>
  <c r="BU209" i="3"/>
  <c r="BY209" i="3"/>
  <c r="CC209" i="3"/>
  <c r="CG209" i="3"/>
  <c r="CK209" i="3"/>
  <c r="CO209" i="3"/>
  <c r="CR207" i="3"/>
  <c r="CM207" i="3"/>
  <c r="CH207" i="3"/>
  <c r="CB207" i="3"/>
  <c r="BW207" i="3"/>
  <c r="BR207" i="3"/>
  <c r="BL207" i="3"/>
  <c r="BF207" i="3"/>
  <c r="BA207" i="3"/>
  <c r="AU207" i="3"/>
  <c r="AP207" i="3"/>
  <c r="AK207" i="3"/>
  <c r="AE207" i="3"/>
  <c r="Z207" i="3"/>
  <c r="U207" i="3"/>
  <c r="O207" i="3"/>
  <c r="I207" i="3"/>
  <c r="D207" i="3"/>
  <c r="B189" i="3"/>
  <c r="F189" i="3"/>
  <c r="K189" i="3"/>
  <c r="O189" i="3"/>
  <c r="S189" i="3"/>
  <c r="W189" i="3"/>
  <c r="AA189" i="3"/>
  <c r="AE189" i="3"/>
  <c r="AI189" i="3"/>
  <c r="AM189" i="3"/>
  <c r="AQ189" i="3"/>
  <c r="AU189" i="3"/>
  <c r="AY189" i="3"/>
  <c r="BC189" i="3"/>
  <c r="BG189" i="3"/>
  <c r="BL189" i="3"/>
  <c r="BP189" i="3"/>
  <c r="BT189" i="3"/>
  <c r="BX189" i="3"/>
  <c r="CB189" i="3"/>
  <c r="CF189" i="3"/>
  <c r="CJ189" i="3"/>
  <c r="CN189" i="3"/>
  <c r="CR189" i="3"/>
  <c r="CZ188" i="3"/>
  <c r="B188" i="3"/>
  <c r="F188" i="3"/>
  <c r="K188" i="3"/>
  <c r="O188" i="3"/>
  <c r="S188" i="3"/>
  <c r="W188" i="3"/>
  <c r="AA188" i="3"/>
  <c r="AE188" i="3"/>
  <c r="AI188" i="3"/>
  <c r="AM188" i="3"/>
  <c r="AQ188" i="3"/>
  <c r="AU188" i="3"/>
  <c r="AY188" i="3"/>
  <c r="BC188" i="3"/>
  <c r="BG188" i="3"/>
  <c r="BL188" i="3"/>
  <c r="BP188" i="3"/>
  <c r="BT188" i="3"/>
  <c r="BX188" i="3"/>
  <c r="CB188" i="3"/>
  <c r="CF188" i="3"/>
  <c r="CJ188" i="3"/>
  <c r="CN188" i="3"/>
  <c r="CR188" i="3"/>
  <c r="CZ187" i="3"/>
  <c r="B187" i="3"/>
  <c r="F187" i="3"/>
  <c r="K187" i="3"/>
  <c r="O187" i="3"/>
  <c r="S187" i="3"/>
  <c r="W187" i="3"/>
  <c r="AA187" i="3"/>
  <c r="AE187" i="3"/>
  <c r="AI187" i="3"/>
  <c r="AM187" i="3"/>
  <c r="AQ187" i="3"/>
  <c r="AU187" i="3"/>
  <c r="AY187" i="3"/>
  <c r="BC187" i="3"/>
  <c r="BG187" i="3"/>
  <c r="BL187" i="3"/>
  <c r="BP187" i="3"/>
  <c r="BT187" i="3"/>
  <c r="BX187" i="3"/>
  <c r="CB187" i="3"/>
  <c r="CF187" i="3"/>
  <c r="CJ187" i="3"/>
  <c r="CN187" i="3"/>
  <c r="CR187" i="3"/>
  <c r="B185" i="3"/>
  <c r="F185" i="3"/>
  <c r="K185" i="3"/>
  <c r="O185" i="3"/>
  <c r="S185" i="3"/>
  <c r="W185" i="3"/>
  <c r="AA185" i="3"/>
  <c r="AE185" i="3"/>
  <c r="AI185" i="3"/>
  <c r="AM185" i="3"/>
  <c r="AQ185" i="3"/>
  <c r="AU185" i="3"/>
  <c r="AY185" i="3"/>
  <c r="BC185" i="3"/>
  <c r="BG185" i="3"/>
  <c r="BL185" i="3"/>
  <c r="BP185" i="3"/>
  <c r="BT185" i="3"/>
  <c r="BX185" i="3"/>
  <c r="CB185" i="3"/>
  <c r="CF185" i="3"/>
  <c r="CJ185" i="3"/>
  <c r="CN185" i="3"/>
  <c r="CR185" i="3"/>
  <c r="CZ141" i="3"/>
  <c r="C141" i="3"/>
  <c r="G141" i="3"/>
  <c r="L141" i="3"/>
  <c r="P141" i="3"/>
  <c r="T141" i="3"/>
  <c r="X141" i="3"/>
  <c r="AB141" i="3"/>
  <c r="AF141" i="3"/>
  <c r="AJ141" i="3"/>
  <c r="AN141" i="3"/>
  <c r="AR141" i="3"/>
  <c r="AV141" i="3"/>
  <c r="AZ141" i="3"/>
  <c r="BD141" i="3"/>
  <c r="BH141" i="3"/>
  <c r="BM141" i="3"/>
  <c r="BQ141" i="3"/>
  <c r="BU141" i="3"/>
  <c r="BY141" i="3"/>
  <c r="CC141" i="3"/>
  <c r="CG141" i="3"/>
  <c r="CK141" i="3"/>
  <c r="CO141" i="3"/>
  <c r="D141" i="3"/>
  <c r="I141" i="3"/>
  <c r="O141" i="3"/>
  <c r="U141" i="3"/>
  <c r="Z141" i="3"/>
  <c r="AE141" i="3"/>
  <c r="AK141" i="3"/>
  <c r="AP141" i="3"/>
  <c r="AU141" i="3"/>
  <c r="BA141" i="3"/>
  <c r="BF141" i="3"/>
  <c r="BL141" i="3"/>
  <c r="BR141" i="3"/>
  <c r="BW141" i="3"/>
  <c r="CB141" i="3"/>
  <c r="CH141" i="3"/>
  <c r="CM141" i="3"/>
  <c r="CR141" i="3"/>
  <c r="E141" i="3"/>
  <c r="K141" i="3"/>
  <c r="Q141" i="3"/>
  <c r="V141" i="3"/>
  <c r="AA141" i="3"/>
  <c r="AG141" i="3"/>
  <c r="AL141" i="3"/>
  <c r="AQ141" i="3"/>
  <c r="AW141" i="3"/>
  <c r="BB141" i="3"/>
  <c r="BG141" i="3"/>
  <c r="BN141" i="3"/>
  <c r="BS141" i="3"/>
  <c r="BX141" i="3"/>
  <c r="CD141" i="3"/>
  <c r="CI141" i="3"/>
  <c r="CN141" i="3"/>
  <c r="B141" i="3"/>
  <c r="H141" i="3"/>
  <c r="N141" i="3"/>
  <c r="S141" i="3"/>
  <c r="Y141" i="3"/>
  <c r="AD141" i="3"/>
  <c r="AI141" i="3"/>
  <c r="AO141" i="3"/>
  <c r="AT141" i="3"/>
  <c r="AY141" i="3"/>
  <c r="BE141" i="3"/>
  <c r="BJ141" i="3"/>
  <c r="BP141" i="3"/>
  <c r="BV141" i="3"/>
  <c r="CA141" i="3"/>
  <c r="CF141" i="3"/>
  <c r="CL141" i="3"/>
  <c r="CQ141" i="3"/>
  <c r="CZ145" i="3"/>
  <c r="CZ144" i="3"/>
  <c r="CZ143" i="3"/>
  <c r="CZ142" i="3"/>
  <c r="C142" i="3"/>
  <c r="G142" i="3"/>
  <c r="L142" i="3"/>
  <c r="P142" i="3"/>
  <c r="T142" i="3"/>
  <c r="X142" i="3"/>
  <c r="AB142" i="3"/>
  <c r="AF142" i="3"/>
  <c r="AJ142" i="3"/>
  <c r="AN142" i="3"/>
  <c r="AR142" i="3"/>
  <c r="AV142" i="3"/>
  <c r="CR121" i="3"/>
  <c r="CJ121" i="3"/>
  <c r="CB121" i="3"/>
  <c r="BT121" i="3"/>
  <c r="BL121" i="3"/>
  <c r="C120" i="3"/>
  <c r="G120" i="3"/>
  <c r="L120" i="3"/>
  <c r="P120" i="3"/>
  <c r="T120" i="3"/>
  <c r="X120" i="3"/>
  <c r="AB120" i="3"/>
  <c r="AF120" i="3"/>
  <c r="AJ120" i="3"/>
  <c r="AN120" i="3"/>
  <c r="AR120" i="3"/>
  <c r="AV120" i="3"/>
  <c r="AZ120" i="3"/>
  <c r="BD120" i="3"/>
  <c r="BH120" i="3"/>
  <c r="BM120" i="3"/>
  <c r="BQ120" i="3"/>
  <c r="BU120" i="3"/>
  <c r="BY120" i="3"/>
  <c r="CC120" i="3"/>
  <c r="CG120" i="3"/>
  <c r="CK120" i="3"/>
  <c r="CO120" i="3"/>
  <c r="D120" i="3"/>
  <c r="H120" i="3"/>
  <c r="M120" i="3"/>
  <c r="Q120" i="3"/>
  <c r="U120" i="3"/>
  <c r="Y120" i="3"/>
  <c r="AC120" i="3"/>
  <c r="AG120" i="3"/>
  <c r="AK120" i="3"/>
  <c r="AO120" i="3"/>
  <c r="AS120" i="3"/>
  <c r="AW120" i="3"/>
  <c r="BA120" i="3"/>
  <c r="BE120" i="3"/>
  <c r="BI120" i="3"/>
  <c r="BN120" i="3"/>
  <c r="BR120" i="3"/>
  <c r="BV120" i="3"/>
  <c r="BZ120" i="3"/>
  <c r="CD120" i="3"/>
  <c r="CH120" i="3"/>
  <c r="CL120" i="3"/>
  <c r="CP120" i="3"/>
  <c r="CQ119" i="3"/>
  <c r="CI119" i="3"/>
  <c r="CA119" i="3"/>
  <c r="BS119" i="3"/>
  <c r="BJ119" i="3"/>
  <c r="BB119" i="3"/>
  <c r="AT119" i="3"/>
  <c r="AL119" i="3"/>
  <c r="AD119" i="3"/>
  <c r="V119" i="3"/>
  <c r="N119" i="3"/>
  <c r="CZ118" i="3"/>
  <c r="C118" i="3"/>
  <c r="G118" i="3"/>
  <c r="L118" i="3"/>
  <c r="P118" i="3"/>
  <c r="T118" i="3"/>
  <c r="X118" i="3"/>
  <c r="AB118" i="3"/>
  <c r="AF118" i="3"/>
  <c r="AJ118" i="3"/>
  <c r="AN118" i="3"/>
  <c r="AR118" i="3"/>
  <c r="AV118" i="3"/>
  <c r="AZ118" i="3"/>
  <c r="BD118" i="3"/>
  <c r="BH118" i="3"/>
  <c r="BM118" i="3"/>
  <c r="BQ118" i="3"/>
  <c r="BU118" i="3"/>
  <c r="BY118" i="3"/>
  <c r="CC118" i="3"/>
  <c r="CG118" i="3"/>
  <c r="CK118" i="3"/>
  <c r="CO118" i="3"/>
  <c r="D118" i="3"/>
  <c r="H118" i="3"/>
  <c r="M118" i="3"/>
  <c r="Q118" i="3"/>
  <c r="U118" i="3"/>
  <c r="Y118" i="3"/>
  <c r="AC118" i="3"/>
  <c r="AG118" i="3"/>
  <c r="AK118" i="3"/>
  <c r="AO118" i="3"/>
  <c r="AS118" i="3"/>
  <c r="AW118" i="3"/>
  <c r="BA118" i="3"/>
  <c r="BE118" i="3"/>
  <c r="BI118" i="3"/>
  <c r="BN118" i="3"/>
  <c r="BR118" i="3"/>
  <c r="BV118" i="3"/>
  <c r="BZ118" i="3"/>
  <c r="CD118" i="3"/>
  <c r="CH118" i="3"/>
  <c r="CL118" i="3"/>
  <c r="CP118" i="3"/>
  <c r="CQ117" i="3"/>
  <c r="CI117" i="3"/>
  <c r="CA117" i="3"/>
  <c r="BS117" i="3"/>
  <c r="BJ117" i="3"/>
  <c r="BB117" i="3"/>
  <c r="AT117" i="3"/>
  <c r="AL117" i="3"/>
  <c r="AD117" i="3"/>
  <c r="V117" i="3"/>
  <c r="N117" i="3"/>
  <c r="CZ116" i="3"/>
  <c r="C116" i="3"/>
  <c r="G116" i="3"/>
  <c r="L116" i="3"/>
  <c r="P116" i="3"/>
  <c r="T116" i="3"/>
  <c r="X116" i="3"/>
  <c r="AB116" i="3"/>
  <c r="AF116" i="3"/>
  <c r="AJ116" i="3"/>
  <c r="AN116" i="3"/>
  <c r="AR116" i="3"/>
  <c r="AV116" i="3"/>
  <c r="AZ116" i="3"/>
  <c r="BD116" i="3"/>
  <c r="BH116" i="3"/>
  <c r="BM116" i="3"/>
  <c r="BQ116" i="3"/>
  <c r="BU116" i="3"/>
  <c r="BY116" i="3"/>
  <c r="CC116" i="3"/>
  <c r="CG116" i="3"/>
  <c r="CK116" i="3"/>
  <c r="CO116" i="3"/>
  <c r="D116" i="3"/>
  <c r="H116" i="3"/>
  <c r="M116" i="3"/>
  <c r="Q116" i="3"/>
  <c r="U116" i="3"/>
  <c r="Y116" i="3"/>
  <c r="AC116" i="3"/>
  <c r="AG116" i="3"/>
  <c r="AK116" i="3"/>
  <c r="AO116" i="3"/>
  <c r="AS116" i="3"/>
  <c r="AW116" i="3"/>
  <c r="BA116" i="3"/>
  <c r="BE116" i="3"/>
  <c r="BI116" i="3"/>
  <c r="BN116" i="3"/>
  <c r="BR116" i="3"/>
  <c r="BV116" i="3"/>
  <c r="BZ116" i="3"/>
  <c r="CD116" i="3"/>
  <c r="CH116" i="3"/>
  <c r="CL116" i="3"/>
  <c r="CP116" i="3"/>
  <c r="CQ115" i="3"/>
  <c r="CI115" i="3"/>
  <c r="CA115" i="3"/>
  <c r="BS115" i="3"/>
  <c r="BJ115" i="3"/>
  <c r="BB115" i="3"/>
  <c r="AT115" i="3"/>
  <c r="AL115" i="3"/>
  <c r="AD115" i="3"/>
  <c r="V115" i="3"/>
  <c r="N115" i="3"/>
  <c r="CZ114" i="3"/>
  <c r="C114" i="3"/>
  <c r="G114" i="3"/>
  <c r="L114" i="3"/>
  <c r="P114" i="3"/>
  <c r="T114" i="3"/>
  <c r="X114" i="3"/>
  <c r="AB114" i="3"/>
  <c r="AF114" i="3"/>
  <c r="AJ114" i="3"/>
  <c r="AN114" i="3"/>
  <c r="AR114" i="3"/>
  <c r="AV114" i="3"/>
  <c r="AZ114" i="3"/>
  <c r="BD114" i="3"/>
  <c r="BH114" i="3"/>
  <c r="BM114" i="3"/>
  <c r="BQ114" i="3"/>
  <c r="BU114" i="3"/>
  <c r="BY114" i="3"/>
  <c r="CC114" i="3"/>
  <c r="CG114" i="3"/>
  <c r="CK114" i="3"/>
  <c r="CO114" i="3"/>
  <c r="D114" i="3"/>
  <c r="H114" i="3"/>
  <c r="M114" i="3"/>
  <c r="Q114" i="3"/>
  <c r="U114" i="3"/>
  <c r="Y114" i="3"/>
  <c r="AC114" i="3"/>
  <c r="AG114" i="3"/>
  <c r="AK114" i="3"/>
  <c r="AO114" i="3"/>
  <c r="AS114" i="3"/>
  <c r="AW114" i="3"/>
  <c r="BA114" i="3"/>
  <c r="BE114" i="3"/>
  <c r="BI114" i="3"/>
  <c r="BN114" i="3"/>
  <c r="BR114" i="3"/>
  <c r="BV114" i="3"/>
  <c r="BZ114" i="3"/>
  <c r="CD114" i="3"/>
  <c r="CH114" i="3"/>
  <c r="CL114" i="3"/>
  <c r="CP114" i="3"/>
  <c r="CQ113" i="3"/>
  <c r="CI113" i="3"/>
  <c r="CA113" i="3"/>
  <c r="BS113" i="3"/>
  <c r="BJ113" i="3"/>
  <c r="BB113" i="3"/>
  <c r="AT113" i="3"/>
  <c r="AL113" i="3"/>
  <c r="AD113" i="3"/>
  <c r="V113" i="3"/>
  <c r="N113" i="3"/>
  <c r="CZ112" i="3"/>
  <c r="C112" i="3"/>
  <c r="G112" i="3"/>
  <c r="L112" i="3"/>
  <c r="P112" i="3"/>
  <c r="T112" i="3"/>
  <c r="X112" i="3"/>
  <c r="AB112" i="3"/>
  <c r="AF112" i="3"/>
  <c r="AJ112" i="3"/>
  <c r="AN112" i="3"/>
  <c r="AR112" i="3"/>
  <c r="AV112" i="3"/>
  <c r="AZ112" i="3"/>
  <c r="BD112" i="3"/>
  <c r="BH112" i="3"/>
  <c r="BM112" i="3"/>
  <c r="BQ112" i="3"/>
  <c r="BU112" i="3"/>
  <c r="BY112" i="3"/>
  <c r="CC112" i="3"/>
  <c r="CG112" i="3"/>
  <c r="CK112" i="3"/>
  <c r="CO112" i="3"/>
  <c r="D112" i="3"/>
  <c r="H112" i="3"/>
  <c r="M112" i="3"/>
  <c r="Q112" i="3"/>
  <c r="U112" i="3"/>
  <c r="Y112" i="3"/>
  <c r="AC112" i="3"/>
  <c r="AG112" i="3"/>
  <c r="AK112" i="3"/>
  <c r="AO112" i="3"/>
  <c r="AS112" i="3"/>
  <c r="AW112" i="3"/>
  <c r="BA112" i="3"/>
  <c r="BE112" i="3"/>
  <c r="BI112" i="3"/>
  <c r="BN112" i="3"/>
  <c r="BR112" i="3"/>
  <c r="BV112" i="3"/>
  <c r="BZ112" i="3"/>
  <c r="CD112" i="3"/>
  <c r="CH112" i="3"/>
  <c r="CL112" i="3"/>
  <c r="CP112" i="3"/>
  <c r="CQ111" i="3"/>
  <c r="CI111" i="3"/>
  <c r="CA111" i="3"/>
  <c r="BS111" i="3"/>
  <c r="BJ111" i="3"/>
  <c r="BB111" i="3"/>
  <c r="AT111" i="3"/>
  <c r="AL111" i="3"/>
  <c r="AD111" i="3"/>
  <c r="V111" i="3"/>
  <c r="N111" i="3"/>
  <c r="CZ110" i="3"/>
  <c r="C110" i="3"/>
  <c r="G110" i="3"/>
  <c r="L110" i="3"/>
  <c r="P110" i="3"/>
  <c r="T110" i="3"/>
  <c r="X110" i="3"/>
  <c r="AB110" i="3"/>
  <c r="AF110" i="3"/>
  <c r="AJ110" i="3"/>
  <c r="AN110" i="3"/>
  <c r="AR110" i="3"/>
  <c r="AV110" i="3"/>
  <c r="AZ110" i="3"/>
  <c r="BD110" i="3"/>
  <c r="BH110" i="3"/>
  <c r="BM110" i="3"/>
  <c r="BQ110" i="3"/>
  <c r="BU110" i="3"/>
  <c r="BY110" i="3"/>
  <c r="CC110" i="3"/>
  <c r="CG110" i="3"/>
  <c r="CK110" i="3"/>
  <c r="CO110" i="3"/>
  <c r="D110" i="3"/>
  <c r="H110" i="3"/>
  <c r="M110" i="3"/>
  <c r="Q110" i="3"/>
  <c r="U110" i="3"/>
  <c r="Y110" i="3"/>
  <c r="AC110" i="3"/>
  <c r="AG110" i="3"/>
  <c r="AK110" i="3"/>
  <c r="AO110" i="3"/>
  <c r="AS110" i="3"/>
  <c r="AW110" i="3"/>
  <c r="BA110" i="3"/>
  <c r="BE110" i="3"/>
  <c r="BI110" i="3"/>
  <c r="BN110" i="3"/>
  <c r="BR110" i="3"/>
  <c r="BV110" i="3"/>
  <c r="BZ110" i="3"/>
  <c r="CD110" i="3"/>
  <c r="CH110" i="3"/>
  <c r="CL110" i="3"/>
  <c r="CP110" i="3"/>
  <c r="CQ109" i="3"/>
  <c r="CI109" i="3"/>
  <c r="CA109" i="3"/>
  <c r="BS109" i="3"/>
  <c r="BJ109" i="3"/>
  <c r="BB109" i="3"/>
  <c r="AT109" i="3"/>
  <c r="AL109" i="3"/>
  <c r="AD109" i="3"/>
  <c r="V109" i="3"/>
  <c r="N109" i="3"/>
  <c r="CZ108" i="3"/>
  <c r="C108" i="3"/>
  <c r="G108" i="3"/>
  <c r="L108" i="3"/>
  <c r="P108" i="3"/>
  <c r="T108" i="3"/>
  <c r="X108" i="3"/>
  <c r="AB108" i="3"/>
  <c r="AF108" i="3"/>
  <c r="AJ108" i="3"/>
  <c r="AN108" i="3"/>
  <c r="AR108" i="3"/>
  <c r="AV108" i="3"/>
  <c r="AZ108" i="3"/>
  <c r="BD108" i="3"/>
  <c r="BH108" i="3"/>
  <c r="BM108" i="3"/>
  <c r="BQ108" i="3"/>
  <c r="BU108" i="3"/>
  <c r="BY108" i="3"/>
  <c r="CC108" i="3"/>
  <c r="CG108" i="3"/>
  <c r="CK108" i="3"/>
  <c r="CO108" i="3"/>
  <c r="D108" i="3"/>
  <c r="H108" i="3"/>
  <c r="M108" i="3"/>
  <c r="Q108" i="3"/>
  <c r="U108" i="3"/>
  <c r="Y108" i="3"/>
  <c r="AC108" i="3"/>
  <c r="AG108" i="3"/>
  <c r="AK108" i="3"/>
  <c r="AO108" i="3"/>
  <c r="AS108" i="3"/>
  <c r="AW108" i="3"/>
  <c r="BA108" i="3"/>
  <c r="BE108" i="3"/>
  <c r="BI108" i="3"/>
  <c r="BN108" i="3"/>
  <c r="BR108" i="3"/>
  <c r="BV108" i="3"/>
  <c r="BZ108" i="3"/>
  <c r="CD108" i="3"/>
  <c r="CH108" i="3"/>
  <c r="CL108" i="3"/>
  <c r="CP108" i="3"/>
  <c r="CQ107" i="3"/>
  <c r="CI107" i="3"/>
  <c r="CA107" i="3"/>
  <c r="BS107" i="3"/>
  <c r="BJ107" i="3"/>
  <c r="BB107" i="3"/>
  <c r="AT107" i="3"/>
  <c r="AL107" i="3"/>
  <c r="AD107" i="3"/>
  <c r="V107" i="3"/>
  <c r="N107" i="3"/>
  <c r="CN105" i="3"/>
  <c r="CE105" i="3"/>
  <c r="BT105" i="3"/>
  <c r="BG105" i="3"/>
  <c r="AX105" i="3"/>
  <c r="AM105" i="3"/>
  <c r="AA105" i="3"/>
  <c r="R105" i="3"/>
  <c r="CN103" i="3"/>
  <c r="CE103" i="3"/>
  <c r="BT103" i="3"/>
  <c r="BG103" i="3"/>
  <c r="AX103" i="3"/>
  <c r="AM103" i="3"/>
  <c r="AA103" i="3"/>
  <c r="R103" i="3"/>
  <c r="CN101" i="3"/>
  <c r="CE101" i="3"/>
  <c r="BT101" i="3"/>
  <c r="BG101" i="3"/>
  <c r="AX101" i="3"/>
  <c r="AM101" i="3"/>
  <c r="AA101" i="3"/>
  <c r="R101" i="3"/>
  <c r="CN99" i="3"/>
  <c r="CE99" i="3"/>
  <c r="BT99" i="3"/>
  <c r="BG99" i="3"/>
  <c r="AX99" i="3"/>
  <c r="AM99" i="3"/>
  <c r="AA99" i="3"/>
  <c r="R99" i="3"/>
  <c r="CN97" i="3"/>
  <c r="CE97" i="3"/>
  <c r="BT97" i="3"/>
  <c r="BG97" i="3"/>
  <c r="AX97" i="3"/>
  <c r="AM97" i="3"/>
  <c r="AA97" i="3"/>
  <c r="R97" i="3"/>
  <c r="CN95" i="3"/>
  <c r="CE95" i="3"/>
  <c r="BT95" i="3"/>
  <c r="BG95" i="3"/>
  <c r="AX95" i="3"/>
  <c r="AM95" i="3"/>
  <c r="AA95" i="3"/>
  <c r="R95" i="3"/>
  <c r="CN93" i="3"/>
  <c r="CE93" i="3"/>
  <c r="BT93" i="3"/>
  <c r="BG93" i="3"/>
  <c r="AX93" i="3"/>
  <c r="AM93" i="3"/>
  <c r="AA93" i="3"/>
  <c r="R93" i="3"/>
  <c r="CN91" i="3"/>
  <c r="CE91" i="3"/>
  <c r="BT91" i="3"/>
  <c r="BG91" i="3"/>
  <c r="AX91" i="3"/>
  <c r="AM91" i="3"/>
  <c r="AA91" i="3"/>
  <c r="R91" i="3"/>
  <c r="CN89" i="3"/>
  <c r="CE89" i="3"/>
  <c r="BT89" i="3"/>
  <c r="BG89" i="3"/>
  <c r="AX89" i="3"/>
  <c r="AM89" i="3"/>
  <c r="AA89" i="3"/>
  <c r="R89" i="3"/>
  <c r="CM87" i="3"/>
  <c r="BW87" i="3"/>
  <c r="BF87" i="3"/>
  <c r="AP87" i="3"/>
  <c r="Z87" i="3"/>
  <c r="CM85" i="3"/>
  <c r="BW85" i="3"/>
  <c r="BF85" i="3"/>
  <c r="AP85" i="3"/>
  <c r="Z85" i="3"/>
  <c r="CM83" i="3"/>
  <c r="BW83" i="3"/>
  <c r="BF83" i="3"/>
  <c r="AP83" i="3"/>
  <c r="Z83" i="3"/>
  <c r="CM81" i="3"/>
  <c r="BW81" i="3"/>
  <c r="BF81" i="3"/>
  <c r="AP81" i="3"/>
  <c r="Z81" i="3"/>
  <c r="CM79" i="3"/>
  <c r="BW79" i="3"/>
  <c r="BF79" i="3"/>
  <c r="AP79" i="3"/>
  <c r="Z79" i="3"/>
  <c r="CM77" i="3"/>
  <c r="BW77" i="3"/>
  <c r="BF77" i="3"/>
  <c r="AP77" i="3"/>
  <c r="Z77" i="3"/>
  <c r="CM75" i="3"/>
  <c r="BW75" i="3"/>
  <c r="BF75" i="3"/>
  <c r="AP75" i="3"/>
  <c r="Z75" i="3"/>
  <c r="CM73" i="3"/>
  <c r="BW73" i="3"/>
  <c r="BF73" i="3"/>
  <c r="AP73" i="3"/>
  <c r="Z73" i="3"/>
  <c r="CM71" i="3"/>
  <c r="BW71" i="3"/>
  <c r="BF71" i="3"/>
  <c r="AP71" i="3"/>
  <c r="Z71" i="3"/>
  <c r="CM69" i="3"/>
  <c r="BW69" i="3"/>
  <c r="BF69" i="3"/>
  <c r="AP69" i="3"/>
  <c r="Z69" i="3"/>
  <c r="CM67" i="3"/>
  <c r="BW67" i="3"/>
  <c r="BF67" i="3"/>
  <c r="AP67" i="3"/>
  <c r="Z67" i="3"/>
  <c r="CM65" i="3"/>
  <c r="BW65" i="3"/>
  <c r="AX65" i="3"/>
  <c r="CE63" i="3"/>
  <c r="AX63" i="3"/>
  <c r="CE61" i="3"/>
  <c r="AX61" i="3"/>
  <c r="CE59" i="3"/>
  <c r="AX59" i="3"/>
  <c r="CE57" i="3"/>
  <c r="AX57" i="3"/>
  <c r="CE55" i="3"/>
  <c r="AX55" i="3"/>
  <c r="CE53" i="3"/>
  <c r="AX53" i="3"/>
  <c r="CE51" i="3"/>
  <c r="AX51" i="3"/>
  <c r="CE49" i="3"/>
  <c r="AX49" i="3"/>
  <c r="CE47" i="3"/>
  <c r="AX47" i="3"/>
  <c r="CE45" i="3"/>
  <c r="AX45" i="3"/>
  <c r="CE43" i="3"/>
  <c r="AX43" i="3"/>
  <c r="CE41" i="3"/>
  <c r="AX41" i="3"/>
  <c r="B160" i="4"/>
  <c r="F160" i="4"/>
  <c r="K160" i="4"/>
  <c r="O160" i="4"/>
  <c r="S160" i="4"/>
  <c r="W160" i="4"/>
  <c r="AA160" i="4"/>
  <c r="AE160" i="4"/>
  <c r="AI160" i="4"/>
  <c r="AM160" i="4"/>
  <c r="AQ160" i="4"/>
  <c r="AU160" i="4"/>
  <c r="AY160" i="4"/>
  <c r="BC160" i="4"/>
  <c r="BH160" i="4"/>
  <c r="BL160" i="4"/>
  <c r="BP160" i="4"/>
  <c r="BT160" i="4"/>
  <c r="BX160" i="4"/>
  <c r="CB160" i="4"/>
  <c r="C160" i="4"/>
  <c r="G160" i="4"/>
  <c r="L160" i="4"/>
  <c r="P160" i="4"/>
  <c r="T160" i="4"/>
  <c r="X160" i="4"/>
  <c r="AB160" i="4"/>
  <c r="AF160" i="4"/>
  <c r="AJ160" i="4"/>
  <c r="AN160" i="4"/>
  <c r="AR160" i="4"/>
  <c r="AV160" i="4"/>
  <c r="AZ160" i="4"/>
  <c r="BD160" i="4"/>
  <c r="BI160" i="4"/>
  <c r="BM160" i="4"/>
  <c r="BQ160" i="4"/>
  <c r="BU160" i="4"/>
  <c r="BY160" i="4"/>
  <c r="CC160" i="4"/>
  <c r="E160" i="4"/>
  <c r="N160" i="4"/>
  <c r="V160" i="4"/>
  <c r="AD160" i="4"/>
  <c r="AL160" i="4"/>
  <c r="AT160" i="4"/>
  <c r="BB160" i="4"/>
  <c r="BK160" i="4"/>
  <c r="BS160" i="4"/>
  <c r="CA160" i="4"/>
  <c r="H160" i="4"/>
  <c r="Q160" i="4"/>
  <c r="Y160" i="4"/>
  <c r="AG160" i="4"/>
  <c r="AO160" i="4"/>
  <c r="AW160" i="4"/>
  <c r="BE160" i="4"/>
  <c r="BN160" i="4"/>
  <c r="BV160" i="4"/>
  <c r="D160" i="4"/>
  <c r="M160" i="4"/>
  <c r="U160" i="4"/>
  <c r="AC160" i="4"/>
  <c r="AK160" i="4"/>
  <c r="AS160" i="4"/>
  <c r="BA160" i="4"/>
  <c r="BJ160" i="4"/>
  <c r="BR160" i="4"/>
  <c r="BZ160" i="4"/>
  <c r="R160" i="4"/>
  <c r="AX160" i="4"/>
  <c r="Z160" i="4"/>
  <c r="BF160" i="4"/>
  <c r="J160" i="4"/>
  <c r="AP160" i="4"/>
  <c r="BW160" i="4"/>
  <c r="CJ120" i="4"/>
  <c r="B120" i="4"/>
  <c r="F120" i="4"/>
  <c r="K120" i="4"/>
  <c r="O120" i="4"/>
  <c r="S120" i="4"/>
  <c r="W120" i="4"/>
  <c r="AA120" i="4"/>
  <c r="AE120" i="4"/>
  <c r="AI120" i="4"/>
  <c r="AM120" i="4"/>
  <c r="AQ120" i="4"/>
  <c r="AU120" i="4"/>
  <c r="AY120" i="4"/>
  <c r="BC120" i="4"/>
  <c r="BH120" i="4"/>
  <c r="BL120" i="4"/>
  <c r="BP120" i="4"/>
  <c r="BT120" i="4"/>
  <c r="BX120" i="4"/>
  <c r="CB120" i="4"/>
  <c r="C120" i="4"/>
  <c r="G120" i="4"/>
  <c r="L120" i="4"/>
  <c r="P120" i="4"/>
  <c r="T120" i="4"/>
  <c r="X120" i="4"/>
  <c r="AB120" i="4"/>
  <c r="AF120" i="4"/>
  <c r="AJ120" i="4"/>
  <c r="AN120" i="4"/>
  <c r="AR120" i="4"/>
  <c r="AV120" i="4"/>
  <c r="AZ120" i="4"/>
  <c r="BD120" i="4"/>
  <c r="BI120" i="4"/>
  <c r="BM120" i="4"/>
  <c r="BQ120" i="4"/>
  <c r="BU120" i="4"/>
  <c r="BY120" i="4"/>
  <c r="CC120" i="4"/>
  <c r="D120" i="4"/>
  <c r="H120" i="4"/>
  <c r="M120" i="4"/>
  <c r="Q120" i="4"/>
  <c r="U120" i="4"/>
  <c r="Y120" i="4"/>
  <c r="AC120" i="4"/>
  <c r="AG120" i="4"/>
  <c r="AK120" i="4"/>
  <c r="AO120" i="4"/>
  <c r="AS120" i="4"/>
  <c r="AW120" i="4"/>
  <c r="BA120" i="4"/>
  <c r="BE120" i="4"/>
  <c r="BJ120" i="4"/>
  <c r="BN120" i="4"/>
  <c r="BR120" i="4"/>
  <c r="BV120" i="4"/>
  <c r="BZ120" i="4"/>
  <c r="J120" i="4"/>
  <c r="Z120" i="4"/>
  <c r="AP120" i="4"/>
  <c r="BF120" i="4"/>
  <c r="BW120" i="4"/>
  <c r="N120" i="4"/>
  <c r="AD120" i="4"/>
  <c r="AT120" i="4"/>
  <c r="BK120" i="4"/>
  <c r="CA120" i="4"/>
  <c r="E120" i="4"/>
  <c r="V120" i="4"/>
  <c r="AL120" i="4"/>
  <c r="BB120" i="4"/>
  <c r="BS120" i="4"/>
  <c r="AH120" i="4"/>
  <c r="AX120" i="4"/>
  <c r="R120" i="4"/>
  <c r="SU2055" i="5"/>
  <c r="CZ163" i="3"/>
  <c r="CZ162" i="3"/>
  <c r="CO152" i="3"/>
  <c r="CK152" i="3"/>
  <c r="CG152" i="3"/>
  <c r="CC152" i="3"/>
  <c r="BY152" i="3"/>
  <c r="BU152" i="3"/>
  <c r="BQ152" i="3"/>
  <c r="BM152" i="3"/>
  <c r="BH152" i="3"/>
  <c r="BD152" i="3"/>
  <c r="AZ152" i="3"/>
  <c r="AV152" i="3"/>
  <c r="AR152" i="3"/>
  <c r="AN152" i="3"/>
  <c r="AJ152" i="3"/>
  <c r="AF152" i="3"/>
  <c r="AB152" i="3"/>
  <c r="X152" i="3"/>
  <c r="T152" i="3"/>
  <c r="P152" i="3"/>
  <c r="L152" i="3"/>
  <c r="G152" i="3"/>
  <c r="C152" i="3"/>
  <c r="CO146" i="3"/>
  <c r="CK146" i="3"/>
  <c r="CG146" i="3"/>
  <c r="CC146" i="3"/>
  <c r="BY146" i="3"/>
  <c r="BU146" i="3"/>
  <c r="BQ146" i="3"/>
  <c r="BM146" i="3"/>
  <c r="BH146" i="3"/>
  <c r="BD146" i="3"/>
  <c r="AZ146" i="3"/>
  <c r="AV146" i="3"/>
  <c r="AR146" i="3"/>
  <c r="AN146" i="3"/>
  <c r="AJ146" i="3"/>
  <c r="AF146" i="3"/>
  <c r="AB146" i="3"/>
  <c r="X146" i="3"/>
  <c r="T146" i="3"/>
  <c r="P146" i="3"/>
  <c r="L146" i="3"/>
  <c r="G146" i="3"/>
  <c r="C146" i="3"/>
  <c r="CO145" i="3"/>
  <c r="CK145" i="3"/>
  <c r="CG145" i="3"/>
  <c r="CC145" i="3"/>
  <c r="BY145" i="3"/>
  <c r="BU145" i="3"/>
  <c r="BQ145" i="3"/>
  <c r="BM145" i="3"/>
  <c r="BH145" i="3"/>
  <c r="BD145" i="3"/>
  <c r="AZ145" i="3"/>
  <c r="AV145" i="3"/>
  <c r="AR145" i="3"/>
  <c r="AN145" i="3"/>
  <c r="AJ145" i="3"/>
  <c r="AF145" i="3"/>
  <c r="AB145" i="3"/>
  <c r="X145" i="3"/>
  <c r="T145" i="3"/>
  <c r="P145" i="3"/>
  <c r="L145" i="3"/>
  <c r="G145" i="3"/>
  <c r="C145" i="3"/>
  <c r="CO144" i="3"/>
  <c r="CK144" i="3"/>
  <c r="CG144" i="3"/>
  <c r="CC144" i="3"/>
  <c r="BY144" i="3"/>
  <c r="BU144" i="3"/>
  <c r="BQ144" i="3"/>
  <c r="BM144" i="3"/>
  <c r="BH144" i="3"/>
  <c r="BD144" i="3"/>
  <c r="AZ144" i="3"/>
  <c r="AV144" i="3"/>
  <c r="AR144" i="3"/>
  <c r="AN144" i="3"/>
  <c r="AJ144" i="3"/>
  <c r="AF144" i="3"/>
  <c r="AB144" i="3"/>
  <c r="X144" i="3"/>
  <c r="T144" i="3"/>
  <c r="P144" i="3"/>
  <c r="L144" i="3"/>
  <c r="G144" i="3"/>
  <c r="C144" i="3"/>
  <c r="CO143" i="3"/>
  <c r="CK143" i="3"/>
  <c r="CG143" i="3"/>
  <c r="CC143" i="3"/>
  <c r="BY143" i="3"/>
  <c r="BU143" i="3"/>
  <c r="BQ143" i="3"/>
  <c r="BM143" i="3"/>
  <c r="BH143" i="3"/>
  <c r="BD143" i="3"/>
  <c r="AZ143" i="3"/>
  <c r="AV143" i="3"/>
  <c r="AR143" i="3"/>
  <c r="AN143" i="3"/>
  <c r="AJ143" i="3"/>
  <c r="AF143" i="3"/>
  <c r="AB143" i="3"/>
  <c r="X143" i="3"/>
  <c r="T143" i="3"/>
  <c r="P143" i="3"/>
  <c r="L143" i="3"/>
  <c r="G143" i="3"/>
  <c r="C143" i="3"/>
  <c r="CO142" i="3"/>
  <c r="CK142" i="3"/>
  <c r="CG142" i="3"/>
  <c r="CC142" i="3"/>
  <c r="BY142" i="3"/>
  <c r="BU142" i="3"/>
  <c r="BQ142" i="3"/>
  <c r="BM142" i="3"/>
  <c r="BH142" i="3"/>
  <c r="BD142" i="3"/>
  <c r="AZ142" i="3"/>
  <c r="AU142" i="3"/>
  <c r="AP142" i="3"/>
  <c r="AK142" i="3"/>
  <c r="AE142" i="3"/>
  <c r="Z142" i="3"/>
  <c r="U142" i="3"/>
  <c r="O142" i="3"/>
  <c r="I142" i="3"/>
  <c r="D142" i="3"/>
  <c r="C121" i="3"/>
  <c r="G121" i="3"/>
  <c r="BN121" i="3"/>
  <c r="BR121" i="3"/>
  <c r="BV121" i="3"/>
  <c r="BZ121" i="3"/>
  <c r="CD121" i="3"/>
  <c r="CH121" i="3"/>
  <c r="CL121" i="3"/>
  <c r="CP121" i="3"/>
  <c r="N121" i="3"/>
  <c r="R121" i="3"/>
  <c r="V121" i="3"/>
  <c r="Z121" i="3"/>
  <c r="AD121" i="3"/>
  <c r="AH121" i="3"/>
  <c r="AL121" i="3"/>
  <c r="AP121" i="3"/>
  <c r="AT121" i="3"/>
  <c r="AX121" i="3"/>
  <c r="BB121" i="3"/>
  <c r="BF121" i="3"/>
  <c r="BJ121" i="3"/>
  <c r="BO121" i="3"/>
  <c r="BS121" i="3"/>
  <c r="BW121" i="3"/>
  <c r="CA121" i="3"/>
  <c r="CE121" i="3"/>
  <c r="CI121" i="3"/>
  <c r="CM121" i="3"/>
  <c r="CQ121" i="3"/>
  <c r="CZ119" i="3"/>
  <c r="C119" i="3"/>
  <c r="G119" i="3"/>
  <c r="L119" i="3"/>
  <c r="P119" i="3"/>
  <c r="T119" i="3"/>
  <c r="X119" i="3"/>
  <c r="AB119" i="3"/>
  <c r="AF119" i="3"/>
  <c r="AJ119" i="3"/>
  <c r="AN119" i="3"/>
  <c r="AR119" i="3"/>
  <c r="AV119" i="3"/>
  <c r="AZ119" i="3"/>
  <c r="BD119" i="3"/>
  <c r="BH119" i="3"/>
  <c r="BM119" i="3"/>
  <c r="BQ119" i="3"/>
  <c r="BU119" i="3"/>
  <c r="BY119" i="3"/>
  <c r="CC119" i="3"/>
  <c r="CG119" i="3"/>
  <c r="CK119" i="3"/>
  <c r="CO119" i="3"/>
  <c r="D119" i="3"/>
  <c r="H119" i="3"/>
  <c r="M119" i="3"/>
  <c r="Q119" i="3"/>
  <c r="U119" i="3"/>
  <c r="Y119" i="3"/>
  <c r="AC119" i="3"/>
  <c r="AG119" i="3"/>
  <c r="AK119" i="3"/>
  <c r="AO119" i="3"/>
  <c r="AS119" i="3"/>
  <c r="AW119" i="3"/>
  <c r="BA119" i="3"/>
  <c r="BE119" i="3"/>
  <c r="BI119" i="3"/>
  <c r="BN119" i="3"/>
  <c r="BR119" i="3"/>
  <c r="BV119" i="3"/>
  <c r="BZ119" i="3"/>
  <c r="CD119" i="3"/>
  <c r="CH119" i="3"/>
  <c r="CL119" i="3"/>
  <c r="CP119" i="3"/>
  <c r="CZ117" i="3"/>
  <c r="C117" i="3"/>
  <c r="G117" i="3"/>
  <c r="L117" i="3"/>
  <c r="P117" i="3"/>
  <c r="T117" i="3"/>
  <c r="X117" i="3"/>
  <c r="AB117" i="3"/>
  <c r="AF117" i="3"/>
  <c r="AJ117" i="3"/>
  <c r="AN117" i="3"/>
  <c r="AR117" i="3"/>
  <c r="AV117" i="3"/>
  <c r="AZ117" i="3"/>
  <c r="BD117" i="3"/>
  <c r="BH117" i="3"/>
  <c r="BM117" i="3"/>
  <c r="BQ117" i="3"/>
  <c r="BU117" i="3"/>
  <c r="BY117" i="3"/>
  <c r="CC117" i="3"/>
  <c r="CG117" i="3"/>
  <c r="CK117" i="3"/>
  <c r="CO117" i="3"/>
  <c r="D117" i="3"/>
  <c r="H117" i="3"/>
  <c r="M117" i="3"/>
  <c r="Q117" i="3"/>
  <c r="U117" i="3"/>
  <c r="Y117" i="3"/>
  <c r="AC117" i="3"/>
  <c r="AG117" i="3"/>
  <c r="AK117" i="3"/>
  <c r="AO117" i="3"/>
  <c r="AS117" i="3"/>
  <c r="AW117" i="3"/>
  <c r="BA117" i="3"/>
  <c r="BE117" i="3"/>
  <c r="BI117" i="3"/>
  <c r="BN117" i="3"/>
  <c r="BR117" i="3"/>
  <c r="BV117" i="3"/>
  <c r="BZ117" i="3"/>
  <c r="CD117" i="3"/>
  <c r="CH117" i="3"/>
  <c r="CL117" i="3"/>
  <c r="CP117" i="3"/>
  <c r="CZ115" i="3"/>
  <c r="C115" i="3"/>
  <c r="G115" i="3"/>
  <c r="L115" i="3"/>
  <c r="P115" i="3"/>
  <c r="T115" i="3"/>
  <c r="X115" i="3"/>
  <c r="AB115" i="3"/>
  <c r="AF115" i="3"/>
  <c r="AJ115" i="3"/>
  <c r="AN115" i="3"/>
  <c r="AR115" i="3"/>
  <c r="AV115" i="3"/>
  <c r="AZ115" i="3"/>
  <c r="BD115" i="3"/>
  <c r="BH115" i="3"/>
  <c r="BM115" i="3"/>
  <c r="BQ115" i="3"/>
  <c r="BU115" i="3"/>
  <c r="BY115" i="3"/>
  <c r="CC115" i="3"/>
  <c r="CG115" i="3"/>
  <c r="CK115" i="3"/>
  <c r="CO115" i="3"/>
  <c r="D115" i="3"/>
  <c r="H115" i="3"/>
  <c r="M115" i="3"/>
  <c r="Q115" i="3"/>
  <c r="U115" i="3"/>
  <c r="Y115" i="3"/>
  <c r="AC115" i="3"/>
  <c r="AG115" i="3"/>
  <c r="AK115" i="3"/>
  <c r="AO115" i="3"/>
  <c r="AS115" i="3"/>
  <c r="AW115" i="3"/>
  <c r="BA115" i="3"/>
  <c r="BE115" i="3"/>
  <c r="BI115" i="3"/>
  <c r="BN115" i="3"/>
  <c r="BR115" i="3"/>
  <c r="BV115" i="3"/>
  <c r="BZ115" i="3"/>
  <c r="CD115" i="3"/>
  <c r="CH115" i="3"/>
  <c r="CL115" i="3"/>
  <c r="CP115" i="3"/>
  <c r="CZ113" i="3"/>
  <c r="C113" i="3"/>
  <c r="G113" i="3"/>
  <c r="L113" i="3"/>
  <c r="P113" i="3"/>
  <c r="T113" i="3"/>
  <c r="X113" i="3"/>
  <c r="AB113" i="3"/>
  <c r="AF113" i="3"/>
  <c r="AJ113" i="3"/>
  <c r="AN113" i="3"/>
  <c r="AR113" i="3"/>
  <c r="AV113" i="3"/>
  <c r="AZ113" i="3"/>
  <c r="BD113" i="3"/>
  <c r="BH113" i="3"/>
  <c r="BM113" i="3"/>
  <c r="BQ113" i="3"/>
  <c r="BU113" i="3"/>
  <c r="BY113" i="3"/>
  <c r="CC113" i="3"/>
  <c r="CG113" i="3"/>
  <c r="CK113" i="3"/>
  <c r="CO113" i="3"/>
  <c r="D113" i="3"/>
  <c r="H113" i="3"/>
  <c r="M113" i="3"/>
  <c r="Q113" i="3"/>
  <c r="U113" i="3"/>
  <c r="Y113" i="3"/>
  <c r="AC113" i="3"/>
  <c r="AG113" i="3"/>
  <c r="AK113" i="3"/>
  <c r="AO113" i="3"/>
  <c r="AS113" i="3"/>
  <c r="AW113" i="3"/>
  <c r="BA113" i="3"/>
  <c r="BE113" i="3"/>
  <c r="BI113" i="3"/>
  <c r="BN113" i="3"/>
  <c r="BR113" i="3"/>
  <c r="BV113" i="3"/>
  <c r="BZ113" i="3"/>
  <c r="CD113" i="3"/>
  <c r="CH113" i="3"/>
  <c r="CL113" i="3"/>
  <c r="CP113" i="3"/>
  <c r="CZ111" i="3"/>
  <c r="C111" i="3"/>
  <c r="G111" i="3"/>
  <c r="L111" i="3"/>
  <c r="P111" i="3"/>
  <c r="T111" i="3"/>
  <c r="X111" i="3"/>
  <c r="AB111" i="3"/>
  <c r="AF111" i="3"/>
  <c r="AJ111" i="3"/>
  <c r="AN111" i="3"/>
  <c r="AR111" i="3"/>
  <c r="AV111" i="3"/>
  <c r="AZ111" i="3"/>
  <c r="BD111" i="3"/>
  <c r="BH111" i="3"/>
  <c r="BM111" i="3"/>
  <c r="BQ111" i="3"/>
  <c r="BU111" i="3"/>
  <c r="BY111" i="3"/>
  <c r="CC111" i="3"/>
  <c r="CG111" i="3"/>
  <c r="CK111" i="3"/>
  <c r="CO111" i="3"/>
  <c r="D111" i="3"/>
  <c r="H111" i="3"/>
  <c r="M111" i="3"/>
  <c r="Q111" i="3"/>
  <c r="U111" i="3"/>
  <c r="Y111" i="3"/>
  <c r="AC111" i="3"/>
  <c r="AG111" i="3"/>
  <c r="AK111" i="3"/>
  <c r="AO111" i="3"/>
  <c r="AS111" i="3"/>
  <c r="AW111" i="3"/>
  <c r="BA111" i="3"/>
  <c r="BE111" i="3"/>
  <c r="BI111" i="3"/>
  <c r="BN111" i="3"/>
  <c r="BR111" i="3"/>
  <c r="BV111" i="3"/>
  <c r="BZ111" i="3"/>
  <c r="CD111" i="3"/>
  <c r="CH111" i="3"/>
  <c r="CL111" i="3"/>
  <c r="CP111" i="3"/>
  <c r="CZ109" i="3"/>
  <c r="C109" i="3"/>
  <c r="G109" i="3"/>
  <c r="L109" i="3"/>
  <c r="P109" i="3"/>
  <c r="T109" i="3"/>
  <c r="X109" i="3"/>
  <c r="AB109" i="3"/>
  <c r="AF109" i="3"/>
  <c r="AJ109" i="3"/>
  <c r="AN109" i="3"/>
  <c r="AR109" i="3"/>
  <c r="AV109" i="3"/>
  <c r="AZ109" i="3"/>
  <c r="BD109" i="3"/>
  <c r="BH109" i="3"/>
  <c r="BM109" i="3"/>
  <c r="BQ109" i="3"/>
  <c r="BU109" i="3"/>
  <c r="BY109" i="3"/>
  <c r="CC109" i="3"/>
  <c r="CG109" i="3"/>
  <c r="CK109" i="3"/>
  <c r="CO109" i="3"/>
  <c r="D109" i="3"/>
  <c r="H109" i="3"/>
  <c r="M109" i="3"/>
  <c r="Q109" i="3"/>
  <c r="U109" i="3"/>
  <c r="Y109" i="3"/>
  <c r="AC109" i="3"/>
  <c r="AG109" i="3"/>
  <c r="AK109" i="3"/>
  <c r="AO109" i="3"/>
  <c r="AS109" i="3"/>
  <c r="AW109" i="3"/>
  <c r="BA109" i="3"/>
  <c r="BE109" i="3"/>
  <c r="BI109" i="3"/>
  <c r="BN109" i="3"/>
  <c r="BR109" i="3"/>
  <c r="BV109" i="3"/>
  <c r="BZ109" i="3"/>
  <c r="CD109" i="3"/>
  <c r="CH109" i="3"/>
  <c r="CL109" i="3"/>
  <c r="CP109" i="3"/>
  <c r="CZ107" i="3"/>
  <c r="C107" i="3"/>
  <c r="G107" i="3"/>
  <c r="L107" i="3"/>
  <c r="P107" i="3"/>
  <c r="T107" i="3"/>
  <c r="X107" i="3"/>
  <c r="AB107" i="3"/>
  <c r="AF107" i="3"/>
  <c r="AJ107" i="3"/>
  <c r="AN107" i="3"/>
  <c r="AR107" i="3"/>
  <c r="AV107" i="3"/>
  <c r="AZ107" i="3"/>
  <c r="BD107" i="3"/>
  <c r="BH107" i="3"/>
  <c r="BM107" i="3"/>
  <c r="BQ107" i="3"/>
  <c r="BU107" i="3"/>
  <c r="BY107" i="3"/>
  <c r="CC107" i="3"/>
  <c r="CG107" i="3"/>
  <c r="CK107" i="3"/>
  <c r="CO107" i="3"/>
  <c r="D107" i="3"/>
  <c r="H107" i="3"/>
  <c r="M107" i="3"/>
  <c r="Q107" i="3"/>
  <c r="U107" i="3"/>
  <c r="Y107" i="3"/>
  <c r="AC107" i="3"/>
  <c r="AG107" i="3"/>
  <c r="AK107" i="3"/>
  <c r="AO107" i="3"/>
  <c r="AS107" i="3"/>
  <c r="AW107" i="3"/>
  <c r="BA107" i="3"/>
  <c r="BE107" i="3"/>
  <c r="BI107" i="3"/>
  <c r="BN107" i="3"/>
  <c r="BR107" i="3"/>
  <c r="BV107" i="3"/>
  <c r="BZ107" i="3"/>
  <c r="CD107" i="3"/>
  <c r="CH107" i="3"/>
  <c r="CL107" i="3"/>
  <c r="CP107" i="3"/>
  <c r="CZ105" i="3"/>
  <c r="C105" i="3"/>
  <c r="G105" i="3"/>
  <c r="L105" i="3"/>
  <c r="P105" i="3"/>
  <c r="T105" i="3"/>
  <c r="X105" i="3"/>
  <c r="AB105" i="3"/>
  <c r="AF105" i="3"/>
  <c r="AJ105" i="3"/>
  <c r="AN105" i="3"/>
  <c r="AR105" i="3"/>
  <c r="AV105" i="3"/>
  <c r="AZ105" i="3"/>
  <c r="BD105" i="3"/>
  <c r="BH105" i="3"/>
  <c r="BM105" i="3"/>
  <c r="BQ105" i="3"/>
  <c r="BU105" i="3"/>
  <c r="BY105" i="3"/>
  <c r="CC105" i="3"/>
  <c r="CG105" i="3"/>
  <c r="CK105" i="3"/>
  <c r="CO105" i="3"/>
  <c r="D105" i="3"/>
  <c r="H105" i="3"/>
  <c r="M105" i="3"/>
  <c r="Q105" i="3"/>
  <c r="U105" i="3"/>
  <c r="Y105" i="3"/>
  <c r="AC105" i="3"/>
  <c r="AG105" i="3"/>
  <c r="AK105" i="3"/>
  <c r="AO105" i="3"/>
  <c r="AS105" i="3"/>
  <c r="AW105" i="3"/>
  <c r="BA105" i="3"/>
  <c r="BE105" i="3"/>
  <c r="BI105" i="3"/>
  <c r="BN105" i="3"/>
  <c r="BR105" i="3"/>
  <c r="BV105" i="3"/>
  <c r="BZ105" i="3"/>
  <c r="CD105" i="3"/>
  <c r="CH105" i="3"/>
  <c r="CL105" i="3"/>
  <c r="CP105" i="3"/>
  <c r="E105" i="3"/>
  <c r="N105" i="3"/>
  <c r="V105" i="3"/>
  <c r="AD105" i="3"/>
  <c r="AL105" i="3"/>
  <c r="AT105" i="3"/>
  <c r="BB105" i="3"/>
  <c r="BJ105" i="3"/>
  <c r="BS105" i="3"/>
  <c r="CA105" i="3"/>
  <c r="CI105" i="3"/>
  <c r="CQ105" i="3"/>
  <c r="CZ103" i="3"/>
  <c r="C103" i="3"/>
  <c r="G103" i="3"/>
  <c r="L103" i="3"/>
  <c r="P103" i="3"/>
  <c r="T103" i="3"/>
  <c r="X103" i="3"/>
  <c r="AB103" i="3"/>
  <c r="AF103" i="3"/>
  <c r="AJ103" i="3"/>
  <c r="AN103" i="3"/>
  <c r="AR103" i="3"/>
  <c r="AV103" i="3"/>
  <c r="AZ103" i="3"/>
  <c r="BD103" i="3"/>
  <c r="BH103" i="3"/>
  <c r="BM103" i="3"/>
  <c r="BQ103" i="3"/>
  <c r="BU103" i="3"/>
  <c r="BY103" i="3"/>
  <c r="CC103" i="3"/>
  <c r="CG103" i="3"/>
  <c r="CK103" i="3"/>
  <c r="CO103" i="3"/>
  <c r="D103" i="3"/>
  <c r="H103" i="3"/>
  <c r="M103" i="3"/>
  <c r="Q103" i="3"/>
  <c r="U103" i="3"/>
  <c r="Y103" i="3"/>
  <c r="AC103" i="3"/>
  <c r="AG103" i="3"/>
  <c r="AK103" i="3"/>
  <c r="AO103" i="3"/>
  <c r="AS103" i="3"/>
  <c r="AW103" i="3"/>
  <c r="BA103" i="3"/>
  <c r="BE103" i="3"/>
  <c r="BI103" i="3"/>
  <c r="BN103" i="3"/>
  <c r="BR103" i="3"/>
  <c r="BV103" i="3"/>
  <c r="BZ103" i="3"/>
  <c r="CD103" i="3"/>
  <c r="CH103" i="3"/>
  <c r="CL103" i="3"/>
  <c r="CP103" i="3"/>
  <c r="E103" i="3"/>
  <c r="N103" i="3"/>
  <c r="V103" i="3"/>
  <c r="AD103" i="3"/>
  <c r="AL103" i="3"/>
  <c r="AT103" i="3"/>
  <c r="BB103" i="3"/>
  <c r="BJ103" i="3"/>
  <c r="BS103" i="3"/>
  <c r="CA103" i="3"/>
  <c r="CI103" i="3"/>
  <c r="CQ103" i="3"/>
  <c r="CZ101" i="3"/>
  <c r="C101" i="3"/>
  <c r="G101" i="3"/>
  <c r="L101" i="3"/>
  <c r="P101" i="3"/>
  <c r="T101" i="3"/>
  <c r="X101" i="3"/>
  <c r="AB101" i="3"/>
  <c r="AF101" i="3"/>
  <c r="AJ101" i="3"/>
  <c r="AN101" i="3"/>
  <c r="AR101" i="3"/>
  <c r="AV101" i="3"/>
  <c r="AZ101" i="3"/>
  <c r="BD101" i="3"/>
  <c r="BH101" i="3"/>
  <c r="BM101" i="3"/>
  <c r="BQ101" i="3"/>
  <c r="BU101" i="3"/>
  <c r="BY101" i="3"/>
  <c r="CC101" i="3"/>
  <c r="CG101" i="3"/>
  <c r="CK101" i="3"/>
  <c r="CO101" i="3"/>
  <c r="D101" i="3"/>
  <c r="H101" i="3"/>
  <c r="M101" i="3"/>
  <c r="Q101" i="3"/>
  <c r="U101" i="3"/>
  <c r="Y101" i="3"/>
  <c r="AC101" i="3"/>
  <c r="AG101" i="3"/>
  <c r="AK101" i="3"/>
  <c r="AO101" i="3"/>
  <c r="AS101" i="3"/>
  <c r="AW101" i="3"/>
  <c r="BA101" i="3"/>
  <c r="BE101" i="3"/>
  <c r="BI101" i="3"/>
  <c r="BN101" i="3"/>
  <c r="BR101" i="3"/>
  <c r="BV101" i="3"/>
  <c r="BZ101" i="3"/>
  <c r="CD101" i="3"/>
  <c r="CH101" i="3"/>
  <c r="CL101" i="3"/>
  <c r="CP101" i="3"/>
  <c r="E101" i="3"/>
  <c r="N101" i="3"/>
  <c r="V101" i="3"/>
  <c r="AD101" i="3"/>
  <c r="AL101" i="3"/>
  <c r="AT101" i="3"/>
  <c r="BB101" i="3"/>
  <c r="BJ101" i="3"/>
  <c r="BS101" i="3"/>
  <c r="CA101" i="3"/>
  <c r="CI101" i="3"/>
  <c r="CQ101" i="3"/>
  <c r="CZ99" i="3"/>
  <c r="C99" i="3"/>
  <c r="G99" i="3"/>
  <c r="L99" i="3"/>
  <c r="P99" i="3"/>
  <c r="T99" i="3"/>
  <c r="X99" i="3"/>
  <c r="AB99" i="3"/>
  <c r="AF99" i="3"/>
  <c r="AJ99" i="3"/>
  <c r="AN99" i="3"/>
  <c r="AR99" i="3"/>
  <c r="AV99" i="3"/>
  <c r="AZ99" i="3"/>
  <c r="BD99" i="3"/>
  <c r="BH99" i="3"/>
  <c r="BM99" i="3"/>
  <c r="BQ99" i="3"/>
  <c r="BU99" i="3"/>
  <c r="BY99" i="3"/>
  <c r="CC99" i="3"/>
  <c r="CG99" i="3"/>
  <c r="CK99" i="3"/>
  <c r="CO99" i="3"/>
  <c r="D99" i="3"/>
  <c r="H99" i="3"/>
  <c r="M99" i="3"/>
  <c r="Q99" i="3"/>
  <c r="U99" i="3"/>
  <c r="Y99" i="3"/>
  <c r="AC99" i="3"/>
  <c r="AG99" i="3"/>
  <c r="AK99" i="3"/>
  <c r="AO99" i="3"/>
  <c r="AS99" i="3"/>
  <c r="AW99" i="3"/>
  <c r="BA99" i="3"/>
  <c r="BE99" i="3"/>
  <c r="BI99" i="3"/>
  <c r="BN99" i="3"/>
  <c r="BR99" i="3"/>
  <c r="BV99" i="3"/>
  <c r="BZ99" i="3"/>
  <c r="CD99" i="3"/>
  <c r="CH99" i="3"/>
  <c r="CL99" i="3"/>
  <c r="CP99" i="3"/>
  <c r="E99" i="3"/>
  <c r="N99" i="3"/>
  <c r="V99" i="3"/>
  <c r="AD99" i="3"/>
  <c r="AL99" i="3"/>
  <c r="AT99" i="3"/>
  <c r="BB99" i="3"/>
  <c r="BJ99" i="3"/>
  <c r="BS99" i="3"/>
  <c r="CA99" i="3"/>
  <c r="CI99" i="3"/>
  <c r="CQ99" i="3"/>
  <c r="CZ97" i="3"/>
  <c r="C97" i="3"/>
  <c r="G97" i="3"/>
  <c r="L97" i="3"/>
  <c r="P97" i="3"/>
  <c r="T97" i="3"/>
  <c r="X97" i="3"/>
  <c r="AB97" i="3"/>
  <c r="AF97" i="3"/>
  <c r="AJ97" i="3"/>
  <c r="AN97" i="3"/>
  <c r="AR97" i="3"/>
  <c r="AV97" i="3"/>
  <c r="AZ97" i="3"/>
  <c r="BD97" i="3"/>
  <c r="BH97" i="3"/>
  <c r="BM97" i="3"/>
  <c r="BQ97" i="3"/>
  <c r="BU97" i="3"/>
  <c r="BY97" i="3"/>
  <c r="CC97" i="3"/>
  <c r="CG97" i="3"/>
  <c r="CK97" i="3"/>
  <c r="CO97" i="3"/>
  <c r="D97" i="3"/>
  <c r="H97" i="3"/>
  <c r="M97" i="3"/>
  <c r="Q97" i="3"/>
  <c r="U97" i="3"/>
  <c r="Y97" i="3"/>
  <c r="AC97" i="3"/>
  <c r="AG97" i="3"/>
  <c r="AK97" i="3"/>
  <c r="AO97" i="3"/>
  <c r="AS97" i="3"/>
  <c r="AW97" i="3"/>
  <c r="BA97" i="3"/>
  <c r="BE97" i="3"/>
  <c r="BI97" i="3"/>
  <c r="BN97" i="3"/>
  <c r="BR97" i="3"/>
  <c r="BV97" i="3"/>
  <c r="BZ97" i="3"/>
  <c r="CD97" i="3"/>
  <c r="CH97" i="3"/>
  <c r="CL97" i="3"/>
  <c r="CP97" i="3"/>
  <c r="E97" i="3"/>
  <c r="N97" i="3"/>
  <c r="V97" i="3"/>
  <c r="AD97" i="3"/>
  <c r="AL97" i="3"/>
  <c r="AT97" i="3"/>
  <c r="BB97" i="3"/>
  <c r="BJ97" i="3"/>
  <c r="BS97" i="3"/>
  <c r="CA97" i="3"/>
  <c r="CI97" i="3"/>
  <c r="CQ97" i="3"/>
  <c r="CZ95" i="3"/>
  <c r="C95" i="3"/>
  <c r="G95" i="3"/>
  <c r="L95" i="3"/>
  <c r="P95" i="3"/>
  <c r="T95" i="3"/>
  <c r="X95" i="3"/>
  <c r="AB95" i="3"/>
  <c r="AF95" i="3"/>
  <c r="AJ95" i="3"/>
  <c r="AN95" i="3"/>
  <c r="AR95" i="3"/>
  <c r="AV95" i="3"/>
  <c r="AZ95" i="3"/>
  <c r="BD95" i="3"/>
  <c r="BH95" i="3"/>
  <c r="BM95" i="3"/>
  <c r="BQ95" i="3"/>
  <c r="BU95" i="3"/>
  <c r="BY95" i="3"/>
  <c r="CC95" i="3"/>
  <c r="CG95" i="3"/>
  <c r="CK95" i="3"/>
  <c r="CO95" i="3"/>
  <c r="D95" i="3"/>
  <c r="H95" i="3"/>
  <c r="M95" i="3"/>
  <c r="Q95" i="3"/>
  <c r="U95" i="3"/>
  <c r="Y95" i="3"/>
  <c r="AC95" i="3"/>
  <c r="AG95" i="3"/>
  <c r="AK95" i="3"/>
  <c r="AO95" i="3"/>
  <c r="AS95" i="3"/>
  <c r="AW95" i="3"/>
  <c r="BA95" i="3"/>
  <c r="BE95" i="3"/>
  <c r="BI95" i="3"/>
  <c r="BN95" i="3"/>
  <c r="BR95" i="3"/>
  <c r="BV95" i="3"/>
  <c r="BZ95" i="3"/>
  <c r="CD95" i="3"/>
  <c r="CH95" i="3"/>
  <c r="CL95" i="3"/>
  <c r="CP95" i="3"/>
  <c r="E95" i="3"/>
  <c r="N95" i="3"/>
  <c r="V95" i="3"/>
  <c r="AD95" i="3"/>
  <c r="AL95" i="3"/>
  <c r="AT95" i="3"/>
  <c r="BB95" i="3"/>
  <c r="BJ95" i="3"/>
  <c r="BS95" i="3"/>
  <c r="CA95" i="3"/>
  <c r="CI95" i="3"/>
  <c r="CQ95" i="3"/>
  <c r="CZ93" i="3"/>
  <c r="C93" i="3"/>
  <c r="G93" i="3"/>
  <c r="L93" i="3"/>
  <c r="P93" i="3"/>
  <c r="T93" i="3"/>
  <c r="X93" i="3"/>
  <c r="AB93" i="3"/>
  <c r="AF93" i="3"/>
  <c r="AJ93" i="3"/>
  <c r="AN93" i="3"/>
  <c r="AR93" i="3"/>
  <c r="AV93" i="3"/>
  <c r="AZ93" i="3"/>
  <c r="BD93" i="3"/>
  <c r="BH93" i="3"/>
  <c r="BM93" i="3"/>
  <c r="BQ93" i="3"/>
  <c r="BU93" i="3"/>
  <c r="BY93" i="3"/>
  <c r="CC93" i="3"/>
  <c r="CG93" i="3"/>
  <c r="CK93" i="3"/>
  <c r="CO93" i="3"/>
  <c r="D93" i="3"/>
  <c r="H93" i="3"/>
  <c r="M93" i="3"/>
  <c r="Q93" i="3"/>
  <c r="U93" i="3"/>
  <c r="Y93" i="3"/>
  <c r="AC93" i="3"/>
  <c r="AG93" i="3"/>
  <c r="AK93" i="3"/>
  <c r="AO93" i="3"/>
  <c r="AS93" i="3"/>
  <c r="AW93" i="3"/>
  <c r="BA93" i="3"/>
  <c r="BE93" i="3"/>
  <c r="BI93" i="3"/>
  <c r="BN93" i="3"/>
  <c r="BR93" i="3"/>
  <c r="BV93" i="3"/>
  <c r="BZ93" i="3"/>
  <c r="CD93" i="3"/>
  <c r="CH93" i="3"/>
  <c r="CL93" i="3"/>
  <c r="CP93" i="3"/>
  <c r="E93" i="3"/>
  <c r="N93" i="3"/>
  <c r="V93" i="3"/>
  <c r="AD93" i="3"/>
  <c r="AL93" i="3"/>
  <c r="AT93" i="3"/>
  <c r="BB93" i="3"/>
  <c r="BJ93" i="3"/>
  <c r="BS93" i="3"/>
  <c r="CA93" i="3"/>
  <c r="CI93" i="3"/>
  <c r="CQ93" i="3"/>
  <c r="CZ91" i="3"/>
  <c r="C91" i="3"/>
  <c r="G91" i="3"/>
  <c r="L91" i="3"/>
  <c r="P91" i="3"/>
  <c r="T91" i="3"/>
  <c r="X91" i="3"/>
  <c r="AB91" i="3"/>
  <c r="AF91" i="3"/>
  <c r="AJ91" i="3"/>
  <c r="AN91" i="3"/>
  <c r="AR91" i="3"/>
  <c r="AV91" i="3"/>
  <c r="AZ91" i="3"/>
  <c r="BD91" i="3"/>
  <c r="BH91" i="3"/>
  <c r="BM91" i="3"/>
  <c r="BQ91" i="3"/>
  <c r="BU91" i="3"/>
  <c r="BY91" i="3"/>
  <c r="CC91" i="3"/>
  <c r="CG91" i="3"/>
  <c r="CK91" i="3"/>
  <c r="CO91" i="3"/>
  <c r="D91" i="3"/>
  <c r="H91" i="3"/>
  <c r="M91" i="3"/>
  <c r="Q91" i="3"/>
  <c r="U91" i="3"/>
  <c r="Y91" i="3"/>
  <c r="AC91" i="3"/>
  <c r="AG91" i="3"/>
  <c r="AK91" i="3"/>
  <c r="AO91" i="3"/>
  <c r="AS91" i="3"/>
  <c r="AW91" i="3"/>
  <c r="BA91" i="3"/>
  <c r="BE91" i="3"/>
  <c r="BI91" i="3"/>
  <c r="BN91" i="3"/>
  <c r="BR91" i="3"/>
  <c r="BV91" i="3"/>
  <c r="BZ91" i="3"/>
  <c r="CD91" i="3"/>
  <c r="CH91" i="3"/>
  <c r="CL91" i="3"/>
  <c r="CP91" i="3"/>
  <c r="E91" i="3"/>
  <c r="N91" i="3"/>
  <c r="V91" i="3"/>
  <c r="AD91" i="3"/>
  <c r="AL91" i="3"/>
  <c r="AT91" i="3"/>
  <c r="BB91" i="3"/>
  <c r="BJ91" i="3"/>
  <c r="BS91" i="3"/>
  <c r="CA91" i="3"/>
  <c r="CI91" i="3"/>
  <c r="CQ91" i="3"/>
  <c r="CZ89" i="3"/>
  <c r="C89" i="3"/>
  <c r="G89" i="3"/>
  <c r="L89" i="3"/>
  <c r="P89" i="3"/>
  <c r="T89" i="3"/>
  <c r="X89" i="3"/>
  <c r="AB89" i="3"/>
  <c r="AF89" i="3"/>
  <c r="AJ89" i="3"/>
  <c r="AN89" i="3"/>
  <c r="AR89" i="3"/>
  <c r="AV89" i="3"/>
  <c r="AZ89" i="3"/>
  <c r="BD89" i="3"/>
  <c r="BH89" i="3"/>
  <c r="BM89" i="3"/>
  <c r="BQ89" i="3"/>
  <c r="BU89" i="3"/>
  <c r="BY89" i="3"/>
  <c r="CC89" i="3"/>
  <c r="CG89" i="3"/>
  <c r="CK89" i="3"/>
  <c r="CO89" i="3"/>
  <c r="D89" i="3"/>
  <c r="H89" i="3"/>
  <c r="M89" i="3"/>
  <c r="Q89" i="3"/>
  <c r="U89" i="3"/>
  <c r="Y89" i="3"/>
  <c r="AC89" i="3"/>
  <c r="AG89" i="3"/>
  <c r="AK89" i="3"/>
  <c r="AO89" i="3"/>
  <c r="AS89" i="3"/>
  <c r="AW89" i="3"/>
  <c r="BA89" i="3"/>
  <c r="BE89" i="3"/>
  <c r="BI89" i="3"/>
  <c r="BN89" i="3"/>
  <c r="BR89" i="3"/>
  <c r="BV89" i="3"/>
  <c r="BZ89" i="3"/>
  <c r="CD89" i="3"/>
  <c r="CH89" i="3"/>
  <c r="CL89" i="3"/>
  <c r="CP89" i="3"/>
  <c r="E89" i="3"/>
  <c r="N89" i="3"/>
  <c r="V89" i="3"/>
  <c r="AD89" i="3"/>
  <c r="AL89" i="3"/>
  <c r="AT89" i="3"/>
  <c r="BB89" i="3"/>
  <c r="BJ89" i="3"/>
  <c r="BS89" i="3"/>
  <c r="CA89" i="3"/>
  <c r="CI89" i="3"/>
  <c r="CQ89" i="3"/>
  <c r="CZ87" i="3"/>
  <c r="C87" i="3"/>
  <c r="G87" i="3"/>
  <c r="L87" i="3"/>
  <c r="P87" i="3"/>
  <c r="T87" i="3"/>
  <c r="X87" i="3"/>
  <c r="AB87" i="3"/>
  <c r="AF87" i="3"/>
  <c r="AJ87" i="3"/>
  <c r="AN87" i="3"/>
  <c r="AR87" i="3"/>
  <c r="AV87" i="3"/>
  <c r="AZ87" i="3"/>
  <c r="BD87" i="3"/>
  <c r="BH87" i="3"/>
  <c r="BM87" i="3"/>
  <c r="BQ87" i="3"/>
  <c r="BU87" i="3"/>
  <c r="BY87" i="3"/>
  <c r="CC87" i="3"/>
  <c r="CG87" i="3"/>
  <c r="CK87" i="3"/>
  <c r="CO87" i="3"/>
  <c r="D87" i="3"/>
  <c r="H87" i="3"/>
  <c r="M87" i="3"/>
  <c r="Q87" i="3"/>
  <c r="U87" i="3"/>
  <c r="Y87" i="3"/>
  <c r="AC87" i="3"/>
  <c r="AG87" i="3"/>
  <c r="AK87" i="3"/>
  <c r="AO87" i="3"/>
  <c r="AS87" i="3"/>
  <c r="AW87" i="3"/>
  <c r="BA87" i="3"/>
  <c r="BE87" i="3"/>
  <c r="BI87" i="3"/>
  <c r="BN87" i="3"/>
  <c r="BR87" i="3"/>
  <c r="BV87" i="3"/>
  <c r="BZ87" i="3"/>
  <c r="CD87" i="3"/>
  <c r="CH87" i="3"/>
  <c r="CL87" i="3"/>
  <c r="CP87" i="3"/>
  <c r="E87" i="3"/>
  <c r="N87" i="3"/>
  <c r="V87" i="3"/>
  <c r="AD87" i="3"/>
  <c r="AL87" i="3"/>
  <c r="AT87" i="3"/>
  <c r="BB87" i="3"/>
  <c r="BJ87" i="3"/>
  <c r="BS87" i="3"/>
  <c r="CA87" i="3"/>
  <c r="CI87" i="3"/>
  <c r="CQ87" i="3"/>
  <c r="F87" i="3"/>
  <c r="O87" i="3"/>
  <c r="W87" i="3"/>
  <c r="AE87" i="3"/>
  <c r="AM87" i="3"/>
  <c r="AU87" i="3"/>
  <c r="BC87" i="3"/>
  <c r="BL87" i="3"/>
  <c r="BT87" i="3"/>
  <c r="CB87" i="3"/>
  <c r="CJ87" i="3"/>
  <c r="CR87" i="3"/>
  <c r="CZ85" i="3"/>
  <c r="C85" i="3"/>
  <c r="G85" i="3"/>
  <c r="L85" i="3"/>
  <c r="P85" i="3"/>
  <c r="T85" i="3"/>
  <c r="X85" i="3"/>
  <c r="AB85" i="3"/>
  <c r="AF85" i="3"/>
  <c r="AJ85" i="3"/>
  <c r="AN85" i="3"/>
  <c r="AR85" i="3"/>
  <c r="AV85" i="3"/>
  <c r="AZ85" i="3"/>
  <c r="BD85" i="3"/>
  <c r="BH85" i="3"/>
  <c r="BM85" i="3"/>
  <c r="BQ85" i="3"/>
  <c r="BU85" i="3"/>
  <c r="BY85" i="3"/>
  <c r="CC85" i="3"/>
  <c r="CG85" i="3"/>
  <c r="CK85" i="3"/>
  <c r="CO85" i="3"/>
  <c r="D85" i="3"/>
  <c r="H85" i="3"/>
  <c r="M85" i="3"/>
  <c r="Q85" i="3"/>
  <c r="U85" i="3"/>
  <c r="Y85" i="3"/>
  <c r="AC85" i="3"/>
  <c r="AG85" i="3"/>
  <c r="AK85" i="3"/>
  <c r="AO85" i="3"/>
  <c r="AS85" i="3"/>
  <c r="AW85" i="3"/>
  <c r="BA85" i="3"/>
  <c r="BE85" i="3"/>
  <c r="BI85" i="3"/>
  <c r="BN85" i="3"/>
  <c r="BR85" i="3"/>
  <c r="BV85" i="3"/>
  <c r="BZ85" i="3"/>
  <c r="CD85" i="3"/>
  <c r="CH85" i="3"/>
  <c r="CL85" i="3"/>
  <c r="CP85" i="3"/>
  <c r="E85" i="3"/>
  <c r="N85" i="3"/>
  <c r="V85" i="3"/>
  <c r="AD85" i="3"/>
  <c r="AL85" i="3"/>
  <c r="AT85" i="3"/>
  <c r="BB85" i="3"/>
  <c r="BJ85" i="3"/>
  <c r="BS85" i="3"/>
  <c r="CA85" i="3"/>
  <c r="CI85" i="3"/>
  <c r="CQ85" i="3"/>
  <c r="F85" i="3"/>
  <c r="O85" i="3"/>
  <c r="W85" i="3"/>
  <c r="AE85" i="3"/>
  <c r="AM85" i="3"/>
  <c r="AU85" i="3"/>
  <c r="BC85" i="3"/>
  <c r="BL85" i="3"/>
  <c r="BT85" i="3"/>
  <c r="CB85" i="3"/>
  <c r="CJ85" i="3"/>
  <c r="CR85" i="3"/>
  <c r="CZ83" i="3"/>
  <c r="C83" i="3"/>
  <c r="G83" i="3"/>
  <c r="L83" i="3"/>
  <c r="P83" i="3"/>
  <c r="T83" i="3"/>
  <c r="X83" i="3"/>
  <c r="AB83" i="3"/>
  <c r="AF83" i="3"/>
  <c r="AJ83" i="3"/>
  <c r="AN83" i="3"/>
  <c r="AR83" i="3"/>
  <c r="AV83" i="3"/>
  <c r="AZ83" i="3"/>
  <c r="BD83" i="3"/>
  <c r="BH83" i="3"/>
  <c r="BM83" i="3"/>
  <c r="BQ83" i="3"/>
  <c r="BU83" i="3"/>
  <c r="BY83" i="3"/>
  <c r="CC83" i="3"/>
  <c r="CG83" i="3"/>
  <c r="CK83" i="3"/>
  <c r="CO83" i="3"/>
  <c r="D83" i="3"/>
  <c r="H83" i="3"/>
  <c r="M83" i="3"/>
  <c r="Q83" i="3"/>
  <c r="U83" i="3"/>
  <c r="Y83" i="3"/>
  <c r="AC83" i="3"/>
  <c r="AG83" i="3"/>
  <c r="AK83" i="3"/>
  <c r="AO83" i="3"/>
  <c r="AS83" i="3"/>
  <c r="AW83" i="3"/>
  <c r="BA83" i="3"/>
  <c r="BE83" i="3"/>
  <c r="BI83" i="3"/>
  <c r="BN83" i="3"/>
  <c r="BR83" i="3"/>
  <c r="BV83" i="3"/>
  <c r="BZ83" i="3"/>
  <c r="CD83" i="3"/>
  <c r="CH83" i="3"/>
  <c r="CL83" i="3"/>
  <c r="CP83" i="3"/>
  <c r="E83" i="3"/>
  <c r="N83" i="3"/>
  <c r="V83" i="3"/>
  <c r="AD83" i="3"/>
  <c r="AL83" i="3"/>
  <c r="AT83" i="3"/>
  <c r="BB83" i="3"/>
  <c r="BJ83" i="3"/>
  <c r="BS83" i="3"/>
  <c r="CA83" i="3"/>
  <c r="CI83" i="3"/>
  <c r="CQ83" i="3"/>
  <c r="F83" i="3"/>
  <c r="O83" i="3"/>
  <c r="W83" i="3"/>
  <c r="AE83" i="3"/>
  <c r="AM83" i="3"/>
  <c r="AU83" i="3"/>
  <c r="BC83" i="3"/>
  <c r="BL83" i="3"/>
  <c r="BT83" i="3"/>
  <c r="CB83" i="3"/>
  <c r="CJ83" i="3"/>
  <c r="CR83" i="3"/>
  <c r="CZ81" i="3"/>
  <c r="C81" i="3"/>
  <c r="G81" i="3"/>
  <c r="L81" i="3"/>
  <c r="P81" i="3"/>
  <c r="T81" i="3"/>
  <c r="X81" i="3"/>
  <c r="AB81" i="3"/>
  <c r="AF81" i="3"/>
  <c r="AJ81" i="3"/>
  <c r="AN81" i="3"/>
  <c r="AR81" i="3"/>
  <c r="AV81" i="3"/>
  <c r="AZ81" i="3"/>
  <c r="BD81" i="3"/>
  <c r="BH81" i="3"/>
  <c r="BM81" i="3"/>
  <c r="BQ81" i="3"/>
  <c r="BU81" i="3"/>
  <c r="BY81" i="3"/>
  <c r="CC81" i="3"/>
  <c r="CG81" i="3"/>
  <c r="CK81" i="3"/>
  <c r="CO81" i="3"/>
  <c r="D81" i="3"/>
  <c r="H81" i="3"/>
  <c r="M81" i="3"/>
  <c r="Q81" i="3"/>
  <c r="U81" i="3"/>
  <c r="Y81" i="3"/>
  <c r="AC81" i="3"/>
  <c r="AG81" i="3"/>
  <c r="AK81" i="3"/>
  <c r="AO81" i="3"/>
  <c r="AS81" i="3"/>
  <c r="AW81" i="3"/>
  <c r="BA81" i="3"/>
  <c r="BE81" i="3"/>
  <c r="BI81" i="3"/>
  <c r="BN81" i="3"/>
  <c r="BR81" i="3"/>
  <c r="BV81" i="3"/>
  <c r="BZ81" i="3"/>
  <c r="CD81" i="3"/>
  <c r="CH81" i="3"/>
  <c r="CL81" i="3"/>
  <c r="CP81" i="3"/>
  <c r="E81" i="3"/>
  <c r="N81" i="3"/>
  <c r="V81" i="3"/>
  <c r="AD81" i="3"/>
  <c r="AL81" i="3"/>
  <c r="AT81" i="3"/>
  <c r="BB81" i="3"/>
  <c r="BJ81" i="3"/>
  <c r="BS81" i="3"/>
  <c r="CA81" i="3"/>
  <c r="CI81" i="3"/>
  <c r="CQ81" i="3"/>
  <c r="F81" i="3"/>
  <c r="O81" i="3"/>
  <c r="W81" i="3"/>
  <c r="AE81" i="3"/>
  <c r="AM81" i="3"/>
  <c r="AU81" i="3"/>
  <c r="BC81" i="3"/>
  <c r="BL81" i="3"/>
  <c r="BT81" i="3"/>
  <c r="CB81" i="3"/>
  <c r="CJ81" i="3"/>
  <c r="CR81" i="3"/>
  <c r="CZ79" i="3"/>
  <c r="C79" i="3"/>
  <c r="G79" i="3"/>
  <c r="L79" i="3"/>
  <c r="P79" i="3"/>
  <c r="T79" i="3"/>
  <c r="X79" i="3"/>
  <c r="AB79" i="3"/>
  <c r="AF79" i="3"/>
  <c r="AJ79" i="3"/>
  <c r="AN79" i="3"/>
  <c r="AR79" i="3"/>
  <c r="AV79" i="3"/>
  <c r="AZ79" i="3"/>
  <c r="BD79" i="3"/>
  <c r="BH79" i="3"/>
  <c r="BM79" i="3"/>
  <c r="BQ79" i="3"/>
  <c r="BU79" i="3"/>
  <c r="BY79" i="3"/>
  <c r="CC79" i="3"/>
  <c r="CG79" i="3"/>
  <c r="CK79" i="3"/>
  <c r="CO79" i="3"/>
  <c r="D79" i="3"/>
  <c r="H79" i="3"/>
  <c r="M79" i="3"/>
  <c r="Q79" i="3"/>
  <c r="U79" i="3"/>
  <c r="Y79" i="3"/>
  <c r="AC79" i="3"/>
  <c r="AG79" i="3"/>
  <c r="AK79" i="3"/>
  <c r="AO79" i="3"/>
  <c r="AS79" i="3"/>
  <c r="AW79" i="3"/>
  <c r="BA79" i="3"/>
  <c r="BE79" i="3"/>
  <c r="BI79" i="3"/>
  <c r="BN79" i="3"/>
  <c r="BR79" i="3"/>
  <c r="BV79" i="3"/>
  <c r="BZ79" i="3"/>
  <c r="CD79" i="3"/>
  <c r="CH79" i="3"/>
  <c r="CL79" i="3"/>
  <c r="CP79" i="3"/>
  <c r="E79" i="3"/>
  <c r="N79" i="3"/>
  <c r="V79" i="3"/>
  <c r="AD79" i="3"/>
  <c r="AL79" i="3"/>
  <c r="AT79" i="3"/>
  <c r="BB79" i="3"/>
  <c r="BJ79" i="3"/>
  <c r="BS79" i="3"/>
  <c r="CA79" i="3"/>
  <c r="CI79" i="3"/>
  <c r="CQ79" i="3"/>
  <c r="F79" i="3"/>
  <c r="O79" i="3"/>
  <c r="W79" i="3"/>
  <c r="AE79" i="3"/>
  <c r="AM79" i="3"/>
  <c r="AU79" i="3"/>
  <c r="BC79" i="3"/>
  <c r="BL79" i="3"/>
  <c r="BT79" i="3"/>
  <c r="CB79" i="3"/>
  <c r="CJ79" i="3"/>
  <c r="CR79" i="3"/>
  <c r="CZ77" i="3"/>
  <c r="C77" i="3"/>
  <c r="G77" i="3"/>
  <c r="L77" i="3"/>
  <c r="P77" i="3"/>
  <c r="T77" i="3"/>
  <c r="X77" i="3"/>
  <c r="AB77" i="3"/>
  <c r="AF77" i="3"/>
  <c r="AJ77" i="3"/>
  <c r="AN77" i="3"/>
  <c r="AR77" i="3"/>
  <c r="AV77" i="3"/>
  <c r="AZ77" i="3"/>
  <c r="BD77" i="3"/>
  <c r="BH77" i="3"/>
  <c r="BM77" i="3"/>
  <c r="BQ77" i="3"/>
  <c r="BU77" i="3"/>
  <c r="BY77" i="3"/>
  <c r="CC77" i="3"/>
  <c r="CG77" i="3"/>
  <c r="CK77" i="3"/>
  <c r="CO77" i="3"/>
  <c r="D77" i="3"/>
  <c r="H77" i="3"/>
  <c r="M77" i="3"/>
  <c r="Q77" i="3"/>
  <c r="U77" i="3"/>
  <c r="Y77" i="3"/>
  <c r="AC77" i="3"/>
  <c r="AG77" i="3"/>
  <c r="AK77" i="3"/>
  <c r="AO77" i="3"/>
  <c r="AS77" i="3"/>
  <c r="AW77" i="3"/>
  <c r="BA77" i="3"/>
  <c r="BE77" i="3"/>
  <c r="BI77" i="3"/>
  <c r="BN77" i="3"/>
  <c r="BR77" i="3"/>
  <c r="BV77" i="3"/>
  <c r="BZ77" i="3"/>
  <c r="CD77" i="3"/>
  <c r="CH77" i="3"/>
  <c r="CL77" i="3"/>
  <c r="CP77" i="3"/>
  <c r="E77" i="3"/>
  <c r="N77" i="3"/>
  <c r="V77" i="3"/>
  <c r="AD77" i="3"/>
  <c r="AL77" i="3"/>
  <c r="AT77" i="3"/>
  <c r="BB77" i="3"/>
  <c r="BJ77" i="3"/>
  <c r="BS77" i="3"/>
  <c r="CA77" i="3"/>
  <c r="CI77" i="3"/>
  <c r="CQ77" i="3"/>
  <c r="F77" i="3"/>
  <c r="O77" i="3"/>
  <c r="W77" i="3"/>
  <c r="AE77" i="3"/>
  <c r="AM77" i="3"/>
  <c r="AU77" i="3"/>
  <c r="BC77" i="3"/>
  <c r="BL77" i="3"/>
  <c r="BT77" i="3"/>
  <c r="CB77" i="3"/>
  <c r="CJ77" i="3"/>
  <c r="CR77" i="3"/>
  <c r="CZ75" i="3"/>
  <c r="C75" i="3"/>
  <c r="G75" i="3"/>
  <c r="L75" i="3"/>
  <c r="P75" i="3"/>
  <c r="T75" i="3"/>
  <c r="X75" i="3"/>
  <c r="AB75" i="3"/>
  <c r="AF75" i="3"/>
  <c r="AJ75" i="3"/>
  <c r="AN75" i="3"/>
  <c r="AR75" i="3"/>
  <c r="AV75" i="3"/>
  <c r="AZ75" i="3"/>
  <c r="BD75" i="3"/>
  <c r="BH75" i="3"/>
  <c r="BM75" i="3"/>
  <c r="BQ75" i="3"/>
  <c r="BU75" i="3"/>
  <c r="BY75" i="3"/>
  <c r="CC75" i="3"/>
  <c r="CG75" i="3"/>
  <c r="CK75" i="3"/>
  <c r="CO75" i="3"/>
  <c r="D75" i="3"/>
  <c r="H75" i="3"/>
  <c r="M75" i="3"/>
  <c r="Q75" i="3"/>
  <c r="U75" i="3"/>
  <c r="Y75" i="3"/>
  <c r="AC75" i="3"/>
  <c r="AG75" i="3"/>
  <c r="AK75" i="3"/>
  <c r="AO75" i="3"/>
  <c r="AS75" i="3"/>
  <c r="AW75" i="3"/>
  <c r="BA75" i="3"/>
  <c r="BE75" i="3"/>
  <c r="BI75" i="3"/>
  <c r="BN75" i="3"/>
  <c r="BR75" i="3"/>
  <c r="BV75" i="3"/>
  <c r="BZ75" i="3"/>
  <c r="CD75" i="3"/>
  <c r="CH75" i="3"/>
  <c r="CL75" i="3"/>
  <c r="CP75" i="3"/>
  <c r="E75" i="3"/>
  <c r="N75" i="3"/>
  <c r="V75" i="3"/>
  <c r="AD75" i="3"/>
  <c r="AL75" i="3"/>
  <c r="AT75" i="3"/>
  <c r="BB75" i="3"/>
  <c r="BJ75" i="3"/>
  <c r="BS75" i="3"/>
  <c r="CA75" i="3"/>
  <c r="CI75" i="3"/>
  <c r="CQ75" i="3"/>
  <c r="F75" i="3"/>
  <c r="O75" i="3"/>
  <c r="W75" i="3"/>
  <c r="AE75" i="3"/>
  <c r="AM75" i="3"/>
  <c r="AU75" i="3"/>
  <c r="BC75" i="3"/>
  <c r="BL75" i="3"/>
  <c r="BT75" i="3"/>
  <c r="CB75" i="3"/>
  <c r="CJ75" i="3"/>
  <c r="CR75" i="3"/>
  <c r="CZ73" i="3"/>
  <c r="C73" i="3"/>
  <c r="G73" i="3"/>
  <c r="L73" i="3"/>
  <c r="P73" i="3"/>
  <c r="T73" i="3"/>
  <c r="X73" i="3"/>
  <c r="AB73" i="3"/>
  <c r="AF73" i="3"/>
  <c r="AJ73" i="3"/>
  <c r="AN73" i="3"/>
  <c r="AR73" i="3"/>
  <c r="AV73" i="3"/>
  <c r="AZ73" i="3"/>
  <c r="BD73" i="3"/>
  <c r="BH73" i="3"/>
  <c r="BM73" i="3"/>
  <c r="BQ73" i="3"/>
  <c r="BU73" i="3"/>
  <c r="BY73" i="3"/>
  <c r="CC73" i="3"/>
  <c r="CG73" i="3"/>
  <c r="CK73" i="3"/>
  <c r="CO73" i="3"/>
  <c r="D73" i="3"/>
  <c r="H73" i="3"/>
  <c r="M73" i="3"/>
  <c r="Q73" i="3"/>
  <c r="U73" i="3"/>
  <c r="Y73" i="3"/>
  <c r="AC73" i="3"/>
  <c r="AG73" i="3"/>
  <c r="AK73" i="3"/>
  <c r="AO73" i="3"/>
  <c r="AS73" i="3"/>
  <c r="AW73" i="3"/>
  <c r="BA73" i="3"/>
  <c r="BE73" i="3"/>
  <c r="BI73" i="3"/>
  <c r="BN73" i="3"/>
  <c r="BR73" i="3"/>
  <c r="BV73" i="3"/>
  <c r="BZ73" i="3"/>
  <c r="CD73" i="3"/>
  <c r="CH73" i="3"/>
  <c r="CL73" i="3"/>
  <c r="CP73" i="3"/>
  <c r="E73" i="3"/>
  <c r="N73" i="3"/>
  <c r="V73" i="3"/>
  <c r="AD73" i="3"/>
  <c r="AL73" i="3"/>
  <c r="AT73" i="3"/>
  <c r="BB73" i="3"/>
  <c r="BJ73" i="3"/>
  <c r="BS73" i="3"/>
  <c r="CA73" i="3"/>
  <c r="CI73" i="3"/>
  <c r="CQ73" i="3"/>
  <c r="F73" i="3"/>
  <c r="O73" i="3"/>
  <c r="W73" i="3"/>
  <c r="AE73" i="3"/>
  <c r="AM73" i="3"/>
  <c r="AU73" i="3"/>
  <c r="BC73" i="3"/>
  <c r="BL73" i="3"/>
  <c r="BT73" i="3"/>
  <c r="CB73" i="3"/>
  <c r="CJ73" i="3"/>
  <c r="CR73" i="3"/>
  <c r="CZ71" i="3"/>
  <c r="C71" i="3"/>
  <c r="G71" i="3"/>
  <c r="L71" i="3"/>
  <c r="P71" i="3"/>
  <c r="T71" i="3"/>
  <c r="X71" i="3"/>
  <c r="AB71" i="3"/>
  <c r="AF71" i="3"/>
  <c r="AJ71" i="3"/>
  <c r="AN71" i="3"/>
  <c r="AR71" i="3"/>
  <c r="AV71" i="3"/>
  <c r="AZ71" i="3"/>
  <c r="BD71" i="3"/>
  <c r="BH71" i="3"/>
  <c r="BM71" i="3"/>
  <c r="BQ71" i="3"/>
  <c r="BU71" i="3"/>
  <c r="BY71" i="3"/>
  <c r="CC71" i="3"/>
  <c r="CG71" i="3"/>
  <c r="CK71" i="3"/>
  <c r="CO71" i="3"/>
  <c r="D71" i="3"/>
  <c r="H71" i="3"/>
  <c r="M71" i="3"/>
  <c r="Q71" i="3"/>
  <c r="U71" i="3"/>
  <c r="Y71" i="3"/>
  <c r="AC71" i="3"/>
  <c r="AG71" i="3"/>
  <c r="AK71" i="3"/>
  <c r="AO71" i="3"/>
  <c r="AS71" i="3"/>
  <c r="AW71" i="3"/>
  <c r="BA71" i="3"/>
  <c r="BE71" i="3"/>
  <c r="BI71" i="3"/>
  <c r="BN71" i="3"/>
  <c r="BR71" i="3"/>
  <c r="BV71" i="3"/>
  <c r="BZ71" i="3"/>
  <c r="CD71" i="3"/>
  <c r="CH71" i="3"/>
  <c r="CL71" i="3"/>
  <c r="CP71" i="3"/>
  <c r="E71" i="3"/>
  <c r="N71" i="3"/>
  <c r="V71" i="3"/>
  <c r="AD71" i="3"/>
  <c r="AL71" i="3"/>
  <c r="AT71" i="3"/>
  <c r="BB71" i="3"/>
  <c r="BJ71" i="3"/>
  <c r="BS71" i="3"/>
  <c r="CA71" i="3"/>
  <c r="CI71" i="3"/>
  <c r="CQ71" i="3"/>
  <c r="F71" i="3"/>
  <c r="O71" i="3"/>
  <c r="W71" i="3"/>
  <c r="AE71" i="3"/>
  <c r="AM71" i="3"/>
  <c r="AU71" i="3"/>
  <c r="BC71" i="3"/>
  <c r="BL71" i="3"/>
  <c r="BT71" i="3"/>
  <c r="CB71" i="3"/>
  <c r="CJ71" i="3"/>
  <c r="CR71" i="3"/>
  <c r="CZ69" i="3"/>
  <c r="C69" i="3"/>
  <c r="G69" i="3"/>
  <c r="L69" i="3"/>
  <c r="P69" i="3"/>
  <c r="T69" i="3"/>
  <c r="X69" i="3"/>
  <c r="AB69" i="3"/>
  <c r="AF69" i="3"/>
  <c r="AJ69" i="3"/>
  <c r="AN69" i="3"/>
  <c r="AR69" i="3"/>
  <c r="AV69" i="3"/>
  <c r="AZ69" i="3"/>
  <c r="BD69" i="3"/>
  <c r="BH69" i="3"/>
  <c r="BM69" i="3"/>
  <c r="BQ69" i="3"/>
  <c r="BU69" i="3"/>
  <c r="BY69" i="3"/>
  <c r="CC69" i="3"/>
  <c r="CG69" i="3"/>
  <c r="CK69" i="3"/>
  <c r="CO69" i="3"/>
  <c r="D69" i="3"/>
  <c r="H69" i="3"/>
  <c r="M69" i="3"/>
  <c r="Q69" i="3"/>
  <c r="U69" i="3"/>
  <c r="Y69" i="3"/>
  <c r="AC69" i="3"/>
  <c r="AG69" i="3"/>
  <c r="AK69" i="3"/>
  <c r="AO69" i="3"/>
  <c r="AS69" i="3"/>
  <c r="AW69" i="3"/>
  <c r="BA69" i="3"/>
  <c r="BE69" i="3"/>
  <c r="BI69" i="3"/>
  <c r="BN69" i="3"/>
  <c r="BR69" i="3"/>
  <c r="BV69" i="3"/>
  <c r="BZ69" i="3"/>
  <c r="CD69" i="3"/>
  <c r="CH69" i="3"/>
  <c r="CL69" i="3"/>
  <c r="CP69" i="3"/>
  <c r="E69" i="3"/>
  <c r="N69" i="3"/>
  <c r="V69" i="3"/>
  <c r="AD69" i="3"/>
  <c r="AL69" i="3"/>
  <c r="AT69" i="3"/>
  <c r="BB69" i="3"/>
  <c r="BJ69" i="3"/>
  <c r="BS69" i="3"/>
  <c r="CA69" i="3"/>
  <c r="CI69" i="3"/>
  <c r="CQ69" i="3"/>
  <c r="F69" i="3"/>
  <c r="O69" i="3"/>
  <c r="W69" i="3"/>
  <c r="AE69" i="3"/>
  <c r="AM69" i="3"/>
  <c r="AU69" i="3"/>
  <c r="BC69" i="3"/>
  <c r="BL69" i="3"/>
  <c r="BT69" i="3"/>
  <c r="CB69" i="3"/>
  <c r="CJ69" i="3"/>
  <c r="CR69" i="3"/>
  <c r="CZ67" i="3"/>
  <c r="C67" i="3"/>
  <c r="G67" i="3"/>
  <c r="L67" i="3"/>
  <c r="P67" i="3"/>
  <c r="T67" i="3"/>
  <c r="X67" i="3"/>
  <c r="AB67" i="3"/>
  <c r="AF67" i="3"/>
  <c r="AJ67" i="3"/>
  <c r="AN67" i="3"/>
  <c r="AR67" i="3"/>
  <c r="AV67" i="3"/>
  <c r="AZ67" i="3"/>
  <c r="BD67" i="3"/>
  <c r="BH67" i="3"/>
  <c r="BM67" i="3"/>
  <c r="BQ67" i="3"/>
  <c r="BU67" i="3"/>
  <c r="BY67" i="3"/>
  <c r="CC67" i="3"/>
  <c r="CG67" i="3"/>
  <c r="CK67" i="3"/>
  <c r="CO67" i="3"/>
  <c r="D67" i="3"/>
  <c r="H67" i="3"/>
  <c r="M67" i="3"/>
  <c r="Q67" i="3"/>
  <c r="U67" i="3"/>
  <c r="Y67" i="3"/>
  <c r="AC67" i="3"/>
  <c r="AG67" i="3"/>
  <c r="AK67" i="3"/>
  <c r="AO67" i="3"/>
  <c r="AS67" i="3"/>
  <c r="AW67" i="3"/>
  <c r="BA67" i="3"/>
  <c r="BE67" i="3"/>
  <c r="BI67" i="3"/>
  <c r="BN67" i="3"/>
  <c r="BR67" i="3"/>
  <c r="BV67" i="3"/>
  <c r="BZ67" i="3"/>
  <c r="CD67" i="3"/>
  <c r="CH67" i="3"/>
  <c r="CL67" i="3"/>
  <c r="CP67" i="3"/>
  <c r="E67" i="3"/>
  <c r="N67" i="3"/>
  <c r="V67" i="3"/>
  <c r="AD67" i="3"/>
  <c r="AL67" i="3"/>
  <c r="AT67" i="3"/>
  <c r="BB67" i="3"/>
  <c r="BJ67" i="3"/>
  <c r="BS67" i="3"/>
  <c r="CA67" i="3"/>
  <c r="CI67" i="3"/>
  <c r="CQ67" i="3"/>
  <c r="F67" i="3"/>
  <c r="O67" i="3"/>
  <c r="W67" i="3"/>
  <c r="AE67" i="3"/>
  <c r="AM67" i="3"/>
  <c r="AU67" i="3"/>
  <c r="BC67" i="3"/>
  <c r="BL67" i="3"/>
  <c r="BT67" i="3"/>
  <c r="CB67" i="3"/>
  <c r="CJ67" i="3"/>
  <c r="CR67" i="3"/>
  <c r="CZ65" i="3"/>
  <c r="C65" i="3"/>
  <c r="G65" i="3"/>
  <c r="L65" i="3"/>
  <c r="P65" i="3"/>
  <c r="T65" i="3"/>
  <c r="X65" i="3"/>
  <c r="AB65" i="3"/>
  <c r="AF65" i="3"/>
  <c r="AJ65" i="3"/>
  <c r="AN65" i="3"/>
  <c r="AR65" i="3"/>
  <c r="AV65" i="3"/>
  <c r="AZ65" i="3"/>
  <c r="BD65" i="3"/>
  <c r="BH65" i="3"/>
  <c r="BM65" i="3"/>
  <c r="BQ65" i="3"/>
  <c r="BU65" i="3"/>
  <c r="BY65" i="3"/>
  <c r="CC65" i="3"/>
  <c r="CG65" i="3"/>
  <c r="CK65" i="3"/>
  <c r="CO65" i="3"/>
  <c r="D65" i="3"/>
  <c r="H65" i="3"/>
  <c r="M65" i="3"/>
  <c r="Q65" i="3"/>
  <c r="U65" i="3"/>
  <c r="Y65" i="3"/>
  <c r="AC65" i="3"/>
  <c r="AG65" i="3"/>
  <c r="AK65" i="3"/>
  <c r="AO65" i="3"/>
  <c r="AS65" i="3"/>
  <c r="AW65" i="3"/>
  <c r="BA65" i="3"/>
  <c r="BE65" i="3"/>
  <c r="BI65" i="3"/>
  <c r="BN65" i="3"/>
  <c r="BR65" i="3"/>
  <c r="BV65" i="3"/>
  <c r="BZ65" i="3"/>
  <c r="CD65" i="3"/>
  <c r="CH65" i="3"/>
  <c r="CL65" i="3"/>
  <c r="CP65" i="3"/>
  <c r="E65" i="3"/>
  <c r="N65" i="3"/>
  <c r="V65" i="3"/>
  <c r="AD65" i="3"/>
  <c r="AL65" i="3"/>
  <c r="AT65" i="3"/>
  <c r="BB65" i="3"/>
  <c r="BJ65" i="3"/>
  <c r="BS65" i="3"/>
  <c r="CA65" i="3"/>
  <c r="CI65" i="3"/>
  <c r="CQ65" i="3"/>
  <c r="F65" i="3"/>
  <c r="O65" i="3"/>
  <c r="W65" i="3"/>
  <c r="AE65" i="3"/>
  <c r="AM65" i="3"/>
  <c r="AU65" i="3"/>
  <c r="BC65" i="3"/>
  <c r="BL65" i="3"/>
  <c r="BT65" i="3"/>
  <c r="CB65" i="3"/>
  <c r="CJ65" i="3"/>
  <c r="CR65" i="3"/>
  <c r="B65" i="3"/>
  <c r="K65" i="3"/>
  <c r="S65" i="3"/>
  <c r="AA65" i="3"/>
  <c r="AI65" i="3"/>
  <c r="AQ65" i="3"/>
  <c r="AY65" i="3"/>
  <c r="BG65" i="3"/>
  <c r="CZ63" i="3"/>
  <c r="C63" i="3"/>
  <c r="G63" i="3"/>
  <c r="L63" i="3"/>
  <c r="P63" i="3"/>
  <c r="T63" i="3"/>
  <c r="X63" i="3"/>
  <c r="AB63" i="3"/>
  <c r="AF63" i="3"/>
  <c r="AJ63" i="3"/>
  <c r="AN63" i="3"/>
  <c r="AR63" i="3"/>
  <c r="AV63" i="3"/>
  <c r="AZ63" i="3"/>
  <c r="BD63" i="3"/>
  <c r="BH63" i="3"/>
  <c r="BM63" i="3"/>
  <c r="BQ63" i="3"/>
  <c r="BU63" i="3"/>
  <c r="BY63" i="3"/>
  <c r="CC63" i="3"/>
  <c r="CG63" i="3"/>
  <c r="CK63" i="3"/>
  <c r="CO63" i="3"/>
  <c r="D63" i="3"/>
  <c r="H63" i="3"/>
  <c r="M63" i="3"/>
  <c r="Q63" i="3"/>
  <c r="U63" i="3"/>
  <c r="Y63" i="3"/>
  <c r="AC63" i="3"/>
  <c r="AG63" i="3"/>
  <c r="AK63" i="3"/>
  <c r="AO63" i="3"/>
  <c r="AS63" i="3"/>
  <c r="AW63" i="3"/>
  <c r="BA63" i="3"/>
  <c r="BE63" i="3"/>
  <c r="BI63" i="3"/>
  <c r="BN63" i="3"/>
  <c r="BR63" i="3"/>
  <c r="BV63" i="3"/>
  <c r="BZ63" i="3"/>
  <c r="CD63" i="3"/>
  <c r="CH63" i="3"/>
  <c r="CL63" i="3"/>
  <c r="CP63" i="3"/>
  <c r="E63" i="3"/>
  <c r="N63" i="3"/>
  <c r="V63" i="3"/>
  <c r="AD63" i="3"/>
  <c r="AL63" i="3"/>
  <c r="AT63" i="3"/>
  <c r="BB63" i="3"/>
  <c r="BJ63" i="3"/>
  <c r="BS63" i="3"/>
  <c r="CA63" i="3"/>
  <c r="CI63" i="3"/>
  <c r="CQ63" i="3"/>
  <c r="F63" i="3"/>
  <c r="O63" i="3"/>
  <c r="W63" i="3"/>
  <c r="AE63" i="3"/>
  <c r="AM63" i="3"/>
  <c r="AU63" i="3"/>
  <c r="BC63" i="3"/>
  <c r="BL63" i="3"/>
  <c r="BT63" i="3"/>
  <c r="CB63" i="3"/>
  <c r="CJ63" i="3"/>
  <c r="CR63" i="3"/>
  <c r="B63" i="3"/>
  <c r="K63" i="3"/>
  <c r="S63" i="3"/>
  <c r="AA63" i="3"/>
  <c r="AI63" i="3"/>
  <c r="AQ63" i="3"/>
  <c r="AY63" i="3"/>
  <c r="BG63" i="3"/>
  <c r="BP63" i="3"/>
  <c r="BX63" i="3"/>
  <c r="CF63" i="3"/>
  <c r="CN63" i="3"/>
  <c r="CZ61" i="3"/>
  <c r="C61" i="3"/>
  <c r="G61" i="3"/>
  <c r="L61" i="3"/>
  <c r="P61" i="3"/>
  <c r="T61" i="3"/>
  <c r="X61" i="3"/>
  <c r="AB61" i="3"/>
  <c r="AF61" i="3"/>
  <c r="AJ61" i="3"/>
  <c r="AN61" i="3"/>
  <c r="AR61" i="3"/>
  <c r="AV61" i="3"/>
  <c r="AZ61" i="3"/>
  <c r="BD61" i="3"/>
  <c r="BH61" i="3"/>
  <c r="BM61" i="3"/>
  <c r="BQ61" i="3"/>
  <c r="BU61" i="3"/>
  <c r="BY61" i="3"/>
  <c r="CC61" i="3"/>
  <c r="CG61" i="3"/>
  <c r="CK61" i="3"/>
  <c r="CO61" i="3"/>
  <c r="D61" i="3"/>
  <c r="H61" i="3"/>
  <c r="M61" i="3"/>
  <c r="Q61" i="3"/>
  <c r="U61" i="3"/>
  <c r="Y61" i="3"/>
  <c r="AC61" i="3"/>
  <c r="AG61" i="3"/>
  <c r="AK61" i="3"/>
  <c r="AO61" i="3"/>
  <c r="AS61" i="3"/>
  <c r="AW61" i="3"/>
  <c r="BA61" i="3"/>
  <c r="BE61" i="3"/>
  <c r="BI61" i="3"/>
  <c r="BN61" i="3"/>
  <c r="BR61" i="3"/>
  <c r="BV61" i="3"/>
  <c r="BZ61" i="3"/>
  <c r="CD61" i="3"/>
  <c r="CH61" i="3"/>
  <c r="CL61" i="3"/>
  <c r="CP61" i="3"/>
  <c r="E61" i="3"/>
  <c r="N61" i="3"/>
  <c r="V61" i="3"/>
  <c r="AD61" i="3"/>
  <c r="AL61" i="3"/>
  <c r="AT61" i="3"/>
  <c r="BB61" i="3"/>
  <c r="BJ61" i="3"/>
  <c r="BS61" i="3"/>
  <c r="CA61" i="3"/>
  <c r="CI61" i="3"/>
  <c r="CQ61" i="3"/>
  <c r="F61" i="3"/>
  <c r="O61" i="3"/>
  <c r="W61" i="3"/>
  <c r="AE61" i="3"/>
  <c r="AM61" i="3"/>
  <c r="AU61" i="3"/>
  <c r="BC61" i="3"/>
  <c r="BL61" i="3"/>
  <c r="BT61" i="3"/>
  <c r="CB61" i="3"/>
  <c r="CJ61" i="3"/>
  <c r="CR61" i="3"/>
  <c r="B61" i="3"/>
  <c r="K61" i="3"/>
  <c r="S61" i="3"/>
  <c r="AA61" i="3"/>
  <c r="AI61" i="3"/>
  <c r="AQ61" i="3"/>
  <c r="AY61" i="3"/>
  <c r="BG61" i="3"/>
  <c r="BP61" i="3"/>
  <c r="BX61" i="3"/>
  <c r="CF61" i="3"/>
  <c r="CN61" i="3"/>
  <c r="CZ59" i="3"/>
  <c r="C59" i="3"/>
  <c r="G59" i="3"/>
  <c r="L59" i="3"/>
  <c r="P59" i="3"/>
  <c r="T59" i="3"/>
  <c r="X59" i="3"/>
  <c r="AB59" i="3"/>
  <c r="AF59" i="3"/>
  <c r="AJ59" i="3"/>
  <c r="AN59" i="3"/>
  <c r="AR59" i="3"/>
  <c r="AV59" i="3"/>
  <c r="AZ59" i="3"/>
  <c r="BD59" i="3"/>
  <c r="BH59" i="3"/>
  <c r="BM59" i="3"/>
  <c r="BQ59" i="3"/>
  <c r="BU59" i="3"/>
  <c r="BY59" i="3"/>
  <c r="CC59" i="3"/>
  <c r="CG59" i="3"/>
  <c r="CK59" i="3"/>
  <c r="CO59" i="3"/>
  <c r="D59" i="3"/>
  <c r="H59" i="3"/>
  <c r="M59" i="3"/>
  <c r="Q59" i="3"/>
  <c r="U59" i="3"/>
  <c r="Y59" i="3"/>
  <c r="AC59" i="3"/>
  <c r="AG59" i="3"/>
  <c r="AK59" i="3"/>
  <c r="AO59" i="3"/>
  <c r="AS59" i="3"/>
  <c r="AW59" i="3"/>
  <c r="BA59" i="3"/>
  <c r="BE59" i="3"/>
  <c r="BI59" i="3"/>
  <c r="BN59" i="3"/>
  <c r="BR59" i="3"/>
  <c r="BV59" i="3"/>
  <c r="BZ59" i="3"/>
  <c r="CD59" i="3"/>
  <c r="CH59" i="3"/>
  <c r="CL59" i="3"/>
  <c r="CP59" i="3"/>
  <c r="E59" i="3"/>
  <c r="N59" i="3"/>
  <c r="V59" i="3"/>
  <c r="AD59" i="3"/>
  <c r="AL59" i="3"/>
  <c r="AT59" i="3"/>
  <c r="BB59" i="3"/>
  <c r="BJ59" i="3"/>
  <c r="BS59" i="3"/>
  <c r="CA59" i="3"/>
  <c r="CI59" i="3"/>
  <c r="CQ59" i="3"/>
  <c r="F59" i="3"/>
  <c r="O59" i="3"/>
  <c r="W59" i="3"/>
  <c r="AE59" i="3"/>
  <c r="AM59" i="3"/>
  <c r="AU59" i="3"/>
  <c r="BC59" i="3"/>
  <c r="BL59" i="3"/>
  <c r="BT59" i="3"/>
  <c r="CB59" i="3"/>
  <c r="CJ59" i="3"/>
  <c r="CR59" i="3"/>
  <c r="B59" i="3"/>
  <c r="K59" i="3"/>
  <c r="S59" i="3"/>
  <c r="AA59" i="3"/>
  <c r="AI59" i="3"/>
  <c r="AQ59" i="3"/>
  <c r="AY59" i="3"/>
  <c r="BG59" i="3"/>
  <c r="BP59" i="3"/>
  <c r="BX59" i="3"/>
  <c r="CF59" i="3"/>
  <c r="CN59" i="3"/>
  <c r="CZ57" i="3"/>
  <c r="C57" i="3"/>
  <c r="G57" i="3"/>
  <c r="L57" i="3"/>
  <c r="P57" i="3"/>
  <c r="T57" i="3"/>
  <c r="X57" i="3"/>
  <c r="AB57" i="3"/>
  <c r="AF57" i="3"/>
  <c r="AJ57" i="3"/>
  <c r="AN57" i="3"/>
  <c r="AR57" i="3"/>
  <c r="AV57" i="3"/>
  <c r="AZ57" i="3"/>
  <c r="BD57" i="3"/>
  <c r="BH57" i="3"/>
  <c r="BM57" i="3"/>
  <c r="BQ57" i="3"/>
  <c r="BU57" i="3"/>
  <c r="BY57" i="3"/>
  <c r="CC57" i="3"/>
  <c r="CG57" i="3"/>
  <c r="CK57" i="3"/>
  <c r="CO57" i="3"/>
  <c r="D57" i="3"/>
  <c r="H57" i="3"/>
  <c r="M57" i="3"/>
  <c r="Q57" i="3"/>
  <c r="U57" i="3"/>
  <c r="Y57" i="3"/>
  <c r="AC57" i="3"/>
  <c r="AG57" i="3"/>
  <c r="AK57" i="3"/>
  <c r="AO57" i="3"/>
  <c r="AS57" i="3"/>
  <c r="AW57" i="3"/>
  <c r="BA57" i="3"/>
  <c r="BE57" i="3"/>
  <c r="BI57" i="3"/>
  <c r="BN57" i="3"/>
  <c r="BR57" i="3"/>
  <c r="BV57" i="3"/>
  <c r="BZ57" i="3"/>
  <c r="CD57" i="3"/>
  <c r="CH57" i="3"/>
  <c r="CL57" i="3"/>
  <c r="CP57" i="3"/>
  <c r="E57" i="3"/>
  <c r="N57" i="3"/>
  <c r="V57" i="3"/>
  <c r="AD57" i="3"/>
  <c r="AL57" i="3"/>
  <c r="AT57" i="3"/>
  <c r="BB57" i="3"/>
  <c r="BJ57" i="3"/>
  <c r="BS57" i="3"/>
  <c r="CA57" i="3"/>
  <c r="CI57" i="3"/>
  <c r="CQ57" i="3"/>
  <c r="F57" i="3"/>
  <c r="O57" i="3"/>
  <c r="W57" i="3"/>
  <c r="AE57" i="3"/>
  <c r="AM57" i="3"/>
  <c r="AU57" i="3"/>
  <c r="BC57" i="3"/>
  <c r="BL57" i="3"/>
  <c r="BT57" i="3"/>
  <c r="CB57" i="3"/>
  <c r="CJ57" i="3"/>
  <c r="CR57" i="3"/>
  <c r="B57" i="3"/>
  <c r="K57" i="3"/>
  <c r="S57" i="3"/>
  <c r="AA57" i="3"/>
  <c r="AI57" i="3"/>
  <c r="AQ57" i="3"/>
  <c r="AY57" i="3"/>
  <c r="BG57" i="3"/>
  <c r="BP57" i="3"/>
  <c r="BX57" i="3"/>
  <c r="CF57" i="3"/>
  <c r="CN57" i="3"/>
  <c r="CZ55" i="3"/>
  <c r="C55" i="3"/>
  <c r="G55" i="3"/>
  <c r="L55" i="3"/>
  <c r="P55" i="3"/>
  <c r="T55" i="3"/>
  <c r="X55" i="3"/>
  <c r="AB55" i="3"/>
  <c r="AF55" i="3"/>
  <c r="AJ55" i="3"/>
  <c r="AN55" i="3"/>
  <c r="AR55" i="3"/>
  <c r="AV55" i="3"/>
  <c r="AZ55" i="3"/>
  <c r="BD55" i="3"/>
  <c r="BH55" i="3"/>
  <c r="BM55" i="3"/>
  <c r="BQ55" i="3"/>
  <c r="BU55" i="3"/>
  <c r="BY55" i="3"/>
  <c r="CC55" i="3"/>
  <c r="CG55" i="3"/>
  <c r="CK55" i="3"/>
  <c r="CO55" i="3"/>
  <c r="D55" i="3"/>
  <c r="H55" i="3"/>
  <c r="M55" i="3"/>
  <c r="Q55" i="3"/>
  <c r="U55" i="3"/>
  <c r="Y55" i="3"/>
  <c r="AC55" i="3"/>
  <c r="AG55" i="3"/>
  <c r="AK55" i="3"/>
  <c r="AO55" i="3"/>
  <c r="AS55" i="3"/>
  <c r="AW55" i="3"/>
  <c r="BA55" i="3"/>
  <c r="BE55" i="3"/>
  <c r="BI55" i="3"/>
  <c r="BN55" i="3"/>
  <c r="BR55" i="3"/>
  <c r="BV55" i="3"/>
  <c r="BZ55" i="3"/>
  <c r="CD55" i="3"/>
  <c r="CH55" i="3"/>
  <c r="CL55" i="3"/>
  <c r="CP55" i="3"/>
  <c r="E55" i="3"/>
  <c r="N55" i="3"/>
  <c r="V55" i="3"/>
  <c r="AD55" i="3"/>
  <c r="AL55" i="3"/>
  <c r="AT55" i="3"/>
  <c r="BB55" i="3"/>
  <c r="BJ55" i="3"/>
  <c r="BS55" i="3"/>
  <c r="CA55" i="3"/>
  <c r="CI55" i="3"/>
  <c r="CQ55" i="3"/>
  <c r="F55" i="3"/>
  <c r="O55" i="3"/>
  <c r="W55" i="3"/>
  <c r="AE55" i="3"/>
  <c r="AM55" i="3"/>
  <c r="AU55" i="3"/>
  <c r="BC55" i="3"/>
  <c r="BL55" i="3"/>
  <c r="BT55" i="3"/>
  <c r="CB55" i="3"/>
  <c r="CJ55" i="3"/>
  <c r="CR55" i="3"/>
  <c r="B55" i="3"/>
  <c r="K55" i="3"/>
  <c r="S55" i="3"/>
  <c r="AA55" i="3"/>
  <c r="AI55" i="3"/>
  <c r="AQ55" i="3"/>
  <c r="AY55" i="3"/>
  <c r="BG55" i="3"/>
  <c r="BP55" i="3"/>
  <c r="BX55" i="3"/>
  <c r="CF55" i="3"/>
  <c r="CN55" i="3"/>
  <c r="CZ53" i="3"/>
  <c r="C53" i="3"/>
  <c r="G53" i="3"/>
  <c r="L53" i="3"/>
  <c r="P53" i="3"/>
  <c r="T53" i="3"/>
  <c r="X53" i="3"/>
  <c r="AB53" i="3"/>
  <c r="AF53" i="3"/>
  <c r="AJ53" i="3"/>
  <c r="AN53" i="3"/>
  <c r="AR53" i="3"/>
  <c r="AV53" i="3"/>
  <c r="AZ53" i="3"/>
  <c r="BD53" i="3"/>
  <c r="BH53" i="3"/>
  <c r="BM53" i="3"/>
  <c r="BQ53" i="3"/>
  <c r="BU53" i="3"/>
  <c r="BY53" i="3"/>
  <c r="CC53" i="3"/>
  <c r="CG53" i="3"/>
  <c r="CK53" i="3"/>
  <c r="CO53" i="3"/>
  <c r="D53" i="3"/>
  <c r="H53" i="3"/>
  <c r="M53" i="3"/>
  <c r="Q53" i="3"/>
  <c r="U53" i="3"/>
  <c r="Y53" i="3"/>
  <c r="AC53" i="3"/>
  <c r="AG53" i="3"/>
  <c r="AK53" i="3"/>
  <c r="AO53" i="3"/>
  <c r="AS53" i="3"/>
  <c r="AW53" i="3"/>
  <c r="BA53" i="3"/>
  <c r="BE53" i="3"/>
  <c r="BI53" i="3"/>
  <c r="BN53" i="3"/>
  <c r="BR53" i="3"/>
  <c r="BV53" i="3"/>
  <c r="BZ53" i="3"/>
  <c r="CD53" i="3"/>
  <c r="CH53" i="3"/>
  <c r="CL53" i="3"/>
  <c r="CP53" i="3"/>
  <c r="E53" i="3"/>
  <c r="N53" i="3"/>
  <c r="V53" i="3"/>
  <c r="AD53" i="3"/>
  <c r="AL53" i="3"/>
  <c r="AT53" i="3"/>
  <c r="BB53" i="3"/>
  <c r="BJ53" i="3"/>
  <c r="BS53" i="3"/>
  <c r="CA53" i="3"/>
  <c r="CI53" i="3"/>
  <c r="CQ53" i="3"/>
  <c r="F53" i="3"/>
  <c r="O53" i="3"/>
  <c r="W53" i="3"/>
  <c r="AE53" i="3"/>
  <c r="AM53" i="3"/>
  <c r="AU53" i="3"/>
  <c r="BC53" i="3"/>
  <c r="BL53" i="3"/>
  <c r="BT53" i="3"/>
  <c r="CB53" i="3"/>
  <c r="CJ53" i="3"/>
  <c r="CR53" i="3"/>
  <c r="B53" i="3"/>
  <c r="K53" i="3"/>
  <c r="S53" i="3"/>
  <c r="AA53" i="3"/>
  <c r="AI53" i="3"/>
  <c r="AQ53" i="3"/>
  <c r="AY53" i="3"/>
  <c r="BG53" i="3"/>
  <c r="BP53" i="3"/>
  <c r="BX53" i="3"/>
  <c r="CF53" i="3"/>
  <c r="CN53" i="3"/>
  <c r="CZ51" i="3"/>
  <c r="C51" i="3"/>
  <c r="G51" i="3"/>
  <c r="L51" i="3"/>
  <c r="P51" i="3"/>
  <c r="T51" i="3"/>
  <c r="X51" i="3"/>
  <c r="AB51" i="3"/>
  <c r="AF51" i="3"/>
  <c r="AJ51" i="3"/>
  <c r="AN51" i="3"/>
  <c r="AR51" i="3"/>
  <c r="AV51" i="3"/>
  <c r="AZ51" i="3"/>
  <c r="BD51" i="3"/>
  <c r="BH51" i="3"/>
  <c r="BM51" i="3"/>
  <c r="BQ51" i="3"/>
  <c r="BU51" i="3"/>
  <c r="BY51" i="3"/>
  <c r="CC51" i="3"/>
  <c r="CG51" i="3"/>
  <c r="CK51" i="3"/>
  <c r="CO51" i="3"/>
  <c r="D51" i="3"/>
  <c r="H51" i="3"/>
  <c r="M51" i="3"/>
  <c r="Q51" i="3"/>
  <c r="U51" i="3"/>
  <c r="Y51" i="3"/>
  <c r="AC51" i="3"/>
  <c r="AG51" i="3"/>
  <c r="AK51" i="3"/>
  <c r="AO51" i="3"/>
  <c r="AS51" i="3"/>
  <c r="AW51" i="3"/>
  <c r="BA51" i="3"/>
  <c r="BE51" i="3"/>
  <c r="BI51" i="3"/>
  <c r="BN51" i="3"/>
  <c r="BR51" i="3"/>
  <c r="BV51" i="3"/>
  <c r="BZ51" i="3"/>
  <c r="CD51" i="3"/>
  <c r="CH51" i="3"/>
  <c r="CL51" i="3"/>
  <c r="CP51" i="3"/>
  <c r="E51" i="3"/>
  <c r="N51" i="3"/>
  <c r="V51" i="3"/>
  <c r="AD51" i="3"/>
  <c r="AL51" i="3"/>
  <c r="AT51" i="3"/>
  <c r="BB51" i="3"/>
  <c r="BJ51" i="3"/>
  <c r="BS51" i="3"/>
  <c r="CA51" i="3"/>
  <c r="CI51" i="3"/>
  <c r="CQ51" i="3"/>
  <c r="F51" i="3"/>
  <c r="O51" i="3"/>
  <c r="W51" i="3"/>
  <c r="AE51" i="3"/>
  <c r="AM51" i="3"/>
  <c r="AU51" i="3"/>
  <c r="BC51" i="3"/>
  <c r="BL51" i="3"/>
  <c r="BT51" i="3"/>
  <c r="CB51" i="3"/>
  <c r="CJ51" i="3"/>
  <c r="CR51" i="3"/>
  <c r="B51" i="3"/>
  <c r="K51" i="3"/>
  <c r="S51" i="3"/>
  <c r="AA51" i="3"/>
  <c r="AI51" i="3"/>
  <c r="AQ51" i="3"/>
  <c r="AY51" i="3"/>
  <c r="BG51" i="3"/>
  <c r="BP51" i="3"/>
  <c r="BX51" i="3"/>
  <c r="CF51" i="3"/>
  <c r="CN51" i="3"/>
  <c r="CZ49" i="3"/>
  <c r="C49" i="3"/>
  <c r="G49" i="3"/>
  <c r="L49" i="3"/>
  <c r="P49" i="3"/>
  <c r="T49" i="3"/>
  <c r="X49" i="3"/>
  <c r="AB49" i="3"/>
  <c r="AF49" i="3"/>
  <c r="AJ49" i="3"/>
  <c r="AN49" i="3"/>
  <c r="AR49" i="3"/>
  <c r="AV49" i="3"/>
  <c r="AZ49" i="3"/>
  <c r="BD49" i="3"/>
  <c r="BH49" i="3"/>
  <c r="BM49" i="3"/>
  <c r="BQ49" i="3"/>
  <c r="BU49" i="3"/>
  <c r="BY49" i="3"/>
  <c r="CC49" i="3"/>
  <c r="CG49" i="3"/>
  <c r="CK49" i="3"/>
  <c r="CO49" i="3"/>
  <c r="D49" i="3"/>
  <c r="H49" i="3"/>
  <c r="M49" i="3"/>
  <c r="Q49" i="3"/>
  <c r="U49" i="3"/>
  <c r="Y49" i="3"/>
  <c r="AC49" i="3"/>
  <c r="AG49" i="3"/>
  <c r="AK49" i="3"/>
  <c r="AO49" i="3"/>
  <c r="AS49" i="3"/>
  <c r="AW49" i="3"/>
  <c r="BA49" i="3"/>
  <c r="BE49" i="3"/>
  <c r="BI49" i="3"/>
  <c r="BN49" i="3"/>
  <c r="BR49" i="3"/>
  <c r="BV49" i="3"/>
  <c r="BZ49" i="3"/>
  <c r="CD49" i="3"/>
  <c r="CH49" i="3"/>
  <c r="CL49" i="3"/>
  <c r="CP49" i="3"/>
  <c r="E49" i="3"/>
  <c r="N49" i="3"/>
  <c r="V49" i="3"/>
  <c r="AD49" i="3"/>
  <c r="AL49" i="3"/>
  <c r="AT49" i="3"/>
  <c r="BB49" i="3"/>
  <c r="BJ49" i="3"/>
  <c r="BS49" i="3"/>
  <c r="CA49" i="3"/>
  <c r="CI49" i="3"/>
  <c r="CQ49" i="3"/>
  <c r="F49" i="3"/>
  <c r="O49" i="3"/>
  <c r="W49" i="3"/>
  <c r="AE49" i="3"/>
  <c r="AM49" i="3"/>
  <c r="AU49" i="3"/>
  <c r="BC49" i="3"/>
  <c r="BL49" i="3"/>
  <c r="BT49" i="3"/>
  <c r="CB49" i="3"/>
  <c r="CJ49" i="3"/>
  <c r="CR49" i="3"/>
  <c r="B49" i="3"/>
  <c r="K49" i="3"/>
  <c r="S49" i="3"/>
  <c r="AA49" i="3"/>
  <c r="AI49" i="3"/>
  <c r="AQ49" i="3"/>
  <c r="AY49" i="3"/>
  <c r="BG49" i="3"/>
  <c r="BP49" i="3"/>
  <c r="BX49" i="3"/>
  <c r="CF49" i="3"/>
  <c r="CN49" i="3"/>
  <c r="CZ47" i="3"/>
  <c r="C47" i="3"/>
  <c r="G47" i="3"/>
  <c r="L47" i="3"/>
  <c r="P47" i="3"/>
  <c r="T47" i="3"/>
  <c r="X47" i="3"/>
  <c r="AB47" i="3"/>
  <c r="AF47" i="3"/>
  <c r="AJ47" i="3"/>
  <c r="AN47" i="3"/>
  <c r="AR47" i="3"/>
  <c r="AV47" i="3"/>
  <c r="AZ47" i="3"/>
  <c r="BD47" i="3"/>
  <c r="BH47" i="3"/>
  <c r="BM47" i="3"/>
  <c r="BQ47" i="3"/>
  <c r="BU47" i="3"/>
  <c r="BY47" i="3"/>
  <c r="CC47" i="3"/>
  <c r="CG47" i="3"/>
  <c r="CK47" i="3"/>
  <c r="CO47" i="3"/>
  <c r="D47" i="3"/>
  <c r="H47" i="3"/>
  <c r="M47" i="3"/>
  <c r="Q47" i="3"/>
  <c r="U47" i="3"/>
  <c r="Y47" i="3"/>
  <c r="AC47" i="3"/>
  <c r="AG47" i="3"/>
  <c r="AK47" i="3"/>
  <c r="AO47" i="3"/>
  <c r="AS47" i="3"/>
  <c r="AW47" i="3"/>
  <c r="BA47" i="3"/>
  <c r="BE47" i="3"/>
  <c r="BI47" i="3"/>
  <c r="BN47" i="3"/>
  <c r="BR47" i="3"/>
  <c r="BV47" i="3"/>
  <c r="BZ47" i="3"/>
  <c r="CD47" i="3"/>
  <c r="CH47" i="3"/>
  <c r="CL47" i="3"/>
  <c r="CP47" i="3"/>
  <c r="E47" i="3"/>
  <c r="N47" i="3"/>
  <c r="V47" i="3"/>
  <c r="AD47" i="3"/>
  <c r="AL47" i="3"/>
  <c r="AT47" i="3"/>
  <c r="BB47" i="3"/>
  <c r="BJ47" i="3"/>
  <c r="BS47" i="3"/>
  <c r="CA47" i="3"/>
  <c r="CI47" i="3"/>
  <c r="CQ47" i="3"/>
  <c r="F47" i="3"/>
  <c r="O47" i="3"/>
  <c r="W47" i="3"/>
  <c r="AE47" i="3"/>
  <c r="AM47" i="3"/>
  <c r="AU47" i="3"/>
  <c r="BC47" i="3"/>
  <c r="BL47" i="3"/>
  <c r="BT47" i="3"/>
  <c r="CB47" i="3"/>
  <c r="CJ47" i="3"/>
  <c r="CR47" i="3"/>
  <c r="B47" i="3"/>
  <c r="K47" i="3"/>
  <c r="S47" i="3"/>
  <c r="AA47" i="3"/>
  <c r="AI47" i="3"/>
  <c r="AQ47" i="3"/>
  <c r="AY47" i="3"/>
  <c r="BG47" i="3"/>
  <c r="BP47" i="3"/>
  <c r="BX47" i="3"/>
  <c r="CF47" i="3"/>
  <c r="CN47" i="3"/>
  <c r="CZ45" i="3"/>
  <c r="C45" i="3"/>
  <c r="G45" i="3"/>
  <c r="L45" i="3"/>
  <c r="P45" i="3"/>
  <c r="T45" i="3"/>
  <c r="X45" i="3"/>
  <c r="AB45" i="3"/>
  <c r="AF45" i="3"/>
  <c r="AJ45" i="3"/>
  <c r="AN45" i="3"/>
  <c r="AR45" i="3"/>
  <c r="AV45" i="3"/>
  <c r="AZ45" i="3"/>
  <c r="BD45" i="3"/>
  <c r="BH45" i="3"/>
  <c r="BM45" i="3"/>
  <c r="BQ45" i="3"/>
  <c r="BU45" i="3"/>
  <c r="BY45" i="3"/>
  <c r="CC45" i="3"/>
  <c r="CG45" i="3"/>
  <c r="CK45" i="3"/>
  <c r="CO45" i="3"/>
  <c r="D45" i="3"/>
  <c r="H45" i="3"/>
  <c r="M45" i="3"/>
  <c r="Q45" i="3"/>
  <c r="U45" i="3"/>
  <c r="Y45" i="3"/>
  <c r="AC45" i="3"/>
  <c r="AG45" i="3"/>
  <c r="AK45" i="3"/>
  <c r="AO45" i="3"/>
  <c r="AS45" i="3"/>
  <c r="AW45" i="3"/>
  <c r="BA45" i="3"/>
  <c r="BE45" i="3"/>
  <c r="BI45" i="3"/>
  <c r="BN45" i="3"/>
  <c r="BR45" i="3"/>
  <c r="BV45" i="3"/>
  <c r="BZ45" i="3"/>
  <c r="CD45" i="3"/>
  <c r="CH45" i="3"/>
  <c r="CL45" i="3"/>
  <c r="CP45" i="3"/>
  <c r="E45" i="3"/>
  <c r="N45" i="3"/>
  <c r="V45" i="3"/>
  <c r="AD45" i="3"/>
  <c r="AL45" i="3"/>
  <c r="AT45" i="3"/>
  <c r="BB45" i="3"/>
  <c r="BJ45" i="3"/>
  <c r="BS45" i="3"/>
  <c r="CA45" i="3"/>
  <c r="CI45" i="3"/>
  <c r="CQ45" i="3"/>
  <c r="F45" i="3"/>
  <c r="O45" i="3"/>
  <c r="W45" i="3"/>
  <c r="AE45" i="3"/>
  <c r="AM45" i="3"/>
  <c r="AU45" i="3"/>
  <c r="BC45" i="3"/>
  <c r="BL45" i="3"/>
  <c r="BT45" i="3"/>
  <c r="CB45" i="3"/>
  <c r="CJ45" i="3"/>
  <c r="CR45" i="3"/>
  <c r="B45" i="3"/>
  <c r="K45" i="3"/>
  <c r="S45" i="3"/>
  <c r="AA45" i="3"/>
  <c r="AI45" i="3"/>
  <c r="AQ45" i="3"/>
  <c r="AY45" i="3"/>
  <c r="BG45" i="3"/>
  <c r="BP45" i="3"/>
  <c r="BX45" i="3"/>
  <c r="CF45" i="3"/>
  <c r="CN45" i="3"/>
  <c r="CZ43" i="3"/>
  <c r="C43" i="3"/>
  <c r="G43" i="3"/>
  <c r="L43" i="3"/>
  <c r="P43" i="3"/>
  <c r="T43" i="3"/>
  <c r="X43" i="3"/>
  <c r="AB43" i="3"/>
  <c r="AF43" i="3"/>
  <c r="AJ43" i="3"/>
  <c r="AN43" i="3"/>
  <c r="AR43" i="3"/>
  <c r="AV43" i="3"/>
  <c r="AZ43" i="3"/>
  <c r="BD43" i="3"/>
  <c r="BH43" i="3"/>
  <c r="BM43" i="3"/>
  <c r="BQ43" i="3"/>
  <c r="BU43" i="3"/>
  <c r="BY43" i="3"/>
  <c r="CC43" i="3"/>
  <c r="CG43" i="3"/>
  <c r="CK43" i="3"/>
  <c r="CO43" i="3"/>
  <c r="D43" i="3"/>
  <c r="H43" i="3"/>
  <c r="M43" i="3"/>
  <c r="Q43" i="3"/>
  <c r="U43" i="3"/>
  <c r="Y43" i="3"/>
  <c r="AC43" i="3"/>
  <c r="AG43" i="3"/>
  <c r="AK43" i="3"/>
  <c r="AO43" i="3"/>
  <c r="AS43" i="3"/>
  <c r="AW43" i="3"/>
  <c r="BA43" i="3"/>
  <c r="BE43" i="3"/>
  <c r="BI43" i="3"/>
  <c r="BN43" i="3"/>
  <c r="BR43" i="3"/>
  <c r="BV43" i="3"/>
  <c r="BZ43" i="3"/>
  <c r="CD43" i="3"/>
  <c r="CH43" i="3"/>
  <c r="CL43" i="3"/>
  <c r="CP43" i="3"/>
  <c r="E43" i="3"/>
  <c r="N43" i="3"/>
  <c r="V43" i="3"/>
  <c r="AD43" i="3"/>
  <c r="AL43" i="3"/>
  <c r="AT43" i="3"/>
  <c r="BB43" i="3"/>
  <c r="BJ43" i="3"/>
  <c r="BS43" i="3"/>
  <c r="CA43" i="3"/>
  <c r="CI43" i="3"/>
  <c r="CQ43" i="3"/>
  <c r="F43" i="3"/>
  <c r="O43" i="3"/>
  <c r="W43" i="3"/>
  <c r="AE43" i="3"/>
  <c r="AM43" i="3"/>
  <c r="AU43" i="3"/>
  <c r="BC43" i="3"/>
  <c r="BL43" i="3"/>
  <c r="BT43" i="3"/>
  <c r="CB43" i="3"/>
  <c r="CJ43" i="3"/>
  <c r="CR43" i="3"/>
  <c r="B43" i="3"/>
  <c r="K43" i="3"/>
  <c r="S43" i="3"/>
  <c r="AA43" i="3"/>
  <c r="AI43" i="3"/>
  <c r="AQ43" i="3"/>
  <c r="AY43" i="3"/>
  <c r="BG43" i="3"/>
  <c r="BP43" i="3"/>
  <c r="BX43" i="3"/>
  <c r="CF43" i="3"/>
  <c r="CN43" i="3"/>
  <c r="CZ41" i="3"/>
  <c r="C41" i="3"/>
  <c r="G41" i="3"/>
  <c r="L41" i="3"/>
  <c r="P41" i="3"/>
  <c r="T41" i="3"/>
  <c r="X41" i="3"/>
  <c r="AB41" i="3"/>
  <c r="AF41" i="3"/>
  <c r="AJ41" i="3"/>
  <c r="AN41" i="3"/>
  <c r="AR41" i="3"/>
  <c r="AV41" i="3"/>
  <c r="AZ41" i="3"/>
  <c r="BD41" i="3"/>
  <c r="BH41" i="3"/>
  <c r="BM41" i="3"/>
  <c r="BQ41" i="3"/>
  <c r="BU41" i="3"/>
  <c r="BY41" i="3"/>
  <c r="CC41" i="3"/>
  <c r="CG41" i="3"/>
  <c r="CK41" i="3"/>
  <c r="CO41" i="3"/>
  <c r="D41" i="3"/>
  <c r="H41" i="3"/>
  <c r="M41" i="3"/>
  <c r="Q41" i="3"/>
  <c r="U41" i="3"/>
  <c r="Y41" i="3"/>
  <c r="AC41" i="3"/>
  <c r="AG41" i="3"/>
  <c r="AK41" i="3"/>
  <c r="AO41" i="3"/>
  <c r="AS41" i="3"/>
  <c r="AW41" i="3"/>
  <c r="BA41" i="3"/>
  <c r="BE41" i="3"/>
  <c r="BI41" i="3"/>
  <c r="BN41" i="3"/>
  <c r="BR41" i="3"/>
  <c r="BV41" i="3"/>
  <c r="BZ41" i="3"/>
  <c r="CD41" i="3"/>
  <c r="CH41" i="3"/>
  <c r="CL41" i="3"/>
  <c r="CP41" i="3"/>
  <c r="E41" i="3"/>
  <c r="N41" i="3"/>
  <c r="V41" i="3"/>
  <c r="AD41" i="3"/>
  <c r="AL41" i="3"/>
  <c r="AT41" i="3"/>
  <c r="BB41" i="3"/>
  <c r="BJ41" i="3"/>
  <c r="BS41" i="3"/>
  <c r="CA41" i="3"/>
  <c r="CI41" i="3"/>
  <c r="CQ41" i="3"/>
  <c r="F41" i="3"/>
  <c r="O41" i="3"/>
  <c r="W41" i="3"/>
  <c r="AE41" i="3"/>
  <c r="AM41" i="3"/>
  <c r="AU41" i="3"/>
  <c r="BC41" i="3"/>
  <c r="BL41" i="3"/>
  <c r="BT41" i="3"/>
  <c r="CB41" i="3"/>
  <c r="CJ41" i="3"/>
  <c r="CR41" i="3"/>
  <c r="B41" i="3"/>
  <c r="K41" i="3"/>
  <c r="S41" i="3"/>
  <c r="AA41" i="3"/>
  <c r="AI41" i="3"/>
  <c r="AQ41" i="3"/>
  <c r="AY41" i="3"/>
  <c r="BG41" i="3"/>
  <c r="BP41" i="3"/>
  <c r="BX41" i="3"/>
  <c r="CF41" i="3"/>
  <c r="CN41" i="3"/>
  <c r="CZ39" i="3"/>
  <c r="C39" i="3"/>
  <c r="G39" i="3"/>
  <c r="L39" i="3"/>
  <c r="P39" i="3"/>
  <c r="T39" i="3"/>
  <c r="X39" i="3"/>
  <c r="AB39" i="3"/>
  <c r="AF39" i="3"/>
  <c r="AJ39" i="3"/>
  <c r="AN39" i="3"/>
  <c r="AR39" i="3"/>
  <c r="AV39" i="3"/>
  <c r="AZ39" i="3"/>
  <c r="BD39" i="3"/>
  <c r="BH39" i="3"/>
  <c r="BM39" i="3"/>
  <c r="BQ39" i="3"/>
  <c r="BU39" i="3"/>
  <c r="BY39" i="3"/>
  <c r="CC39" i="3"/>
  <c r="CG39" i="3"/>
  <c r="CK39" i="3"/>
  <c r="CO39" i="3"/>
  <c r="D39" i="3"/>
  <c r="H39" i="3"/>
  <c r="M39" i="3"/>
  <c r="Q39" i="3"/>
  <c r="U39" i="3"/>
  <c r="Y39" i="3"/>
  <c r="AC39" i="3"/>
  <c r="AG39" i="3"/>
  <c r="AK39" i="3"/>
  <c r="AO39" i="3"/>
  <c r="AS39" i="3"/>
  <c r="AW39" i="3"/>
  <c r="BA39" i="3"/>
  <c r="BE39" i="3"/>
  <c r="BI39" i="3"/>
  <c r="BN39" i="3"/>
  <c r="BR39" i="3"/>
  <c r="BV39" i="3"/>
  <c r="BZ39" i="3"/>
  <c r="CD39" i="3"/>
  <c r="CH39" i="3"/>
  <c r="CL39" i="3"/>
  <c r="CP39" i="3"/>
  <c r="E39" i="3"/>
  <c r="N39" i="3"/>
  <c r="V39" i="3"/>
  <c r="AD39" i="3"/>
  <c r="AL39" i="3"/>
  <c r="AT39" i="3"/>
  <c r="BB39" i="3"/>
  <c r="BJ39" i="3"/>
  <c r="BS39" i="3"/>
  <c r="CA39" i="3"/>
  <c r="CI39" i="3"/>
  <c r="CQ39" i="3"/>
  <c r="F39" i="3"/>
  <c r="O39" i="3"/>
  <c r="W39" i="3"/>
  <c r="AE39" i="3"/>
  <c r="AM39" i="3"/>
  <c r="AU39" i="3"/>
  <c r="BC39" i="3"/>
  <c r="BL39" i="3"/>
  <c r="BT39" i="3"/>
  <c r="CB39" i="3"/>
  <c r="CJ39" i="3"/>
  <c r="CR39" i="3"/>
  <c r="B39" i="3"/>
  <c r="K39" i="3"/>
  <c r="S39" i="3"/>
  <c r="AA39" i="3"/>
  <c r="AI39" i="3"/>
  <c r="AQ39" i="3"/>
  <c r="AY39" i="3"/>
  <c r="BG39" i="3"/>
  <c r="BP39" i="3"/>
  <c r="BX39" i="3"/>
  <c r="CF39" i="3"/>
  <c r="CN39" i="3"/>
  <c r="CZ37" i="3"/>
  <c r="C37" i="3"/>
  <c r="G37" i="3"/>
  <c r="L37" i="3"/>
  <c r="P37" i="3"/>
  <c r="T37" i="3"/>
  <c r="X37" i="3"/>
  <c r="AB37" i="3"/>
  <c r="AF37" i="3"/>
  <c r="AJ37" i="3"/>
  <c r="AN37" i="3"/>
  <c r="AR37" i="3"/>
  <c r="AV37" i="3"/>
  <c r="AZ37" i="3"/>
  <c r="BD37" i="3"/>
  <c r="BH37" i="3"/>
  <c r="BM37" i="3"/>
  <c r="BQ37" i="3"/>
  <c r="BU37" i="3"/>
  <c r="BY37" i="3"/>
  <c r="CC37" i="3"/>
  <c r="CG37" i="3"/>
  <c r="CK37" i="3"/>
  <c r="CO37" i="3"/>
  <c r="D37" i="3"/>
  <c r="H37" i="3"/>
  <c r="M37" i="3"/>
  <c r="Q37" i="3"/>
  <c r="U37" i="3"/>
  <c r="Y37" i="3"/>
  <c r="AC37" i="3"/>
  <c r="AG37" i="3"/>
  <c r="AK37" i="3"/>
  <c r="AO37" i="3"/>
  <c r="AS37" i="3"/>
  <c r="AW37" i="3"/>
  <c r="BA37" i="3"/>
  <c r="BE37" i="3"/>
  <c r="BI37" i="3"/>
  <c r="BN37" i="3"/>
  <c r="BR37" i="3"/>
  <c r="BV37" i="3"/>
  <c r="BZ37" i="3"/>
  <c r="CD37" i="3"/>
  <c r="CH37" i="3"/>
  <c r="CL37" i="3"/>
  <c r="CP37" i="3"/>
  <c r="E37" i="3"/>
  <c r="N37" i="3"/>
  <c r="V37" i="3"/>
  <c r="AD37" i="3"/>
  <c r="AL37" i="3"/>
  <c r="AT37" i="3"/>
  <c r="BB37" i="3"/>
  <c r="BJ37" i="3"/>
  <c r="BS37" i="3"/>
  <c r="CA37" i="3"/>
  <c r="CI37" i="3"/>
  <c r="CQ37" i="3"/>
  <c r="F37" i="3"/>
  <c r="O37" i="3"/>
  <c r="W37" i="3"/>
  <c r="AE37" i="3"/>
  <c r="AM37" i="3"/>
  <c r="AU37" i="3"/>
  <c r="BC37" i="3"/>
  <c r="BL37" i="3"/>
  <c r="BT37" i="3"/>
  <c r="CB37" i="3"/>
  <c r="CJ37" i="3"/>
  <c r="CR37" i="3"/>
  <c r="B37" i="3"/>
  <c r="K37" i="3"/>
  <c r="S37" i="3"/>
  <c r="AA37" i="3"/>
  <c r="AI37" i="3"/>
  <c r="AQ37" i="3"/>
  <c r="AY37" i="3"/>
  <c r="BG37" i="3"/>
  <c r="BP37" i="3"/>
  <c r="BX37" i="3"/>
  <c r="CF37" i="3"/>
  <c r="CN37" i="3"/>
  <c r="CZ35" i="3"/>
  <c r="C35" i="3"/>
  <c r="G35" i="3"/>
  <c r="L35" i="3"/>
  <c r="P35" i="3"/>
  <c r="T35" i="3"/>
  <c r="X35" i="3"/>
  <c r="AB35" i="3"/>
  <c r="AF35" i="3"/>
  <c r="AJ35" i="3"/>
  <c r="AN35" i="3"/>
  <c r="AR35" i="3"/>
  <c r="AV35" i="3"/>
  <c r="AZ35" i="3"/>
  <c r="BD35" i="3"/>
  <c r="BH35" i="3"/>
  <c r="BM35" i="3"/>
  <c r="BQ35" i="3"/>
  <c r="BU35" i="3"/>
  <c r="BY35" i="3"/>
  <c r="CC35" i="3"/>
  <c r="CG35" i="3"/>
  <c r="CK35" i="3"/>
  <c r="CO35" i="3"/>
  <c r="D35" i="3"/>
  <c r="H35" i="3"/>
  <c r="M35" i="3"/>
  <c r="Q35" i="3"/>
  <c r="U35" i="3"/>
  <c r="Y35" i="3"/>
  <c r="AC35" i="3"/>
  <c r="AG35" i="3"/>
  <c r="AK35" i="3"/>
  <c r="AO35" i="3"/>
  <c r="AS35" i="3"/>
  <c r="AW35" i="3"/>
  <c r="BA35" i="3"/>
  <c r="BE35" i="3"/>
  <c r="BI35" i="3"/>
  <c r="BN35" i="3"/>
  <c r="BR35" i="3"/>
  <c r="BV35" i="3"/>
  <c r="BZ35" i="3"/>
  <c r="CD35" i="3"/>
  <c r="CH35" i="3"/>
  <c r="CL35" i="3"/>
  <c r="CP35" i="3"/>
  <c r="E35" i="3"/>
  <c r="N35" i="3"/>
  <c r="V35" i="3"/>
  <c r="AD35" i="3"/>
  <c r="AL35" i="3"/>
  <c r="AT35" i="3"/>
  <c r="BB35" i="3"/>
  <c r="BJ35" i="3"/>
  <c r="BS35" i="3"/>
  <c r="CA35" i="3"/>
  <c r="CI35" i="3"/>
  <c r="CQ35" i="3"/>
  <c r="F35" i="3"/>
  <c r="O35" i="3"/>
  <c r="W35" i="3"/>
  <c r="AE35" i="3"/>
  <c r="AM35" i="3"/>
  <c r="AU35" i="3"/>
  <c r="BC35" i="3"/>
  <c r="BL35" i="3"/>
  <c r="BT35" i="3"/>
  <c r="CB35" i="3"/>
  <c r="CJ35" i="3"/>
  <c r="CR35" i="3"/>
  <c r="B35" i="3"/>
  <c r="K35" i="3"/>
  <c r="S35" i="3"/>
  <c r="AA35" i="3"/>
  <c r="AI35" i="3"/>
  <c r="AQ35" i="3"/>
  <c r="AY35" i="3"/>
  <c r="BG35" i="3"/>
  <c r="BP35" i="3"/>
  <c r="BX35" i="3"/>
  <c r="CF35" i="3"/>
  <c r="CN35" i="3"/>
  <c r="CZ33" i="3"/>
  <c r="C33" i="3"/>
  <c r="G33" i="3"/>
  <c r="L33" i="3"/>
  <c r="P33" i="3"/>
  <c r="T33" i="3"/>
  <c r="X33" i="3"/>
  <c r="AB33" i="3"/>
  <c r="AF33" i="3"/>
  <c r="AJ33" i="3"/>
  <c r="AN33" i="3"/>
  <c r="AR33" i="3"/>
  <c r="AV33" i="3"/>
  <c r="AZ33" i="3"/>
  <c r="BD33" i="3"/>
  <c r="BH33" i="3"/>
  <c r="BM33" i="3"/>
  <c r="BQ33" i="3"/>
  <c r="BU33" i="3"/>
  <c r="BY33" i="3"/>
  <c r="CC33" i="3"/>
  <c r="CG33" i="3"/>
  <c r="CK33" i="3"/>
  <c r="CO33" i="3"/>
  <c r="D33" i="3"/>
  <c r="H33" i="3"/>
  <c r="M33" i="3"/>
  <c r="Q33" i="3"/>
  <c r="U33" i="3"/>
  <c r="Y33" i="3"/>
  <c r="AC33" i="3"/>
  <c r="AG33" i="3"/>
  <c r="AK33" i="3"/>
  <c r="AO33" i="3"/>
  <c r="AS33" i="3"/>
  <c r="AW33" i="3"/>
  <c r="BA33" i="3"/>
  <c r="BE33" i="3"/>
  <c r="BI33" i="3"/>
  <c r="BN33" i="3"/>
  <c r="BR33" i="3"/>
  <c r="BV33" i="3"/>
  <c r="BZ33" i="3"/>
  <c r="CD33" i="3"/>
  <c r="CH33" i="3"/>
  <c r="CL33" i="3"/>
  <c r="CP33" i="3"/>
  <c r="E33" i="3"/>
  <c r="N33" i="3"/>
  <c r="V33" i="3"/>
  <c r="AD33" i="3"/>
  <c r="AL33" i="3"/>
  <c r="AT33" i="3"/>
  <c r="BB33" i="3"/>
  <c r="BJ33" i="3"/>
  <c r="BS33" i="3"/>
  <c r="CA33" i="3"/>
  <c r="CI33" i="3"/>
  <c r="CQ33" i="3"/>
  <c r="F33" i="3"/>
  <c r="O33" i="3"/>
  <c r="W33" i="3"/>
  <c r="AE33" i="3"/>
  <c r="AM33" i="3"/>
  <c r="AU33" i="3"/>
  <c r="BC33" i="3"/>
  <c r="BL33" i="3"/>
  <c r="BT33" i="3"/>
  <c r="CB33" i="3"/>
  <c r="CJ33" i="3"/>
  <c r="CR33" i="3"/>
  <c r="B33" i="3"/>
  <c r="K33" i="3"/>
  <c r="S33" i="3"/>
  <c r="AA33" i="3"/>
  <c r="AI33" i="3"/>
  <c r="AQ33" i="3"/>
  <c r="AY33" i="3"/>
  <c r="BG33" i="3"/>
  <c r="BP33" i="3"/>
  <c r="BX33" i="3"/>
  <c r="CF33" i="3"/>
  <c r="CN33" i="3"/>
  <c r="CZ31" i="3"/>
  <c r="C31" i="3"/>
  <c r="G31" i="3"/>
  <c r="L31" i="3"/>
  <c r="P31" i="3"/>
  <c r="T31" i="3"/>
  <c r="X31" i="3"/>
  <c r="AB31" i="3"/>
  <c r="AF31" i="3"/>
  <c r="AJ31" i="3"/>
  <c r="AN31" i="3"/>
  <c r="AR31" i="3"/>
  <c r="AV31" i="3"/>
  <c r="AZ31" i="3"/>
  <c r="BD31" i="3"/>
  <c r="BH31" i="3"/>
  <c r="BM31" i="3"/>
  <c r="BQ31" i="3"/>
  <c r="BU31" i="3"/>
  <c r="BY31" i="3"/>
  <c r="CC31" i="3"/>
  <c r="CG31" i="3"/>
  <c r="CK31" i="3"/>
  <c r="CO31" i="3"/>
  <c r="D31" i="3"/>
  <c r="H31" i="3"/>
  <c r="M31" i="3"/>
  <c r="Q31" i="3"/>
  <c r="U31" i="3"/>
  <c r="Y31" i="3"/>
  <c r="AC31" i="3"/>
  <c r="AG31" i="3"/>
  <c r="AK31" i="3"/>
  <c r="AO31" i="3"/>
  <c r="AS31" i="3"/>
  <c r="AW31" i="3"/>
  <c r="BA31" i="3"/>
  <c r="BE31" i="3"/>
  <c r="BI31" i="3"/>
  <c r="BN31" i="3"/>
  <c r="BR31" i="3"/>
  <c r="BV31" i="3"/>
  <c r="BZ31" i="3"/>
  <c r="CD31" i="3"/>
  <c r="CH31" i="3"/>
  <c r="CL31" i="3"/>
  <c r="CP31" i="3"/>
  <c r="E31" i="3"/>
  <c r="N31" i="3"/>
  <c r="V31" i="3"/>
  <c r="AD31" i="3"/>
  <c r="AL31" i="3"/>
  <c r="AT31" i="3"/>
  <c r="BB31" i="3"/>
  <c r="BJ31" i="3"/>
  <c r="BS31" i="3"/>
  <c r="CA31" i="3"/>
  <c r="CI31" i="3"/>
  <c r="CQ31" i="3"/>
  <c r="F31" i="3"/>
  <c r="O31" i="3"/>
  <c r="W31" i="3"/>
  <c r="AE31" i="3"/>
  <c r="AM31" i="3"/>
  <c r="AU31" i="3"/>
  <c r="BC31" i="3"/>
  <c r="BL31" i="3"/>
  <c r="BT31" i="3"/>
  <c r="CB31" i="3"/>
  <c r="CJ31" i="3"/>
  <c r="CR31" i="3"/>
  <c r="B31" i="3"/>
  <c r="K31" i="3"/>
  <c r="S31" i="3"/>
  <c r="AA31" i="3"/>
  <c r="AI31" i="3"/>
  <c r="AQ31" i="3"/>
  <c r="AY31" i="3"/>
  <c r="BG31" i="3"/>
  <c r="BP31" i="3"/>
  <c r="BX31" i="3"/>
  <c r="CF31" i="3"/>
  <c r="CN31" i="3"/>
  <c r="C29" i="3"/>
  <c r="G29" i="3"/>
  <c r="L29" i="3"/>
  <c r="P29" i="3"/>
  <c r="T29" i="3"/>
  <c r="X29" i="3"/>
  <c r="AB29" i="3"/>
  <c r="AF29" i="3"/>
  <c r="AJ29" i="3"/>
  <c r="AN29" i="3"/>
  <c r="AR29" i="3"/>
  <c r="AV29" i="3"/>
  <c r="AZ29" i="3"/>
  <c r="BD29" i="3"/>
  <c r="BH29" i="3"/>
  <c r="BM29" i="3"/>
  <c r="BQ29" i="3"/>
  <c r="BU29" i="3"/>
  <c r="BY29" i="3"/>
  <c r="CC29" i="3"/>
  <c r="CG29" i="3"/>
  <c r="CK29" i="3"/>
  <c r="CO29" i="3"/>
  <c r="D29" i="3"/>
  <c r="H29" i="3"/>
  <c r="M29" i="3"/>
  <c r="Q29" i="3"/>
  <c r="U29" i="3"/>
  <c r="Y29" i="3"/>
  <c r="AC29" i="3"/>
  <c r="AG29" i="3"/>
  <c r="AK29" i="3"/>
  <c r="AO29" i="3"/>
  <c r="AS29" i="3"/>
  <c r="AW29" i="3"/>
  <c r="BA29" i="3"/>
  <c r="BE29" i="3"/>
  <c r="BI29" i="3"/>
  <c r="BN29" i="3"/>
  <c r="BR29" i="3"/>
  <c r="BV29" i="3"/>
  <c r="BZ29" i="3"/>
  <c r="CD29" i="3"/>
  <c r="CH29" i="3"/>
  <c r="CL29" i="3"/>
  <c r="CP29" i="3"/>
  <c r="E29" i="3"/>
  <c r="N29" i="3"/>
  <c r="V29" i="3"/>
  <c r="AD29" i="3"/>
  <c r="AL29" i="3"/>
  <c r="AT29" i="3"/>
  <c r="BB29" i="3"/>
  <c r="BJ29" i="3"/>
  <c r="BS29" i="3"/>
  <c r="CA29" i="3"/>
  <c r="CI29" i="3"/>
  <c r="CQ29" i="3"/>
  <c r="F29" i="3"/>
  <c r="O29" i="3"/>
  <c r="W29" i="3"/>
  <c r="AE29" i="3"/>
  <c r="AM29" i="3"/>
  <c r="AU29" i="3"/>
  <c r="BC29" i="3"/>
  <c r="BL29" i="3"/>
  <c r="BT29" i="3"/>
  <c r="CB29" i="3"/>
  <c r="CJ29" i="3"/>
  <c r="CR29" i="3"/>
  <c r="B29" i="3"/>
  <c r="K29" i="3"/>
  <c r="S29" i="3"/>
  <c r="AA29" i="3"/>
  <c r="AI29" i="3"/>
  <c r="AQ29" i="3"/>
  <c r="AY29" i="3"/>
  <c r="BG29" i="3"/>
  <c r="BP29" i="3"/>
  <c r="BX29" i="3"/>
  <c r="CF29" i="3"/>
  <c r="CN29" i="3"/>
  <c r="CZ27" i="3"/>
  <c r="C27" i="3"/>
  <c r="G27" i="3"/>
  <c r="L27" i="3"/>
  <c r="P27" i="3"/>
  <c r="T27" i="3"/>
  <c r="X27" i="3"/>
  <c r="AB27" i="3"/>
  <c r="AF27" i="3"/>
  <c r="AJ27" i="3"/>
  <c r="AN27" i="3"/>
  <c r="AR27" i="3"/>
  <c r="AV27" i="3"/>
  <c r="AZ27" i="3"/>
  <c r="BD27" i="3"/>
  <c r="BH27" i="3"/>
  <c r="BM27" i="3"/>
  <c r="BQ27" i="3"/>
  <c r="BU27" i="3"/>
  <c r="BY27" i="3"/>
  <c r="CC27" i="3"/>
  <c r="CG27" i="3"/>
  <c r="CK27" i="3"/>
  <c r="CO27" i="3"/>
  <c r="D27" i="3"/>
  <c r="H27" i="3"/>
  <c r="M27" i="3"/>
  <c r="Q27" i="3"/>
  <c r="U27" i="3"/>
  <c r="Y27" i="3"/>
  <c r="AC27" i="3"/>
  <c r="AG27" i="3"/>
  <c r="AK27" i="3"/>
  <c r="AO27" i="3"/>
  <c r="AS27" i="3"/>
  <c r="AW27" i="3"/>
  <c r="BA27" i="3"/>
  <c r="BE27" i="3"/>
  <c r="BI27" i="3"/>
  <c r="BN27" i="3"/>
  <c r="BR27" i="3"/>
  <c r="BV27" i="3"/>
  <c r="BZ27" i="3"/>
  <c r="CD27" i="3"/>
  <c r="CH27" i="3"/>
  <c r="CL27" i="3"/>
  <c r="CP27" i="3"/>
  <c r="E27" i="3"/>
  <c r="N27" i="3"/>
  <c r="V27" i="3"/>
  <c r="AD27" i="3"/>
  <c r="AL27" i="3"/>
  <c r="AT27" i="3"/>
  <c r="BB27" i="3"/>
  <c r="BJ27" i="3"/>
  <c r="BS27" i="3"/>
  <c r="CA27" i="3"/>
  <c r="CI27" i="3"/>
  <c r="CQ27" i="3"/>
  <c r="F27" i="3"/>
  <c r="O27" i="3"/>
  <c r="W27" i="3"/>
  <c r="AE27" i="3"/>
  <c r="AM27" i="3"/>
  <c r="AU27" i="3"/>
  <c r="BC27" i="3"/>
  <c r="BL27" i="3"/>
  <c r="BT27" i="3"/>
  <c r="CB27" i="3"/>
  <c r="CJ27" i="3"/>
  <c r="CR27" i="3"/>
  <c r="B27" i="3"/>
  <c r="K27" i="3"/>
  <c r="S27" i="3"/>
  <c r="AA27" i="3"/>
  <c r="AI27" i="3"/>
  <c r="AQ27" i="3"/>
  <c r="AY27" i="3"/>
  <c r="BG27" i="3"/>
  <c r="BP27" i="3"/>
  <c r="BX27" i="3"/>
  <c r="CF27" i="3"/>
  <c r="CN27" i="3"/>
  <c r="CZ25" i="3"/>
  <c r="C25" i="3"/>
  <c r="G25" i="3"/>
  <c r="L25" i="3"/>
  <c r="P25" i="3"/>
  <c r="T25" i="3"/>
  <c r="X25" i="3"/>
  <c r="AB25" i="3"/>
  <c r="AF25" i="3"/>
  <c r="AJ25" i="3"/>
  <c r="AN25" i="3"/>
  <c r="AR25" i="3"/>
  <c r="AV25" i="3"/>
  <c r="AZ25" i="3"/>
  <c r="BD25" i="3"/>
  <c r="BH25" i="3"/>
  <c r="BM25" i="3"/>
  <c r="BQ25" i="3"/>
  <c r="BU25" i="3"/>
  <c r="BY25" i="3"/>
  <c r="CC25" i="3"/>
  <c r="CG25" i="3"/>
  <c r="CK25" i="3"/>
  <c r="CO25" i="3"/>
  <c r="D25" i="3"/>
  <c r="H25" i="3"/>
  <c r="M25" i="3"/>
  <c r="Q25" i="3"/>
  <c r="U25" i="3"/>
  <c r="Y25" i="3"/>
  <c r="AC25" i="3"/>
  <c r="AG25" i="3"/>
  <c r="AK25" i="3"/>
  <c r="AO25" i="3"/>
  <c r="AS25" i="3"/>
  <c r="AW25" i="3"/>
  <c r="BA25" i="3"/>
  <c r="BE25" i="3"/>
  <c r="BI25" i="3"/>
  <c r="BN25" i="3"/>
  <c r="BR25" i="3"/>
  <c r="BV25" i="3"/>
  <c r="BZ25" i="3"/>
  <c r="CD25" i="3"/>
  <c r="CH25" i="3"/>
  <c r="CL25" i="3"/>
  <c r="CP25" i="3"/>
  <c r="E25" i="3"/>
  <c r="N25" i="3"/>
  <c r="V25" i="3"/>
  <c r="AD25" i="3"/>
  <c r="AL25" i="3"/>
  <c r="AT25" i="3"/>
  <c r="BB25" i="3"/>
  <c r="BJ25" i="3"/>
  <c r="BS25" i="3"/>
  <c r="CA25" i="3"/>
  <c r="CI25" i="3"/>
  <c r="CQ25" i="3"/>
  <c r="F25" i="3"/>
  <c r="O25" i="3"/>
  <c r="W25" i="3"/>
  <c r="AE25" i="3"/>
  <c r="AM25" i="3"/>
  <c r="AU25" i="3"/>
  <c r="BC25" i="3"/>
  <c r="BL25" i="3"/>
  <c r="BT25" i="3"/>
  <c r="CB25" i="3"/>
  <c r="CJ25" i="3"/>
  <c r="CR25" i="3"/>
  <c r="B25" i="3"/>
  <c r="K25" i="3"/>
  <c r="S25" i="3"/>
  <c r="AA25" i="3"/>
  <c r="AI25" i="3"/>
  <c r="AQ25" i="3"/>
  <c r="AY25" i="3"/>
  <c r="BG25" i="3"/>
  <c r="BP25" i="3"/>
  <c r="BX25" i="3"/>
  <c r="CF25" i="3"/>
  <c r="CN25" i="3"/>
  <c r="CZ23" i="3"/>
  <c r="C23" i="3"/>
  <c r="G23" i="3"/>
  <c r="L23" i="3"/>
  <c r="P23" i="3"/>
  <c r="T23" i="3"/>
  <c r="X23" i="3"/>
  <c r="AB23" i="3"/>
  <c r="AF23" i="3"/>
  <c r="AJ23" i="3"/>
  <c r="AN23" i="3"/>
  <c r="AR23" i="3"/>
  <c r="AV23" i="3"/>
  <c r="AZ23" i="3"/>
  <c r="BD23" i="3"/>
  <c r="BH23" i="3"/>
  <c r="BM23" i="3"/>
  <c r="BQ23" i="3"/>
  <c r="BU23" i="3"/>
  <c r="BY23" i="3"/>
  <c r="CC23" i="3"/>
  <c r="CG23" i="3"/>
  <c r="CK23" i="3"/>
  <c r="CO23" i="3"/>
  <c r="D23" i="3"/>
  <c r="H23" i="3"/>
  <c r="M23" i="3"/>
  <c r="Q23" i="3"/>
  <c r="U23" i="3"/>
  <c r="Y23" i="3"/>
  <c r="AC23" i="3"/>
  <c r="AG23" i="3"/>
  <c r="AK23" i="3"/>
  <c r="AO23" i="3"/>
  <c r="AS23" i="3"/>
  <c r="AW23" i="3"/>
  <c r="BA23" i="3"/>
  <c r="BE23" i="3"/>
  <c r="BI23" i="3"/>
  <c r="BN23" i="3"/>
  <c r="BR23" i="3"/>
  <c r="BV23" i="3"/>
  <c r="BZ23" i="3"/>
  <c r="CD23" i="3"/>
  <c r="CH23" i="3"/>
  <c r="CL23" i="3"/>
  <c r="CP23" i="3"/>
  <c r="E23" i="3"/>
  <c r="N23" i="3"/>
  <c r="V23" i="3"/>
  <c r="AD23" i="3"/>
  <c r="AL23" i="3"/>
  <c r="AT23" i="3"/>
  <c r="BB23" i="3"/>
  <c r="BJ23" i="3"/>
  <c r="BS23" i="3"/>
  <c r="CA23" i="3"/>
  <c r="CI23" i="3"/>
  <c r="CQ23" i="3"/>
  <c r="F23" i="3"/>
  <c r="O23" i="3"/>
  <c r="W23" i="3"/>
  <c r="AE23" i="3"/>
  <c r="AM23" i="3"/>
  <c r="AU23" i="3"/>
  <c r="BC23" i="3"/>
  <c r="BL23" i="3"/>
  <c r="BT23" i="3"/>
  <c r="CB23" i="3"/>
  <c r="CJ23" i="3"/>
  <c r="CR23" i="3"/>
  <c r="B23" i="3"/>
  <c r="K23" i="3"/>
  <c r="S23" i="3"/>
  <c r="AA23" i="3"/>
  <c r="AI23" i="3"/>
  <c r="AQ23" i="3"/>
  <c r="AY23" i="3"/>
  <c r="BG23" i="3"/>
  <c r="BP23" i="3"/>
  <c r="BX23" i="3"/>
  <c r="CF23" i="3"/>
  <c r="CN23" i="3"/>
  <c r="CZ21" i="3"/>
  <c r="C21" i="3"/>
  <c r="G21" i="3"/>
  <c r="L21" i="3"/>
  <c r="P21" i="3"/>
  <c r="T21" i="3"/>
  <c r="X21" i="3"/>
  <c r="AB21" i="3"/>
  <c r="AF21" i="3"/>
  <c r="AJ21" i="3"/>
  <c r="AN21" i="3"/>
  <c r="AR21" i="3"/>
  <c r="AV21" i="3"/>
  <c r="AZ21" i="3"/>
  <c r="BD21" i="3"/>
  <c r="BH21" i="3"/>
  <c r="BM21" i="3"/>
  <c r="BQ21" i="3"/>
  <c r="BU21" i="3"/>
  <c r="BY21" i="3"/>
  <c r="CC21" i="3"/>
  <c r="CG21" i="3"/>
  <c r="CK21" i="3"/>
  <c r="CO21" i="3"/>
  <c r="D21" i="3"/>
  <c r="H21" i="3"/>
  <c r="M21" i="3"/>
  <c r="Q21" i="3"/>
  <c r="U21" i="3"/>
  <c r="Y21" i="3"/>
  <c r="AC21" i="3"/>
  <c r="AG21" i="3"/>
  <c r="AK21" i="3"/>
  <c r="AO21" i="3"/>
  <c r="AS21" i="3"/>
  <c r="AW21" i="3"/>
  <c r="BA21" i="3"/>
  <c r="BE21" i="3"/>
  <c r="BI21" i="3"/>
  <c r="BN21" i="3"/>
  <c r="BR21" i="3"/>
  <c r="BV21" i="3"/>
  <c r="BZ21" i="3"/>
  <c r="CD21" i="3"/>
  <c r="CH21" i="3"/>
  <c r="CL21" i="3"/>
  <c r="CP21" i="3"/>
  <c r="E21" i="3"/>
  <c r="N21" i="3"/>
  <c r="V21" i="3"/>
  <c r="AD21" i="3"/>
  <c r="AL21" i="3"/>
  <c r="AT21" i="3"/>
  <c r="BB21" i="3"/>
  <c r="BJ21" i="3"/>
  <c r="BS21" i="3"/>
  <c r="CA21" i="3"/>
  <c r="CI21" i="3"/>
  <c r="CQ21" i="3"/>
  <c r="F21" i="3"/>
  <c r="O21" i="3"/>
  <c r="W21" i="3"/>
  <c r="AE21" i="3"/>
  <c r="AM21" i="3"/>
  <c r="AU21" i="3"/>
  <c r="BC21" i="3"/>
  <c r="BL21" i="3"/>
  <c r="BT21" i="3"/>
  <c r="CB21" i="3"/>
  <c r="CJ21" i="3"/>
  <c r="CR21" i="3"/>
  <c r="B21" i="3"/>
  <c r="K21" i="3"/>
  <c r="S21" i="3"/>
  <c r="AA21" i="3"/>
  <c r="AI21" i="3"/>
  <c r="AQ21" i="3"/>
  <c r="AY21" i="3"/>
  <c r="BG21" i="3"/>
  <c r="BP21" i="3"/>
  <c r="BX21" i="3"/>
  <c r="CF21" i="3"/>
  <c r="CN21" i="3"/>
  <c r="CZ19" i="3"/>
  <c r="C19" i="3"/>
  <c r="G19" i="3"/>
  <c r="L19" i="3"/>
  <c r="P19" i="3"/>
  <c r="T19" i="3"/>
  <c r="X19" i="3"/>
  <c r="AB19" i="3"/>
  <c r="AF19" i="3"/>
  <c r="AJ19" i="3"/>
  <c r="AN19" i="3"/>
  <c r="AR19" i="3"/>
  <c r="AV19" i="3"/>
  <c r="AZ19" i="3"/>
  <c r="BD19" i="3"/>
  <c r="BH19" i="3"/>
  <c r="BM19" i="3"/>
  <c r="BQ19" i="3"/>
  <c r="BU19" i="3"/>
  <c r="BY19" i="3"/>
  <c r="CC19" i="3"/>
  <c r="CG19" i="3"/>
  <c r="CK19" i="3"/>
  <c r="CO19" i="3"/>
  <c r="D19" i="3"/>
  <c r="H19" i="3"/>
  <c r="M19" i="3"/>
  <c r="Q19" i="3"/>
  <c r="U19" i="3"/>
  <c r="Y19" i="3"/>
  <c r="AC19" i="3"/>
  <c r="AG19" i="3"/>
  <c r="AK19" i="3"/>
  <c r="AO19" i="3"/>
  <c r="AS19" i="3"/>
  <c r="AW19" i="3"/>
  <c r="BA19" i="3"/>
  <c r="BE19" i="3"/>
  <c r="BI19" i="3"/>
  <c r="BN19" i="3"/>
  <c r="BR19" i="3"/>
  <c r="BV19" i="3"/>
  <c r="BZ19" i="3"/>
  <c r="CD19" i="3"/>
  <c r="CH19" i="3"/>
  <c r="CL19" i="3"/>
  <c r="CP19" i="3"/>
  <c r="E19" i="3"/>
  <c r="N19" i="3"/>
  <c r="V19" i="3"/>
  <c r="AD19" i="3"/>
  <c r="AL19" i="3"/>
  <c r="AT19" i="3"/>
  <c r="BB19" i="3"/>
  <c r="BJ19" i="3"/>
  <c r="BS19" i="3"/>
  <c r="CA19" i="3"/>
  <c r="CI19" i="3"/>
  <c r="CQ19" i="3"/>
  <c r="F19" i="3"/>
  <c r="O19" i="3"/>
  <c r="W19" i="3"/>
  <c r="AE19" i="3"/>
  <c r="AM19" i="3"/>
  <c r="AU19" i="3"/>
  <c r="BC19" i="3"/>
  <c r="BL19" i="3"/>
  <c r="BT19" i="3"/>
  <c r="CB19" i="3"/>
  <c r="CJ19" i="3"/>
  <c r="CR19" i="3"/>
  <c r="B19" i="3"/>
  <c r="K19" i="3"/>
  <c r="S19" i="3"/>
  <c r="AA19" i="3"/>
  <c r="AI19" i="3"/>
  <c r="AQ19" i="3"/>
  <c r="AY19" i="3"/>
  <c r="BG19" i="3"/>
  <c r="BP19" i="3"/>
  <c r="BX19" i="3"/>
  <c r="CF19" i="3"/>
  <c r="CN19" i="3"/>
  <c r="CZ17" i="3"/>
  <c r="C17" i="3"/>
  <c r="G17" i="3"/>
  <c r="L17" i="3"/>
  <c r="P17" i="3"/>
  <c r="T17" i="3"/>
  <c r="X17" i="3"/>
  <c r="AB17" i="3"/>
  <c r="AF17" i="3"/>
  <c r="AJ17" i="3"/>
  <c r="AN17" i="3"/>
  <c r="AR17" i="3"/>
  <c r="AV17" i="3"/>
  <c r="AZ17" i="3"/>
  <c r="BD17" i="3"/>
  <c r="BH17" i="3"/>
  <c r="BM17" i="3"/>
  <c r="BQ17" i="3"/>
  <c r="BU17" i="3"/>
  <c r="BY17" i="3"/>
  <c r="CC17" i="3"/>
  <c r="CG17" i="3"/>
  <c r="CK17" i="3"/>
  <c r="CO17" i="3"/>
  <c r="D17" i="3"/>
  <c r="H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N17" i="3"/>
  <c r="BR17" i="3"/>
  <c r="BV17" i="3"/>
  <c r="BZ17" i="3"/>
  <c r="CD17" i="3"/>
  <c r="CH17" i="3"/>
  <c r="CL17" i="3"/>
  <c r="CP17" i="3"/>
  <c r="E17" i="3"/>
  <c r="N17" i="3"/>
  <c r="V17" i="3"/>
  <c r="AD17" i="3"/>
  <c r="AL17" i="3"/>
  <c r="AT17" i="3"/>
  <c r="BB17" i="3"/>
  <c r="BJ17" i="3"/>
  <c r="BS17" i="3"/>
  <c r="CA17" i="3"/>
  <c r="CI17" i="3"/>
  <c r="CQ17" i="3"/>
  <c r="F17" i="3"/>
  <c r="O17" i="3"/>
  <c r="W17" i="3"/>
  <c r="AE17" i="3"/>
  <c r="AM17" i="3"/>
  <c r="AU17" i="3"/>
  <c r="BC17" i="3"/>
  <c r="BL17" i="3"/>
  <c r="BT17" i="3"/>
  <c r="CB17" i="3"/>
  <c r="CJ17" i="3"/>
  <c r="CR17" i="3"/>
  <c r="B17" i="3"/>
  <c r="K17" i="3"/>
  <c r="S17" i="3"/>
  <c r="AA17" i="3"/>
  <c r="AI17" i="3"/>
  <c r="AQ17" i="3"/>
  <c r="AY17" i="3"/>
  <c r="BG17" i="3"/>
  <c r="BP17" i="3"/>
  <c r="BX17" i="3"/>
  <c r="CF17" i="3"/>
  <c r="CN17" i="3"/>
  <c r="CZ15" i="3"/>
  <c r="C15" i="3"/>
  <c r="G15" i="3"/>
  <c r="L15" i="3"/>
  <c r="P15" i="3"/>
  <c r="T15" i="3"/>
  <c r="X15" i="3"/>
  <c r="AB15" i="3"/>
  <c r="AF15" i="3"/>
  <c r="AJ15" i="3"/>
  <c r="AN15" i="3"/>
  <c r="AR15" i="3"/>
  <c r="AV15" i="3"/>
  <c r="AZ15" i="3"/>
  <c r="BD15" i="3"/>
  <c r="BH15" i="3"/>
  <c r="BM15" i="3"/>
  <c r="BQ15" i="3"/>
  <c r="BU15" i="3"/>
  <c r="BY15" i="3"/>
  <c r="CC15" i="3"/>
  <c r="CG15" i="3"/>
  <c r="CK15" i="3"/>
  <c r="CO15" i="3"/>
  <c r="D15" i="3"/>
  <c r="H15" i="3"/>
  <c r="M15" i="3"/>
  <c r="Q15" i="3"/>
  <c r="U15" i="3"/>
  <c r="Y15" i="3"/>
  <c r="AC15" i="3"/>
  <c r="AG15" i="3"/>
  <c r="AK15" i="3"/>
  <c r="AO15" i="3"/>
  <c r="AS15" i="3"/>
  <c r="AW15" i="3"/>
  <c r="BA15" i="3"/>
  <c r="BE15" i="3"/>
  <c r="BI15" i="3"/>
  <c r="BN15" i="3"/>
  <c r="BR15" i="3"/>
  <c r="BV15" i="3"/>
  <c r="BZ15" i="3"/>
  <c r="CD15" i="3"/>
  <c r="CH15" i="3"/>
  <c r="CL15" i="3"/>
  <c r="CP15" i="3"/>
  <c r="E15" i="3"/>
  <c r="N15" i="3"/>
  <c r="V15" i="3"/>
  <c r="AD15" i="3"/>
  <c r="AL15" i="3"/>
  <c r="AT15" i="3"/>
  <c r="BB15" i="3"/>
  <c r="BJ15" i="3"/>
  <c r="BS15" i="3"/>
  <c r="CA15" i="3"/>
  <c r="CI15" i="3"/>
  <c r="CQ15" i="3"/>
  <c r="F15" i="3"/>
  <c r="O15" i="3"/>
  <c r="W15" i="3"/>
  <c r="AE15" i="3"/>
  <c r="AM15" i="3"/>
  <c r="AU15" i="3"/>
  <c r="BC15" i="3"/>
  <c r="BL15" i="3"/>
  <c r="BT15" i="3"/>
  <c r="CB15" i="3"/>
  <c r="CJ15" i="3"/>
  <c r="CR15" i="3"/>
  <c r="B15" i="3"/>
  <c r="K15" i="3"/>
  <c r="S15" i="3"/>
  <c r="AA15" i="3"/>
  <c r="AI15" i="3"/>
  <c r="AQ15" i="3"/>
  <c r="AY15" i="3"/>
  <c r="BG15" i="3"/>
  <c r="BP15" i="3"/>
  <c r="BX15" i="3"/>
  <c r="CF15" i="3"/>
  <c r="CN15" i="3"/>
  <c r="CZ13" i="3"/>
  <c r="C13" i="3"/>
  <c r="G13" i="3"/>
  <c r="L13" i="3"/>
  <c r="P13" i="3"/>
  <c r="T13" i="3"/>
  <c r="X13" i="3"/>
  <c r="AB13" i="3"/>
  <c r="AF13" i="3"/>
  <c r="AJ13" i="3"/>
  <c r="AN13" i="3"/>
  <c r="AR13" i="3"/>
  <c r="AV13" i="3"/>
  <c r="AZ13" i="3"/>
  <c r="BD13" i="3"/>
  <c r="BH13" i="3"/>
  <c r="BM13" i="3"/>
  <c r="BQ13" i="3"/>
  <c r="BU13" i="3"/>
  <c r="BY13" i="3"/>
  <c r="CC13" i="3"/>
  <c r="CG13" i="3"/>
  <c r="CK13" i="3"/>
  <c r="CO13" i="3"/>
  <c r="D13" i="3"/>
  <c r="H13" i="3"/>
  <c r="M13" i="3"/>
  <c r="Q13" i="3"/>
  <c r="U13" i="3"/>
  <c r="Y13" i="3"/>
  <c r="AC13" i="3"/>
  <c r="AG13" i="3"/>
  <c r="AK13" i="3"/>
  <c r="AO13" i="3"/>
  <c r="AS13" i="3"/>
  <c r="AW13" i="3"/>
  <c r="BA13" i="3"/>
  <c r="BE13" i="3"/>
  <c r="BI13" i="3"/>
  <c r="BN13" i="3"/>
  <c r="BR13" i="3"/>
  <c r="BV13" i="3"/>
  <c r="BZ13" i="3"/>
  <c r="CD13" i="3"/>
  <c r="CH13" i="3"/>
  <c r="CL13" i="3"/>
  <c r="CP13" i="3"/>
  <c r="E13" i="3"/>
  <c r="N13" i="3"/>
  <c r="V13" i="3"/>
  <c r="AD13" i="3"/>
  <c r="AL13" i="3"/>
  <c r="AT13" i="3"/>
  <c r="BB13" i="3"/>
  <c r="BJ13" i="3"/>
  <c r="BS13" i="3"/>
  <c r="CA13" i="3"/>
  <c r="CI13" i="3"/>
  <c r="CQ13" i="3"/>
  <c r="F13" i="3"/>
  <c r="O13" i="3"/>
  <c r="W13" i="3"/>
  <c r="AE13" i="3"/>
  <c r="AM13" i="3"/>
  <c r="AU13" i="3"/>
  <c r="BC13" i="3"/>
  <c r="BL13" i="3"/>
  <c r="BT13" i="3"/>
  <c r="CB13" i="3"/>
  <c r="CJ13" i="3"/>
  <c r="CR13" i="3"/>
  <c r="B13" i="3"/>
  <c r="K13" i="3"/>
  <c r="S13" i="3"/>
  <c r="AA13" i="3"/>
  <c r="AI13" i="3"/>
  <c r="AQ13" i="3"/>
  <c r="AY13" i="3"/>
  <c r="BG13" i="3"/>
  <c r="BP13" i="3"/>
  <c r="BX13" i="3"/>
  <c r="CF13" i="3"/>
  <c r="CN13" i="3"/>
  <c r="BO160" i="4"/>
  <c r="CZ172" i="3"/>
  <c r="DB172" i="3" s="1"/>
  <c r="CZ171" i="3"/>
  <c r="DB171" i="3" s="1"/>
  <c r="CZ169" i="3"/>
  <c r="DB169" i="3" s="1"/>
  <c r="CP164" i="3"/>
  <c r="CL164" i="3"/>
  <c r="CH164" i="3"/>
  <c r="CD164" i="3"/>
  <c r="BZ164" i="3"/>
  <c r="BV164" i="3"/>
  <c r="BR164" i="3"/>
  <c r="BN164" i="3"/>
  <c r="BI164" i="3"/>
  <c r="BE164" i="3"/>
  <c r="BA164" i="3"/>
  <c r="AW164" i="3"/>
  <c r="AS164" i="3"/>
  <c r="AO164" i="3"/>
  <c r="AK164" i="3"/>
  <c r="AG164" i="3"/>
  <c r="AC164" i="3"/>
  <c r="Y164" i="3"/>
  <c r="U164" i="3"/>
  <c r="Q164" i="3"/>
  <c r="M164" i="3"/>
  <c r="H164" i="3"/>
  <c r="CP163" i="3"/>
  <c r="CL163" i="3"/>
  <c r="CH163" i="3"/>
  <c r="CD163" i="3"/>
  <c r="BZ163" i="3"/>
  <c r="BV163" i="3"/>
  <c r="BR163" i="3"/>
  <c r="BN163" i="3"/>
  <c r="BI163" i="3"/>
  <c r="BE163" i="3"/>
  <c r="BA163" i="3"/>
  <c r="AW163" i="3"/>
  <c r="AS163" i="3"/>
  <c r="AO163" i="3"/>
  <c r="AK163" i="3"/>
  <c r="AG163" i="3"/>
  <c r="AC163" i="3"/>
  <c r="Y163" i="3"/>
  <c r="U163" i="3"/>
  <c r="Q163" i="3"/>
  <c r="M163" i="3"/>
  <c r="H163" i="3"/>
  <c r="D163" i="3"/>
  <c r="CP162" i="3"/>
  <c r="CL162" i="3"/>
  <c r="CH162" i="3"/>
  <c r="CD162" i="3"/>
  <c r="BZ162" i="3"/>
  <c r="BV162" i="3"/>
  <c r="BR162" i="3"/>
  <c r="BN162" i="3"/>
  <c r="BI162" i="3"/>
  <c r="BE162" i="3"/>
  <c r="BA162" i="3"/>
  <c r="AW162" i="3"/>
  <c r="AS162" i="3"/>
  <c r="AO162" i="3"/>
  <c r="AK162" i="3"/>
  <c r="AG162" i="3"/>
  <c r="AC162" i="3"/>
  <c r="Y162" i="3"/>
  <c r="U162" i="3"/>
  <c r="Q162" i="3"/>
  <c r="M162" i="3"/>
  <c r="H162" i="3"/>
  <c r="D162" i="3"/>
  <c r="CR152" i="3"/>
  <c r="CN152" i="3"/>
  <c r="CJ152" i="3"/>
  <c r="CF152" i="3"/>
  <c r="CB152" i="3"/>
  <c r="BX152" i="3"/>
  <c r="BT152" i="3"/>
  <c r="BP152" i="3"/>
  <c r="BL152" i="3"/>
  <c r="BG152" i="3"/>
  <c r="BC152" i="3"/>
  <c r="AY152" i="3"/>
  <c r="AU152" i="3"/>
  <c r="AQ152" i="3"/>
  <c r="AM152" i="3"/>
  <c r="AI152" i="3"/>
  <c r="AE152" i="3"/>
  <c r="AA152" i="3"/>
  <c r="W152" i="3"/>
  <c r="S152" i="3"/>
  <c r="O152" i="3"/>
  <c r="K152" i="3"/>
  <c r="F152" i="3"/>
  <c r="CR146" i="3"/>
  <c r="CN146" i="3"/>
  <c r="CJ146" i="3"/>
  <c r="CF146" i="3"/>
  <c r="CB146" i="3"/>
  <c r="BX146" i="3"/>
  <c r="BT146" i="3"/>
  <c r="BP146" i="3"/>
  <c r="BL146" i="3"/>
  <c r="BG146" i="3"/>
  <c r="BC146" i="3"/>
  <c r="AY146" i="3"/>
  <c r="AU146" i="3"/>
  <c r="AQ146" i="3"/>
  <c r="AM146" i="3"/>
  <c r="AI146" i="3"/>
  <c r="AE146" i="3"/>
  <c r="AA146" i="3"/>
  <c r="W146" i="3"/>
  <c r="S146" i="3"/>
  <c r="O146" i="3"/>
  <c r="K146" i="3"/>
  <c r="F146" i="3"/>
  <c r="CR145" i="3"/>
  <c r="CN145" i="3"/>
  <c r="CJ145" i="3"/>
  <c r="CF145" i="3"/>
  <c r="CB145" i="3"/>
  <c r="BX145" i="3"/>
  <c r="BT145" i="3"/>
  <c r="BP145" i="3"/>
  <c r="BL145" i="3"/>
  <c r="BG145" i="3"/>
  <c r="BC145" i="3"/>
  <c r="AY145" i="3"/>
  <c r="AU145" i="3"/>
  <c r="AQ145" i="3"/>
  <c r="AM145" i="3"/>
  <c r="AI145" i="3"/>
  <c r="AE145" i="3"/>
  <c r="AA145" i="3"/>
  <c r="W145" i="3"/>
  <c r="S145" i="3"/>
  <c r="O145" i="3"/>
  <c r="K145" i="3"/>
  <c r="F145" i="3"/>
  <c r="B145" i="3"/>
  <c r="CR144" i="3"/>
  <c r="CN144" i="3"/>
  <c r="CJ144" i="3"/>
  <c r="CF144" i="3"/>
  <c r="CB144" i="3"/>
  <c r="BX144" i="3"/>
  <c r="BT144" i="3"/>
  <c r="BP144" i="3"/>
  <c r="BL144" i="3"/>
  <c r="BG144" i="3"/>
  <c r="BC144" i="3"/>
  <c r="AY144" i="3"/>
  <c r="AU144" i="3"/>
  <c r="AQ144" i="3"/>
  <c r="AM144" i="3"/>
  <c r="AI144" i="3"/>
  <c r="AE144" i="3"/>
  <c r="AA144" i="3"/>
  <c r="W144" i="3"/>
  <c r="S144" i="3"/>
  <c r="O144" i="3"/>
  <c r="K144" i="3"/>
  <c r="F144" i="3"/>
  <c r="B144" i="3"/>
  <c r="CR143" i="3"/>
  <c r="CN143" i="3"/>
  <c r="CJ143" i="3"/>
  <c r="CF143" i="3"/>
  <c r="CB143" i="3"/>
  <c r="BX143" i="3"/>
  <c r="BT143" i="3"/>
  <c r="BP143" i="3"/>
  <c r="BL143" i="3"/>
  <c r="BG143" i="3"/>
  <c r="BC143" i="3"/>
  <c r="AY143" i="3"/>
  <c r="AU143" i="3"/>
  <c r="AQ143" i="3"/>
  <c r="AM143" i="3"/>
  <c r="AI143" i="3"/>
  <c r="AE143" i="3"/>
  <c r="AA143" i="3"/>
  <c r="W143" i="3"/>
  <c r="S143" i="3"/>
  <c r="O143" i="3"/>
  <c r="K143" i="3"/>
  <c r="F143" i="3"/>
  <c r="B143" i="3"/>
  <c r="CR142" i="3"/>
  <c r="CN142" i="3"/>
  <c r="CJ142" i="3"/>
  <c r="CF142" i="3"/>
  <c r="CB142" i="3"/>
  <c r="BX142" i="3"/>
  <c r="BT142" i="3"/>
  <c r="BP142" i="3"/>
  <c r="BL142" i="3"/>
  <c r="BG142" i="3"/>
  <c r="BC142" i="3"/>
  <c r="AY142" i="3"/>
  <c r="AT142" i="3"/>
  <c r="AO142" i="3"/>
  <c r="AI142" i="3"/>
  <c r="AD142" i="3"/>
  <c r="Y142" i="3"/>
  <c r="S142" i="3"/>
  <c r="N142" i="3"/>
  <c r="H142" i="3"/>
  <c r="B142" i="3"/>
  <c r="B136" i="3"/>
  <c r="F136" i="3"/>
  <c r="K136" i="3"/>
  <c r="O136" i="3"/>
  <c r="S136" i="3"/>
  <c r="W136" i="3"/>
  <c r="AA136" i="3"/>
  <c r="AE136" i="3"/>
  <c r="AI136" i="3"/>
  <c r="AM136" i="3"/>
  <c r="AQ136" i="3"/>
  <c r="AU136" i="3"/>
  <c r="AY136" i="3"/>
  <c r="BC136" i="3"/>
  <c r="BG136" i="3"/>
  <c r="BL136" i="3"/>
  <c r="BP136" i="3"/>
  <c r="BT136" i="3"/>
  <c r="BX136" i="3"/>
  <c r="CB136" i="3"/>
  <c r="CF136" i="3"/>
  <c r="CJ136" i="3"/>
  <c r="CN136" i="3"/>
  <c r="CR136" i="3"/>
  <c r="BD121" i="3"/>
  <c r="AV121" i="3"/>
  <c r="AN121" i="3"/>
  <c r="AF121" i="3"/>
  <c r="X121" i="3"/>
  <c r="P121" i="3"/>
  <c r="CR119" i="3"/>
  <c r="CJ119" i="3"/>
  <c r="CB119" i="3"/>
  <c r="BT119" i="3"/>
  <c r="BL119" i="3"/>
  <c r="BC119" i="3"/>
  <c r="AU119" i="3"/>
  <c r="AM119" i="3"/>
  <c r="AE119" i="3"/>
  <c r="W119" i="3"/>
  <c r="O119" i="3"/>
  <c r="F119" i="3"/>
  <c r="CR117" i="3"/>
  <c r="CJ117" i="3"/>
  <c r="CB117" i="3"/>
  <c r="BT117" i="3"/>
  <c r="BL117" i="3"/>
  <c r="BC117" i="3"/>
  <c r="AU117" i="3"/>
  <c r="AM117" i="3"/>
  <c r="AE117" i="3"/>
  <c r="W117" i="3"/>
  <c r="O117" i="3"/>
  <c r="F117" i="3"/>
  <c r="CR115" i="3"/>
  <c r="CJ115" i="3"/>
  <c r="CB115" i="3"/>
  <c r="BT115" i="3"/>
  <c r="BL115" i="3"/>
  <c r="BC115" i="3"/>
  <c r="AU115" i="3"/>
  <c r="AM115" i="3"/>
  <c r="AE115" i="3"/>
  <c r="W115" i="3"/>
  <c r="O115" i="3"/>
  <c r="F115" i="3"/>
  <c r="CR113" i="3"/>
  <c r="CJ113" i="3"/>
  <c r="CB113" i="3"/>
  <c r="BT113" i="3"/>
  <c r="BL113" i="3"/>
  <c r="BC113" i="3"/>
  <c r="AU113" i="3"/>
  <c r="AM113" i="3"/>
  <c r="AE113" i="3"/>
  <c r="W113" i="3"/>
  <c r="O113" i="3"/>
  <c r="F113" i="3"/>
  <c r="CR111" i="3"/>
  <c r="CJ111" i="3"/>
  <c r="CB111" i="3"/>
  <c r="BT111" i="3"/>
  <c r="BL111" i="3"/>
  <c r="BC111" i="3"/>
  <c r="AU111" i="3"/>
  <c r="AM111" i="3"/>
  <c r="AE111" i="3"/>
  <c r="W111" i="3"/>
  <c r="O111" i="3"/>
  <c r="F111" i="3"/>
  <c r="CR109" i="3"/>
  <c r="CJ109" i="3"/>
  <c r="CB109" i="3"/>
  <c r="BT109" i="3"/>
  <c r="BL109" i="3"/>
  <c r="BC109" i="3"/>
  <c r="AU109" i="3"/>
  <c r="AM109" i="3"/>
  <c r="AE109" i="3"/>
  <c r="W109" i="3"/>
  <c r="O109" i="3"/>
  <c r="F109" i="3"/>
  <c r="CR107" i="3"/>
  <c r="CJ107" i="3"/>
  <c r="CB107" i="3"/>
  <c r="BT107" i="3"/>
  <c r="BL107" i="3"/>
  <c r="BC107" i="3"/>
  <c r="AU107" i="3"/>
  <c r="AM107" i="3"/>
  <c r="AE107" i="3"/>
  <c r="W107" i="3"/>
  <c r="O107" i="3"/>
  <c r="F107" i="3"/>
  <c r="CR105" i="3"/>
  <c r="CF105" i="3"/>
  <c r="BW105" i="3"/>
  <c r="BL105" i="3"/>
  <c r="AY105" i="3"/>
  <c r="AP105" i="3"/>
  <c r="AE105" i="3"/>
  <c r="S105" i="3"/>
  <c r="I105" i="3"/>
  <c r="CR103" i="3"/>
  <c r="CF103" i="3"/>
  <c r="BW103" i="3"/>
  <c r="BL103" i="3"/>
  <c r="AY103" i="3"/>
  <c r="AP103" i="3"/>
  <c r="AE103" i="3"/>
  <c r="S103" i="3"/>
  <c r="I103" i="3"/>
  <c r="CR101" i="3"/>
  <c r="CF101" i="3"/>
  <c r="BW101" i="3"/>
  <c r="BL101" i="3"/>
  <c r="AY101" i="3"/>
  <c r="AP101" i="3"/>
  <c r="AE101" i="3"/>
  <c r="S101" i="3"/>
  <c r="I101" i="3"/>
  <c r="CR99" i="3"/>
  <c r="CF99" i="3"/>
  <c r="BW99" i="3"/>
  <c r="BL99" i="3"/>
  <c r="AY99" i="3"/>
  <c r="AP99" i="3"/>
  <c r="AE99" i="3"/>
  <c r="S99" i="3"/>
  <c r="I99" i="3"/>
  <c r="CR97" i="3"/>
  <c r="CF97" i="3"/>
  <c r="BW97" i="3"/>
  <c r="BL97" i="3"/>
  <c r="AY97" i="3"/>
  <c r="AP97" i="3"/>
  <c r="AE97" i="3"/>
  <c r="S97" i="3"/>
  <c r="I97" i="3"/>
  <c r="CR95" i="3"/>
  <c r="CF95" i="3"/>
  <c r="BW95" i="3"/>
  <c r="BL95" i="3"/>
  <c r="AY95" i="3"/>
  <c r="AP95" i="3"/>
  <c r="AE95" i="3"/>
  <c r="S95" i="3"/>
  <c r="I95" i="3"/>
  <c r="CR93" i="3"/>
  <c r="CF93" i="3"/>
  <c r="BW93" i="3"/>
  <c r="BL93" i="3"/>
  <c r="AY93" i="3"/>
  <c r="AP93" i="3"/>
  <c r="AE93" i="3"/>
  <c r="S93" i="3"/>
  <c r="I93" i="3"/>
  <c r="CR91" i="3"/>
  <c r="CF91" i="3"/>
  <c r="BW91" i="3"/>
  <c r="BL91" i="3"/>
  <c r="AY91" i="3"/>
  <c r="AP91" i="3"/>
  <c r="AE91" i="3"/>
  <c r="S91" i="3"/>
  <c r="I91" i="3"/>
  <c r="CR89" i="3"/>
  <c r="CF89" i="3"/>
  <c r="BW89" i="3"/>
  <c r="BL89" i="3"/>
  <c r="AY89" i="3"/>
  <c r="AP89" i="3"/>
  <c r="AE89" i="3"/>
  <c r="S89" i="3"/>
  <c r="I89" i="3"/>
  <c r="CN87" i="3"/>
  <c r="BX87" i="3"/>
  <c r="BG87" i="3"/>
  <c r="AQ87" i="3"/>
  <c r="AA87" i="3"/>
  <c r="K87" i="3"/>
  <c r="CN85" i="3"/>
  <c r="BX85" i="3"/>
  <c r="BG85" i="3"/>
  <c r="AQ85" i="3"/>
  <c r="AA85" i="3"/>
  <c r="K85" i="3"/>
  <c r="CN83" i="3"/>
  <c r="BX83" i="3"/>
  <c r="BG83" i="3"/>
  <c r="AQ83" i="3"/>
  <c r="AA83" i="3"/>
  <c r="K83" i="3"/>
  <c r="CN81" i="3"/>
  <c r="BX81" i="3"/>
  <c r="BG81" i="3"/>
  <c r="AQ81" i="3"/>
  <c r="AA81" i="3"/>
  <c r="K81" i="3"/>
  <c r="CN79" i="3"/>
  <c r="BX79" i="3"/>
  <c r="BG79" i="3"/>
  <c r="AQ79" i="3"/>
  <c r="AA79" i="3"/>
  <c r="K79" i="3"/>
  <c r="CN77" i="3"/>
  <c r="BX77" i="3"/>
  <c r="BG77" i="3"/>
  <c r="AQ77" i="3"/>
  <c r="AA77" i="3"/>
  <c r="K77" i="3"/>
  <c r="CN75" i="3"/>
  <c r="BX75" i="3"/>
  <c r="BG75" i="3"/>
  <c r="AQ75" i="3"/>
  <c r="AA75" i="3"/>
  <c r="K75" i="3"/>
  <c r="CN73" i="3"/>
  <c r="BX73" i="3"/>
  <c r="BG73" i="3"/>
  <c r="AQ73" i="3"/>
  <c r="AA73" i="3"/>
  <c r="K73" i="3"/>
  <c r="CN71" i="3"/>
  <c r="BX71" i="3"/>
  <c r="BG71" i="3"/>
  <c r="AQ71" i="3"/>
  <c r="AA71" i="3"/>
  <c r="K71" i="3"/>
  <c r="CN69" i="3"/>
  <c r="BX69" i="3"/>
  <c r="BG69" i="3"/>
  <c r="AQ69" i="3"/>
  <c r="AA69" i="3"/>
  <c r="K69" i="3"/>
  <c r="CN67" i="3"/>
  <c r="BX67" i="3"/>
  <c r="BG67" i="3"/>
  <c r="AQ67" i="3"/>
  <c r="AA67" i="3"/>
  <c r="K67" i="3"/>
  <c r="CN65" i="3"/>
  <c r="BX65" i="3"/>
  <c r="BF65" i="3"/>
  <c r="Z65" i="3"/>
  <c r="CM63" i="3"/>
  <c r="BF63" i="3"/>
  <c r="Z63" i="3"/>
  <c r="CM61" i="3"/>
  <c r="BF61" i="3"/>
  <c r="Z61" i="3"/>
  <c r="CM59" i="3"/>
  <c r="BF59" i="3"/>
  <c r="Z59" i="3"/>
  <c r="CM57" i="3"/>
  <c r="BF57" i="3"/>
  <c r="Z57" i="3"/>
  <c r="CM55" i="3"/>
  <c r="BF55" i="3"/>
  <c r="Z55" i="3"/>
  <c r="CM53" i="3"/>
  <c r="BF53" i="3"/>
  <c r="Z53" i="3"/>
  <c r="CM51" i="3"/>
  <c r="BF51" i="3"/>
  <c r="Z51" i="3"/>
  <c r="CM49" i="3"/>
  <c r="BF49" i="3"/>
  <c r="Z49" i="3"/>
  <c r="CM47" i="3"/>
  <c r="BF47" i="3"/>
  <c r="Z47" i="3"/>
  <c r="CM45" i="3"/>
  <c r="BF45" i="3"/>
  <c r="Z45" i="3"/>
  <c r="CM43" i="3"/>
  <c r="BF43" i="3"/>
  <c r="Z43" i="3"/>
  <c r="CM41" i="3"/>
  <c r="BF41" i="3"/>
  <c r="Z41" i="3"/>
  <c r="CM39" i="3"/>
  <c r="BF39" i="3"/>
  <c r="Z39" i="3"/>
  <c r="CM37" i="3"/>
  <c r="BF37" i="3"/>
  <c r="Z37" i="3"/>
  <c r="CM35" i="3"/>
  <c r="BF35" i="3"/>
  <c r="Z35" i="3"/>
  <c r="CM33" i="3"/>
  <c r="BF33" i="3"/>
  <c r="Z33" i="3"/>
  <c r="CM31" i="3"/>
  <c r="BF31" i="3"/>
  <c r="Z31" i="3"/>
  <c r="CM29" i="3"/>
  <c r="BF29" i="3"/>
  <c r="Z29" i="3"/>
  <c r="CM27" i="3"/>
  <c r="BF27" i="3"/>
  <c r="Z27" i="3"/>
  <c r="CM25" i="3"/>
  <c r="BF25" i="3"/>
  <c r="Z25" i="3"/>
  <c r="CM23" i="3"/>
  <c r="BF23" i="3"/>
  <c r="Z23" i="3"/>
  <c r="CM21" i="3"/>
  <c r="BF21" i="3"/>
  <c r="Z21" i="3"/>
  <c r="CM19" i="3"/>
  <c r="BF19" i="3"/>
  <c r="Z19" i="3"/>
  <c r="CM17" i="3"/>
  <c r="BF17" i="3"/>
  <c r="Z17" i="3"/>
  <c r="CM15" i="3"/>
  <c r="BF15" i="3"/>
  <c r="Z15" i="3"/>
  <c r="CM13" i="3"/>
  <c r="BF13" i="3"/>
  <c r="Z13" i="3"/>
  <c r="AH160" i="4"/>
  <c r="CZ12" i="3"/>
  <c r="B12" i="3"/>
  <c r="F12" i="3"/>
  <c r="K12" i="3"/>
  <c r="O12" i="3"/>
  <c r="S12" i="3"/>
  <c r="C12" i="3"/>
  <c r="H12" i="3"/>
  <c r="N12" i="3"/>
  <c r="T12" i="3"/>
  <c r="X12" i="3"/>
  <c r="AB12" i="3"/>
  <c r="AF12" i="3"/>
  <c r="AJ12" i="3"/>
  <c r="AN12" i="3"/>
  <c r="AR12" i="3"/>
  <c r="AV12" i="3"/>
  <c r="AZ12" i="3"/>
  <c r="BD12" i="3"/>
  <c r="BH12" i="3"/>
  <c r="BM12" i="3"/>
  <c r="BQ12" i="3"/>
  <c r="BU12" i="3"/>
  <c r="BY12" i="3"/>
  <c r="CC12" i="3"/>
  <c r="CG12" i="3"/>
  <c r="CK12" i="3"/>
  <c r="CO12" i="3"/>
  <c r="D12" i="3"/>
  <c r="I12" i="3"/>
  <c r="P12" i="3"/>
  <c r="U12" i="3"/>
  <c r="Y12" i="3"/>
  <c r="AC12" i="3"/>
  <c r="AG12" i="3"/>
  <c r="AK12" i="3"/>
  <c r="AO12" i="3"/>
  <c r="AS12" i="3"/>
  <c r="AW12" i="3"/>
  <c r="BA12" i="3"/>
  <c r="BE12" i="3"/>
  <c r="BI12" i="3"/>
  <c r="BN12" i="3"/>
  <c r="BR12" i="3"/>
  <c r="BV12" i="3"/>
  <c r="BZ12" i="3"/>
  <c r="CD12" i="3"/>
  <c r="CH12" i="3"/>
  <c r="CL12" i="3"/>
  <c r="CP12" i="3"/>
  <c r="CJ173" i="4"/>
  <c r="C173" i="4"/>
  <c r="G173" i="4"/>
  <c r="L173" i="4"/>
  <c r="P173" i="4"/>
  <c r="T173" i="4"/>
  <c r="X173" i="4"/>
  <c r="AB173" i="4"/>
  <c r="AF173" i="4"/>
  <c r="AJ173" i="4"/>
  <c r="AN173" i="4"/>
  <c r="AR173" i="4"/>
  <c r="AV173" i="4"/>
  <c r="AZ173" i="4"/>
  <c r="BD173" i="4"/>
  <c r="BI173" i="4"/>
  <c r="BM173" i="4"/>
  <c r="BQ173" i="4"/>
  <c r="BU173" i="4"/>
  <c r="BY173" i="4"/>
  <c r="CC173" i="4"/>
  <c r="D173" i="4"/>
  <c r="H173" i="4"/>
  <c r="M173" i="4"/>
  <c r="Q173" i="4"/>
  <c r="U173" i="4"/>
  <c r="Y173" i="4"/>
  <c r="AC173" i="4"/>
  <c r="AG173" i="4"/>
  <c r="AK173" i="4"/>
  <c r="AO173" i="4"/>
  <c r="AS173" i="4"/>
  <c r="AW173" i="4"/>
  <c r="BA173" i="4"/>
  <c r="BE173" i="4"/>
  <c r="BJ173" i="4"/>
  <c r="BN173" i="4"/>
  <c r="BR173" i="4"/>
  <c r="BV173" i="4"/>
  <c r="BZ173" i="4"/>
  <c r="E173" i="4"/>
  <c r="N173" i="4"/>
  <c r="V173" i="4"/>
  <c r="AD173" i="4"/>
  <c r="AL173" i="4"/>
  <c r="AT173" i="4"/>
  <c r="BB173" i="4"/>
  <c r="BK173" i="4"/>
  <c r="BS173" i="4"/>
  <c r="CA173" i="4"/>
  <c r="F173" i="4"/>
  <c r="O173" i="4"/>
  <c r="W173" i="4"/>
  <c r="AE173" i="4"/>
  <c r="AM173" i="4"/>
  <c r="AU173" i="4"/>
  <c r="BC173" i="4"/>
  <c r="BL173" i="4"/>
  <c r="BT173" i="4"/>
  <c r="CB173" i="4"/>
  <c r="B173" i="4"/>
  <c r="K173" i="4"/>
  <c r="S173" i="4"/>
  <c r="AA173" i="4"/>
  <c r="AI173" i="4"/>
  <c r="AQ173" i="4"/>
  <c r="AY173" i="4"/>
  <c r="BH173" i="4"/>
  <c r="BP173" i="4"/>
  <c r="BX173" i="4"/>
  <c r="AX43" i="4"/>
  <c r="CN12" i="3"/>
  <c r="CF12" i="3"/>
  <c r="BX12" i="3"/>
  <c r="BP12" i="3"/>
  <c r="BG12" i="3"/>
  <c r="AY12" i="3"/>
  <c r="AQ12" i="3"/>
  <c r="AI12" i="3"/>
  <c r="AA12" i="3"/>
  <c r="R12" i="3"/>
  <c r="G12" i="3"/>
  <c r="AX173" i="4"/>
  <c r="R173" i="4"/>
  <c r="O163" i="4"/>
  <c r="W163" i="4"/>
  <c r="AE163" i="4"/>
  <c r="AM163" i="4"/>
  <c r="AU163" i="4"/>
  <c r="BC163" i="4"/>
  <c r="BH163" i="4"/>
  <c r="BP163" i="4"/>
  <c r="BX163" i="4"/>
  <c r="P163" i="4"/>
  <c r="X163" i="4"/>
  <c r="AB163" i="4"/>
  <c r="AJ163" i="4"/>
  <c r="AR163" i="4"/>
  <c r="AZ163" i="4"/>
  <c r="BI163" i="4"/>
  <c r="BM163" i="4"/>
  <c r="BQ163" i="4"/>
  <c r="BY163" i="4"/>
  <c r="CC163" i="4"/>
  <c r="E163" i="4"/>
  <c r="AD163" i="4"/>
  <c r="AL163" i="4"/>
  <c r="AT163" i="4"/>
  <c r="BB163" i="4"/>
  <c r="BK163" i="4"/>
  <c r="BS163" i="4"/>
  <c r="CA163" i="4"/>
  <c r="H163" i="4"/>
  <c r="Q163" i="4"/>
  <c r="Y163" i="4"/>
  <c r="BN163" i="4"/>
  <c r="AC163" i="4"/>
  <c r="AK163" i="4"/>
  <c r="AS163" i="4"/>
  <c r="BA163" i="4"/>
  <c r="BJ163" i="4"/>
  <c r="BR163" i="4"/>
  <c r="BZ163" i="4"/>
  <c r="B51" i="4"/>
  <c r="F51" i="4"/>
  <c r="K51" i="4"/>
  <c r="O51" i="4"/>
  <c r="S51" i="4"/>
  <c r="W51" i="4"/>
  <c r="AA51" i="4"/>
  <c r="AE51" i="4"/>
  <c r="AI51" i="4"/>
  <c r="AM51" i="4"/>
  <c r="AQ51" i="4"/>
  <c r="AU51" i="4"/>
  <c r="AY51" i="4"/>
  <c r="BC51" i="4"/>
  <c r="BH51" i="4"/>
  <c r="BL51" i="4"/>
  <c r="BP51" i="4"/>
  <c r="BT51" i="4"/>
  <c r="BX51" i="4"/>
  <c r="CB51" i="4"/>
  <c r="C51" i="4"/>
  <c r="G51" i="4"/>
  <c r="L51" i="4"/>
  <c r="P51" i="4"/>
  <c r="T51" i="4"/>
  <c r="X51" i="4"/>
  <c r="AB51" i="4"/>
  <c r="AF51" i="4"/>
  <c r="AJ51" i="4"/>
  <c r="AN51" i="4"/>
  <c r="AR51" i="4"/>
  <c r="AV51" i="4"/>
  <c r="AZ51" i="4"/>
  <c r="BD51" i="4"/>
  <c r="BI51" i="4"/>
  <c r="BM51" i="4"/>
  <c r="BQ51" i="4"/>
  <c r="BU51" i="4"/>
  <c r="BY51" i="4"/>
  <c r="CC51" i="4"/>
  <c r="D51" i="4"/>
  <c r="H51" i="4"/>
  <c r="M51" i="4"/>
  <c r="Q51" i="4"/>
  <c r="U51" i="4"/>
  <c r="Y51" i="4"/>
  <c r="AC51" i="4"/>
  <c r="AG51" i="4"/>
  <c r="AK51" i="4"/>
  <c r="AO51" i="4"/>
  <c r="AS51" i="4"/>
  <c r="AW51" i="4"/>
  <c r="BA51" i="4"/>
  <c r="BE51" i="4"/>
  <c r="BJ51" i="4"/>
  <c r="BN51" i="4"/>
  <c r="BR51" i="4"/>
  <c r="BV51" i="4"/>
  <c r="BZ51" i="4"/>
  <c r="J51" i="4"/>
  <c r="Z51" i="4"/>
  <c r="AP51" i="4"/>
  <c r="BF51" i="4"/>
  <c r="BW51" i="4"/>
  <c r="N51" i="4"/>
  <c r="AD51" i="4"/>
  <c r="AT51" i="4"/>
  <c r="BK51" i="4"/>
  <c r="CA51" i="4"/>
  <c r="E51" i="4"/>
  <c r="V51" i="4"/>
  <c r="AL51" i="4"/>
  <c r="BB51" i="4"/>
  <c r="BS51" i="4"/>
  <c r="CZ106" i="3"/>
  <c r="C106" i="3"/>
  <c r="G106" i="3"/>
  <c r="L106" i="3"/>
  <c r="P106" i="3"/>
  <c r="T106" i="3"/>
  <c r="X106" i="3"/>
  <c r="AB106" i="3"/>
  <c r="AF106" i="3"/>
  <c r="AJ106" i="3"/>
  <c r="AN106" i="3"/>
  <c r="AR106" i="3"/>
  <c r="AV106" i="3"/>
  <c r="AZ106" i="3"/>
  <c r="BD106" i="3"/>
  <c r="BH106" i="3"/>
  <c r="BM106" i="3"/>
  <c r="BQ106" i="3"/>
  <c r="BU106" i="3"/>
  <c r="BY106" i="3"/>
  <c r="CC106" i="3"/>
  <c r="CG106" i="3"/>
  <c r="CK106" i="3"/>
  <c r="CO106" i="3"/>
  <c r="D106" i="3"/>
  <c r="H106" i="3"/>
  <c r="M106" i="3"/>
  <c r="Q106" i="3"/>
  <c r="U106" i="3"/>
  <c r="Y106" i="3"/>
  <c r="AC106" i="3"/>
  <c r="AG106" i="3"/>
  <c r="AK106" i="3"/>
  <c r="AO106" i="3"/>
  <c r="AS106" i="3"/>
  <c r="AW106" i="3"/>
  <c r="BA106" i="3"/>
  <c r="BE106" i="3"/>
  <c r="BI106" i="3"/>
  <c r="BN106" i="3"/>
  <c r="BR106" i="3"/>
  <c r="BV106" i="3"/>
  <c r="BZ106" i="3"/>
  <c r="CD106" i="3"/>
  <c r="CH106" i="3"/>
  <c r="CL106" i="3"/>
  <c r="CP106" i="3"/>
  <c r="CZ104" i="3"/>
  <c r="C104" i="3"/>
  <c r="G104" i="3"/>
  <c r="L104" i="3"/>
  <c r="P104" i="3"/>
  <c r="T104" i="3"/>
  <c r="X104" i="3"/>
  <c r="AB104" i="3"/>
  <c r="AF104" i="3"/>
  <c r="AJ104" i="3"/>
  <c r="AN104" i="3"/>
  <c r="AR104" i="3"/>
  <c r="AV104" i="3"/>
  <c r="AZ104" i="3"/>
  <c r="BD104" i="3"/>
  <c r="BH104" i="3"/>
  <c r="BM104" i="3"/>
  <c r="BQ104" i="3"/>
  <c r="BU104" i="3"/>
  <c r="BY104" i="3"/>
  <c r="CC104" i="3"/>
  <c r="CG104" i="3"/>
  <c r="CK104" i="3"/>
  <c r="CO104" i="3"/>
  <c r="D104" i="3"/>
  <c r="H104" i="3"/>
  <c r="M104" i="3"/>
  <c r="Q104" i="3"/>
  <c r="U104" i="3"/>
  <c r="Y104" i="3"/>
  <c r="AC104" i="3"/>
  <c r="AG104" i="3"/>
  <c r="AK104" i="3"/>
  <c r="AO104" i="3"/>
  <c r="AS104" i="3"/>
  <c r="AW104" i="3"/>
  <c r="BA104" i="3"/>
  <c r="BE104" i="3"/>
  <c r="BI104" i="3"/>
  <c r="BN104" i="3"/>
  <c r="BR104" i="3"/>
  <c r="BV104" i="3"/>
  <c r="BZ104" i="3"/>
  <c r="CD104" i="3"/>
  <c r="CH104" i="3"/>
  <c r="CL104" i="3"/>
  <c r="CP104" i="3"/>
  <c r="CZ102" i="3"/>
  <c r="C102" i="3"/>
  <c r="G102" i="3"/>
  <c r="L102" i="3"/>
  <c r="P102" i="3"/>
  <c r="T102" i="3"/>
  <c r="X102" i="3"/>
  <c r="AB102" i="3"/>
  <c r="AF102" i="3"/>
  <c r="AJ102" i="3"/>
  <c r="AN102" i="3"/>
  <c r="AR102" i="3"/>
  <c r="AV102" i="3"/>
  <c r="AZ102" i="3"/>
  <c r="BD102" i="3"/>
  <c r="BH102" i="3"/>
  <c r="BM102" i="3"/>
  <c r="BQ102" i="3"/>
  <c r="BU102" i="3"/>
  <c r="BY102" i="3"/>
  <c r="CC102" i="3"/>
  <c r="CG102" i="3"/>
  <c r="CK102" i="3"/>
  <c r="CO102" i="3"/>
  <c r="D102" i="3"/>
  <c r="H102" i="3"/>
  <c r="M102" i="3"/>
  <c r="Q102" i="3"/>
  <c r="U102" i="3"/>
  <c r="Y102" i="3"/>
  <c r="AC102" i="3"/>
  <c r="AG102" i="3"/>
  <c r="AK102" i="3"/>
  <c r="AO102" i="3"/>
  <c r="AS102" i="3"/>
  <c r="AW102" i="3"/>
  <c r="BA102" i="3"/>
  <c r="BE102" i="3"/>
  <c r="BI102" i="3"/>
  <c r="BN102" i="3"/>
  <c r="BR102" i="3"/>
  <c r="BV102" i="3"/>
  <c r="BZ102" i="3"/>
  <c r="CD102" i="3"/>
  <c r="CH102" i="3"/>
  <c r="CL102" i="3"/>
  <c r="CP102" i="3"/>
  <c r="CZ100" i="3"/>
  <c r="C100" i="3"/>
  <c r="G100" i="3"/>
  <c r="L100" i="3"/>
  <c r="P100" i="3"/>
  <c r="T100" i="3"/>
  <c r="X100" i="3"/>
  <c r="AB100" i="3"/>
  <c r="AF100" i="3"/>
  <c r="AJ100" i="3"/>
  <c r="AN100" i="3"/>
  <c r="AR100" i="3"/>
  <c r="AV100" i="3"/>
  <c r="AZ100" i="3"/>
  <c r="BD100" i="3"/>
  <c r="BH100" i="3"/>
  <c r="BM100" i="3"/>
  <c r="BQ100" i="3"/>
  <c r="BU100" i="3"/>
  <c r="BY100" i="3"/>
  <c r="CC100" i="3"/>
  <c r="CG100" i="3"/>
  <c r="CK100" i="3"/>
  <c r="CO100" i="3"/>
  <c r="D100" i="3"/>
  <c r="H100" i="3"/>
  <c r="M100" i="3"/>
  <c r="Q100" i="3"/>
  <c r="U100" i="3"/>
  <c r="Y100" i="3"/>
  <c r="AC100" i="3"/>
  <c r="AG100" i="3"/>
  <c r="AK100" i="3"/>
  <c r="AO100" i="3"/>
  <c r="AS100" i="3"/>
  <c r="AW100" i="3"/>
  <c r="BA100" i="3"/>
  <c r="BE100" i="3"/>
  <c r="BI100" i="3"/>
  <c r="BN100" i="3"/>
  <c r="BR100" i="3"/>
  <c r="BV100" i="3"/>
  <c r="BZ100" i="3"/>
  <c r="CD100" i="3"/>
  <c r="CH100" i="3"/>
  <c r="CL100" i="3"/>
  <c r="CP100" i="3"/>
  <c r="CZ98" i="3"/>
  <c r="C98" i="3"/>
  <c r="G98" i="3"/>
  <c r="L98" i="3"/>
  <c r="P98" i="3"/>
  <c r="T98" i="3"/>
  <c r="X98" i="3"/>
  <c r="AB98" i="3"/>
  <c r="AF98" i="3"/>
  <c r="AJ98" i="3"/>
  <c r="AN98" i="3"/>
  <c r="AR98" i="3"/>
  <c r="AV98" i="3"/>
  <c r="AZ98" i="3"/>
  <c r="BD98" i="3"/>
  <c r="BH98" i="3"/>
  <c r="BM98" i="3"/>
  <c r="BQ98" i="3"/>
  <c r="BU98" i="3"/>
  <c r="BY98" i="3"/>
  <c r="CC98" i="3"/>
  <c r="CG98" i="3"/>
  <c r="CK98" i="3"/>
  <c r="CO98" i="3"/>
  <c r="D98" i="3"/>
  <c r="H98" i="3"/>
  <c r="M98" i="3"/>
  <c r="Q98" i="3"/>
  <c r="U98" i="3"/>
  <c r="Y98" i="3"/>
  <c r="AC98" i="3"/>
  <c r="AG98" i="3"/>
  <c r="AK98" i="3"/>
  <c r="AO98" i="3"/>
  <c r="AS98" i="3"/>
  <c r="AW98" i="3"/>
  <c r="BA98" i="3"/>
  <c r="BE98" i="3"/>
  <c r="BI98" i="3"/>
  <c r="BN98" i="3"/>
  <c r="BR98" i="3"/>
  <c r="BV98" i="3"/>
  <c r="BZ98" i="3"/>
  <c r="CD98" i="3"/>
  <c r="CH98" i="3"/>
  <c r="CL98" i="3"/>
  <c r="CP98" i="3"/>
  <c r="CZ96" i="3"/>
  <c r="C96" i="3"/>
  <c r="G96" i="3"/>
  <c r="L96" i="3"/>
  <c r="P96" i="3"/>
  <c r="T96" i="3"/>
  <c r="X96" i="3"/>
  <c r="AB96" i="3"/>
  <c r="AF96" i="3"/>
  <c r="AJ96" i="3"/>
  <c r="AN96" i="3"/>
  <c r="AR96" i="3"/>
  <c r="AV96" i="3"/>
  <c r="AZ96" i="3"/>
  <c r="BD96" i="3"/>
  <c r="BH96" i="3"/>
  <c r="BM96" i="3"/>
  <c r="BQ96" i="3"/>
  <c r="BU96" i="3"/>
  <c r="BY96" i="3"/>
  <c r="CC96" i="3"/>
  <c r="CG96" i="3"/>
  <c r="CK96" i="3"/>
  <c r="CO96" i="3"/>
  <c r="D96" i="3"/>
  <c r="H96" i="3"/>
  <c r="M96" i="3"/>
  <c r="Q96" i="3"/>
  <c r="U96" i="3"/>
  <c r="Y96" i="3"/>
  <c r="AC96" i="3"/>
  <c r="AG96" i="3"/>
  <c r="AK96" i="3"/>
  <c r="AO96" i="3"/>
  <c r="AS96" i="3"/>
  <c r="AW96" i="3"/>
  <c r="BA96" i="3"/>
  <c r="BE96" i="3"/>
  <c r="BI96" i="3"/>
  <c r="BN96" i="3"/>
  <c r="BR96" i="3"/>
  <c r="BV96" i="3"/>
  <c r="BZ96" i="3"/>
  <c r="CD96" i="3"/>
  <c r="CH96" i="3"/>
  <c r="CL96" i="3"/>
  <c r="CP96" i="3"/>
  <c r="CZ94" i="3"/>
  <c r="C94" i="3"/>
  <c r="G94" i="3"/>
  <c r="L94" i="3"/>
  <c r="P94" i="3"/>
  <c r="T94" i="3"/>
  <c r="X94" i="3"/>
  <c r="AB94" i="3"/>
  <c r="AF94" i="3"/>
  <c r="AJ94" i="3"/>
  <c r="AN94" i="3"/>
  <c r="AR94" i="3"/>
  <c r="AV94" i="3"/>
  <c r="AZ94" i="3"/>
  <c r="BD94" i="3"/>
  <c r="BH94" i="3"/>
  <c r="BM94" i="3"/>
  <c r="BQ94" i="3"/>
  <c r="BU94" i="3"/>
  <c r="BY94" i="3"/>
  <c r="CC94" i="3"/>
  <c r="CG94" i="3"/>
  <c r="CK94" i="3"/>
  <c r="CO94" i="3"/>
  <c r="D94" i="3"/>
  <c r="H94" i="3"/>
  <c r="M94" i="3"/>
  <c r="Q94" i="3"/>
  <c r="U94" i="3"/>
  <c r="Y94" i="3"/>
  <c r="AC94" i="3"/>
  <c r="AG94" i="3"/>
  <c r="AK94" i="3"/>
  <c r="AO94" i="3"/>
  <c r="AS94" i="3"/>
  <c r="AW94" i="3"/>
  <c r="BA94" i="3"/>
  <c r="BE94" i="3"/>
  <c r="BI94" i="3"/>
  <c r="BN94" i="3"/>
  <c r="BR94" i="3"/>
  <c r="BV94" i="3"/>
  <c r="BZ94" i="3"/>
  <c r="CD94" i="3"/>
  <c r="CH94" i="3"/>
  <c r="CL94" i="3"/>
  <c r="CP94" i="3"/>
  <c r="CZ92" i="3"/>
  <c r="C92" i="3"/>
  <c r="G92" i="3"/>
  <c r="L92" i="3"/>
  <c r="P92" i="3"/>
  <c r="T92" i="3"/>
  <c r="X92" i="3"/>
  <c r="AB92" i="3"/>
  <c r="AF92" i="3"/>
  <c r="AJ92" i="3"/>
  <c r="AN92" i="3"/>
  <c r="AR92" i="3"/>
  <c r="AV92" i="3"/>
  <c r="AZ92" i="3"/>
  <c r="BD92" i="3"/>
  <c r="BH92" i="3"/>
  <c r="BM92" i="3"/>
  <c r="BQ92" i="3"/>
  <c r="BU92" i="3"/>
  <c r="BY92" i="3"/>
  <c r="CC92" i="3"/>
  <c r="CG92" i="3"/>
  <c r="CK92" i="3"/>
  <c r="CO92" i="3"/>
  <c r="D92" i="3"/>
  <c r="H92" i="3"/>
  <c r="M92" i="3"/>
  <c r="Q92" i="3"/>
  <c r="U92" i="3"/>
  <c r="Y92" i="3"/>
  <c r="AC92" i="3"/>
  <c r="AG92" i="3"/>
  <c r="AK92" i="3"/>
  <c r="AO92" i="3"/>
  <c r="AS92" i="3"/>
  <c r="AW92" i="3"/>
  <c r="BA92" i="3"/>
  <c r="BE92" i="3"/>
  <c r="BI92" i="3"/>
  <c r="BN92" i="3"/>
  <c r="BR92" i="3"/>
  <c r="BV92" i="3"/>
  <c r="BZ92" i="3"/>
  <c r="CD92" i="3"/>
  <c r="CH92" i="3"/>
  <c r="CL92" i="3"/>
  <c r="CP92" i="3"/>
  <c r="CZ90" i="3"/>
  <c r="C90" i="3"/>
  <c r="G90" i="3"/>
  <c r="L90" i="3"/>
  <c r="P90" i="3"/>
  <c r="T90" i="3"/>
  <c r="X90" i="3"/>
  <c r="AB90" i="3"/>
  <c r="AF90" i="3"/>
  <c r="AJ90" i="3"/>
  <c r="AN90" i="3"/>
  <c r="AR90" i="3"/>
  <c r="AV90" i="3"/>
  <c r="AZ90" i="3"/>
  <c r="BD90" i="3"/>
  <c r="BH90" i="3"/>
  <c r="BM90" i="3"/>
  <c r="BQ90" i="3"/>
  <c r="BU90" i="3"/>
  <c r="BY90" i="3"/>
  <c r="CC90" i="3"/>
  <c r="CG90" i="3"/>
  <c r="CK90" i="3"/>
  <c r="CO90" i="3"/>
  <c r="D90" i="3"/>
  <c r="H90" i="3"/>
  <c r="M90" i="3"/>
  <c r="Q90" i="3"/>
  <c r="U90" i="3"/>
  <c r="Y90" i="3"/>
  <c r="AC90" i="3"/>
  <c r="AG90" i="3"/>
  <c r="AK90" i="3"/>
  <c r="AO90" i="3"/>
  <c r="AS90" i="3"/>
  <c r="AW90" i="3"/>
  <c r="BA90" i="3"/>
  <c r="BE90" i="3"/>
  <c r="BI90" i="3"/>
  <c r="BN90" i="3"/>
  <c r="BR90" i="3"/>
  <c r="BV90" i="3"/>
  <c r="BZ90" i="3"/>
  <c r="CD90" i="3"/>
  <c r="CH90" i="3"/>
  <c r="CL90" i="3"/>
  <c r="CP90" i="3"/>
  <c r="CZ88" i="3"/>
  <c r="C88" i="3"/>
  <c r="G88" i="3"/>
  <c r="L88" i="3"/>
  <c r="P88" i="3"/>
  <c r="T88" i="3"/>
  <c r="X88" i="3"/>
  <c r="AB88" i="3"/>
  <c r="AF88" i="3"/>
  <c r="AJ88" i="3"/>
  <c r="AN88" i="3"/>
  <c r="AR88" i="3"/>
  <c r="AV88" i="3"/>
  <c r="AZ88" i="3"/>
  <c r="BD88" i="3"/>
  <c r="BH88" i="3"/>
  <c r="BM88" i="3"/>
  <c r="BQ88" i="3"/>
  <c r="BU88" i="3"/>
  <c r="BY88" i="3"/>
  <c r="CC88" i="3"/>
  <c r="CG88" i="3"/>
  <c r="CK88" i="3"/>
  <c r="CO88" i="3"/>
  <c r="D88" i="3"/>
  <c r="H88" i="3"/>
  <c r="M88" i="3"/>
  <c r="Q88" i="3"/>
  <c r="U88" i="3"/>
  <c r="Y88" i="3"/>
  <c r="AC88" i="3"/>
  <c r="AG88" i="3"/>
  <c r="AK88" i="3"/>
  <c r="AO88" i="3"/>
  <c r="AS88" i="3"/>
  <c r="AW88" i="3"/>
  <c r="BA88" i="3"/>
  <c r="BE88" i="3"/>
  <c r="BI88" i="3"/>
  <c r="BN88" i="3"/>
  <c r="BR88" i="3"/>
  <c r="BV88" i="3"/>
  <c r="BZ88" i="3"/>
  <c r="CD88" i="3"/>
  <c r="CH88" i="3"/>
  <c r="CL88" i="3"/>
  <c r="CP88" i="3"/>
  <c r="CZ86" i="3"/>
  <c r="C86" i="3"/>
  <c r="G86" i="3"/>
  <c r="L86" i="3"/>
  <c r="P86" i="3"/>
  <c r="T86" i="3"/>
  <c r="X86" i="3"/>
  <c r="AB86" i="3"/>
  <c r="AF86" i="3"/>
  <c r="AJ86" i="3"/>
  <c r="AN86" i="3"/>
  <c r="AR86" i="3"/>
  <c r="AV86" i="3"/>
  <c r="AZ86" i="3"/>
  <c r="BD86" i="3"/>
  <c r="BH86" i="3"/>
  <c r="BM86" i="3"/>
  <c r="BQ86" i="3"/>
  <c r="BU86" i="3"/>
  <c r="BY86" i="3"/>
  <c r="CC86" i="3"/>
  <c r="CG86" i="3"/>
  <c r="CK86" i="3"/>
  <c r="CO86" i="3"/>
  <c r="D86" i="3"/>
  <c r="H86" i="3"/>
  <c r="M86" i="3"/>
  <c r="Q86" i="3"/>
  <c r="U86" i="3"/>
  <c r="Y86" i="3"/>
  <c r="AC86" i="3"/>
  <c r="AG86" i="3"/>
  <c r="AK86" i="3"/>
  <c r="AO86" i="3"/>
  <c r="AS86" i="3"/>
  <c r="AW86" i="3"/>
  <c r="BA86" i="3"/>
  <c r="BE86" i="3"/>
  <c r="BI86" i="3"/>
  <c r="BN86" i="3"/>
  <c r="BR86" i="3"/>
  <c r="BV86" i="3"/>
  <c r="BZ86" i="3"/>
  <c r="CD86" i="3"/>
  <c r="CH86" i="3"/>
  <c r="CL86" i="3"/>
  <c r="CP86" i="3"/>
  <c r="CZ84" i="3"/>
  <c r="C84" i="3"/>
  <c r="G84" i="3"/>
  <c r="L84" i="3"/>
  <c r="P84" i="3"/>
  <c r="T84" i="3"/>
  <c r="X84" i="3"/>
  <c r="AB84" i="3"/>
  <c r="AF84" i="3"/>
  <c r="AJ84" i="3"/>
  <c r="AN84" i="3"/>
  <c r="AR84" i="3"/>
  <c r="AV84" i="3"/>
  <c r="AZ84" i="3"/>
  <c r="BD84" i="3"/>
  <c r="BH84" i="3"/>
  <c r="BM84" i="3"/>
  <c r="BQ84" i="3"/>
  <c r="BU84" i="3"/>
  <c r="BY84" i="3"/>
  <c r="CC84" i="3"/>
  <c r="CG84" i="3"/>
  <c r="CK84" i="3"/>
  <c r="CO84" i="3"/>
  <c r="D84" i="3"/>
  <c r="H84" i="3"/>
  <c r="M84" i="3"/>
  <c r="Q84" i="3"/>
  <c r="U84" i="3"/>
  <c r="Y84" i="3"/>
  <c r="AC84" i="3"/>
  <c r="AG84" i="3"/>
  <c r="AK84" i="3"/>
  <c r="AO84" i="3"/>
  <c r="AS84" i="3"/>
  <c r="AW84" i="3"/>
  <c r="BA84" i="3"/>
  <c r="BE84" i="3"/>
  <c r="BI84" i="3"/>
  <c r="BN84" i="3"/>
  <c r="BR84" i="3"/>
  <c r="BV84" i="3"/>
  <c r="BZ84" i="3"/>
  <c r="CD84" i="3"/>
  <c r="CH84" i="3"/>
  <c r="CL84" i="3"/>
  <c r="CP84" i="3"/>
  <c r="CZ82" i="3"/>
  <c r="C82" i="3"/>
  <c r="G82" i="3"/>
  <c r="L82" i="3"/>
  <c r="P82" i="3"/>
  <c r="T82" i="3"/>
  <c r="X82" i="3"/>
  <c r="AB82" i="3"/>
  <c r="AF82" i="3"/>
  <c r="AJ82" i="3"/>
  <c r="AN82" i="3"/>
  <c r="AR82" i="3"/>
  <c r="AV82" i="3"/>
  <c r="AZ82" i="3"/>
  <c r="BD82" i="3"/>
  <c r="BH82" i="3"/>
  <c r="BM82" i="3"/>
  <c r="BQ82" i="3"/>
  <c r="BU82" i="3"/>
  <c r="BY82" i="3"/>
  <c r="CC82" i="3"/>
  <c r="CG82" i="3"/>
  <c r="CK82" i="3"/>
  <c r="CO82" i="3"/>
  <c r="D82" i="3"/>
  <c r="H82" i="3"/>
  <c r="M82" i="3"/>
  <c r="Q82" i="3"/>
  <c r="U82" i="3"/>
  <c r="Y82" i="3"/>
  <c r="AC82" i="3"/>
  <c r="AG82" i="3"/>
  <c r="AK82" i="3"/>
  <c r="AO82" i="3"/>
  <c r="AS82" i="3"/>
  <c r="AW82" i="3"/>
  <c r="BA82" i="3"/>
  <c r="BE82" i="3"/>
  <c r="BI82" i="3"/>
  <c r="BN82" i="3"/>
  <c r="BR82" i="3"/>
  <c r="BV82" i="3"/>
  <c r="BZ82" i="3"/>
  <c r="CD82" i="3"/>
  <c r="CH82" i="3"/>
  <c r="CL82" i="3"/>
  <c r="CP82" i="3"/>
  <c r="CZ80" i="3"/>
  <c r="C80" i="3"/>
  <c r="G80" i="3"/>
  <c r="L80" i="3"/>
  <c r="P80" i="3"/>
  <c r="T80" i="3"/>
  <c r="X80" i="3"/>
  <c r="AB80" i="3"/>
  <c r="AF80" i="3"/>
  <c r="AJ80" i="3"/>
  <c r="AN80" i="3"/>
  <c r="AR80" i="3"/>
  <c r="AV80" i="3"/>
  <c r="AZ80" i="3"/>
  <c r="BD80" i="3"/>
  <c r="BH80" i="3"/>
  <c r="BM80" i="3"/>
  <c r="BQ80" i="3"/>
  <c r="BU80" i="3"/>
  <c r="BY80" i="3"/>
  <c r="CC80" i="3"/>
  <c r="CG80" i="3"/>
  <c r="CK80" i="3"/>
  <c r="CO80" i="3"/>
  <c r="D80" i="3"/>
  <c r="H80" i="3"/>
  <c r="M80" i="3"/>
  <c r="Q80" i="3"/>
  <c r="U80" i="3"/>
  <c r="Y80" i="3"/>
  <c r="AC80" i="3"/>
  <c r="AG80" i="3"/>
  <c r="AK80" i="3"/>
  <c r="AO80" i="3"/>
  <c r="AS80" i="3"/>
  <c r="AW80" i="3"/>
  <c r="BA80" i="3"/>
  <c r="BE80" i="3"/>
  <c r="BI80" i="3"/>
  <c r="BN80" i="3"/>
  <c r="BR80" i="3"/>
  <c r="BV80" i="3"/>
  <c r="BZ80" i="3"/>
  <c r="CD80" i="3"/>
  <c r="CH80" i="3"/>
  <c r="CL80" i="3"/>
  <c r="CP80" i="3"/>
  <c r="CZ78" i="3"/>
  <c r="C78" i="3"/>
  <c r="G78" i="3"/>
  <c r="L78" i="3"/>
  <c r="P78" i="3"/>
  <c r="T78" i="3"/>
  <c r="X78" i="3"/>
  <c r="AB78" i="3"/>
  <c r="AF78" i="3"/>
  <c r="AJ78" i="3"/>
  <c r="AN78" i="3"/>
  <c r="AR78" i="3"/>
  <c r="AV78" i="3"/>
  <c r="AZ78" i="3"/>
  <c r="BD78" i="3"/>
  <c r="BH78" i="3"/>
  <c r="BM78" i="3"/>
  <c r="BQ78" i="3"/>
  <c r="BU78" i="3"/>
  <c r="BY78" i="3"/>
  <c r="CC78" i="3"/>
  <c r="CG78" i="3"/>
  <c r="CK78" i="3"/>
  <c r="CO78" i="3"/>
  <c r="D78" i="3"/>
  <c r="H78" i="3"/>
  <c r="M78" i="3"/>
  <c r="Q78" i="3"/>
  <c r="U78" i="3"/>
  <c r="Y78" i="3"/>
  <c r="AC78" i="3"/>
  <c r="AG78" i="3"/>
  <c r="AK78" i="3"/>
  <c r="AO78" i="3"/>
  <c r="AS78" i="3"/>
  <c r="AW78" i="3"/>
  <c r="BA78" i="3"/>
  <c r="BE78" i="3"/>
  <c r="BI78" i="3"/>
  <c r="BN78" i="3"/>
  <c r="BR78" i="3"/>
  <c r="BV78" i="3"/>
  <c r="BZ78" i="3"/>
  <c r="CD78" i="3"/>
  <c r="CH78" i="3"/>
  <c r="CL78" i="3"/>
  <c r="CP78" i="3"/>
  <c r="CZ76" i="3"/>
  <c r="C76" i="3"/>
  <c r="G76" i="3"/>
  <c r="L76" i="3"/>
  <c r="P76" i="3"/>
  <c r="T76" i="3"/>
  <c r="X76" i="3"/>
  <c r="AB76" i="3"/>
  <c r="AF76" i="3"/>
  <c r="AJ76" i="3"/>
  <c r="AN76" i="3"/>
  <c r="AR76" i="3"/>
  <c r="AV76" i="3"/>
  <c r="AZ76" i="3"/>
  <c r="BD76" i="3"/>
  <c r="BH76" i="3"/>
  <c r="BM76" i="3"/>
  <c r="BQ76" i="3"/>
  <c r="BU76" i="3"/>
  <c r="BY76" i="3"/>
  <c r="CC76" i="3"/>
  <c r="CG76" i="3"/>
  <c r="CK76" i="3"/>
  <c r="CO76" i="3"/>
  <c r="D76" i="3"/>
  <c r="H76" i="3"/>
  <c r="M76" i="3"/>
  <c r="Q76" i="3"/>
  <c r="U76" i="3"/>
  <c r="Y76" i="3"/>
  <c r="AC76" i="3"/>
  <c r="AG76" i="3"/>
  <c r="AK76" i="3"/>
  <c r="AO76" i="3"/>
  <c r="AS76" i="3"/>
  <c r="AW76" i="3"/>
  <c r="BA76" i="3"/>
  <c r="BE76" i="3"/>
  <c r="BI76" i="3"/>
  <c r="BN76" i="3"/>
  <c r="BR76" i="3"/>
  <c r="BV76" i="3"/>
  <c r="BZ76" i="3"/>
  <c r="CD76" i="3"/>
  <c r="CH76" i="3"/>
  <c r="CL76" i="3"/>
  <c r="CP76" i="3"/>
  <c r="CZ74" i="3"/>
  <c r="C74" i="3"/>
  <c r="G74" i="3"/>
  <c r="L74" i="3"/>
  <c r="P74" i="3"/>
  <c r="T74" i="3"/>
  <c r="X74" i="3"/>
  <c r="AB74" i="3"/>
  <c r="AF74" i="3"/>
  <c r="AJ74" i="3"/>
  <c r="AN74" i="3"/>
  <c r="AR74" i="3"/>
  <c r="AV74" i="3"/>
  <c r="AZ74" i="3"/>
  <c r="BD74" i="3"/>
  <c r="BH74" i="3"/>
  <c r="BM74" i="3"/>
  <c r="BQ74" i="3"/>
  <c r="BU74" i="3"/>
  <c r="BY74" i="3"/>
  <c r="CC74" i="3"/>
  <c r="CG74" i="3"/>
  <c r="CK74" i="3"/>
  <c r="CO74" i="3"/>
  <c r="D74" i="3"/>
  <c r="H74" i="3"/>
  <c r="M74" i="3"/>
  <c r="Q74" i="3"/>
  <c r="U74" i="3"/>
  <c r="Y74" i="3"/>
  <c r="AC74" i="3"/>
  <c r="AG74" i="3"/>
  <c r="AK74" i="3"/>
  <c r="AO74" i="3"/>
  <c r="AS74" i="3"/>
  <c r="AW74" i="3"/>
  <c r="BA74" i="3"/>
  <c r="BE74" i="3"/>
  <c r="BI74" i="3"/>
  <c r="BN74" i="3"/>
  <c r="BR74" i="3"/>
  <c r="BV74" i="3"/>
  <c r="BZ74" i="3"/>
  <c r="CD74" i="3"/>
  <c r="CH74" i="3"/>
  <c r="CL74" i="3"/>
  <c r="CP74" i="3"/>
  <c r="CZ72" i="3"/>
  <c r="C72" i="3"/>
  <c r="G72" i="3"/>
  <c r="L72" i="3"/>
  <c r="P72" i="3"/>
  <c r="T72" i="3"/>
  <c r="X72" i="3"/>
  <c r="AB72" i="3"/>
  <c r="AF72" i="3"/>
  <c r="AJ72" i="3"/>
  <c r="AN72" i="3"/>
  <c r="AR72" i="3"/>
  <c r="AV72" i="3"/>
  <c r="AZ72" i="3"/>
  <c r="BD72" i="3"/>
  <c r="BH72" i="3"/>
  <c r="BM72" i="3"/>
  <c r="BQ72" i="3"/>
  <c r="BU72" i="3"/>
  <c r="BY72" i="3"/>
  <c r="CC72" i="3"/>
  <c r="CG72" i="3"/>
  <c r="CK72" i="3"/>
  <c r="CO72" i="3"/>
  <c r="D72" i="3"/>
  <c r="H72" i="3"/>
  <c r="M72" i="3"/>
  <c r="Q72" i="3"/>
  <c r="U72" i="3"/>
  <c r="Y72" i="3"/>
  <c r="AC72" i="3"/>
  <c r="AG72" i="3"/>
  <c r="AK72" i="3"/>
  <c r="AO72" i="3"/>
  <c r="AS72" i="3"/>
  <c r="AW72" i="3"/>
  <c r="BA72" i="3"/>
  <c r="BE72" i="3"/>
  <c r="BI72" i="3"/>
  <c r="BN72" i="3"/>
  <c r="BR72" i="3"/>
  <c r="BV72" i="3"/>
  <c r="BZ72" i="3"/>
  <c r="CD72" i="3"/>
  <c r="CH72" i="3"/>
  <c r="CL72" i="3"/>
  <c r="CP72" i="3"/>
  <c r="CZ70" i="3"/>
  <c r="C70" i="3"/>
  <c r="G70" i="3"/>
  <c r="L70" i="3"/>
  <c r="P70" i="3"/>
  <c r="T70" i="3"/>
  <c r="X70" i="3"/>
  <c r="AB70" i="3"/>
  <c r="AF70" i="3"/>
  <c r="AJ70" i="3"/>
  <c r="AN70" i="3"/>
  <c r="AR70" i="3"/>
  <c r="AV70" i="3"/>
  <c r="AZ70" i="3"/>
  <c r="BD70" i="3"/>
  <c r="BH70" i="3"/>
  <c r="BM70" i="3"/>
  <c r="BQ70" i="3"/>
  <c r="BU70" i="3"/>
  <c r="BY70" i="3"/>
  <c r="CC70" i="3"/>
  <c r="CG70" i="3"/>
  <c r="CK70" i="3"/>
  <c r="CO70" i="3"/>
  <c r="D70" i="3"/>
  <c r="H70" i="3"/>
  <c r="M70" i="3"/>
  <c r="Q70" i="3"/>
  <c r="U70" i="3"/>
  <c r="Y70" i="3"/>
  <c r="AC70" i="3"/>
  <c r="AG70" i="3"/>
  <c r="AK70" i="3"/>
  <c r="AO70" i="3"/>
  <c r="AS70" i="3"/>
  <c r="AW70" i="3"/>
  <c r="BA70" i="3"/>
  <c r="BE70" i="3"/>
  <c r="BI70" i="3"/>
  <c r="BN70" i="3"/>
  <c r="BR70" i="3"/>
  <c r="BV70" i="3"/>
  <c r="BZ70" i="3"/>
  <c r="CD70" i="3"/>
  <c r="CH70" i="3"/>
  <c r="CL70" i="3"/>
  <c r="CP70" i="3"/>
  <c r="CZ68" i="3"/>
  <c r="C68" i="3"/>
  <c r="G68" i="3"/>
  <c r="L68" i="3"/>
  <c r="P68" i="3"/>
  <c r="T68" i="3"/>
  <c r="X68" i="3"/>
  <c r="AB68" i="3"/>
  <c r="AF68" i="3"/>
  <c r="AJ68" i="3"/>
  <c r="AN68" i="3"/>
  <c r="AR68" i="3"/>
  <c r="AV68" i="3"/>
  <c r="AZ68" i="3"/>
  <c r="BD68" i="3"/>
  <c r="BH68" i="3"/>
  <c r="BM68" i="3"/>
  <c r="BQ68" i="3"/>
  <c r="BU68" i="3"/>
  <c r="BY68" i="3"/>
  <c r="CC68" i="3"/>
  <c r="CG68" i="3"/>
  <c r="CK68" i="3"/>
  <c r="CO68" i="3"/>
  <c r="D68" i="3"/>
  <c r="H68" i="3"/>
  <c r="M68" i="3"/>
  <c r="Q68" i="3"/>
  <c r="U68" i="3"/>
  <c r="Y68" i="3"/>
  <c r="AC68" i="3"/>
  <c r="AG68" i="3"/>
  <c r="AK68" i="3"/>
  <c r="AO68" i="3"/>
  <c r="AS68" i="3"/>
  <c r="AW68" i="3"/>
  <c r="BA68" i="3"/>
  <c r="BE68" i="3"/>
  <c r="BI68" i="3"/>
  <c r="BN68" i="3"/>
  <c r="BR68" i="3"/>
  <c r="BV68" i="3"/>
  <c r="BZ68" i="3"/>
  <c r="CD68" i="3"/>
  <c r="CH68" i="3"/>
  <c r="CL68" i="3"/>
  <c r="CP68" i="3"/>
  <c r="CZ66" i="3"/>
  <c r="C66" i="3"/>
  <c r="G66" i="3"/>
  <c r="L66" i="3"/>
  <c r="P66" i="3"/>
  <c r="T66" i="3"/>
  <c r="X66" i="3"/>
  <c r="AB66" i="3"/>
  <c r="AF66" i="3"/>
  <c r="AJ66" i="3"/>
  <c r="AN66" i="3"/>
  <c r="AR66" i="3"/>
  <c r="AV66" i="3"/>
  <c r="AZ66" i="3"/>
  <c r="BD66" i="3"/>
  <c r="BH66" i="3"/>
  <c r="BM66" i="3"/>
  <c r="BQ66" i="3"/>
  <c r="BU66" i="3"/>
  <c r="BY66" i="3"/>
  <c r="CC66" i="3"/>
  <c r="CG66" i="3"/>
  <c r="CK66" i="3"/>
  <c r="CO66" i="3"/>
  <c r="D66" i="3"/>
  <c r="H66" i="3"/>
  <c r="M66" i="3"/>
  <c r="Q66" i="3"/>
  <c r="U66" i="3"/>
  <c r="Y66" i="3"/>
  <c r="AC66" i="3"/>
  <c r="AG66" i="3"/>
  <c r="AK66" i="3"/>
  <c r="AO66" i="3"/>
  <c r="AS66" i="3"/>
  <c r="AW66" i="3"/>
  <c r="BA66" i="3"/>
  <c r="BE66" i="3"/>
  <c r="BI66" i="3"/>
  <c r="BN66" i="3"/>
  <c r="BR66" i="3"/>
  <c r="BV66" i="3"/>
  <c r="BZ66" i="3"/>
  <c r="CD66" i="3"/>
  <c r="CH66" i="3"/>
  <c r="CL66" i="3"/>
  <c r="CP66" i="3"/>
  <c r="CZ64" i="3"/>
  <c r="C64" i="3"/>
  <c r="G64" i="3"/>
  <c r="L64" i="3"/>
  <c r="P64" i="3"/>
  <c r="T64" i="3"/>
  <c r="X64" i="3"/>
  <c r="AB64" i="3"/>
  <c r="AF64" i="3"/>
  <c r="AJ64" i="3"/>
  <c r="AN64" i="3"/>
  <c r="AR64" i="3"/>
  <c r="AV64" i="3"/>
  <c r="AZ64" i="3"/>
  <c r="BD64" i="3"/>
  <c r="BH64" i="3"/>
  <c r="BM64" i="3"/>
  <c r="BQ64" i="3"/>
  <c r="BU64" i="3"/>
  <c r="BY64" i="3"/>
  <c r="CC64" i="3"/>
  <c r="CG64" i="3"/>
  <c r="CK64" i="3"/>
  <c r="CO64" i="3"/>
  <c r="D64" i="3"/>
  <c r="H64" i="3"/>
  <c r="M64" i="3"/>
  <c r="Q64" i="3"/>
  <c r="U64" i="3"/>
  <c r="Y64" i="3"/>
  <c r="AC64" i="3"/>
  <c r="AG64" i="3"/>
  <c r="AK64" i="3"/>
  <c r="AO64" i="3"/>
  <c r="AS64" i="3"/>
  <c r="AW64" i="3"/>
  <c r="BA64" i="3"/>
  <c r="BE64" i="3"/>
  <c r="BI64" i="3"/>
  <c r="BN64" i="3"/>
  <c r="BR64" i="3"/>
  <c r="BV64" i="3"/>
  <c r="BZ64" i="3"/>
  <c r="CD64" i="3"/>
  <c r="CH64" i="3"/>
  <c r="CL64" i="3"/>
  <c r="CP64" i="3"/>
  <c r="CZ62" i="3"/>
  <c r="C62" i="3"/>
  <c r="G62" i="3"/>
  <c r="L62" i="3"/>
  <c r="P62" i="3"/>
  <c r="T62" i="3"/>
  <c r="X62" i="3"/>
  <c r="AB62" i="3"/>
  <c r="AF62" i="3"/>
  <c r="AJ62" i="3"/>
  <c r="AN62" i="3"/>
  <c r="AR62" i="3"/>
  <c r="AV62" i="3"/>
  <c r="AZ62" i="3"/>
  <c r="BD62" i="3"/>
  <c r="BH62" i="3"/>
  <c r="BM62" i="3"/>
  <c r="BQ62" i="3"/>
  <c r="BU62" i="3"/>
  <c r="BY62" i="3"/>
  <c r="CC62" i="3"/>
  <c r="CG62" i="3"/>
  <c r="CK62" i="3"/>
  <c r="CO62" i="3"/>
  <c r="D62" i="3"/>
  <c r="H62" i="3"/>
  <c r="M62" i="3"/>
  <c r="Q62" i="3"/>
  <c r="U62" i="3"/>
  <c r="Y62" i="3"/>
  <c r="AC62" i="3"/>
  <c r="AG62" i="3"/>
  <c r="AK62" i="3"/>
  <c r="AO62" i="3"/>
  <c r="AS62" i="3"/>
  <c r="AW62" i="3"/>
  <c r="BA62" i="3"/>
  <c r="BE62" i="3"/>
  <c r="BI62" i="3"/>
  <c r="BN62" i="3"/>
  <c r="BR62" i="3"/>
  <c r="BV62" i="3"/>
  <c r="BZ62" i="3"/>
  <c r="CD62" i="3"/>
  <c r="CH62" i="3"/>
  <c r="CL62" i="3"/>
  <c r="CP62" i="3"/>
  <c r="CZ60" i="3"/>
  <c r="C60" i="3"/>
  <c r="G60" i="3"/>
  <c r="L60" i="3"/>
  <c r="P60" i="3"/>
  <c r="T60" i="3"/>
  <c r="X60" i="3"/>
  <c r="AB60" i="3"/>
  <c r="AF60" i="3"/>
  <c r="AJ60" i="3"/>
  <c r="AN60" i="3"/>
  <c r="AR60" i="3"/>
  <c r="AV60" i="3"/>
  <c r="AZ60" i="3"/>
  <c r="BD60" i="3"/>
  <c r="BH60" i="3"/>
  <c r="BM60" i="3"/>
  <c r="BQ60" i="3"/>
  <c r="BU60" i="3"/>
  <c r="BY60" i="3"/>
  <c r="CC60" i="3"/>
  <c r="CG60" i="3"/>
  <c r="CK60" i="3"/>
  <c r="CO60" i="3"/>
  <c r="D60" i="3"/>
  <c r="H60" i="3"/>
  <c r="M60" i="3"/>
  <c r="Q60" i="3"/>
  <c r="U60" i="3"/>
  <c r="Y60" i="3"/>
  <c r="AC60" i="3"/>
  <c r="AG60" i="3"/>
  <c r="AK60" i="3"/>
  <c r="AO60" i="3"/>
  <c r="AS60" i="3"/>
  <c r="AW60" i="3"/>
  <c r="BA60" i="3"/>
  <c r="BE60" i="3"/>
  <c r="BI60" i="3"/>
  <c r="BN60" i="3"/>
  <c r="BR60" i="3"/>
  <c r="BV60" i="3"/>
  <c r="BZ60" i="3"/>
  <c r="CD60" i="3"/>
  <c r="CH60" i="3"/>
  <c r="CL60" i="3"/>
  <c r="CP60" i="3"/>
  <c r="CZ58" i="3"/>
  <c r="C58" i="3"/>
  <c r="G58" i="3"/>
  <c r="L58" i="3"/>
  <c r="P58" i="3"/>
  <c r="T58" i="3"/>
  <c r="X58" i="3"/>
  <c r="AB58" i="3"/>
  <c r="AF58" i="3"/>
  <c r="AJ58" i="3"/>
  <c r="AN58" i="3"/>
  <c r="AR58" i="3"/>
  <c r="AV58" i="3"/>
  <c r="AZ58" i="3"/>
  <c r="BD58" i="3"/>
  <c r="BH58" i="3"/>
  <c r="BM58" i="3"/>
  <c r="BQ58" i="3"/>
  <c r="BU58" i="3"/>
  <c r="BY58" i="3"/>
  <c r="CC58" i="3"/>
  <c r="CG58" i="3"/>
  <c r="CK58" i="3"/>
  <c r="CO58" i="3"/>
  <c r="D58" i="3"/>
  <c r="H58" i="3"/>
  <c r="M58" i="3"/>
  <c r="Q58" i="3"/>
  <c r="U58" i="3"/>
  <c r="Y58" i="3"/>
  <c r="AC58" i="3"/>
  <c r="AG58" i="3"/>
  <c r="AK58" i="3"/>
  <c r="AO58" i="3"/>
  <c r="AS58" i="3"/>
  <c r="AW58" i="3"/>
  <c r="BA58" i="3"/>
  <c r="BE58" i="3"/>
  <c r="BI58" i="3"/>
  <c r="BN58" i="3"/>
  <c r="BR58" i="3"/>
  <c r="BV58" i="3"/>
  <c r="BZ58" i="3"/>
  <c r="CD58" i="3"/>
  <c r="CH58" i="3"/>
  <c r="CL58" i="3"/>
  <c r="CP58" i="3"/>
  <c r="CZ56" i="3"/>
  <c r="C56" i="3"/>
  <c r="G56" i="3"/>
  <c r="L56" i="3"/>
  <c r="P56" i="3"/>
  <c r="T56" i="3"/>
  <c r="X56" i="3"/>
  <c r="AB56" i="3"/>
  <c r="AF56" i="3"/>
  <c r="AJ56" i="3"/>
  <c r="AN56" i="3"/>
  <c r="AR56" i="3"/>
  <c r="AV56" i="3"/>
  <c r="AZ56" i="3"/>
  <c r="BD56" i="3"/>
  <c r="BH56" i="3"/>
  <c r="BM56" i="3"/>
  <c r="BQ56" i="3"/>
  <c r="BU56" i="3"/>
  <c r="BY56" i="3"/>
  <c r="CC56" i="3"/>
  <c r="CG56" i="3"/>
  <c r="CK56" i="3"/>
  <c r="CO56" i="3"/>
  <c r="D56" i="3"/>
  <c r="H56" i="3"/>
  <c r="M56" i="3"/>
  <c r="Q56" i="3"/>
  <c r="U56" i="3"/>
  <c r="Y56" i="3"/>
  <c r="AC56" i="3"/>
  <c r="AG56" i="3"/>
  <c r="AK56" i="3"/>
  <c r="AO56" i="3"/>
  <c r="AS56" i="3"/>
  <c r="AW56" i="3"/>
  <c r="BA56" i="3"/>
  <c r="BE56" i="3"/>
  <c r="BI56" i="3"/>
  <c r="BN56" i="3"/>
  <c r="BR56" i="3"/>
  <c r="BV56" i="3"/>
  <c r="BZ56" i="3"/>
  <c r="CD56" i="3"/>
  <c r="CH56" i="3"/>
  <c r="CL56" i="3"/>
  <c r="CP56" i="3"/>
  <c r="CZ54" i="3"/>
  <c r="C54" i="3"/>
  <c r="G54" i="3"/>
  <c r="L54" i="3"/>
  <c r="P54" i="3"/>
  <c r="T54" i="3"/>
  <c r="X54" i="3"/>
  <c r="AB54" i="3"/>
  <c r="AF54" i="3"/>
  <c r="AJ54" i="3"/>
  <c r="AN54" i="3"/>
  <c r="AR54" i="3"/>
  <c r="AV54" i="3"/>
  <c r="AZ54" i="3"/>
  <c r="BD54" i="3"/>
  <c r="BH54" i="3"/>
  <c r="BM54" i="3"/>
  <c r="BQ54" i="3"/>
  <c r="BU54" i="3"/>
  <c r="BY54" i="3"/>
  <c r="CC54" i="3"/>
  <c r="CG54" i="3"/>
  <c r="CK54" i="3"/>
  <c r="CO54" i="3"/>
  <c r="D54" i="3"/>
  <c r="H54" i="3"/>
  <c r="M54" i="3"/>
  <c r="Q54" i="3"/>
  <c r="U54" i="3"/>
  <c r="Y54" i="3"/>
  <c r="AC54" i="3"/>
  <c r="AG54" i="3"/>
  <c r="AK54" i="3"/>
  <c r="AO54" i="3"/>
  <c r="AS54" i="3"/>
  <c r="AW54" i="3"/>
  <c r="BA54" i="3"/>
  <c r="BE54" i="3"/>
  <c r="BI54" i="3"/>
  <c r="BN54" i="3"/>
  <c r="BR54" i="3"/>
  <c r="BV54" i="3"/>
  <c r="BZ54" i="3"/>
  <c r="CD54" i="3"/>
  <c r="CH54" i="3"/>
  <c r="CL54" i="3"/>
  <c r="CP54" i="3"/>
  <c r="CZ52" i="3"/>
  <c r="C52" i="3"/>
  <c r="G52" i="3"/>
  <c r="L52" i="3"/>
  <c r="P52" i="3"/>
  <c r="T52" i="3"/>
  <c r="X52" i="3"/>
  <c r="AB52" i="3"/>
  <c r="AF52" i="3"/>
  <c r="AJ52" i="3"/>
  <c r="AN52" i="3"/>
  <c r="AR52" i="3"/>
  <c r="AV52" i="3"/>
  <c r="AZ52" i="3"/>
  <c r="BD52" i="3"/>
  <c r="BH52" i="3"/>
  <c r="BM52" i="3"/>
  <c r="BQ52" i="3"/>
  <c r="BU52" i="3"/>
  <c r="BY52" i="3"/>
  <c r="CC52" i="3"/>
  <c r="CG52" i="3"/>
  <c r="CK52" i="3"/>
  <c r="CO52" i="3"/>
  <c r="D52" i="3"/>
  <c r="H52" i="3"/>
  <c r="M52" i="3"/>
  <c r="Q52" i="3"/>
  <c r="U52" i="3"/>
  <c r="Y52" i="3"/>
  <c r="AC52" i="3"/>
  <c r="AG52" i="3"/>
  <c r="AK52" i="3"/>
  <c r="AO52" i="3"/>
  <c r="AS52" i="3"/>
  <c r="AW52" i="3"/>
  <c r="BA52" i="3"/>
  <c r="BE52" i="3"/>
  <c r="BI52" i="3"/>
  <c r="BN52" i="3"/>
  <c r="BR52" i="3"/>
  <c r="BV52" i="3"/>
  <c r="BZ52" i="3"/>
  <c r="CD52" i="3"/>
  <c r="CH52" i="3"/>
  <c r="CL52" i="3"/>
  <c r="CP52" i="3"/>
  <c r="CZ50" i="3"/>
  <c r="C50" i="3"/>
  <c r="G50" i="3"/>
  <c r="L50" i="3"/>
  <c r="P50" i="3"/>
  <c r="T50" i="3"/>
  <c r="X50" i="3"/>
  <c r="AB50" i="3"/>
  <c r="AF50" i="3"/>
  <c r="AJ50" i="3"/>
  <c r="AN50" i="3"/>
  <c r="AR50" i="3"/>
  <c r="AV50" i="3"/>
  <c r="AZ50" i="3"/>
  <c r="BD50" i="3"/>
  <c r="BH50" i="3"/>
  <c r="BM50" i="3"/>
  <c r="BQ50" i="3"/>
  <c r="BU50" i="3"/>
  <c r="BY50" i="3"/>
  <c r="CC50" i="3"/>
  <c r="CG50" i="3"/>
  <c r="CK50" i="3"/>
  <c r="CO50" i="3"/>
  <c r="D50" i="3"/>
  <c r="H50" i="3"/>
  <c r="M50" i="3"/>
  <c r="Q50" i="3"/>
  <c r="U50" i="3"/>
  <c r="Y50" i="3"/>
  <c r="AC50" i="3"/>
  <c r="AG50" i="3"/>
  <c r="AK50" i="3"/>
  <c r="AO50" i="3"/>
  <c r="AS50" i="3"/>
  <c r="AW50" i="3"/>
  <c r="BA50" i="3"/>
  <c r="BE50" i="3"/>
  <c r="BI50" i="3"/>
  <c r="BN50" i="3"/>
  <c r="BR50" i="3"/>
  <c r="BV50" i="3"/>
  <c r="BZ50" i="3"/>
  <c r="CD50" i="3"/>
  <c r="CH50" i="3"/>
  <c r="CL50" i="3"/>
  <c r="CP50" i="3"/>
  <c r="CZ48" i="3"/>
  <c r="C48" i="3"/>
  <c r="G48" i="3"/>
  <c r="L48" i="3"/>
  <c r="P48" i="3"/>
  <c r="T48" i="3"/>
  <c r="X48" i="3"/>
  <c r="AB48" i="3"/>
  <c r="AF48" i="3"/>
  <c r="AJ48" i="3"/>
  <c r="AN48" i="3"/>
  <c r="AR48" i="3"/>
  <c r="AV48" i="3"/>
  <c r="AZ48" i="3"/>
  <c r="BD48" i="3"/>
  <c r="BH48" i="3"/>
  <c r="BM48" i="3"/>
  <c r="BQ48" i="3"/>
  <c r="BU48" i="3"/>
  <c r="BY48" i="3"/>
  <c r="CC48" i="3"/>
  <c r="CG48" i="3"/>
  <c r="CK48" i="3"/>
  <c r="CO48" i="3"/>
  <c r="D48" i="3"/>
  <c r="H48" i="3"/>
  <c r="M48" i="3"/>
  <c r="Q48" i="3"/>
  <c r="U48" i="3"/>
  <c r="Y48" i="3"/>
  <c r="AC48" i="3"/>
  <c r="AG48" i="3"/>
  <c r="AK48" i="3"/>
  <c r="AO48" i="3"/>
  <c r="AS48" i="3"/>
  <c r="AW48" i="3"/>
  <c r="BA48" i="3"/>
  <c r="BE48" i="3"/>
  <c r="BI48" i="3"/>
  <c r="BN48" i="3"/>
  <c r="BR48" i="3"/>
  <c r="BV48" i="3"/>
  <c r="BZ48" i="3"/>
  <c r="CD48" i="3"/>
  <c r="CH48" i="3"/>
  <c r="CL48" i="3"/>
  <c r="CP48" i="3"/>
  <c r="CZ46" i="3"/>
  <c r="C46" i="3"/>
  <c r="G46" i="3"/>
  <c r="L46" i="3"/>
  <c r="P46" i="3"/>
  <c r="T46" i="3"/>
  <c r="X46" i="3"/>
  <c r="AB46" i="3"/>
  <c r="AF46" i="3"/>
  <c r="AJ46" i="3"/>
  <c r="AN46" i="3"/>
  <c r="AR46" i="3"/>
  <c r="AV46" i="3"/>
  <c r="AZ46" i="3"/>
  <c r="BD46" i="3"/>
  <c r="BH46" i="3"/>
  <c r="BM46" i="3"/>
  <c r="BQ46" i="3"/>
  <c r="BU46" i="3"/>
  <c r="BY46" i="3"/>
  <c r="CC46" i="3"/>
  <c r="CG46" i="3"/>
  <c r="CK46" i="3"/>
  <c r="CO46" i="3"/>
  <c r="D46" i="3"/>
  <c r="H46" i="3"/>
  <c r="M46" i="3"/>
  <c r="Q46" i="3"/>
  <c r="U46" i="3"/>
  <c r="Y46" i="3"/>
  <c r="AC46" i="3"/>
  <c r="AG46" i="3"/>
  <c r="AK46" i="3"/>
  <c r="AO46" i="3"/>
  <c r="AS46" i="3"/>
  <c r="AW46" i="3"/>
  <c r="BA46" i="3"/>
  <c r="BE46" i="3"/>
  <c r="BI46" i="3"/>
  <c r="BN46" i="3"/>
  <c r="BR46" i="3"/>
  <c r="BV46" i="3"/>
  <c r="BZ46" i="3"/>
  <c r="CD46" i="3"/>
  <c r="CH46" i="3"/>
  <c r="CL46" i="3"/>
  <c r="CP46" i="3"/>
  <c r="CZ44" i="3"/>
  <c r="C44" i="3"/>
  <c r="G44" i="3"/>
  <c r="L44" i="3"/>
  <c r="P44" i="3"/>
  <c r="T44" i="3"/>
  <c r="X44" i="3"/>
  <c r="AB44" i="3"/>
  <c r="AF44" i="3"/>
  <c r="AJ44" i="3"/>
  <c r="AN44" i="3"/>
  <c r="AR44" i="3"/>
  <c r="AV44" i="3"/>
  <c r="AZ44" i="3"/>
  <c r="BD44" i="3"/>
  <c r="BH44" i="3"/>
  <c r="BM44" i="3"/>
  <c r="BQ44" i="3"/>
  <c r="BU44" i="3"/>
  <c r="BY44" i="3"/>
  <c r="CC44" i="3"/>
  <c r="CG44" i="3"/>
  <c r="CK44" i="3"/>
  <c r="CO44" i="3"/>
  <c r="D44" i="3"/>
  <c r="H44" i="3"/>
  <c r="M44" i="3"/>
  <c r="Q44" i="3"/>
  <c r="U44" i="3"/>
  <c r="Y44" i="3"/>
  <c r="AC44" i="3"/>
  <c r="AG44" i="3"/>
  <c r="AK44" i="3"/>
  <c r="AO44" i="3"/>
  <c r="AS44" i="3"/>
  <c r="AW44" i="3"/>
  <c r="BA44" i="3"/>
  <c r="BE44" i="3"/>
  <c r="BI44" i="3"/>
  <c r="BN44" i="3"/>
  <c r="BR44" i="3"/>
  <c r="BV44" i="3"/>
  <c r="BZ44" i="3"/>
  <c r="CD44" i="3"/>
  <c r="CH44" i="3"/>
  <c r="CL44" i="3"/>
  <c r="CP44" i="3"/>
  <c r="CZ42" i="3"/>
  <c r="C42" i="3"/>
  <c r="G42" i="3"/>
  <c r="L42" i="3"/>
  <c r="P42" i="3"/>
  <c r="T42" i="3"/>
  <c r="X42" i="3"/>
  <c r="AB42" i="3"/>
  <c r="AF42" i="3"/>
  <c r="AJ42" i="3"/>
  <c r="AN42" i="3"/>
  <c r="AR42" i="3"/>
  <c r="AV42" i="3"/>
  <c r="AZ42" i="3"/>
  <c r="BD42" i="3"/>
  <c r="BH42" i="3"/>
  <c r="BM42" i="3"/>
  <c r="BQ42" i="3"/>
  <c r="BU42" i="3"/>
  <c r="BY42" i="3"/>
  <c r="CC42" i="3"/>
  <c r="CG42" i="3"/>
  <c r="CK42" i="3"/>
  <c r="CO42" i="3"/>
  <c r="D42" i="3"/>
  <c r="H42" i="3"/>
  <c r="M42" i="3"/>
  <c r="Q42" i="3"/>
  <c r="U42" i="3"/>
  <c r="Y42" i="3"/>
  <c r="AC42" i="3"/>
  <c r="AG42" i="3"/>
  <c r="AK42" i="3"/>
  <c r="AO42" i="3"/>
  <c r="AS42" i="3"/>
  <c r="AW42" i="3"/>
  <c r="BA42" i="3"/>
  <c r="BE42" i="3"/>
  <c r="BI42" i="3"/>
  <c r="BN42" i="3"/>
  <c r="BR42" i="3"/>
  <c r="BV42" i="3"/>
  <c r="BZ42" i="3"/>
  <c r="CD42" i="3"/>
  <c r="CH42" i="3"/>
  <c r="CL42" i="3"/>
  <c r="CP42" i="3"/>
  <c r="CZ40" i="3"/>
  <c r="C40" i="3"/>
  <c r="G40" i="3"/>
  <c r="L40" i="3"/>
  <c r="P40" i="3"/>
  <c r="T40" i="3"/>
  <c r="X40" i="3"/>
  <c r="AB40" i="3"/>
  <c r="AF40" i="3"/>
  <c r="AJ40" i="3"/>
  <c r="AN40" i="3"/>
  <c r="AR40" i="3"/>
  <c r="AV40" i="3"/>
  <c r="AZ40" i="3"/>
  <c r="BD40" i="3"/>
  <c r="BH40" i="3"/>
  <c r="BM40" i="3"/>
  <c r="BQ40" i="3"/>
  <c r="BU40" i="3"/>
  <c r="BY40" i="3"/>
  <c r="CC40" i="3"/>
  <c r="CG40" i="3"/>
  <c r="CK40" i="3"/>
  <c r="CO40" i="3"/>
  <c r="D40" i="3"/>
  <c r="H40" i="3"/>
  <c r="M40" i="3"/>
  <c r="Q40" i="3"/>
  <c r="U40" i="3"/>
  <c r="Y40" i="3"/>
  <c r="AC40" i="3"/>
  <c r="AG40" i="3"/>
  <c r="AK40" i="3"/>
  <c r="AO40" i="3"/>
  <c r="AS40" i="3"/>
  <c r="AW40" i="3"/>
  <c r="BA40" i="3"/>
  <c r="BE40" i="3"/>
  <c r="BI40" i="3"/>
  <c r="BN40" i="3"/>
  <c r="BR40" i="3"/>
  <c r="BV40" i="3"/>
  <c r="BZ40" i="3"/>
  <c r="CD40" i="3"/>
  <c r="CH40" i="3"/>
  <c r="CL40" i="3"/>
  <c r="CP40" i="3"/>
  <c r="CZ38" i="3"/>
  <c r="C38" i="3"/>
  <c r="G38" i="3"/>
  <c r="L38" i="3"/>
  <c r="P38" i="3"/>
  <c r="T38" i="3"/>
  <c r="X38" i="3"/>
  <c r="AB38" i="3"/>
  <c r="AF38" i="3"/>
  <c r="AJ38" i="3"/>
  <c r="AN38" i="3"/>
  <c r="AR38" i="3"/>
  <c r="AV38" i="3"/>
  <c r="AZ38" i="3"/>
  <c r="BD38" i="3"/>
  <c r="BH38" i="3"/>
  <c r="BM38" i="3"/>
  <c r="BQ38" i="3"/>
  <c r="BU38" i="3"/>
  <c r="BY38" i="3"/>
  <c r="CC38" i="3"/>
  <c r="CG38" i="3"/>
  <c r="CK38" i="3"/>
  <c r="CO38" i="3"/>
  <c r="D38" i="3"/>
  <c r="H38" i="3"/>
  <c r="M38" i="3"/>
  <c r="Q38" i="3"/>
  <c r="U38" i="3"/>
  <c r="Y38" i="3"/>
  <c r="AC38" i="3"/>
  <c r="AG38" i="3"/>
  <c r="AK38" i="3"/>
  <c r="AO38" i="3"/>
  <c r="AS38" i="3"/>
  <c r="AW38" i="3"/>
  <c r="BA38" i="3"/>
  <c r="BE38" i="3"/>
  <c r="BI38" i="3"/>
  <c r="BN38" i="3"/>
  <c r="BR38" i="3"/>
  <c r="BV38" i="3"/>
  <c r="BZ38" i="3"/>
  <c r="CD38" i="3"/>
  <c r="CH38" i="3"/>
  <c r="CL38" i="3"/>
  <c r="CP38" i="3"/>
  <c r="CZ36" i="3"/>
  <c r="C36" i="3"/>
  <c r="G36" i="3"/>
  <c r="L36" i="3"/>
  <c r="P36" i="3"/>
  <c r="T36" i="3"/>
  <c r="X36" i="3"/>
  <c r="AB36" i="3"/>
  <c r="AF36" i="3"/>
  <c r="AJ36" i="3"/>
  <c r="AN36" i="3"/>
  <c r="AR36" i="3"/>
  <c r="AV36" i="3"/>
  <c r="AZ36" i="3"/>
  <c r="BD36" i="3"/>
  <c r="BH36" i="3"/>
  <c r="BM36" i="3"/>
  <c r="BQ36" i="3"/>
  <c r="BU36" i="3"/>
  <c r="BY36" i="3"/>
  <c r="CC36" i="3"/>
  <c r="CG36" i="3"/>
  <c r="CK36" i="3"/>
  <c r="CO36" i="3"/>
  <c r="D36" i="3"/>
  <c r="H36" i="3"/>
  <c r="M36" i="3"/>
  <c r="Q36" i="3"/>
  <c r="U36" i="3"/>
  <c r="Y36" i="3"/>
  <c r="AC36" i="3"/>
  <c r="AG36" i="3"/>
  <c r="AK36" i="3"/>
  <c r="AO36" i="3"/>
  <c r="AS36" i="3"/>
  <c r="AW36" i="3"/>
  <c r="BA36" i="3"/>
  <c r="BE36" i="3"/>
  <c r="BI36" i="3"/>
  <c r="BN36" i="3"/>
  <c r="BR36" i="3"/>
  <c r="BV36" i="3"/>
  <c r="BZ36" i="3"/>
  <c r="CD36" i="3"/>
  <c r="CH36" i="3"/>
  <c r="CL36" i="3"/>
  <c r="CP36" i="3"/>
  <c r="CZ34" i="3"/>
  <c r="C34" i="3"/>
  <c r="G34" i="3"/>
  <c r="L34" i="3"/>
  <c r="P34" i="3"/>
  <c r="T34" i="3"/>
  <c r="X34" i="3"/>
  <c r="AB34" i="3"/>
  <c r="AF34" i="3"/>
  <c r="AJ34" i="3"/>
  <c r="AN34" i="3"/>
  <c r="AR34" i="3"/>
  <c r="AV34" i="3"/>
  <c r="AZ34" i="3"/>
  <c r="BD34" i="3"/>
  <c r="BH34" i="3"/>
  <c r="BM34" i="3"/>
  <c r="BQ34" i="3"/>
  <c r="BU34" i="3"/>
  <c r="BY34" i="3"/>
  <c r="CC34" i="3"/>
  <c r="CG34" i="3"/>
  <c r="CK34" i="3"/>
  <c r="CO34" i="3"/>
  <c r="D34" i="3"/>
  <c r="H34" i="3"/>
  <c r="M34" i="3"/>
  <c r="Q34" i="3"/>
  <c r="U34" i="3"/>
  <c r="Y34" i="3"/>
  <c r="AC34" i="3"/>
  <c r="AG34" i="3"/>
  <c r="AK34" i="3"/>
  <c r="AO34" i="3"/>
  <c r="AS34" i="3"/>
  <c r="AW34" i="3"/>
  <c r="BA34" i="3"/>
  <c r="BE34" i="3"/>
  <c r="BI34" i="3"/>
  <c r="BN34" i="3"/>
  <c r="BR34" i="3"/>
  <c r="BV34" i="3"/>
  <c r="BZ34" i="3"/>
  <c r="CD34" i="3"/>
  <c r="CH34" i="3"/>
  <c r="CL34" i="3"/>
  <c r="CP34" i="3"/>
  <c r="CZ32" i="3"/>
  <c r="C32" i="3"/>
  <c r="G32" i="3"/>
  <c r="L32" i="3"/>
  <c r="P32" i="3"/>
  <c r="T32" i="3"/>
  <c r="X32" i="3"/>
  <c r="AB32" i="3"/>
  <c r="AF32" i="3"/>
  <c r="AJ32" i="3"/>
  <c r="AN32" i="3"/>
  <c r="AR32" i="3"/>
  <c r="AV32" i="3"/>
  <c r="AZ32" i="3"/>
  <c r="BD32" i="3"/>
  <c r="BH32" i="3"/>
  <c r="BM32" i="3"/>
  <c r="BQ32" i="3"/>
  <c r="BU32" i="3"/>
  <c r="BY32" i="3"/>
  <c r="CC32" i="3"/>
  <c r="CG32" i="3"/>
  <c r="CK32" i="3"/>
  <c r="CO32" i="3"/>
  <c r="D32" i="3"/>
  <c r="H32" i="3"/>
  <c r="M32" i="3"/>
  <c r="Q32" i="3"/>
  <c r="U32" i="3"/>
  <c r="Y32" i="3"/>
  <c r="AC32" i="3"/>
  <c r="AG32" i="3"/>
  <c r="AK32" i="3"/>
  <c r="AO32" i="3"/>
  <c r="AS32" i="3"/>
  <c r="AW32" i="3"/>
  <c r="BA32" i="3"/>
  <c r="BE32" i="3"/>
  <c r="BI32" i="3"/>
  <c r="BN32" i="3"/>
  <c r="BR32" i="3"/>
  <c r="BV32" i="3"/>
  <c r="BZ32" i="3"/>
  <c r="CD32" i="3"/>
  <c r="CH32" i="3"/>
  <c r="CL32" i="3"/>
  <c r="CP32" i="3"/>
  <c r="C30" i="3"/>
  <c r="G30" i="3"/>
  <c r="L30" i="3"/>
  <c r="P30" i="3"/>
  <c r="T30" i="3"/>
  <c r="X30" i="3"/>
  <c r="AB30" i="3"/>
  <c r="AF30" i="3"/>
  <c r="AJ30" i="3"/>
  <c r="AN30" i="3"/>
  <c r="AR30" i="3"/>
  <c r="AV30" i="3"/>
  <c r="AZ30" i="3"/>
  <c r="BD30" i="3"/>
  <c r="BH30" i="3"/>
  <c r="BM30" i="3"/>
  <c r="BQ30" i="3"/>
  <c r="BU30" i="3"/>
  <c r="BY30" i="3"/>
  <c r="CC30" i="3"/>
  <c r="CG30" i="3"/>
  <c r="CK30" i="3"/>
  <c r="CO30" i="3"/>
  <c r="D30" i="3"/>
  <c r="H30" i="3"/>
  <c r="M30" i="3"/>
  <c r="Q30" i="3"/>
  <c r="U30" i="3"/>
  <c r="Y30" i="3"/>
  <c r="AC30" i="3"/>
  <c r="AG30" i="3"/>
  <c r="AK30" i="3"/>
  <c r="AO30" i="3"/>
  <c r="AS30" i="3"/>
  <c r="AW30" i="3"/>
  <c r="BA30" i="3"/>
  <c r="BE30" i="3"/>
  <c r="BI30" i="3"/>
  <c r="BN30" i="3"/>
  <c r="BR30" i="3"/>
  <c r="BV30" i="3"/>
  <c r="BZ30" i="3"/>
  <c r="CD30" i="3"/>
  <c r="CH30" i="3"/>
  <c r="CL30" i="3"/>
  <c r="CP30" i="3"/>
  <c r="CZ28" i="3"/>
  <c r="C28" i="3"/>
  <c r="G28" i="3"/>
  <c r="L28" i="3"/>
  <c r="P28" i="3"/>
  <c r="T28" i="3"/>
  <c r="X28" i="3"/>
  <c r="AB28" i="3"/>
  <c r="AF28" i="3"/>
  <c r="AJ28" i="3"/>
  <c r="AN28" i="3"/>
  <c r="AR28" i="3"/>
  <c r="AV28" i="3"/>
  <c r="AZ28" i="3"/>
  <c r="BD28" i="3"/>
  <c r="BH28" i="3"/>
  <c r="BM28" i="3"/>
  <c r="BQ28" i="3"/>
  <c r="BU28" i="3"/>
  <c r="BY28" i="3"/>
  <c r="CC28" i="3"/>
  <c r="CG28" i="3"/>
  <c r="CK28" i="3"/>
  <c r="CO28" i="3"/>
  <c r="D28" i="3"/>
  <c r="H28" i="3"/>
  <c r="M28" i="3"/>
  <c r="Q28" i="3"/>
  <c r="U28" i="3"/>
  <c r="Y28" i="3"/>
  <c r="AC28" i="3"/>
  <c r="AG28" i="3"/>
  <c r="AK28" i="3"/>
  <c r="AO28" i="3"/>
  <c r="AS28" i="3"/>
  <c r="AW28" i="3"/>
  <c r="BA28" i="3"/>
  <c r="BE28" i="3"/>
  <c r="BI28" i="3"/>
  <c r="BN28" i="3"/>
  <c r="BR28" i="3"/>
  <c r="BV28" i="3"/>
  <c r="BZ28" i="3"/>
  <c r="CD28" i="3"/>
  <c r="CH28" i="3"/>
  <c r="CL28" i="3"/>
  <c r="CP28" i="3"/>
  <c r="CZ26" i="3"/>
  <c r="C26" i="3"/>
  <c r="G26" i="3"/>
  <c r="L26" i="3"/>
  <c r="P26" i="3"/>
  <c r="T26" i="3"/>
  <c r="X26" i="3"/>
  <c r="AB26" i="3"/>
  <c r="AF26" i="3"/>
  <c r="AJ26" i="3"/>
  <c r="AN26" i="3"/>
  <c r="AR26" i="3"/>
  <c r="AV26" i="3"/>
  <c r="AZ26" i="3"/>
  <c r="BD26" i="3"/>
  <c r="BH26" i="3"/>
  <c r="BM26" i="3"/>
  <c r="BQ26" i="3"/>
  <c r="BU26" i="3"/>
  <c r="BY26" i="3"/>
  <c r="CC26" i="3"/>
  <c r="CG26" i="3"/>
  <c r="CK26" i="3"/>
  <c r="CO26" i="3"/>
  <c r="D26" i="3"/>
  <c r="H26" i="3"/>
  <c r="M26" i="3"/>
  <c r="Q26" i="3"/>
  <c r="U26" i="3"/>
  <c r="Y26" i="3"/>
  <c r="AC26" i="3"/>
  <c r="AG26" i="3"/>
  <c r="AK26" i="3"/>
  <c r="AO26" i="3"/>
  <c r="AS26" i="3"/>
  <c r="AW26" i="3"/>
  <c r="BA26" i="3"/>
  <c r="BE26" i="3"/>
  <c r="BI26" i="3"/>
  <c r="BN26" i="3"/>
  <c r="BR26" i="3"/>
  <c r="BV26" i="3"/>
  <c r="BZ26" i="3"/>
  <c r="CD26" i="3"/>
  <c r="CH26" i="3"/>
  <c r="CL26" i="3"/>
  <c r="CP26" i="3"/>
  <c r="CZ24" i="3"/>
  <c r="C24" i="3"/>
  <c r="G24" i="3"/>
  <c r="L24" i="3"/>
  <c r="P24" i="3"/>
  <c r="T24" i="3"/>
  <c r="X24" i="3"/>
  <c r="AB24" i="3"/>
  <c r="AF24" i="3"/>
  <c r="AJ24" i="3"/>
  <c r="AN24" i="3"/>
  <c r="AR24" i="3"/>
  <c r="AV24" i="3"/>
  <c r="AZ24" i="3"/>
  <c r="BD24" i="3"/>
  <c r="BH24" i="3"/>
  <c r="BM24" i="3"/>
  <c r="BQ24" i="3"/>
  <c r="BU24" i="3"/>
  <c r="BY24" i="3"/>
  <c r="CC24" i="3"/>
  <c r="CG24" i="3"/>
  <c r="CK24" i="3"/>
  <c r="CO24" i="3"/>
  <c r="D24" i="3"/>
  <c r="H24" i="3"/>
  <c r="M24" i="3"/>
  <c r="Q24" i="3"/>
  <c r="U24" i="3"/>
  <c r="Y24" i="3"/>
  <c r="AC24" i="3"/>
  <c r="AG24" i="3"/>
  <c r="AK24" i="3"/>
  <c r="AO24" i="3"/>
  <c r="AS24" i="3"/>
  <c r="AW24" i="3"/>
  <c r="BA24" i="3"/>
  <c r="BE24" i="3"/>
  <c r="BI24" i="3"/>
  <c r="BN24" i="3"/>
  <c r="BR24" i="3"/>
  <c r="BV24" i="3"/>
  <c r="BZ24" i="3"/>
  <c r="CD24" i="3"/>
  <c r="CH24" i="3"/>
  <c r="CL24" i="3"/>
  <c r="CP24" i="3"/>
  <c r="CZ22" i="3"/>
  <c r="C22" i="3"/>
  <c r="G22" i="3"/>
  <c r="L22" i="3"/>
  <c r="P22" i="3"/>
  <c r="T22" i="3"/>
  <c r="X22" i="3"/>
  <c r="AB22" i="3"/>
  <c r="AF22" i="3"/>
  <c r="AJ22" i="3"/>
  <c r="AN22" i="3"/>
  <c r="AR22" i="3"/>
  <c r="AV22" i="3"/>
  <c r="AZ22" i="3"/>
  <c r="BD22" i="3"/>
  <c r="BH22" i="3"/>
  <c r="BM22" i="3"/>
  <c r="BQ22" i="3"/>
  <c r="BU22" i="3"/>
  <c r="BY22" i="3"/>
  <c r="CC22" i="3"/>
  <c r="CG22" i="3"/>
  <c r="CK22" i="3"/>
  <c r="CO22" i="3"/>
  <c r="D22" i="3"/>
  <c r="H22" i="3"/>
  <c r="M22" i="3"/>
  <c r="Q22" i="3"/>
  <c r="U22" i="3"/>
  <c r="Y22" i="3"/>
  <c r="AC22" i="3"/>
  <c r="AG22" i="3"/>
  <c r="AK22" i="3"/>
  <c r="AO22" i="3"/>
  <c r="AS22" i="3"/>
  <c r="AW22" i="3"/>
  <c r="BA22" i="3"/>
  <c r="BE22" i="3"/>
  <c r="BI22" i="3"/>
  <c r="BN22" i="3"/>
  <c r="BR22" i="3"/>
  <c r="BV22" i="3"/>
  <c r="BZ22" i="3"/>
  <c r="CD22" i="3"/>
  <c r="CH22" i="3"/>
  <c r="CL22" i="3"/>
  <c r="CP22" i="3"/>
  <c r="CZ20" i="3"/>
  <c r="C20" i="3"/>
  <c r="G20" i="3"/>
  <c r="L20" i="3"/>
  <c r="P20" i="3"/>
  <c r="T20" i="3"/>
  <c r="X20" i="3"/>
  <c r="AB20" i="3"/>
  <c r="AF20" i="3"/>
  <c r="AJ20" i="3"/>
  <c r="AN20" i="3"/>
  <c r="AR20" i="3"/>
  <c r="AV20" i="3"/>
  <c r="AZ20" i="3"/>
  <c r="BD20" i="3"/>
  <c r="BH20" i="3"/>
  <c r="BM20" i="3"/>
  <c r="BQ20" i="3"/>
  <c r="BU20" i="3"/>
  <c r="BY20" i="3"/>
  <c r="CC20" i="3"/>
  <c r="CG20" i="3"/>
  <c r="CK20" i="3"/>
  <c r="CO20" i="3"/>
  <c r="D20" i="3"/>
  <c r="H20" i="3"/>
  <c r="M20" i="3"/>
  <c r="Q20" i="3"/>
  <c r="U20" i="3"/>
  <c r="Y20" i="3"/>
  <c r="AC20" i="3"/>
  <c r="AG20" i="3"/>
  <c r="AK20" i="3"/>
  <c r="AO20" i="3"/>
  <c r="AS20" i="3"/>
  <c r="AW20" i="3"/>
  <c r="BA20" i="3"/>
  <c r="BE20" i="3"/>
  <c r="BI20" i="3"/>
  <c r="BN20" i="3"/>
  <c r="BR20" i="3"/>
  <c r="BV20" i="3"/>
  <c r="BZ20" i="3"/>
  <c r="CD20" i="3"/>
  <c r="CH20" i="3"/>
  <c r="CL20" i="3"/>
  <c r="CP20" i="3"/>
  <c r="CZ18" i="3"/>
  <c r="C18" i="3"/>
  <c r="G18" i="3"/>
  <c r="L18" i="3"/>
  <c r="P18" i="3"/>
  <c r="T18" i="3"/>
  <c r="X18" i="3"/>
  <c r="AB18" i="3"/>
  <c r="AF18" i="3"/>
  <c r="AJ18" i="3"/>
  <c r="AN18" i="3"/>
  <c r="AR18" i="3"/>
  <c r="AV18" i="3"/>
  <c r="AZ18" i="3"/>
  <c r="BD18" i="3"/>
  <c r="BH18" i="3"/>
  <c r="BM18" i="3"/>
  <c r="BQ18" i="3"/>
  <c r="BU18" i="3"/>
  <c r="BY18" i="3"/>
  <c r="CC18" i="3"/>
  <c r="CG18" i="3"/>
  <c r="CK18" i="3"/>
  <c r="CO18" i="3"/>
  <c r="D18" i="3"/>
  <c r="H18" i="3"/>
  <c r="M18" i="3"/>
  <c r="Q18" i="3"/>
  <c r="U18" i="3"/>
  <c r="Y18" i="3"/>
  <c r="AC18" i="3"/>
  <c r="AG18" i="3"/>
  <c r="AK18" i="3"/>
  <c r="AO18" i="3"/>
  <c r="AS18" i="3"/>
  <c r="AW18" i="3"/>
  <c r="BA18" i="3"/>
  <c r="BE18" i="3"/>
  <c r="BI18" i="3"/>
  <c r="BN18" i="3"/>
  <c r="BR18" i="3"/>
  <c r="BV18" i="3"/>
  <c r="BZ18" i="3"/>
  <c r="CD18" i="3"/>
  <c r="CH18" i="3"/>
  <c r="CL18" i="3"/>
  <c r="CP18" i="3"/>
  <c r="CZ16" i="3"/>
  <c r="C16" i="3"/>
  <c r="G16" i="3"/>
  <c r="L16" i="3"/>
  <c r="P16" i="3"/>
  <c r="T16" i="3"/>
  <c r="X16" i="3"/>
  <c r="AB16" i="3"/>
  <c r="AF16" i="3"/>
  <c r="AJ16" i="3"/>
  <c r="AN16" i="3"/>
  <c r="AR16" i="3"/>
  <c r="AV16" i="3"/>
  <c r="AZ16" i="3"/>
  <c r="BD16" i="3"/>
  <c r="BH16" i="3"/>
  <c r="BM16" i="3"/>
  <c r="BQ16" i="3"/>
  <c r="BU16" i="3"/>
  <c r="BY16" i="3"/>
  <c r="CC16" i="3"/>
  <c r="CG16" i="3"/>
  <c r="CK16" i="3"/>
  <c r="CO16" i="3"/>
  <c r="D16" i="3"/>
  <c r="H16" i="3"/>
  <c r="M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BN16" i="3"/>
  <c r="BR16" i="3"/>
  <c r="BV16" i="3"/>
  <c r="BZ16" i="3"/>
  <c r="CD16" i="3"/>
  <c r="CH16" i="3"/>
  <c r="CL16" i="3"/>
  <c r="CP16" i="3"/>
  <c r="CZ14" i="3"/>
  <c r="C14" i="3"/>
  <c r="G14" i="3"/>
  <c r="L14" i="3"/>
  <c r="P14" i="3"/>
  <c r="T14" i="3"/>
  <c r="X14" i="3"/>
  <c r="AB14" i="3"/>
  <c r="AF14" i="3"/>
  <c r="AJ14" i="3"/>
  <c r="AN14" i="3"/>
  <c r="AR14" i="3"/>
  <c r="AV14" i="3"/>
  <c r="AZ14" i="3"/>
  <c r="BD14" i="3"/>
  <c r="BH14" i="3"/>
  <c r="BM14" i="3"/>
  <c r="BQ14" i="3"/>
  <c r="BU14" i="3"/>
  <c r="BY14" i="3"/>
  <c r="CC14" i="3"/>
  <c r="CG14" i="3"/>
  <c r="CK14" i="3"/>
  <c r="CO14" i="3"/>
  <c r="D14" i="3"/>
  <c r="H14" i="3"/>
  <c r="M14" i="3"/>
  <c r="Q14" i="3"/>
  <c r="U14" i="3"/>
  <c r="Y14" i="3"/>
  <c r="AC14" i="3"/>
  <c r="AG14" i="3"/>
  <c r="AK14" i="3"/>
  <c r="AO14" i="3"/>
  <c r="AS14" i="3"/>
  <c r="AW14" i="3"/>
  <c r="BA14" i="3"/>
  <c r="BE14" i="3"/>
  <c r="BI14" i="3"/>
  <c r="BN14" i="3"/>
  <c r="BR14" i="3"/>
  <c r="BV14" i="3"/>
  <c r="BZ14" i="3"/>
  <c r="CD14" i="3"/>
  <c r="CH14" i="3"/>
  <c r="CL14" i="3"/>
  <c r="CP14" i="3"/>
  <c r="CM12" i="3"/>
  <c r="CE12" i="3"/>
  <c r="BW12" i="3"/>
  <c r="BO12" i="3"/>
  <c r="BF12" i="3"/>
  <c r="AX12" i="3"/>
  <c r="AP12" i="3"/>
  <c r="AH12" i="3"/>
  <c r="Z12" i="3"/>
  <c r="Q12" i="3"/>
  <c r="E12" i="3"/>
  <c r="BW173" i="4"/>
  <c r="AP173" i="4"/>
  <c r="J173" i="4"/>
  <c r="BF163" i="4"/>
  <c r="Z163" i="4"/>
  <c r="B43" i="4"/>
  <c r="F43" i="4"/>
  <c r="K43" i="4"/>
  <c r="O43" i="4"/>
  <c r="S43" i="4"/>
  <c r="W43" i="4"/>
  <c r="AA43" i="4"/>
  <c r="AE43" i="4"/>
  <c r="AI43" i="4"/>
  <c r="AM43" i="4"/>
  <c r="AQ43" i="4"/>
  <c r="AU43" i="4"/>
  <c r="AY43" i="4"/>
  <c r="BC43" i="4"/>
  <c r="BH43" i="4"/>
  <c r="BL43" i="4"/>
  <c r="BP43" i="4"/>
  <c r="BT43" i="4"/>
  <c r="BX43" i="4"/>
  <c r="CB43" i="4"/>
  <c r="C43" i="4"/>
  <c r="G43" i="4"/>
  <c r="L43" i="4"/>
  <c r="P43" i="4"/>
  <c r="T43" i="4"/>
  <c r="X43" i="4"/>
  <c r="AB43" i="4"/>
  <c r="AF43" i="4"/>
  <c r="AJ43" i="4"/>
  <c r="AN43" i="4"/>
  <c r="AR43" i="4"/>
  <c r="AV43" i="4"/>
  <c r="AZ43" i="4"/>
  <c r="BD43" i="4"/>
  <c r="BI43" i="4"/>
  <c r="BM43" i="4"/>
  <c r="BQ43" i="4"/>
  <c r="BU43" i="4"/>
  <c r="BY43" i="4"/>
  <c r="CC43" i="4"/>
  <c r="D43" i="4"/>
  <c r="H43" i="4"/>
  <c r="M43" i="4"/>
  <c r="Q43" i="4"/>
  <c r="U43" i="4"/>
  <c r="Y43" i="4"/>
  <c r="AC43" i="4"/>
  <c r="AG43" i="4"/>
  <c r="AK43" i="4"/>
  <c r="AO43" i="4"/>
  <c r="AS43" i="4"/>
  <c r="AW43" i="4"/>
  <c r="BA43" i="4"/>
  <c r="BE43" i="4"/>
  <c r="BJ43" i="4"/>
  <c r="BN43" i="4"/>
  <c r="BR43" i="4"/>
  <c r="BV43" i="4"/>
  <c r="BZ43" i="4"/>
  <c r="J43" i="4"/>
  <c r="Z43" i="4"/>
  <c r="AP43" i="4"/>
  <c r="BF43" i="4"/>
  <c r="BW43" i="4"/>
  <c r="N43" i="4"/>
  <c r="AD43" i="4"/>
  <c r="AT43" i="4"/>
  <c r="BK43" i="4"/>
  <c r="CA43" i="4"/>
  <c r="E43" i="4"/>
  <c r="V43" i="4"/>
  <c r="AL43" i="4"/>
  <c r="BB43" i="4"/>
  <c r="BS43" i="4"/>
  <c r="CJ202" i="4"/>
  <c r="C202" i="4"/>
  <c r="G202" i="4"/>
  <c r="L202" i="4"/>
  <c r="P202" i="4"/>
  <c r="T202" i="4"/>
  <c r="X202" i="4"/>
  <c r="AB202" i="4"/>
  <c r="AF202" i="4"/>
  <c r="AJ202" i="4"/>
  <c r="AN202" i="4"/>
  <c r="AR202" i="4"/>
  <c r="AV202" i="4"/>
  <c r="AZ202" i="4"/>
  <c r="BD202" i="4"/>
  <c r="BI202" i="4"/>
  <c r="BM202" i="4"/>
  <c r="B202" i="4"/>
  <c r="H202" i="4"/>
  <c r="N202" i="4"/>
  <c r="S202" i="4"/>
  <c r="Y202" i="4"/>
  <c r="AD202" i="4"/>
  <c r="AI202" i="4"/>
  <c r="AO202" i="4"/>
  <c r="AT202" i="4"/>
  <c r="AY202" i="4"/>
  <c r="BE202" i="4"/>
  <c r="BK202" i="4"/>
  <c r="D202" i="4"/>
  <c r="K202" i="4"/>
  <c r="R202" i="4"/>
  <c r="Z202" i="4"/>
  <c r="AG202" i="4"/>
  <c r="AM202" i="4"/>
  <c r="AU202" i="4"/>
  <c r="BB202" i="4"/>
  <c r="BJ202" i="4"/>
  <c r="E202" i="4"/>
  <c r="M202" i="4"/>
  <c r="U202" i="4"/>
  <c r="AA202" i="4"/>
  <c r="AH202" i="4"/>
  <c r="AP202" i="4"/>
  <c r="AW202" i="4"/>
  <c r="BC202" i="4"/>
  <c r="BL202" i="4"/>
  <c r="F202" i="4"/>
  <c r="O202" i="4"/>
  <c r="V202" i="4"/>
  <c r="AC202" i="4"/>
  <c r="AK202" i="4"/>
  <c r="AQ202" i="4"/>
  <c r="AX202" i="4"/>
  <c r="BF202" i="4"/>
  <c r="J202" i="4"/>
  <c r="Q202" i="4"/>
  <c r="W202" i="4"/>
  <c r="AE202" i="4"/>
  <c r="AL202" i="4"/>
  <c r="AS202" i="4"/>
  <c r="BA202" i="4"/>
  <c r="BH202" i="4"/>
  <c r="BP202" i="4"/>
  <c r="BT202" i="4"/>
  <c r="BX202" i="4"/>
  <c r="CB202" i="4"/>
  <c r="CJ199" i="4"/>
  <c r="E199" i="4"/>
  <c r="J199" i="4"/>
  <c r="N199" i="4"/>
  <c r="R199" i="4"/>
  <c r="V199" i="4"/>
  <c r="Z199" i="4"/>
  <c r="AD199" i="4"/>
  <c r="AH199" i="4"/>
  <c r="AL199" i="4"/>
  <c r="AP199" i="4"/>
  <c r="AT199" i="4"/>
  <c r="AX199" i="4"/>
  <c r="BB199" i="4"/>
  <c r="BF199" i="4"/>
  <c r="BK199" i="4"/>
  <c r="B199" i="4"/>
  <c r="G199" i="4"/>
  <c r="M199" i="4"/>
  <c r="S199" i="4"/>
  <c r="X199" i="4"/>
  <c r="AC199" i="4"/>
  <c r="AI199" i="4"/>
  <c r="AN199" i="4"/>
  <c r="AS199" i="4"/>
  <c r="AY199" i="4"/>
  <c r="BD199" i="4"/>
  <c r="BJ199" i="4"/>
  <c r="D199" i="4"/>
  <c r="L199" i="4"/>
  <c r="T199" i="4"/>
  <c r="AA199" i="4"/>
  <c r="AG199" i="4"/>
  <c r="AO199" i="4"/>
  <c r="AV199" i="4"/>
  <c r="BC199" i="4"/>
  <c r="BL199" i="4"/>
  <c r="F199" i="4"/>
  <c r="O199" i="4"/>
  <c r="U199" i="4"/>
  <c r="AB199" i="4"/>
  <c r="AJ199" i="4"/>
  <c r="AQ199" i="4"/>
  <c r="AW199" i="4"/>
  <c r="BE199" i="4"/>
  <c r="BM199" i="4"/>
  <c r="H199" i="4"/>
  <c r="P199" i="4"/>
  <c r="W199" i="4"/>
  <c r="AE199" i="4"/>
  <c r="AK199" i="4"/>
  <c r="AR199" i="4"/>
  <c r="AZ199" i="4"/>
  <c r="BH199" i="4"/>
  <c r="C199" i="4"/>
  <c r="K199" i="4"/>
  <c r="Q199" i="4"/>
  <c r="Y199" i="4"/>
  <c r="AF199" i="4"/>
  <c r="AM199" i="4"/>
  <c r="AU199" i="4"/>
  <c r="BA199" i="4"/>
  <c r="BI199" i="4"/>
  <c r="BP199" i="4"/>
  <c r="BT199" i="4"/>
  <c r="BX199" i="4"/>
  <c r="CB199" i="4"/>
  <c r="B126" i="4"/>
  <c r="F126" i="4"/>
  <c r="K126" i="4"/>
  <c r="O126" i="4"/>
  <c r="S126" i="4"/>
  <c r="W126" i="4"/>
  <c r="AA126" i="4"/>
  <c r="AE126" i="4"/>
  <c r="AI126" i="4"/>
  <c r="AM126" i="4"/>
  <c r="AQ126" i="4"/>
  <c r="AU126" i="4"/>
  <c r="AY126" i="4"/>
  <c r="BC126" i="4"/>
  <c r="BH126" i="4"/>
  <c r="BL126" i="4"/>
  <c r="BP126" i="4"/>
  <c r="BT126" i="4"/>
  <c r="BX126" i="4"/>
  <c r="CB126" i="4"/>
  <c r="C126" i="4"/>
  <c r="G126" i="4"/>
  <c r="L126" i="4"/>
  <c r="P126" i="4"/>
  <c r="T126" i="4"/>
  <c r="X126" i="4"/>
  <c r="AB126" i="4"/>
  <c r="AF126" i="4"/>
  <c r="AJ126" i="4"/>
  <c r="AN126" i="4"/>
  <c r="AR126" i="4"/>
  <c r="AV126" i="4"/>
  <c r="AZ126" i="4"/>
  <c r="BD126" i="4"/>
  <c r="BI126" i="4"/>
  <c r="BM126" i="4"/>
  <c r="BQ126" i="4"/>
  <c r="BU126" i="4"/>
  <c r="BY126" i="4"/>
  <c r="CC126" i="4"/>
  <c r="D126" i="4"/>
  <c r="H126" i="4"/>
  <c r="M126" i="4"/>
  <c r="Q126" i="4"/>
  <c r="U126" i="4"/>
  <c r="Y126" i="4"/>
  <c r="AC126" i="4"/>
  <c r="AG126" i="4"/>
  <c r="AK126" i="4"/>
  <c r="AO126" i="4"/>
  <c r="AS126" i="4"/>
  <c r="AW126" i="4"/>
  <c r="BA126" i="4"/>
  <c r="BE126" i="4"/>
  <c r="BJ126" i="4"/>
  <c r="BN126" i="4"/>
  <c r="BR126" i="4"/>
  <c r="BV126" i="4"/>
  <c r="BZ126" i="4"/>
  <c r="CJ103" i="4"/>
  <c r="B103" i="4"/>
  <c r="F103" i="4"/>
  <c r="K103" i="4"/>
  <c r="O103" i="4"/>
  <c r="S103" i="4"/>
  <c r="W103" i="4"/>
  <c r="AA103" i="4"/>
  <c r="AE103" i="4"/>
  <c r="AI103" i="4"/>
  <c r="AM103" i="4"/>
  <c r="AQ103" i="4"/>
  <c r="AU103" i="4"/>
  <c r="AY103" i="4"/>
  <c r="BC103" i="4"/>
  <c r="BH103" i="4"/>
  <c r="BL103" i="4"/>
  <c r="BP103" i="4"/>
  <c r="BT103" i="4"/>
  <c r="BX103" i="4"/>
  <c r="CB103" i="4"/>
  <c r="C103" i="4"/>
  <c r="G103" i="4"/>
  <c r="L103" i="4"/>
  <c r="P103" i="4"/>
  <c r="T103" i="4"/>
  <c r="X103" i="4"/>
  <c r="AB103" i="4"/>
  <c r="AF103" i="4"/>
  <c r="AJ103" i="4"/>
  <c r="AN103" i="4"/>
  <c r="AR103" i="4"/>
  <c r="AV103" i="4"/>
  <c r="AZ103" i="4"/>
  <c r="BD103" i="4"/>
  <c r="BI103" i="4"/>
  <c r="BM103" i="4"/>
  <c r="BQ103" i="4"/>
  <c r="BU103" i="4"/>
  <c r="BY103" i="4"/>
  <c r="CC103" i="4"/>
  <c r="D103" i="4"/>
  <c r="H103" i="4"/>
  <c r="M103" i="4"/>
  <c r="Q103" i="4"/>
  <c r="U103" i="4"/>
  <c r="Y103" i="4"/>
  <c r="AC103" i="4"/>
  <c r="AG103" i="4"/>
  <c r="AK103" i="4"/>
  <c r="AO103" i="4"/>
  <c r="AS103" i="4"/>
  <c r="AW103" i="4"/>
  <c r="BA103" i="4"/>
  <c r="BE103" i="4"/>
  <c r="BJ103" i="4"/>
  <c r="BN103" i="4"/>
  <c r="BR103" i="4"/>
  <c r="BV103" i="4"/>
  <c r="BZ103" i="4"/>
  <c r="BS27" i="4"/>
  <c r="BB27" i="4"/>
  <c r="AL27" i="4"/>
  <c r="V27" i="4"/>
  <c r="BQ20" i="4"/>
  <c r="AZ20" i="4"/>
  <c r="AJ20" i="4"/>
  <c r="T20" i="4"/>
  <c r="CJ27" i="4"/>
  <c r="B27" i="4"/>
  <c r="F27" i="4"/>
  <c r="K27" i="4"/>
  <c r="O27" i="4"/>
  <c r="S27" i="4"/>
  <c r="W27" i="4"/>
  <c r="AA27" i="4"/>
  <c r="AE27" i="4"/>
  <c r="AI27" i="4"/>
  <c r="AM27" i="4"/>
  <c r="AQ27" i="4"/>
  <c r="AU27" i="4"/>
  <c r="AY27" i="4"/>
  <c r="BC27" i="4"/>
  <c r="BH27" i="4"/>
  <c r="BL27" i="4"/>
  <c r="BP27" i="4"/>
  <c r="BT27" i="4"/>
  <c r="BX27" i="4"/>
  <c r="CB27" i="4"/>
  <c r="C27" i="4"/>
  <c r="G27" i="4"/>
  <c r="L27" i="4"/>
  <c r="P27" i="4"/>
  <c r="T27" i="4"/>
  <c r="X27" i="4"/>
  <c r="AB27" i="4"/>
  <c r="AF27" i="4"/>
  <c r="AJ27" i="4"/>
  <c r="AN27" i="4"/>
  <c r="AR27" i="4"/>
  <c r="AV27" i="4"/>
  <c r="AZ27" i="4"/>
  <c r="BD27" i="4"/>
  <c r="BI27" i="4"/>
  <c r="BM27" i="4"/>
  <c r="BQ27" i="4"/>
  <c r="BU27" i="4"/>
  <c r="BY27" i="4"/>
  <c r="CC27" i="4"/>
  <c r="D27" i="4"/>
  <c r="H27" i="4"/>
  <c r="M27" i="4"/>
  <c r="Q27" i="4"/>
  <c r="U27" i="4"/>
  <c r="Y27" i="4"/>
  <c r="AC27" i="4"/>
  <c r="AG27" i="4"/>
  <c r="AK27" i="4"/>
  <c r="AO27" i="4"/>
  <c r="AS27" i="4"/>
  <c r="AW27" i="4"/>
  <c r="BA27" i="4"/>
  <c r="BE27" i="4"/>
  <c r="BJ27" i="4"/>
  <c r="BN27" i="4"/>
  <c r="BR27" i="4"/>
  <c r="BV27" i="4"/>
  <c r="BZ27" i="4"/>
  <c r="D20" i="4"/>
  <c r="H20" i="4"/>
  <c r="M20" i="4"/>
  <c r="Q20" i="4"/>
  <c r="U20" i="4"/>
  <c r="Y20" i="4"/>
  <c r="AC20" i="4"/>
  <c r="AG20" i="4"/>
  <c r="AK20" i="4"/>
  <c r="AO20" i="4"/>
  <c r="AS20" i="4"/>
  <c r="AW20" i="4"/>
  <c r="BA20" i="4"/>
  <c r="BE20" i="4"/>
  <c r="BJ20" i="4"/>
  <c r="BN20" i="4"/>
  <c r="BR20" i="4"/>
  <c r="BV20" i="4"/>
  <c r="BZ20" i="4"/>
  <c r="E20" i="4"/>
  <c r="J20" i="4"/>
  <c r="N20" i="4"/>
  <c r="R20" i="4"/>
  <c r="V20" i="4"/>
  <c r="Z20" i="4"/>
  <c r="AD20" i="4"/>
  <c r="AH20" i="4"/>
  <c r="AL20" i="4"/>
  <c r="AP20" i="4"/>
  <c r="AT20" i="4"/>
  <c r="AX20" i="4"/>
  <c r="BB20" i="4"/>
  <c r="BF20" i="4"/>
  <c r="BK20" i="4"/>
  <c r="BO20" i="4"/>
  <c r="BS20" i="4"/>
  <c r="BW20" i="4"/>
  <c r="CA20" i="4"/>
  <c r="B20" i="4"/>
  <c r="F20" i="4"/>
  <c r="K20" i="4"/>
  <c r="O20" i="4"/>
  <c r="S20" i="4"/>
  <c r="W20" i="4"/>
  <c r="AA20" i="4"/>
  <c r="AE20" i="4"/>
  <c r="AI20" i="4"/>
  <c r="AM20" i="4"/>
  <c r="AQ20" i="4"/>
  <c r="AU20" i="4"/>
  <c r="AY20" i="4"/>
  <c r="BC20" i="4"/>
  <c r="BH20" i="4"/>
  <c r="BL20" i="4"/>
  <c r="BP20" i="4"/>
  <c r="BT20" i="4"/>
  <c r="BX20" i="4"/>
  <c r="CB20" i="4"/>
  <c r="CZ133" i="3"/>
  <c r="DB133" i="3" s="1"/>
  <c r="CZ132" i="3"/>
  <c r="DB132" i="3" s="1"/>
  <c r="CZ131" i="3"/>
  <c r="DB131" i="3" s="1"/>
  <c r="CZ130" i="3"/>
  <c r="DB130" i="3" s="1"/>
  <c r="CZ129" i="3"/>
  <c r="DB129" i="3" s="1"/>
  <c r="CZ128" i="3"/>
  <c r="DB128" i="3" s="1"/>
  <c r="CZ127" i="3"/>
  <c r="DB127" i="3" s="1"/>
  <c r="CZ126" i="3"/>
  <c r="DB126" i="3" s="1"/>
  <c r="CZ125" i="3"/>
  <c r="DB125" i="3" s="1"/>
  <c r="CZ124" i="3"/>
  <c r="DB124" i="3" s="1"/>
  <c r="P222" i="4"/>
  <c r="G817" i="5" s="1"/>
  <c r="X222" i="4"/>
  <c r="H1248" i="5" s="1"/>
  <c r="B221" i="4"/>
  <c r="BI221" i="4"/>
  <c r="BM221" i="4"/>
  <c r="BQ221" i="4"/>
  <c r="BU221" i="4"/>
  <c r="BY221" i="4"/>
  <c r="CC221" i="4"/>
  <c r="B217" i="4"/>
  <c r="F217" i="4"/>
  <c r="K217" i="4"/>
  <c r="O217" i="4"/>
  <c r="S217" i="4"/>
  <c r="W217" i="4"/>
  <c r="AA217" i="4"/>
  <c r="AE217" i="4"/>
  <c r="AI217" i="4"/>
  <c r="AM217" i="4"/>
  <c r="AQ217" i="4"/>
  <c r="AU217" i="4"/>
  <c r="AY217" i="4"/>
  <c r="BC217" i="4"/>
  <c r="BH217" i="4"/>
  <c r="BL217" i="4"/>
  <c r="BP217" i="4"/>
  <c r="BT217" i="4"/>
  <c r="BX217" i="4"/>
  <c r="CB217" i="4"/>
  <c r="BY204" i="4"/>
  <c r="BT204" i="4"/>
  <c r="BZ202" i="4"/>
  <c r="BU202" i="4"/>
  <c r="BO202" i="4"/>
  <c r="BZ199" i="4"/>
  <c r="BU199" i="4"/>
  <c r="BO199" i="4"/>
  <c r="B192" i="4"/>
  <c r="F192" i="4"/>
  <c r="K192" i="4"/>
  <c r="O192" i="4"/>
  <c r="S192" i="4"/>
  <c r="W192" i="4"/>
  <c r="AA192" i="4"/>
  <c r="AE192" i="4"/>
  <c r="AI192" i="4"/>
  <c r="AM192" i="4"/>
  <c r="AQ192" i="4"/>
  <c r="AU192" i="4"/>
  <c r="AY192" i="4"/>
  <c r="BC192" i="4"/>
  <c r="BH192" i="4"/>
  <c r="BL192" i="4"/>
  <c r="BP192" i="4"/>
  <c r="BT192" i="4"/>
  <c r="BX192" i="4"/>
  <c r="CB192" i="4"/>
  <c r="BZ180" i="4"/>
  <c r="BR180" i="4"/>
  <c r="BJ180" i="4"/>
  <c r="BA180" i="4"/>
  <c r="AS180" i="4"/>
  <c r="AK180" i="4"/>
  <c r="AC180" i="4"/>
  <c r="U180" i="4"/>
  <c r="M180" i="4"/>
  <c r="BZ174" i="4"/>
  <c r="BR174" i="4"/>
  <c r="BJ174" i="4"/>
  <c r="BA174" i="4"/>
  <c r="AS174" i="4"/>
  <c r="AK174" i="4"/>
  <c r="AC174" i="4"/>
  <c r="U174" i="4"/>
  <c r="M174" i="4"/>
  <c r="AY159" i="4"/>
  <c r="AQ159" i="4"/>
  <c r="AI159" i="4"/>
  <c r="AA159" i="4"/>
  <c r="S159" i="4"/>
  <c r="K159" i="4"/>
  <c r="BW126" i="4"/>
  <c r="BF126" i="4"/>
  <c r="AP126" i="4"/>
  <c r="Z126" i="4"/>
  <c r="J126" i="4"/>
  <c r="CH111" i="4"/>
  <c r="CF110" i="4"/>
  <c r="CJ108" i="4"/>
  <c r="B108" i="4"/>
  <c r="F108" i="4"/>
  <c r="K108" i="4"/>
  <c r="O108" i="4"/>
  <c r="S108" i="4"/>
  <c r="W108" i="4"/>
  <c r="AA108" i="4"/>
  <c r="AE108" i="4"/>
  <c r="AI108" i="4"/>
  <c r="AM108" i="4"/>
  <c r="AQ108" i="4"/>
  <c r="AU108" i="4"/>
  <c r="AY108" i="4"/>
  <c r="BC108" i="4"/>
  <c r="BH108" i="4"/>
  <c r="BL108" i="4"/>
  <c r="BP108" i="4"/>
  <c r="BT108" i="4"/>
  <c r="BX108" i="4"/>
  <c r="CB108" i="4"/>
  <c r="C108" i="4"/>
  <c r="G108" i="4"/>
  <c r="L108" i="4"/>
  <c r="P108" i="4"/>
  <c r="T108" i="4"/>
  <c r="X108" i="4"/>
  <c r="AB108" i="4"/>
  <c r="AF108" i="4"/>
  <c r="AJ108" i="4"/>
  <c r="AN108" i="4"/>
  <c r="AR108" i="4"/>
  <c r="AV108" i="4"/>
  <c r="AZ108" i="4"/>
  <c r="BD108" i="4"/>
  <c r="BI108" i="4"/>
  <c r="BM108" i="4"/>
  <c r="BQ108" i="4"/>
  <c r="BU108" i="4"/>
  <c r="BY108" i="4"/>
  <c r="CC108" i="4"/>
  <c r="D108" i="4"/>
  <c r="H108" i="4"/>
  <c r="M108" i="4"/>
  <c r="Q108" i="4"/>
  <c r="U108" i="4"/>
  <c r="Y108" i="4"/>
  <c r="AC108" i="4"/>
  <c r="AG108" i="4"/>
  <c r="AK108" i="4"/>
  <c r="AO108" i="4"/>
  <c r="AS108" i="4"/>
  <c r="AW108" i="4"/>
  <c r="BA108" i="4"/>
  <c r="BE108" i="4"/>
  <c r="BJ108" i="4"/>
  <c r="BN108" i="4"/>
  <c r="BR108" i="4"/>
  <c r="BV108" i="4"/>
  <c r="BZ108" i="4"/>
  <c r="BW103" i="4"/>
  <c r="BF103" i="4"/>
  <c r="AP103" i="4"/>
  <c r="Z103" i="4"/>
  <c r="J103" i="4"/>
  <c r="CJ95" i="4"/>
  <c r="B95" i="4"/>
  <c r="F95" i="4"/>
  <c r="K95" i="4"/>
  <c r="O95" i="4"/>
  <c r="S95" i="4"/>
  <c r="W95" i="4"/>
  <c r="AA95" i="4"/>
  <c r="AE95" i="4"/>
  <c r="AI95" i="4"/>
  <c r="AM95" i="4"/>
  <c r="AQ95" i="4"/>
  <c r="AU95" i="4"/>
  <c r="AY95" i="4"/>
  <c r="BC95" i="4"/>
  <c r="BH95" i="4"/>
  <c r="BL95" i="4"/>
  <c r="BP95" i="4"/>
  <c r="BT95" i="4"/>
  <c r="BX95" i="4"/>
  <c r="CB95" i="4"/>
  <c r="C95" i="4"/>
  <c r="G95" i="4"/>
  <c r="L95" i="4"/>
  <c r="P95" i="4"/>
  <c r="T95" i="4"/>
  <c r="X95" i="4"/>
  <c r="AB95" i="4"/>
  <c r="AF95" i="4"/>
  <c r="AJ95" i="4"/>
  <c r="AN95" i="4"/>
  <c r="AR95" i="4"/>
  <c r="AV95" i="4"/>
  <c r="AZ95" i="4"/>
  <c r="BD95" i="4"/>
  <c r="BI95" i="4"/>
  <c r="BM95" i="4"/>
  <c r="BQ95" i="4"/>
  <c r="BU95" i="4"/>
  <c r="BY95" i="4"/>
  <c r="CC95" i="4"/>
  <c r="D95" i="4"/>
  <c r="H95" i="4"/>
  <c r="M95" i="4"/>
  <c r="Q95" i="4"/>
  <c r="U95" i="4"/>
  <c r="Y95" i="4"/>
  <c r="AC95" i="4"/>
  <c r="AG95" i="4"/>
  <c r="AK95" i="4"/>
  <c r="AO95" i="4"/>
  <c r="AS95" i="4"/>
  <c r="AW95" i="4"/>
  <c r="BA95" i="4"/>
  <c r="BE95" i="4"/>
  <c r="BJ95" i="4"/>
  <c r="BN95" i="4"/>
  <c r="BR95" i="4"/>
  <c r="BV95" i="4"/>
  <c r="BZ95" i="4"/>
  <c r="CA27" i="4"/>
  <c r="BK27" i="4"/>
  <c r="AT27" i="4"/>
  <c r="AD27" i="4"/>
  <c r="N27" i="4"/>
  <c r="CF21" i="4"/>
  <c r="BY20" i="4"/>
  <c r="BI20" i="4"/>
  <c r="AR20" i="4"/>
  <c r="AB20" i="4"/>
  <c r="L20" i="4"/>
  <c r="CJ204" i="4"/>
  <c r="E204" i="4"/>
  <c r="J204" i="4"/>
  <c r="N204" i="4"/>
  <c r="R204" i="4"/>
  <c r="V204" i="4"/>
  <c r="Z204" i="4"/>
  <c r="AD204" i="4"/>
  <c r="AH204" i="4"/>
  <c r="AL204" i="4"/>
  <c r="AP204" i="4"/>
  <c r="AT204" i="4"/>
  <c r="AX204" i="4"/>
  <c r="BB204" i="4"/>
  <c r="BF204" i="4"/>
  <c r="BK204" i="4"/>
  <c r="B204" i="4"/>
  <c r="G204" i="4"/>
  <c r="M204" i="4"/>
  <c r="S204" i="4"/>
  <c r="X204" i="4"/>
  <c r="AC204" i="4"/>
  <c r="AI204" i="4"/>
  <c r="AN204" i="4"/>
  <c r="AS204" i="4"/>
  <c r="AY204" i="4"/>
  <c r="BD204" i="4"/>
  <c r="BJ204" i="4"/>
  <c r="C204" i="4"/>
  <c r="H204" i="4"/>
  <c r="O204" i="4"/>
  <c r="T204" i="4"/>
  <c r="Y204" i="4"/>
  <c r="AE204" i="4"/>
  <c r="AJ204" i="4"/>
  <c r="AO204" i="4"/>
  <c r="AU204" i="4"/>
  <c r="AZ204" i="4"/>
  <c r="BE204" i="4"/>
  <c r="BL204" i="4"/>
  <c r="D204" i="4"/>
  <c r="K204" i="4"/>
  <c r="P204" i="4"/>
  <c r="U204" i="4"/>
  <c r="AA204" i="4"/>
  <c r="AF204" i="4"/>
  <c r="AK204" i="4"/>
  <c r="AQ204" i="4"/>
  <c r="AV204" i="4"/>
  <c r="BA204" i="4"/>
  <c r="BH204" i="4"/>
  <c r="BM204" i="4"/>
  <c r="F204" i="4"/>
  <c r="L204" i="4"/>
  <c r="Q204" i="4"/>
  <c r="W204" i="4"/>
  <c r="AB204" i="4"/>
  <c r="AG204" i="4"/>
  <c r="AM204" i="4"/>
  <c r="AR204" i="4"/>
  <c r="AW204" i="4"/>
  <c r="BC204" i="4"/>
  <c r="BI204" i="4"/>
  <c r="BO204" i="4"/>
  <c r="BS204" i="4"/>
  <c r="BW204" i="4"/>
  <c r="CA204" i="4"/>
  <c r="BY202" i="4"/>
  <c r="BS202" i="4"/>
  <c r="BN202" i="4"/>
  <c r="BY199" i="4"/>
  <c r="BS199" i="4"/>
  <c r="BN199" i="4"/>
  <c r="K180" i="4"/>
  <c r="O180" i="4"/>
  <c r="S180" i="4"/>
  <c r="W180" i="4"/>
  <c r="AA180" i="4"/>
  <c r="AE180" i="4"/>
  <c r="AI180" i="4"/>
  <c r="AM180" i="4"/>
  <c r="AQ180" i="4"/>
  <c r="AU180" i="4"/>
  <c r="AY180" i="4"/>
  <c r="BC180" i="4"/>
  <c r="BH180" i="4"/>
  <c r="BL180" i="4"/>
  <c r="BP180" i="4"/>
  <c r="BT180" i="4"/>
  <c r="BX180" i="4"/>
  <c r="CB180" i="4"/>
  <c r="C180" i="4"/>
  <c r="G180" i="4"/>
  <c r="P180" i="4"/>
  <c r="T180" i="4"/>
  <c r="X180" i="4"/>
  <c r="AB180" i="4"/>
  <c r="AF180" i="4"/>
  <c r="AJ180" i="4"/>
  <c r="AN180" i="4"/>
  <c r="AR180" i="4"/>
  <c r="AV180" i="4"/>
  <c r="AZ180" i="4"/>
  <c r="BD180" i="4"/>
  <c r="BI180" i="4"/>
  <c r="BM180" i="4"/>
  <c r="BQ180" i="4"/>
  <c r="BY180" i="4"/>
  <c r="CC180" i="4"/>
  <c r="B174" i="4"/>
  <c r="F174" i="4"/>
  <c r="K174" i="4"/>
  <c r="O174" i="4"/>
  <c r="S174" i="4"/>
  <c r="W174" i="4"/>
  <c r="AA174" i="4"/>
  <c r="AE174" i="4"/>
  <c r="AI174" i="4"/>
  <c r="AM174" i="4"/>
  <c r="AQ174" i="4"/>
  <c r="AU174" i="4"/>
  <c r="AY174" i="4"/>
  <c r="BC174" i="4"/>
  <c r="BH174" i="4"/>
  <c r="BL174" i="4"/>
  <c r="BP174" i="4"/>
  <c r="BT174" i="4"/>
  <c r="BX174" i="4"/>
  <c r="CB174" i="4"/>
  <c r="C174" i="4"/>
  <c r="G174" i="4"/>
  <c r="L174" i="4"/>
  <c r="P174" i="4"/>
  <c r="T174" i="4"/>
  <c r="X174" i="4"/>
  <c r="AB174" i="4"/>
  <c r="AF174" i="4"/>
  <c r="AJ174" i="4"/>
  <c r="AN174" i="4"/>
  <c r="AR174" i="4"/>
  <c r="AV174" i="4"/>
  <c r="AZ174" i="4"/>
  <c r="BD174" i="4"/>
  <c r="BI174" i="4"/>
  <c r="BM174" i="4"/>
  <c r="BQ174" i="4"/>
  <c r="BU174" i="4"/>
  <c r="BY174" i="4"/>
  <c r="CC174" i="4"/>
  <c r="CJ159" i="4"/>
  <c r="C159" i="4"/>
  <c r="G159" i="4"/>
  <c r="L159" i="4"/>
  <c r="P159" i="4"/>
  <c r="T159" i="4"/>
  <c r="X159" i="4"/>
  <c r="AB159" i="4"/>
  <c r="AF159" i="4"/>
  <c r="AJ159" i="4"/>
  <c r="AN159" i="4"/>
  <c r="AR159" i="4"/>
  <c r="AV159" i="4"/>
  <c r="AZ159" i="4"/>
  <c r="BD159" i="4"/>
  <c r="BI159" i="4"/>
  <c r="BM159" i="4"/>
  <c r="BQ159" i="4"/>
  <c r="BU159" i="4"/>
  <c r="BY159" i="4"/>
  <c r="CC159" i="4"/>
  <c r="D159" i="4"/>
  <c r="H159" i="4"/>
  <c r="M159" i="4"/>
  <c r="Q159" i="4"/>
  <c r="U159" i="4"/>
  <c r="Y159" i="4"/>
  <c r="AC159" i="4"/>
  <c r="AG159" i="4"/>
  <c r="AK159" i="4"/>
  <c r="AO159" i="4"/>
  <c r="AS159" i="4"/>
  <c r="AW159" i="4"/>
  <c r="BA159" i="4"/>
  <c r="BE159" i="4"/>
  <c r="BJ159" i="4"/>
  <c r="BN159" i="4"/>
  <c r="BR159" i="4"/>
  <c r="BV159" i="4"/>
  <c r="BZ159" i="4"/>
  <c r="BS126" i="4"/>
  <c r="BB126" i="4"/>
  <c r="AL126" i="4"/>
  <c r="V126" i="4"/>
  <c r="E126" i="4"/>
  <c r="CA108" i="4"/>
  <c r="BK108" i="4"/>
  <c r="AT108" i="4"/>
  <c r="AD108" i="4"/>
  <c r="N108" i="4"/>
  <c r="BS103" i="4"/>
  <c r="BB103" i="4"/>
  <c r="AL103" i="4"/>
  <c r="V103" i="4"/>
  <c r="E103" i="4"/>
  <c r="CA95" i="4"/>
  <c r="BK95" i="4"/>
  <c r="AT95" i="4"/>
  <c r="AD95" i="4"/>
  <c r="N95" i="4"/>
  <c r="CF93" i="4"/>
  <c r="CJ60" i="4"/>
  <c r="B60" i="4"/>
  <c r="F60" i="4"/>
  <c r="K60" i="4"/>
  <c r="O60" i="4"/>
  <c r="S60" i="4"/>
  <c r="W60" i="4"/>
  <c r="AA60" i="4"/>
  <c r="AE60" i="4"/>
  <c r="AI60" i="4"/>
  <c r="AM60" i="4"/>
  <c r="AQ60" i="4"/>
  <c r="AU60" i="4"/>
  <c r="AY60" i="4"/>
  <c r="BC60" i="4"/>
  <c r="BH60" i="4"/>
  <c r="BL60" i="4"/>
  <c r="BP60" i="4"/>
  <c r="BT60" i="4"/>
  <c r="BX60" i="4"/>
  <c r="CB60" i="4"/>
  <c r="C60" i="4"/>
  <c r="G60" i="4"/>
  <c r="L60" i="4"/>
  <c r="P60" i="4"/>
  <c r="T60" i="4"/>
  <c r="X60" i="4"/>
  <c r="AB60" i="4"/>
  <c r="AF60" i="4"/>
  <c r="AJ60" i="4"/>
  <c r="AN60" i="4"/>
  <c r="AR60" i="4"/>
  <c r="AV60" i="4"/>
  <c r="AZ60" i="4"/>
  <c r="BD60" i="4"/>
  <c r="BI60" i="4"/>
  <c r="BM60" i="4"/>
  <c r="BQ60" i="4"/>
  <c r="BU60" i="4"/>
  <c r="BY60" i="4"/>
  <c r="CC60" i="4"/>
  <c r="D60" i="4"/>
  <c r="H60" i="4"/>
  <c r="M60" i="4"/>
  <c r="Q60" i="4"/>
  <c r="U60" i="4"/>
  <c r="Y60" i="4"/>
  <c r="AC60" i="4"/>
  <c r="AG60" i="4"/>
  <c r="AK60" i="4"/>
  <c r="AO60" i="4"/>
  <c r="AS60" i="4"/>
  <c r="AW60" i="4"/>
  <c r="BA60" i="4"/>
  <c r="BE60" i="4"/>
  <c r="BJ60" i="4"/>
  <c r="BN60" i="4"/>
  <c r="BR60" i="4"/>
  <c r="BV60" i="4"/>
  <c r="BZ60" i="4"/>
  <c r="CJ30" i="4"/>
  <c r="B30" i="4"/>
  <c r="F30" i="4"/>
  <c r="K30" i="4"/>
  <c r="O30" i="4"/>
  <c r="S30" i="4"/>
  <c r="W30" i="4"/>
  <c r="AA30" i="4"/>
  <c r="AE30" i="4"/>
  <c r="AI30" i="4"/>
  <c r="AM30" i="4"/>
  <c r="AQ30" i="4"/>
  <c r="AU30" i="4"/>
  <c r="AY30" i="4"/>
  <c r="BC30" i="4"/>
  <c r="BH30" i="4"/>
  <c r="BL30" i="4"/>
  <c r="BP30" i="4"/>
  <c r="BT30" i="4"/>
  <c r="BX30" i="4"/>
  <c r="CB30" i="4"/>
  <c r="C30" i="4"/>
  <c r="G30" i="4"/>
  <c r="L30" i="4"/>
  <c r="P30" i="4"/>
  <c r="T30" i="4"/>
  <c r="X30" i="4"/>
  <c r="AB30" i="4"/>
  <c r="AF30" i="4"/>
  <c r="AJ30" i="4"/>
  <c r="AN30" i="4"/>
  <c r="AR30" i="4"/>
  <c r="AV30" i="4"/>
  <c r="AZ30" i="4"/>
  <c r="BD30" i="4"/>
  <c r="BI30" i="4"/>
  <c r="BM30" i="4"/>
  <c r="BQ30" i="4"/>
  <c r="BU30" i="4"/>
  <c r="BY30" i="4"/>
  <c r="CC30" i="4"/>
  <c r="D30" i="4"/>
  <c r="H30" i="4"/>
  <c r="M30" i="4"/>
  <c r="Q30" i="4"/>
  <c r="U30" i="4"/>
  <c r="Y30" i="4"/>
  <c r="AC30" i="4"/>
  <c r="AG30" i="4"/>
  <c r="AK30" i="4"/>
  <c r="AO30" i="4"/>
  <c r="AS30" i="4"/>
  <c r="AW30" i="4"/>
  <c r="BA30" i="4"/>
  <c r="BE30" i="4"/>
  <c r="BJ30" i="4"/>
  <c r="BN30" i="4"/>
  <c r="BR30" i="4"/>
  <c r="BV30" i="4"/>
  <c r="BZ30" i="4"/>
  <c r="BW27" i="4"/>
  <c r="BF27" i="4"/>
  <c r="AP27" i="4"/>
  <c r="Z27" i="4"/>
  <c r="J27" i="4"/>
  <c r="BU20" i="4"/>
  <c r="BD20" i="4"/>
  <c r="AN20" i="4"/>
  <c r="X20" i="4"/>
  <c r="G20" i="4"/>
  <c r="CJ201" i="4"/>
  <c r="E201" i="4"/>
  <c r="J201" i="4"/>
  <c r="N201" i="4"/>
  <c r="R201" i="4"/>
  <c r="V201" i="4"/>
  <c r="Z201" i="4"/>
  <c r="AD201" i="4"/>
  <c r="AH201" i="4"/>
  <c r="AL201" i="4"/>
  <c r="AP201" i="4"/>
  <c r="AT201" i="4"/>
  <c r="AX201" i="4"/>
  <c r="BB201" i="4"/>
  <c r="BF201" i="4"/>
  <c r="BK201" i="4"/>
  <c r="F201" i="4"/>
  <c r="L201" i="4"/>
  <c r="Q201" i="4"/>
  <c r="W201" i="4"/>
  <c r="AB201" i="4"/>
  <c r="AG201" i="4"/>
  <c r="AM201" i="4"/>
  <c r="AR201" i="4"/>
  <c r="AW201" i="4"/>
  <c r="BC201" i="4"/>
  <c r="BI201" i="4"/>
  <c r="B201" i="4"/>
  <c r="H201" i="4"/>
  <c r="P201" i="4"/>
  <c r="X201" i="4"/>
  <c r="AE201" i="4"/>
  <c r="AK201" i="4"/>
  <c r="AS201" i="4"/>
  <c r="AZ201" i="4"/>
  <c r="BH201" i="4"/>
  <c r="C201" i="4"/>
  <c r="K201" i="4"/>
  <c r="S201" i="4"/>
  <c r="Y201" i="4"/>
  <c r="AF201" i="4"/>
  <c r="AN201" i="4"/>
  <c r="AU201" i="4"/>
  <c r="BA201" i="4"/>
  <c r="BJ201" i="4"/>
  <c r="D201" i="4"/>
  <c r="M201" i="4"/>
  <c r="T201" i="4"/>
  <c r="AA201" i="4"/>
  <c r="AI201" i="4"/>
  <c r="AO201" i="4"/>
  <c r="AV201" i="4"/>
  <c r="BD201" i="4"/>
  <c r="BL201" i="4"/>
  <c r="G201" i="4"/>
  <c r="O201" i="4"/>
  <c r="U201" i="4"/>
  <c r="AC201" i="4"/>
  <c r="AJ201" i="4"/>
  <c r="AQ201" i="4"/>
  <c r="AY201" i="4"/>
  <c r="BE201" i="4"/>
  <c r="BM201" i="4"/>
  <c r="E194" i="4"/>
  <c r="J194" i="4"/>
  <c r="N194" i="4"/>
  <c r="R194" i="4"/>
  <c r="V194" i="4"/>
  <c r="Z194" i="4"/>
  <c r="AD194" i="4"/>
  <c r="AH194" i="4"/>
  <c r="AL194" i="4"/>
  <c r="AP194" i="4"/>
  <c r="AT194" i="4"/>
  <c r="AX194" i="4"/>
  <c r="BB194" i="4"/>
  <c r="BF194" i="4"/>
  <c r="BK194" i="4"/>
  <c r="F194" i="4"/>
  <c r="L194" i="4"/>
  <c r="Q194" i="4"/>
  <c r="W194" i="4"/>
  <c r="AB194" i="4"/>
  <c r="AG194" i="4"/>
  <c r="AM194" i="4"/>
  <c r="AR194" i="4"/>
  <c r="AW194" i="4"/>
  <c r="BC194" i="4"/>
  <c r="BI194" i="4"/>
  <c r="G194" i="4"/>
  <c r="O194" i="4"/>
  <c r="U194" i="4"/>
  <c r="AC194" i="4"/>
  <c r="AJ194" i="4"/>
  <c r="AQ194" i="4"/>
  <c r="AY194" i="4"/>
  <c r="BE194" i="4"/>
  <c r="BM194" i="4"/>
  <c r="B194" i="4"/>
  <c r="H194" i="4"/>
  <c r="P194" i="4"/>
  <c r="X194" i="4"/>
  <c r="AE194" i="4"/>
  <c r="AK194" i="4"/>
  <c r="AS194" i="4"/>
  <c r="AZ194" i="4"/>
  <c r="BH194" i="4"/>
  <c r="C194" i="4"/>
  <c r="K194" i="4"/>
  <c r="S194" i="4"/>
  <c r="Y194" i="4"/>
  <c r="AF194" i="4"/>
  <c r="AN194" i="4"/>
  <c r="AU194" i="4"/>
  <c r="BA194" i="4"/>
  <c r="BJ194" i="4"/>
  <c r="D194" i="4"/>
  <c r="M194" i="4"/>
  <c r="T194" i="4"/>
  <c r="AA194" i="4"/>
  <c r="AI194" i="4"/>
  <c r="AO194" i="4"/>
  <c r="AV194" i="4"/>
  <c r="BD194" i="4"/>
  <c r="BL194" i="4"/>
  <c r="CJ191" i="4"/>
  <c r="E191" i="4"/>
  <c r="J191" i="4"/>
  <c r="N191" i="4"/>
  <c r="R191" i="4"/>
  <c r="V191" i="4"/>
  <c r="Z191" i="4"/>
  <c r="AD191" i="4"/>
  <c r="AH191" i="4"/>
  <c r="AL191" i="4"/>
  <c r="AP191" i="4"/>
  <c r="AT191" i="4"/>
  <c r="AX191" i="4"/>
  <c r="BB191" i="4"/>
  <c r="BF191" i="4"/>
  <c r="BK191" i="4"/>
  <c r="C191" i="4"/>
  <c r="H191" i="4"/>
  <c r="O191" i="4"/>
  <c r="T191" i="4"/>
  <c r="Y191" i="4"/>
  <c r="AE191" i="4"/>
  <c r="AJ191" i="4"/>
  <c r="AO191" i="4"/>
  <c r="AU191" i="4"/>
  <c r="AZ191" i="4"/>
  <c r="BE191" i="4"/>
  <c r="BL191" i="4"/>
  <c r="D191" i="4"/>
  <c r="K191" i="4"/>
  <c r="P191" i="4"/>
  <c r="U191" i="4"/>
  <c r="AA191" i="4"/>
  <c r="AF191" i="4"/>
  <c r="AK191" i="4"/>
  <c r="AQ191" i="4"/>
  <c r="AV191" i="4"/>
  <c r="BA191" i="4"/>
  <c r="BH191" i="4"/>
  <c r="BM191" i="4"/>
  <c r="F191" i="4"/>
  <c r="L191" i="4"/>
  <c r="Q191" i="4"/>
  <c r="W191" i="4"/>
  <c r="AB191" i="4"/>
  <c r="AG191" i="4"/>
  <c r="AM191" i="4"/>
  <c r="AR191" i="4"/>
  <c r="AW191" i="4"/>
  <c r="BC191" i="4"/>
  <c r="BI191" i="4"/>
  <c r="B191" i="4"/>
  <c r="X191" i="4"/>
  <c r="AS191" i="4"/>
  <c r="G191" i="4"/>
  <c r="AC191" i="4"/>
  <c r="AY191" i="4"/>
  <c r="M191" i="4"/>
  <c r="AI191" i="4"/>
  <c r="BD191" i="4"/>
  <c r="BJ191" i="4"/>
  <c r="S191" i="4"/>
  <c r="AN191" i="4"/>
  <c r="CJ189" i="4"/>
  <c r="E189" i="4"/>
  <c r="J189" i="4"/>
  <c r="N189" i="4"/>
  <c r="R189" i="4"/>
  <c r="V189" i="4"/>
  <c r="Z189" i="4"/>
  <c r="AD189" i="4"/>
  <c r="AH189" i="4"/>
  <c r="AL189" i="4"/>
  <c r="AP189" i="4"/>
  <c r="AT189" i="4"/>
  <c r="AX189" i="4"/>
  <c r="BB189" i="4"/>
  <c r="BF189" i="4"/>
  <c r="BK189" i="4"/>
  <c r="D189" i="4"/>
  <c r="K189" i="4"/>
  <c r="P189" i="4"/>
  <c r="U189" i="4"/>
  <c r="AA189" i="4"/>
  <c r="AF189" i="4"/>
  <c r="AK189" i="4"/>
  <c r="AQ189" i="4"/>
  <c r="AV189" i="4"/>
  <c r="BA189" i="4"/>
  <c r="BH189" i="4"/>
  <c r="BM189" i="4"/>
  <c r="F189" i="4"/>
  <c r="L189" i="4"/>
  <c r="Q189" i="4"/>
  <c r="W189" i="4"/>
  <c r="AB189" i="4"/>
  <c r="AG189" i="4"/>
  <c r="AM189" i="4"/>
  <c r="AR189" i="4"/>
  <c r="AW189" i="4"/>
  <c r="BC189" i="4"/>
  <c r="BI189" i="4"/>
  <c r="B189" i="4"/>
  <c r="G189" i="4"/>
  <c r="M189" i="4"/>
  <c r="S189" i="4"/>
  <c r="X189" i="4"/>
  <c r="AC189" i="4"/>
  <c r="AI189" i="4"/>
  <c r="AN189" i="4"/>
  <c r="AS189" i="4"/>
  <c r="AY189" i="4"/>
  <c r="BD189" i="4"/>
  <c r="BJ189" i="4"/>
  <c r="T189" i="4"/>
  <c r="AO189" i="4"/>
  <c r="BL189" i="4"/>
  <c r="C189" i="4"/>
  <c r="Y189" i="4"/>
  <c r="AU189" i="4"/>
  <c r="H189" i="4"/>
  <c r="AE189" i="4"/>
  <c r="AZ189" i="4"/>
  <c r="O189" i="4"/>
  <c r="AJ189" i="4"/>
  <c r="BE189" i="4"/>
  <c r="CJ143" i="4"/>
  <c r="CL143" i="4" s="1"/>
  <c r="C143" i="4"/>
  <c r="G143" i="4"/>
  <c r="L143" i="4"/>
  <c r="P143" i="4"/>
  <c r="T143" i="4"/>
  <c r="X143" i="4"/>
  <c r="AB143" i="4"/>
  <c r="AF143" i="4"/>
  <c r="AJ143" i="4"/>
  <c r="AN143" i="4"/>
  <c r="AR143" i="4"/>
  <c r="AV143" i="4"/>
  <c r="AZ143" i="4"/>
  <c r="BD143" i="4"/>
  <c r="BI143" i="4"/>
  <c r="BM143" i="4"/>
  <c r="D143" i="4"/>
  <c r="H143" i="4"/>
  <c r="M143" i="4"/>
  <c r="Q143" i="4"/>
  <c r="U143" i="4"/>
  <c r="Y143" i="4"/>
  <c r="AC143" i="4"/>
  <c r="AG143" i="4"/>
  <c r="AK143" i="4"/>
  <c r="AO143" i="4"/>
  <c r="AS143" i="4"/>
  <c r="AW143" i="4"/>
  <c r="BA143" i="4"/>
  <c r="BE143" i="4"/>
  <c r="BJ143" i="4"/>
  <c r="CJ140" i="4"/>
  <c r="C140" i="4"/>
  <c r="G140" i="4"/>
  <c r="L140" i="4"/>
  <c r="P140" i="4"/>
  <c r="T140" i="4"/>
  <c r="X140" i="4"/>
  <c r="AB140" i="4"/>
  <c r="AF140" i="4"/>
  <c r="AJ140" i="4"/>
  <c r="AN140" i="4"/>
  <c r="AR140" i="4"/>
  <c r="AV140" i="4"/>
  <c r="AZ140" i="4"/>
  <c r="BD140" i="4"/>
  <c r="BI140" i="4"/>
  <c r="BM140" i="4"/>
  <c r="D140" i="4"/>
  <c r="H140" i="4"/>
  <c r="M140" i="4"/>
  <c r="Q140" i="4"/>
  <c r="U140" i="4"/>
  <c r="Y140" i="4"/>
  <c r="AC140" i="4"/>
  <c r="AG140" i="4"/>
  <c r="AK140" i="4"/>
  <c r="AO140" i="4"/>
  <c r="AS140" i="4"/>
  <c r="AW140" i="4"/>
  <c r="BA140" i="4"/>
  <c r="BE140" i="4"/>
  <c r="BJ140" i="4"/>
  <c r="CJ131" i="4"/>
  <c r="C131" i="4"/>
  <c r="G131" i="4"/>
  <c r="L131" i="4"/>
  <c r="P131" i="4"/>
  <c r="T131" i="4"/>
  <c r="X131" i="4"/>
  <c r="AB131" i="4"/>
  <c r="AF131" i="4"/>
  <c r="AJ131" i="4"/>
  <c r="AN131" i="4"/>
  <c r="AR131" i="4"/>
  <c r="AV131" i="4"/>
  <c r="AZ131" i="4"/>
  <c r="BD131" i="4"/>
  <c r="BI131" i="4"/>
  <c r="BM131" i="4"/>
  <c r="D131" i="4"/>
  <c r="H131" i="4"/>
  <c r="M131" i="4"/>
  <c r="Q131" i="4"/>
  <c r="U131" i="4"/>
  <c r="Y131" i="4"/>
  <c r="AC131" i="4"/>
  <c r="AG131" i="4"/>
  <c r="AK131" i="4"/>
  <c r="AO131" i="4"/>
  <c r="AS131" i="4"/>
  <c r="AW131" i="4"/>
  <c r="BA131" i="4"/>
  <c r="BE131" i="4"/>
  <c r="BJ131" i="4"/>
  <c r="CJ117" i="4"/>
  <c r="CL117" i="4" s="1"/>
  <c r="B117" i="4"/>
  <c r="F117" i="4"/>
  <c r="K117" i="4"/>
  <c r="O117" i="4"/>
  <c r="S117" i="4"/>
  <c r="W117" i="4"/>
  <c r="AA117" i="4"/>
  <c r="AE117" i="4"/>
  <c r="AI117" i="4"/>
  <c r="AM117" i="4"/>
  <c r="AQ117" i="4"/>
  <c r="AU117" i="4"/>
  <c r="AY117" i="4"/>
  <c r="BC117" i="4"/>
  <c r="BH117" i="4"/>
  <c r="BL117" i="4"/>
  <c r="C117" i="4"/>
  <c r="G117" i="4"/>
  <c r="L117" i="4"/>
  <c r="P117" i="4"/>
  <c r="T117" i="4"/>
  <c r="X117" i="4"/>
  <c r="AB117" i="4"/>
  <c r="AF117" i="4"/>
  <c r="AJ117" i="4"/>
  <c r="AN117" i="4"/>
  <c r="AR117" i="4"/>
  <c r="AV117" i="4"/>
  <c r="AZ117" i="4"/>
  <c r="BD117" i="4"/>
  <c r="BI117" i="4"/>
  <c r="BM117" i="4"/>
  <c r="D117" i="4"/>
  <c r="H117" i="4"/>
  <c r="M117" i="4"/>
  <c r="Q117" i="4"/>
  <c r="U117" i="4"/>
  <c r="Y117" i="4"/>
  <c r="AC117" i="4"/>
  <c r="AG117" i="4"/>
  <c r="AK117" i="4"/>
  <c r="AO117" i="4"/>
  <c r="AS117" i="4"/>
  <c r="AW117" i="4"/>
  <c r="BA117" i="4"/>
  <c r="BE117" i="4"/>
  <c r="BJ117" i="4"/>
  <c r="CJ107" i="4"/>
  <c r="CJ102" i="4"/>
  <c r="CJ94" i="4"/>
  <c r="CJ59" i="4"/>
  <c r="CJ29" i="4"/>
  <c r="BQ221" i="3"/>
  <c r="BM221" i="3"/>
  <c r="BH221" i="3"/>
  <c r="BD221" i="3"/>
  <c r="AZ221" i="3"/>
  <c r="AV221" i="3"/>
  <c r="AR221" i="3"/>
  <c r="AN221" i="3"/>
  <c r="AJ221" i="3"/>
  <c r="AF221" i="3"/>
  <c r="AB221" i="3"/>
  <c r="X221" i="3"/>
  <c r="T221" i="3"/>
  <c r="P221" i="3"/>
  <c r="L221" i="3"/>
  <c r="G221" i="3"/>
  <c r="C221" i="3"/>
  <c r="BQ223" i="3"/>
  <c r="BM223" i="3"/>
  <c r="BH223" i="3"/>
  <c r="BD223" i="3"/>
  <c r="AZ223" i="3"/>
  <c r="AV223" i="3"/>
  <c r="AR223" i="3"/>
  <c r="AN223" i="3"/>
  <c r="AJ223" i="3"/>
  <c r="AF223" i="3"/>
  <c r="AB223" i="3"/>
  <c r="X223" i="3"/>
  <c r="T223" i="3"/>
  <c r="P223" i="3"/>
  <c r="L223" i="3"/>
  <c r="G223" i="3"/>
  <c r="C223" i="3"/>
  <c r="BQ222" i="3"/>
  <c r="BM222" i="3"/>
  <c r="BH222" i="3"/>
  <c r="BD222" i="3"/>
  <c r="AZ222" i="3"/>
  <c r="AV222" i="3"/>
  <c r="AR222" i="3"/>
  <c r="AN222" i="3"/>
  <c r="AJ222" i="3"/>
  <c r="AF222" i="3"/>
  <c r="AB222" i="3"/>
  <c r="X222" i="3"/>
  <c r="T222" i="3"/>
  <c r="P222" i="3"/>
  <c r="L222" i="3"/>
  <c r="G222" i="3"/>
  <c r="C222" i="3"/>
  <c r="BQ215" i="3"/>
  <c r="BM215" i="3"/>
  <c r="BH215" i="3"/>
  <c r="BD215" i="3"/>
  <c r="AZ215" i="3"/>
  <c r="AV215" i="3"/>
  <c r="AR215" i="3"/>
  <c r="AN215" i="3"/>
  <c r="AJ215" i="3"/>
  <c r="AF215" i="3"/>
  <c r="AB215" i="3"/>
  <c r="X215" i="3"/>
  <c r="T215" i="3"/>
  <c r="P215" i="3"/>
  <c r="L215" i="3"/>
  <c r="G215" i="3"/>
  <c r="C215" i="3"/>
  <c r="BQ217" i="3"/>
  <c r="BM217" i="3"/>
  <c r="BH217" i="3"/>
  <c r="BD217" i="3"/>
  <c r="AZ217" i="3"/>
  <c r="AV217" i="3"/>
  <c r="AR217" i="3"/>
  <c r="AN217" i="3"/>
  <c r="AJ217" i="3"/>
  <c r="AF217" i="3"/>
  <c r="AB217" i="3"/>
  <c r="X217" i="3"/>
  <c r="T217" i="3"/>
  <c r="P217" i="3"/>
  <c r="L217" i="3"/>
  <c r="G217" i="3"/>
  <c r="C217" i="3"/>
  <c r="BQ216" i="3"/>
  <c r="BM216" i="3"/>
  <c r="BH216" i="3"/>
  <c r="BD216" i="3"/>
  <c r="AZ216" i="3"/>
  <c r="AV216" i="3"/>
  <c r="AR216" i="3"/>
  <c r="AN216" i="3"/>
  <c r="AJ216" i="3"/>
  <c r="AF216" i="3"/>
  <c r="AB216" i="3"/>
  <c r="X216" i="3"/>
  <c r="T216" i="3"/>
  <c r="P216" i="3"/>
  <c r="L216" i="3"/>
  <c r="G216" i="3"/>
  <c r="C216" i="3"/>
  <c r="BQ219" i="3"/>
  <c r="BM219" i="3"/>
  <c r="BH219" i="3"/>
  <c r="BD219" i="3"/>
  <c r="AZ219" i="3"/>
  <c r="AV219" i="3"/>
  <c r="AR219" i="3"/>
  <c r="AN219" i="3"/>
  <c r="AJ219" i="3"/>
  <c r="AF219" i="3"/>
  <c r="AB219" i="3"/>
  <c r="X219" i="3"/>
  <c r="T219" i="3"/>
  <c r="P219" i="3"/>
  <c r="L219" i="3"/>
  <c r="G219" i="3"/>
  <c r="C219" i="3"/>
  <c r="BQ224" i="3"/>
  <c r="BM224" i="3"/>
  <c r="BH224" i="3"/>
  <c r="BD224" i="3"/>
  <c r="AZ224" i="3"/>
  <c r="AV224" i="3"/>
  <c r="AR224" i="3"/>
  <c r="AN224" i="3"/>
  <c r="AJ224" i="3"/>
  <c r="AF224" i="3"/>
  <c r="AB224" i="3"/>
  <c r="X224" i="3"/>
  <c r="T224" i="3"/>
  <c r="P224" i="3"/>
  <c r="L224" i="3"/>
  <c r="G224" i="3"/>
  <c r="C224" i="3"/>
  <c r="BQ206" i="3"/>
  <c r="BM206" i="3"/>
  <c r="BH206" i="3"/>
  <c r="BD206" i="3"/>
  <c r="AZ206" i="3"/>
  <c r="AV206" i="3"/>
  <c r="AR206" i="3"/>
  <c r="AN206" i="3"/>
  <c r="AJ206" i="3"/>
  <c r="AF206" i="3"/>
  <c r="AB206" i="3"/>
  <c r="X206" i="3"/>
  <c r="T206" i="3"/>
  <c r="P206" i="3"/>
  <c r="L206" i="3"/>
  <c r="G206" i="3"/>
  <c r="C206" i="3"/>
  <c r="BQ205" i="3"/>
  <c r="BM205" i="3"/>
  <c r="BH205" i="3"/>
  <c r="BD205" i="3"/>
  <c r="AZ205" i="3"/>
  <c r="AV205" i="3"/>
  <c r="AR205" i="3"/>
  <c r="AN205" i="3"/>
  <c r="AJ205" i="3"/>
  <c r="AF205" i="3"/>
  <c r="AB205" i="3"/>
  <c r="X205" i="3"/>
  <c r="T205" i="3"/>
  <c r="P205" i="3"/>
  <c r="L205" i="3"/>
  <c r="G205" i="3"/>
  <c r="C205" i="3"/>
  <c r="BQ204" i="3"/>
  <c r="BM204" i="3"/>
  <c r="BH204" i="3"/>
  <c r="BD204" i="3"/>
  <c r="AZ204" i="3"/>
  <c r="AV204" i="3"/>
  <c r="AR204" i="3"/>
  <c r="AN204" i="3"/>
  <c r="AJ204" i="3"/>
  <c r="AF204" i="3"/>
  <c r="AB204" i="3"/>
  <c r="X204" i="3"/>
  <c r="T204" i="3"/>
  <c r="P204" i="3"/>
  <c r="L204" i="3"/>
  <c r="G204" i="3"/>
  <c r="C204" i="3"/>
  <c r="BQ203" i="3"/>
  <c r="BM203" i="3"/>
  <c r="BH203" i="3"/>
  <c r="BD203" i="3"/>
  <c r="AZ203" i="3"/>
  <c r="AV203" i="3"/>
  <c r="AR203" i="3"/>
  <c r="AN203" i="3"/>
  <c r="AJ203" i="3"/>
  <c r="AF203" i="3"/>
  <c r="AB203" i="3"/>
  <c r="X203" i="3"/>
  <c r="T203" i="3"/>
  <c r="P203" i="3"/>
  <c r="L203" i="3"/>
  <c r="G203" i="3"/>
  <c r="C203" i="3"/>
  <c r="BQ202" i="3"/>
  <c r="BM202" i="3"/>
  <c r="BH202" i="3"/>
  <c r="BD202" i="3"/>
  <c r="AZ202" i="3"/>
  <c r="AV202" i="3"/>
  <c r="AR202" i="3"/>
  <c r="AN202" i="3"/>
  <c r="AJ202" i="3"/>
  <c r="AF202" i="3"/>
  <c r="AB202" i="3"/>
  <c r="X202" i="3"/>
  <c r="T202" i="3"/>
  <c r="P202" i="3"/>
  <c r="L202" i="3"/>
  <c r="G202" i="3"/>
  <c r="C202" i="3"/>
  <c r="BQ201" i="3"/>
  <c r="BM201" i="3"/>
  <c r="BH201" i="3"/>
  <c r="BD201" i="3"/>
  <c r="AZ201" i="3"/>
  <c r="AV201" i="3"/>
  <c r="AR201" i="3"/>
  <c r="AN201" i="3"/>
  <c r="AJ201" i="3"/>
  <c r="AF201" i="3"/>
  <c r="AB201" i="3"/>
  <c r="X201" i="3"/>
  <c r="T201" i="3"/>
  <c r="P201" i="3"/>
  <c r="L201" i="3"/>
  <c r="G201" i="3"/>
  <c r="C201" i="3"/>
  <c r="BQ200" i="3"/>
  <c r="BM200" i="3"/>
  <c r="BH200" i="3"/>
  <c r="BD200" i="3"/>
  <c r="AZ200" i="3"/>
  <c r="AV200" i="3"/>
  <c r="AR200" i="3"/>
  <c r="AN200" i="3"/>
  <c r="AJ200" i="3"/>
  <c r="AF200" i="3"/>
  <c r="AB200" i="3"/>
  <c r="X200" i="3"/>
  <c r="T200" i="3"/>
  <c r="P200" i="3"/>
  <c r="L200" i="3"/>
  <c r="G200" i="3"/>
  <c r="C200" i="3"/>
  <c r="BQ199" i="3"/>
  <c r="BM199" i="3"/>
  <c r="BH199" i="3"/>
  <c r="BD199" i="3"/>
  <c r="AZ199" i="3"/>
  <c r="AV199" i="3"/>
  <c r="AR199" i="3"/>
  <c r="AN199" i="3"/>
  <c r="AJ199" i="3"/>
  <c r="AF199" i="3"/>
  <c r="AB199" i="3"/>
  <c r="X199" i="3"/>
  <c r="T199" i="3"/>
  <c r="P199" i="3"/>
  <c r="L199" i="3"/>
  <c r="G199" i="3"/>
  <c r="C199" i="3"/>
  <c r="BQ197" i="3"/>
  <c r="BM197" i="3"/>
  <c r="BH197" i="3"/>
  <c r="BD197" i="3"/>
  <c r="AZ197" i="3"/>
  <c r="AV197" i="3"/>
  <c r="AR197" i="3"/>
  <c r="AN197" i="3"/>
  <c r="AJ197" i="3"/>
  <c r="AF197" i="3"/>
  <c r="AB197" i="3"/>
  <c r="X197" i="3"/>
  <c r="T197" i="3"/>
  <c r="P197" i="3"/>
  <c r="L197" i="3"/>
  <c r="G197" i="3"/>
  <c r="C197" i="3"/>
  <c r="BQ196" i="3"/>
  <c r="BM196" i="3"/>
  <c r="BH196" i="3"/>
  <c r="BD196" i="3"/>
  <c r="AZ196" i="3"/>
  <c r="AV196" i="3"/>
  <c r="AR196" i="3"/>
  <c r="AN196" i="3"/>
  <c r="AJ196" i="3"/>
  <c r="AF196" i="3"/>
  <c r="AB196" i="3"/>
  <c r="X196" i="3"/>
  <c r="T196" i="3"/>
  <c r="P196" i="3"/>
  <c r="L196" i="3"/>
  <c r="G196" i="3"/>
  <c r="C196" i="3"/>
  <c r="CJ198" i="4"/>
  <c r="C198" i="4"/>
  <c r="G198" i="4"/>
  <c r="L198" i="4"/>
  <c r="P198" i="4"/>
  <c r="T198" i="4"/>
  <c r="X198" i="4"/>
  <c r="AB198" i="4"/>
  <c r="AF198" i="4"/>
  <c r="AJ198" i="4"/>
  <c r="AN198" i="4"/>
  <c r="AR198" i="4"/>
  <c r="AV198" i="4"/>
  <c r="AZ198" i="4"/>
  <c r="BD198" i="4"/>
  <c r="BI198" i="4"/>
  <c r="BM198" i="4"/>
  <c r="E198" i="4"/>
  <c r="K198" i="4"/>
  <c r="Q198" i="4"/>
  <c r="V198" i="4"/>
  <c r="AA198" i="4"/>
  <c r="AG198" i="4"/>
  <c r="AL198" i="4"/>
  <c r="AQ198" i="4"/>
  <c r="AW198" i="4"/>
  <c r="BB198" i="4"/>
  <c r="BH198" i="4"/>
  <c r="B198" i="4"/>
  <c r="J198" i="4"/>
  <c r="R198" i="4"/>
  <c r="Y198" i="4"/>
  <c r="AE198" i="4"/>
  <c r="AM198" i="4"/>
  <c r="AT198" i="4"/>
  <c r="BA198" i="4"/>
  <c r="BJ198" i="4"/>
  <c r="D198" i="4"/>
  <c r="M198" i="4"/>
  <c r="S198" i="4"/>
  <c r="Z198" i="4"/>
  <c r="AH198" i="4"/>
  <c r="AO198" i="4"/>
  <c r="AU198" i="4"/>
  <c r="BC198" i="4"/>
  <c r="BK198" i="4"/>
  <c r="F198" i="4"/>
  <c r="N198" i="4"/>
  <c r="U198" i="4"/>
  <c r="AC198" i="4"/>
  <c r="AI198" i="4"/>
  <c r="AP198" i="4"/>
  <c r="AX198" i="4"/>
  <c r="BE198" i="4"/>
  <c r="BL198" i="4"/>
  <c r="H198" i="4"/>
  <c r="O198" i="4"/>
  <c r="W198" i="4"/>
  <c r="AD198" i="4"/>
  <c r="AK198" i="4"/>
  <c r="AS198" i="4"/>
  <c r="AY198" i="4"/>
  <c r="BF198" i="4"/>
  <c r="CJ149" i="4"/>
  <c r="B149" i="4"/>
  <c r="F149" i="4"/>
  <c r="K149" i="4"/>
  <c r="O149" i="4"/>
  <c r="S149" i="4"/>
  <c r="W149" i="4"/>
  <c r="AA149" i="4"/>
  <c r="AE149" i="4"/>
  <c r="AI149" i="4"/>
  <c r="AM149" i="4"/>
  <c r="AQ149" i="4"/>
  <c r="AU149" i="4"/>
  <c r="AY149" i="4"/>
  <c r="BC149" i="4"/>
  <c r="BH149" i="4"/>
  <c r="BL149" i="4"/>
  <c r="C149" i="4"/>
  <c r="G149" i="4"/>
  <c r="L149" i="4"/>
  <c r="P149" i="4"/>
  <c r="T149" i="4"/>
  <c r="X149" i="4"/>
  <c r="AB149" i="4"/>
  <c r="AF149" i="4"/>
  <c r="AJ149" i="4"/>
  <c r="AN149" i="4"/>
  <c r="AR149" i="4"/>
  <c r="AV149" i="4"/>
  <c r="AZ149" i="4"/>
  <c r="BD149" i="4"/>
  <c r="BI149" i="4"/>
  <c r="BM149" i="4"/>
  <c r="CJ148" i="4"/>
  <c r="CL148" i="4" s="1"/>
  <c r="B148" i="4"/>
  <c r="F148" i="4"/>
  <c r="K148" i="4"/>
  <c r="O148" i="4"/>
  <c r="S148" i="4"/>
  <c r="W148" i="4"/>
  <c r="AA148" i="4"/>
  <c r="AE148" i="4"/>
  <c r="AI148" i="4"/>
  <c r="AM148" i="4"/>
  <c r="AQ148" i="4"/>
  <c r="AU148" i="4"/>
  <c r="AY148" i="4"/>
  <c r="BC148" i="4"/>
  <c r="BH148" i="4"/>
  <c r="BL148" i="4"/>
  <c r="C148" i="4"/>
  <c r="G148" i="4"/>
  <c r="L148" i="4"/>
  <c r="P148" i="4"/>
  <c r="T148" i="4"/>
  <c r="X148" i="4"/>
  <c r="AB148" i="4"/>
  <c r="AF148" i="4"/>
  <c r="AJ148" i="4"/>
  <c r="AN148" i="4"/>
  <c r="AR148" i="4"/>
  <c r="AV148" i="4"/>
  <c r="AZ148" i="4"/>
  <c r="BD148" i="4"/>
  <c r="BI148" i="4"/>
  <c r="BM148" i="4"/>
  <c r="CJ147" i="4"/>
  <c r="CL147" i="4" s="1"/>
  <c r="B147" i="4"/>
  <c r="F147" i="4"/>
  <c r="K147" i="4"/>
  <c r="O147" i="4"/>
  <c r="S147" i="4"/>
  <c r="W147" i="4"/>
  <c r="AA147" i="4"/>
  <c r="AE147" i="4"/>
  <c r="AI147" i="4"/>
  <c r="AM147" i="4"/>
  <c r="AQ147" i="4"/>
  <c r="AU147" i="4"/>
  <c r="AY147" i="4"/>
  <c r="BC147" i="4"/>
  <c r="BH147" i="4"/>
  <c r="BL147" i="4"/>
  <c r="C147" i="4"/>
  <c r="G147" i="4"/>
  <c r="L147" i="4"/>
  <c r="P147" i="4"/>
  <c r="T147" i="4"/>
  <c r="X147" i="4"/>
  <c r="AB147" i="4"/>
  <c r="AF147" i="4"/>
  <c r="AJ147" i="4"/>
  <c r="AN147" i="4"/>
  <c r="AR147" i="4"/>
  <c r="AV147" i="4"/>
  <c r="AZ147" i="4"/>
  <c r="BD147" i="4"/>
  <c r="BI147" i="4"/>
  <c r="BM147" i="4"/>
  <c r="CJ28" i="4"/>
  <c r="B28" i="4"/>
  <c r="F28" i="4"/>
  <c r="K28" i="4"/>
  <c r="O28" i="4"/>
  <c r="S28" i="4"/>
  <c r="W28" i="4"/>
  <c r="AA28" i="4"/>
  <c r="AE28" i="4"/>
  <c r="AI28" i="4"/>
  <c r="AM28" i="4"/>
  <c r="AQ28" i="4"/>
  <c r="AU28" i="4"/>
  <c r="AY28" i="4"/>
  <c r="BC28" i="4"/>
  <c r="BH28" i="4"/>
  <c r="BL28" i="4"/>
  <c r="C28" i="4"/>
  <c r="G28" i="4"/>
  <c r="L28" i="4"/>
  <c r="P28" i="4"/>
  <c r="T28" i="4"/>
  <c r="X28" i="4"/>
  <c r="AB28" i="4"/>
  <c r="AF28" i="4"/>
  <c r="AJ28" i="4"/>
  <c r="AN28" i="4"/>
  <c r="AR28" i="4"/>
  <c r="AV28" i="4"/>
  <c r="AZ28" i="4"/>
  <c r="BD28" i="4"/>
  <c r="BI28" i="4"/>
  <c r="BM28" i="4"/>
  <c r="CJ25" i="4"/>
  <c r="B25" i="4"/>
  <c r="F25" i="4"/>
  <c r="K25" i="4"/>
  <c r="O25" i="4"/>
  <c r="S25" i="4"/>
  <c r="W25" i="4"/>
  <c r="AA25" i="4"/>
  <c r="AE25" i="4"/>
  <c r="AI25" i="4"/>
  <c r="AM25" i="4"/>
  <c r="AQ25" i="4"/>
  <c r="AU25" i="4"/>
  <c r="AY25" i="4"/>
  <c r="BC25" i="4"/>
  <c r="BH25" i="4"/>
  <c r="BL25" i="4"/>
  <c r="C25" i="4"/>
  <c r="G25" i="4"/>
  <c r="L25" i="4"/>
  <c r="P25" i="4"/>
  <c r="T25" i="4"/>
  <c r="X25" i="4"/>
  <c r="AB25" i="4"/>
  <c r="AF25" i="4"/>
  <c r="AJ25" i="4"/>
  <c r="AN25" i="4"/>
  <c r="AR25" i="4"/>
  <c r="AV25" i="4"/>
  <c r="AZ25" i="4"/>
  <c r="BD25" i="4"/>
  <c r="BI25" i="4"/>
  <c r="BM25" i="4"/>
  <c r="CJ24" i="4"/>
  <c r="B24" i="4"/>
  <c r="F24" i="4"/>
  <c r="K24" i="4"/>
  <c r="O24" i="4"/>
  <c r="S24" i="4"/>
  <c r="W24" i="4"/>
  <c r="AA24" i="4"/>
  <c r="AE24" i="4"/>
  <c r="AI24" i="4"/>
  <c r="AM24" i="4"/>
  <c r="AQ24" i="4"/>
  <c r="AU24" i="4"/>
  <c r="AY24" i="4"/>
  <c r="BC24" i="4"/>
  <c r="BH24" i="4"/>
  <c r="BL24" i="4"/>
  <c r="C24" i="4"/>
  <c r="G24" i="4"/>
  <c r="L24" i="4"/>
  <c r="P24" i="4"/>
  <c r="T24" i="4"/>
  <c r="X24" i="4"/>
  <c r="AB24" i="4"/>
  <c r="AF24" i="4"/>
  <c r="AJ24" i="4"/>
  <c r="AN24" i="4"/>
  <c r="AR24" i="4"/>
  <c r="AV24" i="4"/>
  <c r="AZ24" i="4"/>
  <c r="BD24" i="4"/>
  <c r="BI24" i="4"/>
  <c r="BM24" i="4"/>
  <c r="CJ23" i="4"/>
  <c r="B23" i="4"/>
  <c r="F23" i="4"/>
  <c r="K23" i="4"/>
  <c r="O23" i="4"/>
  <c r="S23" i="4"/>
  <c r="W23" i="4"/>
  <c r="AA23" i="4"/>
  <c r="AE23" i="4"/>
  <c r="AI23" i="4"/>
  <c r="AM23" i="4"/>
  <c r="AQ23" i="4"/>
  <c r="AU23" i="4"/>
  <c r="AY23" i="4"/>
  <c r="BC23" i="4"/>
  <c r="BH23" i="4"/>
  <c r="BL23" i="4"/>
  <c r="C23" i="4"/>
  <c r="G23" i="4"/>
  <c r="L23" i="4"/>
  <c r="P23" i="4"/>
  <c r="T23" i="4"/>
  <c r="X23" i="4"/>
  <c r="AB23" i="4"/>
  <c r="AF23" i="4"/>
  <c r="AJ23" i="4"/>
  <c r="AN23" i="4"/>
  <c r="AR23" i="4"/>
  <c r="AV23" i="4"/>
  <c r="AZ23" i="4"/>
  <c r="BD23" i="4"/>
  <c r="BI23" i="4"/>
  <c r="BM23" i="4"/>
  <c r="CJ220" i="4"/>
  <c r="C220" i="4"/>
  <c r="G220" i="4"/>
  <c r="L220" i="4"/>
  <c r="P220" i="4"/>
  <c r="T220" i="4"/>
  <c r="X220" i="4"/>
  <c r="AB220" i="4"/>
  <c r="AF220" i="4"/>
  <c r="AJ220" i="4"/>
  <c r="AN220" i="4"/>
  <c r="AR220" i="4"/>
  <c r="AV220" i="4"/>
  <c r="AZ220" i="4"/>
  <c r="BD220" i="4"/>
  <c r="BI220" i="4"/>
  <c r="BM220" i="4"/>
  <c r="D220" i="4"/>
  <c r="J220" i="4"/>
  <c r="O220" i="4"/>
  <c r="U220" i="4"/>
  <c r="Z220" i="4"/>
  <c r="AE220" i="4"/>
  <c r="AK220" i="4"/>
  <c r="AP220" i="4"/>
  <c r="AU220" i="4"/>
  <c r="BA220" i="4"/>
  <c r="BF220" i="4"/>
  <c r="BL220" i="4"/>
  <c r="E220" i="4"/>
  <c r="M220" i="4"/>
  <c r="S220" i="4"/>
  <c r="AA220" i="4"/>
  <c r="AH220" i="4"/>
  <c r="AO220" i="4"/>
  <c r="AW220" i="4"/>
  <c r="BC220" i="4"/>
  <c r="BK220" i="4"/>
  <c r="F220" i="4"/>
  <c r="N220" i="4"/>
  <c r="V220" i="4"/>
  <c r="AC220" i="4"/>
  <c r="AI220" i="4"/>
  <c r="AQ220" i="4"/>
  <c r="AX220" i="4"/>
  <c r="BE220" i="4"/>
  <c r="H220" i="4"/>
  <c r="Q220" i="4"/>
  <c r="W220" i="4"/>
  <c r="AD220" i="4"/>
  <c r="AL220" i="4"/>
  <c r="AS220" i="4"/>
  <c r="AY220" i="4"/>
  <c r="BH220" i="4"/>
  <c r="B220" i="4"/>
  <c r="K220" i="4"/>
  <c r="R220" i="4"/>
  <c r="Y220" i="4"/>
  <c r="AG220" i="4"/>
  <c r="AM220" i="4"/>
  <c r="AT220" i="4"/>
  <c r="BB220" i="4"/>
  <c r="BJ220" i="4"/>
  <c r="R170" i="4"/>
  <c r="G571" i="5" s="1"/>
  <c r="AA170" i="4"/>
  <c r="G1214" i="5" s="1"/>
  <c r="F170" i="4"/>
  <c r="C170" i="4"/>
  <c r="H170" i="4"/>
  <c r="M170" i="4"/>
  <c r="Q170" i="4"/>
  <c r="V170" i="4"/>
  <c r="Z170" i="4"/>
  <c r="AE170" i="4"/>
  <c r="AI170" i="4"/>
  <c r="AM170" i="4"/>
  <c r="AQ170" i="4"/>
  <c r="AU170" i="4"/>
  <c r="AY170" i="4"/>
  <c r="BC170" i="4"/>
  <c r="BH170" i="4"/>
  <c r="BL170" i="4"/>
  <c r="D170" i="4"/>
  <c r="J170" i="4"/>
  <c r="N170" i="4"/>
  <c r="S170" i="4"/>
  <c r="W170" i="4"/>
  <c r="AB170" i="4"/>
  <c r="AF170" i="4"/>
  <c r="AJ170" i="4"/>
  <c r="AN170" i="4"/>
  <c r="AR170" i="4"/>
  <c r="AV170" i="4"/>
  <c r="AZ170" i="4"/>
  <c r="BD170" i="4"/>
  <c r="BI170" i="4"/>
  <c r="BM170" i="4"/>
  <c r="CJ179" i="4"/>
  <c r="CL179" i="4" s="1"/>
  <c r="B179" i="4"/>
  <c r="F179" i="4"/>
  <c r="K179" i="4"/>
  <c r="O179" i="4"/>
  <c r="S179" i="4"/>
  <c r="W179" i="4"/>
  <c r="AA179" i="4"/>
  <c r="AE179" i="4"/>
  <c r="AI179" i="4"/>
  <c r="AM179" i="4"/>
  <c r="AQ179" i="4"/>
  <c r="AU179" i="4"/>
  <c r="AY179" i="4"/>
  <c r="BC179" i="4"/>
  <c r="BH179" i="4"/>
  <c r="BL179" i="4"/>
  <c r="C179" i="4"/>
  <c r="G179" i="4"/>
  <c r="L179" i="4"/>
  <c r="P179" i="4"/>
  <c r="T179" i="4"/>
  <c r="X179" i="4"/>
  <c r="AB179" i="4"/>
  <c r="AF179" i="4"/>
  <c r="AJ179" i="4"/>
  <c r="AN179" i="4"/>
  <c r="AR179" i="4"/>
  <c r="AV179" i="4"/>
  <c r="AZ179" i="4"/>
  <c r="BD179" i="4"/>
  <c r="BI179" i="4"/>
  <c r="BM179" i="4"/>
  <c r="BL143" i="4"/>
  <c r="BC143" i="4"/>
  <c r="AU143" i="4"/>
  <c r="AM143" i="4"/>
  <c r="AE143" i="4"/>
  <c r="W143" i="4"/>
  <c r="O143" i="4"/>
  <c r="F143" i="4"/>
  <c r="CJ153" i="4"/>
  <c r="B153" i="4"/>
  <c r="F153" i="4"/>
  <c r="K153" i="4"/>
  <c r="O153" i="4"/>
  <c r="S153" i="4"/>
  <c r="W153" i="4"/>
  <c r="AA153" i="4"/>
  <c r="AE153" i="4"/>
  <c r="AI153" i="4"/>
  <c r="AM153" i="4"/>
  <c r="AQ153" i="4"/>
  <c r="AU153" i="4"/>
  <c r="AY153" i="4"/>
  <c r="BC153" i="4"/>
  <c r="BH153" i="4"/>
  <c r="BL153" i="4"/>
  <c r="C153" i="4"/>
  <c r="G153" i="4"/>
  <c r="L153" i="4"/>
  <c r="P153" i="4"/>
  <c r="T153" i="4"/>
  <c r="X153" i="4"/>
  <c r="AB153" i="4"/>
  <c r="AF153" i="4"/>
  <c r="AJ153" i="4"/>
  <c r="AN153" i="4"/>
  <c r="AR153" i="4"/>
  <c r="AV153" i="4"/>
  <c r="AZ153" i="4"/>
  <c r="BD153" i="4"/>
  <c r="BI153" i="4"/>
  <c r="BM153" i="4"/>
  <c r="BL140" i="4"/>
  <c r="BC140" i="4"/>
  <c r="AU140" i="4"/>
  <c r="AM140" i="4"/>
  <c r="AE140" i="4"/>
  <c r="W140" i="4"/>
  <c r="O140" i="4"/>
  <c r="F140" i="4"/>
  <c r="CJ134" i="4"/>
  <c r="B134" i="4"/>
  <c r="F134" i="4"/>
  <c r="K134" i="4"/>
  <c r="O134" i="4"/>
  <c r="S134" i="4"/>
  <c r="W134" i="4"/>
  <c r="AA134" i="4"/>
  <c r="AE134" i="4"/>
  <c r="AI134" i="4"/>
  <c r="AM134" i="4"/>
  <c r="AQ134" i="4"/>
  <c r="AU134" i="4"/>
  <c r="AY134" i="4"/>
  <c r="BC134" i="4"/>
  <c r="BH134" i="4"/>
  <c r="BL134" i="4"/>
  <c r="C134" i="4"/>
  <c r="G134" i="4"/>
  <c r="L134" i="4"/>
  <c r="P134" i="4"/>
  <c r="T134" i="4"/>
  <c r="X134" i="4"/>
  <c r="AB134" i="4"/>
  <c r="AF134" i="4"/>
  <c r="AJ134" i="4"/>
  <c r="AN134" i="4"/>
  <c r="AR134" i="4"/>
  <c r="AV134" i="4"/>
  <c r="AZ134" i="4"/>
  <c r="BD134" i="4"/>
  <c r="BI134" i="4"/>
  <c r="BM134" i="4"/>
  <c r="BL131" i="4"/>
  <c r="BC131" i="4"/>
  <c r="AU131" i="4"/>
  <c r="AM131" i="4"/>
  <c r="AE131" i="4"/>
  <c r="W131" i="4"/>
  <c r="O131" i="4"/>
  <c r="F131" i="4"/>
  <c r="CJ125" i="4"/>
  <c r="B125" i="4"/>
  <c r="F125" i="4"/>
  <c r="K125" i="4"/>
  <c r="O125" i="4"/>
  <c r="S125" i="4"/>
  <c r="W125" i="4"/>
  <c r="AA125" i="4"/>
  <c r="AE125" i="4"/>
  <c r="AI125" i="4"/>
  <c r="AM125" i="4"/>
  <c r="AQ125" i="4"/>
  <c r="AU125" i="4"/>
  <c r="AY125" i="4"/>
  <c r="BC125" i="4"/>
  <c r="BH125" i="4"/>
  <c r="BL125" i="4"/>
  <c r="C125" i="4"/>
  <c r="G125" i="4"/>
  <c r="L125" i="4"/>
  <c r="P125" i="4"/>
  <c r="T125" i="4"/>
  <c r="X125" i="4"/>
  <c r="AB125" i="4"/>
  <c r="AF125" i="4"/>
  <c r="AJ125" i="4"/>
  <c r="AN125" i="4"/>
  <c r="AR125" i="4"/>
  <c r="AV125" i="4"/>
  <c r="AZ125" i="4"/>
  <c r="BD125" i="4"/>
  <c r="BI125" i="4"/>
  <c r="BM125" i="4"/>
  <c r="BK117" i="4"/>
  <c r="AT117" i="4"/>
  <c r="AD117" i="4"/>
  <c r="N117" i="4"/>
  <c r="CZ352" i="3"/>
  <c r="DB352" i="3" s="1"/>
  <c r="C218" i="4"/>
  <c r="G218" i="4"/>
  <c r="L218" i="4"/>
  <c r="P218" i="4"/>
  <c r="T218" i="4"/>
  <c r="X218" i="4"/>
  <c r="AB218" i="4"/>
  <c r="AF218" i="4"/>
  <c r="AJ218" i="4"/>
  <c r="AN218" i="4"/>
  <c r="AR218" i="4"/>
  <c r="AV218" i="4"/>
  <c r="AZ218" i="4"/>
  <c r="BD218" i="4"/>
  <c r="BI218" i="4"/>
  <c r="BM218" i="4"/>
  <c r="E218" i="4"/>
  <c r="K218" i="4"/>
  <c r="Q218" i="4"/>
  <c r="V218" i="4"/>
  <c r="AA218" i="4"/>
  <c r="AG218" i="4"/>
  <c r="AL218" i="4"/>
  <c r="AQ218" i="4"/>
  <c r="AW218" i="4"/>
  <c r="BB218" i="4"/>
  <c r="BH218" i="4"/>
  <c r="H218" i="4"/>
  <c r="O218" i="4"/>
  <c r="W218" i="4"/>
  <c r="AD218" i="4"/>
  <c r="AK218" i="4"/>
  <c r="AS218" i="4"/>
  <c r="AY218" i="4"/>
  <c r="BF218" i="4"/>
  <c r="B218" i="4"/>
  <c r="J218" i="4"/>
  <c r="R218" i="4"/>
  <c r="Y218" i="4"/>
  <c r="AE218" i="4"/>
  <c r="AM218" i="4"/>
  <c r="AT218" i="4"/>
  <c r="BA218" i="4"/>
  <c r="BJ218" i="4"/>
  <c r="D218" i="4"/>
  <c r="M218" i="4"/>
  <c r="S218" i="4"/>
  <c r="Z218" i="4"/>
  <c r="AH218" i="4"/>
  <c r="AO218" i="4"/>
  <c r="AU218" i="4"/>
  <c r="BC218" i="4"/>
  <c r="BK218" i="4"/>
  <c r="F218" i="4"/>
  <c r="N218" i="4"/>
  <c r="U218" i="4"/>
  <c r="AC218" i="4"/>
  <c r="AI218" i="4"/>
  <c r="AP218" i="4"/>
  <c r="AX218" i="4"/>
  <c r="BE218" i="4"/>
  <c r="BL218" i="4"/>
  <c r="CJ200" i="4"/>
  <c r="C200" i="4"/>
  <c r="G200" i="4"/>
  <c r="L200" i="4"/>
  <c r="P200" i="4"/>
  <c r="T200" i="4"/>
  <c r="X200" i="4"/>
  <c r="AB200" i="4"/>
  <c r="AF200" i="4"/>
  <c r="AJ200" i="4"/>
  <c r="AN200" i="4"/>
  <c r="AR200" i="4"/>
  <c r="AV200" i="4"/>
  <c r="AZ200" i="4"/>
  <c r="BD200" i="4"/>
  <c r="BI200" i="4"/>
  <c r="BM200" i="4"/>
  <c r="D200" i="4"/>
  <c r="J200" i="4"/>
  <c r="O200" i="4"/>
  <c r="U200" i="4"/>
  <c r="Z200" i="4"/>
  <c r="AE200" i="4"/>
  <c r="AK200" i="4"/>
  <c r="AP200" i="4"/>
  <c r="AU200" i="4"/>
  <c r="BA200" i="4"/>
  <c r="BF200" i="4"/>
  <c r="BL200" i="4"/>
  <c r="F200" i="4"/>
  <c r="N200" i="4"/>
  <c r="V200" i="4"/>
  <c r="AC200" i="4"/>
  <c r="AI200" i="4"/>
  <c r="AQ200" i="4"/>
  <c r="AX200" i="4"/>
  <c r="BE200" i="4"/>
  <c r="H200" i="4"/>
  <c r="Q200" i="4"/>
  <c r="W200" i="4"/>
  <c r="AD200" i="4"/>
  <c r="AL200" i="4"/>
  <c r="AS200" i="4"/>
  <c r="AY200" i="4"/>
  <c r="BH200" i="4"/>
  <c r="B200" i="4"/>
  <c r="K200" i="4"/>
  <c r="R200" i="4"/>
  <c r="Y200" i="4"/>
  <c r="AG200" i="4"/>
  <c r="AM200" i="4"/>
  <c r="AT200" i="4"/>
  <c r="BB200" i="4"/>
  <c r="BJ200" i="4"/>
  <c r="E200" i="4"/>
  <c r="M200" i="4"/>
  <c r="S200" i="4"/>
  <c r="AA200" i="4"/>
  <c r="AH200" i="4"/>
  <c r="AO200" i="4"/>
  <c r="AW200" i="4"/>
  <c r="BC200" i="4"/>
  <c r="BK200" i="4"/>
  <c r="CB181" i="4"/>
  <c r="BX181" i="4"/>
  <c r="BT181" i="4"/>
  <c r="BP181" i="4"/>
  <c r="BL181" i="4"/>
  <c r="BH181" i="4"/>
  <c r="BC181" i="4"/>
  <c r="AY181" i="4"/>
  <c r="AU181" i="4"/>
  <c r="AQ181" i="4"/>
  <c r="AM181" i="4"/>
  <c r="AI181" i="4"/>
  <c r="AE181" i="4"/>
  <c r="AA181" i="4"/>
  <c r="W181" i="4"/>
  <c r="S181" i="4"/>
  <c r="O181" i="4"/>
  <c r="K181" i="4"/>
  <c r="F181" i="4"/>
  <c r="CB177" i="4"/>
  <c r="BX177" i="4"/>
  <c r="BT177" i="4"/>
  <c r="BP177" i="4"/>
  <c r="BL177" i="4"/>
  <c r="BH177" i="4"/>
  <c r="BC177" i="4"/>
  <c r="AY177" i="4"/>
  <c r="AU177" i="4"/>
  <c r="AQ177" i="4"/>
  <c r="AM177" i="4"/>
  <c r="AI177" i="4"/>
  <c r="AE177" i="4"/>
  <c r="AA177" i="4"/>
  <c r="W177" i="4"/>
  <c r="S177" i="4"/>
  <c r="O177" i="4"/>
  <c r="K177" i="4"/>
  <c r="F177" i="4"/>
  <c r="CJ172" i="4"/>
  <c r="CL172" i="4" s="1"/>
  <c r="CB171" i="4"/>
  <c r="BX171" i="4"/>
  <c r="BT171" i="4"/>
  <c r="BP171" i="4"/>
  <c r="BL171" i="4"/>
  <c r="BH171" i="4"/>
  <c r="BC171" i="4"/>
  <c r="AY171" i="4"/>
  <c r="AU171" i="4"/>
  <c r="AQ171" i="4"/>
  <c r="AM171" i="4"/>
  <c r="AI171" i="4"/>
  <c r="AE171" i="4"/>
  <c r="AA171" i="4"/>
  <c r="W171" i="4"/>
  <c r="S171" i="4"/>
  <c r="O171" i="4"/>
  <c r="K171" i="4"/>
  <c r="F171" i="4"/>
  <c r="CB165" i="4"/>
  <c r="BX165" i="4"/>
  <c r="BT165" i="4"/>
  <c r="BP165" i="4"/>
  <c r="BL165" i="4"/>
  <c r="BH165" i="4"/>
  <c r="BC165" i="4"/>
  <c r="AY165" i="4"/>
  <c r="AU165" i="4"/>
  <c r="AQ165" i="4"/>
  <c r="AM165" i="4"/>
  <c r="AI165" i="4"/>
  <c r="AE165" i="4"/>
  <c r="AA165" i="4"/>
  <c r="W165" i="4"/>
  <c r="S165" i="4"/>
  <c r="O165" i="4"/>
  <c r="K165" i="4"/>
  <c r="F165" i="4"/>
  <c r="BQ164" i="4"/>
  <c r="AZ164" i="4"/>
  <c r="AR164" i="4"/>
  <c r="X164" i="4"/>
  <c r="P164" i="4"/>
  <c r="CB161" i="4"/>
  <c r="BX161" i="4"/>
  <c r="BT161" i="4"/>
  <c r="BP161" i="4"/>
  <c r="BL161" i="4"/>
  <c r="BH161" i="4"/>
  <c r="BC161" i="4"/>
  <c r="AY161" i="4"/>
  <c r="AU161" i="4"/>
  <c r="AQ161" i="4"/>
  <c r="AM161" i="4"/>
  <c r="AI161" i="4"/>
  <c r="AE161" i="4"/>
  <c r="AA161" i="4"/>
  <c r="W161" i="4"/>
  <c r="S161" i="4"/>
  <c r="O161" i="4"/>
  <c r="K161" i="4"/>
  <c r="F161" i="4"/>
  <c r="CJ158" i="4"/>
  <c r="CL158" i="4" s="1"/>
  <c r="CB157" i="4"/>
  <c r="BX157" i="4"/>
  <c r="BT157" i="4"/>
  <c r="BP157" i="4"/>
  <c r="BL157" i="4"/>
  <c r="BH157" i="4"/>
  <c r="BC157" i="4"/>
  <c r="AY157" i="4"/>
  <c r="AU157" i="4"/>
  <c r="AQ157" i="4"/>
  <c r="AM157" i="4"/>
  <c r="AI157" i="4"/>
  <c r="AE157" i="4"/>
  <c r="AA157" i="4"/>
  <c r="W157" i="4"/>
  <c r="S157" i="4"/>
  <c r="O157" i="4"/>
  <c r="K157" i="4"/>
  <c r="F157" i="4"/>
  <c r="G156" i="4"/>
  <c r="H308" i="5" s="1"/>
  <c r="J156" i="4"/>
  <c r="AH156" i="4"/>
  <c r="H1439" i="5" s="1"/>
  <c r="O156" i="4"/>
  <c r="H578" i="5" s="1"/>
  <c r="R156" i="4"/>
  <c r="H712" i="5" s="1"/>
  <c r="W156" i="4"/>
  <c r="H1064" i="5" s="1"/>
  <c r="AA156" i="4"/>
  <c r="H1209" i="5" s="1"/>
  <c r="H156" i="4"/>
  <c r="Q156" i="4"/>
  <c r="H643" i="5" s="1"/>
  <c r="G642" i="5" s="1"/>
  <c r="B156" i="4"/>
  <c r="H891" i="5" s="1"/>
  <c r="CB155" i="4"/>
  <c r="BX155" i="4"/>
  <c r="BT155" i="4"/>
  <c r="BP155" i="4"/>
  <c r="BL155" i="4"/>
  <c r="BH155" i="4"/>
  <c r="BC155" i="4"/>
  <c r="AY155" i="4"/>
  <c r="AU155" i="4"/>
  <c r="AQ155" i="4"/>
  <c r="AM155" i="4"/>
  <c r="AI155" i="4"/>
  <c r="AE155" i="4"/>
  <c r="AA155" i="4"/>
  <c r="W155" i="4"/>
  <c r="S155" i="4"/>
  <c r="O155" i="4"/>
  <c r="K155" i="4"/>
  <c r="F155" i="4"/>
  <c r="CJ151" i="4"/>
  <c r="CL151" i="4" s="1"/>
  <c r="CB150" i="4"/>
  <c r="BX150" i="4"/>
  <c r="BT150" i="4"/>
  <c r="BP150" i="4"/>
  <c r="BL150" i="4"/>
  <c r="BH150" i="4"/>
  <c r="BC150" i="4"/>
  <c r="AY150" i="4"/>
  <c r="AU150" i="4"/>
  <c r="AQ150" i="4"/>
  <c r="AM150" i="4"/>
  <c r="AI150" i="4"/>
  <c r="AE150" i="4"/>
  <c r="AA150" i="4"/>
  <c r="W150" i="4"/>
  <c r="S150" i="4"/>
  <c r="O150" i="4"/>
  <c r="K150" i="4"/>
  <c r="F150" i="4"/>
  <c r="CJ146" i="4"/>
  <c r="CL146" i="4" s="1"/>
  <c r="BZ142" i="4"/>
  <c r="BV142" i="4"/>
  <c r="BR142" i="4"/>
  <c r="BN142" i="4"/>
  <c r="BJ142" i="4"/>
  <c r="BE142" i="4"/>
  <c r="BA142" i="4"/>
  <c r="AW142" i="4"/>
  <c r="AS142" i="4"/>
  <c r="AO142" i="4"/>
  <c r="AK142" i="4"/>
  <c r="AG142" i="4"/>
  <c r="AC142" i="4"/>
  <c r="Y142" i="4"/>
  <c r="U142" i="4"/>
  <c r="Q142" i="4"/>
  <c r="M142" i="4"/>
  <c r="H142" i="4"/>
  <c r="D142" i="4"/>
  <c r="CB121" i="4"/>
  <c r="BX121" i="4"/>
  <c r="BT121" i="4"/>
  <c r="BP121" i="4"/>
  <c r="BL121" i="4"/>
  <c r="BH121" i="4"/>
  <c r="BC121" i="4"/>
  <c r="AY121" i="4"/>
  <c r="AU121" i="4"/>
  <c r="AQ121" i="4"/>
  <c r="AM121" i="4"/>
  <c r="AI121" i="4"/>
  <c r="AE121" i="4"/>
  <c r="AA121" i="4"/>
  <c r="W121" i="4"/>
  <c r="S121" i="4"/>
  <c r="O121" i="4"/>
  <c r="K121" i="4"/>
  <c r="F121" i="4"/>
  <c r="BZ119" i="4"/>
  <c r="BV119" i="4"/>
  <c r="BR119" i="4"/>
  <c r="BN119" i="4"/>
  <c r="BJ119" i="4"/>
  <c r="BE119" i="4"/>
  <c r="BA119" i="4"/>
  <c r="AW119" i="4"/>
  <c r="AS119" i="4"/>
  <c r="AO119" i="4"/>
  <c r="AK119" i="4"/>
  <c r="AG119" i="4"/>
  <c r="AC119" i="4"/>
  <c r="Y119" i="4"/>
  <c r="U119" i="4"/>
  <c r="Q119" i="4"/>
  <c r="M119" i="4"/>
  <c r="H119" i="4"/>
  <c r="D119" i="4"/>
  <c r="BZ107" i="4"/>
  <c r="BV107" i="4"/>
  <c r="BR107" i="4"/>
  <c r="BN107" i="4"/>
  <c r="BJ107" i="4"/>
  <c r="BE107" i="4"/>
  <c r="BA107" i="4"/>
  <c r="AW107" i="4"/>
  <c r="AS107" i="4"/>
  <c r="AO107" i="4"/>
  <c r="AK107" i="4"/>
  <c r="AG107" i="4"/>
  <c r="AC107" i="4"/>
  <c r="Y107" i="4"/>
  <c r="U107" i="4"/>
  <c r="Q107" i="4"/>
  <c r="M107" i="4"/>
  <c r="H107" i="4"/>
  <c r="D107" i="4"/>
  <c r="CJ106" i="4"/>
  <c r="CL106" i="4" s="1"/>
  <c r="BZ102" i="4"/>
  <c r="BV102" i="4"/>
  <c r="BR102" i="4"/>
  <c r="BN102" i="4"/>
  <c r="BJ102" i="4"/>
  <c r="BE102" i="4"/>
  <c r="BA102" i="4"/>
  <c r="AW102" i="4"/>
  <c r="AS102" i="4"/>
  <c r="AO102" i="4"/>
  <c r="AK102" i="4"/>
  <c r="AG102" i="4"/>
  <c r="AC102" i="4"/>
  <c r="Y102" i="4"/>
  <c r="U102" i="4"/>
  <c r="Q102" i="4"/>
  <c r="M102" i="4"/>
  <c r="H102" i="4"/>
  <c r="D102" i="4"/>
  <c r="CB96" i="4"/>
  <c r="BX96" i="4"/>
  <c r="BT96" i="4"/>
  <c r="BP96" i="4"/>
  <c r="BL96" i="4"/>
  <c r="BH96" i="4"/>
  <c r="BC96" i="4"/>
  <c r="AY96" i="4"/>
  <c r="AU96" i="4"/>
  <c r="AQ96" i="4"/>
  <c r="AM96" i="4"/>
  <c r="AI96" i="4"/>
  <c r="AE96" i="4"/>
  <c r="AA96" i="4"/>
  <c r="W96" i="4"/>
  <c r="S96" i="4"/>
  <c r="O96" i="4"/>
  <c r="K96" i="4"/>
  <c r="F96" i="4"/>
  <c r="BZ94" i="4"/>
  <c r="BV94" i="4"/>
  <c r="BR94" i="4"/>
  <c r="BN94" i="4"/>
  <c r="BJ94" i="4"/>
  <c r="BE94" i="4"/>
  <c r="BA94" i="4"/>
  <c r="AW94" i="4"/>
  <c r="AS94" i="4"/>
  <c r="AO94" i="4"/>
  <c r="AK94" i="4"/>
  <c r="AG94" i="4"/>
  <c r="AC94" i="4"/>
  <c r="Y94" i="4"/>
  <c r="U94" i="4"/>
  <c r="Q94" i="4"/>
  <c r="M94" i="4"/>
  <c r="H94" i="4"/>
  <c r="D94" i="4"/>
  <c r="CB74" i="4"/>
  <c r="BX74" i="4"/>
  <c r="BT74" i="4"/>
  <c r="BP74" i="4"/>
  <c r="BL74" i="4"/>
  <c r="BH74" i="4"/>
  <c r="BC74" i="4"/>
  <c r="AY74" i="4"/>
  <c r="AU74" i="4"/>
  <c r="AQ74" i="4"/>
  <c r="AM74" i="4"/>
  <c r="AI74" i="4"/>
  <c r="AE74" i="4"/>
  <c r="AA74" i="4"/>
  <c r="W74" i="4"/>
  <c r="S74" i="4"/>
  <c r="O74" i="4"/>
  <c r="K74" i="4"/>
  <c r="F74" i="4"/>
  <c r="BZ59" i="4"/>
  <c r="BV59" i="4"/>
  <c r="BR59" i="4"/>
  <c r="BN59" i="4"/>
  <c r="BJ59" i="4"/>
  <c r="BE59" i="4"/>
  <c r="BA59" i="4"/>
  <c r="AW59" i="4"/>
  <c r="AS59" i="4"/>
  <c r="AO59" i="4"/>
  <c r="AK59" i="4"/>
  <c r="AG59" i="4"/>
  <c r="AC59" i="4"/>
  <c r="Y59" i="4"/>
  <c r="U59" i="4"/>
  <c r="Q59" i="4"/>
  <c r="M59" i="4"/>
  <c r="H59" i="4"/>
  <c r="D59" i="4"/>
  <c r="CB52" i="4"/>
  <c r="BX52" i="4"/>
  <c r="BT52" i="4"/>
  <c r="BP52" i="4"/>
  <c r="BL52" i="4"/>
  <c r="BH52" i="4"/>
  <c r="BC52" i="4"/>
  <c r="AY52" i="4"/>
  <c r="AU52" i="4"/>
  <c r="AQ52" i="4"/>
  <c r="AM52" i="4"/>
  <c r="AI52" i="4"/>
  <c r="AE52" i="4"/>
  <c r="AA52" i="4"/>
  <c r="W52" i="4"/>
  <c r="S52" i="4"/>
  <c r="O52" i="4"/>
  <c r="K52" i="4"/>
  <c r="F52" i="4"/>
  <c r="BP44" i="4"/>
  <c r="BL44" i="4"/>
  <c r="BH44" i="4"/>
  <c r="BC44" i="4"/>
  <c r="AY44" i="4"/>
  <c r="AU44" i="4"/>
  <c r="AQ44" i="4"/>
  <c r="AM44" i="4"/>
  <c r="AI44" i="4"/>
  <c r="AE44" i="4"/>
  <c r="AA44" i="4"/>
  <c r="W44" i="4"/>
  <c r="S44" i="4"/>
  <c r="O44" i="4"/>
  <c r="K44" i="4"/>
  <c r="F44" i="4"/>
  <c r="BZ33" i="4"/>
  <c r="BV33" i="4"/>
  <c r="BR33" i="4"/>
  <c r="BN33" i="4"/>
  <c r="BJ33" i="4"/>
  <c r="BE33" i="4"/>
  <c r="BA33" i="4"/>
  <c r="AW33" i="4"/>
  <c r="AS33" i="4"/>
  <c r="AO33" i="4"/>
  <c r="AK33" i="4"/>
  <c r="AG33" i="4"/>
  <c r="AC33" i="4"/>
  <c r="Y33" i="4"/>
  <c r="U33" i="4"/>
  <c r="Q33" i="4"/>
  <c r="M33" i="4"/>
  <c r="H33" i="4"/>
  <c r="D33" i="4"/>
  <c r="AA31" i="4"/>
  <c r="W31" i="4"/>
  <c r="S31" i="4"/>
  <c r="O31" i="4"/>
  <c r="K31" i="4"/>
  <c r="F31" i="4"/>
  <c r="BZ29" i="4"/>
  <c r="BV29" i="4"/>
  <c r="BR29" i="4"/>
  <c r="BN29" i="4"/>
  <c r="BJ29" i="4"/>
  <c r="BE29" i="4"/>
  <c r="BA29" i="4"/>
  <c r="AW29" i="4"/>
  <c r="AS29" i="4"/>
  <c r="AO29" i="4"/>
  <c r="AK29" i="4"/>
  <c r="AG29" i="4"/>
  <c r="AC29" i="4"/>
  <c r="Y29" i="4"/>
  <c r="U29" i="4"/>
  <c r="Q29" i="4"/>
  <c r="M29" i="4"/>
  <c r="H29" i="4"/>
  <c r="D29" i="4"/>
  <c r="BZ26" i="4"/>
  <c r="BV26" i="4"/>
  <c r="BR26" i="4"/>
  <c r="BN26" i="4"/>
  <c r="BJ26" i="4"/>
  <c r="BE26" i="4"/>
  <c r="BA26" i="4"/>
  <c r="AW26" i="4"/>
  <c r="AS26" i="4"/>
  <c r="AO26" i="4"/>
  <c r="AK26" i="4"/>
  <c r="AG26" i="4"/>
  <c r="AC26" i="4"/>
  <c r="Y26" i="4"/>
  <c r="U26" i="4"/>
  <c r="Q26" i="4"/>
  <c r="M26" i="4"/>
  <c r="H26" i="4"/>
  <c r="D26" i="4"/>
  <c r="CA19" i="4"/>
  <c r="BW19" i="4"/>
  <c r="BS19" i="4"/>
  <c r="BO19" i="4"/>
  <c r="BK19" i="4"/>
  <c r="BF19" i="4"/>
  <c r="BB19" i="4"/>
  <c r="AX19" i="4"/>
  <c r="AT19" i="4"/>
  <c r="AP19" i="4"/>
  <c r="AL19" i="4"/>
  <c r="AH19" i="4"/>
  <c r="AD19" i="4"/>
  <c r="Z19" i="4"/>
  <c r="V19" i="4"/>
  <c r="R19" i="4"/>
  <c r="N19" i="4"/>
  <c r="J19" i="4"/>
  <c r="E19" i="4"/>
  <c r="BP221" i="3"/>
  <c r="BL221" i="3"/>
  <c r="BG221" i="3"/>
  <c r="BC221" i="3"/>
  <c r="AY221" i="3"/>
  <c r="AU221" i="3"/>
  <c r="AQ221" i="3"/>
  <c r="AM221" i="3"/>
  <c r="AI221" i="3"/>
  <c r="AE221" i="3"/>
  <c r="AA221" i="3"/>
  <c r="W221" i="3"/>
  <c r="S221" i="3"/>
  <c r="O221" i="3"/>
  <c r="K221" i="3"/>
  <c r="F221" i="3"/>
  <c r="B221" i="3"/>
  <c r="BP223" i="3"/>
  <c r="BL223" i="3"/>
  <c r="BG223" i="3"/>
  <c r="BC223" i="3"/>
  <c r="AY223" i="3"/>
  <c r="AU223" i="3"/>
  <c r="AQ223" i="3"/>
  <c r="AM223" i="3"/>
  <c r="AI223" i="3"/>
  <c r="AE223" i="3"/>
  <c r="AA223" i="3"/>
  <c r="W223" i="3"/>
  <c r="S223" i="3"/>
  <c r="O223" i="3"/>
  <c r="K223" i="3"/>
  <c r="F223" i="3"/>
  <c r="B223" i="3"/>
  <c r="BP222" i="3"/>
  <c r="BL222" i="3"/>
  <c r="BG222" i="3"/>
  <c r="BC222" i="3"/>
  <c r="AY222" i="3"/>
  <c r="AU222" i="3"/>
  <c r="AQ222" i="3"/>
  <c r="AM222" i="3"/>
  <c r="AI222" i="3"/>
  <c r="AE222" i="3"/>
  <c r="AA222" i="3"/>
  <c r="W222" i="3"/>
  <c r="S222" i="3"/>
  <c r="O222" i="3"/>
  <c r="K222" i="3"/>
  <c r="F222" i="3"/>
  <c r="B222" i="3"/>
  <c r="BP215" i="3"/>
  <c r="BL215" i="3"/>
  <c r="BG215" i="3"/>
  <c r="BC215" i="3"/>
  <c r="AY215" i="3"/>
  <c r="AU215" i="3"/>
  <c r="AQ215" i="3"/>
  <c r="AM215" i="3"/>
  <c r="AI215" i="3"/>
  <c r="AE215" i="3"/>
  <c r="AA215" i="3"/>
  <c r="W215" i="3"/>
  <c r="S215" i="3"/>
  <c r="O215" i="3"/>
  <c r="K215" i="3"/>
  <c r="F215" i="3"/>
  <c r="B215" i="3"/>
  <c r="BP217" i="3"/>
  <c r="BL217" i="3"/>
  <c r="BG217" i="3"/>
  <c r="BC217" i="3"/>
  <c r="AY217" i="3"/>
  <c r="AU217" i="3"/>
  <c r="AQ217" i="3"/>
  <c r="AM217" i="3"/>
  <c r="AI217" i="3"/>
  <c r="AE217" i="3"/>
  <c r="AA217" i="3"/>
  <c r="W217" i="3"/>
  <c r="S217" i="3"/>
  <c r="O217" i="3"/>
  <c r="K217" i="3"/>
  <c r="F217" i="3"/>
  <c r="B217" i="3"/>
  <c r="BP216" i="3"/>
  <c r="BL216" i="3"/>
  <c r="BG216" i="3"/>
  <c r="BC216" i="3"/>
  <c r="AY216" i="3"/>
  <c r="AU216" i="3"/>
  <c r="AQ216" i="3"/>
  <c r="AM216" i="3"/>
  <c r="AI216" i="3"/>
  <c r="AE216" i="3"/>
  <c r="AA216" i="3"/>
  <c r="W216" i="3"/>
  <c r="S216" i="3"/>
  <c r="O216" i="3"/>
  <c r="K216" i="3"/>
  <c r="F216" i="3"/>
  <c r="B216" i="3"/>
  <c r="BP219" i="3"/>
  <c r="BL219" i="3"/>
  <c r="BG219" i="3"/>
  <c r="BC219" i="3"/>
  <c r="AY219" i="3"/>
  <c r="AU219" i="3"/>
  <c r="AQ219" i="3"/>
  <c r="AM219" i="3"/>
  <c r="AI219" i="3"/>
  <c r="AE219" i="3"/>
  <c r="AA219" i="3"/>
  <c r="W219" i="3"/>
  <c r="S219" i="3"/>
  <c r="O219" i="3"/>
  <c r="K219" i="3"/>
  <c r="F219" i="3"/>
  <c r="B219" i="3"/>
  <c r="BP224" i="3"/>
  <c r="BL224" i="3"/>
  <c r="BG224" i="3"/>
  <c r="BC224" i="3"/>
  <c r="AY224" i="3"/>
  <c r="AU224" i="3"/>
  <c r="AQ224" i="3"/>
  <c r="AM224" i="3"/>
  <c r="AI224" i="3"/>
  <c r="AE224" i="3"/>
  <c r="AA224" i="3"/>
  <c r="W224" i="3"/>
  <c r="S224" i="3"/>
  <c r="O224" i="3"/>
  <c r="K224" i="3"/>
  <c r="F224" i="3"/>
  <c r="B224" i="3"/>
  <c r="BP206" i="3"/>
  <c r="BL206" i="3"/>
  <c r="BG206" i="3"/>
  <c r="BC206" i="3"/>
  <c r="AY206" i="3"/>
  <c r="AU206" i="3"/>
  <c r="AQ206" i="3"/>
  <c r="AM206" i="3"/>
  <c r="AI206" i="3"/>
  <c r="AE206" i="3"/>
  <c r="AA206" i="3"/>
  <c r="W206" i="3"/>
  <c r="S206" i="3"/>
  <c r="O206" i="3"/>
  <c r="K206" i="3"/>
  <c r="F206" i="3"/>
  <c r="B206" i="3"/>
  <c r="BP205" i="3"/>
  <c r="BL205" i="3"/>
  <c r="BG205" i="3"/>
  <c r="BC205" i="3"/>
  <c r="AY205" i="3"/>
  <c r="AU205" i="3"/>
  <c r="AQ205" i="3"/>
  <c r="AM205" i="3"/>
  <c r="AI205" i="3"/>
  <c r="AE205" i="3"/>
  <c r="AA205" i="3"/>
  <c r="W205" i="3"/>
  <c r="S205" i="3"/>
  <c r="O205" i="3"/>
  <c r="K205" i="3"/>
  <c r="F205" i="3"/>
  <c r="B205" i="3"/>
  <c r="BP204" i="3"/>
  <c r="BL204" i="3"/>
  <c r="BG204" i="3"/>
  <c r="BC204" i="3"/>
  <c r="AY204" i="3"/>
  <c r="AU204" i="3"/>
  <c r="AQ204" i="3"/>
  <c r="AM204" i="3"/>
  <c r="AI204" i="3"/>
  <c r="AE204" i="3"/>
  <c r="AA204" i="3"/>
  <c r="W204" i="3"/>
  <c r="S204" i="3"/>
  <c r="O204" i="3"/>
  <c r="K204" i="3"/>
  <c r="F204" i="3"/>
  <c r="B204" i="3"/>
  <c r="BP203" i="3"/>
  <c r="BL203" i="3"/>
  <c r="BG203" i="3"/>
  <c r="BC203" i="3"/>
  <c r="AY203" i="3"/>
  <c r="AU203" i="3"/>
  <c r="AQ203" i="3"/>
  <c r="AM203" i="3"/>
  <c r="AI203" i="3"/>
  <c r="AE203" i="3"/>
  <c r="AA203" i="3"/>
  <c r="W203" i="3"/>
  <c r="S203" i="3"/>
  <c r="O203" i="3"/>
  <c r="K203" i="3"/>
  <c r="F203" i="3"/>
  <c r="B203" i="3"/>
  <c r="BP202" i="3"/>
  <c r="BL202" i="3"/>
  <c r="BG202" i="3"/>
  <c r="BC202" i="3"/>
  <c r="AY202" i="3"/>
  <c r="AU202" i="3"/>
  <c r="AQ202" i="3"/>
  <c r="AM202" i="3"/>
  <c r="AI202" i="3"/>
  <c r="AE202" i="3"/>
  <c r="AA202" i="3"/>
  <c r="W202" i="3"/>
  <c r="S202" i="3"/>
  <c r="O202" i="3"/>
  <c r="K202" i="3"/>
  <c r="F202" i="3"/>
  <c r="B202" i="3"/>
  <c r="BP201" i="3"/>
  <c r="BL201" i="3"/>
  <c r="BG201" i="3"/>
  <c r="BC201" i="3"/>
  <c r="AY201" i="3"/>
  <c r="AU201" i="3"/>
  <c r="AQ201" i="3"/>
  <c r="AM201" i="3"/>
  <c r="AI201" i="3"/>
  <c r="AE201" i="3"/>
  <c r="AA201" i="3"/>
  <c r="W201" i="3"/>
  <c r="S201" i="3"/>
  <c r="O201" i="3"/>
  <c r="K201" i="3"/>
  <c r="F201" i="3"/>
  <c r="B201" i="3"/>
  <c r="BP200" i="3"/>
  <c r="BL200" i="3"/>
  <c r="BG200" i="3"/>
  <c r="BC200" i="3"/>
  <c r="AY200" i="3"/>
  <c r="AU200" i="3"/>
  <c r="AQ200" i="3"/>
  <c r="AM200" i="3"/>
  <c r="AI200" i="3"/>
  <c r="AE200" i="3"/>
  <c r="AA200" i="3"/>
  <c r="W200" i="3"/>
  <c r="S200" i="3"/>
  <c r="O200" i="3"/>
  <c r="K200" i="3"/>
  <c r="F200" i="3"/>
  <c r="B200" i="3"/>
  <c r="BP199" i="3"/>
  <c r="BL199" i="3"/>
  <c r="BG199" i="3"/>
  <c r="BC199" i="3"/>
  <c r="AY199" i="3"/>
  <c r="AU199" i="3"/>
  <c r="AQ199" i="3"/>
  <c r="AM199" i="3"/>
  <c r="AI199" i="3"/>
  <c r="AE199" i="3"/>
  <c r="AA199" i="3"/>
  <c r="W199" i="3"/>
  <c r="S199" i="3"/>
  <c r="O199" i="3"/>
  <c r="K199" i="3"/>
  <c r="F199" i="3"/>
  <c r="B199" i="3"/>
  <c r="BP197" i="3"/>
  <c r="BL197" i="3"/>
  <c r="BG197" i="3"/>
  <c r="BC197" i="3"/>
  <c r="AY197" i="3"/>
  <c r="AU197" i="3"/>
  <c r="AQ197" i="3"/>
  <c r="AM197" i="3"/>
  <c r="AI197" i="3"/>
  <c r="AE197" i="3"/>
  <c r="AA197" i="3"/>
  <c r="W197" i="3"/>
  <c r="S197" i="3"/>
  <c r="O197" i="3"/>
  <c r="K197" i="3"/>
  <c r="F197" i="3"/>
  <c r="B197" i="3"/>
  <c r="BP196" i="3"/>
  <c r="BL196" i="3"/>
  <c r="BG196" i="3"/>
  <c r="BC196" i="3"/>
  <c r="AY196" i="3"/>
  <c r="AU196" i="3"/>
  <c r="AQ196" i="3"/>
  <c r="AM196" i="3"/>
  <c r="AI196" i="3"/>
  <c r="AE196" i="3"/>
  <c r="AA196" i="3"/>
  <c r="W196" i="3"/>
  <c r="S196" i="3"/>
  <c r="O196" i="3"/>
  <c r="K196" i="3"/>
  <c r="F196" i="3"/>
  <c r="B196" i="3"/>
  <c r="BF170" i="4"/>
  <c r="AX170" i="4"/>
  <c r="AP170" i="4"/>
  <c r="AH170" i="4"/>
  <c r="Y170" i="4"/>
  <c r="P170" i="4"/>
  <c r="G170" i="4"/>
  <c r="BK149" i="4"/>
  <c r="BB149" i="4"/>
  <c r="AT149" i="4"/>
  <c r="AL149" i="4"/>
  <c r="AD149" i="4"/>
  <c r="V149" i="4"/>
  <c r="N149" i="4"/>
  <c r="E149" i="4"/>
  <c r="BK148" i="4"/>
  <c r="BB148" i="4"/>
  <c r="AT148" i="4"/>
  <c r="AL148" i="4"/>
  <c r="AD148" i="4"/>
  <c r="V148" i="4"/>
  <c r="N148" i="4"/>
  <c r="E148" i="4"/>
  <c r="BK147" i="4"/>
  <c r="BB147" i="4"/>
  <c r="AT147" i="4"/>
  <c r="AL147" i="4"/>
  <c r="AD147" i="4"/>
  <c r="V147" i="4"/>
  <c r="N147" i="4"/>
  <c r="E147" i="4"/>
  <c r="BK28" i="4"/>
  <c r="BB28" i="4"/>
  <c r="AT28" i="4"/>
  <c r="AL28" i="4"/>
  <c r="AD28" i="4"/>
  <c r="V28" i="4"/>
  <c r="N28" i="4"/>
  <c r="E28" i="4"/>
  <c r="BK25" i="4"/>
  <c r="BB25" i="4"/>
  <c r="AT25" i="4"/>
  <c r="AL25" i="4"/>
  <c r="AD25" i="4"/>
  <c r="V25" i="4"/>
  <c r="N25" i="4"/>
  <c r="E25" i="4"/>
  <c r="BK24" i="4"/>
  <c r="BB24" i="4"/>
  <c r="AT24" i="4"/>
  <c r="AL24" i="4"/>
  <c r="AD24" i="4"/>
  <c r="V24" i="4"/>
  <c r="N24" i="4"/>
  <c r="E24" i="4"/>
  <c r="BK23" i="4"/>
  <c r="BB23" i="4"/>
  <c r="AT23" i="4"/>
  <c r="AL23" i="4"/>
  <c r="AD23" i="4"/>
  <c r="V23" i="4"/>
  <c r="N23" i="4"/>
  <c r="E23" i="4"/>
  <c r="BC22" i="4"/>
  <c r="H1694" i="5" s="1"/>
  <c r="E22" i="4"/>
  <c r="J22" i="4"/>
  <c r="N22" i="4"/>
  <c r="R22" i="4"/>
  <c r="V22" i="4"/>
  <c r="Z22" i="4"/>
  <c r="AD22" i="4"/>
  <c r="AH22" i="4"/>
  <c r="AL22" i="4"/>
  <c r="AP22" i="4"/>
  <c r="AT22" i="4"/>
  <c r="AX22" i="4"/>
  <c r="BB22" i="4"/>
  <c r="BH22" i="4"/>
  <c r="BL22" i="4"/>
  <c r="B22" i="4"/>
  <c r="F22" i="4"/>
  <c r="K22" i="4"/>
  <c r="O22" i="4"/>
  <c r="S22" i="4"/>
  <c r="W22" i="4"/>
  <c r="AA22" i="4"/>
  <c r="AE22" i="4"/>
  <c r="AI22" i="4"/>
  <c r="AM22" i="4"/>
  <c r="AQ22" i="4"/>
  <c r="AU22" i="4"/>
  <c r="AY22" i="4"/>
  <c r="BD22" i="4"/>
  <c r="BI22" i="4"/>
  <c r="BM22" i="4"/>
  <c r="BE179" i="4"/>
  <c r="AW179" i="4"/>
  <c r="AO179" i="4"/>
  <c r="AG179" i="4"/>
  <c r="Y179" i="4"/>
  <c r="Q179" i="4"/>
  <c r="H179" i="4"/>
  <c r="BK143" i="4"/>
  <c r="BB143" i="4"/>
  <c r="AT143" i="4"/>
  <c r="AL143" i="4"/>
  <c r="AD143" i="4"/>
  <c r="V143" i="4"/>
  <c r="N143" i="4"/>
  <c r="E143" i="4"/>
  <c r="CJ154" i="4"/>
  <c r="C154" i="4"/>
  <c r="G154" i="4"/>
  <c r="L154" i="4"/>
  <c r="P154" i="4"/>
  <c r="T154" i="4"/>
  <c r="X154" i="4"/>
  <c r="AB154" i="4"/>
  <c r="AF154" i="4"/>
  <c r="AJ154" i="4"/>
  <c r="AN154" i="4"/>
  <c r="AR154" i="4"/>
  <c r="AV154" i="4"/>
  <c r="AZ154" i="4"/>
  <c r="BD154" i="4"/>
  <c r="BI154" i="4"/>
  <c r="BM154" i="4"/>
  <c r="D154" i="4"/>
  <c r="H154" i="4"/>
  <c r="M154" i="4"/>
  <c r="Q154" i="4"/>
  <c r="U154" i="4"/>
  <c r="Y154" i="4"/>
  <c r="AC154" i="4"/>
  <c r="AG154" i="4"/>
  <c r="AK154" i="4"/>
  <c r="AO154" i="4"/>
  <c r="AS154" i="4"/>
  <c r="AW154" i="4"/>
  <c r="BA154" i="4"/>
  <c r="BE154" i="4"/>
  <c r="BJ154" i="4"/>
  <c r="BE153" i="4"/>
  <c r="AW153" i="4"/>
  <c r="AO153" i="4"/>
  <c r="AG153" i="4"/>
  <c r="Y153" i="4"/>
  <c r="Q153" i="4"/>
  <c r="H153" i="4"/>
  <c r="BK140" i="4"/>
  <c r="BB140" i="4"/>
  <c r="AT140" i="4"/>
  <c r="AL140" i="4"/>
  <c r="AD140" i="4"/>
  <c r="V140" i="4"/>
  <c r="N140" i="4"/>
  <c r="E140" i="4"/>
  <c r="BJ139" i="4"/>
  <c r="BA139" i="4"/>
  <c r="AS139" i="4"/>
  <c r="AK139" i="4"/>
  <c r="AC139" i="4"/>
  <c r="U139" i="4"/>
  <c r="M139" i="4"/>
  <c r="CJ135" i="4"/>
  <c r="C135" i="4"/>
  <c r="G135" i="4"/>
  <c r="L135" i="4"/>
  <c r="P135" i="4"/>
  <c r="T135" i="4"/>
  <c r="X135" i="4"/>
  <c r="AB135" i="4"/>
  <c r="AF135" i="4"/>
  <c r="AJ135" i="4"/>
  <c r="AN135" i="4"/>
  <c r="AR135" i="4"/>
  <c r="AV135" i="4"/>
  <c r="AZ135" i="4"/>
  <c r="BD135" i="4"/>
  <c r="BI135" i="4"/>
  <c r="BM135" i="4"/>
  <c r="D135" i="4"/>
  <c r="H135" i="4"/>
  <c r="M135" i="4"/>
  <c r="Q135" i="4"/>
  <c r="U135" i="4"/>
  <c r="Y135" i="4"/>
  <c r="AC135" i="4"/>
  <c r="AG135" i="4"/>
  <c r="AK135" i="4"/>
  <c r="AO135" i="4"/>
  <c r="AS135" i="4"/>
  <c r="AW135" i="4"/>
  <c r="BA135" i="4"/>
  <c r="BE135" i="4"/>
  <c r="BJ135" i="4"/>
  <c r="BE134" i="4"/>
  <c r="AW134" i="4"/>
  <c r="AO134" i="4"/>
  <c r="AG134" i="4"/>
  <c r="Y134" i="4"/>
  <c r="Q134" i="4"/>
  <c r="H134" i="4"/>
  <c r="BK131" i="4"/>
  <c r="BB131" i="4"/>
  <c r="AT131" i="4"/>
  <c r="AL131" i="4"/>
  <c r="AD131" i="4"/>
  <c r="V131" i="4"/>
  <c r="N131" i="4"/>
  <c r="E131" i="4"/>
  <c r="CJ127" i="4"/>
  <c r="C127" i="4"/>
  <c r="G127" i="4"/>
  <c r="L127" i="4"/>
  <c r="P127" i="4"/>
  <c r="T127" i="4"/>
  <c r="X127" i="4"/>
  <c r="AB127" i="4"/>
  <c r="AF127" i="4"/>
  <c r="AJ127" i="4"/>
  <c r="AN127" i="4"/>
  <c r="AR127" i="4"/>
  <c r="AV127" i="4"/>
  <c r="AZ127" i="4"/>
  <c r="BD127" i="4"/>
  <c r="BI127" i="4"/>
  <c r="BM127" i="4"/>
  <c r="D127" i="4"/>
  <c r="H127" i="4"/>
  <c r="M127" i="4"/>
  <c r="Q127" i="4"/>
  <c r="U127" i="4"/>
  <c r="Y127" i="4"/>
  <c r="AC127" i="4"/>
  <c r="AG127" i="4"/>
  <c r="AK127" i="4"/>
  <c r="AO127" i="4"/>
  <c r="AS127" i="4"/>
  <c r="AW127" i="4"/>
  <c r="BA127" i="4"/>
  <c r="BE127" i="4"/>
  <c r="BJ127" i="4"/>
  <c r="BE125" i="4"/>
  <c r="AW125" i="4"/>
  <c r="AO125" i="4"/>
  <c r="AG125" i="4"/>
  <c r="Y125" i="4"/>
  <c r="Q125" i="4"/>
  <c r="H125" i="4"/>
  <c r="BF117" i="4"/>
  <c r="AP117" i="4"/>
  <c r="Z117" i="4"/>
  <c r="J117" i="4"/>
  <c r="CJ177" i="4"/>
  <c r="CL177" i="4" s="1"/>
  <c r="CJ171" i="4"/>
  <c r="CJ161" i="4"/>
  <c r="CJ157" i="4"/>
  <c r="CC142" i="4"/>
  <c r="BY142" i="4"/>
  <c r="BU142" i="4"/>
  <c r="BQ142" i="4"/>
  <c r="BM142" i="4"/>
  <c r="BI142" i="4"/>
  <c r="BD142" i="4"/>
  <c r="AZ142" i="4"/>
  <c r="AV142" i="4"/>
  <c r="AR142" i="4"/>
  <c r="AN142" i="4"/>
  <c r="AJ142" i="4"/>
  <c r="AF142" i="4"/>
  <c r="AB142" i="4"/>
  <c r="X142" i="4"/>
  <c r="T142" i="4"/>
  <c r="P142" i="4"/>
  <c r="L142" i="4"/>
  <c r="G142" i="4"/>
  <c r="CJ121" i="4"/>
  <c r="CC119" i="4"/>
  <c r="BY119" i="4"/>
  <c r="BU119" i="4"/>
  <c r="BQ119" i="4"/>
  <c r="BM119" i="4"/>
  <c r="BI119" i="4"/>
  <c r="BD119" i="4"/>
  <c r="AZ119" i="4"/>
  <c r="AV119" i="4"/>
  <c r="AR119" i="4"/>
  <c r="AN119" i="4"/>
  <c r="AJ119" i="4"/>
  <c r="AF119" i="4"/>
  <c r="AB119" i="4"/>
  <c r="X119" i="4"/>
  <c r="T119" i="4"/>
  <c r="P119" i="4"/>
  <c r="L119" i="4"/>
  <c r="G119" i="4"/>
  <c r="CC107" i="4"/>
  <c r="BY107" i="4"/>
  <c r="BU107" i="4"/>
  <c r="BQ107" i="4"/>
  <c r="BM107" i="4"/>
  <c r="BI107" i="4"/>
  <c r="BD107" i="4"/>
  <c r="AZ107" i="4"/>
  <c r="AV107" i="4"/>
  <c r="AR107" i="4"/>
  <c r="AN107" i="4"/>
  <c r="AJ107" i="4"/>
  <c r="AF107" i="4"/>
  <c r="AB107" i="4"/>
  <c r="X107" i="4"/>
  <c r="T107" i="4"/>
  <c r="P107" i="4"/>
  <c r="L107" i="4"/>
  <c r="G107" i="4"/>
  <c r="C107" i="4"/>
  <c r="CC102" i="4"/>
  <c r="BY102" i="4"/>
  <c r="BU102" i="4"/>
  <c r="BQ102" i="4"/>
  <c r="BM102" i="4"/>
  <c r="BI102" i="4"/>
  <c r="BD102" i="4"/>
  <c r="AZ102" i="4"/>
  <c r="AV102" i="4"/>
  <c r="AR102" i="4"/>
  <c r="AN102" i="4"/>
  <c r="AJ102" i="4"/>
  <c r="AF102" i="4"/>
  <c r="AB102" i="4"/>
  <c r="X102" i="4"/>
  <c r="T102" i="4"/>
  <c r="P102" i="4"/>
  <c r="L102" i="4"/>
  <c r="G102" i="4"/>
  <c r="C102" i="4"/>
  <c r="CC94" i="4"/>
  <c r="BY94" i="4"/>
  <c r="BU94" i="4"/>
  <c r="BQ94" i="4"/>
  <c r="BM94" i="4"/>
  <c r="BI94" i="4"/>
  <c r="BD94" i="4"/>
  <c r="AZ94" i="4"/>
  <c r="AV94" i="4"/>
  <c r="AR94" i="4"/>
  <c r="AN94" i="4"/>
  <c r="AJ94" i="4"/>
  <c r="AF94" i="4"/>
  <c r="AB94" i="4"/>
  <c r="X94" i="4"/>
  <c r="T94" i="4"/>
  <c r="P94" i="4"/>
  <c r="L94" i="4"/>
  <c r="G94" i="4"/>
  <c r="C94" i="4"/>
  <c r="CC59" i="4"/>
  <c r="BY59" i="4"/>
  <c r="BU59" i="4"/>
  <c r="BQ59" i="4"/>
  <c r="BM59" i="4"/>
  <c r="BI59" i="4"/>
  <c r="BD59" i="4"/>
  <c r="AZ59" i="4"/>
  <c r="AV59" i="4"/>
  <c r="AR59" i="4"/>
  <c r="AN59" i="4"/>
  <c r="AJ59" i="4"/>
  <c r="AF59" i="4"/>
  <c r="AB59" i="4"/>
  <c r="X59" i="4"/>
  <c r="T59" i="4"/>
  <c r="P59" i="4"/>
  <c r="L59" i="4"/>
  <c r="G59" i="4"/>
  <c r="C59" i="4"/>
  <c r="CJ52" i="4"/>
  <c r="CJ44" i="4"/>
  <c r="CL44" i="4" s="1"/>
  <c r="CC33" i="4"/>
  <c r="BY33" i="4"/>
  <c r="BU33" i="4"/>
  <c r="BQ33" i="4"/>
  <c r="BM33" i="4"/>
  <c r="BI33" i="4"/>
  <c r="BD33" i="4"/>
  <c r="AZ33" i="4"/>
  <c r="AV33" i="4"/>
  <c r="AR33" i="4"/>
  <c r="AN33" i="4"/>
  <c r="AJ33" i="4"/>
  <c r="AF33" i="4"/>
  <c r="AB33" i="4"/>
  <c r="X33" i="4"/>
  <c r="T33" i="4"/>
  <c r="P33" i="4"/>
  <c r="L33" i="4"/>
  <c r="G33" i="4"/>
  <c r="CC29" i="4"/>
  <c r="BY29" i="4"/>
  <c r="BU29" i="4"/>
  <c r="BQ29" i="4"/>
  <c r="BM29" i="4"/>
  <c r="BI29" i="4"/>
  <c r="BD29" i="4"/>
  <c r="AZ29" i="4"/>
  <c r="AV29" i="4"/>
  <c r="AR29" i="4"/>
  <c r="AN29" i="4"/>
  <c r="AJ29" i="4"/>
  <c r="AF29" i="4"/>
  <c r="AB29" i="4"/>
  <c r="X29" i="4"/>
  <c r="T29" i="4"/>
  <c r="P29" i="4"/>
  <c r="L29" i="4"/>
  <c r="G29" i="4"/>
  <c r="C29" i="4"/>
  <c r="CC26" i="4"/>
  <c r="BY26" i="4"/>
  <c r="BU26" i="4"/>
  <c r="BQ26" i="4"/>
  <c r="BM26" i="4"/>
  <c r="BI26" i="4"/>
  <c r="BD26" i="4"/>
  <c r="AZ26" i="4"/>
  <c r="AV26" i="4"/>
  <c r="AR26" i="4"/>
  <c r="AN26" i="4"/>
  <c r="AJ26" i="4"/>
  <c r="AF26" i="4"/>
  <c r="AB26" i="4"/>
  <c r="X26" i="4"/>
  <c r="T26" i="4"/>
  <c r="P26" i="4"/>
  <c r="L26" i="4"/>
  <c r="G26" i="4"/>
  <c r="BZ19" i="4"/>
  <c r="BV19" i="4"/>
  <c r="BR19" i="4"/>
  <c r="BN19" i="4"/>
  <c r="BJ19" i="4"/>
  <c r="BE19" i="4"/>
  <c r="BA19" i="4"/>
  <c r="AW19" i="4"/>
  <c r="AS19" i="4"/>
  <c r="AO19" i="4"/>
  <c r="AK19" i="4"/>
  <c r="AG19" i="4"/>
  <c r="AC19" i="4"/>
  <c r="Y19" i="4"/>
  <c r="U19" i="4"/>
  <c r="Q19" i="4"/>
  <c r="M19" i="4"/>
  <c r="H19" i="4"/>
  <c r="CJ12" i="4"/>
  <c r="CL12" i="4" s="1"/>
  <c r="BO221" i="3"/>
  <c r="BJ221" i="3"/>
  <c r="BF221" i="3"/>
  <c r="BB221" i="3"/>
  <c r="AX221" i="3"/>
  <c r="AT221" i="3"/>
  <c r="AP221" i="3"/>
  <c r="AL221" i="3"/>
  <c r="AH221" i="3"/>
  <c r="AD221" i="3"/>
  <c r="Z221" i="3"/>
  <c r="V221" i="3"/>
  <c r="R221" i="3"/>
  <c r="N221" i="3"/>
  <c r="I221" i="3"/>
  <c r="E221" i="3"/>
  <c r="BO223" i="3"/>
  <c r="BJ223" i="3"/>
  <c r="BF223" i="3"/>
  <c r="BB223" i="3"/>
  <c r="AX223" i="3"/>
  <c r="AT223" i="3"/>
  <c r="AP223" i="3"/>
  <c r="AL223" i="3"/>
  <c r="AH223" i="3"/>
  <c r="AD223" i="3"/>
  <c r="Z223" i="3"/>
  <c r="V223" i="3"/>
  <c r="R223" i="3"/>
  <c r="N223" i="3"/>
  <c r="I223" i="3"/>
  <c r="E223" i="3"/>
  <c r="BO222" i="3"/>
  <c r="BJ222" i="3"/>
  <c r="BF222" i="3"/>
  <c r="BB222" i="3"/>
  <c r="AX222" i="3"/>
  <c r="AT222" i="3"/>
  <c r="AP222" i="3"/>
  <c r="AL222" i="3"/>
  <c r="AH222" i="3"/>
  <c r="AD222" i="3"/>
  <c r="Z222" i="3"/>
  <c r="V222" i="3"/>
  <c r="R222" i="3"/>
  <c r="N222" i="3"/>
  <c r="I222" i="3"/>
  <c r="E222" i="3"/>
  <c r="BO215" i="3"/>
  <c r="BJ215" i="3"/>
  <c r="BF215" i="3"/>
  <c r="BB215" i="3"/>
  <c r="AX215" i="3"/>
  <c r="AT215" i="3"/>
  <c r="AP215" i="3"/>
  <c r="AL215" i="3"/>
  <c r="AH215" i="3"/>
  <c r="AD215" i="3"/>
  <c r="Z215" i="3"/>
  <c r="V215" i="3"/>
  <c r="R215" i="3"/>
  <c r="N215" i="3"/>
  <c r="I215" i="3"/>
  <c r="E215" i="3"/>
  <c r="BO217" i="3"/>
  <c r="BJ217" i="3"/>
  <c r="BF217" i="3"/>
  <c r="BB217" i="3"/>
  <c r="AX217" i="3"/>
  <c r="AT217" i="3"/>
  <c r="AP217" i="3"/>
  <c r="AL217" i="3"/>
  <c r="AH217" i="3"/>
  <c r="AD217" i="3"/>
  <c r="Z217" i="3"/>
  <c r="V217" i="3"/>
  <c r="R217" i="3"/>
  <c r="N217" i="3"/>
  <c r="I217" i="3"/>
  <c r="E217" i="3"/>
  <c r="BO216" i="3"/>
  <c r="BJ216" i="3"/>
  <c r="BF216" i="3"/>
  <c r="BB216" i="3"/>
  <c r="AX216" i="3"/>
  <c r="AT216" i="3"/>
  <c r="AP216" i="3"/>
  <c r="AL216" i="3"/>
  <c r="AH216" i="3"/>
  <c r="AD216" i="3"/>
  <c r="Z216" i="3"/>
  <c r="V216" i="3"/>
  <c r="R216" i="3"/>
  <c r="N216" i="3"/>
  <c r="I216" i="3"/>
  <c r="E216" i="3"/>
  <c r="BO219" i="3"/>
  <c r="BJ219" i="3"/>
  <c r="BF219" i="3"/>
  <c r="BB219" i="3"/>
  <c r="AX219" i="3"/>
  <c r="AT219" i="3"/>
  <c r="AP219" i="3"/>
  <c r="AL219" i="3"/>
  <c r="AH219" i="3"/>
  <c r="AD219" i="3"/>
  <c r="Z219" i="3"/>
  <c r="V219" i="3"/>
  <c r="R219" i="3"/>
  <c r="N219" i="3"/>
  <c r="I219" i="3"/>
  <c r="E219" i="3"/>
  <c r="BO224" i="3"/>
  <c r="BJ224" i="3"/>
  <c r="BF224" i="3"/>
  <c r="BB224" i="3"/>
  <c r="AX224" i="3"/>
  <c r="AT224" i="3"/>
  <c r="AP224" i="3"/>
  <c r="AL224" i="3"/>
  <c r="AH224" i="3"/>
  <c r="AD224" i="3"/>
  <c r="Z224" i="3"/>
  <c r="V224" i="3"/>
  <c r="R224" i="3"/>
  <c r="N224" i="3"/>
  <c r="I224" i="3"/>
  <c r="E224" i="3"/>
  <c r="BO206" i="3"/>
  <c r="BJ206" i="3"/>
  <c r="BF206" i="3"/>
  <c r="BB206" i="3"/>
  <c r="AX206" i="3"/>
  <c r="AT206" i="3"/>
  <c r="AP206" i="3"/>
  <c r="AL206" i="3"/>
  <c r="AH206" i="3"/>
  <c r="AD206" i="3"/>
  <c r="Z206" i="3"/>
  <c r="V206" i="3"/>
  <c r="R206" i="3"/>
  <c r="N206" i="3"/>
  <c r="I206" i="3"/>
  <c r="E206" i="3"/>
  <c r="BO205" i="3"/>
  <c r="BJ205" i="3"/>
  <c r="BF205" i="3"/>
  <c r="BB205" i="3"/>
  <c r="AX205" i="3"/>
  <c r="AT205" i="3"/>
  <c r="AP205" i="3"/>
  <c r="AL205" i="3"/>
  <c r="AH205" i="3"/>
  <c r="AD205" i="3"/>
  <c r="Z205" i="3"/>
  <c r="V205" i="3"/>
  <c r="R205" i="3"/>
  <c r="N205" i="3"/>
  <c r="I205" i="3"/>
  <c r="E205" i="3"/>
  <c r="BO204" i="3"/>
  <c r="BJ204" i="3"/>
  <c r="BF204" i="3"/>
  <c r="BB204" i="3"/>
  <c r="AX204" i="3"/>
  <c r="AT204" i="3"/>
  <c r="AP204" i="3"/>
  <c r="AL204" i="3"/>
  <c r="AH204" i="3"/>
  <c r="AD204" i="3"/>
  <c r="Z204" i="3"/>
  <c r="V204" i="3"/>
  <c r="R204" i="3"/>
  <c r="N204" i="3"/>
  <c r="I204" i="3"/>
  <c r="E204" i="3"/>
  <c r="BO203" i="3"/>
  <c r="BJ203" i="3"/>
  <c r="BF203" i="3"/>
  <c r="BB203" i="3"/>
  <c r="AX203" i="3"/>
  <c r="AT203" i="3"/>
  <c r="AP203" i="3"/>
  <c r="AL203" i="3"/>
  <c r="AH203" i="3"/>
  <c r="AD203" i="3"/>
  <c r="Z203" i="3"/>
  <c r="V203" i="3"/>
  <c r="R203" i="3"/>
  <c r="N203" i="3"/>
  <c r="I203" i="3"/>
  <c r="E203" i="3"/>
  <c r="BO202" i="3"/>
  <c r="BJ202" i="3"/>
  <c r="BF202" i="3"/>
  <c r="BB202" i="3"/>
  <c r="AX202" i="3"/>
  <c r="AT202" i="3"/>
  <c r="AP202" i="3"/>
  <c r="AL202" i="3"/>
  <c r="AH202" i="3"/>
  <c r="AD202" i="3"/>
  <c r="Z202" i="3"/>
  <c r="V202" i="3"/>
  <c r="R202" i="3"/>
  <c r="N202" i="3"/>
  <c r="I202" i="3"/>
  <c r="E202" i="3"/>
  <c r="BO201" i="3"/>
  <c r="BJ201" i="3"/>
  <c r="BF201" i="3"/>
  <c r="BB201" i="3"/>
  <c r="AX201" i="3"/>
  <c r="AT201" i="3"/>
  <c r="AP201" i="3"/>
  <c r="AL201" i="3"/>
  <c r="AH201" i="3"/>
  <c r="AD201" i="3"/>
  <c r="Z201" i="3"/>
  <c r="V201" i="3"/>
  <c r="R201" i="3"/>
  <c r="N201" i="3"/>
  <c r="I201" i="3"/>
  <c r="E201" i="3"/>
  <c r="BO200" i="3"/>
  <c r="BJ200" i="3"/>
  <c r="BF200" i="3"/>
  <c r="BB200" i="3"/>
  <c r="AX200" i="3"/>
  <c r="AT200" i="3"/>
  <c r="AP200" i="3"/>
  <c r="AL200" i="3"/>
  <c r="AH200" i="3"/>
  <c r="AD200" i="3"/>
  <c r="Z200" i="3"/>
  <c r="V200" i="3"/>
  <c r="R200" i="3"/>
  <c r="N200" i="3"/>
  <c r="I200" i="3"/>
  <c r="E200" i="3"/>
  <c r="BO199" i="3"/>
  <c r="BJ199" i="3"/>
  <c r="BF199" i="3"/>
  <c r="BB199" i="3"/>
  <c r="AX199" i="3"/>
  <c r="AT199" i="3"/>
  <c r="AP199" i="3"/>
  <c r="AL199" i="3"/>
  <c r="AH199" i="3"/>
  <c r="AD199" i="3"/>
  <c r="Z199" i="3"/>
  <c r="V199" i="3"/>
  <c r="R199" i="3"/>
  <c r="N199" i="3"/>
  <c r="I199" i="3"/>
  <c r="E199" i="3"/>
  <c r="BO197" i="3"/>
  <c r="BJ197" i="3"/>
  <c r="BF197" i="3"/>
  <c r="BB197" i="3"/>
  <c r="AX197" i="3"/>
  <c r="AT197" i="3"/>
  <c r="AP197" i="3"/>
  <c r="AL197" i="3"/>
  <c r="AH197" i="3"/>
  <c r="AD197" i="3"/>
  <c r="Z197" i="3"/>
  <c r="V197" i="3"/>
  <c r="R197" i="3"/>
  <c r="N197" i="3"/>
  <c r="I197" i="3"/>
  <c r="E197" i="3"/>
  <c r="BO196" i="3"/>
  <c r="BJ196" i="3"/>
  <c r="BF196" i="3"/>
  <c r="BB196" i="3"/>
  <c r="AX196" i="3"/>
  <c r="AT196" i="3"/>
  <c r="AP196" i="3"/>
  <c r="AL196" i="3"/>
  <c r="AH196" i="3"/>
  <c r="AD196" i="3"/>
  <c r="Z196" i="3"/>
  <c r="V196" i="3"/>
  <c r="R196" i="3"/>
  <c r="N196" i="3"/>
  <c r="I196" i="3"/>
  <c r="E196" i="3"/>
  <c r="CZ195" i="3"/>
  <c r="E195" i="3"/>
  <c r="I195" i="3"/>
  <c r="N195" i="3"/>
  <c r="R195" i="3"/>
  <c r="V195" i="3"/>
  <c r="Z195" i="3"/>
  <c r="AD195" i="3"/>
  <c r="AH195" i="3"/>
  <c r="AL195" i="3"/>
  <c r="AP195" i="3"/>
  <c r="AT195" i="3"/>
  <c r="AX195" i="3"/>
  <c r="BB195" i="3"/>
  <c r="CZ194" i="3"/>
  <c r="E194" i="3"/>
  <c r="I194" i="3"/>
  <c r="N194" i="3"/>
  <c r="R194" i="3"/>
  <c r="V194" i="3"/>
  <c r="Z194" i="3"/>
  <c r="AD194" i="3"/>
  <c r="AH194" i="3"/>
  <c r="AL194" i="3"/>
  <c r="AP194" i="3"/>
  <c r="AT194" i="3"/>
  <c r="AX194" i="3"/>
  <c r="BB194" i="3"/>
  <c r="BF194" i="3"/>
  <c r="BJ194" i="3"/>
  <c r="BO194" i="3"/>
  <c r="CZ193" i="3"/>
  <c r="E193" i="3"/>
  <c r="I193" i="3"/>
  <c r="N193" i="3"/>
  <c r="R193" i="3"/>
  <c r="V193" i="3"/>
  <c r="Z193" i="3"/>
  <c r="AD193" i="3"/>
  <c r="AH193" i="3"/>
  <c r="AL193" i="3"/>
  <c r="AP193" i="3"/>
  <c r="AT193" i="3"/>
  <c r="AX193" i="3"/>
  <c r="BB193" i="3"/>
  <c r="BF193" i="3"/>
  <c r="BJ193" i="3"/>
  <c r="BO193" i="3"/>
  <c r="CZ192" i="3"/>
  <c r="E192" i="3"/>
  <c r="I192" i="3"/>
  <c r="N192" i="3"/>
  <c r="R192" i="3"/>
  <c r="V192" i="3"/>
  <c r="Z192" i="3"/>
  <c r="AD192" i="3"/>
  <c r="AH192" i="3"/>
  <c r="AL192" i="3"/>
  <c r="AP192" i="3"/>
  <c r="AT192" i="3"/>
  <c r="AX192" i="3"/>
  <c r="BB192" i="3"/>
  <c r="BF192" i="3"/>
  <c r="BJ192" i="3"/>
  <c r="BO192" i="3"/>
  <c r="CZ191" i="3"/>
  <c r="E191" i="3"/>
  <c r="I191" i="3"/>
  <c r="N191" i="3"/>
  <c r="R191" i="3"/>
  <c r="V191" i="3"/>
  <c r="Z191" i="3"/>
  <c r="AD191" i="3"/>
  <c r="AH191" i="3"/>
  <c r="AL191" i="3"/>
  <c r="AP191" i="3"/>
  <c r="AT191" i="3"/>
  <c r="AX191" i="3"/>
  <c r="BB191" i="3"/>
  <c r="BF191" i="3"/>
  <c r="BJ191" i="3"/>
  <c r="BO191" i="3"/>
  <c r="CZ182" i="3"/>
  <c r="E182" i="3"/>
  <c r="I182" i="3"/>
  <c r="N182" i="3"/>
  <c r="R182" i="3"/>
  <c r="V182" i="3"/>
  <c r="Z182" i="3"/>
  <c r="AD182" i="3"/>
  <c r="AH182" i="3"/>
  <c r="AL182" i="3"/>
  <c r="AP182" i="3"/>
  <c r="AT182" i="3"/>
  <c r="AX182" i="3"/>
  <c r="BB182" i="3"/>
  <c r="BF182" i="3"/>
  <c r="BJ182" i="3"/>
  <c r="BO182" i="3"/>
  <c r="CZ180" i="3"/>
  <c r="E180" i="3"/>
  <c r="I180" i="3"/>
  <c r="N180" i="3"/>
  <c r="R180" i="3"/>
  <c r="V180" i="3"/>
  <c r="Z180" i="3"/>
  <c r="AD180" i="3"/>
  <c r="AH180" i="3"/>
  <c r="AL180" i="3"/>
  <c r="AP180" i="3"/>
  <c r="AT180" i="3"/>
  <c r="AX180" i="3"/>
  <c r="BB180" i="3"/>
  <c r="BF180" i="3"/>
  <c r="BJ180" i="3"/>
  <c r="BO180" i="3"/>
  <c r="CJ219" i="4"/>
  <c r="E219" i="4"/>
  <c r="J219" i="4"/>
  <c r="N219" i="4"/>
  <c r="R219" i="4"/>
  <c r="V219" i="4"/>
  <c r="Z219" i="4"/>
  <c r="AD219" i="4"/>
  <c r="AH219" i="4"/>
  <c r="AL219" i="4"/>
  <c r="AP219" i="4"/>
  <c r="AT219" i="4"/>
  <c r="AX219" i="4"/>
  <c r="BB219" i="4"/>
  <c r="BF219" i="4"/>
  <c r="BK219" i="4"/>
  <c r="B219" i="4"/>
  <c r="G219" i="4"/>
  <c r="M219" i="4"/>
  <c r="S219" i="4"/>
  <c r="X219" i="4"/>
  <c r="AC219" i="4"/>
  <c r="AI219" i="4"/>
  <c r="AN219" i="4"/>
  <c r="AS219" i="4"/>
  <c r="AY219" i="4"/>
  <c r="BD219" i="4"/>
  <c r="BJ219" i="4"/>
  <c r="C219" i="4"/>
  <c r="K219" i="4"/>
  <c r="Q219" i="4"/>
  <c r="Y219" i="4"/>
  <c r="AF219" i="4"/>
  <c r="AM219" i="4"/>
  <c r="AU219" i="4"/>
  <c r="BA219" i="4"/>
  <c r="BI219" i="4"/>
  <c r="D219" i="4"/>
  <c r="L219" i="4"/>
  <c r="T219" i="4"/>
  <c r="AA219" i="4"/>
  <c r="AG219" i="4"/>
  <c r="AO219" i="4"/>
  <c r="AV219" i="4"/>
  <c r="BC219" i="4"/>
  <c r="BL219" i="4"/>
  <c r="F219" i="4"/>
  <c r="O219" i="4"/>
  <c r="U219" i="4"/>
  <c r="AB219" i="4"/>
  <c r="AJ219" i="4"/>
  <c r="AQ219" i="4"/>
  <c r="AW219" i="4"/>
  <c r="BE219" i="4"/>
  <c r="BM219" i="4"/>
  <c r="H219" i="4"/>
  <c r="P219" i="4"/>
  <c r="W219" i="4"/>
  <c r="AE219" i="4"/>
  <c r="AK219" i="4"/>
  <c r="AR219" i="4"/>
  <c r="AZ219" i="4"/>
  <c r="BH219" i="4"/>
  <c r="CJ178" i="4"/>
  <c r="CL178" i="4" s="1"/>
  <c r="B178" i="4"/>
  <c r="F178" i="4"/>
  <c r="K178" i="4"/>
  <c r="O178" i="4"/>
  <c r="S178" i="4"/>
  <c r="W178" i="4"/>
  <c r="AA178" i="4"/>
  <c r="AE178" i="4"/>
  <c r="AI178" i="4"/>
  <c r="AM178" i="4"/>
  <c r="AQ178" i="4"/>
  <c r="AU178" i="4"/>
  <c r="AY178" i="4"/>
  <c r="BC178" i="4"/>
  <c r="BH178" i="4"/>
  <c r="BL178" i="4"/>
  <c r="C178" i="4"/>
  <c r="G178" i="4"/>
  <c r="L178" i="4"/>
  <c r="P178" i="4"/>
  <c r="T178" i="4"/>
  <c r="X178" i="4"/>
  <c r="AB178" i="4"/>
  <c r="AF178" i="4"/>
  <c r="AJ178" i="4"/>
  <c r="AN178" i="4"/>
  <c r="AR178" i="4"/>
  <c r="AV178" i="4"/>
  <c r="AZ178" i="4"/>
  <c r="BD178" i="4"/>
  <c r="BI178" i="4"/>
  <c r="BM178" i="4"/>
  <c r="CJ176" i="4"/>
  <c r="B176" i="4"/>
  <c r="F176" i="4"/>
  <c r="K176" i="4"/>
  <c r="O176" i="4"/>
  <c r="S176" i="4"/>
  <c r="W176" i="4"/>
  <c r="AA176" i="4"/>
  <c r="AE176" i="4"/>
  <c r="AI176" i="4"/>
  <c r="AM176" i="4"/>
  <c r="AQ176" i="4"/>
  <c r="AU176" i="4"/>
  <c r="AY176" i="4"/>
  <c r="BC176" i="4"/>
  <c r="BH176" i="4"/>
  <c r="BL176" i="4"/>
  <c r="C176" i="4"/>
  <c r="G176" i="4"/>
  <c r="L176" i="4"/>
  <c r="P176" i="4"/>
  <c r="T176" i="4"/>
  <c r="X176" i="4"/>
  <c r="AB176" i="4"/>
  <c r="AF176" i="4"/>
  <c r="AJ176" i="4"/>
  <c r="AN176" i="4"/>
  <c r="AR176" i="4"/>
  <c r="AV176" i="4"/>
  <c r="AZ176" i="4"/>
  <c r="BD176" i="4"/>
  <c r="BI176" i="4"/>
  <c r="BM176" i="4"/>
  <c r="CJ168" i="4"/>
  <c r="B168" i="4"/>
  <c r="F168" i="4"/>
  <c r="K168" i="4"/>
  <c r="O168" i="4"/>
  <c r="S168" i="4"/>
  <c r="W168" i="4"/>
  <c r="AA168" i="4"/>
  <c r="AE168" i="4"/>
  <c r="AI168" i="4"/>
  <c r="AM168" i="4"/>
  <c r="AQ168" i="4"/>
  <c r="AU168" i="4"/>
  <c r="AY168" i="4"/>
  <c r="BC168" i="4"/>
  <c r="BH168" i="4"/>
  <c r="BL168" i="4"/>
  <c r="C168" i="4"/>
  <c r="G168" i="4"/>
  <c r="L168" i="4"/>
  <c r="P168" i="4"/>
  <c r="T168" i="4"/>
  <c r="X168" i="4"/>
  <c r="AB168" i="4"/>
  <c r="AF168" i="4"/>
  <c r="AJ168" i="4"/>
  <c r="AN168" i="4"/>
  <c r="AR168" i="4"/>
  <c r="AV168" i="4"/>
  <c r="AZ168" i="4"/>
  <c r="BD168" i="4"/>
  <c r="BI168" i="4"/>
  <c r="BM168" i="4"/>
  <c r="CJ167" i="4"/>
  <c r="B167" i="4"/>
  <c r="F167" i="4"/>
  <c r="K167" i="4"/>
  <c r="O167" i="4"/>
  <c r="S167" i="4"/>
  <c r="W167" i="4"/>
  <c r="AA167" i="4"/>
  <c r="AE167" i="4"/>
  <c r="AI167" i="4"/>
  <c r="AM167" i="4"/>
  <c r="AQ167" i="4"/>
  <c r="AU167" i="4"/>
  <c r="AY167" i="4"/>
  <c r="BC167" i="4"/>
  <c r="BH167" i="4"/>
  <c r="BL167" i="4"/>
  <c r="C167" i="4"/>
  <c r="G167" i="4"/>
  <c r="L167" i="4"/>
  <c r="P167" i="4"/>
  <c r="T167" i="4"/>
  <c r="X167" i="4"/>
  <c r="AB167" i="4"/>
  <c r="AF167" i="4"/>
  <c r="AJ167" i="4"/>
  <c r="AN167" i="4"/>
  <c r="AR167" i="4"/>
  <c r="AV167" i="4"/>
  <c r="AZ167" i="4"/>
  <c r="BD167" i="4"/>
  <c r="BI167" i="4"/>
  <c r="BM167" i="4"/>
  <c r="BE170" i="4"/>
  <c r="AW170" i="4"/>
  <c r="AO170" i="4"/>
  <c r="AG170" i="4"/>
  <c r="X170" i="4"/>
  <c r="O170" i="4"/>
  <c r="E170" i="4"/>
  <c r="BJ149" i="4"/>
  <c r="BA149" i="4"/>
  <c r="AS149" i="4"/>
  <c r="AK149" i="4"/>
  <c r="AC149" i="4"/>
  <c r="U149" i="4"/>
  <c r="M149" i="4"/>
  <c r="D149" i="4"/>
  <c r="BJ148" i="4"/>
  <c r="BA148" i="4"/>
  <c r="AS148" i="4"/>
  <c r="AK148" i="4"/>
  <c r="AC148" i="4"/>
  <c r="U148" i="4"/>
  <c r="M148" i="4"/>
  <c r="D148" i="4"/>
  <c r="BJ147" i="4"/>
  <c r="BA147" i="4"/>
  <c r="AS147" i="4"/>
  <c r="AK147" i="4"/>
  <c r="AC147" i="4"/>
  <c r="U147" i="4"/>
  <c r="M147" i="4"/>
  <c r="D147" i="4"/>
  <c r="BJ28" i="4"/>
  <c r="BA28" i="4"/>
  <c r="AS28" i="4"/>
  <c r="AK28" i="4"/>
  <c r="AC28" i="4"/>
  <c r="U28" i="4"/>
  <c r="M28" i="4"/>
  <c r="D28" i="4"/>
  <c r="BJ25" i="4"/>
  <c r="BA25" i="4"/>
  <c r="AS25" i="4"/>
  <c r="AK25" i="4"/>
  <c r="AC25" i="4"/>
  <c r="U25" i="4"/>
  <c r="M25" i="4"/>
  <c r="D25" i="4"/>
  <c r="BJ24" i="4"/>
  <c r="BA24" i="4"/>
  <c r="AS24" i="4"/>
  <c r="AK24" i="4"/>
  <c r="AC24" i="4"/>
  <c r="U24" i="4"/>
  <c r="M24" i="4"/>
  <c r="D24" i="4"/>
  <c r="BJ23" i="4"/>
  <c r="BA23" i="4"/>
  <c r="AS23" i="4"/>
  <c r="AK23" i="4"/>
  <c r="AC23" i="4"/>
  <c r="U23" i="4"/>
  <c r="M23" i="4"/>
  <c r="D23" i="4"/>
  <c r="BJ22" i="4"/>
  <c r="AZ22" i="4"/>
  <c r="AR22" i="4"/>
  <c r="AJ22" i="4"/>
  <c r="AB22" i="4"/>
  <c r="T22" i="4"/>
  <c r="L22" i="4"/>
  <c r="C22" i="4"/>
  <c r="R427" i="3"/>
  <c r="E562" i="5" s="1"/>
  <c r="M427" i="3"/>
  <c r="E563" i="5" s="1"/>
  <c r="TW563" i="5" s="1"/>
  <c r="AA427" i="3"/>
  <c r="E1200" i="5" s="1"/>
  <c r="P427" i="3"/>
  <c r="E561" i="5" s="1"/>
  <c r="MV561" i="5" s="1"/>
  <c r="TW561" i="5" s="1"/>
  <c r="AF427" i="3"/>
  <c r="E1201" i="5" s="1"/>
  <c r="BK179" i="4"/>
  <c r="BB179" i="4"/>
  <c r="AT179" i="4"/>
  <c r="AL179" i="4"/>
  <c r="AD179" i="4"/>
  <c r="V179" i="4"/>
  <c r="N179" i="4"/>
  <c r="E179" i="4"/>
  <c r="BH143" i="4"/>
  <c r="AY143" i="4"/>
  <c r="AQ143" i="4"/>
  <c r="AI143" i="4"/>
  <c r="AA143" i="4"/>
  <c r="S143" i="4"/>
  <c r="K143" i="4"/>
  <c r="B143" i="4"/>
  <c r="BL154" i="4"/>
  <c r="BC154" i="4"/>
  <c r="AU154" i="4"/>
  <c r="AM154" i="4"/>
  <c r="AE154" i="4"/>
  <c r="W154" i="4"/>
  <c r="O154" i="4"/>
  <c r="F154" i="4"/>
  <c r="BK153" i="4"/>
  <c r="BB153" i="4"/>
  <c r="AT153" i="4"/>
  <c r="AL153" i="4"/>
  <c r="AD153" i="4"/>
  <c r="V153" i="4"/>
  <c r="N153" i="4"/>
  <c r="E153" i="4"/>
  <c r="BH140" i="4"/>
  <c r="AY140" i="4"/>
  <c r="AQ140" i="4"/>
  <c r="AI140" i="4"/>
  <c r="AA140" i="4"/>
  <c r="S140" i="4"/>
  <c r="K140" i="4"/>
  <c r="B140" i="4"/>
  <c r="CJ139" i="4"/>
  <c r="CL139" i="4" s="1"/>
  <c r="B139" i="4"/>
  <c r="F139" i="4"/>
  <c r="K139" i="4"/>
  <c r="O139" i="4"/>
  <c r="S139" i="4"/>
  <c r="W139" i="4"/>
  <c r="AA139" i="4"/>
  <c r="AE139" i="4"/>
  <c r="AI139" i="4"/>
  <c r="AM139" i="4"/>
  <c r="AQ139" i="4"/>
  <c r="AU139" i="4"/>
  <c r="AY139" i="4"/>
  <c r="BC139" i="4"/>
  <c r="BH139" i="4"/>
  <c r="BL139" i="4"/>
  <c r="C139" i="4"/>
  <c r="G139" i="4"/>
  <c r="L139" i="4"/>
  <c r="P139" i="4"/>
  <c r="T139" i="4"/>
  <c r="X139" i="4"/>
  <c r="AB139" i="4"/>
  <c r="AF139" i="4"/>
  <c r="AJ139" i="4"/>
  <c r="AN139" i="4"/>
  <c r="AR139" i="4"/>
  <c r="AV139" i="4"/>
  <c r="AZ139" i="4"/>
  <c r="BD139" i="4"/>
  <c r="BI139" i="4"/>
  <c r="BM139" i="4"/>
  <c r="BL135" i="4"/>
  <c r="BC135" i="4"/>
  <c r="AU135" i="4"/>
  <c r="AM135" i="4"/>
  <c r="AE135" i="4"/>
  <c r="W135" i="4"/>
  <c r="O135" i="4"/>
  <c r="F135" i="4"/>
  <c r="BK134" i="4"/>
  <c r="BB134" i="4"/>
  <c r="AT134" i="4"/>
  <c r="AL134" i="4"/>
  <c r="AD134" i="4"/>
  <c r="V134" i="4"/>
  <c r="N134" i="4"/>
  <c r="E134" i="4"/>
  <c r="BH131" i="4"/>
  <c r="AY131" i="4"/>
  <c r="AQ131" i="4"/>
  <c r="AI131" i="4"/>
  <c r="AA131" i="4"/>
  <c r="S131" i="4"/>
  <c r="K131" i="4"/>
  <c r="B131" i="4"/>
  <c r="CJ130" i="4"/>
  <c r="B130" i="4"/>
  <c r="F130" i="4"/>
  <c r="K130" i="4"/>
  <c r="O130" i="4"/>
  <c r="S130" i="4"/>
  <c r="W130" i="4"/>
  <c r="AA130" i="4"/>
  <c r="AE130" i="4"/>
  <c r="AI130" i="4"/>
  <c r="AM130" i="4"/>
  <c r="AQ130" i="4"/>
  <c r="AU130" i="4"/>
  <c r="AY130" i="4"/>
  <c r="BC130" i="4"/>
  <c r="BH130" i="4"/>
  <c r="BL130" i="4"/>
  <c r="C130" i="4"/>
  <c r="G130" i="4"/>
  <c r="L130" i="4"/>
  <c r="P130" i="4"/>
  <c r="T130" i="4"/>
  <c r="X130" i="4"/>
  <c r="AB130" i="4"/>
  <c r="AF130" i="4"/>
  <c r="AJ130" i="4"/>
  <c r="AN130" i="4"/>
  <c r="AR130" i="4"/>
  <c r="AV130" i="4"/>
  <c r="AZ130" i="4"/>
  <c r="BD130" i="4"/>
  <c r="BI130" i="4"/>
  <c r="BM130" i="4"/>
  <c r="BL127" i="4"/>
  <c r="BC127" i="4"/>
  <c r="AU127" i="4"/>
  <c r="AM127" i="4"/>
  <c r="AE127" i="4"/>
  <c r="W127" i="4"/>
  <c r="O127" i="4"/>
  <c r="F127" i="4"/>
  <c r="BK125" i="4"/>
  <c r="BB125" i="4"/>
  <c r="AT125" i="4"/>
  <c r="AL125" i="4"/>
  <c r="AD125" i="4"/>
  <c r="V125" i="4"/>
  <c r="N125" i="4"/>
  <c r="E125" i="4"/>
  <c r="BB117" i="4"/>
  <c r="AL117" i="4"/>
  <c r="V117" i="4"/>
  <c r="E117" i="4"/>
  <c r="CJ89" i="4"/>
  <c r="C89" i="4"/>
  <c r="G89" i="4"/>
  <c r="L89" i="4"/>
  <c r="P89" i="4"/>
  <c r="T89" i="4"/>
  <c r="X89" i="4"/>
  <c r="AB89" i="4"/>
  <c r="AF89" i="4"/>
  <c r="AJ89" i="4"/>
  <c r="AN89" i="4"/>
  <c r="AR89" i="4"/>
  <c r="AV89" i="4"/>
  <c r="AZ89" i="4"/>
  <c r="BD89" i="4"/>
  <c r="BI89" i="4"/>
  <c r="BM89" i="4"/>
  <c r="CJ83" i="4"/>
  <c r="B83" i="4"/>
  <c r="F83" i="4"/>
  <c r="K83" i="4"/>
  <c r="O83" i="4"/>
  <c r="S83" i="4"/>
  <c r="W83" i="4"/>
  <c r="AA83" i="4"/>
  <c r="AE83" i="4"/>
  <c r="AI83" i="4"/>
  <c r="AM83" i="4"/>
  <c r="AQ83" i="4"/>
  <c r="AU83" i="4"/>
  <c r="AY83" i="4"/>
  <c r="BC83" i="4"/>
  <c r="BH83" i="4"/>
  <c r="BL83" i="4"/>
  <c r="CJ77" i="4"/>
  <c r="D77" i="4"/>
  <c r="H77" i="4"/>
  <c r="M77" i="4"/>
  <c r="Q77" i="4"/>
  <c r="U77" i="4"/>
  <c r="Y77" i="4"/>
  <c r="AC77" i="4"/>
  <c r="AG77" i="4"/>
  <c r="AK77" i="4"/>
  <c r="AO77" i="4"/>
  <c r="AS77" i="4"/>
  <c r="AW77" i="4"/>
  <c r="BA77" i="4"/>
  <c r="BE77" i="4"/>
  <c r="BJ77" i="4"/>
  <c r="CJ71" i="4"/>
  <c r="C71" i="4"/>
  <c r="G71" i="4"/>
  <c r="L71" i="4"/>
  <c r="P71" i="4"/>
  <c r="T71" i="4"/>
  <c r="X71" i="4"/>
  <c r="AB71" i="4"/>
  <c r="AF71" i="4"/>
  <c r="AJ71" i="4"/>
  <c r="AN71" i="4"/>
  <c r="AR71" i="4"/>
  <c r="AV71" i="4"/>
  <c r="AZ71" i="4"/>
  <c r="BD71" i="4"/>
  <c r="BI71" i="4"/>
  <c r="BM71" i="4"/>
  <c r="CJ65" i="4"/>
  <c r="B65" i="4"/>
  <c r="F65" i="4"/>
  <c r="K65" i="4"/>
  <c r="O65" i="4"/>
  <c r="S65" i="4"/>
  <c r="W65" i="4"/>
  <c r="AA65" i="4"/>
  <c r="AE65" i="4"/>
  <c r="AI65" i="4"/>
  <c r="AM65" i="4"/>
  <c r="AQ65" i="4"/>
  <c r="AU65" i="4"/>
  <c r="AY65" i="4"/>
  <c r="BC65" i="4"/>
  <c r="BH65" i="4"/>
  <c r="BL65" i="4"/>
  <c r="CJ55" i="4"/>
  <c r="B55" i="4"/>
  <c r="F55" i="4"/>
  <c r="K55" i="4"/>
  <c r="O55" i="4"/>
  <c r="S55" i="4"/>
  <c r="D55" i="4"/>
  <c r="J55" i="4"/>
  <c r="P55" i="4"/>
  <c r="U55" i="4"/>
  <c r="Y55" i="4"/>
  <c r="AC55" i="4"/>
  <c r="AG55" i="4"/>
  <c r="AK55" i="4"/>
  <c r="AO55" i="4"/>
  <c r="AS55" i="4"/>
  <c r="AW55" i="4"/>
  <c r="BA55" i="4"/>
  <c r="BE55" i="4"/>
  <c r="BJ55" i="4"/>
  <c r="CJ42" i="4"/>
  <c r="C42" i="4"/>
  <c r="G42" i="4"/>
  <c r="L42" i="4"/>
  <c r="P42" i="4"/>
  <c r="T42" i="4"/>
  <c r="X42" i="4"/>
  <c r="AB42" i="4"/>
  <c r="AF42" i="4"/>
  <c r="AJ42" i="4"/>
  <c r="AN42" i="4"/>
  <c r="AR42" i="4"/>
  <c r="AV42" i="4"/>
  <c r="AZ42" i="4"/>
  <c r="BD42" i="4"/>
  <c r="BI42" i="4"/>
  <c r="BM42" i="4"/>
  <c r="B42" i="4"/>
  <c r="H42" i="4"/>
  <c r="N42" i="4"/>
  <c r="S42" i="4"/>
  <c r="Y42" i="4"/>
  <c r="AD42" i="4"/>
  <c r="AI42" i="4"/>
  <c r="AO42" i="4"/>
  <c r="AT42" i="4"/>
  <c r="AY42" i="4"/>
  <c r="BE42" i="4"/>
  <c r="BK42" i="4"/>
  <c r="CJ37" i="4"/>
  <c r="B37" i="4"/>
  <c r="F37" i="4"/>
  <c r="K37" i="4"/>
  <c r="O37" i="4"/>
  <c r="S37" i="4"/>
  <c r="W37" i="4"/>
  <c r="AA37" i="4"/>
  <c r="AE37" i="4"/>
  <c r="AI37" i="4"/>
  <c r="AM37" i="4"/>
  <c r="AQ37" i="4"/>
  <c r="AU37" i="4"/>
  <c r="AY37" i="4"/>
  <c r="BC37" i="4"/>
  <c r="BH37" i="4"/>
  <c r="BL37" i="4"/>
  <c r="C37" i="4"/>
  <c r="H37" i="4"/>
  <c r="N37" i="4"/>
  <c r="T37" i="4"/>
  <c r="Y37" i="4"/>
  <c r="AD37" i="4"/>
  <c r="AJ37" i="4"/>
  <c r="AO37" i="4"/>
  <c r="AT37" i="4"/>
  <c r="AZ37" i="4"/>
  <c r="BE37" i="4"/>
  <c r="BK37" i="4"/>
  <c r="AX139" i="3"/>
  <c r="B139" i="3"/>
  <c r="F139" i="3"/>
  <c r="K139" i="3"/>
  <c r="O139" i="3"/>
  <c r="S139" i="3"/>
  <c r="W139" i="3"/>
  <c r="AA139" i="3"/>
  <c r="AE139" i="3"/>
  <c r="AI139" i="3"/>
  <c r="AM139" i="3"/>
  <c r="AQ139" i="3"/>
  <c r="AU139" i="3"/>
  <c r="AZ139" i="3"/>
  <c r="BD139" i="3"/>
  <c r="BH139" i="3"/>
  <c r="BM139" i="3"/>
  <c r="BQ139" i="3"/>
  <c r="C139" i="3"/>
  <c r="G139" i="3"/>
  <c r="L139" i="3"/>
  <c r="P139" i="3"/>
  <c r="T139" i="3"/>
  <c r="X139" i="3"/>
  <c r="AB139" i="3"/>
  <c r="AF139" i="3"/>
  <c r="AJ139" i="3"/>
  <c r="AN139" i="3"/>
  <c r="AR139" i="3"/>
  <c r="AV139" i="3"/>
  <c r="BA139" i="3"/>
  <c r="BE139" i="3"/>
  <c r="BI139" i="3"/>
  <c r="BN139" i="3"/>
  <c r="D139" i="3"/>
  <c r="M139" i="3"/>
  <c r="U139" i="3"/>
  <c r="AC139" i="3"/>
  <c r="AK139" i="3"/>
  <c r="AS139" i="3"/>
  <c r="BB139" i="3"/>
  <c r="BJ139" i="3"/>
  <c r="E139" i="3"/>
  <c r="N139" i="3"/>
  <c r="V139" i="3"/>
  <c r="AD139" i="3"/>
  <c r="AL139" i="3"/>
  <c r="AT139" i="3"/>
  <c r="BC139" i="3"/>
  <c r="BL139" i="3"/>
  <c r="H139" i="3"/>
  <c r="Q139" i="3"/>
  <c r="Y139" i="3"/>
  <c r="AG139" i="3"/>
  <c r="AO139" i="3"/>
  <c r="AW139" i="3"/>
  <c r="BF139" i="3"/>
  <c r="BO139" i="3"/>
  <c r="BV375" i="3"/>
  <c r="CD375" i="3"/>
  <c r="CL375" i="3"/>
  <c r="CD74" i="2"/>
  <c r="CJ18" i="4"/>
  <c r="CJ175" i="4"/>
  <c r="CJ17" i="4"/>
  <c r="CL17" i="4" s="1"/>
  <c r="CJ190" i="4"/>
  <c r="C190" i="4"/>
  <c r="G190" i="4"/>
  <c r="L190" i="4"/>
  <c r="P190" i="4"/>
  <c r="T190" i="4"/>
  <c r="X190" i="4"/>
  <c r="AB190" i="4"/>
  <c r="AF190" i="4"/>
  <c r="AJ190" i="4"/>
  <c r="AN190" i="4"/>
  <c r="AR190" i="4"/>
  <c r="AV190" i="4"/>
  <c r="AZ190" i="4"/>
  <c r="BD190" i="4"/>
  <c r="BI190" i="4"/>
  <c r="BM190" i="4"/>
  <c r="F190" i="4"/>
  <c r="M190" i="4"/>
  <c r="R190" i="4"/>
  <c r="W190" i="4"/>
  <c r="AC190" i="4"/>
  <c r="AH190" i="4"/>
  <c r="AM190" i="4"/>
  <c r="AS190" i="4"/>
  <c r="AX190" i="4"/>
  <c r="BC190" i="4"/>
  <c r="BJ190" i="4"/>
  <c r="B190" i="4"/>
  <c r="H190" i="4"/>
  <c r="N190" i="4"/>
  <c r="S190" i="4"/>
  <c r="Y190" i="4"/>
  <c r="AD190" i="4"/>
  <c r="AI190" i="4"/>
  <c r="AO190" i="4"/>
  <c r="AT190" i="4"/>
  <c r="AY190" i="4"/>
  <c r="BE190" i="4"/>
  <c r="BK190" i="4"/>
  <c r="D190" i="4"/>
  <c r="J190" i="4"/>
  <c r="O190" i="4"/>
  <c r="U190" i="4"/>
  <c r="Z190" i="4"/>
  <c r="AE190" i="4"/>
  <c r="AK190" i="4"/>
  <c r="AP190" i="4"/>
  <c r="AU190" i="4"/>
  <c r="BA190" i="4"/>
  <c r="BF190" i="4"/>
  <c r="BL190" i="4"/>
  <c r="V190" i="4"/>
  <c r="AQ190" i="4"/>
  <c r="E190" i="4"/>
  <c r="AA190" i="4"/>
  <c r="AW190" i="4"/>
  <c r="K190" i="4"/>
  <c r="AG190" i="4"/>
  <c r="BB190" i="4"/>
  <c r="AL190" i="4"/>
  <c r="BH190" i="4"/>
  <c r="Q190" i="4"/>
  <c r="CJ188" i="4"/>
  <c r="C188" i="4"/>
  <c r="G188" i="4"/>
  <c r="L188" i="4"/>
  <c r="P188" i="4"/>
  <c r="T188" i="4"/>
  <c r="X188" i="4"/>
  <c r="AB188" i="4"/>
  <c r="AF188" i="4"/>
  <c r="AJ188" i="4"/>
  <c r="AN188" i="4"/>
  <c r="AR188" i="4"/>
  <c r="AV188" i="4"/>
  <c r="AZ188" i="4"/>
  <c r="BD188" i="4"/>
  <c r="BI188" i="4"/>
  <c r="BM188" i="4"/>
  <c r="B188" i="4"/>
  <c r="H188" i="4"/>
  <c r="N188" i="4"/>
  <c r="S188" i="4"/>
  <c r="Y188" i="4"/>
  <c r="AD188" i="4"/>
  <c r="AI188" i="4"/>
  <c r="AO188" i="4"/>
  <c r="AT188" i="4"/>
  <c r="AY188" i="4"/>
  <c r="BE188" i="4"/>
  <c r="BK188" i="4"/>
  <c r="D188" i="4"/>
  <c r="J188" i="4"/>
  <c r="O188" i="4"/>
  <c r="U188" i="4"/>
  <c r="Z188" i="4"/>
  <c r="AE188" i="4"/>
  <c r="AK188" i="4"/>
  <c r="AP188" i="4"/>
  <c r="AU188" i="4"/>
  <c r="BA188" i="4"/>
  <c r="BF188" i="4"/>
  <c r="BL188" i="4"/>
  <c r="E188" i="4"/>
  <c r="K188" i="4"/>
  <c r="Q188" i="4"/>
  <c r="V188" i="4"/>
  <c r="AA188" i="4"/>
  <c r="AG188" i="4"/>
  <c r="AL188" i="4"/>
  <c r="AQ188" i="4"/>
  <c r="AW188" i="4"/>
  <c r="BB188" i="4"/>
  <c r="BH188" i="4"/>
  <c r="R188" i="4"/>
  <c r="AM188" i="4"/>
  <c r="BJ188" i="4"/>
  <c r="W188" i="4"/>
  <c r="AS188" i="4"/>
  <c r="F188" i="4"/>
  <c r="AC188" i="4"/>
  <c r="AX188" i="4"/>
  <c r="M188" i="4"/>
  <c r="AH188" i="4"/>
  <c r="BC188" i="4"/>
  <c r="D184" i="4"/>
  <c r="H184" i="4"/>
  <c r="M184" i="4"/>
  <c r="Q184" i="4"/>
  <c r="U184" i="4"/>
  <c r="Y184" i="4"/>
  <c r="AC184" i="4"/>
  <c r="AG184" i="4"/>
  <c r="AK184" i="4"/>
  <c r="AO184" i="4"/>
  <c r="AS184" i="4"/>
  <c r="AW184" i="4"/>
  <c r="BA184" i="4"/>
  <c r="BE184" i="4"/>
  <c r="BJ184" i="4"/>
  <c r="E184" i="4"/>
  <c r="J184" i="4"/>
  <c r="N184" i="4"/>
  <c r="R184" i="4"/>
  <c r="V184" i="4"/>
  <c r="Z184" i="4"/>
  <c r="AD184" i="4"/>
  <c r="AH184" i="4"/>
  <c r="AL184" i="4"/>
  <c r="AP184" i="4"/>
  <c r="AT184" i="4"/>
  <c r="AX184" i="4"/>
  <c r="BB184" i="4"/>
  <c r="BF184" i="4"/>
  <c r="BK184" i="4"/>
  <c r="B184" i="4"/>
  <c r="F184" i="4"/>
  <c r="K184" i="4"/>
  <c r="O184" i="4"/>
  <c r="S184" i="4"/>
  <c r="W184" i="4"/>
  <c r="AA184" i="4"/>
  <c r="AE184" i="4"/>
  <c r="AI184" i="4"/>
  <c r="AM184" i="4"/>
  <c r="AQ184" i="4"/>
  <c r="AU184" i="4"/>
  <c r="AY184" i="4"/>
  <c r="BC184" i="4"/>
  <c r="BH184" i="4"/>
  <c r="BL184" i="4"/>
  <c r="C184" i="4"/>
  <c r="T184" i="4"/>
  <c r="AJ184" i="4"/>
  <c r="AZ184" i="4"/>
  <c r="G184" i="4"/>
  <c r="X184" i="4"/>
  <c r="AN184" i="4"/>
  <c r="BD184" i="4"/>
  <c r="L184" i="4"/>
  <c r="AB184" i="4"/>
  <c r="AR184" i="4"/>
  <c r="BI184" i="4"/>
  <c r="P184" i="4"/>
  <c r="AF184" i="4"/>
  <c r="AV184" i="4"/>
  <c r="BM184" i="4"/>
  <c r="BJ118" i="4"/>
  <c r="BE118" i="4"/>
  <c r="BA118" i="4"/>
  <c r="AW118" i="4"/>
  <c r="AS118" i="4"/>
  <c r="AO118" i="4"/>
  <c r="AK118" i="4"/>
  <c r="AG118" i="4"/>
  <c r="AC118" i="4"/>
  <c r="Y118" i="4"/>
  <c r="U118" i="4"/>
  <c r="Q118" i="4"/>
  <c r="M118" i="4"/>
  <c r="H118" i="4"/>
  <c r="D118" i="4"/>
  <c r="BJ114" i="4"/>
  <c r="BE114" i="4"/>
  <c r="BA114" i="4"/>
  <c r="AW114" i="4"/>
  <c r="AS114" i="4"/>
  <c r="AO114" i="4"/>
  <c r="AK114" i="4"/>
  <c r="AG114" i="4"/>
  <c r="AC114" i="4"/>
  <c r="Y114" i="4"/>
  <c r="U114" i="4"/>
  <c r="Q114" i="4"/>
  <c r="M114" i="4"/>
  <c r="H114" i="4"/>
  <c r="D114" i="4"/>
  <c r="BJ109" i="4"/>
  <c r="BE109" i="4"/>
  <c r="BA109" i="4"/>
  <c r="AW109" i="4"/>
  <c r="AS109" i="4"/>
  <c r="AO109" i="4"/>
  <c r="AK109" i="4"/>
  <c r="AG109" i="4"/>
  <c r="AC109" i="4"/>
  <c r="Y109" i="4"/>
  <c r="U109" i="4"/>
  <c r="Q109" i="4"/>
  <c r="M109" i="4"/>
  <c r="H109" i="4"/>
  <c r="D109" i="4"/>
  <c r="CJ90" i="4"/>
  <c r="D90" i="4"/>
  <c r="H90" i="4"/>
  <c r="M90" i="4"/>
  <c r="Q90" i="4"/>
  <c r="U90" i="4"/>
  <c r="Y90" i="4"/>
  <c r="AC90" i="4"/>
  <c r="AG90" i="4"/>
  <c r="AK90" i="4"/>
  <c r="AO90" i="4"/>
  <c r="AS90" i="4"/>
  <c r="AW90" i="4"/>
  <c r="BA90" i="4"/>
  <c r="BE90" i="4"/>
  <c r="BJ90" i="4"/>
  <c r="BH89" i="4"/>
  <c r="BB89" i="4"/>
  <c r="AW89" i="4"/>
  <c r="AQ89" i="4"/>
  <c r="AL89" i="4"/>
  <c r="AG89" i="4"/>
  <c r="AA89" i="4"/>
  <c r="V89" i="4"/>
  <c r="Q89" i="4"/>
  <c r="K89" i="4"/>
  <c r="E89" i="4"/>
  <c r="CJ84" i="4"/>
  <c r="C84" i="4"/>
  <c r="G84" i="4"/>
  <c r="L84" i="4"/>
  <c r="P84" i="4"/>
  <c r="T84" i="4"/>
  <c r="X84" i="4"/>
  <c r="AB84" i="4"/>
  <c r="AF84" i="4"/>
  <c r="AJ84" i="4"/>
  <c r="AN84" i="4"/>
  <c r="AR84" i="4"/>
  <c r="AV84" i="4"/>
  <c r="AZ84" i="4"/>
  <c r="BD84" i="4"/>
  <c r="BI84" i="4"/>
  <c r="BM84" i="4"/>
  <c r="BI83" i="4"/>
  <c r="BB83" i="4"/>
  <c r="AW83" i="4"/>
  <c r="AR83" i="4"/>
  <c r="AL83" i="4"/>
  <c r="AG83" i="4"/>
  <c r="AB83" i="4"/>
  <c r="V83" i="4"/>
  <c r="Q83" i="4"/>
  <c r="L83" i="4"/>
  <c r="E83" i="4"/>
  <c r="CJ79" i="4"/>
  <c r="B79" i="4"/>
  <c r="F79" i="4"/>
  <c r="K79" i="4"/>
  <c r="O79" i="4"/>
  <c r="S79" i="4"/>
  <c r="W79" i="4"/>
  <c r="AA79" i="4"/>
  <c r="AE79" i="4"/>
  <c r="AI79" i="4"/>
  <c r="AM79" i="4"/>
  <c r="AQ79" i="4"/>
  <c r="AU79" i="4"/>
  <c r="AY79" i="4"/>
  <c r="BC79" i="4"/>
  <c r="BH79" i="4"/>
  <c r="BL79" i="4"/>
  <c r="BM77" i="4"/>
  <c r="BH77" i="4"/>
  <c r="BB77" i="4"/>
  <c r="AV77" i="4"/>
  <c r="AQ77" i="4"/>
  <c r="AL77" i="4"/>
  <c r="AF77" i="4"/>
  <c r="AA77" i="4"/>
  <c r="V77" i="4"/>
  <c r="P77" i="4"/>
  <c r="K77" i="4"/>
  <c r="E77" i="4"/>
  <c r="CJ72" i="4"/>
  <c r="D72" i="4"/>
  <c r="H72" i="4"/>
  <c r="M72" i="4"/>
  <c r="Q72" i="4"/>
  <c r="U72" i="4"/>
  <c r="Y72" i="4"/>
  <c r="AC72" i="4"/>
  <c r="AG72" i="4"/>
  <c r="AK72" i="4"/>
  <c r="AO72" i="4"/>
  <c r="AS72" i="4"/>
  <c r="AW72" i="4"/>
  <c r="BA72" i="4"/>
  <c r="BE72" i="4"/>
  <c r="BJ72" i="4"/>
  <c r="BH71" i="4"/>
  <c r="BB71" i="4"/>
  <c r="AW71" i="4"/>
  <c r="AQ71" i="4"/>
  <c r="AL71" i="4"/>
  <c r="AG71" i="4"/>
  <c r="AA71" i="4"/>
  <c r="V71" i="4"/>
  <c r="Q71" i="4"/>
  <c r="K71" i="4"/>
  <c r="E71" i="4"/>
  <c r="CJ66" i="4"/>
  <c r="C66" i="4"/>
  <c r="G66" i="4"/>
  <c r="L66" i="4"/>
  <c r="P66" i="4"/>
  <c r="T66" i="4"/>
  <c r="X66" i="4"/>
  <c r="AB66" i="4"/>
  <c r="AF66" i="4"/>
  <c r="AJ66" i="4"/>
  <c r="AN66" i="4"/>
  <c r="AR66" i="4"/>
  <c r="AV66" i="4"/>
  <c r="AZ66" i="4"/>
  <c r="BD66" i="4"/>
  <c r="BI66" i="4"/>
  <c r="BM66" i="4"/>
  <c r="BI65" i="4"/>
  <c r="BB65" i="4"/>
  <c r="AW65" i="4"/>
  <c r="AR65" i="4"/>
  <c r="AL65" i="4"/>
  <c r="AG65" i="4"/>
  <c r="AB65" i="4"/>
  <c r="V65" i="4"/>
  <c r="Q65" i="4"/>
  <c r="L65" i="4"/>
  <c r="E65" i="4"/>
  <c r="CJ57" i="4"/>
  <c r="B57" i="4"/>
  <c r="F57" i="4"/>
  <c r="K57" i="4"/>
  <c r="O57" i="4"/>
  <c r="S57" i="4"/>
  <c r="W57" i="4"/>
  <c r="AA57" i="4"/>
  <c r="AE57" i="4"/>
  <c r="AI57" i="4"/>
  <c r="AM57" i="4"/>
  <c r="AQ57" i="4"/>
  <c r="AU57" i="4"/>
  <c r="AY57" i="4"/>
  <c r="BC57" i="4"/>
  <c r="BH57" i="4"/>
  <c r="BL57" i="4"/>
  <c r="BM55" i="4"/>
  <c r="BH55" i="4"/>
  <c r="BB55" i="4"/>
  <c r="AV55" i="4"/>
  <c r="AQ55" i="4"/>
  <c r="AL55" i="4"/>
  <c r="AF55" i="4"/>
  <c r="AA55" i="4"/>
  <c r="V55" i="4"/>
  <c r="N55" i="4"/>
  <c r="G55" i="4"/>
  <c r="CJ46" i="4"/>
  <c r="D46" i="4"/>
  <c r="H46" i="4"/>
  <c r="M46" i="4"/>
  <c r="Q46" i="4"/>
  <c r="U46" i="4"/>
  <c r="Y46" i="4"/>
  <c r="AC46" i="4"/>
  <c r="AG46" i="4"/>
  <c r="AK46" i="4"/>
  <c r="AO46" i="4"/>
  <c r="AS46" i="4"/>
  <c r="AW46" i="4"/>
  <c r="BA46" i="4"/>
  <c r="BE46" i="4"/>
  <c r="BJ46" i="4"/>
  <c r="C46" i="4"/>
  <c r="J46" i="4"/>
  <c r="O46" i="4"/>
  <c r="T46" i="4"/>
  <c r="Z46" i="4"/>
  <c r="AE46" i="4"/>
  <c r="AJ46" i="4"/>
  <c r="AP46" i="4"/>
  <c r="AU46" i="4"/>
  <c r="AZ46" i="4"/>
  <c r="BF46" i="4"/>
  <c r="BL46" i="4"/>
  <c r="BF42" i="4"/>
  <c r="AX42" i="4"/>
  <c r="AQ42" i="4"/>
  <c r="AK42" i="4"/>
  <c r="AC42" i="4"/>
  <c r="V42" i="4"/>
  <c r="O42" i="4"/>
  <c r="F42" i="4"/>
  <c r="CJ38" i="4"/>
  <c r="C38" i="4"/>
  <c r="G38" i="4"/>
  <c r="L38" i="4"/>
  <c r="P38" i="4"/>
  <c r="T38" i="4"/>
  <c r="X38" i="4"/>
  <c r="AB38" i="4"/>
  <c r="AF38" i="4"/>
  <c r="AJ38" i="4"/>
  <c r="AN38" i="4"/>
  <c r="AR38" i="4"/>
  <c r="AV38" i="4"/>
  <c r="AZ38" i="4"/>
  <c r="BD38" i="4"/>
  <c r="BI38" i="4"/>
  <c r="BM38" i="4"/>
  <c r="D38" i="4"/>
  <c r="J38" i="4"/>
  <c r="O38" i="4"/>
  <c r="U38" i="4"/>
  <c r="Z38" i="4"/>
  <c r="AE38" i="4"/>
  <c r="AK38" i="4"/>
  <c r="AP38" i="4"/>
  <c r="AU38" i="4"/>
  <c r="BA38" i="4"/>
  <c r="BF38" i="4"/>
  <c r="BL38" i="4"/>
  <c r="BF37" i="4"/>
  <c r="AX37" i="4"/>
  <c r="AR37" i="4"/>
  <c r="AK37" i="4"/>
  <c r="AC37" i="4"/>
  <c r="V37" i="4"/>
  <c r="P37" i="4"/>
  <c r="G37" i="4"/>
  <c r="T203" i="4"/>
  <c r="G1029" i="5" s="1"/>
  <c r="E203" i="4"/>
  <c r="J203" i="4"/>
  <c r="N203" i="4"/>
  <c r="R203" i="4"/>
  <c r="W203" i="4"/>
  <c r="AA203" i="4"/>
  <c r="AE203" i="4"/>
  <c r="AI203" i="4"/>
  <c r="AM203" i="4"/>
  <c r="AQ203" i="4"/>
  <c r="D203" i="4"/>
  <c r="K203" i="4"/>
  <c r="P203" i="4"/>
  <c r="V203" i="4"/>
  <c r="AB203" i="4"/>
  <c r="AG203" i="4"/>
  <c r="AL203" i="4"/>
  <c r="AR203" i="4"/>
  <c r="AV203" i="4"/>
  <c r="AZ203" i="4"/>
  <c r="BD203" i="4"/>
  <c r="BI203" i="4"/>
  <c r="BM203" i="4"/>
  <c r="F203" i="4"/>
  <c r="M203" i="4"/>
  <c r="U203" i="4"/>
  <c r="AC203" i="4"/>
  <c r="AJ203" i="4"/>
  <c r="AP203" i="4"/>
  <c r="AW203" i="4"/>
  <c r="BB203" i="4"/>
  <c r="BH203" i="4"/>
  <c r="G203" i="4"/>
  <c r="O203" i="4"/>
  <c r="X203" i="4"/>
  <c r="AD203" i="4"/>
  <c r="AK203" i="4"/>
  <c r="AS203" i="4"/>
  <c r="AX203" i="4"/>
  <c r="BC203" i="4"/>
  <c r="BJ203" i="4"/>
  <c r="B203" i="4"/>
  <c r="H203" i="4"/>
  <c r="Q203" i="4"/>
  <c r="Y203" i="4"/>
  <c r="AF203" i="4"/>
  <c r="AN203" i="4"/>
  <c r="AT203" i="4"/>
  <c r="AY203" i="4"/>
  <c r="BE203" i="4"/>
  <c r="BK203" i="4"/>
  <c r="C203" i="4"/>
  <c r="L203" i="4"/>
  <c r="S203" i="4"/>
  <c r="Z203" i="4"/>
  <c r="AH203" i="4"/>
  <c r="AO203" i="4"/>
  <c r="AU203" i="4"/>
  <c r="BA203" i="4"/>
  <c r="BF203" i="4"/>
  <c r="BL203" i="4"/>
  <c r="CJ68" i="4"/>
  <c r="B68" i="4"/>
  <c r="F68" i="4"/>
  <c r="K68" i="4"/>
  <c r="O68" i="4"/>
  <c r="S68" i="4"/>
  <c r="W68" i="4"/>
  <c r="AA68" i="4"/>
  <c r="AE68" i="4"/>
  <c r="AI68" i="4"/>
  <c r="AM68" i="4"/>
  <c r="AQ68" i="4"/>
  <c r="AU68" i="4"/>
  <c r="AY68" i="4"/>
  <c r="BC68" i="4"/>
  <c r="BH68" i="4"/>
  <c r="BL68" i="4"/>
  <c r="C68" i="4"/>
  <c r="G68" i="4"/>
  <c r="L68" i="4"/>
  <c r="P68" i="4"/>
  <c r="T68" i="4"/>
  <c r="X68" i="4"/>
  <c r="AB68" i="4"/>
  <c r="AF68" i="4"/>
  <c r="AJ68" i="4"/>
  <c r="AN68" i="4"/>
  <c r="AR68" i="4"/>
  <c r="AV68" i="4"/>
  <c r="AZ68" i="4"/>
  <c r="BD68" i="4"/>
  <c r="BI68" i="4"/>
  <c r="BM68" i="4"/>
  <c r="D68" i="4"/>
  <c r="M68" i="4"/>
  <c r="U68" i="4"/>
  <c r="AC68" i="4"/>
  <c r="AK68" i="4"/>
  <c r="AS68" i="4"/>
  <c r="BA68" i="4"/>
  <c r="BJ68" i="4"/>
  <c r="E68" i="4"/>
  <c r="N68" i="4"/>
  <c r="V68" i="4"/>
  <c r="AD68" i="4"/>
  <c r="AL68" i="4"/>
  <c r="AT68" i="4"/>
  <c r="BB68" i="4"/>
  <c r="BK68" i="4"/>
  <c r="CZ435" i="3"/>
  <c r="B435" i="3"/>
  <c r="F435" i="3"/>
  <c r="K435" i="3"/>
  <c r="O435" i="3"/>
  <c r="S435" i="3"/>
  <c r="W435" i="3"/>
  <c r="AA435" i="3"/>
  <c r="AE435" i="3"/>
  <c r="AI435" i="3"/>
  <c r="AM435" i="3"/>
  <c r="AQ435" i="3"/>
  <c r="AU435" i="3"/>
  <c r="AY435" i="3"/>
  <c r="BC435" i="3"/>
  <c r="BG435" i="3"/>
  <c r="BL435" i="3"/>
  <c r="BP435" i="3"/>
  <c r="C435" i="3"/>
  <c r="G435" i="3"/>
  <c r="L435" i="3"/>
  <c r="P435" i="3"/>
  <c r="T435" i="3"/>
  <c r="X435" i="3"/>
  <c r="AB435" i="3"/>
  <c r="AF435" i="3"/>
  <c r="AJ435" i="3"/>
  <c r="AN435" i="3"/>
  <c r="AR435" i="3"/>
  <c r="AV435" i="3"/>
  <c r="AZ435" i="3"/>
  <c r="BD435" i="3"/>
  <c r="BH435" i="3"/>
  <c r="BM435" i="3"/>
  <c r="BQ435" i="3"/>
  <c r="D435" i="3"/>
  <c r="M435" i="3"/>
  <c r="U435" i="3"/>
  <c r="AC435" i="3"/>
  <c r="AK435" i="3"/>
  <c r="AS435" i="3"/>
  <c r="BA435" i="3"/>
  <c r="BI435" i="3"/>
  <c r="E435" i="3"/>
  <c r="N435" i="3"/>
  <c r="V435" i="3"/>
  <c r="AD435" i="3"/>
  <c r="AL435" i="3"/>
  <c r="AT435" i="3"/>
  <c r="BB435" i="3"/>
  <c r="BJ435" i="3"/>
  <c r="CZ409" i="3"/>
  <c r="B409" i="3"/>
  <c r="F409" i="3"/>
  <c r="K409" i="3"/>
  <c r="O409" i="3"/>
  <c r="S409" i="3"/>
  <c r="W409" i="3"/>
  <c r="AA409" i="3"/>
  <c r="AE409" i="3"/>
  <c r="AI409" i="3"/>
  <c r="AM409" i="3"/>
  <c r="AQ409" i="3"/>
  <c r="AU409" i="3"/>
  <c r="AY409" i="3"/>
  <c r="BC409" i="3"/>
  <c r="BG409" i="3"/>
  <c r="BL409" i="3"/>
  <c r="BP409" i="3"/>
  <c r="C409" i="3"/>
  <c r="G409" i="3"/>
  <c r="L409" i="3"/>
  <c r="P409" i="3"/>
  <c r="T409" i="3"/>
  <c r="X409" i="3"/>
  <c r="AB409" i="3"/>
  <c r="AF409" i="3"/>
  <c r="AJ409" i="3"/>
  <c r="AN409" i="3"/>
  <c r="AR409" i="3"/>
  <c r="AV409" i="3"/>
  <c r="AZ409" i="3"/>
  <c r="BD409" i="3"/>
  <c r="BH409" i="3"/>
  <c r="BM409" i="3"/>
  <c r="BQ409" i="3"/>
  <c r="D409" i="3"/>
  <c r="M409" i="3"/>
  <c r="U409" i="3"/>
  <c r="AC409" i="3"/>
  <c r="AK409" i="3"/>
  <c r="AS409" i="3"/>
  <c r="BA409" i="3"/>
  <c r="BI409" i="3"/>
  <c r="E409" i="3"/>
  <c r="N409" i="3"/>
  <c r="V409" i="3"/>
  <c r="AD409" i="3"/>
  <c r="AL409" i="3"/>
  <c r="AT409" i="3"/>
  <c r="BB409" i="3"/>
  <c r="BJ409" i="3"/>
  <c r="BG139" i="3"/>
  <c r="Z139" i="3"/>
  <c r="CZ181" i="3"/>
  <c r="DB181" i="3" s="1"/>
  <c r="DG14" i="3" s="1"/>
  <c r="BM18" i="4"/>
  <c r="BI18" i="4"/>
  <c r="BD18" i="4"/>
  <c r="AZ18" i="4"/>
  <c r="AV18" i="4"/>
  <c r="AR18" i="4"/>
  <c r="AN18" i="4"/>
  <c r="AJ18" i="4"/>
  <c r="AF18" i="4"/>
  <c r="AB18" i="4"/>
  <c r="X18" i="4"/>
  <c r="T18" i="4"/>
  <c r="P18" i="4"/>
  <c r="L18" i="4"/>
  <c r="G18" i="4"/>
  <c r="C18" i="4"/>
  <c r="BM175" i="4"/>
  <c r="BI175" i="4"/>
  <c r="BD175" i="4"/>
  <c r="AZ175" i="4"/>
  <c r="AV175" i="4"/>
  <c r="AR175" i="4"/>
  <c r="AN175" i="4"/>
  <c r="AJ175" i="4"/>
  <c r="AF175" i="4"/>
  <c r="AB175" i="4"/>
  <c r="X175" i="4"/>
  <c r="T175" i="4"/>
  <c r="P175" i="4"/>
  <c r="L175" i="4"/>
  <c r="G175" i="4"/>
  <c r="C175" i="4"/>
  <c r="BM17" i="4"/>
  <c r="BI17" i="4"/>
  <c r="BD17" i="4"/>
  <c r="AZ17" i="4"/>
  <c r="AV17" i="4"/>
  <c r="AR17" i="4"/>
  <c r="AN17" i="4"/>
  <c r="AJ17" i="4"/>
  <c r="AF17" i="4"/>
  <c r="AB17" i="4"/>
  <c r="X17" i="4"/>
  <c r="T17" i="4"/>
  <c r="P17" i="4"/>
  <c r="L17" i="4"/>
  <c r="G17" i="4"/>
  <c r="C17" i="4"/>
  <c r="CJ16" i="4"/>
  <c r="CL16" i="4" s="1"/>
  <c r="CQ13" i="4" s="1"/>
  <c r="CJ10" i="4"/>
  <c r="CL10" i="4" s="1"/>
  <c r="TN2055" i="5"/>
  <c r="TO2055" i="5"/>
  <c r="CJ14" i="4"/>
  <c r="CL14" i="4" s="1"/>
  <c r="CJ13" i="4"/>
  <c r="CL13" i="4" s="1"/>
  <c r="CJ195" i="4"/>
  <c r="C195" i="4"/>
  <c r="G195" i="4"/>
  <c r="L195" i="4"/>
  <c r="P195" i="4"/>
  <c r="T195" i="4"/>
  <c r="X195" i="4"/>
  <c r="AB195" i="4"/>
  <c r="AF195" i="4"/>
  <c r="AJ195" i="4"/>
  <c r="AN195" i="4"/>
  <c r="AR195" i="4"/>
  <c r="AV195" i="4"/>
  <c r="AZ195" i="4"/>
  <c r="BD195" i="4"/>
  <c r="BI195" i="4"/>
  <c r="BM195" i="4"/>
  <c r="B195" i="4"/>
  <c r="H195" i="4"/>
  <c r="N195" i="4"/>
  <c r="S195" i="4"/>
  <c r="Y195" i="4"/>
  <c r="AD195" i="4"/>
  <c r="AI195" i="4"/>
  <c r="AO195" i="4"/>
  <c r="AT195" i="4"/>
  <c r="AY195" i="4"/>
  <c r="BE195" i="4"/>
  <c r="BK195" i="4"/>
  <c r="J195" i="4"/>
  <c r="Q195" i="4"/>
  <c r="W195" i="4"/>
  <c r="AE195" i="4"/>
  <c r="AL195" i="4"/>
  <c r="AS195" i="4"/>
  <c r="BA195" i="4"/>
  <c r="BH195" i="4"/>
  <c r="D195" i="4"/>
  <c r="K195" i="4"/>
  <c r="R195" i="4"/>
  <c r="Z195" i="4"/>
  <c r="AG195" i="4"/>
  <c r="AM195" i="4"/>
  <c r="AU195" i="4"/>
  <c r="BB195" i="4"/>
  <c r="BJ195" i="4"/>
  <c r="E195" i="4"/>
  <c r="M195" i="4"/>
  <c r="U195" i="4"/>
  <c r="AA195" i="4"/>
  <c r="AH195" i="4"/>
  <c r="AP195" i="4"/>
  <c r="AW195" i="4"/>
  <c r="BC195" i="4"/>
  <c r="BL195" i="4"/>
  <c r="F195" i="4"/>
  <c r="O195" i="4"/>
  <c r="V195" i="4"/>
  <c r="AC195" i="4"/>
  <c r="AK195" i="4"/>
  <c r="AQ195" i="4"/>
  <c r="AX195" i="4"/>
  <c r="BF195" i="4"/>
  <c r="E187" i="4"/>
  <c r="J187" i="4"/>
  <c r="N187" i="4"/>
  <c r="R187" i="4"/>
  <c r="V187" i="4"/>
  <c r="Z187" i="4"/>
  <c r="AD187" i="4"/>
  <c r="AH187" i="4"/>
  <c r="AL187" i="4"/>
  <c r="AP187" i="4"/>
  <c r="AT187" i="4"/>
  <c r="AX187" i="4"/>
  <c r="BB187" i="4"/>
  <c r="BF187" i="4"/>
  <c r="BK187" i="4"/>
  <c r="F187" i="4"/>
  <c r="L187" i="4"/>
  <c r="Q187" i="4"/>
  <c r="W187" i="4"/>
  <c r="AB187" i="4"/>
  <c r="AG187" i="4"/>
  <c r="AM187" i="4"/>
  <c r="AR187" i="4"/>
  <c r="AW187" i="4"/>
  <c r="BC187" i="4"/>
  <c r="BI187" i="4"/>
  <c r="B187" i="4"/>
  <c r="G187" i="4"/>
  <c r="M187" i="4"/>
  <c r="S187" i="4"/>
  <c r="X187" i="4"/>
  <c r="AC187" i="4"/>
  <c r="AI187" i="4"/>
  <c r="AN187" i="4"/>
  <c r="AS187" i="4"/>
  <c r="AY187" i="4"/>
  <c r="BD187" i="4"/>
  <c r="BJ187" i="4"/>
  <c r="C187" i="4"/>
  <c r="H187" i="4"/>
  <c r="O187" i="4"/>
  <c r="T187" i="4"/>
  <c r="Y187" i="4"/>
  <c r="AE187" i="4"/>
  <c r="AJ187" i="4"/>
  <c r="AO187" i="4"/>
  <c r="AU187" i="4"/>
  <c r="AZ187" i="4"/>
  <c r="BE187" i="4"/>
  <c r="BL187" i="4"/>
  <c r="P187" i="4"/>
  <c r="AK187" i="4"/>
  <c r="BH187" i="4"/>
  <c r="U187" i="4"/>
  <c r="AQ187" i="4"/>
  <c r="BM187" i="4"/>
  <c r="D187" i="4"/>
  <c r="AA187" i="4"/>
  <c r="AV187" i="4"/>
  <c r="BA187" i="4"/>
  <c r="K187" i="4"/>
  <c r="AF187" i="4"/>
  <c r="Q11" i="4"/>
  <c r="G663" i="5" s="1"/>
  <c r="BD11" i="4"/>
  <c r="G1693" i="5" s="1"/>
  <c r="BJ144" i="4"/>
  <c r="BE144" i="4"/>
  <c r="BA144" i="4"/>
  <c r="AW144" i="4"/>
  <c r="AS144" i="4"/>
  <c r="AO144" i="4"/>
  <c r="AK144" i="4"/>
  <c r="AG144" i="4"/>
  <c r="AC144" i="4"/>
  <c r="Y144" i="4"/>
  <c r="U144" i="4"/>
  <c r="Q144" i="4"/>
  <c r="M144" i="4"/>
  <c r="H144" i="4"/>
  <c r="D144" i="4"/>
  <c r="CJ183" i="4"/>
  <c r="C183" i="4"/>
  <c r="G183" i="4"/>
  <c r="L183" i="4"/>
  <c r="P183" i="4"/>
  <c r="T183" i="4"/>
  <c r="X183" i="4"/>
  <c r="AB183" i="4"/>
  <c r="AF183" i="4"/>
  <c r="AJ183" i="4"/>
  <c r="AN183" i="4"/>
  <c r="AR183" i="4"/>
  <c r="AV183" i="4"/>
  <c r="AZ183" i="4"/>
  <c r="BD183" i="4"/>
  <c r="E183" i="4"/>
  <c r="K183" i="4"/>
  <c r="Q183" i="4"/>
  <c r="V183" i="4"/>
  <c r="AA183" i="4"/>
  <c r="AG183" i="4"/>
  <c r="AL183" i="4"/>
  <c r="AQ183" i="4"/>
  <c r="AW183" i="4"/>
  <c r="BB183" i="4"/>
  <c r="BH183" i="4"/>
  <c r="BL183" i="4"/>
  <c r="F183" i="4"/>
  <c r="M183" i="4"/>
  <c r="R183" i="4"/>
  <c r="W183" i="4"/>
  <c r="AC183" i="4"/>
  <c r="AH183" i="4"/>
  <c r="AM183" i="4"/>
  <c r="AS183" i="4"/>
  <c r="AX183" i="4"/>
  <c r="BC183" i="4"/>
  <c r="BI183" i="4"/>
  <c r="BM183" i="4"/>
  <c r="B183" i="4"/>
  <c r="H183" i="4"/>
  <c r="N183" i="4"/>
  <c r="S183" i="4"/>
  <c r="Y183" i="4"/>
  <c r="AD183" i="4"/>
  <c r="AI183" i="4"/>
  <c r="AO183" i="4"/>
  <c r="AT183" i="4"/>
  <c r="AY183" i="4"/>
  <c r="BE183" i="4"/>
  <c r="BJ183" i="4"/>
  <c r="D183" i="4"/>
  <c r="Z183" i="4"/>
  <c r="AU183" i="4"/>
  <c r="J183" i="4"/>
  <c r="AE183" i="4"/>
  <c r="BA183" i="4"/>
  <c r="O183" i="4"/>
  <c r="AK183" i="4"/>
  <c r="BF183" i="4"/>
  <c r="U183" i="4"/>
  <c r="AP183" i="4"/>
  <c r="BK183" i="4"/>
  <c r="BJ162" i="4"/>
  <c r="BE162" i="4"/>
  <c r="BA162" i="4"/>
  <c r="AW162" i="4"/>
  <c r="AS162" i="4"/>
  <c r="AO162" i="4"/>
  <c r="AK162" i="4"/>
  <c r="AG162" i="4"/>
  <c r="AC162" i="4"/>
  <c r="Y162" i="4"/>
  <c r="U162" i="4"/>
  <c r="Q162" i="4"/>
  <c r="M162" i="4"/>
  <c r="H162" i="4"/>
  <c r="D162" i="4"/>
  <c r="BJ141" i="4"/>
  <c r="BE141" i="4"/>
  <c r="BA141" i="4"/>
  <c r="AW141" i="4"/>
  <c r="AS141" i="4"/>
  <c r="AO141" i="4"/>
  <c r="AK141" i="4"/>
  <c r="AG141" i="4"/>
  <c r="AC141" i="4"/>
  <c r="Y141" i="4"/>
  <c r="U141" i="4"/>
  <c r="Q141" i="4"/>
  <c r="M141" i="4"/>
  <c r="H141" i="4"/>
  <c r="D141" i="4"/>
  <c r="BJ136" i="4"/>
  <c r="BE136" i="4"/>
  <c r="BA136" i="4"/>
  <c r="AW136" i="4"/>
  <c r="AS136" i="4"/>
  <c r="AO136" i="4"/>
  <c r="AK136" i="4"/>
  <c r="AG136" i="4"/>
  <c r="AC136" i="4"/>
  <c r="Y136" i="4"/>
  <c r="U136" i="4"/>
  <c r="Q136" i="4"/>
  <c r="M136" i="4"/>
  <c r="H136" i="4"/>
  <c r="D136" i="4"/>
  <c r="BJ132" i="4"/>
  <c r="BE132" i="4"/>
  <c r="BA132" i="4"/>
  <c r="AW132" i="4"/>
  <c r="AS132" i="4"/>
  <c r="AO132" i="4"/>
  <c r="AK132" i="4"/>
  <c r="AG132" i="4"/>
  <c r="AC132" i="4"/>
  <c r="Y132" i="4"/>
  <c r="U132" i="4"/>
  <c r="Q132" i="4"/>
  <c r="M132" i="4"/>
  <c r="H132" i="4"/>
  <c r="D132" i="4"/>
  <c r="BJ128" i="4"/>
  <c r="BE128" i="4"/>
  <c r="BA128" i="4"/>
  <c r="AW128" i="4"/>
  <c r="AS128" i="4"/>
  <c r="AO128" i="4"/>
  <c r="AK128" i="4"/>
  <c r="AG128" i="4"/>
  <c r="AC128" i="4"/>
  <c r="Y128" i="4"/>
  <c r="U128" i="4"/>
  <c r="Q128" i="4"/>
  <c r="M128" i="4"/>
  <c r="H128" i="4"/>
  <c r="D128" i="4"/>
  <c r="BJ123" i="4"/>
  <c r="BE123" i="4"/>
  <c r="BA123" i="4"/>
  <c r="AW123" i="4"/>
  <c r="AS123" i="4"/>
  <c r="AO123" i="4"/>
  <c r="AK123" i="4"/>
  <c r="AG123" i="4"/>
  <c r="AC123" i="4"/>
  <c r="Y123" i="4"/>
  <c r="U123" i="4"/>
  <c r="Q123" i="4"/>
  <c r="M123" i="4"/>
  <c r="H123" i="4"/>
  <c r="D123" i="4"/>
  <c r="BM118" i="4"/>
  <c r="BI118" i="4"/>
  <c r="BD118" i="4"/>
  <c r="AZ118" i="4"/>
  <c r="AV118" i="4"/>
  <c r="AR118" i="4"/>
  <c r="AN118" i="4"/>
  <c r="AJ118" i="4"/>
  <c r="AF118" i="4"/>
  <c r="AB118" i="4"/>
  <c r="X118" i="4"/>
  <c r="T118" i="4"/>
  <c r="P118" i="4"/>
  <c r="L118" i="4"/>
  <c r="G118" i="4"/>
  <c r="C118" i="4"/>
  <c r="BJ115" i="4"/>
  <c r="BE115" i="4"/>
  <c r="BA115" i="4"/>
  <c r="AW115" i="4"/>
  <c r="AS115" i="4"/>
  <c r="AO115" i="4"/>
  <c r="AK115" i="4"/>
  <c r="AG115" i="4"/>
  <c r="AC115" i="4"/>
  <c r="Y115" i="4"/>
  <c r="U115" i="4"/>
  <c r="Q115" i="4"/>
  <c r="M115" i="4"/>
  <c r="H115" i="4"/>
  <c r="D115" i="4"/>
  <c r="BM114" i="4"/>
  <c r="BI114" i="4"/>
  <c r="BD114" i="4"/>
  <c r="AZ114" i="4"/>
  <c r="AV114" i="4"/>
  <c r="AR114" i="4"/>
  <c r="AN114" i="4"/>
  <c r="AJ114" i="4"/>
  <c r="AF114" i="4"/>
  <c r="AB114" i="4"/>
  <c r="X114" i="4"/>
  <c r="T114" i="4"/>
  <c r="P114" i="4"/>
  <c r="L114" i="4"/>
  <c r="G114" i="4"/>
  <c r="C114" i="4"/>
  <c r="BJ111" i="4"/>
  <c r="BE111" i="4"/>
  <c r="BA111" i="4"/>
  <c r="AW111" i="4"/>
  <c r="AS111" i="4"/>
  <c r="AO111" i="4"/>
  <c r="AK111" i="4"/>
  <c r="AG111" i="4"/>
  <c r="AC111" i="4"/>
  <c r="Y111" i="4"/>
  <c r="U111" i="4"/>
  <c r="Q111" i="4"/>
  <c r="M111" i="4"/>
  <c r="H111" i="4"/>
  <c r="D111" i="4"/>
  <c r="BM109" i="4"/>
  <c r="BI109" i="4"/>
  <c r="BD109" i="4"/>
  <c r="AZ109" i="4"/>
  <c r="AV109" i="4"/>
  <c r="AR109" i="4"/>
  <c r="AN109" i="4"/>
  <c r="AJ109" i="4"/>
  <c r="AF109" i="4"/>
  <c r="AB109" i="4"/>
  <c r="X109" i="4"/>
  <c r="T109" i="4"/>
  <c r="P109" i="4"/>
  <c r="L109" i="4"/>
  <c r="G109" i="4"/>
  <c r="C109" i="4"/>
  <c r="BJ99" i="4"/>
  <c r="BE99" i="4"/>
  <c r="BA99" i="4"/>
  <c r="AW99" i="4"/>
  <c r="AS99" i="4"/>
  <c r="AO99" i="4"/>
  <c r="AK99" i="4"/>
  <c r="AG99" i="4"/>
  <c r="AC99" i="4"/>
  <c r="Y99" i="4"/>
  <c r="U99" i="4"/>
  <c r="Q99" i="4"/>
  <c r="M99" i="4"/>
  <c r="H99" i="4"/>
  <c r="D99" i="4"/>
  <c r="CJ98" i="4"/>
  <c r="B98" i="4"/>
  <c r="F98" i="4"/>
  <c r="K98" i="4"/>
  <c r="O98" i="4"/>
  <c r="S98" i="4"/>
  <c r="W98" i="4"/>
  <c r="AA98" i="4"/>
  <c r="AE98" i="4"/>
  <c r="AI98" i="4"/>
  <c r="AM98" i="4"/>
  <c r="AQ98" i="4"/>
  <c r="AU98" i="4"/>
  <c r="AY98" i="4"/>
  <c r="BC98" i="4"/>
  <c r="BM90" i="4"/>
  <c r="BH90" i="4"/>
  <c r="BB90" i="4"/>
  <c r="AV90" i="4"/>
  <c r="AQ90" i="4"/>
  <c r="AL90" i="4"/>
  <c r="AF90" i="4"/>
  <c r="AA90" i="4"/>
  <c r="V90" i="4"/>
  <c r="P90" i="4"/>
  <c r="K90" i="4"/>
  <c r="E90" i="4"/>
  <c r="BL89" i="4"/>
  <c r="BF89" i="4"/>
  <c r="BA89" i="4"/>
  <c r="AU89" i="4"/>
  <c r="AP89" i="4"/>
  <c r="AK89" i="4"/>
  <c r="AE89" i="4"/>
  <c r="Z89" i="4"/>
  <c r="U89" i="4"/>
  <c r="O89" i="4"/>
  <c r="J89" i="4"/>
  <c r="D89" i="4"/>
  <c r="CJ85" i="4"/>
  <c r="D85" i="4"/>
  <c r="H85" i="4"/>
  <c r="M85" i="4"/>
  <c r="Q85" i="4"/>
  <c r="U85" i="4"/>
  <c r="Y85" i="4"/>
  <c r="AC85" i="4"/>
  <c r="AG85" i="4"/>
  <c r="AK85" i="4"/>
  <c r="AO85" i="4"/>
  <c r="AS85" i="4"/>
  <c r="AW85" i="4"/>
  <c r="BA85" i="4"/>
  <c r="BE85" i="4"/>
  <c r="BJ85" i="4"/>
  <c r="BH84" i="4"/>
  <c r="BB84" i="4"/>
  <c r="AW84" i="4"/>
  <c r="AQ84" i="4"/>
  <c r="AL84" i="4"/>
  <c r="AG84" i="4"/>
  <c r="AA84" i="4"/>
  <c r="V84" i="4"/>
  <c r="Q84" i="4"/>
  <c r="K84" i="4"/>
  <c r="E84" i="4"/>
  <c r="BM83" i="4"/>
  <c r="BF83" i="4"/>
  <c r="BA83" i="4"/>
  <c r="AV83" i="4"/>
  <c r="AP83" i="4"/>
  <c r="AK83" i="4"/>
  <c r="AF83" i="4"/>
  <c r="Z83" i="4"/>
  <c r="U83" i="4"/>
  <c r="P83" i="4"/>
  <c r="J83" i="4"/>
  <c r="D83" i="4"/>
  <c r="CJ80" i="4"/>
  <c r="C80" i="4"/>
  <c r="G80" i="4"/>
  <c r="L80" i="4"/>
  <c r="P80" i="4"/>
  <c r="T80" i="4"/>
  <c r="X80" i="4"/>
  <c r="AB80" i="4"/>
  <c r="AF80" i="4"/>
  <c r="AJ80" i="4"/>
  <c r="AN80" i="4"/>
  <c r="AR80" i="4"/>
  <c r="AV80" i="4"/>
  <c r="AZ80" i="4"/>
  <c r="BD80" i="4"/>
  <c r="BI80" i="4"/>
  <c r="BM80" i="4"/>
  <c r="BI79" i="4"/>
  <c r="BB79" i="4"/>
  <c r="AW79" i="4"/>
  <c r="AR79" i="4"/>
  <c r="AL79" i="4"/>
  <c r="AG79" i="4"/>
  <c r="AB79" i="4"/>
  <c r="V79" i="4"/>
  <c r="Q79" i="4"/>
  <c r="L79" i="4"/>
  <c r="E79" i="4"/>
  <c r="BL77" i="4"/>
  <c r="BF77" i="4"/>
  <c r="AZ77" i="4"/>
  <c r="AU77" i="4"/>
  <c r="AP77" i="4"/>
  <c r="AJ77" i="4"/>
  <c r="AE77" i="4"/>
  <c r="Z77" i="4"/>
  <c r="T77" i="4"/>
  <c r="O77" i="4"/>
  <c r="J77" i="4"/>
  <c r="C77" i="4"/>
  <c r="CJ75" i="4"/>
  <c r="B75" i="4"/>
  <c r="F75" i="4"/>
  <c r="K75" i="4"/>
  <c r="O75" i="4"/>
  <c r="S75" i="4"/>
  <c r="W75" i="4"/>
  <c r="AA75" i="4"/>
  <c r="AE75" i="4"/>
  <c r="AI75" i="4"/>
  <c r="AM75" i="4"/>
  <c r="AQ75" i="4"/>
  <c r="AU75" i="4"/>
  <c r="AY75" i="4"/>
  <c r="BC75" i="4"/>
  <c r="BH75" i="4"/>
  <c r="BL75" i="4"/>
  <c r="BM72" i="4"/>
  <c r="BH72" i="4"/>
  <c r="BB72" i="4"/>
  <c r="AV72" i="4"/>
  <c r="AQ72" i="4"/>
  <c r="AL72" i="4"/>
  <c r="AF72" i="4"/>
  <c r="AA72" i="4"/>
  <c r="V72" i="4"/>
  <c r="P72" i="4"/>
  <c r="K72" i="4"/>
  <c r="E72" i="4"/>
  <c r="BL71" i="4"/>
  <c r="BF71" i="4"/>
  <c r="BA71" i="4"/>
  <c r="AU71" i="4"/>
  <c r="AP71" i="4"/>
  <c r="AK71" i="4"/>
  <c r="AE71" i="4"/>
  <c r="Z71" i="4"/>
  <c r="U71" i="4"/>
  <c r="O71" i="4"/>
  <c r="J71" i="4"/>
  <c r="D71" i="4"/>
  <c r="CJ67" i="4"/>
  <c r="D67" i="4"/>
  <c r="H67" i="4"/>
  <c r="M67" i="4"/>
  <c r="Q67" i="4"/>
  <c r="U67" i="4"/>
  <c r="Y67" i="4"/>
  <c r="AC67" i="4"/>
  <c r="AG67" i="4"/>
  <c r="AK67" i="4"/>
  <c r="AO67" i="4"/>
  <c r="AS67" i="4"/>
  <c r="AW67" i="4"/>
  <c r="BA67" i="4"/>
  <c r="BE67" i="4"/>
  <c r="BJ67" i="4"/>
  <c r="BH66" i="4"/>
  <c r="BB66" i="4"/>
  <c r="AW66" i="4"/>
  <c r="AQ66" i="4"/>
  <c r="AL66" i="4"/>
  <c r="AG66" i="4"/>
  <c r="AA66" i="4"/>
  <c r="V66" i="4"/>
  <c r="Q66" i="4"/>
  <c r="K66" i="4"/>
  <c r="E66" i="4"/>
  <c r="BM65" i="4"/>
  <c r="BF65" i="4"/>
  <c r="BA65" i="4"/>
  <c r="AV65" i="4"/>
  <c r="AP65" i="4"/>
  <c r="AK65" i="4"/>
  <c r="AF65" i="4"/>
  <c r="Z65" i="4"/>
  <c r="U65" i="4"/>
  <c r="P65" i="4"/>
  <c r="J65" i="4"/>
  <c r="D65" i="4"/>
  <c r="CJ62" i="4"/>
  <c r="C62" i="4"/>
  <c r="G62" i="4"/>
  <c r="L62" i="4"/>
  <c r="P62" i="4"/>
  <c r="T62" i="4"/>
  <c r="X62" i="4"/>
  <c r="AB62" i="4"/>
  <c r="AF62" i="4"/>
  <c r="AJ62" i="4"/>
  <c r="AN62" i="4"/>
  <c r="AR62" i="4"/>
  <c r="AV62" i="4"/>
  <c r="AZ62" i="4"/>
  <c r="BD62" i="4"/>
  <c r="BI62" i="4"/>
  <c r="BM62" i="4"/>
  <c r="BI57" i="4"/>
  <c r="BB57" i="4"/>
  <c r="AW57" i="4"/>
  <c r="AR57" i="4"/>
  <c r="AL57" i="4"/>
  <c r="AG57" i="4"/>
  <c r="AB57" i="4"/>
  <c r="V57" i="4"/>
  <c r="Q57" i="4"/>
  <c r="L57" i="4"/>
  <c r="E57" i="4"/>
  <c r="BL55" i="4"/>
  <c r="BF55" i="4"/>
  <c r="AZ55" i="4"/>
  <c r="AU55" i="4"/>
  <c r="AP55" i="4"/>
  <c r="AJ55" i="4"/>
  <c r="AE55" i="4"/>
  <c r="Z55" i="4"/>
  <c r="T55" i="4"/>
  <c r="M55" i="4"/>
  <c r="E55" i="4"/>
  <c r="CJ48" i="4"/>
  <c r="B48" i="4"/>
  <c r="F48" i="4"/>
  <c r="K48" i="4"/>
  <c r="O48" i="4"/>
  <c r="S48" i="4"/>
  <c r="W48" i="4"/>
  <c r="AA48" i="4"/>
  <c r="AE48" i="4"/>
  <c r="AI48" i="4"/>
  <c r="AM48" i="4"/>
  <c r="AQ48" i="4"/>
  <c r="AU48" i="4"/>
  <c r="AY48" i="4"/>
  <c r="BC48" i="4"/>
  <c r="BH48" i="4"/>
  <c r="BL48" i="4"/>
  <c r="E48" i="4"/>
  <c r="L48" i="4"/>
  <c r="Q48" i="4"/>
  <c r="V48" i="4"/>
  <c r="AB48" i="4"/>
  <c r="AG48" i="4"/>
  <c r="AL48" i="4"/>
  <c r="AR48" i="4"/>
  <c r="AW48" i="4"/>
  <c r="BB48" i="4"/>
  <c r="BI48" i="4"/>
  <c r="BM46" i="4"/>
  <c r="BD46" i="4"/>
  <c r="AX46" i="4"/>
  <c r="AQ46" i="4"/>
  <c r="AI46" i="4"/>
  <c r="AB46" i="4"/>
  <c r="V46" i="4"/>
  <c r="N46" i="4"/>
  <c r="F46" i="4"/>
  <c r="BL42" i="4"/>
  <c r="BC42" i="4"/>
  <c r="AW42" i="4"/>
  <c r="AP42" i="4"/>
  <c r="AH42" i="4"/>
  <c r="AA42" i="4"/>
  <c r="U42" i="4"/>
  <c r="M42" i="4"/>
  <c r="E42" i="4"/>
  <c r="CJ39" i="4"/>
  <c r="D39" i="4"/>
  <c r="H39" i="4"/>
  <c r="M39" i="4"/>
  <c r="Q39" i="4"/>
  <c r="U39" i="4"/>
  <c r="Y39" i="4"/>
  <c r="AC39" i="4"/>
  <c r="AG39" i="4"/>
  <c r="AK39" i="4"/>
  <c r="AO39" i="4"/>
  <c r="AS39" i="4"/>
  <c r="AW39" i="4"/>
  <c r="BA39" i="4"/>
  <c r="BE39" i="4"/>
  <c r="BJ39" i="4"/>
  <c r="E39" i="4"/>
  <c r="K39" i="4"/>
  <c r="P39" i="4"/>
  <c r="V39" i="4"/>
  <c r="AA39" i="4"/>
  <c r="AF39" i="4"/>
  <c r="AL39" i="4"/>
  <c r="AQ39" i="4"/>
  <c r="AV39" i="4"/>
  <c r="BB39" i="4"/>
  <c r="BH39" i="4"/>
  <c r="BM39" i="4"/>
  <c r="BE38" i="4"/>
  <c r="AX38" i="4"/>
  <c r="AQ38" i="4"/>
  <c r="AI38" i="4"/>
  <c r="AC38" i="4"/>
  <c r="V38" i="4"/>
  <c r="N38" i="4"/>
  <c r="F38" i="4"/>
  <c r="BM37" i="4"/>
  <c r="BD37" i="4"/>
  <c r="AW37" i="4"/>
  <c r="AP37" i="4"/>
  <c r="AH37" i="4"/>
  <c r="AB37" i="4"/>
  <c r="U37" i="4"/>
  <c r="M37" i="4"/>
  <c r="E37" i="4"/>
  <c r="BF68" i="4"/>
  <c r="AP68" i="4"/>
  <c r="Z68" i="4"/>
  <c r="J68" i="4"/>
  <c r="BF435" i="3"/>
  <c r="AP435" i="3"/>
  <c r="Z435" i="3"/>
  <c r="I435" i="3"/>
  <c r="BF409" i="3"/>
  <c r="AP409" i="3"/>
  <c r="Z409" i="3"/>
  <c r="I409" i="3"/>
  <c r="AY139" i="3"/>
  <c r="R139" i="3"/>
  <c r="BJ112" i="4"/>
  <c r="BE112" i="4"/>
  <c r="BA112" i="4"/>
  <c r="AW112" i="4"/>
  <c r="AS112" i="4"/>
  <c r="AO112" i="4"/>
  <c r="AK112" i="4"/>
  <c r="AG112" i="4"/>
  <c r="AC112" i="4"/>
  <c r="Y112" i="4"/>
  <c r="U112" i="4"/>
  <c r="Q112" i="4"/>
  <c r="M112" i="4"/>
  <c r="H112" i="4"/>
  <c r="D112" i="4"/>
  <c r="BM111" i="4"/>
  <c r="BI111" i="4"/>
  <c r="BD111" i="4"/>
  <c r="AZ111" i="4"/>
  <c r="AV111" i="4"/>
  <c r="AR111" i="4"/>
  <c r="AN111" i="4"/>
  <c r="AJ111" i="4"/>
  <c r="AF111" i="4"/>
  <c r="AB111" i="4"/>
  <c r="X111" i="4"/>
  <c r="T111" i="4"/>
  <c r="P111" i="4"/>
  <c r="L111" i="4"/>
  <c r="G111" i="4"/>
  <c r="C111" i="4"/>
  <c r="BL109" i="4"/>
  <c r="BH109" i="4"/>
  <c r="BC109" i="4"/>
  <c r="AY109" i="4"/>
  <c r="AU109" i="4"/>
  <c r="AQ109" i="4"/>
  <c r="AM109" i="4"/>
  <c r="AI109" i="4"/>
  <c r="AE109" i="4"/>
  <c r="AA109" i="4"/>
  <c r="W109" i="4"/>
  <c r="S109" i="4"/>
  <c r="O109" i="4"/>
  <c r="K109" i="4"/>
  <c r="F109" i="4"/>
  <c r="B109" i="4"/>
  <c r="BJ100" i="4"/>
  <c r="BE100" i="4"/>
  <c r="BA100" i="4"/>
  <c r="AW100" i="4"/>
  <c r="AS100" i="4"/>
  <c r="AO100" i="4"/>
  <c r="AK100" i="4"/>
  <c r="AG100" i="4"/>
  <c r="AC100" i="4"/>
  <c r="Y100" i="4"/>
  <c r="U100" i="4"/>
  <c r="Q100" i="4"/>
  <c r="M100" i="4"/>
  <c r="H100" i="4"/>
  <c r="D100" i="4"/>
  <c r="BM99" i="4"/>
  <c r="BI99" i="4"/>
  <c r="BD99" i="4"/>
  <c r="AZ99" i="4"/>
  <c r="AV99" i="4"/>
  <c r="AR99" i="4"/>
  <c r="AN99" i="4"/>
  <c r="AJ99" i="4"/>
  <c r="AF99" i="4"/>
  <c r="AB99" i="4"/>
  <c r="X99" i="4"/>
  <c r="T99" i="4"/>
  <c r="P99" i="4"/>
  <c r="L99" i="4"/>
  <c r="G99" i="4"/>
  <c r="C99" i="4"/>
  <c r="BL98" i="4"/>
  <c r="BH98" i="4"/>
  <c r="BB98" i="4"/>
  <c r="AW98" i="4"/>
  <c r="AR98" i="4"/>
  <c r="AL98" i="4"/>
  <c r="AG98" i="4"/>
  <c r="AB98" i="4"/>
  <c r="V98" i="4"/>
  <c r="Q98" i="4"/>
  <c r="L98" i="4"/>
  <c r="E98" i="4"/>
  <c r="BL90" i="4"/>
  <c r="BF90" i="4"/>
  <c r="AZ90" i="4"/>
  <c r="AU90" i="4"/>
  <c r="AP90" i="4"/>
  <c r="AJ90" i="4"/>
  <c r="AE90" i="4"/>
  <c r="Z90" i="4"/>
  <c r="T90" i="4"/>
  <c r="O90" i="4"/>
  <c r="J90" i="4"/>
  <c r="C90" i="4"/>
  <c r="BK89" i="4"/>
  <c r="BE89" i="4"/>
  <c r="AY89" i="4"/>
  <c r="AT89" i="4"/>
  <c r="AO89" i="4"/>
  <c r="AI89" i="4"/>
  <c r="AD89" i="4"/>
  <c r="Y89" i="4"/>
  <c r="S89" i="4"/>
  <c r="N89" i="4"/>
  <c r="H89" i="4"/>
  <c r="B89" i="4"/>
  <c r="CJ88" i="4"/>
  <c r="B88" i="4"/>
  <c r="F88" i="4"/>
  <c r="K88" i="4"/>
  <c r="O88" i="4"/>
  <c r="S88" i="4"/>
  <c r="W88" i="4"/>
  <c r="AA88" i="4"/>
  <c r="AE88" i="4"/>
  <c r="AI88" i="4"/>
  <c r="AM88" i="4"/>
  <c r="AQ88" i="4"/>
  <c r="AU88" i="4"/>
  <c r="AY88" i="4"/>
  <c r="BC88" i="4"/>
  <c r="BH88" i="4"/>
  <c r="BL88" i="4"/>
  <c r="BM85" i="4"/>
  <c r="BH85" i="4"/>
  <c r="BB85" i="4"/>
  <c r="AV85" i="4"/>
  <c r="AQ85" i="4"/>
  <c r="AL85" i="4"/>
  <c r="AF85" i="4"/>
  <c r="AA85" i="4"/>
  <c r="V85" i="4"/>
  <c r="P85" i="4"/>
  <c r="K85" i="4"/>
  <c r="E85" i="4"/>
  <c r="BL84" i="4"/>
  <c r="BF84" i="4"/>
  <c r="BA84" i="4"/>
  <c r="AU84" i="4"/>
  <c r="AP84" i="4"/>
  <c r="AK84" i="4"/>
  <c r="AE84" i="4"/>
  <c r="Z84" i="4"/>
  <c r="U84" i="4"/>
  <c r="O84" i="4"/>
  <c r="J84" i="4"/>
  <c r="D84" i="4"/>
  <c r="BK83" i="4"/>
  <c r="BE83" i="4"/>
  <c r="AZ83" i="4"/>
  <c r="AT83" i="4"/>
  <c r="AO83" i="4"/>
  <c r="AJ83" i="4"/>
  <c r="AD83" i="4"/>
  <c r="Y83" i="4"/>
  <c r="T83" i="4"/>
  <c r="N83" i="4"/>
  <c r="H83" i="4"/>
  <c r="C83" i="4"/>
  <c r="CJ81" i="4"/>
  <c r="D81" i="4"/>
  <c r="H81" i="4"/>
  <c r="M81" i="4"/>
  <c r="Q81" i="4"/>
  <c r="U81" i="4"/>
  <c r="Y81" i="4"/>
  <c r="AC81" i="4"/>
  <c r="AG81" i="4"/>
  <c r="AK81" i="4"/>
  <c r="AO81" i="4"/>
  <c r="AS81" i="4"/>
  <c r="AW81" i="4"/>
  <c r="BA81" i="4"/>
  <c r="BE81" i="4"/>
  <c r="BJ81" i="4"/>
  <c r="BH80" i="4"/>
  <c r="BB80" i="4"/>
  <c r="AW80" i="4"/>
  <c r="AQ80" i="4"/>
  <c r="AL80" i="4"/>
  <c r="AG80" i="4"/>
  <c r="AA80" i="4"/>
  <c r="V80" i="4"/>
  <c r="Q80" i="4"/>
  <c r="K80" i="4"/>
  <c r="E80" i="4"/>
  <c r="BM79" i="4"/>
  <c r="BF79" i="4"/>
  <c r="BA79" i="4"/>
  <c r="AV79" i="4"/>
  <c r="AP79" i="4"/>
  <c r="AK79" i="4"/>
  <c r="AF79" i="4"/>
  <c r="Z79" i="4"/>
  <c r="U79" i="4"/>
  <c r="P79" i="4"/>
  <c r="J79" i="4"/>
  <c r="D79" i="4"/>
  <c r="BK77" i="4"/>
  <c r="BD77" i="4"/>
  <c r="AY77" i="4"/>
  <c r="AT77" i="4"/>
  <c r="AN77" i="4"/>
  <c r="AI77" i="4"/>
  <c r="AD77" i="4"/>
  <c r="X77" i="4"/>
  <c r="S77" i="4"/>
  <c r="N77" i="4"/>
  <c r="G77" i="4"/>
  <c r="B77" i="4"/>
  <c r="CJ76" i="4"/>
  <c r="C76" i="4"/>
  <c r="G76" i="4"/>
  <c r="L76" i="4"/>
  <c r="P76" i="4"/>
  <c r="T76" i="4"/>
  <c r="X76" i="4"/>
  <c r="AB76" i="4"/>
  <c r="AF76" i="4"/>
  <c r="AJ76" i="4"/>
  <c r="AN76" i="4"/>
  <c r="AR76" i="4"/>
  <c r="AV76" i="4"/>
  <c r="AZ76" i="4"/>
  <c r="BD76" i="4"/>
  <c r="BI76" i="4"/>
  <c r="BM76" i="4"/>
  <c r="BI75" i="4"/>
  <c r="BB75" i="4"/>
  <c r="AW75" i="4"/>
  <c r="AR75" i="4"/>
  <c r="AL75" i="4"/>
  <c r="AG75" i="4"/>
  <c r="AB75" i="4"/>
  <c r="V75" i="4"/>
  <c r="Q75" i="4"/>
  <c r="L75" i="4"/>
  <c r="E75" i="4"/>
  <c r="BL72" i="4"/>
  <c r="BF72" i="4"/>
  <c r="AZ72" i="4"/>
  <c r="AU72" i="4"/>
  <c r="AP72" i="4"/>
  <c r="AJ72" i="4"/>
  <c r="AE72" i="4"/>
  <c r="Z72" i="4"/>
  <c r="T72" i="4"/>
  <c r="O72" i="4"/>
  <c r="J72" i="4"/>
  <c r="C72" i="4"/>
  <c r="BK71" i="4"/>
  <c r="BE71" i="4"/>
  <c r="AY71" i="4"/>
  <c r="AT71" i="4"/>
  <c r="AO71" i="4"/>
  <c r="AI71" i="4"/>
  <c r="AD71" i="4"/>
  <c r="Y71" i="4"/>
  <c r="S71" i="4"/>
  <c r="N71" i="4"/>
  <c r="H71" i="4"/>
  <c r="B71" i="4"/>
  <c r="CJ70" i="4"/>
  <c r="B70" i="4"/>
  <c r="F70" i="4"/>
  <c r="K70" i="4"/>
  <c r="O70" i="4"/>
  <c r="S70" i="4"/>
  <c r="W70" i="4"/>
  <c r="AA70" i="4"/>
  <c r="AE70" i="4"/>
  <c r="AI70" i="4"/>
  <c r="AM70" i="4"/>
  <c r="AQ70" i="4"/>
  <c r="AU70" i="4"/>
  <c r="AY70" i="4"/>
  <c r="BC70" i="4"/>
  <c r="BH70" i="4"/>
  <c r="BL70" i="4"/>
  <c r="BM67" i="4"/>
  <c r="BH67" i="4"/>
  <c r="BB67" i="4"/>
  <c r="AV67" i="4"/>
  <c r="AQ67" i="4"/>
  <c r="AL67" i="4"/>
  <c r="AF67" i="4"/>
  <c r="AA67" i="4"/>
  <c r="V67" i="4"/>
  <c r="P67" i="4"/>
  <c r="K67" i="4"/>
  <c r="E67" i="4"/>
  <c r="BL66" i="4"/>
  <c r="BF66" i="4"/>
  <c r="BA66" i="4"/>
  <c r="AU66" i="4"/>
  <c r="AP66" i="4"/>
  <c r="AK66" i="4"/>
  <c r="AE66" i="4"/>
  <c r="Z66" i="4"/>
  <c r="U66" i="4"/>
  <c r="O66" i="4"/>
  <c r="J66" i="4"/>
  <c r="D66" i="4"/>
  <c r="BK65" i="4"/>
  <c r="BE65" i="4"/>
  <c r="AZ65" i="4"/>
  <c r="AT65" i="4"/>
  <c r="AO65" i="4"/>
  <c r="AJ65" i="4"/>
  <c r="AD65" i="4"/>
  <c r="Y65" i="4"/>
  <c r="T65" i="4"/>
  <c r="N65" i="4"/>
  <c r="H65" i="4"/>
  <c r="C65" i="4"/>
  <c r="CJ63" i="4"/>
  <c r="D63" i="4"/>
  <c r="H63" i="4"/>
  <c r="M63" i="4"/>
  <c r="Q63" i="4"/>
  <c r="U63" i="4"/>
  <c r="Y63" i="4"/>
  <c r="AC63" i="4"/>
  <c r="AG63" i="4"/>
  <c r="AK63" i="4"/>
  <c r="AO63" i="4"/>
  <c r="AS63" i="4"/>
  <c r="AW63" i="4"/>
  <c r="BA63" i="4"/>
  <c r="BE63" i="4"/>
  <c r="BJ63" i="4"/>
  <c r="BH62" i="4"/>
  <c r="BB62" i="4"/>
  <c r="AW62" i="4"/>
  <c r="AQ62" i="4"/>
  <c r="AL62" i="4"/>
  <c r="AG62" i="4"/>
  <c r="AA62" i="4"/>
  <c r="V62" i="4"/>
  <c r="Q62" i="4"/>
  <c r="K62" i="4"/>
  <c r="E62" i="4"/>
  <c r="BM57" i="4"/>
  <c r="BF57" i="4"/>
  <c r="BA57" i="4"/>
  <c r="AV57" i="4"/>
  <c r="AP57" i="4"/>
  <c r="AK57" i="4"/>
  <c r="AF57" i="4"/>
  <c r="Z57" i="4"/>
  <c r="U57" i="4"/>
  <c r="P57" i="4"/>
  <c r="J57" i="4"/>
  <c r="D57" i="4"/>
  <c r="BK55" i="4"/>
  <c r="BD55" i="4"/>
  <c r="AY55" i="4"/>
  <c r="AT55" i="4"/>
  <c r="AN55" i="4"/>
  <c r="AI55" i="4"/>
  <c r="AD55" i="4"/>
  <c r="X55" i="4"/>
  <c r="R55" i="4"/>
  <c r="L55" i="4"/>
  <c r="C55" i="4"/>
  <c r="CJ50" i="4"/>
  <c r="D50" i="4"/>
  <c r="H50" i="4"/>
  <c r="M50" i="4"/>
  <c r="Q50" i="4"/>
  <c r="U50" i="4"/>
  <c r="Y50" i="4"/>
  <c r="AC50" i="4"/>
  <c r="AG50" i="4"/>
  <c r="AK50" i="4"/>
  <c r="AO50" i="4"/>
  <c r="AS50" i="4"/>
  <c r="AW50" i="4"/>
  <c r="BA50" i="4"/>
  <c r="BE50" i="4"/>
  <c r="BJ50" i="4"/>
  <c r="B50" i="4"/>
  <c r="G50" i="4"/>
  <c r="N50" i="4"/>
  <c r="S50" i="4"/>
  <c r="X50" i="4"/>
  <c r="AD50" i="4"/>
  <c r="AI50" i="4"/>
  <c r="AN50" i="4"/>
  <c r="AT50" i="4"/>
  <c r="AY50" i="4"/>
  <c r="BD50" i="4"/>
  <c r="BK50" i="4"/>
  <c r="BM48" i="4"/>
  <c r="BE48" i="4"/>
  <c r="AX48" i="4"/>
  <c r="AP48" i="4"/>
  <c r="AJ48" i="4"/>
  <c r="AC48" i="4"/>
  <c r="U48" i="4"/>
  <c r="N48" i="4"/>
  <c r="G48" i="4"/>
  <c r="BK46" i="4"/>
  <c r="BC46" i="4"/>
  <c r="AV46" i="4"/>
  <c r="AN46" i="4"/>
  <c r="AH46" i="4"/>
  <c r="AA46" i="4"/>
  <c r="S46" i="4"/>
  <c r="L46" i="4"/>
  <c r="E46" i="4"/>
  <c r="BJ42" i="4"/>
  <c r="BB42" i="4"/>
  <c r="AU42" i="4"/>
  <c r="AM42" i="4"/>
  <c r="AG42" i="4"/>
  <c r="Z42" i="4"/>
  <c r="R42" i="4"/>
  <c r="K42" i="4"/>
  <c r="D42" i="4"/>
  <c r="BL39" i="4"/>
  <c r="BD39" i="4"/>
  <c r="AX39" i="4"/>
  <c r="AP39" i="4"/>
  <c r="AI39" i="4"/>
  <c r="AB39" i="4"/>
  <c r="T39" i="4"/>
  <c r="N39" i="4"/>
  <c r="F39" i="4"/>
  <c r="BK38" i="4"/>
  <c r="BC38" i="4"/>
  <c r="AW38" i="4"/>
  <c r="AO38" i="4"/>
  <c r="AH38" i="4"/>
  <c r="AA38" i="4"/>
  <c r="S38" i="4"/>
  <c r="M38" i="4"/>
  <c r="E38" i="4"/>
  <c r="BJ37" i="4"/>
  <c r="BB37" i="4"/>
  <c r="AV37" i="4"/>
  <c r="AN37" i="4"/>
  <c r="AG37" i="4"/>
  <c r="Z37" i="4"/>
  <c r="R37" i="4"/>
  <c r="L37" i="4"/>
  <c r="D37" i="4"/>
  <c r="BE68" i="4"/>
  <c r="AO68" i="4"/>
  <c r="Y68" i="4"/>
  <c r="H68" i="4"/>
  <c r="BE435" i="3"/>
  <c r="AO435" i="3"/>
  <c r="Y435" i="3"/>
  <c r="H435" i="3"/>
  <c r="BE409" i="3"/>
  <c r="AO409" i="3"/>
  <c r="Y409" i="3"/>
  <c r="H409" i="3"/>
  <c r="AP139" i="3"/>
  <c r="I139" i="3"/>
  <c r="AZ222" i="4"/>
  <c r="E184" i="1"/>
  <c r="CG163" i="2"/>
  <c r="CJ97" i="4"/>
  <c r="CL97" i="4" s="1"/>
  <c r="CJ49" i="4"/>
  <c r="C49" i="4"/>
  <c r="G49" i="4"/>
  <c r="L49" i="4"/>
  <c r="P49" i="4"/>
  <c r="T49" i="4"/>
  <c r="X49" i="4"/>
  <c r="AB49" i="4"/>
  <c r="AF49" i="4"/>
  <c r="AJ49" i="4"/>
  <c r="AN49" i="4"/>
  <c r="AR49" i="4"/>
  <c r="AV49" i="4"/>
  <c r="AZ49" i="4"/>
  <c r="BD49" i="4"/>
  <c r="BI49" i="4"/>
  <c r="BM49" i="4"/>
  <c r="CJ41" i="4"/>
  <c r="B41" i="4"/>
  <c r="F41" i="4"/>
  <c r="K41" i="4"/>
  <c r="O41" i="4"/>
  <c r="S41" i="4"/>
  <c r="W41" i="4"/>
  <c r="AA41" i="4"/>
  <c r="AE41" i="4"/>
  <c r="AI41" i="4"/>
  <c r="AM41" i="4"/>
  <c r="AQ41" i="4"/>
  <c r="AU41" i="4"/>
  <c r="AY41" i="4"/>
  <c r="BC41" i="4"/>
  <c r="BH41" i="4"/>
  <c r="BL41" i="4"/>
  <c r="CJ35" i="4"/>
  <c r="D35" i="4"/>
  <c r="H35" i="4"/>
  <c r="M35" i="4"/>
  <c r="Q35" i="4"/>
  <c r="U35" i="4"/>
  <c r="Y35" i="4"/>
  <c r="AC35" i="4"/>
  <c r="AG35" i="4"/>
  <c r="AK35" i="4"/>
  <c r="AO35" i="4"/>
  <c r="AS35" i="4"/>
  <c r="AW35" i="4"/>
  <c r="BA35" i="4"/>
  <c r="BE35" i="4"/>
  <c r="BJ35" i="4"/>
  <c r="CZ378" i="3"/>
  <c r="C378" i="3"/>
  <c r="G378" i="3"/>
  <c r="L378" i="3"/>
  <c r="P378" i="3"/>
  <c r="T378" i="3"/>
  <c r="X378" i="3"/>
  <c r="AB378" i="3"/>
  <c r="AF378" i="3"/>
  <c r="AJ378" i="3"/>
  <c r="AN378" i="3"/>
  <c r="AR378" i="3"/>
  <c r="AV378" i="3"/>
  <c r="AZ378" i="3"/>
  <c r="BD378" i="3"/>
  <c r="BH378" i="3"/>
  <c r="BM378" i="3"/>
  <c r="BQ378" i="3"/>
  <c r="D378" i="3"/>
  <c r="H378" i="3"/>
  <c r="M378" i="3"/>
  <c r="Q378" i="3"/>
  <c r="U378" i="3"/>
  <c r="Y378" i="3"/>
  <c r="AC378" i="3"/>
  <c r="AG378" i="3"/>
  <c r="AK378" i="3"/>
  <c r="AO378" i="3"/>
  <c r="AS378" i="3"/>
  <c r="AW378" i="3"/>
  <c r="BA378" i="3"/>
  <c r="BE378" i="3"/>
  <c r="BI378" i="3"/>
  <c r="BN378" i="3"/>
  <c r="H228" i="5"/>
  <c r="D375" i="1"/>
  <c r="E375" i="1"/>
  <c r="BR375" i="3"/>
  <c r="BZ375" i="3"/>
  <c r="CH375" i="3"/>
  <c r="CP375" i="3"/>
  <c r="L163" i="4"/>
  <c r="BT163" i="4"/>
  <c r="CZ138" i="3"/>
  <c r="B138" i="3"/>
  <c r="F138" i="3"/>
  <c r="K138" i="3"/>
  <c r="O138" i="3"/>
  <c r="S138" i="3"/>
  <c r="W138" i="3"/>
  <c r="AA138" i="3"/>
  <c r="AE138" i="3"/>
  <c r="AI138" i="3"/>
  <c r="AM138" i="3"/>
  <c r="AQ138" i="3"/>
  <c r="AU138" i="3"/>
  <c r="AY138" i="3"/>
  <c r="BC138" i="3"/>
  <c r="BG138" i="3"/>
  <c r="BL138" i="3"/>
  <c r="BP138" i="3"/>
  <c r="C138" i="3"/>
  <c r="G138" i="3"/>
  <c r="L138" i="3"/>
  <c r="P138" i="3"/>
  <c r="T138" i="3"/>
  <c r="X138" i="3"/>
  <c r="AB138" i="3"/>
  <c r="AF138" i="3"/>
  <c r="AJ138" i="3"/>
  <c r="AN138" i="3"/>
  <c r="AR138" i="3"/>
  <c r="AV138" i="3"/>
  <c r="AZ138" i="3"/>
  <c r="BD138" i="3"/>
  <c r="BH138" i="3"/>
  <c r="BM138" i="3"/>
  <c r="BQ138" i="3"/>
  <c r="CZ407" i="3"/>
  <c r="B407" i="3"/>
  <c r="F407" i="3"/>
  <c r="K407" i="3"/>
  <c r="O407" i="3"/>
  <c r="S407" i="3"/>
  <c r="W407" i="3"/>
  <c r="AA407" i="3"/>
  <c r="AE407" i="3"/>
  <c r="AI407" i="3"/>
  <c r="AM407" i="3"/>
  <c r="AQ407" i="3"/>
  <c r="AU407" i="3"/>
  <c r="AY407" i="3"/>
  <c r="BC407" i="3"/>
  <c r="BG407" i="3"/>
  <c r="BL407" i="3"/>
  <c r="BP407" i="3"/>
  <c r="C407" i="3"/>
  <c r="G407" i="3"/>
  <c r="L407" i="3"/>
  <c r="P407" i="3"/>
  <c r="T407" i="3"/>
  <c r="X407" i="3"/>
  <c r="AB407" i="3"/>
  <c r="AF407" i="3"/>
  <c r="AJ407" i="3"/>
  <c r="AN407" i="3"/>
  <c r="AR407" i="3"/>
  <c r="AV407" i="3"/>
  <c r="AZ407" i="3"/>
  <c r="BD407" i="3"/>
  <c r="BH407" i="3"/>
  <c r="BM407" i="3"/>
  <c r="BQ407" i="3"/>
  <c r="CZ137" i="3"/>
  <c r="E137" i="3"/>
  <c r="I137" i="3"/>
  <c r="N137" i="3"/>
  <c r="R137" i="3"/>
  <c r="V137" i="3"/>
  <c r="Z137" i="3"/>
  <c r="AD137" i="3"/>
  <c r="AH137" i="3"/>
  <c r="AL137" i="3"/>
  <c r="AP137" i="3"/>
  <c r="AT137" i="3"/>
  <c r="AX137" i="3"/>
  <c r="BB137" i="3"/>
  <c r="BF137" i="3"/>
  <c r="BJ137" i="3"/>
  <c r="BO137" i="3"/>
  <c r="B137" i="3"/>
  <c r="F137" i="3"/>
  <c r="K137" i="3"/>
  <c r="O137" i="3"/>
  <c r="S137" i="3"/>
  <c r="W137" i="3"/>
  <c r="AA137" i="3"/>
  <c r="AE137" i="3"/>
  <c r="AI137" i="3"/>
  <c r="AM137" i="3"/>
  <c r="AQ137" i="3"/>
  <c r="AU137" i="3"/>
  <c r="AY137" i="3"/>
  <c r="BC137" i="3"/>
  <c r="BG137" i="3"/>
  <c r="BL137" i="3"/>
  <c r="BP137" i="3"/>
  <c r="BL378" i="3"/>
  <c r="BC378" i="3"/>
  <c r="AU378" i="3"/>
  <c r="AM378" i="3"/>
  <c r="AE378" i="3"/>
  <c r="W378" i="3"/>
  <c r="O378" i="3"/>
  <c r="F378" i="3"/>
  <c r="M175" i="3"/>
  <c r="S175" i="3"/>
  <c r="E175" i="3"/>
  <c r="BB175" i="3"/>
  <c r="G175" i="3"/>
  <c r="F175" i="3"/>
  <c r="N175" i="3"/>
  <c r="R175" i="3"/>
  <c r="W175" i="3"/>
  <c r="AA175" i="3"/>
  <c r="AE175" i="3"/>
  <c r="AI175" i="3"/>
  <c r="AM175" i="3"/>
  <c r="AQ175" i="3"/>
  <c r="AU175" i="3"/>
  <c r="AY175" i="3"/>
  <c r="BD175" i="3"/>
  <c r="BH175" i="3"/>
  <c r="BM175" i="3"/>
  <c r="BQ175" i="3"/>
  <c r="B175" i="3"/>
  <c r="H175" i="3"/>
  <c r="O175" i="3"/>
  <c r="T175" i="3"/>
  <c r="X175" i="3"/>
  <c r="AB175" i="3"/>
  <c r="AF175" i="3"/>
  <c r="AJ175" i="3"/>
  <c r="AN175" i="3"/>
  <c r="AR175" i="3"/>
  <c r="AV175" i="3"/>
  <c r="AZ175" i="3"/>
  <c r="BE175" i="3"/>
  <c r="BI175" i="3"/>
  <c r="BN175" i="3"/>
  <c r="I175" i="3"/>
  <c r="CV375" i="1"/>
  <c r="V209" i="4"/>
  <c r="AN164" i="4"/>
  <c r="BD164" i="4"/>
  <c r="BO163" i="4"/>
  <c r="CJ208" i="4"/>
  <c r="C208" i="4"/>
  <c r="G208" i="4"/>
  <c r="L208" i="4"/>
  <c r="P208" i="4"/>
  <c r="T208" i="4"/>
  <c r="X208" i="4"/>
  <c r="AB208" i="4"/>
  <c r="AF208" i="4"/>
  <c r="AJ208" i="4"/>
  <c r="AN208" i="4"/>
  <c r="AR208" i="4"/>
  <c r="AV208" i="4"/>
  <c r="AZ208" i="4"/>
  <c r="BD208" i="4"/>
  <c r="BI208" i="4"/>
  <c r="BM208" i="4"/>
  <c r="BN208" i="4"/>
  <c r="BR208" i="4"/>
  <c r="BV208" i="4"/>
  <c r="BZ208" i="4"/>
  <c r="B208" i="4"/>
  <c r="H208" i="4"/>
  <c r="N208" i="4"/>
  <c r="S208" i="4"/>
  <c r="Y208" i="4"/>
  <c r="AD208" i="4"/>
  <c r="AI208" i="4"/>
  <c r="AO208" i="4"/>
  <c r="AT208" i="4"/>
  <c r="AY208" i="4"/>
  <c r="BE208" i="4"/>
  <c r="BK208" i="4"/>
  <c r="BP208" i="4"/>
  <c r="BU208" i="4"/>
  <c r="CA208" i="4"/>
  <c r="D208" i="4"/>
  <c r="J208" i="4"/>
  <c r="O208" i="4"/>
  <c r="U208" i="4"/>
  <c r="Z208" i="4"/>
  <c r="AE208" i="4"/>
  <c r="AK208" i="4"/>
  <c r="AP208" i="4"/>
  <c r="AU208" i="4"/>
  <c r="BA208" i="4"/>
  <c r="BF208" i="4"/>
  <c r="BL208" i="4"/>
  <c r="BQ208" i="4"/>
  <c r="BW208" i="4"/>
  <c r="CB208" i="4"/>
  <c r="E208" i="4"/>
  <c r="K208" i="4"/>
  <c r="Q208" i="4"/>
  <c r="V208" i="4"/>
  <c r="AA208" i="4"/>
  <c r="AG208" i="4"/>
  <c r="AL208" i="4"/>
  <c r="AQ208" i="4"/>
  <c r="AW208" i="4"/>
  <c r="BB208" i="4"/>
  <c r="BH208" i="4"/>
  <c r="BS208" i="4"/>
  <c r="BX208" i="4"/>
  <c r="CC208" i="4"/>
  <c r="M173" i="3"/>
  <c r="AF173" i="3"/>
  <c r="E173" i="3"/>
  <c r="D173" i="3"/>
  <c r="T173" i="3"/>
  <c r="BN173" i="3"/>
  <c r="S173" i="3"/>
  <c r="AE173" i="3"/>
  <c r="BF173" i="3"/>
  <c r="AC173" i="3"/>
  <c r="BM173" i="3"/>
  <c r="P173" i="3"/>
  <c r="AL173" i="3"/>
  <c r="D425" i="3"/>
  <c r="L425" i="3"/>
  <c r="BB425" i="3"/>
  <c r="B227" i="1"/>
  <c r="C448" i="1"/>
  <c r="D183" i="1"/>
  <c r="D121" i="1"/>
  <c r="D121" i="3" s="1"/>
  <c r="E436" i="1"/>
  <c r="E436" i="3" s="1"/>
  <c r="F227" i="1"/>
  <c r="I183" i="3"/>
  <c r="Q121" i="3"/>
  <c r="V436" i="3"/>
  <c r="AD436" i="3"/>
  <c r="AG183" i="3"/>
  <c r="AO183" i="3"/>
  <c r="BA183" i="3"/>
  <c r="CW227" i="1"/>
  <c r="BN436" i="3"/>
  <c r="CK121" i="3"/>
  <c r="CS353" i="1"/>
  <c r="CS146" i="1"/>
  <c r="T163" i="4"/>
  <c r="AG180" i="4"/>
  <c r="AV163" i="4"/>
  <c r="BT208" i="4"/>
  <c r="BO209" i="4"/>
  <c r="BJ208" i="4"/>
  <c r="AM208" i="4"/>
  <c r="R208" i="4"/>
  <c r="CZ165" i="3"/>
  <c r="CZ168" i="3"/>
  <c r="CZ166" i="3"/>
  <c r="CZ178" i="3"/>
  <c r="CZ156" i="3"/>
  <c r="CZ155" i="3"/>
  <c r="CZ154" i="3"/>
  <c r="CZ160" i="3"/>
  <c r="CZ159" i="3"/>
  <c r="CZ158" i="3"/>
  <c r="CZ149" i="3"/>
  <c r="CZ151" i="3"/>
  <c r="CZ150" i="3"/>
  <c r="CZ147" i="3"/>
  <c r="CJ205" i="4"/>
  <c r="C205" i="4"/>
  <c r="G205" i="4"/>
  <c r="L205" i="4"/>
  <c r="P205" i="4"/>
  <c r="T205" i="4"/>
  <c r="X205" i="4"/>
  <c r="AB205" i="4"/>
  <c r="AF205" i="4"/>
  <c r="AJ205" i="4"/>
  <c r="AN205" i="4"/>
  <c r="AR205" i="4"/>
  <c r="AV205" i="4"/>
  <c r="AZ205" i="4"/>
  <c r="BD205" i="4"/>
  <c r="BI205" i="4"/>
  <c r="BM205" i="4"/>
  <c r="D205" i="4"/>
  <c r="J205" i="4"/>
  <c r="O205" i="4"/>
  <c r="U205" i="4"/>
  <c r="Z205" i="4"/>
  <c r="AE205" i="4"/>
  <c r="AK205" i="4"/>
  <c r="AP205" i="4"/>
  <c r="AU205" i="4"/>
  <c r="BA205" i="4"/>
  <c r="BF205" i="4"/>
  <c r="BL205" i="4"/>
  <c r="E205" i="4"/>
  <c r="K205" i="4"/>
  <c r="Q205" i="4"/>
  <c r="V205" i="4"/>
  <c r="AA205" i="4"/>
  <c r="AG205" i="4"/>
  <c r="AL205" i="4"/>
  <c r="AQ205" i="4"/>
  <c r="AW205" i="4"/>
  <c r="BB205" i="4"/>
  <c r="BH205" i="4"/>
  <c r="F205" i="4"/>
  <c r="M205" i="4"/>
  <c r="R205" i="4"/>
  <c r="W205" i="4"/>
  <c r="AC205" i="4"/>
  <c r="AH205" i="4"/>
  <c r="AM205" i="4"/>
  <c r="AS205" i="4"/>
  <c r="AX205" i="4"/>
  <c r="BC205" i="4"/>
  <c r="BJ205" i="4"/>
  <c r="B205" i="4"/>
  <c r="H205" i="4"/>
  <c r="N205" i="4"/>
  <c r="S205" i="4"/>
  <c r="Y205" i="4"/>
  <c r="AD205" i="4"/>
  <c r="AI205" i="4"/>
  <c r="AO205" i="4"/>
  <c r="AT205" i="4"/>
  <c r="AY205" i="4"/>
  <c r="BE205" i="4"/>
  <c r="BK205" i="4"/>
  <c r="CZ429" i="3"/>
  <c r="CZ432" i="3"/>
  <c r="CZ412" i="3"/>
  <c r="CZ404" i="3"/>
  <c r="CZ402" i="3"/>
  <c r="CZ401" i="3"/>
  <c r="CZ400" i="3"/>
  <c r="K425" i="3"/>
  <c r="G425" i="3"/>
  <c r="BM388" i="3"/>
  <c r="AV388" i="3"/>
  <c r="AF388" i="3"/>
  <c r="B375" i="1"/>
  <c r="C375" i="1"/>
  <c r="C184" i="1"/>
  <c r="F375" i="1"/>
  <c r="CW375" i="1"/>
  <c r="BS375" i="3"/>
  <c r="BW375" i="3"/>
  <c r="CA375" i="3"/>
  <c r="CE375" i="3"/>
  <c r="CI375" i="3"/>
  <c r="CM375" i="3"/>
  <c r="CQ375" i="3"/>
  <c r="CS395" i="1"/>
  <c r="C163" i="4"/>
  <c r="BI164" i="4"/>
  <c r="BW163" i="4"/>
  <c r="BY164" i="4"/>
  <c r="CD32" i="2"/>
  <c r="BO208" i="4"/>
  <c r="Q209" i="4"/>
  <c r="BC208" i="4"/>
  <c r="AH208" i="4"/>
  <c r="M208" i="4"/>
  <c r="CJ54" i="4"/>
  <c r="CL54" i="4" s="1"/>
  <c r="BQ165" i="3"/>
  <c r="BM165" i="3"/>
  <c r="BH165" i="3"/>
  <c r="BD165" i="3"/>
  <c r="AZ165" i="3"/>
  <c r="AV165" i="3"/>
  <c r="AR165" i="3"/>
  <c r="AN165" i="3"/>
  <c r="AJ165" i="3"/>
  <c r="AF165" i="3"/>
  <c r="AB165" i="3"/>
  <c r="X165" i="3"/>
  <c r="T165" i="3"/>
  <c r="P165" i="3"/>
  <c r="L165" i="3"/>
  <c r="G165" i="3"/>
  <c r="C165" i="3"/>
  <c r="BQ168" i="3"/>
  <c r="BM168" i="3"/>
  <c r="BH168" i="3"/>
  <c r="BD168" i="3"/>
  <c r="AZ168" i="3"/>
  <c r="AV168" i="3"/>
  <c r="AR168" i="3"/>
  <c r="AN168" i="3"/>
  <c r="AJ168" i="3"/>
  <c r="AF168" i="3"/>
  <c r="AB168" i="3"/>
  <c r="X168" i="3"/>
  <c r="T168" i="3"/>
  <c r="P168" i="3"/>
  <c r="L168" i="3"/>
  <c r="G168" i="3"/>
  <c r="C168" i="3"/>
  <c r="BQ166" i="3"/>
  <c r="BM166" i="3"/>
  <c r="BH166" i="3"/>
  <c r="BD166" i="3"/>
  <c r="AZ166" i="3"/>
  <c r="AV166" i="3"/>
  <c r="AR166" i="3"/>
  <c r="AN166" i="3"/>
  <c r="AJ166" i="3"/>
  <c r="AF166" i="3"/>
  <c r="AB166" i="3"/>
  <c r="X166" i="3"/>
  <c r="T166" i="3"/>
  <c r="P166" i="3"/>
  <c r="L166" i="3"/>
  <c r="G166" i="3"/>
  <c r="C166" i="3"/>
  <c r="BQ178" i="3"/>
  <c r="BM178" i="3"/>
  <c r="BH178" i="3"/>
  <c r="BD178" i="3"/>
  <c r="AZ178" i="3"/>
  <c r="AV178" i="3"/>
  <c r="AR178" i="3"/>
  <c r="AN178" i="3"/>
  <c r="AJ178" i="3"/>
  <c r="AF178" i="3"/>
  <c r="AB178" i="3"/>
  <c r="X178" i="3"/>
  <c r="T178" i="3"/>
  <c r="P178" i="3"/>
  <c r="L178" i="3"/>
  <c r="G178" i="3"/>
  <c r="C178" i="3"/>
  <c r="BL173" i="3"/>
  <c r="BG173" i="3"/>
  <c r="BB173" i="3"/>
  <c r="AX173" i="3"/>
  <c r="AT173" i="3"/>
  <c r="AP173" i="3"/>
  <c r="AK173" i="3"/>
  <c r="AG173" i="3"/>
  <c r="Z173" i="3"/>
  <c r="V173" i="3"/>
  <c r="O173" i="3"/>
  <c r="I173" i="3"/>
  <c r="C173" i="3"/>
  <c r="BQ156" i="3"/>
  <c r="BM156" i="3"/>
  <c r="BH156" i="3"/>
  <c r="BD156" i="3"/>
  <c r="AZ156" i="3"/>
  <c r="AV156" i="3"/>
  <c r="AR156" i="3"/>
  <c r="AN156" i="3"/>
  <c r="AJ156" i="3"/>
  <c r="AF156" i="3"/>
  <c r="AB156" i="3"/>
  <c r="X156" i="3"/>
  <c r="T156" i="3"/>
  <c r="P156" i="3"/>
  <c r="L156" i="3"/>
  <c r="G156" i="3"/>
  <c r="C156" i="3"/>
  <c r="BQ155" i="3"/>
  <c r="BM155" i="3"/>
  <c r="BH155" i="3"/>
  <c r="BD155" i="3"/>
  <c r="AZ155" i="3"/>
  <c r="AV155" i="3"/>
  <c r="AR155" i="3"/>
  <c r="AN155" i="3"/>
  <c r="AJ155" i="3"/>
  <c r="AF155" i="3"/>
  <c r="AB155" i="3"/>
  <c r="X155" i="3"/>
  <c r="T155" i="3"/>
  <c r="P155" i="3"/>
  <c r="L155" i="3"/>
  <c r="G155" i="3"/>
  <c r="C155" i="3"/>
  <c r="BQ154" i="3"/>
  <c r="BM154" i="3"/>
  <c r="BH154" i="3"/>
  <c r="BD154" i="3"/>
  <c r="AZ154" i="3"/>
  <c r="AV154" i="3"/>
  <c r="AR154" i="3"/>
  <c r="AN154" i="3"/>
  <c r="AJ154" i="3"/>
  <c r="AF154" i="3"/>
  <c r="AB154" i="3"/>
  <c r="X154" i="3"/>
  <c r="T154" i="3"/>
  <c r="P154" i="3"/>
  <c r="L154" i="3"/>
  <c r="G154" i="3"/>
  <c r="C154" i="3"/>
  <c r="BQ160" i="3"/>
  <c r="BM160" i="3"/>
  <c r="BH160" i="3"/>
  <c r="BD160" i="3"/>
  <c r="AZ160" i="3"/>
  <c r="AV160" i="3"/>
  <c r="AR160" i="3"/>
  <c r="AN160" i="3"/>
  <c r="AJ160" i="3"/>
  <c r="AF160" i="3"/>
  <c r="AB160" i="3"/>
  <c r="X160" i="3"/>
  <c r="T160" i="3"/>
  <c r="P160" i="3"/>
  <c r="L160" i="3"/>
  <c r="G160" i="3"/>
  <c r="C160" i="3"/>
  <c r="BQ159" i="3"/>
  <c r="BM159" i="3"/>
  <c r="BH159" i="3"/>
  <c r="BD159" i="3"/>
  <c r="AZ159" i="3"/>
  <c r="AV159" i="3"/>
  <c r="AR159" i="3"/>
  <c r="AN159" i="3"/>
  <c r="AJ159" i="3"/>
  <c r="AF159" i="3"/>
  <c r="AB159" i="3"/>
  <c r="X159" i="3"/>
  <c r="T159" i="3"/>
  <c r="P159" i="3"/>
  <c r="L159" i="3"/>
  <c r="G159" i="3"/>
  <c r="C159" i="3"/>
  <c r="BQ158" i="3"/>
  <c r="BM158" i="3"/>
  <c r="BH158" i="3"/>
  <c r="BD158" i="3"/>
  <c r="AZ158" i="3"/>
  <c r="AV158" i="3"/>
  <c r="AR158" i="3"/>
  <c r="AN158" i="3"/>
  <c r="AJ158" i="3"/>
  <c r="AF158" i="3"/>
  <c r="AB158" i="3"/>
  <c r="X158" i="3"/>
  <c r="T158" i="3"/>
  <c r="P158" i="3"/>
  <c r="L158" i="3"/>
  <c r="G158" i="3"/>
  <c r="C158" i="3"/>
  <c r="BQ149" i="3"/>
  <c r="BM149" i="3"/>
  <c r="BH149" i="3"/>
  <c r="BD149" i="3"/>
  <c r="AZ149" i="3"/>
  <c r="AV149" i="3"/>
  <c r="AR149" i="3"/>
  <c r="AN149" i="3"/>
  <c r="AJ149" i="3"/>
  <c r="AF149" i="3"/>
  <c r="AB149" i="3"/>
  <c r="X149" i="3"/>
  <c r="T149" i="3"/>
  <c r="P149" i="3"/>
  <c r="L149" i="3"/>
  <c r="G149" i="3"/>
  <c r="C149" i="3"/>
  <c r="BQ151" i="3"/>
  <c r="BM151" i="3"/>
  <c r="BH151" i="3"/>
  <c r="BD151" i="3"/>
  <c r="AZ151" i="3"/>
  <c r="AV151" i="3"/>
  <c r="AR151" i="3"/>
  <c r="AN151" i="3"/>
  <c r="AJ151" i="3"/>
  <c r="AF151" i="3"/>
  <c r="AB151" i="3"/>
  <c r="X151" i="3"/>
  <c r="T151" i="3"/>
  <c r="P151" i="3"/>
  <c r="L151" i="3"/>
  <c r="G151" i="3"/>
  <c r="C151" i="3"/>
  <c r="BQ150" i="3"/>
  <c r="BM150" i="3"/>
  <c r="BH150" i="3"/>
  <c r="BD150" i="3"/>
  <c r="AZ150" i="3"/>
  <c r="AV150" i="3"/>
  <c r="AR150" i="3"/>
  <c r="AN150" i="3"/>
  <c r="AJ150" i="3"/>
  <c r="AF150" i="3"/>
  <c r="AB150" i="3"/>
  <c r="X150" i="3"/>
  <c r="T150" i="3"/>
  <c r="P150" i="3"/>
  <c r="L150" i="3"/>
  <c r="G150" i="3"/>
  <c r="C150" i="3"/>
  <c r="BQ147" i="3"/>
  <c r="BM147" i="3"/>
  <c r="BH147" i="3"/>
  <c r="BD147" i="3"/>
  <c r="AZ147" i="3"/>
  <c r="AV147" i="3"/>
  <c r="AR147" i="3"/>
  <c r="AN147" i="3"/>
  <c r="AJ147" i="3"/>
  <c r="AF147" i="3"/>
  <c r="AB147" i="3"/>
  <c r="X147" i="3"/>
  <c r="T147" i="3"/>
  <c r="P147" i="3"/>
  <c r="L147" i="3"/>
  <c r="G147" i="3"/>
  <c r="C147" i="3"/>
  <c r="BQ429" i="3"/>
  <c r="BM429" i="3"/>
  <c r="BH429" i="3"/>
  <c r="BD429" i="3"/>
  <c r="AZ429" i="3"/>
  <c r="AV429" i="3"/>
  <c r="AR429" i="3"/>
  <c r="AN429" i="3"/>
  <c r="AJ429" i="3"/>
  <c r="AF429" i="3"/>
  <c r="AB429" i="3"/>
  <c r="X429" i="3"/>
  <c r="T429" i="3"/>
  <c r="P429" i="3"/>
  <c r="L429" i="3"/>
  <c r="G429" i="3"/>
  <c r="C429" i="3"/>
  <c r="BQ432" i="3"/>
  <c r="BM432" i="3"/>
  <c r="BH432" i="3"/>
  <c r="BD432" i="3"/>
  <c r="AZ432" i="3"/>
  <c r="AV432" i="3"/>
  <c r="AR432" i="3"/>
  <c r="AN432" i="3"/>
  <c r="AJ432" i="3"/>
  <c r="AF432" i="3"/>
  <c r="AB432" i="3"/>
  <c r="X432" i="3"/>
  <c r="T432" i="3"/>
  <c r="P432" i="3"/>
  <c r="L432" i="3"/>
  <c r="G432" i="3"/>
  <c r="C432" i="3"/>
  <c r="BQ412" i="3"/>
  <c r="BM412" i="3"/>
  <c r="BH412" i="3"/>
  <c r="BD412" i="3"/>
  <c r="AZ412" i="3"/>
  <c r="AV412" i="3"/>
  <c r="AR412" i="3"/>
  <c r="AN412" i="3"/>
  <c r="AJ412" i="3"/>
  <c r="AF412" i="3"/>
  <c r="AB412" i="3"/>
  <c r="X412" i="3"/>
  <c r="T412" i="3"/>
  <c r="P412" i="3"/>
  <c r="L412" i="3"/>
  <c r="G412" i="3"/>
  <c r="C412" i="3"/>
  <c r="BQ404" i="3"/>
  <c r="BM404" i="3"/>
  <c r="BH404" i="3"/>
  <c r="BD404" i="3"/>
  <c r="AZ404" i="3"/>
  <c r="AV404" i="3"/>
  <c r="AR404" i="3"/>
  <c r="AN404" i="3"/>
  <c r="AJ404" i="3"/>
  <c r="AF404" i="3"/>
  <c r="AB404" i="3"/>
  <c r="X404" i="3"/>
  <c r="T404" i="3"/>
  <c r="P404" i="3"/>
  <c r="L404" i="3"/>
  <c r="G404" i="3"/>
  <c r="C404" i="3"/>
  <c r="BQ402" i="3"/>
  <c r="BM402" i="3"/>
  <c r="BH402" i="3"/>
  <c r="BD402" i="3"/>
  <c r="AZ402" i="3"/>
  <c r="AV402" i="3"/>
  <c r="AR402" i="3"/>
  <c r="AN402" i="3"/>
  <c r="AJ402" i="3"/>
  <c r="AF402" i="3"/>
  <c r="AB402" i="3"/>
  <c r="X402" i="3"/>
  <c r="T402" i="3"/>
  <c r="P402" i="3"/>
  <c r="L402" i="3"/>
  <c r="G402" i="3"/>
  <c r="C402" i="3"/>
  <c r="BQ401" i="3"/>
  <c r="BM401" i="3"/>
  <c r="BH401" i="3"/>
  <c r="BD401" i="3"/>
  <c r="AZ401" i="3"/>
  <c r="AV401" i="3"/>
  <c r="AR401" i="3"/>
  <c r="AN401" i="3"/>
  <c r="AJ401" i="3"/>
  <c r="AF401" i="3"/>
  <c r="AB401" i="3"/>
  <c r="X401" i="3"/>
  <c r="T401" i="3"/>
  <c r="P401" i="3"/>
  <c r="L401" i="3"/>
  <c r="G401" i="3"/>
  <c r="C401" i="3"/>
  <c r="BQ400" i="3"/>
  <c r="BM400" i="3"/>
  <c r="BH400" i="3"/>
  <c r="BD400" i="3"/>
  <c r="AZ400" i="3"/>
  <c r="AV400" i="3"/>
  <c r="AR400" i="3"/>
  <c r="AN400" i="3"/>
  <c r="AJ400" i="3"/>
  <c r="AF400" i="3"/>
  <c r="AB400" i="3"/>
  <c r="X400" i="3"/>
  <c r="T400" i="3"/>
  <c r="P400" i="3"/>
  <c r="L400" i="3"/>
  <c r="G400" i="3"/>
  <c r="C400" i="3"/>
  <c r="CZ399" i="3"/>
  <c r="B399" i="3"/>
  <c r="F399" i="3"/>
  <c r="K399" i="3"/>
  <c r="D420" i="3"/>
  <c r="F420" i="3"/>
  <c r="H420" i="3"/>
  <c r="T420" i="3"/>
  <c r="V420" i="3"/>
  <c r="AE420" i="3"/>
  <c r="Y420" i="3"/>
  <c r="BI420" i="3"/>
  <c r="BN420" i="3"/>
  <c r="BQ420" i="3"/>
  <c r="P420" i="3"/>
  <c r="W420" i="3"/>
  <c r="AA420" i="3"/>
  <c r="AI420" i="3"/>
  <c r="AD420" i="3"/>
  <c r="BH420" i="3"/>
  <c r="O420" i="3"/>
  <c r="R420" i="3"/>
  <c r="B420" i="3"/>
  <c r="AH420" i="3"/>
  <c r="Q420" i="3"/>
  <c r="Z420" i="3"/>
  <c r="BG420" i="3"/>
  <c r="BP420" i="3"/>
  <c r="AO420" i="3"/>
  <c r="AF420" i="3"/>
  <c r="AL420" i="3"/>
  <c r="L420" i="3"/>
  <c r="CZ388" i="3"/>
  <c r="D388" i="3"/>
  <c r="H388" i="3"/>
  <c r="M388" i="3"/>
  <c r="Q388" i="3"/>
  <c r="U388" i="3"/>
  <c r="Y388" i="3"/>
  <c r="AC388" i="3"/>
  <c r="AG388" i="3"/>
  <c r="AK388" i="3"/>
  <c r="AO388" i="3"/>
  <c r="AS388" i="3"/>
  <c r="AW388" i="3"/>
  <c r="BA388" i="3"/>
  <c r="BE388" i="3"/>
  <c r="BI388" i="3"/>
  <c r="BN388" i="3"/>
  <c r="E388" i="3"/>
  <c r="I388" i="3"/>
  <c r="N388" i="3"/>
  <c r="R388" i="3"/>
  <c r="V388" i="3"/>
  <c r="Z388" i="3"/>
  <c r="AD388" i="3"/>
  <c r="AH388" i="3"/>
  <c r="AL388" i="3"/>
  <c r="AP388" i="3"/>
  <c r="AT388" i="3"/>
  <c r="AX388" i="3"/>
  <c r="BB388" i="3"/>
  <c r="BF388" i="3"/>
  <c r="BJ388" i="3"/>
  <c r="BO388" i="3"/>
  <c r="B388" i="3"/>
  <c r="F388" i="3"/>
  <c r="K388" i="3"/>
  <c r="O388" i="3"/>
  <c r="S388" i="3"/>
  <c r="W388" i="3"/>
  <c r="AA388" i="3"/>
  <c r="AE388" i="3"/>
  <c r="AI388" i="3"/>
  <c r="AM388" i="3"/>
  <c r="AQ388" i="3"/>
  <c r="AU388" i="3"/>
  <c r="AY388" i="3"/>
  <c r="BC388" i="3"/>
  <c r="BG388" i="3"/>
  <c r="BL388" i="3"/>
  <c r="BP388" i="3"/>
  <c r="CJ214" i="4"/>
  <c r="E214" i="4"/>
  <c r="J214" i="4"/>
  <c r="N214" i="4"/>
  <c r="R214" i="4"/>
  <c r="V214" i="4"/>
  <c r="Z214" i="4"/>
  <c r="AD214" i="4"/>
  <c r="AH214" i="4"/>
  <c r="AL214" i="4"/>
  <c r="AP214" i="4"/>
  <c r="AT214" i="4"/>
  <c r="AX214" i="4"/>
  <c r="BB214" i="4"/>
  <c r="BF214" i="4"/>
  <c r="BK214" i="4"/>
  <c r="D214" i="4"/>
  <c r="K214" i="4"/>
  <c r="P214" i="4"/>
  <c r="U214" i="4"/>
  <c r="AA214" i="4"/>
  <c r="AF214" i="4"/>
  <c r="AK214" i="4"/>
  <c r="AQ214" i="4"/>
  <c r="AV214" i="4"/>
  <c r="BA214" i="4"/>
  <c r="BH214" i="4"/>
  <c r="BM214" i="4"/>
  <c r="B214" i="4"/>
  <c r="H214" i="4"/>
  <c r="Q214" i="4"/>
  <c r="X214" i="4"/>
  <c r="AE214" i="4"/>
  <c r="AM214" i="4"/>
  <c r="AS214" i="4"/>
  <c r="AZ214" i="4"/>
  <c r="BI214" i="4"/>
  <c r="C214" i="4"/>
  <c r="L214" i="4"/>
  <c r="S214" i="4"/>
  <c r="Y214" i="4"/>
  <c r="AG214" i="4"/>
  <c r="AN214" i="4"/>
  <c r="AU214" i="4"/>
  <c r="BC214" i="4"/>
  <c r="BJ214" i="4"/>
  <c r="F214" i="4"/>
  <c r="M214" i="4"/>
  <c r="T214" i="4"/>
  <c r="AB214" i="4"/>
  <c r="AI214" i="4"/>
  <c r="AO214" i="4"/>
  <c r="AW214" i="4"/>
  <c r="BD214" i="4"/>
  <c r="BL214" i="4"/>
  <c r="G214" i="4"/>
  <c r="O214" i="4"/>
  <c r="W214" i="4"/>
  <c r="AC214" i="4"/>
  <c r="AJ214" i="4"/>
  <c r="AR214" i="4"/>
  <c r="AY214" i="4"/>
  <c r="BE214" i="4"/>
  <c r="CJ211" i="4"/>
  <c r="E211" i="4"/>
  <c r="J211" i="4"/>
  <c r="N211" i="4"/>
  <c r="R211" i="4"/>
  <c r="V211" i="4"/>
  <c r="Z211" i="4"/>
  <c r="AD211" i="4"/>
  <c r="AH211" i="4"/>
  <c r="AL211" i="4"/>
  <c r="AP211" i="4"/>
  <c r="AT211" i="4"/>
  <c r="AX211" i="4"/>
  <c r="BB211" i="4"/>
  <c r="BF211" i="4"/>
  <c r="BK211" i="4"/>
  <c r="C211" i="4"/>
  <c r="H211" i="4"/>
  <c r="O211" i="4"/>
  <c r="T211" i="4"/>
  <c r="Y211" i="4"/>
  <c r="AE211" i="4"/>
  <c r="AJ211" i="4"/>
  <c r="AO211" i="4"/>
  <c r="AU211" i="4"/>
  <c r="AZ211" i="4"/>
  <c r="BE211" i="4"/>
  <c r="BL211" i="4"/>
  <c r="F211" i="4"/>
  <c r="M211" i="4"/>
  <c r="U211" i="4"/>
  <c r="AB211" i="4"/>
  <c r="AI211" i="4"/>
  <c r="AQ211" i="4"/>
  <c r="AW211" i="4"/>
  <c r="BD211" i="4"/>
  <c r="BM211" i="4"/>
  <c r="G211" i="4"/>
  <c r="P211" i="4"/>
  <c r="W211" i="4"/>
  <c r="AC211" i="4"/>
  <c r="AK211" i="4"/>
  <c r="AR211" i="4"/>
  <c r="AY211" i="4"/>
  <c r="BH211" i="4"/>
  <c r="B211" i="4"/>
  <c r="K211" i="4"/>
  <c r="Q211" i="4"/>
  <c r="X211" i="4"/>
  <c r="AF211" i="4"/>
  <c r="AM211" i="4"/>
  <c r="AS211" i="4"/>
  <c r="BA211" i="4"/>
  <c r="BI211" i="4"/>
  <c r="D211" i="4"/>
  <c r="L211" i="4"/>
  <c r="CD211" i="4" s="1"/>
  <c r="CF211" i="4" s="1"/>
  <c r="S211" i="4"/>
  <c r="AA211" i="4"/>
  <c r="AG211" i="4"/>
  <c r="AN211" i="4"/>
  <c r="AV211" i="4"/>
  <c r="BC211" i="4"/>
  <c r="BJ211" i="4"/>
  <c r="B183" i="1"/>
  <c r="B121" i="1"/>
  <c r="C436" i="1"/>
  <c r="D227" i="1"/>
  <c r="D437" i="1"/>
  <c r="E448" i="1"/>
  <c r="F183" i="1"/>
  <c r="F183" i="3" s="1"/>
  <c r="F121" i="1"/>
  <c r="CV448" i="1"/>
  <c r="W183" i="3"/>
  <c r="W121" i="3"/>
  <c r="AM183" i="3"/>
  <c r="BC183" i="3"/>
  <c r="BC121" i="3"/>
  <c r="CW183" i="1"/>
  <c r="CS227" i="1"/>
  <c r="CS120" i="1"/>
  <c r="AX208" i="4"/>
  <c r="AC208" i="4"/>
  <c r="F208" i="4"/>
  <c r="CS403" i="1"/>
  <c r="CS436" i="1" s="1"/>
  <c r="CS29" i="1"/>
  <c r="CD215" i="2"/>
  <c r="CD217" i="2" s="1"/>
  <c r="CD221" i="2" s="1"/>
  <c r="CD101" i="2"/>
  <c r="C209" i="4"/>
  <c r="G209" i="4"/>
  <c r="L209" i="4"/>
  <c r="P209" i="4"/>
  <c r="T209" i="4"/>
  <c r="X209" i="4"/>
  <c r="AC209" i="4"/>
  <c r="AG209" i="4"/>
  <c r="AK209" i="4"/>
  <c r="AO209" i="4"/>
  <c r="AS209" i="4"/>
  <c r="AW209" i="4"/>
  <c r="BA209" i="4"/>
  <c r="BE209" i="4"/>
  <c r="BJ209" i="4"/>
  <c r="BN209" i="4"/>
  <c r="BR209" i="4"/>
  <c r="CH209" i="4" s="1"/>
  <c r="BV209" i="4"/>
  <c r="BZ209" i="4"/>
  <c r="CC209" i="4"/>
  <c r="BX209" i="4"/>
  <c r="BS209" i="4"/>
  <c r="BM209" i="4"/>
  <c r="BH209" i="4"/>
  <c r="BB209" i="4"/>
  <c r="AV209" i="4"/>
  <c r="AQ209" i="4"/>
  <c r="AL209" i="4"/>
  <c r="AF209" i="4"/>
  <c r="Z209" i="4"/>
  <c r="U209" i="4"/>
  <c r="O209" i="4"/>
  <c r="J209" i="4"/>
  <c r="D209" i="4"/>
  <c r="D179" i="3"/>
  <c r="H179" i="3"/>
  <c r="M179" i="3"/>
  <c r="Q179" i="3"/>
  <c r="U179" i="3"/>
  <c r="Y179" i="3"/>
  <c r="AC179" i="3"/>
  <c r="AG179" i="3"/>
  <c r="AK179" i="3"/>
  <c r="AO179" i="3"/>
  <c r="AS179" i="3"/>
  <c r="AW179" i="3"/>
  <c r="BA179" i="3"/>
  <c r="BE179" i="3"/>
  <c r="BI179" i="3"/>
  <c r="BN179" i="3"/>
  <c r="BR179" i="3"/>
  <c r="BV179" i="3"/>
  <c r="BZ179" i="3"/>
  <c r="CD179" i="3"/>
  <c r="CH179" i="3"/>
  <c r="CL179" i="3"/>
  <c r="CP179" i="3"/>
  <c r="CJ216" i="4"/>
  <c r="C216" i="4"/>
  <c r="G216" i="4"/>
  <c r="L216" i="4"/>
  <c r="P216" i="4"/>
  <c r="T216" i="4"/>
  <c r="X216" i="4"/>
  <c r="AB216" i="4"/>
  <c r="AF216" i="4"/>
  <c r="AJ216" i="4"/>
  <c r="AN216" i="4"/>
  <c r="AR216" i="4"/>
  <c r="AV216" i="4"/>
  <c r="AZ216" i="4"/>
  <c r="BD216" i="4"/>
  <c r="BI216" i="4"/>
  <c r="BM216" i="4"/>
  <c r="F216" i="4"/>
  <c r="M216" i="4"/>
  <c r="R216" i="4"/>
  <c r="W216" i="4"/>
  <c r="AC216" i="4"/>
  <c r="AH216" i="4"/>
  <c r="AM216" i="4"/>
  <c r="AS216" i="4"/>
  <c r="AX216" i="4"/>
  <c r="BC216" i="4"/>
  <c r="BJ216" i="4"/>
  <c r="D216" i="4"/>
  <c r="K216" i="4"/>
  <c r="S216" i="4"/>
  <c r="Z216" i="4"/>
  <c r="AG216" i="4"/>
  <c r="AO216" i="4"/>
  <c r="AU216" i="4"/>
  <c r="BB216" i="4"/>
  <c r="BK216" i="4"/>
  <c r="E216" i="4"/>
  <c r="N216" i="4"/>
  <c r="U216" i="4"/>
  <c r="AA216" i="4"/>
  <c r="AI216" i="4"/>
  <c r="AP216" i="4"/>
  <c r="AW216" i="4"/>
  <c r="BE216" i="4"/>
  <c r="BL216" i="4"/>
  <c r="H216" i="4"/>
  <c r="O216" i="4"/>
  <c r="V216" i="4"/>
  <c r="AD216" i="4"/>
  <c r="AK216" i="4"/>
  <c r="AQ216" i="4"/>
  <c r="AY216" i="4"/>
  <c r="BF216" i="4"/>
  <c r="B216" i="4"/>
  <c r="J216" i="4"/>
  <c r="Q216" i="4"/>
  <c r="Y216" i="4"/>
  <c r="AE216" i="4"/>
  <c r="AL216" i="4"/>
  <c r="AT216" i="4"/>
  <c r="BA216" i="4"/>
  <c r="BH216" i="4"/>
  <c r="CJ213" i="4"/>
  <c r="C213" i="4"/>
  <c r="G213" i="4"/>
  <c r="L213" i="4"/>
  <c r="P213" i="4"/>
  <c r="CD213" i="4" s="1"/>
  <c r="CF213" i="4" s="1"/>
  <c r="T213" i="4"/>
  <c r="X213" i="4"/>
  <c r="AB213" i="4"/>
  <c r="AF213" i="4"/>
  <c r="AJ213" i="4"/>
  <c r="AN213" i="4"/>
  <c r="AR213" i="4"/>
  <c r="AV213" i="4"/>
  <c r="AZ213" i="4"/>
  <c r="BD213" i="4"/>
  <c r="BI213" i="4"/>
  <c r="BM213" i="4"/>
  <c r="B213" i="4"/>
  <c r="H213" i="4"/>
  <c r="N213" i="4"/>
  <c r="S213" i="4"/>
  <c r="Y213" i="4"/>
  <c r="AD213" i="4"/>
  <c r="AI213" i="4"/>
  <c r="AO213" i="4"/>
  <c r="AT213" i="4"/>
  <c r="AY213" i="4"/>
  <c r="BE213" i="4"/>
  <c r="BK213" i="4"/>
  <c r="F213" i="4"/>
  <c r="O213" i="4"/>
  <c r="V213" i="4"/>
  <c r="AC213" i="4"/>
  <c r="AK213" i="4"/>
  <c r="AQ213" i="4"/>
  <c r="AX213" i="4"/>
  <c r="BF213" i="4"/>
  <c r="J213" i="4"/>
  <c r="Q213" i="4"/>
  <c r="W213" i="4"/>
  <c r="AE213" i="4"/>
  <c r="AL213" i="4"/>
  <c r="AS213" i="4"/>
  <c r="BA213" i="4"/>
  <c r="BH213" i="4"/>
  <c r="D213" i="4"/>
  <c r="K213" i="4"/>
  <c r="R213" i="4"/>
  <c r="Z213" i="4"/>
  <c r="AG213" i="4"/>
  <c r="AM213" i="4"/>
  <c r="AU213" i="4"/>
  <c r="BB213" i="4"/>
  <c r="BJ213" i="4"/>
  <c r="E213" i="4"/>
  <c r="M213" i="4"/>
  <c r="U213" i="4"/>
  <c r="AA213" i="4"/>
  <c r="AH213" i="4"/>
  <c r="AP213" i="4"/>
  <c r="AW213" i="4"/>
  <c r="BC213" i="4"/>
  <c r="BL213" i="4"/>
  <c r="X197" i="4"/>
  <c r="H1216" i="5" s="1"/>
  <c r="O197" i="4"/>
  <c r="H572" i="5" s="1"/>
  <c r="AB197" i="4"/>
  <c r="H1215" i="5" s="1"/>
  <c r="E197" i="4"/>
  <c r="J197" i="4"/>
  <c r="N197" i="4"/>
  <c r="T197" i="4"/>
  <c r="Y197" i="4"/>
  <c r="AD197" i="4"/>
  <c r="AH197" i="4"/>
  <c r="AL197" i="4"/>
  <c r="AP197" i="4"/>
  <c r="AT197" i="4"/>
  <c r="AX197" i="4"/>
  <c r="BB197" i="4"/>
  <c r="BF197" i="4"/>
  <c r="BK197" i="4"/>
  <c r="Q197" i="4"/>
  <c r="D197" i="4"/>
  <c r="K197" i="4"/>
  <c r="R197" i="4"/>
  <c r="W197" i="4"/>
  <c r="AE197" i="4"/>
  <c r="AJ197" i="4"/>
  <c r="AO197" i="4"/>
  <c r="AU197" i="4"/>
  <c r="AZ197" i="4"/>
  <c r="BE197" i="4"/>
  <c r="BL197" i="4"/>
  <c r="C197" i="4"/>
  <c r="L197" i="4"/>
  <c r="U197" i="4"/>
  <c r="AC197" i="4"/>
  <c r="AK197" i="4"/>
  <c r="AR197" i="4"/>
  <c r="AY197" i="4"/>
  <c r="BH197" i="4"/>
  <c r="F197" i="4"/>
  <c r="M197" i="4"/>
  <c r="V197" i="4"/>
  <c r="AF197" i="4"/>
  <c r="AM197" i="4"/>
  <c r="AS197" i="4"/>
  <c r="BA197" i="4"/>
  <c r="BI197" i="4"/>
  <c r="G197" i="4"/>
  <c r="P197" i="4"/>
  <c r="Z197" i="4"/>
  <c r="AG197" i="4"/>
  <c r="AN197" i="4"/>
  <c r="AV197" i="4"/>
  <c r="BC197" i="4"/>
  <c r="BJ197" i="4"/>
  <c r="B197" i="4"/>
  <c r="CD197" i="4" s="1"/>
  <c r="CF197" i="4" s="1"/>
  <c r="H197" i="4"/>
  <c r="S197" i="4"/>
  <c r="AA197" i="4"/>
  <c r="AI197" i="4"/>
  <c r="AQ197" i="4"/>
  <c r="AW197" i="4"/>
  <c r="BD197" i="4"/>
  <c r="BM197" i="4"/>
  <c r="CS464" i="1"/>
  <c r="G221" i="2"/>
  <c r="CB209" i="4"/>
  <c r="BW209" i="4"/>
  <c r="BQ209" i="4"/>
  <c r="BL209" i="4"/>
  <c r="BF209" i="4"/>
  <c r="AZ209" i="4"/>
  <c r="AU209" i="4"/>
  <c r="AP209" i="4"/>
  <c r="AJ209" i="4"/>
  <c r="AE209" i="4"/>
  <c r="Y209" i="4"/>
  <c r="S209" i="4"/>
  <c r="N209" i="4"/>
  <c r="H209" i="4"/>
  <c r="CD209" i="4" s="1"/>
  <c r="CF209" i="4" s="1"/>
  <c r="B209" i="4"/>
  <c r="CN179" i="3"/>
  <c r="CI179" i="3"/>
  <c r="CC179" i="3"/>
  <c r="BX179" i="3"/>
  <c r="BS179" i="3"/>
  <c r="BM179" i="3"/>
  <c r="BG179" i="3"/>
  <c r="BB179" i="3"/>
  <c r="AV179" i="3"/>
  <c r="AQ179" i="3"/>
  <c r="AL179" i="3"/>
  <c r="AF179" i="3"/>
  <c r="AA179" i="3"/>
  <c r="V179" i="3"/>
  <c r="P179" i="3"/>
  <c r="K179" i="3"/>
  <c r="E179" i="3"/>
  <c r="CZ397" i="3"/>
  <c r="DB397" i="3" s="1"/>
  <c r="CZ394" i="3"/>
  <c r="DB394" i="3" s="1"/>
  <c r="CZ393" i="3"/>
  <c r="DB393" i="3" s="1"/>
  <c r="CZ392" i="3"/>
  <c r="DB392" i="3" s="1"/>
  <c r="CZ391" i="3"/>
  <c r="DB391" i="3" s="1"/>
  <c r="CZ390" i="3"/>
  <c r="DB390" i="3" s="1"/>
  <c r="CZ389" i="3"/>
  <c r="DB389" i="3" s="1"/>
  <c r="CS308" i="1"/>
  <c r="CS375" i="1" s="1"/>
  <c r="CS225" i="1"/>
  <c r="CS226" i="1" s="1"/>
  <c r="CS384" i="1"/>
  <c r="CS177" i="1"/>
  <c r="CF221" i="2"/>
  <c r="CD43" i="2"/>
  <c r="CA209" i="4"/>
  <c r="BU209" i="4"/>
  <c r="BP209" i="4"/>
  <c r="BK209" i="4"/>
  <c r="BD209" i="4"/>
  <c r="AY209" i="4"/>
  <c r="AT209" i="4"/>
  <c r="AN209" i="4"/>
  <c r="AI209" i="4"/>
  <c r="AD209" i="4"/>
  <c r="W209" i="4"/>
  <c r="R209" i="4"/>
  <c r="M209" i="4"/>
  <c r="F209" i="4"/>
  <c r="CR179" i="3"/>
  <c r="CM179" i="3"/>
  <c r="CG179" i="3"/>
  <c r="CB179" i="3"/>
  <c r="BW179" i="3"/>
  <c r="BQ179" i="3"/>
  <c r="BL179" i="3"/>
  <c r="BF179" i="3"/>
  <c r="AZ179" i="3"/>
  <c r="AU179" i="3"/>
  <c r="AP179" i="3"/>
  <c r="AJ179" i="3"/>
  <c r="AE179" i="3"/>
  <c r="Z179" i="3"/>
  <c r="T179" i="3"/>
  <c r="O179" i="3"/>
  <c r="I179" i="3"/>
  <c r="C179" i="3"/>
  <c r="CS134" i="1"/>
  <c r="CS135" i="1" s="1"/>
  <c r="G163" i="2"/>
  <c r="G164" i="2" s="1"/>
  <c r="BL207" i="4"/>
  <c r="BH207" i="4"/>
  <c r="BC207" i="4"/>
  <c r="AY207" i="4"/>
  <c r="AU207" i="4"/>
  <c r="AQ207" i="4"/>
  <c r="AM207" i="4"/>
  <c r="AI207" i="4"/>
  <c r="AE207" i="4"/>
  <c r="AA207" i="4"/>
  <c r="W207" i="4"/>
  <c r="S207" i="4"/>
  <c r="O207" i="4"/>
  <c r="K207" i="4"/>
  <c r="F207" i="4"/>
  <c r="B207" i="4"/>
  <c r="TW2022" i="5"/>
  <c r="EZ2054" i="5"/>
  <c r="TW2033" i="5"/>
  <c r="CD177" i="4"/>
  <c r="CF177" i="4" s="1"/>
  <c r="CH142" i="4"/>
  <c r="CD23" i="4"/>
  <c r="CF23" i="4" s="1"/>
  <c r="CH215" i="4"/>
  <c r="CD147" i="4"/>
  <c r="CF147" i="4" s="1"/>
  <c r="CH138" i="4"/>
  <c r="H1629" i="5"/>
  <c r="SE1629" i="5" s="1"/>
  <c r="TW1629" i="5" s="1"/>
  <c r="CH155" i="4"/>
  <c r="CD51" i="4"/>
  <c r="CF51" i="4" s="1"/>
  <c r="AA209" i="4"/>
  <c r="CH176" i="4"/>
  <c r="CD194" i="4"/>
  <c r="CF194" i="4" s="1"/>
  <c r="CD179" i="4"/>
  <c r="CF179" i="4" s="1"/>
  <c r="CD100" i="4"/>
  <c r="CF100" i="4" s="1"/>
  <c r="CL144" i="4"/>
  <c r="CD163" i="2"/>
  <c r="CD164" i="2" s="1"/>
  <c r="CD65" i="4"/>
  <c r="CF65" i="4" s="1"/>
  <c r="CL145" i="4"/>
  <c r="CH188" i="4"/>
  <c r="CH128" i="4"/>
  <c r="CH115" i="4"/>
  <c r="CD73" i="4"/>
  <c r="CF73" i="4" s="1"/>
  <c r="CH201" i="4"/>
  <c r="CH83" i="4"/>
  <c r="CD58" i="4"/>
  <c r="CF58" i="4" s="1"/>
  <c r="CH35" i="4"/>
  <c r="CD201" i="4"/>
  <c r="CF201" i="4" s="1"/>
  <c r="CH181" i="4"/>
  <c r="CD136" i="4"/>
  <c r="CF136" i="4" s="1"/>
  <c r="CH132" i="4"/>
  <c r="CD115" i="4"/>
  <c r="CF115" i="4" s="1"/>
  <c r="CH75" i="4"/>
  <c r="CH50" i="4"/>
  <c r="CH12" i="4"/>
  <c r="CD215" i="4"/>
  <c r="CF215" i="4" s="1"/>
  <c r="CH214" i="4"/>
  <c r="CH194" i="4"/>
  <c r="CH167" i="4"/>
  <c r="CD155" i="4"/>
  <c r="CF155" i="4" s="1"/>
  <c r="CH154" i="4"/>
  <c r="CD142" i="4"/>
  <c r="CF142" i="4" s="1"/>
  <c r="CH141" i="4"/>
  <c r="CD128" i="4"/>
  <c r="CF128" i="4" s="1"/>
  <c r="CD123" i="4"/>
  <c r="CF123" i="4" s="1"/>
  <c r="CH57" i="4"/>
  <c r="CH219" i="4"/>
  <c r="CD188" i="4"/>
  <c r="CF188" i="4" s="1"/>
  <c r="CD181" i="4"/>
  <c r="CF181" i="4" s="1"/>
  <c r="CH177" i="4"/>
  <c r="CH147" i="4"/>
  <c r="CD111" i="4"/>
  <c r="CF111" i="4" s="1"/>
  <c r="CH97" i="4"/>
  <c r="CD83" i="4"/>
  <c r="CF83" i="4" s="1"/>
  <c r="CD75" i="4"/>
  <c r="CF75" i="4" s="1"/>
  <c r="CH179" i="4"/>
  <c r="CD176" i="4"/>
  <c r="CF176" i="4" s="1"/>
  <c r="CD167" i="4"/>
  <c r="CF167" i="4" s="1"/>
  <c r="CD154" i="4"/>
  <c r="CF154" i="4" s="1"/>
  <c r="CD141" i="4"/>
  <c r="CF141" i="4" s="1"/>
  <c r="CH136" i="4"/>
  <c r="CH123" i="4"/>
  <c r="CH217" i="4"/>
  <c r="CD217" i="4"/>
  <c r="CD200" i="4"/>
  <c r="CF200" i="4" s="1"/>
  <c r="CD190" i="4"/>
  <c r="CF190" i="4" s="1"/>
  <c r="CD187" i="4"/>
  <c r="CF187" i="4" s="1"/>
  <c r="CD183" i="4"/>
  <c r="CF183" i="4" s="1"/>
  <c r="CD175" i="4"/>
  <c r="CF175" i="4" s="1"/>
  <c r="CH172" i="4"/>
  <c r="CD171" i="4"/>
  <c r="CF171" i="4" s="1"/>
  <c r="CD168" i="4"/>
  <c r="CF168" i="4" s="1"/>
  <c r="CH161" i="4"/>
  <c r="CD160" i="4"/>
  <c r="CF160" i="4" s="1"/>
  <c r="CH157" i="4"/>
  <c r="CD149" i="4"/>
  <c r="CF149" i="4" s="1"/>
  <c r="CD139" i="4"/>
  <c r="CF139" i="4" s="1"/>
  <c r="CD135" i="4"/>
  <c r="CF135" i="4" s="1"/>
  <c r="CD133" i="4"/>
  <c r="CF133" i="4" s="1"/>
  <c r="CD127" i="4"/>
  <c r="CF127" i="4" s="1"/>
  <c r="CH120" i="4"/>
  <c r="CD120" i="4"/>
  <c r="CF120" i="4" s="1"/>
  <c r="CD114" i="4"/>
  <c r="CF114" i="4" s="1"/>
  <c r="CD95" i="4"/>
  <c r="CF95" i="4" s="1"/>
  <c r="CD60" i="4"/>
  <c r="CF60" i="4" s="1"/>
  <c r="CD56" i="4"/>
  <c r="CF56" i="4" s="1"/>
  <c r="CD49" i="4"/>
  <c r="CF49" i="4" s="1"/>
  <c r="CH39" i="4"/>
  <c r="CD39" i="4"/>
  <c r="CF39" i="4" s="1"/>
  <c r="CD36" i="4"/>
  <c r="CF36" i="4" s="1"/>
  <c r="CD10" i="4"/>
  <c r="CF10" i="4" s="1"/>
  <c r="CD138" i="4"/>
  <c r="CF138" i="4" s="1"/>
  <c r="CD219" i="4"/>
  <c r="CF219" i="4" s="1"/>
  <c r="CD202" i="4"/>
  <c r="CF202" i="4" s="1"/>
  <c r="CH196" i="4"/>
  <c r="CD196" i="4"/>
  <c r="CF196" i="4" s="1"/>
  <c r="CH192" i="4"/>
  <c r="CD192" i="4"/>
  <c r="CF192" i="4" s="1"/>
  <c r="CD189" i="4"/>
  <c r="CF189" i="4" s="1"/>
  <c r="CD185" i="4"/>
  <c r="CF185" i="4" s="1"/>
  <c r="CH178" i="4"/>
  <c r="CD174" i="4"/>
  <c r="CF174" i="4" s="1"/>
  <c r="CH171" i="4"/>
  <c r="CH160" i="4"/>
  <c r="CD159" i="4"/>
  <c r="CF159" i="4" s="1"/>
  <c r="CH156" i="4"/>
  <c r="CD156" i="4"/>
  <c r="CF156" i="4" s="1"/>
  <c r="CD152" i="4"/>
  <c r="CF152" i="4" s="1"/>
  <c r="CH146" i="4"/>
  <c r="CD134" i="4"/>
  <c r="CF134" i="4" s="1"/>
  <c r="CD132" i="4"/>
  <c r="CF132" i="4" s="1"/>
  <c r="CH126" i="4"/>
  <c r="CD126" i="4"/>
  <c r="CF126" i="4" s="1"/>
  <c r="CD124" i="4"/>
  <c r="CF124" i="4" s="1"/>
  <c r="CH119" i="4"/>
  <c r="CD119" i="4"/>
  <c r="CF119" i="4" s="1"/>
  <c r="CD113" i="4"/>
  <c r="CF113" i="4" s="1"/>
  <c r="CH107" i="4"/>
  <c r="CD106" i="4"/>
  <c r="CF106" i="4" s="1"/>
  <c r="CH104" i="4"/>
  <c r="CH102" i="4"/>
  <c r="CD102" i="4"/>
  <c r="CF102" i="4" s="1"/>
  <c r="CH100" i="4"/>
  <c r="CH98" i="4"/>
  <c r="CD97" i="4"/>
  <c r="CF97" i="4" s="1"/>
  <c r="CH96" i="4"/>
  <c r="CD82" i="4"/>
  <c r="CF82" i="4" s="1"/>
  <c r="CH73" i="4"/>
  <c r="CH69" i="4"/>
  <c r="CH58" i="4"/>
  <c r="CH51" i="4"/>
  <c r="CD35" i="4"/>
  <c r="CF35" i="4" s="1"/>
  <c r="CD18" i="4"/>
  <c r="CF18" i="4" s="1"/>
  <c r="CD218" i="4"/>
  <c r="CF218" i="4" s="1"/>
  <c r="CD199" i="4"/>
  <c r="CF199" i="4" s="1"/>
  <c r="CD198" i="4"/>
  <c r="CF198" i="4" s="1"/>
  <c r="CD195" i="4"/>
  <c r="CF195" i="4" s="1"/>
  <c r="CD191" i="4"/>
  <c r="CF191" i="4" s="1"/>
  <c r="CH185" i="4"/>
  <c r="CD178" i="4"/>
  <c r="CF178" i="4" s="1"/>
  <c r="CH174" i="4"/>
  <c r="CD173" i="4"/>
  <c r="CF173" i="4" s="1"/>
  <c r="CD170" i="4"/>
  <c r="CF170" i="4" s="1"/>
  <c r="CD162" i="4"/>
  <c r="CF162" i="4" s="1"/>
  <c r="CH159" i="4"/>
  <c r="CD158" i="4"/>
  <c r="CF158" i="4" s="1"/>
  <c r="CH151" i="4"/>
  <c r="CD151" i="4"/>
  <c r="CF151" i="4" s="1"/>
  <c r="CD145" i="4"/>
  <c r="CF145" i="4" s="1"/>
  <c r="CD143" i="4"/>
  <c r="CF143" i="4" s="1"/>
  <c r="CD131" i="4"/>
  <c r="CF131" i="4" s="1"/>
  <c r="CD129" i="4"/>
  <c r="CF129" i="4" s="1"/>
  <c r="CD125" i="4"/>
  <c r="CF125" i="4" s="1"/>
  <c r="CD118" i="4"/>
  <c r="CF118" i="4" s="1"/>
  <c r="CD116" i="4"/>
  <c r="CF116" i="4" s="1"/>
  <c r="CD109" i="4"/>
  <c r="CF109" i="4" s="1"/>
  <c r="CH88" i="4"/>
  <c r="CD88" i="4"/>
  <c r="CF88" i="4" s="1"/>
  <c r="CD85" i="4"/>
  <c r="CF85" i="4" s="1"/>
  <c r="CH74" i="4"/>
  <c r="CD74" i="4"/>
  <c r="CF74" i="4" s="1"/>
  <c r="CH65" i="4"/>
  <c r="CH60" i="4"/>
  <c r="CH59" i="4"/>
  <c r="CD59" i="4"/>
  <c r="CF59" i="4" s="1"/>
  <c r="CD57" i="4"/>
  <c r="CF57" i="4" s="1"/>
  <c r="CH52" i="4"/>
  <c r="CD52" i="4"/>
  <c r="CF52" i="4" s="1"/>
  <c r="CD50" i="4"/>
  <c r="CF50" i="4" s="1"/>
  <c r="CH46" i="4"/>
  <c r="CD42" i="4"/>
  <c r="CF42" i="4" s="1"/>
  <c r="CH23" i="4"/>
  <c r="CH18" i="4"/>
  <c r="CD12" i="4"/>
  <c r="CF12" i="4" s="1"/>
  <c r="CH10" i="4"/>
  <c r="CD220" i="4"/>
  <c r="CF220" i="4" s="1"/>
  <c r="CD204" i="4"/>
  <c r="CF204" i="4" s="1"/>
  <c r="CD203" i="4"/>
  <c r="CF203" i="4" s="1"/>
  <c r="CD184" i="4"/>
  <c r="CF184" i="4" s="1"/>
  <c r="CH173" i="4"/>
  <c r="CD172" i="4"/>
  <c r="CF172" i="4" s="1"/>
  <c r="CH169" i="4"/>
  <c r="CD169" i="4"/>
  <c r="CF169" i="4" s="1"/>
  <c r="CH165" i="4"/>
  <c r="CD165" i="4"/>
  <c r="CF165" i="4" s="1"/>
  <c r="CD161" i="4"/>
  <c r="CF161" i="4" s="1"/>
  <c r="CH158" i="4"/>
  <c r="CD157" i="4"/>
  <c r="CF157" i="4" s="1"/>
  <c r="CD153" i="4"/>
  <c r="CF153" i="4" s="1"/>
  <c r="CH150" i="4"/>
  <c r="CD150" i="4"/>
  <c r="CF150" i="4" s="1"/>
  <c r="CD148" i="4"/>
  <c r="CF148" i="4" s="1"/>
  <c r="CD146" i="4"/>
  <c r="CF146" i="4" s="1"/>
  <c r="CD144" i="4"/>
  <c r="CF144" i="4" s="1"/>
  <c r="CD140" i="4"/>
  <c r="CF140" i="4" s="1"/>
  <c r="CD130" i="4"/>
  <c r="CF130" i="4" s="1"/>
  <c r="CH121" i="4"/>
  <c r="CD121" i="4"/>
  <c r="CF121" i="4" s="1"/>
  <c r="CD117" i="4"/>
  <c r="CF117" i="4" s="1"/>
  <c r="CD98" i="4"/>
  <c r="CF98" i="4" s="1"/>
  <c r="CH79" i="4"/>
  <c r="CD79" i="4"/>
  <c r="CF79" i="4" s="1"/>
  <c r="CD77" i="4"/>
  <c r="CF77" i="4" s="1"/>
  <c r="CD69" i="4"/>
  <c r="CF69" i="4" s="1"/>
  <c r="CD67" i="4"/>
  <c r="CF67" i="4" s="1"/>
  <c r="CH33" i="4"/>
  <c r="CH29" i="4"/>
  <c r="CH26" i="4"/>
  <c r="CL129" i="4"/>
  <c r="CL124" i="4"/>
  <c r="CL116" i="4"/>
  <c r="CL112" i="4"/>
  <c r="CL100" i="4"/>
  <c r="CH208" i="4"/>
  <c r="CH106" i="4"/>
  <c r="CH101" i="4"/>
  <c r="CD101" i="4"/>
  <c r="CD84" i="4"/>
  <c r="CF84" i="4" s="1"/>
  <c r="CD76" i="4"/>
  <c r="CF76" i="4" s="1"/>
  <c r="CD72" i="4"/>
  <c r="CF72" i="4" s="1"/>
  <c r="CD70" i="4"/>
  <c r="CF70" i="4" s="1"/>
  <c r="CD64" i="4"/>
  <c r="CF64" i="4" s="1"/>
  <c r="CD55" i="4"/>
  <c r="CF55" i="4" s="1"/>
  <c r="CD48" i="4"/>
  <c r="CF48" i="4" s="1"/>
  <c r="CD44" i="4"/>
  <c r="CF44" i="4" s="1"/>
  <c r="CD41" i="4"/>
  <c r="CF41" i="4" s="1"/>
  <c r="CD31" i="4"/>
  <c r="CF31" i="4" s="1"/>
  <c r="CD28" i="4"/>
  <c r="CF28" i="4" s="1"/>
  <c r="CD25" i="4"/>
  <c r="CF25" i="4" s="1"/>
  <c r="CD24" i="4"/>
  <c r="CF24" i="4" s="1"/>
  <c r="CD22" i="4"/>
  <c r="CF22" i="4" s="1"/>
  <c r="CD16" i="4"/>
  <c r="CF16" i="4" s="1"/>
  <c r="CH15" i="4"/>
  <c r="CD15" i="4"/>
  <c r="CF15" i="4" s="1"/>
  <c r="CL113" i="4"/>
  <c r="CL105" i="4"/>
  <c r="CL91" i="4"/>
  <c r="CL86" i="4"/>
  <c r="CL82" i="4"/>
  <c r="CL78" i="4"/>
  <c r="CL73" i="4"/>
  <c r="CL69" i="4"/>
  <c r="CL64" i="4"/>
  <c r="CL56" i="4"/>
  <c r="H373" i="5"/>
  <c r="G372" i="5" s="1"/>
  <c r="NV372" i="5" s="1"/>
  <c r="TW372" i="5" s="1"/>
  <c r="CD108" i="4"/>
  <c r="CF108" i="4" s="1"/>
  <c r="CD105" i="4"/>
  <c r="CF105" i="4" s="1"/>
  <c r="CD104" i="4"/>
  <c r="CF104" i="4" s="1"/>
  <c r="CH95" i="4"/>
  <c r="CD86" i="4"/>
  <c r="CF86" i="4" s="1"/>
  <c r="CD81" i="4"/>
  <c r="CF81" i="4" s="1"/>
  <c r="CD78" i="4"/>
  <c r="CF78" i="4" s="1"/>
  <c r="CD71" i="4"/>
  <c r="CF71" i="4" s="1"/>
  <c r="CD63" i="4"/>
  <c r="CF63" i="4" s="1"/>
  <c r="CD54" i="4"/>
  <c r="CF54" i="4" s="1"/>
  <c r="CD47" i="4"/>
  <c r="CF47" i="4" s="1"/>
  <c r="CH44" i="4"/>
  <c r="CD43" i="4"/>
  <c r="CF43" i="4" s="1"/>
  <c r="CD40" i="4"/>
  <c r="CF40" i="4" s="1"/>
  <c r="CD38" i="4"/>
  <c r="CF38" i="4" s="1"/>
  <c r="CH31" i="4"/>
  <c r="CD30" i="4"/>
  <c r="CF30" i="4" s="1"/>
  <c r="CD27" i="4"/>
  <c r="CF27" i="4" s="1"/>
  <c r="CD20" i="4"/>
  <c r="CF20" i="4" s="1"/>
  <c r="CD19" i="4"/>
  <c r="CF19" i="4" s="1"/>
  <c r="CL118" i="4"/>
  <c r="CL114" i="4"/>
  <c r="CL109" i="4"/>
  <c r="CD112" i="4"/>
  <c r="CF112" i="4" s="1"/>
  <c r="CH108" i="4"/>
  <c r="CD107" i="4"/>
  <c r="CF107" i="4" s="1"/>
  <c r="CH103" i="4"/>
  <c r="CD103" i="4"/>
  <c r="CF103" i="4" s="1"/>
  <c r="CD96" i="4"/>
  <c r="CF96" i="4" s="1"/>
  <c r="CD80" i="4"/>
  <c r="CF80" i="4" s="1"/>
  <c r="CD66" i="4"/>
  <c r="CF66" i="4" s="1"/>
  <c r="CD62" i="4"/>
  <c r="CF62" i="4" s="1"/>
  <c r="CH43" i="4"/>
  <c r="CD33" i="4"/>
  <c r="CF33" i="4" s="1"/>
  <c r="CH30" i="4"/>
  <c r="CD29" i="4"/>
  <c r="CF29" i="4" s="1"/>
  <c r="CH27" i="4"/>
  <c r="CD26" i="4"/>
  <c r="CF26" i="4" s="1"/>
  <c r="CH20" i="4"/>
  <c r="CH19" i="4"/>
  <c r="CD17" i="4"/>
  <c r="CF17" i="4" s="1"/>
  <c r="CD14" i="4"/>
  <c r="CF14" i="4" s="1"/>
  <c r="CD13" i="4"/>
  <c r="CF13" i="4" s="1"/>
  <c r="CD11" i="4"/>
  <c r="CF11" i="4" s="1"/>
  <c r="CL128" i="4"/>
  <c r="CL123" i="4"/>
  <c r="CL115" i="4"/>
  <c r="CL111" i="4"/>
  <c r="CL99" i="4"/>
  <c r="CL47" i="4"/>
  <c r="CL40" i="4"/>
  <c r="CL36" i="4"/>
  <c r="CH207" i="4"/>
  <c r="CH148" i="4"/>
  <c r="CH143" i="4"/>
  <c r="CH133" i="4"/>
  <c r="CH129" i="4"/>
  <c r="CH124" i="4"/>
  <c r="CH116" i="4"/>
  <c r="CH112" i="4"/>
  <c r="CH218" i="4"/>
  <c r="CH213" i="4"/>
  <c r="CH203" i="4"/>
  <c r="CH200" i="4"/>
  <c r="CH198" i="4"/>
  <c r="CH191" i="4"/>
  <c r="CH187" i="4"/>
  <c r="CH175" i="4"/>
  <c r="CH162" i="4"/>
  <c r="G1310" i="5"/>
  <c r="SE1311" i="5"/>
  <c r="TW1311" i="5" s="1"/>
  <c r="CH153" i="4"/>
  <c r="CH94" i="4"/>
  <c r="CD94" i="4"/>
  <c r="CF94" i="4" s="1"/>
  <c r="CD90" i="4"/>
  <c r="CF90" i="4" s="1"/>
  <c r="CH211" i="4"/>
  <c r="CH205" i="4"/>
  <c r="CH202" i="4"/>
  <c r="CH197" i="4"/>
  <c r="CH190" i="4"/>
  <c r="CH184" i="4"/>
  <c r="CH170" i="4"/>
  <c r="SE872" i="5"/>
  <c r="TW872" i="5" s="1"/>
  <c r="G871" i="5"/>
  <c r="SE1380" i="5"/>
  <c r="TW1380" i="5" s="1"/>
  <c r="G1379" i="5"/>
  <c r="SE1285" i="5"/>
  <c r="TW1285" i="5" s="1"/>
  <c r="G1284" i="5"/>
  <c r="SE1564" i="5"/>
  <c r="TW1564" i="5" s="1"/>
  <c r="G1563" i="5"/>
  <c r="CH152" i="4"/>
  <c r="CH145" i="4"/>
  <c r="CH140" i="4"/>
  <c r="CH135" i="4"/>
  <c r="CH131" i="4"/>
  <c r="CH127" i="4"/>
  <c r="CH118" i="4"/>
  <c r="CH114" i="4"/>
  <c r="CH109" i="4"/>
  <c r="CH92" i="4"/>
  <c r="CD92" i="4"/>
  <c r="CF92" i="4" s="1"/>
  <c r="CH220" i="4"/>
  <c r="CH216" i="4"/>
  <c r="CH204" i="4"/>
  <c r="CH199" i="4"/>
  <c r="CH195" i="4"/>
  <c r="CH189" i="4"/>
  <c r="CH183" i="4"/>
  <c r="CH168" i="4"/>
  <c r="H1759" i="5"/>
  <c r="SE200" i="5"/>
  <c r="G199" i="5"/>
  <c r="CH149" i="4"/>
  <c r="CH144" i="4"/>
  <c r="CH139" i="4"/>
  <c r="CH134" i="4"/>
  <c r="CH130" i="4"/>
  <c r="CH125" i="4"/>
  <c r="CH117" i="4"/>
  <c r="CH113" i="4"/>
  <c r="CH105" i="4"/>
  <c r="CD99" i="4"/>
  <c r="CF99" i="4" s="1"/>
  <c r="CH99" i="4"/>
  <c r="CD91" i="4"/>
  <c r="CF91" i="4" s="1"/>
  <c r="CH91" i="4"/>
  <c r="CD89" i="4"/>
  <c r="CF89" i="4" s="1"/>
  <c r="CH86" i="4"/>
  <c r="CH82" i="4"/>
  <c r="CH78" i="4"/>
  <c r="CL152" i="4"/>
  <c r="CL138" i="4"/>
  <c r="CL133" i="4"/>
  <c r="CH90" i="4"/>
  <c r="CH85" i="4"/>
  <c r="CH81" i="4"/>
  <c r="CH77" i="4"/>
  <c r="CH72" i="4"/>
  <c r="CH68" i="4"/>
  <c r="CH64" i="4"/>
  <c r="CH56" i="4"/>
  <c r="CH49" i="4"/>
  <c r="CH42" i="4"/>
  <c r="CH38" i="4"/>
  <c r="CH28" i="4"/>
  <c r="CH22" i="4"/>
  <c r="CH17" i="4"/>
  <c r="CH89" i="4"/>
  <c r="CH84" i="4"/>
  <c r="CH80" i="4"/>
  <c r="CH76" i="4"/>
  <c r="CH71" i="4"/>
  <c r="CH67" i="4"/>
  <c r="CH63" i="4"/>
  <c r="CH55" i="4"/>
  <c r="CH48" i="4"/>
  <c r="CH41" i="4"/>
  <c r="CH37" i="4"/>
  <c r="CH25" i="4"/>
  <c r="CH16" i="4"/>
  <c r="CH14" i="4"/>
  <c r="CH70" i="4"/>
  <c r="CH66" i="4"/>
  <c r="CH62" i="4"/>
  <c r="CH54" i="4"/>
  <c r="CH47" i="4"/>
  <c r="CH40" i="4"/>
  <c r="CH36" i="4"/>
  <c r="CH24" i="4"/>
  <c r="CH13" i="4"/>
  <c r="CH11" i="4"/>
  <c r="CL162" i="4"/>
  <c r="CL141" i="4"/>
  <c r="CL136" i="4"/>
  <c r="CL132" i="4"/>
  <c r="TE1216" i="5"/>
  <c r="TW1216" i="5" s="1"/>
  <c r="G1030" i="5"/>
  <c r="TK1029" i="5"/>
  <c r="G1208" i="5"/>
  <c r="G1223" i="5"/>
  <c r="SE1209" i="5"/>
  <c r="TW1209" i="5" s="1"/>
  <c r="G890" i="5"/>
  <c r="G901" i="5"/>
  <c r="SE891" i="5"/>
  <c r="TW891" i="5" s="1"/>
  <c r="H1695" i="5"/>
  <c r="NR1693" i="5"/>
  <c r="TW1693" i="5" s="1"/>
  <c r="QM2054" i="5"/>
  <c r="G1450" i="5"/>
  <c r="SE1439" i="5"/>
  <c r="TW1439" i="5" s="1"/>
  <c r="G1438" i="5"/>
  <c r="TT1248" i="5"/>
  <c r="TW1248" i="5" s="1"/>
  <c r="E1249" i="5"/>
  <c r="SE1064" i="5"/>
  <c r="TW1064" i="5" s="1"/>
  <c r="G1074" i="5"/>
  <c r="G722" i="5"/>
  <c r="SE712" i="5"/>
  <c r="TW712" i="5" s="1"/>
  <c r="G711" i="5"/>
  <c r="G577" i="5"/>
  <c r="G594" i="5"/>
  <c r="SE578" i="5"/>
  <c r="TW578" i="5" s="1"/>
  <c r="H662" i="5"/>
  <c r="NR663" i="5"/>
  <c r="SE308" i="5"/>
  <c r="TW308" i="5" s="1"/>
  <c r="G307" i="5"/>
  <c r="F818" i="5"/>
  <c r="G667" i="5"/>
  <c r="SE643" i="5"/>
  <c r="TW643" i="5" s="1"/>
  <c r="G395" i="5"/>
  <c r="G1063" i="5"/>
  <c r="H121" i="3"/>
  <c r="H135" i="3"/>
  <c r="DB406" i="3"/>
  <c r="CS351" i="3"/>
  <c r="CU351" i="3" s="1"/>
  <c r="CS288" i="3"/>
  <c r="CU288" i="3" s="1"/>
  <c r="CW266" i="3"/>
  <c r="HU2055" i="5" s="1"/>
  <c r="HU2056" i="5" s="1"/>
  <c r="CS322" i="3"/>
  <c r="CU322" i="3" s="1"/>
  <c r="CW237" i="3"/>
  <c r="GQ2055" i="5" s="1"/>
  <c r="CW447" i="3"/>
  <c r="NF2055" i="5" s="1"/>
  <c r="NF2056" i="5" s="1"/>
  <c r="CW431" i="3"/>
  <c r="MZ2055" i="5" s="1"/>
  <c r="MZ2056" i="5" s="1"/>
  <c r="CW418" i="3"/>
  <c r="MS2055" i="5" s="1"/>
  <c r="MS2056" i="5" s="1"/>
  <c r="CW390" i="3"/>
  <c r="LU2055" i="5" s="1"/>
  <c r="LU2056" i="5" s="1"/>
  <c r="CS343" i="3"/>
  <c r="CU343" i="3" s="1"/>
  <c r="CW211" i="3"/>
  <c r="FV2055" i="5" s="1"/>
  <c r="FV2056" i="5" s="1"/>
  <c r="CS391" i="3"/>
  <c r="CU391" i="3" s="1"/>
  <c r="CW368" i="3"/>
  <c r="CW360" i="3"/>
  <c r="LF2055" i="5" s="1"/>
  <c r="LF2056" i="5" s="1"/>
  <c r="CS318" i="3"/>
  <c r="CU318" i="3" s="1"/>
  <c r="CW258" i="3"/>
  <c r="HL2055" i="5" s="1"/>
  <c r="HL2056" i="5" s="1"/>
  <c r="CS126" i="3"/>
  <c r="CU126" i="3" s="1"/>
  <c r="CS458" i="3"/>
  <c r="CU458" i="3" s="1"/>
  <c r="CW394" i="3"/>
  <c r="LY2055" i="5" s="1"/>
  <c r="LY2056" i="5" s="1"/>
  <c r="CS334" i="3"/>
  <c r="CU334" i="3" s="1"/>
  <c r="CS326" i="3"/>
  <c r="CU326" i="3" s="1"/>
  <c r="CW274" i="3"/>
  <c r="IC2055" i="5" s="1"/>
  <c r="CS207" i="3"/>
  <c r="CU207" i="3" s="1"/>
  <c r="CW149" i="3"/>
  <c r="EE2055" i="5" s="1"/>
  <c r="EE2056" i="5" s="1"/>
  <c r="CS434" i="3"/>
  <c r="CU434" i="3" s="1"/>
  <c r="CS410" i="3"/>
  <c r="CU410" i="3" s="1"/>
  <c r="CW376" i="3"/>
  <c r="CS306" i="3"/>
  <c r="CU306" i="3" s="1"/>
  <c r="CS298" i="3"/>
  <c r="CU298" i="3" s="1"/>
  <c r="CW250" i="3"/>
  <c r="HD2055" i="5" s="1"/>
  <c r="HD2056" i="5" s="1"/>
  <c r="CW241" i="3"/>
  <c r="GU2055" i="5" s="1"/>
  <c r="GU2056" i="5" s="1"/>
  <c r="CW454" i="3"/>
  <c r="NI2055" i="5" s="1"/>
  <c r="NI2056" i="5" s="1"/>
  <c r="CS454" i="3"/>
  <c r="CU454" i="3" s="1"/>
  <c r="CW435" i="3"/>
  <c r="NC2055" i="5" s="1"/>
  <c r="NC2056" i="5" s="1"/>
  <c r="CS418" i="3"/>
  <c r="CU418" i="3" s="1"/>
  <c r="CW392" i="3"/>
  <c r="LW2055" i="5" s="1"/>
  <c r="LW2056" i="5" s="1"/>
  <c r="CS382" i="3"/>
  <c r="CU382" i="3" s="1"/>
  <c r="CW382" i="3"/>
  <c r="CS376" i="3"/>
  <c r="CU376" i="3" s="1"/>
  <c r="CS372" i="3"/>
  <c r="CU372" i="3" s="1"/>
  <c r="CW356" i="3"/>
  <c r="LB2055" i="5" s="1"/>
  <c r="LB2056" i="5" s="1"/>
  <c r="CW339" i="3"/>
  <c r="KM2055" i="5" s="1"/>
  <c r="KM2056" i="5" s="1"/>
  <c r="CW334" i="3"/>
  <c r="KJ2055" i="5" s="1"/>
  <c r="KJ2056" i="5" s="1"/>
  <c r="CS330" i="3"/>
  <c r="CU330" i="3" s="1"/>
  <c r="CW314" i="3"/>
  <c r="JP2055" i="5" s="1"/>
  <c r="JP2056" i="5" s="1"/>
  <c r="CW302" i="3"/>
  <c r="JD2055" i="5" s="1"/>
  <c r="JD2056" i="5" s="1"/>
  <c r="CS302" i="3"/>
  <c r="CU302" i="3" s="1"/>
  <c r="CW270" i="3"/>
  <c r="HY2055" i="5" s="1"/>
  <c r="HY2056" i="5" s="1"/>
  <c r="CS258" i="3"/>
  <c r="CU258" i="3" s="1"/>
  <c r="CS254" i="3"/>
  <c r="CU254" i="3" s="1"/>
  <c r="CW240" i="3"/>
  <c r="GT2055" i="5" s="1"/>
  <c r="GT2056" i="5" s="1"/>
  <c r="CW238" i="3"/>
  <c r="GR2055" i="5" s="1"/>
  <c r="GR2056" i="5" s="1"/>
  <c r="CS225" i="3"/>
  <c r="CW458" i="3"/>
  <c r="NM2055" i="5" s="1"/>
  <c r="NM2056" i="5" s="1"/>
  <c r="CS447" i="3"/>
  <c r="CU447" i="3" s="1"/>
  <c r="CS431" i="3"/>
  <c r="CU431" i="3" s="1"/>
  <c r="CW410" i="3"/>
  <c r="MK2055" i="5" s="1"/>
  <c r="MK2056" i="5" s="1"/>
  <c r="IO2059" i="5" s="1"/>
  <c r="CS394" i="3"/>
  <c r="CU394" i="3" s="1"/>
  <c r="CS368" i="3"/>
  <c r="CU368" i="3" s="1"/>
  <c r="CS364" i="3"/>
  <c r="CU364" i="3" s="1"/>
  <c r="CW330" i="3"/>
  <c r="KF2055" i="5" s="1"/>
  <c r="KF2056" i="5" s="1"/>
  <c r="CW326" i="3"/>
  <c r="KB2055" i="5" s="1"/>
  <c r="KB2056" i="5" s="1"/>
  <c r="CW318" i="3"/>
  <c r="JT2055" i="5" s="1"/>
  <c r="JT2056" i="5" s="1"/>
  <c r="CW306" i="3"/>
  <c r="JH2055" i="5" s="1"/>
  <c r="JH2056" i="5" s="1"/>
  <c r="CW292" i="3"/>
  <c r="IT2055" i="5" s="1"/>
  <c r="IT2056" i="5" s="1"/>
  <c r="CS292" i="3"/>
  <c r="CU292" i="3" s="1"/>
  <c r="CS282" i="3"/>
  <c r="CU282" i="3" s="1"/>
  <c r="CS278" i="3"/>
  <c r="CU278" i="3" s="1"/>
  <c r="CW262" i="3"/>
  <c r="HP2055" i="5" s="1"/>
  <c r="HP2056" i="5" s="1"/>
  <c r="CS250" i="3"/>
  <c r="CU250" i="3" s="1"/>
  <c r="CS246" i="3"/>
  <c r="CU246" i="3" s="1"/>
  <c r="CW233" i="3"/>
  <c r="GK2055" i="5" s="1"/>
  <c r="GK2056" i="5" s="1"/>
  <c r="CS211" i="3"/>
  <c r="CU211" i="3" s="1"/>
  <c r="CS171" i="3"/>
  <c r="CU171" i="3" s="1"/>
  <c r="CS134" i="3"/>
  <c r="CS130" i="3"/>
  <c r="CU130" i="3" s="1"/>
  <c r="CS450" i="3"/>
  <c r="CU450" i="3" s="1"/>
  <c r="CW432" i="3"/>
  <c r="NA2055" i="5" s="1"/>
  <c r="NA2056" i="5" s="1"/>
  <c r="CW414" i="3"/>
  <c r="MO2055" i="5" s="1"/>
  <c r="MO2056" i="5" s="1"/>
  <c r="CS414" i="3"/>
  <c r="CU414" i="3" s="1"/>
  <c r="CW372" i="3"/>
  <c r="CS360" i="3"/>
  <c r="CU360" i="3" s="1"/>
  <c r="CS356" i="3"/>
  <c r="CU356" i="3" s="1"/>
  <c r="CS347" i="3"/>
  <c r="CU347" i="3" s="1"/>
  <c r="CW298" i="3"/>
  <c r="IZ2055" i="5" s="1"/>
  <c r="IZ2056" i="5" s="1"/>
  <c r="CW286" i="3"/>
  <c r="IO2055" i="5" s="1"/>
  <c r="IO2056" i="5" s="1"/>
  <c r="CS286" i="3"/>
  <c r="CU286" i="3" s="1"/>
  <c r="CS274" i="3"/>
  <c r="CU274" i="3" s="1"/>
  <c r="CS270" i="3"/>
  <c r="CU270" i="3" s="1"/>
  <c r="CW254" i="3"/>
  <c r="HH2055" i="5" s="1"/>
  <c r="HH2056" i="5" s="1"/>
  <c r="CS241" i="3"/>
  <c r="CU241" i="3" s="1"/>
  <c r="CW229" i="3"/>
  <c r="GG2055" i="5" s="1"/>
  <c r="GG2056" i="5" s="1"/>
  <c r="CW101" i="3"/>
  <c r="CS2055" i="5" s="1"/>
  <c r="CS2056" i="5" s="1"/>
  <c r="CW462" i="3"/>
  <c r="CS462" i="3"/>
  <c r="CU462" i="3" s="1"/>
  <c r="CW443" i="3"/>
  <c r="CS443" i="3"/>
  <c r="CU443" i="3" s="1"/>
  <c r="CW434" i="3"/>
  <c r="NB2055" i="5" s="1"/>
  <c r="NB2056" i="5" s="1"/>
  <c r="CS393" i="3"/>
  <c r="CU393" i="3" s="1"/>
  <c r="CW391" i="3"/>
  <c r="LV2055" i="5" s="1"/>
  <c r="LV2056" i="5" s="1"/>
  <c r="CS390" i="3"/>
  <c r="CU390" i="3" s="1"/>
  <c r="CW364" i="3"/>
  <c r="CW347" i="3"/>
  <c r="KU2055" i="5" s="1"/>
  <c r="KU2056" i="5" s="1"/>
  <c r="CW343" i="3"/>
  <c r="KQ2055" i="5" s="1"/>
  <c r="KQ2056" i="5" s="1"/>
  <c r="CS339" i="3"/>
  <c r="CU339" i="3" s="1"/>
  <c r="CW322" i="3"/>
  <c r="JX2055" i="5" s="1"/>
  <c r="JX2056" i="5" s="1"/>
  <c r="CS314" i="3"/>
  <c r="CU314" i="3" s="1"/>
  <c r="CS310" i="3"/>
  <c r="CU310" i="3" s="1"/>
  <c r="CW310" i="3"/>
  <c r="JJ2055" i="5" s="1"/>
  <c r="JJ2056" i="5" s="1"/>
  <c r="CW288" i="3"/>
  <c r="CW278" i="3"/>
  <c r="IG2055" i="5" s="1"/>
  <c r="IG2056" i="5" s="1"/>
  <c r="CS266" i="3"/>
  <c r="CU266" i="3" s="1"/>
  <c r="CS262" i="3"/>
  <c r="CU262" i="3" s="1"/>
  <c r="CW246" i="3"/>
  <c r="GZ2055" i="5" s="1"/>
  <c r="GZ2056" i="5" s="1"/>
  <c r="CS237" i="3"/>
  <c r="CU237" i="3" s="1"/>
  <c r="CS233" i="3"/>
  <c r="CU233" i="3" s="1"/>
  <c r="CW230" i="3"/>
  <c r="GH2055" i="5" s="1"/>
  <c r="GH2056" i="5" s="1"/>
  <c r="CS185" i="3"/>
  <c r="CU185" i="3" s="1"/>
  <c r="CW150" i="3"/>
  <c r="EF2055" i="5" s="1"/>
  <c r="EF2056" i="5" s="1"/>
  <c r="CW126" i="3"/>
  <c r="DN2055" i="5" s="1"/>
  <c r="DN2056" i="5" s="1"/>
  <c r="CW461" i="3"/>
  <c r="NO2055" i="5" s="1"/>
  <c r="CS461" i="3"/>
  <c r="CU461" i="3" s="1"/>
  <c r="CS460" i="3"/>
  <c r="CU460" i="3" s="1"/>
  <c r="CW456" i="3"/>
  <c r="NK2055" i="5" s="1"/>
  <c r="CW455" i="3"/>
  <c r="NJ2055" i="5" s="1"/>
  <c r="NJ2056" i="5" s="1"/>
  <c r="CS455" i="3"/>
  <c r="CU455" i="3" s="1"/>
  <c r="CW453" i="3"/>
  <c r="NH2055" i="5" s="1"/>
  <c r="NH2056" i="5" s="1"/>
  <c r="CS453" i="3"/>
  <c r="CU453" i="3" s="1"/>
  <c r="CW427" i="3"/>
  <c r="CW426" i="3"/>
  <c r="MW2055" i="5" s="1"/>
  <c r="CS426" i="3"/>
  <c r="CU426" i="3" s="1"/>
  <c r="CW422" i="3"/>
  <c r="MU2055" i="5" s="1"/>
  <c r="MU2056" i="5" s="1"/>
  <c r="CW413" i="3"/>
  <c r="MN2055" i="5" s="1"/>
  <c r="MN2056" i="5" s="1"/>
  <c r="CW406" i="3"/>
  <c r="MG2055" i="5" s="1"/>
  <c r="MG2056" i="5" s="1"/>
  <c r="CS406" i="3"/>
  <c r="CU406" i="3" s="1"/>
  <c r="CS397" i="3"/>
  <c r="CU397" i="3" s="1"/>
  <c r="CW393" i="3"/>
  <c r="LX2055" i="5" s="1"/>
  <c r="LX2056" i="5" s="1"/>
  <c r="CS389" i="3"/>
  <c r="CU389" i="3" s="1"/>
  <c r="CW380" i="3"/>
  <c r="LO2055" i="5" s="1"/>
  <c r="LO2056" i="5" s="1"/>
  <c r="CS380" i="3"/>
  <c r="CU380" i="3" s="1"/>
  <c r="CS377" i="3"/>
  <c r="CU377" i="3" s="1"/>
  <c r="CW373" i="3"/>
  <c r="LM2055" i="5" s="1"/>
  <c r="LM2056" i="5" s="1"/>
  <c r="CS371" i="3"/>
  <c r="CU371" i="3" s="1"/>
  <c r="CS369" i="3"/>
  <c r="CU369" i="3" s="1"/>
  <c r="CW367" i="3"/>
  <c r="CW365" i="3"/>
  <c r="CW363" i="3"/>
  <c r="LH2055" i="5" s="1"/>
  <c r="LH2056" i="5" s="1"/>
  <c r="CS363" i="3"/>
  <c r="CU363" i="3" s="1"/>
  <c r="CS361" i="3"/>
  <c r="CU361" i="3" s="1"/>
  <c r="CW357" i="3"/>
  <c r="LC2055" i="5" s="1"/>
  <c r="LC2056" i="5" s="1"/>
  <c r="CW355" i="3"/>
  <c r="LA2055" i="5" s="1"/>
  <c r="LA2056" i="5" s="1"/>
  <c r="CS355" i="3"/>
  <c r="CU355" i="3" s="1"/>
  <c r="CS353" i="3"/>
  <c r="CU353" i="3" s="1"/>
  <c r="CS352" i="3"/>
  <c r="CU352" i="3" s="1"/>
  <c r="CW349" i="3"/>
  <c r="KW2055" i="5" s="1"/>
  <c r="KW2056" i="5" s="1"/>
  <c r="CS349" i="3"/>
  <c r="CU349" i="3" s="1"/>
  <c r="CW341" i="3"/>
  <c r="KO2055" i="5" s="1"/>
  <c r="KO2056" i="5" s="1"/>
  <c r="CS341" i="3"/>
  <c r="CU341" i="3" s="1"/>
  <c r="CW332" i="3"/>
  <c r="KH2055" i="5" s="1"/>
  <c r="KH2056" i="5" s="1"/>
  <c r="CS332" i="3"/>
  <c r="CU332" i="3" s="1"/>
  <c r="CW324" i="3"/>
  <c r="JZ2055" i="5" s="1"/>
  <c r="JZ2056" i="5" s="1"/>
  <c r="CS324" i="3"/>
  <c r="CU324" i="3" s="1"/>
  <c r="CW446" i="3"/>
  <c r="CS446" i="3"/>
  <c r="CU446" i="3" s="1"/>
  <c r="CS445" i="3"/>
  <c r="CU445" i="3" s="1"/>
  <c r="CW441" i="3"/>
  <c r="CW440" i="3"/>
  <c r="CS440" i="3"/>
  <c r="CU440" i="3" s="1"/>
  <c r="CW430" i="3"/>
  <c r="MY2055" i="5" s="1"/>
  <c r="MY2056" i="5" s="1"/>
  <c r="CS430" i="3"/>
  <c r="CU430" i="3" s="1"/>
  <c r="CW419" i="3"/>
  <c r="CS419" i="3"/>
  <c r="CU419" i="3" s="1"/>
  <c r="CW417" i="3"/>
  <c r="MR2055" i="5" s="1"/>
  <c r="MR2056" i="5" s="1"/>
  <c r="CS417" i="3"/>
  <c r="CU417" i="3" s="1"/>
  <c r="CW395" i="3"/>
  <c r="CS385" i="3"/>
  <c r="CU385" i="3" s="1"/>
  <c r="CS383" i="3"/>
  <c r="CU383" i="3" s="1"/>
  <c r="CW381" i="3"/>
  <c r="LP2055" i="5" s="1"/>
  <c r="LP2056" i="5" s="1"/>
  <c r="CW370" i="3"/>
  <c r="LL2055" i="5" s="1"/>
  <c r="LL2056" i="5" s="1"/>
  <c r="CS370" i="3"/>
  <c r="CU370" i="3" s="1"/>
  <c r="CW362" i="3"/>
  <c r="CS362" i="3"/>
  <c r="CU362" i="3" s="1"/>
  <c r="CW354" i="3"/>
  <c r="CS354" i="3"/>
  <c r="CU354" i="3" s="1"/>
  <c r="CW351" i="3"/>
  <c r="KY2055" i="5" s="1"/>
  <c r="KY2056" i="5" s="1"/>
  <c r="CW348" i="3"/>
  <c r="KV2055" i="5" s="1"/>
  <c r="KV2056" i="5" s="1"/>
  <c r="CW346" i="3"/>
  <c r="KT2055" i="5" s="1"/>
  <c r="KT2056" i="5" s="1"/>
  <c r="CS346" i="3"/>
  <c r="CU346" i="3" s="1"/>
  <c r="CS344" i="3"/>
  <c r="CU344" i="3" s="1"/>
  <c r="CW342" i="3"/>
  <c r="KP2055" i="5" s="1"/>
  <c r="KP2056" i="5" s="1"/>
  <c r="CW340" i="3"/>
  <c r="KN2055" i="5" s="1"/>
  <c r="KN2056" i="5" s="1"/>
  <c r="CS338" i="3"/>
  <c r="CU338" i="3" s="1"/>
  <c r="CS335" i="3"/>
  <c r="CU335" i="3" s="1"/>
  <c r="CW333" i="3"/>
  <c r="KI2055" i="5" s="1"/>
  <c r="KI2056" i="5" s="1"/>
  <c r="CW331" i="3"/>
  <c r="KG2055" i="5" s="1"/>
  <c r="KG2056" i="5" s="1"/>
  <c r="CS329" i="3"/>
  <c r="CU329" i="3" s="1"/>
  <c r="CS327" i="3"/>
  <c r="CU327" i="3" s="1"/>
  <c r="CW325" i="3"/>
  <c r="KA2055" i="5" s="1"/>
  <c r="KA2056" i="5" s="1"/>
  <c r="CW323" i="3"/>
  <c r="JY2055" i="5" s="1"/>
  <c r="JY2056" i="5" s="1"/>
  <c r="CW460" i="3"/>
  <c r="CW459" i="3"/>
  <c r="NN2055" i="5" s="1"/>
  <c r="NN2056" i="5" s="1"/>
  <c r="CS459" i="3"/>
  <c r="CU459" i="3" s="1"/>
  <c r="CW457" i="3"/>
  <c r="NL2055" i="5" s="1"/>
  <c r="CS457" i="3"/>
  <c r="CU457" i="3" s="1"/>
  <c r="CS456" i="3"/>
  <c r="CU456" i="3" s="1"/>
  <c r="CW452" i="3"/>
  <c r="NG2055" i="5" s="1"/>
  <c r="CS452" i="3"/>
  <c r="CU452" i="3" s="1"/>
  <c r="CS451" i="3"/>
  <c r="CU451" i="3" s="1"/>
  <c r="CW433" i="3"/>
  <c r="CS433" i="3"/>
  <c r="CU433" i="3" s="1"/>
  <c r="CW425" i="3"/>
  <c r="MV2055" i="5" s="1"/>
  <c r="CW423" i="3"/>
  <c r="CS423" i="3"/>
  <c r="CU423" i="3" s="1"/>
  <c r="CS422" i="3"/>
  <c r="CU422" i="3" s="1"/>
  <c r="CW411" i="3"/>
  <c r="ML2055" i="5" s="1"/>
  <c r="ML2056" i="5" s="1"/>
  <c r="CS411" i="3"/>
  <c r="CU411" i="3" s="1"/>
  <c r="CW403" i="3"/>
  <c r="CS403" i="3"/>
  <c r="CS392" i="3"/>
  <c r="CU392" i="3" s="1"/>
  <c r="CS386" i="3"/>
  <c r="CU386" i="3" s="1"/>
  <c r="CW384" i="3"/>
  <c r="CS384" i="3"/>
  <c r="CU384" i="3" s="1"/>
  <c r="CW377" i="3"/>
  <c r="CS373" i="3"/>
  <c r="CU373" i="3" s="1"/>
  <c r="CW371" i="3"/>
  <c r="CW369" i="3"/>
  <c r="LK2055" i="5" s="1"/>
  <c r="LK2056" i="5" s="1"/>
  <c r="CS367" i="3"/>
  <c r="CU367" i="3" s="1"/>
  <c r="CS365" i="3"/>
  <c r="CU365" i="3" s="1"/>
  <c r="CW361" i="3"/>
  <c r="CW359" i="3"/>
  <c r="LE2055" i="5" s="1"/>
  <c r="LE2056" i="5" s="1"/>
  <c r="CS359" i="3"/>
  <c r="CU359" i="3" s="1"/>
  <c r="CS357" i="3"/>
  <c r="CU357" i="3" s="1"/>
  <c r="CW353" i="3"/>
  <c r="CW345" i="3"/>
  <c r="KS2055" i="5" s="1"/>
  <c r="KS2056" i="5" s="1"/>
  <c r="CS345" i="3"/>
  <c r="CU345" i="3" s="1"/>
  <c r="CW336" i="3"/>
  <c r="CS336" i="3"/>
  <c r="CU336" i="3" s="1"/>
  <c r="CW328" i="3"/>
  <c r="KD2055" i="5" s="1"/>
  <c r="KD2056" i="5" s="1"/>
  <c r="CS328" i="3"/>
  <c r="CU328" i="3" s="1"/>
  <c r="CW320" i="3"/>
  <c r="JV2055" i="5" s="1"/>
  <c r="JV2056" i="5" s="1"/>
  <c r="CS464" i="3"/>
  <c r="CW464" i="3"/>
  <c r="CW445" i="3"/>
  <c r="NE2055" i="5" s="1"/>
  <c r="NE2056" i="5" s="1"/>
  <c r="CW444" i="3"/>
  <c r="CS444" i="3"/>
  <c r="CU444" i="3" s="1"/>
  <c r="CW442" i="3"/>
  <c r="ND2055" i="5" s="1"/>
  <c r="ND2056" i="5" s="1"/>
  <c r="CS442" i="3"/>
  <c r="CU442" i="3" s="1"/>
  <c r="CS441" i="3"/>
  <c r="CU441" i="3" s="1"/>
  <c r="CW416" i="3"/>
  <c r="MQ2055" i="5" s="1"/>
  <c r="MQ2056" i="5" s="1"/>
  <c r="CS416" i="3"/>
  <c r="CU416" i="3" s="1"/>
  <c r="CW415" i="3"/>
  <c r="MP2055" i="5" s="1"/>
  <c r="MP2056" i="5" s="1"/>
  <c r="CS415" i="3"/>
  <c r="CU415" i="3" s="1"/>
  <c r="CS413" i="3"/>
  <c r="CU413" i="3" s="1"/>
  <c r="CW408" i="3"/>
  <c r="MI2055" i="5" s="1"/>
  <c r="MI2056" i="5" s="1"/>
  <c r="CS408" i="3"/>
  <c r="CU408" i="3" s="1"/>
  <c r="CS398" i="3"/>
  <c r="CU398" i="3" s="1"/>
  <c r="CS395" i="3"/>
  <c r="CU395" i="3" s="1"/>
  <c r="CW385" i="3"/>
  <c r="CW383" i="3"/>
  <c r="LQ2055" i="5" s="1"/>
  <c r="LQ2056" i="5" s="1"/>
  <c r="CS381" i="3"/>
  <c r="CU381" i="3" s="1"/>
  <c r="CW374" i="3"/>
  <c r="CS374" i="3"/>
  <c r="CU374" i="3" s="1"/>
  <c r="CW366" i="3"/>
  <c r="LJ2055" i="5" s="1"/>
  <c r="LJ2056" i="5" s="1"/>
  <c r="CS366" i="3"/>
  <c r="CU366" i="3" s="1"/>
  <c r="CW358" i="3"/>
  <c r="LD2055" i="5" s="1"/>
  <c r="LD2056" i="5" s="1"/>
  <c r="CS358" i="3"/>
  <c r="CU358" i="3" s="1"/>
  <c r="CW350" i="3"/>
  <c r="KX2055" i="5" s="1"/>
  <c r="KX2056" i="5" s="1"/>
  <c r="CS350" i="3"/>
  <c r="CU350" i="3" s="1"/>
  <c r="CS348" i="3"/>
  <c r="CU348" i="3" s="1"/>
  <c r="CW344" i="3"/>
  <c r="KR2055" i="5" s="1"/>
  <c r="KR2056" i="5" s="1"/>
  <c r="CS342" i="3"/>
  <c r="CU342" i="3" s="1"/>
  <c r="CS340" i="3"/>
  <c r="CU340" i="3" s="1"/>
  <c r="CW338" i="3"/>
  <c r="KL2055" i="5" s="1"/>
  <c r="KL2056" i="5" s="1"/>
  <c r="CW335" i="3"/>
  <c r="KK2055" i="5" s="1"/>
  <c r="KK2056" i="5" s="1"/>
  <c r="CS333" i="3"/>
  <c r="CU333" i="3" s="1"/>
  <c r="CS331" i="3"/>
  <c r="CU331" i="3" s="1"/>
  <c r="CW329" i="3"/>
  <c r="KE2055" i="5" s="1"/>
  <c r="KE2056" i="5" s="1"/>
  <c r="CW327" i="3"/>
  <c r="KC2055" i="5" s="1"/>
  <c r="KC2056" i="5" s="1"/>
  <c r="CS325" i="3"/>
  <c r="CU325" i="3" s="1"/>
  <c r="CS323" i="3"/>
  <c r="CU323" i="3" s="1"/>
  <c r="CW321" i="3"/>
  <c r="JW2055" i="5" s="1"/>
  <c r="JW2056" i="5" s="1"/>
  <c r="CW319" i="3"/>
  <c r="JU2055" i="5" s="1"/>
  <c r="JU2056" i="5" s="1"/>
  <c r="CS317" i="3"/>
  <c r="CU317" i="3" s="1"/>
  <c r="CS315" i="3"/>
  <c r="CU315" i="3" s="1"/>
  <c r="CW313" i="3"/>
  <c r="JO2055" i="5" s="1"/>
  <c r="JO2056" i="5" s="1"/>
  <c r="CW311" i="3"/>
  <c r="JK2055" i="5" s="1"/>
  <c r="JK2056" i="5" s="1"/>
  <c r="CS309" i="3"/>
  <c r="CU309" i="3" s="1"/>
  <c r="CS307" i="3"/>
  <c r="CU307" i="3" s="1"/>
  <c r="CW305" i="3"/>
  <c r="JG2055" i="5" s="1"/>
  <c r="JG2056" i="5" s="1"/>
  <c r="CW303" i="3"/>
  <c r="JE2055" i="5" s="1"/>
  <c r="JE2056" i="5" s="1"/>
  <c r="CS301" i="3"/>
  <c r="CU301" i="3" s="1"/>
  <c r="CS299" i="3"/>
  <c r="CU299" i="3" s="1"/>
  <c r="CW297" i="3"/>
  <c r="IY2055" i="5" s="1"/>
  <c r="IY2056" i="5" s="1"/>
  <c r="CW295" i="3"/>
  <c r="IW2055" i="5" s="1"/>
  <c r="IW2056" i="5" s="1"/>
  <c r="CW294" i="3"/>
  <c r="IV2055" i="5" s="1"/>
  <c r="IV2056" i="5" s="1"/>
  <c r="CS293" i="3"/>
  <c r="CU293" i="3" s="1"/>
  <c r="CS291" i="3"/>
  <c r="CU291" i="3" s="1"/>
  <c r="CW287" i="3"/>
  <c r="IP2055" i="5" s="1"/>
  <c r="CW282" i="3"/>
  <c r="IK2055" i="5" s="1"/>
  <c r="IK2056" i="5" s="1"/>
  <c r="CW277" i="3"/>
  <c r="IF2055" i="5" s="1"/>
  <c r="IF2056" i="5" s="1"/>
  <c r="CW269" i="3"/>
  <c r="HX2055" i="5" s="1"/>
  <c r="CW261" i="3"/>
  <c r="HO2055" i="5" s="1"/>
  <c r="HO2056" i="5" s="1"/>
  <c r="CW253" i="3"/>
  <c r="HG2055" i="5" s="1"/>
  <c r="HG2056" i="5" s="1"/>
  <c r="CW245" i="3"/>
  <c r="GY2055" i="5" s="1"/>
  <c r="GY2056" i="5" s="1"/>
  <c r="CW207" i="3"/>
  <c r="CS188" i="3"/>
  <c r="CU188" i="3" s="1"/>
  <c r="CW170" i="3"/>
  <c r="CW73" i="3"/>
  <c r="BQ2055" i="5" s="1"/>
  <c r="BQ2056" i="5" s="1"/>
  <c r="CW316" i="3"/>
  <c r="JR2055" i="5" s="1"/>
  <c r="JR2056" i="5" s="1"/>
  <c r="CS316" i="3"/>
  <c r="CU316" i="3" s="1"/>
  <c r="CW308" i="3"/>
  <c r="CS308" i="3"/>
  <c r="CU308" i="3" s="1"/>
  <c r="CW300" i="3"/>
  <c r="JB2055" i="5" s="1"/>
  <c r="JB2056" i="5" s="1"/>
  <c r="CS300" i="3"/>
  <c r="CU300" i="3" s="1"/>
  <c r="CS290" i="3"/>
  <c r="CU290" i="3" s="1"/>
  <c r="CW276" i="3"/>
  <c r="IE2055" i="5" s="1"/>
  <c r="IE2056" i="5" s="1"/>
  <c r="CW275" i="3"/>
  <c r="ID2055" i="5" s="1"/>
  <c r="CS275" i="3"/>
  <c r="CU275" i="3" s="1"/>
  <c r="CS273" i="3"/>
  <c r="CU273" i="3" s="1"/>
  <c r="CS272" i="3"/>
  <c r="CU272" i="3" s="1"/>
  <c r="CW268" i="3"/>
  <c r="HW2055" i="5" s="1"/>
  <c r="HW2056" i="5" s="1"/>
  <c r="CW267" i="3"/>
  <c r="HV2055" i="5" s="1"/>
  <c r="CS267" i="3"/>
  <c r="CU267" i="3" s="1"/>
  <c r="CS265" i="3"/>
  <c r="CU265" i="3" s="1"/>
  <c r="CS264" i="3"/>
  <c r="CU264" i="3" s="1"/>
  <c r="CW260" i="3"/>
  <c r="HN2055" i="5" s="1"/>
  <c r="CW259" i="3"/>
  <c r="HM2055" i="5" s="1"/>
  <c r="HM2056" i="5" s="1"/>
  <c r="CS259" i="3"/>
  <c r="CU259" i="3" s="1"/>
  <c r="CS257" i="3"/>
  <c r="CU257" i="3" s="1"/>
  <c r="CS256" i="3"/>
  <c r="CU256" i="3" s="1"/>
  <c r="CW252" i="3"/>
  <c r="HF2055" i="5" s="1"/>
  <c r="HF2056" i="5" s="1"/>
  <c r="CW251" i="3"/>
  <c r="HE2055" i="5" s="1"/>
  <c r="HE2056" i="5" s="1"/>
  <c r="CS251" i="3"/>
  <c r="CU251" i="3" s="1"/>
  <c r="CS249" i="3"/>
  <c r="CU249" i="3" s="1"/>
  <c r="CS248" i="3"/>
  <c r="CU248" i="3" s="1"/>
  <c r="CW244" i="3"/>
  <c r="GX2055" i="5" s="1"/>
  <c r="GX2056" i="5" s="1"/>
  <c r="CW242" i="3"/>
  <c r="GV2055" i="5" s="1"/>
  <c r="CS242" i="3"/>
  <c r="CU242" i="3" s="1"/>
  <c r="CS238" i="3"/>
  <c r="CU238" i="3" s="1"/>
  <c r="CS235" i="3"/>
  <c r="CU235" i="3" s="1"/>
  <c r="CW210" i="3"/>
  <c r="FU2055" i="5" s="1"/>
  <c r="FU2056" i="5" s="1"/>
  <c r="CW151" i="3"/>
  <c r="EG2055" i="5" s="1"/>
  <c r="EG2056" i="5" s="1"/>
  <c r="CW147" i="3"/>
  <c r="ED2055" i="5" s="1"/>
  <c r="ED2056" i="5" s="1"/>
  <c r="CW134" i="3"/>
  <c r="CW128" i="3"/>
  <c r="DP2055" i="5" s="1"/>
  <c r="DP2056" i="5" s="1"/>
  <c r="CS128" i="3"/>
  <c r="CU128" i="3" s="1"/>
  <c r="CS125" i="3"/>
  <c r="CU125" i="3" s="1"/>
  <c r="CW120" i="3"/>
  <c r="CW118" i="3"/>
  <c r="DJ2055" i="5" s="1"/>
  <c r="DJ2056" i="5" s="1"/>
  <c r="CS116" i="3"/>
  <c r="CU116" i="3" s="1"/>
  <c r="CW112" i="3"/>
  <c r="DD2055" i="5" s="1"/>
  <c r="DD2056" i="5" s="1"/>
  <c r="CS110" i="3"/>
  <c r="CU110" i="3" s="1"/>
  <c r="CS108" i="3"/>
  <c r="CU108" i="3" s="1"/>
  <c r="CW65" i="3"/>
  <c r="BI2055" i="5" s="1"/>
  <c r="BI2056" i="5" s="1"/>
  <c r="CS321" i="3"/>
  <c r="CU321" i="3" s="1"/>
  <c r="CS319" i="3"/>
  <c r="CU319" i="3" s="1"/>
  <c r="CW317" i="3"/>
  <c r="JS2055" i="5" s="1"/>
  <c r="JS2056" i="5" s="1"/>
  <c r="CW315" i="3"/>
  <c r="JQ2055" i="5" s="1"/>
  <c r="JQ2056" i="5" s="1"/>
  <c r="CS313" i="3"/>
  <c r="CU313" i="3" s="1"/>
  <c r="CS311" i="3"/>
  <c r="CU311" i="3" s="1"/>
  <c r="CW309" i="3"/>
  <c r="CW307" i="3"/>
  <c r="JI2055" i="5" s="1"/>
  <c r="JI2056" i="5" s="1"/>
  <c r="CS305" i="3"/>
  <c r="CU305" i="3" s="1"/>
  <c r="CS303" i="3"/>
  <c r="CU303" i="3" s="1"/>
  <c r="CW301" i="3"/>
  <c r="JC2055" i="5" s="1"/>
  <c r="JC2056" i="5" s="1"/>
  <c r="CW299" i="3"/>
  <c r="JA2055" i="5" s="1"/>
  <c r="JA2056" i="5" s="1"/>
  <c r="CS297" i="3"/>
  <c r="CU297" i="3" s="1"/>
  <c r="CS295" i="3"/>
  <c r="CU295" i="3" s="1"/>
  <c r="CW291" i="3"/>
  <c r="IS2055" i="5" s="1"/>
  <c r="IS2056" i="5" s="1"/>
  <c r="CW290" i="3"/>
  <c r="IR2055" i="5" s="1"/>
  <c r="IR2056" i="5" s="1"/>
  <c r="CS289" i="3"/>
  <c r="CU289" i="3" s="1"/>
  <c r="CW273" i="3"/>
  <c r="IB2055" i="5" s="1"/>
  <c r="IB2056" i="5" s="1"/>
  <c r="CW265" i="3"/>
  <c r="HT2055" i="5" s="1"/>
  <c r="HT2056" i="5" s="1"/>
  <c r="CW257" i="3"/>
  <c r="HK2055" i="5" s="1"/>
  <c r="CW249" i="3"/>
  <c r="HC2055" i="5" s="1"/>
  <c r="HC2056" i="5" s="1"/>
  <c r="CS230" i="3"/>
  <c r="CU230" i="3" s="1"/>
  <c r="CS213" i="3"/>
  <c r="CU213" i="3" s="1"/>
  <c r="CW188" i="3"/>
  <c r="FE2055" i="5" s="1"/>
  <c r="FE2056" i="5" s="1"/>
  <c r="CW176" i="3"/>
  <c r="EX2055" i="5" s="1"/>
  <c r="CW171" i="3"/>
  <c r="ET2055" i="5" s="1"/>
  <c r="ET2056" i="5" s="1"/>
  <c r="CW130" i="3"/>
  <c r="DR2055" i="5" s="1"/>
  <c r="DR2056" i="5" s="1"/>
  <c r="CW57" i="3"/>
  <c r="AZ2055" i="5" s="1"/>
  <c r="AZ2056" i="5" s="1"/>
  <c r="CS320" i="3"/>
  <c r="CU320" i="3" s="1"/>
  <c r="CW312" i="3"/>
  <c r="JN2055" i="5" s="1"/>
  <c r="JN2056" i="5" s="1"/>
  <c r="CS312" i="3"/>
  <c r="CU312" i="3" s="1"/>
  <c r="CW304" i="3"/>
  <c r="JF2055" i="5" s="1"/>
  <c r="JF2056" i="5" s="1"/>
  <c r="CS304" i="3"/>
  <c r="CU304" i="3" s="1"/>
  <c r="CW296" i="3"/>
  <c r="IX2055" i="5" s="1"/>
  <c r="IX2056" i="5" s="1"/>
  <c r="CS296" i="3"/>
  <c r="CU296" i="3" s="1"/>
  <c r="CS294" i="3"/>
  <c r="CU294" i="3" s="1"/>
  <c r="CS287" i="3"/>
  <c r="CU287" i="3" s="1"/>
  <c r="CW279" i="3"/>
  <c r="IH2055" i="5" s="1"/>
  <c r="IH2056" i="5" s="1"/>
  <c r="CS279" i="3"/>
  <c r="CU279" i="3" s="1"/>
  <c r="CS277" i="3"/>
  <c r="CU277" i="3" s="1"/>
  <c r="CS276" i="3"/>
  <c r="CU276" i="3" s="1"/>
  <c r="CW272" i="3"/>
  <c r="IA2055" i="5" s="1"/>
  <c r="CW271" i="3"/>
  <c r="HZ2055" i="5" s="1"/>
  <c r="CS271" i="3"/>
  <c r="CU271" i="3" s="1"/>
  <c r="CS269" i="3"/>
  <c r="CU269" i="3" s="1"/>
  <c r="CS268" i="3"/>
  <c r="CU268" i="3" s="1"/>
  <c r="CW264" i="3"/>
  <c r="HR2055" i="5" s="1"/>
  <c r="HR2056" i="5" s="1"/>
  <c r="CW263" i="3"/>
  <c r="HQ2055" i="5" s="1"/>
  <c r="HQ2056" i="5" s="1"/>
  <c r="CS263" i="3"/>
  <c r="CU263" i="3" s="1"/>
  <c r="CS261" i="3"/>
  <c r="CU261" i="3" s="1"/>
  <c r="CS260" i="3"/>
  <c r="CU260" i="3" s="1"/>
  <c r="CW256" i="3"/>
  <c r="HJ2055" i="5" s="1"/>
  <c r="HJ2056" i="5" s="1"/>
  <c r="CW255" i="3"/>
  <c r="HI2055" i="5" s="1"/>
  <c r="CS255" i="3"/>
  <c r="CU255" i="3" s="1"/>
  <c r="CS253" i="3"/>
  <c r="CU253" i="3" s="1"/>
  <c r="CS252" i="3"/>
  <c r="CU252" i="3" s="1"/>
  <c r="CW248" i="3"/>
  <c r="HB2055" i="5" s="1"/>
  <c r="HB2056" i="5" s="1"/>
  <c r="CW247" i="3"/>
  <c r="HA2055" i="5" s="1"/>
  <c r="HA2056" i="5" s="1"/>
  <c r="CS247" i="3"/>
  <c r="CU247" i="3" s="1"/>
  <c r="CS245" i="3"/>
  <c r="CU245" i="3" s="1"/>
  <c r="CS244" i="3"/>
  <c r="CU244" i="3" s="1"/>
  <c r="CW234" i="3"/>
  <c r="GL2055" i="5" s="1"/>
  <c r="CS234" i="3"/>
  <c r="CU234" i="3" s="1"/>
  <c r="CW228" i="3"/>
  <c r="CW125" i="3"/>
  <c r="DM2055" i="5" s="1"/>
  <c r="DM2056" i="5" s="1"/>
  <c r="CW124" i="3"/>
  <c r="DL2055" i="5" s="1"/>
  <c r="DL2056" i="5" s="1"/>
  <c r="CS124" i="3"/>
  <c r="CU124" i="3" s="1"/>
  <c r="CW122" i="3"/>
  <c r="CS122" i="3"/>
  <c r="CU122" i="3" s="1"/>
  <c r="CW116" i="3"/>
  <c r="DH2055" i="5" s="1"/>
  <c r="DH2056" i="5" s="1"/>
  <c r="CW115" i="3"/>
  <c r="DG2055" i="5" s="1"/>
  <c r="DG2056" i="5" s="1"/>
  <c r="CW114" i="3"/>
  <c r="DF2055" i="5" s="1"/>
  <c r="DF2056" i="5" s="1"/>
  <c r="CS112" i="3"/>
  <c r="CU112" i="3" s="1"/>
  <c r="CW108" i="3"/>
  <c r="CZ2055" i="5" s="1"/>
  <c r="CZ2056" i="5" s="1"/>
  <c r="CW105" i="3"/>
  <c r="CW2055" i="5" s="1"/>
  <c r="CW2056" i="5" s="1"/>
  <c r="CW61" i="3"/>
  <c r="BD2055" i="5" s="1"/>
  <c r="BD2056" i="5" s="1"/>
  <c r="CS83" i="3"/>
  <c r="CU83" i="3" s="1"/>
  <c r="CS68" i="3"/>
  <c r="CU68" i="3" s="1"/>
  <c r="CW55" i="3"/>
  <c r="AX2055" i="5" s="1"/>
  <c r="AX2056" i="5" s="1"/>
  <c r="CW352" i="3"/>
  <c r="KZ2055" i="5" s="1"/>
  <c r="KZ2056" i="5" s="1"/>
  <c r="CW47" i="3"/>
  <c r="AP2055" i="5" s="1"/>
  <c r="AP2056" i="5" s="1"/>
  <c r="CW31" i="3"/>
  <c r="Z2055" i="5" s="1"/>
  <c r="Z2056" i="5" s="1"/>
  <c r="DB386" i="3"/>
  <c r="CS463" i="3"/>
  <c r="CU463" i="3" s="1"/>
  <c r="CW463" i="3"/>
  <c r="NP2055" i="5" s="1"/>
  <c r="NP2056" i="5" s="1"/>
  <c r="CW429" i="3"/>
  <c r="MX2055" i="5" s="1"/>
  <c r="MX2056" i="5" s="1"/>
  <c r="CW412" i="3"/>
  <c r="MM2055" i="5" s="1"/>
  <c r="MM2056" i="5" s="1"/>
  <c r="CW404" i="3"/>
  <c r="MF2055" i="5" s="1"/>
  <c r="MF2056" i="5" s="1"/>
  <c r="CW285" i="3"/>
  <c r="IN2055" i="5" s="1"/>
  <c r="E1471" i="5"/>
  <c r="NK1471" i="5" s="1"/>
  <c r="IN1470" i="5"/>
  <c r="CW280" i="3"/>
  <c r="II2055" i="5" s="1"/>
  <c r="CW407" i="3"/>
  <c r="MH2055" i="5" s="1"/>
  <c r="MH2056" i="5" s="1"/>
  <c r="CW388" i="3"/>
  <c r="LS2055" i="5" s="1"/>
  <c r="LS2056" i="5" s="1"/>
  <c r="CW386" i="3"/>
  <c r="LR2055" i="5" s="1"/>
  <c r="LR2056" i="5" s="1"/>
  <c r="CW293" i="3"/>
  <c r="IU2055" i="5" s="1"/>
  <c r="IU2056" i="5" s="1"/>
  <c r="CW289" i="3"/>
  <c r="IQ2055" i="5" s="1"/>
  <c r="IQ2056" i="5" s="1"/>
  <c r="CW284" i="3"/>
  <c r="IM2055" i="5" s="1"/>
  <c r="E1597" i="5"/>
  <c r="IM1599" i="5"/>
  <c r="CW283" i="3"/>
  <c r="IL2055" i="5" s="1"/>
  <c r="CS283" i="3"/>
  <c r="CU283" i="3" s="1"/>
  <c r="CW409" i="3"/>
  <c r="MJ2055" i="5" s="1"/>
  <c r="MJ2056" i="5" s="1"/>
  <c r="CZ281" i="3"/>
  <c r="DB281" i="3" s="1"/>
  <c r="CS281" i="3"/>
  <c r="CU281" i="3" s="1"/>
  <c r="CS280" i="3"/>
  <c r="CU280" i="3" s="1"/>
  <c r="CW420" i="3"/>
  <c r="MT2055" i="5" s="1"/>
  <c r="CW402" i="3"/>
  <c r="ME2055" i="5" s="1"/>
  <c r="ME2056" i="5" s="1"/>
  <c r="CW401" i="3"/>
  <c r="MD2055" i="5" s="1"/>
  <c r="MD2056" i="5" s="1"/>
  <c r="CW400" i="3"/>
  <c r="MC2055" i="5" s="1"/>
  <c r="MC2056" i="5" s="1"/>
  <c r="CW399" i="3"/>
  <c r="MB2055" i="5" s="1"/>
  <c r="MB2056" i="5" s="1"/>
  <c r="CW398" i="3"/>
  <c r="MA2055" i="5" s="1"/>
  <c r="CW397" i="3"/>
  <c r="LZ2055" i="5" s="1"/>
  <c r="LZ2056" i="5" s="1"/>
  <c r="CW378" i="3"/>
  <c r="CS285" i="3"/>
  <c r="CU285" i="3" s="1"/>
  <c r="CS284" i="3"/>
  <c r="CU284" i="3" s="1"/>
  <c r="CW281" i="3"/>
  <c r="IJ2055" i="5" s="1"/>
  <c r="IJ2056" i="5" s="1"/>
  <c r="CZ286" i="3"/>
  <c r="DB286" i="3" s="1"/>
  <c r="CZ282" i="3"/>
  <c r="DB282" i="3" s="1"/>
  <c r="CZ278" i="3"/>
  <c r="DB278" i="3" s="1"/>
  <c r="CZ270" i="3"/>
  <c r="DB270" i="3" s="1"/>
  <c r="CZ266" i="3"/>
  <c r="DB266" i="3" s="1"/>
  <c r="CW243" i="3"/>
  <c r="GW2055" i="5" s="1"/>
  <c r="GW2056" i="5" s="1"/>
  <c r="CW236" i="3"/>
  <c r="GP2055" i="5" s="1"/>
  <c r="GP2056" i="5" s="1"/>
  <c r="E1866" i="5"/>
  <c r="GL1868" i="5"/>
  <c r="CS218" i="3"/>
  <c r="CU218" i="3" s="1"/>
  <c r="CW209" i="3"/>
  <c r="CW208" i="3"/>
  <c r="CS208" i="3"/>
  <c r="CU208" i="3" s="1"/>
  <c r="CW189" i="3"/>
  <c r="CW182" i="3"/>
  <c r="FC2055" i="5" s="1"/>
  <c r="FC2056" i="5" s="1"/>
  <c r="CW177" i="3"/>
  <c r="CS177" i="3"/>
  <c r="CS176" i="3"/>
  <c r="CU176" i="3" s="1"/>
  <c r="CW172" i="3"/>
  <c r="EU2055" i="5" s="1"/>
  <c r="EU2056" i="5" s="1"/>
  <c r="CS172" i="3"/>
  <c r="CU172" i="3" s="1"/>
  <c r="CW166" i="3"/>
  <c r="EQ2055" i="5" s="1"/>
  <c r="EQ2056" i="5" s="1"/>
  <c r="CW157" i="3"/>
  <c r="CW156" i="3"/>
  <c r="EJ2055" i="5" s="1"/>
  <c r="EJ2056" i="5" s="1"/>
  <c r="CW135" i="3"/>
  <c r="CS129" i="3"/>
  <c r="CU129" i="3" s="1"/>
  <c r="E613" i="5"/>
  <c r="HI614" i="5"/>
  <c r="CS240" i="3"/>
  <c r="CU240" i="3" s="1"/>
  <c r="CS239" i="3"/>
  <c r="CU239" i="3" s="1"/>
  <c r="CW235" i="3"/>
  <c r="GO2055" i="5" s="1"/>
  <c r="GO2056" i="5" s="1"/>
  <c r="CS232" i="3"/>
  <c r="CU232" i="3" s="1"/>
  <c r="CS231" i="3"/>
  <c r="CU231" i="3" s="1"/>
  <c r="CW226" i="3"/>
  <c r="CS226" i="3"/>
  <c r="CW218" i="3"/>
  <c r="GA2055" i="5" s="1"/>
  <c r="GA2056" i="5" s="1"/>
  <c r="CW213" i="3"/>
  <c r="FW2055" i="5" s="1"/>
  <c r="FW2056" i="5" s="1"/>
  <c r="CW212" i="3"/>
  <c r="CS212" i="3"/>
  <c r="CU212" i="3" s="1"/>
  <c r="CW187" i="3"/>
  <c r="FD2055" i="5" s="1"/>
  <c r="FD2056" i="5" s="1"/>
  <c r="CS187" i="3"/>
  <c r="CU187" i="3" s="1"/>
  <c r="CS181" i="3"/>
  <c r="CU181" i="3" s="1"/>
  <c r="CW181" i="3"/>
  <c r="FB2055" i="5" s="1"/>
  <c r="FB2056" i="5" s="1"/>
  <c r="CS170" i="3"/>
  <c r="CU170" i="3" s="1"/>
  <c r="CS169" i="3"/>
  <c r="CU169" i="3" s="1"/>
  <c r="CW165" i="3"/>
  <c r="EP2055" i="5" s="1"/>
  <c r="EP2056" i="5" s="1"/>
  <c r="CW155" i="3"/>
  <c r="EI2055" i="5" s="1"/>
  <c r="EI2056" i="5" s="1"/>
  <c r="CW141" i="3"/>
  <c r="DY2055" i="5" s="1"/>
  <c r="DY2056" i="5" s="1"/>
  <c r="CS133" i="3"/>
  <c r="CU133" i="3" s="1"/>
  <c r="CZ276" i="3"/>
  <c r="DB276" i="3" s="1"/>
  <c r="CZ268" i="3"/>
  <c r="DB268" i="3" s="1"/>
  <c r="CS243" i="3"/>
  <c r="CU243" i="3" s="1"/>
  <c r="CW232" i="3"/>
  <c r="GI2055" i="5" s="1"/>
  <c r="GI2056" i="5" s="1"/>
  <c r="CS210" i="3"/>
  <c r="CU210" i="3" s="1"/>
  <c r="CS209" i="3"/>
  <c r="CU209" i="3" s="1"/>
  <c r="CW180" i="3"/>
  <c r="FA2055" i="5" s="1"/>
  <c r="FA2056" i="5" s="1"/>
  <c r="CW175" i="3"/>
  <c r="EW2055" i="5" s="1"/>
  <c r="CS157" i="3"/>
  <c r="CU157" i="3" s="1"/>
  <c r="CW154" i="3"/>
  <c r="EH2055" i="5" s="1"/>
  <c r="EH2056" i="5" s="1"/>
  <c r="CW129" i="3"/>
  <c r="DQ2055" i="5" s="1"/>
  <c r="DQ2056" i="5" s="1"/>
  <c r="CW127" i="3"/>
  <c r="DO2055" i="5" s="1"/>
  <c r="DO2056" i="5" s="1"/>
  <c r="CS127" i="3"/>
  <c r="CU127" i="3" s="1"/>
  <c r="CZ277" i="3"/>
  <c r="DB277" i="3" s="1"/>
  <c r="CZ273" i="3"/>
  <c r="DB273" i="3" s="1"/>
  <c r="CZ265" i="3"/>
  <c r="DB265" i="3" s="1"/>
  <c r="E1947" i="5"/>
  <c r="HN1949" i="5"/>
  <c r="CW239" i="3"/>
  <c r="GS2055" i="5" s="1"/>
  <c r="GS2056" i="5" s="1"/>
  <c r="CS236" i="3"/>
  <c r="CU236" i="3" s="1"/>
  <c r="CW231" i="3"/>
  <c r="CS228" i="3"/>
  <c r="CU228" i="3" s="1"/>
  <c r="CS189" i="3"/>
  <c r="CU189" i="3" s="1"/>
  <c r="CW178" i="3"/>
  <c r="EY2055" i="5" s="1"/>
  <c r="EY2056" i="5" s="1"/>
  <c r="CW173" i="3"/>
  <c r="EV2055" i="5" s="1"/>
  <c r="CW169" i="3"/>
  <c r="ES2055" i="5" s="1"/>
  <c r="ES2056" i="5" s="1"/>
  <c r="CW168" i="3"/>
  <c r="ER2055" i="5" s="1"/>
  <c r="ER2056" i="5" s="1"/>
  <c r="CW152" i="3"/>
  <c r="CS152" i="3"/>
  <c r="CU152" i="3" s="1"/>
  <c r="CW133" i="3"/>
  <c r="DU2055" i="5" s="1"/>
  <c r="DU2056" i="5" s="1"/>
  <c r="CW132" i="3"/>
  <c r="DT2055" i="5" s="1"/>
  <c r="DT2056" i="5" s="1"/>
  <c r="CS132" i="3"/>
  <c r="CU132" i="3" s="1"/>
  <c r="CW131" i="3"/>
  <c r="DS2055" i="5" s="1"/>
  <c r="DS2056" i="5" s="1"/>
  <c r="CS131" i="3"/>
  <c r="CU131" i="3" s="1"/>
  <c r="CW49" i="3"/>
  <c r="AR2055" i="5" s="1"/>
  <c r="AR2056" i="5" s="1"/>
  <c r="CS25" i="3"/>
  <c r="CU25" i="3" s="1"/>
  <c r="CW45" i="3"/>
  <c r="AN2055" i="5" s="1"/>
  <c r="AN2056" i="5" s="1"/>
  <c r="CW217" i="3"/>
  <c r="FZ2055" i="5" s="1"/>
  <c r="FZ2056" i="5" s="1"/>
  <c r="CW216" i="3"/>
  <c r="FY2055" i="5" s="1"/>
  <c r="FY2056" i="5" s="1"/>
  <c r="CW215" i="3"/>
  <c r="FX2055" i="5" s="1"/>
  <c r="FX2056" i="5" s="1"/>
  <c r="CW160" i="3"/>
  <c r="EM2055" i="5" s="1"/>
  <c r="EM2056" i="5" s="1"/>
  <c r="CW159" i="3"/>
  <c r="EL2055" i="5" s="1"/>
  <c r="EL2056" i="5" s="1"/>
  <c r="CW158" i="3"/>
  <c r="EK2055" i="5" s="1"/>
  <c r="EK2056" i="5" s="1"/>
  <c r="CW139" i="3"/>
  <c r="DX2055" i="5" s="1"/>
  <c r="CW138" i="3"/>
  <c r="DW2055" i="5" s="1"/>
  <c r="DW2056" i="5" s="1"/>
  <c r="CW137" i="3"/>
  <c r="DV2055" i="5" s="1"/>
  <c r="DV2056" i="5" s="1"/>
  <c r="CS37" i="3"/>
  <c r="CU37" i="3" s="1"/>
  <c r="CW25" i="3"/>
  <c r="V2055" i="5" s="1"/>
  <c r="V2056" i="5" s="1"/>
  <c r="CW17" i="3"/>
  <c r="N2055" i="5" s="1"/>
  <c r="N2056" i="5" s="1"/>
  <c r="CW224" i="3"/>
  <c r="GF2055" i="5" s="1"/>
  <c r="GF2056" i="5" s="1"/>
  <c r="CW223" i="3"/>
  <c r="GE2055" i="5" s="1"/>
  <c r="GE2056" i="5" s="1"/>
  <c r="CW222" i="3"/>
  <c r="GD2055" i="5" s="1"/>
  <c r="GD2056" i="5" s="1"/>
  <c r="CW221" i="3"/>
  <c r="GC2055" i="5" s="1"/>
  <c r="GC2056" i="5" s="1"/>
  <c r="CW219" i="3"/>
  <c r="GB2055" i="5" s="1"/>
  <c r="GB2056" i="5" s="1"/>
  <c r="CW206" i="3"/>
  <c r="FT2055" i="5" s="1"/>
  <c r="FT2056" i="5" s="1"/>
  <c r="CW205" i="3"/>
  <c r="FS2055" i="5" s="1"/>
  <c r="FS2056" i="5" s="1"/>
  <c r="CW204" i="3"/>
  <c r="FR2055" i="5" s="1"/>
  <c r="FR2056" i="5" s="1"/>
  <c r="CW203" i="3"/>
  <c r="FQ2055" i="5" s="1"/>
  <c r="FQ2056" i="5" s="1"/>
  <c r="CW202" i="3"/>
  <c r="FP2055" i="5" s="1"/>
  <c r="FP2056" i="5" s="1"/>
  <c r="CW201" i="3"/>
  <c r="FO2055" i="5" s="1"/>
  <c r="FO2056" i="5" s="1"/>
  <c r="CW200" i="3"/>
  <c r="FN2055" i="5" s="1"/>
  <c r="FN2056" i="5" s="1"/>
  <c r="CW199" i="3"/>
  <c r="FM2055" i="5" s="1"/>
  <c r="FM2056" i="5" s="1"/>
  <c r="CW197" i="3"/>
  <c r="FL2055" i="5" s="1"/>
  <c r="FL2056" i="5" s="1"/>
  <c r="CW196" i="3"/>
  <c r="FK2055" i="5" s="1"/>
  <c r="FK2056" i="5" s="1"/>
  <c r="CW195" i="3"/>
  <c r="FJ2055" i="5" s="1"/>
  <c r="FJ2056" i="5" s="1"/>
  <c r="CW194" i="3"/>
  <c r="FI2055" i="5" s="1"/>
  <c r="FI2056" i="5" s="1"/>
  <c r="CW193" i="3"/>
  <c r="FH2055" i="5" s="1"/>
  <c r="FH2056" i="5" s="1"/>
  <c r="CW192" i="3"/>
  <c r="FG2055" i="5" s="1"/>
  <c r="FG2056" i="5" s="1"/>
  <c r="CW191" i="3"/>
  <c r="FF2055" i="5" s="1"/>
  <c r="FF2056" i="5" s="1"/>
  <c r="F699" i="5"/>
  <c r="MT698" i="5"/>
  <c r="TW698" i="5" s="1"/>
  <c r="MT28" i="5"/>
  <c r="F29" i="5"/>
  <c r="EX1202" i="5"/>
  <c r="F360" i="5"/>
  <c r="MT1372" i="5"/>
  <c r="TW1372" i="5" s="1"/>
  <c r="F1373" i="5"/>
  <c r="H1374" i="5" s="1"/>
  <c r="MT168" i="5"/>
  <c r="TW168" i="5" s="1"/>
  <c r="F169" i="5"/>
  <c r="F415" i="5"/>
  <c r="MT414" i="5"/>
  <c r="TW414" i="5" s="1"/>
  <c r="H1023" i="5"/>
  <c r="NG1021" i="5"/>
  <c r="TW1021" i="5" s="1"/>
  <c r="F505" i="5"/>
  <c r="GQ2056" i="5" l="1"/>
  <c r="GV2056" i="5"/>
  <c r="DB353" i="3"/>
  <c r="DB336" i="3"/>
  <c r="CD208" i="4"/>
  <c r="CF208" i="4" s="1"/>
  <c r="CL62" i="4"/>
  <c r="CL75" i="4"/>
  <c r="CL80" i="4"/>
  <c r="CL183" i="4"/>
  <c r="CL72" i="4"/>
  <c r="CL90" i="4"/>
  <c r="CL18" i="4"/>
  <c r="CQ15" i="4" s="1"/>
  <c r="CL55" i="4"/>
  <c r="CL89" i="4"/>
  <c r="CL168" i="4"/>
  <c r="CL153" i="4"/>
  <c r="CL25" i="4"/>
  <c r="CL149" i="4"/>
  <c r="CL150" i="4" s="1"/>
  <c r="CQ26" i="4" s="1"/>
  <c r="CL191" i="4"/>
  <c r="CD216" i="4"/>
  <c r="CF216" i="4" s="1"/>
  <c r="CD214" i="4"/>
  <c r="CF214" i="4" s="1"/>
  <c r="CL214" i="4"/>
  <c r="CL208" i="4"/>
  <c r="CQ39" i="4" s="1"/>
  <c r="CL35" i="4"/>
  <c r="CL63" i="4"/>
  <c r="CL81" i="4"/>
  <c r="CL38" i="4"/>
  <c r="CL57" i="4"/>
  <c r="CL66" i="4"/>
  <c r="CL79" i="4"/>
  <c r="CL84" i="4"/>
  <c r="CL190" i="4"/>
  <c r="CL65" i="4"/>
  <c r="CL130" i="4"/>
  <c r="CL176" i="4"/>
  <c r="CL219" i="4"/>
  <c r="CQ43" i="4" s="1"/>
  <c r="CL135" i="4"/>
  <c r="CL220" i="4"/>
  <c r="CL28" i="4"/>
  <c r="CQ22" i="4" s="1"/>
  <c r="CL189" i="4"/>
  <c r="CL201" i="4"/>
  <c r="CQ47" i="4" s="1"/>
  <c r="CL204" i="4"/>
  <c r="CD207" i="4"/>
  <c r="CF207" i="4" s="1"/>
  <c r="CL209" i="4"/>
  <c r="CL216" i="4"/>
  <c r="CL211" i="4"/>
  <c r="CL41" i="4"/>
  <c r="CD37" i="4"/>
  <c r="CF37" i="4" s="1"/>
  <c r="CD46" i="4"/>
  <c r="CF46" i="4" s="1"/>
  <c r="CL70" i="4"/>
  <c r="CL76" i="4"/>
  <c r="CL88" i="4"/>
  <c r="CL98" i="4"/>
  <c r="CL101" i="4" s="1"/>
  <c r="CL195" i="4"/>
  <c r="CL188" i="4"/>
  <c r="CL71" i="4"/>
  <c r="CL77" i="4"/>
  <c r="CL127" i="4"/>
  <c r="CL200" i="4"/>
  <c r="CL125" i="4"/>
  <c r="CL126" i="4" s="1"/>
  <c r="CL23" i="4"/>
  <c r="CL131" i="4"/>
  <c r="CL140" i="4"/>
  <c r="CL142" i="4" s="1"/>
  <c r="CL202" i="4"/>
  <c r="CL213" i="4"/>
  <c r="CL49" i="4"/>
  <c r="CL50" i="4"/>
  <c r="CL39" i="4"/>
  <c r="CL67" i="4"/>
  <c r="CL85" i="4"/>
  <c r="CL175" i="4"/>
  <c r="CQ14" i="4" s="1"/>
  <c r="CL37" i="4"/>
  <c r="CL83" i="4"/>
  <c r="CL167" i="4"/>
  <c r="CL154" i="4"/>
  <c r="CL134" i="4"/>
  <c r="CL24" i="4"/>
  <c r="CL198" i="4"/>
  <c r="CL199" i="4"/>
  <c r="CU226" i="3"/>
  <c r="CU225" i="3"/>
  <c r="CU177" i="3"/>
  <c r="CU134" i="3"/>
  <c r="CS51" i="3"/>
  <c r="CU51" i="3" s="1"/>
  <c r="CS99" i="3"/>
  <c r="CU99" i="3" s="1"/>
  <c r="CW99" i="3"/>
  <c r="CQ2055" i="5" s="1"/>
  <c r="CQ2056" i="5" s="1"/>
  <c r="CS136" i="3"/>
  <c r="CU136" i="3" s="1"/>
  <c r="CW143" i="3"/>
  <c r="EA2055" i="5" s="1"/>
  <c r="EA2056" i="5" s="1"/>
  <c r="CW145" i="3"/>
  <c r="EC2055" i="5" s="1"/>
  <c r="EC2056" i="5" s="1"/>
  <c r="CW146" i="3"/>
  <c r="CW162" i="3"/>
  <c r="EN2055" i="5" s="1"/>
  <c r="EN2056" i="5" s="1"/>
  <c r="CW164" i="3"/>
  <c r="CW15" i="3"/>
  <c r="L2055" i="5" s="1"/>
  <c r="L2056" i="5" s="1"/>
  <c r="CW37" i="3"/>
  <c r="AF2055" i="5" s="1"/>
  <c r="AF2056" i="5" s="1"/>
  <c r="CW39" i="3"/>
  <c r="AH2055" i="5" s="1"/>
  <c r="AH2056" i="5" s="1"/>
  <c r="CS45" i="3"/>
  <c r="CU45" i="3" s="1"/>
  <c r="CS54" i="3"/>
  <c r="CU54" i="3" s="1"/>
  <c r="CW94" i="3"/>
  <c r="CL2055" i="5" s="1"/>
  <c r="CL2056" i="5" s="1"/>
  <c r="CS98" i="3"/>
  <c r="CU98" i="3" s="1"/>
  <c r="CW102" i="3"/>
  <c r="CT2055" i="5" s="1"/>
  <c r="CT2056" i="5" s="1"/>
  <c r="CS23" i="3"/>
  <c r="CU23" i="3" s="1"/>
  <c r="CS27" i="3"/>
  <c r="CU27" i="3" s="1"/>
  <c r="CS31" i="3"/>
  <c r="CU31" i="3" s="1"/>
  <c r="CS35" i="3"/>
  <c r="CU35" i="3" s="1"/>
  <c r="CS49" i="3"/>
  <c r="CU49" i="3" s="1"/>
  <c r="CW51" i="3"/>
  <c r="AT2055" i="5" s="1"/>
  <c r="AT2056" i="5" s="1"/>
  <c r="CW59" i="3"/>
  <c r="BB2055" i="5" s="1"/>
  <c r="BB2056" i="5" s="1"/>
  <c r="CS63" i="3"/>
  <c r="CU63" i="3" s="1"/>
  <c r="CW71" i="3"/>
  <c r="BO2055" i="5" s="1"/>
  <c r="BO2056" i="5" s="1"/>
  <c r="CS75" i="3"/>
  <c r="CU75" i="3" s="1"/>
  <c r="CW79" i="3"/>
  <c r="BW2055" i="5" s="1"/>
  <c r="BW2056" i="5" s="1"/>
  <c r="CS91" i="3"/>
  <c r="CU91" i="3" s="1"/>
  <c r="CW97" i="3"/>
  <c r="CO2055" i="5" s="1"/>
  <c r="CO2056" i="5" s="1"/>
  <c r="CW111" i="3"/>
  <c r="DC2055" i="5" s="1"/>
  <c r="DC2056" i="5" s="1"/>
  <c r="CW119" i="3"/>
  <c r="DK2055" i="5" s="1"/>
  <c r="DK2056" i="5" s="1"/>
  <c r="CS144" i="3"/>
  <c r="CU144" i="3" s="1"/>
  <c r="CS146" i="3"/>
  <c r="CU146" i="3" s="1"/>
  <c r="CW16" i="3"/>
  <c r="M2055" i="5" s="1"/>
  <c r="M2056" i="5" s="1"/>
  <c r="CW32" i="3"/>
  <c r="AA2055" i="5" s="1"/>
  <c r="AA2056" i="5" s="1"/>
  <c r="CW62" i="3"/>
  <c r="BE2055" i="5" s="1"/>
  <c r="BE2056" i="5" s="1"/>
  <c r="CW70" i="3"/>
  <c r="BN2055" i="5" s="1"/>
  <c r="BN2056" i="5" s="1"/>
  <c r="CW78" i="3"/>
  <c r="BV2055" i="5" s="1"/>
  <c r="BV2056" i="5" s="1"/>
  <c r="CS90" i="3"/>
  <c r="CU90" i="3" s="1"/>
  <c r="CS92" i="3"/>
  <c r="CU92" i="3" s="1"/>
  <c r="CS67" i="3"/>
  <c r="CU67" i="3" s="1"/>
  <c r="CW81" i="3"/>
  <c r="BY2055" i="5" s="1"/>
  <c r="BY2056" i="5" s="1"/>
  <c r="CW136" i="3"/>
  <c r="CS143" i="3"/>
  <c r="CU143" i="3" s="1"/>
  <c r="CS164" i="3"/>
  <c r="CU164" i="3" s="1"/>
  <c r="CS21" i="3"/>
  <c r="CU21" i="3" s="1"/>
  <c r="CW23" i="3"/>
  <c r="T2055" i="5" s="1"/>
  <c r="T2056" i="5" s="1"/>
  <c r="CW27" i="3"/>
  <c r="X2055" i="5" s="1"/>
  <c r="X2056" i="5" s="1"/>
  <c r="CS59" i="3"/>
  <c r="CU59" i="3" s="1"/>
  <c r="CW69" i="3"/>
  <c r="BM2055" i="5" s="1"/>
  <c r="BM2056" i="5" s="1"/>
  <c r="CW77" i="3"/>
  <c r="BU2055" i="5" s="1"/>
  <c r="BU2056" i="5" s="1"/>
  <c r="CW85" i="3"/>
  <c r="CC2055" i="5" s="1"/>
  <c r="CC2056" i="5" s="1"/>
  <c r="CW91" i="3"/>
  <c r="CI2055" i="5" s="1"/>
  <c r="CI2056" i="5" s="1"/>
  <c r="CS113" i="3"/>
  <c r="CU113" i="3" s="1"/>
  <c r="CS20" i="3"/>
  <c r="CU20" i="3" s="1"/>
  <c r="CS82" i="3"/>
  <c r="CU82" i="3" s="1"/>
  <c r="CS106" i="3"/>
  <c r="CU106" i="3" s="1"/>
  <c r="CS19" i="3"/>
  <c r="CU19" i="3" s="1"/>
  <c r="CW41" i="3"/>
  <c r="AJ2055" i="5" s="1"/>
  <c r="AJ2056" i="5" s="1"/>
  <c r="CS55" i="3"/>
  <c r="CU55" i="3" s="1"/>
  <c r="CW63" i="3"/>
  <c r="BF2055" i="5" s="1"/>
  <c r="BF2056" i="5" s="1"/>
  <c r="CW95" i="3"/>
  <c r="CM2055" i="5" s="1"/>
  <c r="CM2056" i="5" s="1"/>
  <c r="CW103" i="3"/>
  <c r="CU2055" i="5" s="1"/>
  <c r="CU2056" i="5" s="1"/>
  <c r="CW110" i="3"/>
  <c r="DB2055" i="5" s="1"/>
  <c r="DB2056" i="5" s="1"/>
  <c r="CS114" i="3"/>
  <c r="CU114" i="3" s="1"/>
  <c r="CS118" i="3"/>
  <c r="CU118" i="3" s="1"/>
  <c r="CS120" i="3"/>
  <c r="CS141" i="3"/>
  <c r="CU141" i="3" s="1"/>
  <c r="CW185" i="3"/>
  <c r="CW225" i="3"/>
  <c r="CS229" i="3"/>
  <c r="CU229" i="3" s="1"/>
  <c r="CW28" i="3"/>
  <c r="Y2055" i="5" s="1"/>
  <c r="Y2056" i="5" s="1"/>
  <c r="CW40" i="3"/>
  <c r="AI2055" i="5" s="1"/>
  <c r="AI2056" i="5" s="1"/>
  <c r="CS52" i="3"/>
  <c r="CU52" i="3" s="1"/>
  <c r="CS58" i="3"/>
  <c r="CU58" i="3" s="1"/>
  <c r="CW60" i="3"/>
  <c r="BC2055" i="5" s="1"/>
  <c r="BC2056" i="5" s="1"/>
  <c r="CS60" i="3"/>
  <c r="CU60" i="3" s="1"/>
  <c r="CS66" i="3"/>
  <c r="CU66" i="3" s="1"/>
  <c r="CW68" i="3"/>
  <c r="BL2055" i="5" s="1"/>
  <c r="BL2056" i="5" s="1"/>
  <c r="CS74" i="3"/>
  <c r="CU74" i="3" s="1"/>
  <c r="CS76" i="3"/>
  <c r="CU76" i="3" s="1"/>
  <c r="CW84" i="3"/>
  <c r="CB2055" i="5" s="1"/>
  <c r="CB2056" i="5" s="1"/>
  <c r="CW86" i="3"/>
  <c r="CD2055" i="5" s="1"/>
  <c r="CD2056" i="5" s="1"/>
  <c r="CW92" i="3"/>
  <c r="CJ2055" i="5" s="1"/>
  <c r="CJ2056" i="5" s="1"/>
  <c r="CW100" i="3"/>
  <c r="CR2055" i="5" s="1"/>
  <c r="CR2056" i="5" s="1"/>
  <c r="CS100" i="3"/>
  <c r="CU100" i="3" s="1"/>
  <c r="CS39" i="3"/>
  <c r="CU39" i="3" s="1"/>
  <c r="CS57" i="3"/>
  <c r="CU57" i="3" s="1"/>
  <c r="CS69" i="3"/>
  <c r="CU69" i="3" s="1"/>
  <c r="CS77" i="3"/>
  <c r="CU77" i="3" s="1"/>
  <c r="CW87" i="3"/>
  <c r="CE2055" i="5" s="1"/>
  <c r="CE2056" i="5" s="1"/>
  <c r="CS89" i="3"/>
  <c r="CU89" i="3" s="1"/>
  <c r="CW89" i="3"/>
  <c r="CG2055" i="5" s="1"/>
  <c r="CG2056" i="5" s="1"/>
  <c r="CS93" i="3"/>
  <c r="CU93" i="3" s="1"/>
  <c r="CS97" i="3"/>
  <c r="CU97" i="3" s="1"/>
  <c r="CW107" i="3"/>
  <c r="CY2055" i="5" s="1"/>
  <c r="CY2056" i="5" s="1"/>
  <c r="CS109" i="3"/>
  <c r="CU109" i="3" s="1"/>
  <c r="CW109" i="3"/>
  <c r="DA2055" i="5" s="1"/>
  <c r="DA2056" i="5" s="1"/>
  <c r="CS117" i="3"/>
  <c r="CU117" i="3" s="1"/>
  <c r="CW142" i="3"/>
  <c r="DZ2055" i="5" s="1"/>
  <c r="DZ2056" i="5" s="1"/>
  <c r="CS12" i="3"/>
  <c r="CU12" i="3" s="1"/>
  <c r="CW36" i="3"/>
  <c r="AE2055" i="5" s="1"/>
  <c r="AE2056" i="5" s="1"/>
  <c r="CW76" i="3"/>
  <c r="BT2055" i="5" s="1"/>
  <c r="BT2056" i="5" s="1"/>
  <c r="CS84" i="3"/>
  <c r="CU84" i="3" s="1"/>
  <c r="CS85" i="3"/>
  <c r="CU85" i="3" s="1"/>
  <c r="CW26" i="3"/>
  <c r="W2055" i="5" s="1"/>
  <c r="W2056" i="5" s="1"/>
  <c r="DB204" i="3"/>
  <c r="CS193" i="3"/>
  <c r="CU193" i="3" s="1"/>
  <c r="DB200" i="3"/>
  <c r="CW20" i="3"/>
  <c r="Q2055" i="5" s="1"/>
  <c r="Q2056" i="5" s="1"/>
  <c r="CW24" i="3"/>
  <c r="U2055" i="5" s="1"/>
  <c r="U2056" i="5" s="1"/>
  <c r="CS28" i="3"/>
  <c r="CU28" i="3" s="1"/>
  <c r="CS40" i="3"/>
  <c r="CU40" i="3" s="1"/>
  <c r="CS42" i="3"/>
  <c r="CU42" i="3" s="1"/>
  <c r="CS48" i="3"/>
  <c r="CU48" i="3" s="1"/>
  <c r="CW56" i="3"/>
  <c r="AY2055" i="5" s="1"/>
  <c r="AY2056" i="5" s="1"/>
  <c r="CS56" i="3"/>
  <c r="CU56" i="3" s="1"/>
  <c r="CW58" i="3"/>
  <c r="BA2055" i="5" s="1"/>
  <c r="BA2056" i="5" s="1"/>
  <c r="CS62" i="3"/>
  <c r="CU62" i="3" s="1"/>
  <c r="CW64" i="3"/>
  <c r="BH2055" i="5" s="1"/>
  <c r="BH2056" i="5" s="1"/>
  <c r="CS64" i="3"/>
  <c r="CU64" i="3" s="1"/>
  <c r="CW66" i="3"/>
  <c r="BJ2055" i="5" s="1"/>
  <c r="BJ2056" i="5" s="1"/>
  <c r="CS70" i="3"/>
  <c r="CU70" i="3" s="1"/>
  <c r="CW72" i="3"/>
  <c r="BP2055" i="5" s="1"/>
  <c r="BP2056" i="5" s="1"/>
  <c r="CS72" i="3"/>
  <c r="CU72" i="3" s="1"/>
  <c r="CW74" i="3"/>
  <c r="BR2055" i="5" s="1"/>
  <c r="BR2056" i="5" s="1"/>
  <c r="CS78" i="3"/>
  <c r="CU78" i="3" s="1"/>
  <c r="CW80" i="3"/>
  <c r="BX2055" i="5" s="1"/>
  <c r="BX2056" i="5" s="1"/>
  <c r="CS80" i="3"/>
  <c r="CU80" i="3" s="1"/>
  <c r="CW82" i="3"/>
  <c r="BZ2055" i="5" s="1"/>
  <c r="BZ2056" i="5" s="1"/>
  <c r="CS86" i="3"/>
  <c r="CU86" i="3" s="1"/>
  <c r="CW88" i="3"/>
  <c r="CF2055" i="5" s="1"/>
  <c r="CF2056" i="5" s="1"/>
  <c r="CS88" i="3"/>
  <c r="CU88" i="3" s="1"/>
  <c r="CW90" i="3"/>
  <c r="CH2055" i="5" s="1"/>
  <c r="CH2056" i="5" s="1"/>
  <c r="CS94" i="3"/>
  <c r="CU94" i="3" s="1"/>
  <c r="CW96" i="3"/>
  <c r="CN2055" i="5" s="1"/>
  <c r="CN2056" i="5" s="1"/>
  <c r="CS96" i="3"/>
  <c r="CU96" i="3" s="1"/>
  <c r="CW98" i="3"/>
  <c r="CP2055" i="5" s="1"/>
  <c r="CP2056" i="5" s="1"/>
  <c r="CS102" i="3"/>
  <c r="CU102" i="3" s="1"/>
  <c r="CW104" i="3"/>
  <c r="CV2055" i="5" s="1"/>
  <c r="CV2056" i="5" s="1"/>
  <c r="CS104" i="3"/>
  <c r="CU104" i="3" s="1"/>
  <c r="CW106" i="3"/>
  <c r="CX2055" i="5" s="1"/>
  <c r="CX2056" i="5" s="1"/>
  <c r="CS17" i="3"/>
  <c r="CU17" i="3" s="1"/>
  <c r="CW29" i="3"/>
  <c r="CS41" i="3"/>
  <c r="CU41" i="3" s="1"/>
  <c r="CW53" i="3"/>
  <c r="AV2055" i="5" s="1"/>
  <c r="AV2056" i="5" s="1"/>
  <c r="CS65" i="3"/>
  <c r="CU65" i="3" s="1"/>
  <c r="CW67" i="3"/>
  <c r="BK2055" i="5" s="1"/>
  <c r="BK2056" i="5" s="1"/>
  <c r="CS71" i="3"/>
  <c r="CU71" i="3" s="1"/>
  <c r="CS73" i="3"/>
  <c r="CU73" i="3" s="1"/>
  <c r="CW75" i="3"/>
  <c r="BS2055" i="5" s="1"/>
  <c r="BS2056" i="5" s="1"/>
  <c r="CS79" i="3"/>
  <c r="CU79" i="3" s="1"/>
  <c r="CS81" i="3"/>
  <c r="CU81" i="3" s="1"/>
  <c r="CW83" i="3"/>
  <c r="CA2055" i="5" s="1"/>
  <c r="CA2056" i="5" s="1"/>
  <c r="CS87" i="3"/>
  <c r="CU87" i="3" s="1"/>
  <c r="CW93" i="3"/>
  <c r="CK2055" i="5" s="1"/>
  <c r="CK2056" i="5" s="1"/>
  <c r="CS95" i="3"/>
  <c r="CU95" i="3" s="1"/>
  <c r="CS101" i="3"/>
  <c r="CU101" i="3" s="1"/>
  <c r="CS103" i="3"/>
  <c r="CU103" i="3" s="1"/>
  <c r="CS105" i="3"/>
  <c r="CU105" i="3" s="1"/>
  <c r="CS107" i="3"/>
  <c r="CU107" i="3" s="1"/>
  <c r="CS111" i="3"/>
  <c r="CU111" i="3" s="1"/>
  <c r="CW113" i="3"/>
  <c r="DE2055" i="5" s="1"/>
  <c r="DE2056" i="5" s="1"/>
  <c r="CS115" i="3"/>
  <c r="CU115" i="3" s="1"/>
  <c r="CW117" i="3"/>
  <c r="DI2055" i="5" s="1"/>
  <c r="DI2056" i="5" s="1"/>
  <c r="CS119" i="3"/>
  <c r="CU119" i="3" s="1"/>
  <c r="CS142" i="3"/>
  <c r="CU142" i="3" s="1"/>
  <c r="CW144" i="3"/>
  <c r="EB2055" i="5" s="1"/>
  <c r="EB2056" i="5" s="1"/>
  <c r="CS145" i="3"/>
  <c r="CU145" i="3" s="1"/>
  <c r="CS162" i="3"/>
  <c r="CU162" i="3" s="1"/>
  <c r="CS163" i="3"/>
  <c r="CU163" i="3" s="1"/>
  <c r="CW163" i="3"/>
  <c r="EO2055" i="5" s="1"/>
  <c r="EO2056" i="5" s="1"/>
  <c r="CW13" i="3"/>
  <c r="J2055" i="5" s="1"/>
  <c r="J2056" i="5" s="1"/>
  <c r="CS13" i="3"/>
  <c r="CU13" i="3" s="1"/>
  <c r="CS15" i="3"/>
  <c r="CU15" i="3" s="1"/>
  <c r="CW19" i="3"/>
  <c r="P2055" i="5" s="1"/>
  <c r="P2056" i="5" s="1"/>
  <c r="CW21" i="3"/>
  <c r="R2055" i="5" s="1"/>
  <c r="R2056" i="5" s="1"/>
  <c r="CS33" i="3"/>
  <c r="CU33" i="3" s="1"/>
  <c r="CW33" i="3"/>
  <c r="AB2055" i="5" s="1"/>
  <c r="AB2056" i="5" s="1"/>
  <c r="CW35" i="3"/>
  <c r="AD2055" i="5" s="1"/>
  <c r="AD2056" i="5" s="1"/>
  <c r="CW43" i="3"/>
  <c r="AL2055" i="5" s="1"/>
  <c r="AL2056" i="5" s="1"/>
  <c r="CS43" i="3"/>
  <c r="CU43" i="3" s="1"/>
  <c r="CS47" i="3"/>
  <c r="CU47" i="3" s="1"/>
  <c r="CS53" i="3"/>
  <c r="CU53" i="3" s="1"/>
  <c r="CS61" i="3"/>
  <c r="CU61" i="3" s="1"/>
  <c r="CS29" i="3"/>
  <c r="DB206" i="3"/>
  <c r="CW12" i="3"/>
  <c r="I2055" i="5" s="1"/>
  <c r="I2056" i="5" s="1"/>
  <c r="CS16" i="3"/>
  <c r="CU16" i="3" s="1"/>
  <c r="CS18" i="3"/>
  <c r="CU18" i="3" s="1"/>
  <c r="CS24" i="3"/>
  <c r="CU24" i="3" s="1"/>
  <c r="CS30" i="3"/>
  <c r="CU30" i="3" s="1"/>
  <c r="CS32" i="3"/>
  <c r="CU32" i="3" s="1"/>
  <c r="CS34" i="3"/>
  <c r="CU34" i="3" s="1"/>
  <c r="CS36" i="3"/>
  <c r="CU36" i="3" s="1"/>
  <c r="CS38" i="3"/>
  <c r="CU38" i="3" s="1"/>
  <c r="CW42" i="3"/>
  <c r="AK2055" i="5" s="1"/>
  <c r="AK2056" i="5" s="1"/>
  <c r="CW44" i="3"/>
  <c r="AM2055" i="5" s="1"/>
  <c r="AM2056" i="5" s="1"/>
  <c r="CS44" i="3"/>
  <c r="CU44" i="3" s="1"/>
  <c r="CW50" i="3"/>
  <c r="AS2055" i="5" s="1"/>
  <c r="AS2056" i="5" s="1"/>
  <c r="CS50" i="3"/>
  <c r="CU50" i="3" s="1"/>
  <c r="CW52" i="3"/>
  <c r="AU2055" i="5" s="1"/>
  <c r="AU2056" i="5" s="1"/>
  <c r="CW54" i="3"/>
  <c r="AW2055" i="5" s="1"/>
  <c r="AW2056" i="5" s="1"/>
  <c r="H1203" i="5"/>
  <c r="CS378" i="3"/>
  <c r="CU378" i="3" s="1"/>
  <c r="DB191" i="3"/>
  <c r="CS192" i="3"/>
  <c r="CU192" i="3" s="1"/>
  <c r="DB203" i="3"/>
  <c r="DB219" i="3"/>
  <c r="CS221" i="3"/>
  <c r="CU221" i="3" s="1"/>
  <c r="CS196" i="3"/>
  <c r="CU196" i="3" s="1"/>
  <c r="CS197" i="3"/>
  <c r="CU197" i="3" s="1"/>
  <c r="CS216" i="3"/>
  <c r="CU216" i="3" s="1"/>
  <c r="CS223" i="3"/>
  <c r="CU223" i="3" s="1"/>
  <c r="CW14" i="3"/>
  <c r="K2055" i="5" s="1"/>
  <c r="K2056" i="5" s="1"/>
  <c r="CS14" i="3"/>
  <c r="CU14" i="3" s="1"/>
  <c r="CW22" i="3"/>
  <c r="S2055" i="5" s="1"/>
  <c r="S2056" i="5" s="1"/>
  <c r="CS22" i="3"/>
  <c r="CU22" i="3" s="1"/>
  <c r="CS26" i="3"/>
  <c r="CU26" i="3" s="1"/>
  <c r="CW38" i="3"/>
  <c r="AG2055" i="5" s="1"/>
  <c r="AG2056" i="5" s="1"/>
  <c r="CS46" i="3"/>
  <c r="CU46" i="3" s="1"/>
  <c r="CW48" i="3"/>
  <c r="AQ2055" i="5" s="1"/>
  <c r="AQ2056" i="5" s="1"/>
  <c r="CU120" i="3"/>
  <c r="CS121" i="1"/>
  <c r="CL205" i="4"/>
  <c r="CQ38" i="4" s="1"/>
  <c r="CL48" i="4"/>
  <c r="CL42" i="4"/>
  <c r="DB429" i="3"/>
  <c r="DB147" i="3"/>
  <c r="DB168" i="3"/>
  <c r="DB138" i="3"/>
  <c r="DB378" i="3"/>
  <c r="CS180" i="3"/>
  <c r="CU180" i="3" s="1"/>
  <c r="DB182" i="3"/>
  <c r="DB195" i="3"/>
  <c r="CS224" i="3"/>
  <c r="CU224" i="3" s="1"/>
  <c r="CS219" i="3"/>
  <c r="CU219" i="3" s="1"/>
  <c r="DB217" i="3"/>
  <c r="CS215" i="3"/>
  <c r="CU215" i="3" s="1"/>
  <c r="CS222" i="3"/>
  <c r="CU222" i="3" s="1"/>
  <c r="DB196" i="3"/>
  <c r="DB197" i="3"/>
  <c r="CS201" i="3"/>
  <c r="CU201" i="3" s="1"/>
  <c r="CS202" i="3"/>
  <c r="CU202" i="3" s="1"/>
  <c r="CS205" i="3"/>
  <c r="CU205" i="3" s="1"/>
  <c r="CS206" i="3"/>
  <c r="CU206" i="3" s="1"/>
  <c r="DB216" i="3"/>
  <c r="CQ12" i="4"/>
  <c r="CS182" i="3"/>
  <c r="CU182" i="3" s="1"/>
  <c r="DB215" i="3"/>
  <c r="CS400" i="3"/>
  <c r="CU400" i="3" s="1"/>
  <c r="CS401" i="3"/>
  <c r="CU401" i="3" s="1"/>
  <c r="DB402" i="3"/>
  <c r="CS412" i="3"/>
  <c r="CU412" i="3" s="1"/>
  <c r="CS432" i="3"/>
  <c r="CU432" i="3" s="1"/>
  <c r="CS150" i="3"/>
  <c r="CU150" i="3" s="1"/>
  <c r="DB151" i="3"/>
  <c r="CS149" i="3"/>
  <c r="CU149" i="3" s="1"/>
  <c r="DB154" i="3"/>
  <c r="CS155" i="3"/>
  <c r="CU155" i="3" s="1"/>
  <c r="DB156" i="3"/>
  <c r="CS168" i="3"/>
  <c r="CU168" i="3" s="1"/>
  <c r="DB165" i="3"/>
  <c r="CS425" i="3"/>
  <c r="CU425" i="3" s="1"/>
  <c r="CS175" i="3"/>
  <c r="CU175" i="3" s="1"/>
  <c r="DB407" i="3"/>
  <c r="CS138" i="3"/>
  <c r="CU138" i="3" s="1"/>
  <c r="CS409" i="3"/>
  <c r="CU409" i="3" s="1"/>
  <c r="CS199" i="3"/>
  <c r="CU199" i="3" s="1"/>
  <c r="CS200" i="3"/>
  <c r="CU200" i="3" s="1"/>
  <c r="DB202" i="3"/>
  <c r="CS204" i="3"/>
  <c r="CU204" i="3" s="1"/>
  <c r="CS217" i="3"/>
  <c r="CU217" i="3" s="1"/>
  <c r="DB222" i="3"/>
  <c r="DB221" i="3"/>
  <c r="DB134" i="3"/>
  <c r="DB135" i="3" s="1"/>
  <c r="DG11" i="3" s="1"/>
  <c r="CS137" i="3"/>
  <c r="CU137" i="3" s="1"/>
  <c r="DB404" i="3"/>
  <c r="DB149" i="3"/>
  <c r="DB166" i="3"/>
  <c r="CS435" i="3"/>
  <c r="CU435" i="3" s="1"/>
  <c r="DB193" i="3"/>
  <c r="DB376" i="3"/>
  <c r="DB155" i="3"/>
  <c r="CS139" i="3"/>
  <c r="CU139" i="3" s="1"/>
  <c r="DB180" i="3"/>
  <c r="CS191" i="3"/>
  <c r="CU191" i="3" s="1"/>
  <c r="DB192" i="3"/>
  <c r="CS194" i="3"/>
  <c r="CU194" i="3" s="1"/>
  <c r="CS195" i="3"/>
  <c r="CU195" i="3" s="1"/>
  <c r="DB201" i="3"/>
  <c r="DB205" i="3"/>
  <c r="DB223" i="3"/>
  <c r="DB199" i="3"/>
  <c r="CS203" i="3"/>
  <c r="CU203" i="3" s="1"/>
  <c r="DB224" i="3"/>
  <c r="CW18" i="3"/>
  <c r="O2055" i="5" s="1"/>
  <c r="O2056" i="5" s="1"/>
  <c r="CW30" i="3"/>
  <c r="CW34" i="3"/>
  <c r="AC2055" i="5" s="1"/>
  <c r="AC2056" i="5" s="1"/>
  <c r="CW46" i="3"/>
  <c r="AO2055" i="5" s="1"/>
  <c r="AO2056" i="5" s="1"/>
  <c r="DB194" i="3"/>
  <c r="DB412" i="3"/>
  <c r="DB435" i="3"/>
  <c r="DB137" i="3"/>
  <c r="CS404" i="3"/>
  <c r="CU404" i="3" s="1"/>
  <c r="CS388" i="3"/>
  <c r="CU388" i="3" s="1"/>
  <c r="DB399" i="3"/>
  <c r="CW179" i="3"/>
  <c r="EZ2055" i="5" s="1"/>
  <c r="EZ2056" i="5" s="1"/>
  <c r="CS179" i="3"/>
  <c r="CS165" i="3"/>
  <c r="CU165" i="3" s="1"/>
  <c r="CS156" i="3"/>
  <c r="CU156" i="3" s="1"/>
  <c r="CS166" i="3"/>
  <c r="CU166" i="3" s="1"/>
  <c r="DB409" i="3"/>
  <c r="CS427" i="3"/>
  <c r="CU427" i="3" s="1"/>
  <c r="CS407" i="3"/>
  <c r="CU407" i="3" s="1"/>
  <c r="CL68" i="4"/>
  <c r="CE184" i="3"/>
  <c r="AE222" i="4"/>
  <c r="CR184" i="3"/>
  <c r="AM222" i="4"/>
  <c r="BO184" i="3"/>
  <c r="BS222" i="4"/>
  <c r="AP164" i="4"/>
  <c r="BZ221" i="4"/>
  <c r="AT221" i="4"/>
  <c r="Q221" i="4"/>
  <c r="CB221" i="4"/>
  <c r="AK164" i="4"/>
  <c r="CA183" i="3"/>
  <c r="BW184" i="3"/>
  <c r="AU183" i="3"/>
  <c r="AE183" i="3"/>
  <c r="C437" i="1"/>
  <c r="E1621" i="5"/>
  <c r="E1588" i="5"/>
  <c r="E1568" i="5"/>
  <c r="DB432" i="3"/>
  <c r="DB388" i="3"/>
  <c r="DB395" i="3" s="1"/>
  <c r="DB158" i="3"/>
  <c r="CU464" i="3"/>
  <c r="SE373" i="5"/>
  <c r="TW373" i="5" s="1"/>
  <c r="G1628" i="5"/>
  <c r="CD222" i="2"/>
  <c r="BR221" i="4"/>
  <c r="AL221" i="4"/>
  <c r="BH221" i="4"/>
  <c r="AC221" i="4"/>
  <c r="G221" i="4"/>
  <c r="TE1215" i="5"/>
  <c r="TW1215" i="5"/>
  <c r="BW164" i="4"/>
  <c r="CG222" i="2"/>
  <c r="CG164" i="2"/>
  <c r="AQ164" i="4"/>
  <c r="AA164" i="4"/>
  <c r="M221" i="4"/>
  <c r="CA221" i="4"/>
  <c r="BR164" i="4"/>
  <c r="BC221" i="4"/>
  <c r="CF222" i="2"/>
  <c r="CF164" i="2"/>
  <c r="CM183" i="3"/>
  <c r="CI184" i="3"/>
  <c r="BW183" i="3"/>
  <c r="BS184" i="3"/>
  <c r="BJ448" i="3"/>
  <c r="BG121" i="3"/>
  <c r="BB448" i="3"/>
  <c r="AY121" i="3"/>
  <c r="AT448" i="3"/>
  <c r="AQ121" i="3"/>
  <c r="AL448" i="3"/>
  <c r="AI121" i="3"/>
  <c r="AD448" i="3"/>
  <c r="AA121" i="3"/>
  <c r="V448" i="3"/>
  <c r="S121" i="3"/>
  <c r="N448" i="3"/>
  <c r="K121" i="3"/>
  <c r="E448" i="3"/>
  <c r="B184" i="1"/>
  <c r="B121" i="3"/>
  <c r="E1192" i="5"/>
  <c r="E1050" i="5"/>
  <c r="E1455" i="5"/>
  <c r="E1184" i="5"/>
  <c r="CU29" i="3"/>
  <c r="CS154" i="3"/>
  <c r="CU154" i="3" s="1"/>
  <c r="CS135" i="3"/>
  <c r="CU135" i="3" s="1"/>
  <c r="DB401" i="3"/>
  <c r="DB150" i="3"/>
  <c r="DB159" i="3"/>
  <c r="DB178" i="3"/>
  <c r="CS159" i="3"/>
  <c r="CU159" i="3" s="1"/>
  <c r="CS429" i="3"/>
  <c r="CU429" i="3" s="1"/>
  <c r="CS399" i="3"/>
  <c r="CU399" i="3" s="1"/>
  <c r="CS147" i="3"/>
  <c r="CU147" i="3" s="1"/>
  <c r="CS151" i="3"/>
  <c r="CU151" i="3" s="1"/>
  <c r="CL207" i="4"/>
  <c r="CD68" i="4"/>
  <c r="CF68" i="4" s="1"/>
  <c r="CL46" i="4"/>
  <c r="CF101" i="4"/>
  <c r="CF217" i="4"/>
  <c r="BJ221" i="4"/>
  <c r="AD221" i="4"/>
  <c r="CS437" i="1"/>
  <c r="CQ183" i="3"/>
  <c r="E32" i="4"/>
  <c r="BV221" i="4"/>
  <c r="BF221" i="4"/>
  <c r="AP221" i="4"/>
  <c r="BW221" i="4"/>
  <c r="BL221" i="4"/>
  <c r="AH164" i="4"/>
  <c r="H164" i="4"/>
  <c r="CK437" i="3"/>
  <c r="CI183" i="3"/>
  <c r="BU437" i="3"/>
  <c r="BS183" i="3"/>
  <c r="BI437" i="3"/>
  <c r="BG183" i="3"/>
  <c r="BD436" i="3"/>
  <c r="AY183" i="3"/>
  <c r="AS437" i="3"/>
  <c r="AQ183" i="3"/>
  <c r="AN436" i="3"/>
  <c r="AI183" i="3"/>
  <c r="AC437" i="3"/>
  <c r="AA183" i="3"/>
  <c r="X436" i="3"/>
  <c r="S183" i="3"/>
  <c r="M437" i="3"/>
  <c r="K183" i="3"/>
  <c r="G436" i="3"/>
  <c r="B183" i="3"/>
  <c r="E876" i="5"/>
  <c r="E791" i="5"/>
  <c r="E1968" i="5"/>
  <c r="E1191" i="5"/>
  <c r="E1743" i="5"/>
  <c r="E928" i="5"/>
  <c r="E57" i="5"/>
  <c r="BH164" i="4"/>
  <c r="AU221" i="4"/>
  <c r="AC164" i="4"/>
  <c r="D32" i="4"/>
  <c r="CJ184" i="3"/>
  <c r="CF375" i="3"/>
  <c r="BT184" i="3"/>
  <c r="BP375" i="3"/>
  <c r="BD184" i="3"/>
  <c r="AU375" i="3"/>
  <c r="AN184" i="3"/>
  <c r="AE375" i="3"/>
  <c r="X184" i="3"/>
  <c r="O375" i="3"/>
  <c r="G184" i="3"/>
  <c r="BT221" i="4"/>
  <c r="AU32" i="4"/>
  <c r="CS183" i="1"/>
  <c r="CS184" i="1" s="1"/>
  <c r="CS438" i="1" s="1"/>
  <c r="CS439" i="1" s="1"/>
  <c r="CS449" i="1" s="1"/>
  <c r="CP436" i="3"/>
  <c r="CJ448" i="3"/>
  <c r="CG183" i="3"/>
  <c r="BZ436" i="3"/>
  <c r="BT448" i="3"/>
  <c r="BQ183" i="3"/>
  <c r="BD448" i="3"/>
  <c r="AN448" i="3"/>
  <c r="AK183" i="3"/>
  <c r="W227" i="3"/>
  <c r="T448" i="3"/>
  <c r="Q183" i="3"/>
  <c r="CV437" i="1"/>
  <c r="CV436" i="1"/>
  <c r="G448" i="3"/>
  <c r="D183" i="3"/>
  <c r="E518" i="5"/>
  <c r="F1806" i="5"/>
  <c r="F565" i="5"/>
  <c r="F58" i="5"/>
  <c r="CL184" i="3"/>
  <c r="BF184" i="3"/>
  <c r="Q375" i="3"/>
  <c r="BJ375" i="3"/>
  <c r="AT375" i="3"/>
  <c r="Z184" i="3"/>
  <c r="E375" i="3"/>
  <c r="CH184" i="3"/>
  <c r="BB184" i="3"/>
  <c r="AC375" i="3"/>
  <c r="M375" i="3"/>
  <c r="AW375" i="3"/>
  <c r="AG375" i="3"/>
  <c r="MW1200" i="5"/>
  <c r="TW1200" i="5" s="1"/>
  <c r="CL161" i="4"/>
  <c r="AJ164" i="4"/>
  <c r="CL165" i="4"/>
  <c r="CL59" i="4"/>
  <c r="CL30" i="4"/>
  <c r="CL60" i="4"/>
  <c r="BU180" i="4"/>
  <c r="CH180" i="4" s="1"/>
  <c r="F180" i="4"/>
  <c r="BD221" i="4"/>
  <c r="AN221" i="4"/>
  <c r="W221" i="4"/>
  <c r="F221" i="4"/>
  <c r="DB16" i="3"/>
  <c r="DB24" i="3"/>
  <c r="DB38" i="3"/>
  <c r="DB46" i="3"/>
  <c r="DB54" i="3"/>
  <c r="DB62" i="3"/>
  <c r="DB70" i="3"/>
  <c r="DB78" i="3"/>
  <c r="DB86" i="3"/>
  <c r="DB94" i="3"/>
  <c r="DB102" i="3"/>
  <c r="U163" i="4"/>
  <c r="AG163" i="4"/>
  <c r="N163" i="4"/>
  <c r="BU163" i="4"/>
  <c r="BD163" i="4"/>
  <c r="AN163" i="4"/>
  <c r="G163" i="4"/>
  <c r="F163" i="4"/>
  <c r="AX163" i="4"/>
  <c r="DB12" i="3"/>
  <c r="CC121" i="3"/>
  <c r="DB19" i="3"/>
  <c r="DB27" i="3"/>
  <c r="DB33" i="3"/>
  <c r="DB41" i="3"/>
  <c r="DB49" i="3"/>
  <c r="DB57" i="3"/>
  <c r="DB65" i="3"/>
  <c r="DB73" i="3"/>
  <c r="DB81" i="3"/>
  <c r="DB89" i="3"/>
  <c r="DB97" i="3"/>
  <c r="DB105" i="3"/>
  <c r="DB113" i="3"/>
  <c r="AW121" i="3"/>
  <c r="AG121" i="3"/>
  <c r="DB163" i="3"/>
  <c r="DB144" i="3"/>
  <c r="DB188" i="3"/>
  <c r="I227" i="3"/>
  <c r="BA227" i="3"/>
  <c r="BW227" i="3"/>
  <c r="DB229" i="3"/>
  <c r="DB237" i="3"/>
  <c r="DB241" i="3"/>
  <c r="K227" i="3"/>
  <c r="AG227" i="3"/>
  <c r="DB230" i="3"/>
  <c r="DB242" i="3"/>
  <c r="DB246" i="3"/>
  <c r="DB250" i="3"/>
  <c r="DB254" i="3"/>
  <c r="DB258" i="3"/>
  <c r="CG227" i="3"/>
  <c r="BQ227" i="3"/>
  <c r="S227" i="3"/>
  <c r="AO227" i="3"/>
  <c r="DB232" i="3"/>
  <c r="DB248" i="3"/>
  <c r="DB243" i="3"/>
  <c r="DB247" i="3"/>
  <c r="DB251" i="3"/>
  <c r="HV860" i="5"/>
  <c r="HV2054" i="5" s="1"/>
  <c r="HV2056" i="5" s="1"/>
  <c r="IA1332" i="5"/>
  <c r="IA2054" i="5" s="1"/>
  <c r="IA2056" i="5" s="1"/>
  <c r="DB292" i="3"/>
  <c r="DB354" i="3"/>
  <c r="DB368" i="3"/>
  <c r="T375" i="3"/>
  <c r="AJ375" i="3"/>
  <c r="AZ375" i="3"/>
  <c r="BQ375" i="3"/>
  <c r="CG375" i="3"/>
  <c r="DB263" i="3"/>
  <c r="DB297" i="3"/>
  <c r="DB259" i="3"/>
  <c r="DB298" i="3"/>
  <c r="DB358" i="3"/>
  <c r="DB366" i="3"/>
  <c r="B227" i="3"/>
  <c r="HK1655" i="5"/>
  <c r="HK2054" i="5" s="1"/>
  <c r="HZ1037" i="5"/>
  <c r="HZ2054" i="5" s="1"/>
  <c r="HZ2056" i="5" s="1"/>
  <c r="C375" i="3"/>
  <c r="T436" i="3"/>
  <c r="BJ436" i="3"/>
  <c r="BV437" i="3"/>
  <c r="DB381" i="3"/>
  <c r="AF436" i="3"/>
  <c r="D437" i="3"/>
  <c r="BR437" i="3"/>
  <c r="DB444" i="3"/>
  <c r="AR436" i="3"/>
  <c r="Q437" i="3"/>
  <c r="CD437" i="3"/>
  <c r="DB445" i="3"/>
  <c r="DB455" i="3"/>
  <c r="DB380" i="3"/>
  <c r="CF436" i="3"/>
  <c r="BP436" i="3"/>
  <c r="CF437" i="3"/>
  <c r="BP221" i="4"/>
  <c r="BN221" i="4"/>
  <c r="AX221" i="4"/>
  <c r="AH221" i="4"/>
  <c r="N164" i="4"/>
  <c r="CQ184" i="3"/>
  <c r="CM184" i="3"/>
  <c r="O183" i="3"/>
  <c r="E1426" i="5"/>
  <c r="E906" i="5"/>
  <c r="E547" i="5"/>
  <c r="E293" i="5"/>
  <c r="CS173" i="3"/>
  <c r="CU173" i="3" s="1"/>
  <c r="CS160" i="3"/>
  <c r="CU160" i="3" s="1"/>
  <c r="CS402" i="3"/>
  <c r="CU402" i="3" s="1"/>
  <c r="CS420" i="3"/>
  <c r="CU420" i="3" s="1"/>
  <c r="CS178" i="3"/>
  <c r="CU178" i="3" s="1"/>
  <c r="DB400" i="3"/>
  <c r="DB160" i="3"/>
  <c r="CS158" i="3"/>
  <c r="CU158" i="3" s="1"/>
  <c r="CU403" i="3"/>
  <c r="G1217" i="5"/>
  <c r="CD205" i="4"/>
  <c r="CF205" i="4" s="1"/>
  <c r="BB221" i="4"/>
  <c r="Y221" i="4"/>
  <c r="C32" i="4"/>
  <c r="BX221" i="4"/>
  <c r="AY164" i="4"/>
  <c r="AI164" i="4"/>
  <c r="U221" i="4"/>
  <c r="BK221" i="4"/>
  <c r="AL164" i="4"/>
  <c r="Z221" i="4"/>
  <c r="CR183" i="3"/>
  <c r="CE183" i="3"/>
  <c r="BO183" i="3"/>
  <c r="CW121" i="1"/>
  <c r="BI227" i="3"/>
  <c r="BF448" i="3"/>
  <c r="AX448" i="3"/>
  <c r="AS227" i="3"/>
  <c r="AP448" i="3"/>
  <c r="AH448" i="3"/>
  <c r="AC227" i="3"/>
  <c r="Z448" i="3"/>
  <c r="R448" i="3"/>
  <c r="M227" i="3"/>
  <c r="F184" i="1"/>
  <c r="E753" i="5"/>
  <c r="E1894" i="5"/>
  <c r="E1456" i="5"/>
  <c r="E1686" i="5"/>
  <c r="E993" i="5"/>
  <c r="E1660" i="5"/>
  <c r="E839" i="5"/>
  <c r="BF164" i="4"/>
  <c r="BC32" i="4"/>
  <c r="R221" i="4"/>
  <c r="CN184" i="3"/>
  <c r="CJ375" i="3"/>
  <c r="BX184" i="3"/>
  <c r="BT375" i="3"/>
  <c r="BO375" i="3"/>
  <c r="BH184" i="3"/>
  <c r="AY375" i="3"/>
  <c r="AR184" i="3"/>
  <c r="AI375" i="3"/>
  <c r="AB184" i="3"/>
  <c r="S375" i="3"/>
  <c r="L184" i="3"/>
  <c r="B375" i="3"/>
  <c r="E211" i="5"/>
  <c r="BS221" i="4"/>
  <c r="AP163" i="4"/>
  <c r="CO121" i="3"/>
  <c r="CF448" i="3"/>
  <c r="CC183" i="3"/>
  <c r="BY121" i="3"/>
  <c r="BP448" i="3"/>
  <c r="BM183" i="3"/>
  <c r="BC227" i="3"/>
  <c r="AZ448" i="3"/>
  <c r="AW183" i="3"/>
  <c r="AM227" i="3"/>
  <c r="AJ448" i="3"/>
  <c r="AC183" i="3"/>
  <c r="P448" i="3"/>
  <c r="M183" i="3"/>
  <c r="F227" i="3"/>
  <c r="C448" i="3"/>
  <c r="F1589" i="5"/>
  <c r="F1751" i="5"/>
  <c r="F1193" i="5"/>
  <c r="CD184" i="3"/>
  <c r="AX184" i="3"/>
  <c r="Z375" i="3"/>
  <c r="F564" i="5"/>
  <c r="BI375" i="3"/>
  <c r="AS375" i="3"/>
  <c r="R184" i="3"/>
  <c r="D375" i="3"/>
  <c r="BX164" i="4"/>
  <c r="BZ184" i="3"/>
  <c r="AT184" i="3"/>
  <c r="V375" i="3"/>
  <c r="E184" i="3"/>
  <c r="BF375" i="3"/>
  <c r="AP375" i="3"/>
  <c r="AD184" i="3"/>
  <c r="E250" i="5"/>
  <c r="CL171" i="4"/>
  <c r="NZ1694" i="5"/>
  <c r="NZ2054" i="5" s="1"/>
  <c r="NV642" i="5"/>
  <c r="TW642" i="5"/>
  <c r="CL94" i="4"/>
  <c r="CL159" i="4"/>
  <c r="CL174" i="4"/>
  <c r="B180" i="4"/>
  <c r="CL95" i="4"/>
  <c r="AZ221" i="4"/>
  <c r="AJ221" i="4"/>
  <c r="S221" i="4"/>
  <c r="BQ222" i="4"/>
  <c r="Y222" i="4"/>
  <c r="TT817" i="5"/>
  <c r="TW817" i="5"/>
  <c r="DB14" i="3"/>
  <c r="DB22" i="3"/>
  <c r="DB36" i="3"/>
  <c r="DB44" i="3"/>
  <c r="DB52" i="3"/>
  <c r="DB60" i="3"/>
  <c r="DB68" i="3"/>
  <c r="DB76" i="3"/>
  <c r="DB84" i="3"/>
  <c r="DB92" i="3"/>
  <c r="DB100" i="3"/>
  <c r="M163" i="4"/>
  <c r="BE163" i="4"/>
  <c r="AY163" i="4"/>
  <c r="AI163" i="4"/>
  <c r="S163" i="4"/>
  <c r="B163" i="4"/>
  <c r="DB17" i="3"/>
  <c r="DB25" i="3"/>
  <c r="DB31" i="3"/>
  <c r="DB39" i="3"/>
  <c r="DB47" i="3"/>
  <c r="DB55" i="3"/>
  <c r="DB63" i="3"/>
  <c r="DB71" i="3"/>
  <c r="DB79" i="3"/>
  <c r="DB87" i="3"/>
  <c r="DB95" i="3"/>
  <c r="DB103" i="3"/>
  <c r="DB111" i="3"/>
  <c r="DB119" i="3"/>
  <c r="BI121" i="3"/>
  <c r="AS121" i="3"/>
  <c r="AC121" i="3"/>
  <c r="M121" i="3"/>
  <c r="DB110" i="3"/>
  <c r="DB114" i="3"/>
  <c r="DB118" i="3"/>
  <c r="AE121" i="3"/>
  <c r="DB145" i="3"/>
  <c r="O227" i="3"/>
  <c r="AK227" i="3"/>
  <c r="Q227" i="3"/>
  <c r="BG227" i="3"/>
  <c r="DB211" i="3"/>
  <c r="CC227" i="3"/>
  <c r="BM227" i="3"/>
  <c r="Y227" i="3"/>
  <c r="DB240" i="3"/>
  <c r="DB252" i="3"/>
  <c r="HX450" i="5"/>
  <c r="HX2054" i="5" s="1"/>
  <c r="IL1559" i="5"/>
  <c r="IL2054" i="5" s="1"/>
  <c r="IL2056" i="5" s="1"/>
  <c r="DB296" i="3"/>
  <c r="DB365" i="3"/>
  <c r="G375" i="3"/>
  <c r="X375" i="3"/>
  <c r="AN375" i="3"/>
  <c r="BD375" i="3"/>
  <c r="BU375" i="3"/>
  <c r="CK375" i="3"/>
  <c r="DB377" i="3"/>
  <c r="II886" i="5"/>
  <c r="II2054" i="5" s="1"/>
  <c r="D885" i="5"/>
  <c r="DB293" i="3"/>
  <c r="DB239" i="3"/>
  <c r="DB302" i="3"/>
  <c r="DB355" i="3"/>
  <c r="DB359" i="3"/>
  <c r="DB369" i="3"/>
  <c r="DB253" i="3"/>
  <c r="C436" i="3"/>
  <c r="AT436" i="3"/>
  <c r="CL436" i="3"/>
  <c r="BE437" i="3"/>
  <c r="DB447" i="3"/>
  <c r="DB453" i="3"/>
  <c r="DB383" i="3"/>
  <c r="DB385" i="3"/>
  <c r="P436" i="3"/>
  <c r="BF436" i="3"/>
  <c r="I437" i="3"/>
  <c r="BA437" i="3"/>
  <c r="DB454" i="3"/>
  <c r="DB458" i="3"/>
  <c r="AB436" i="3"/>
  <c r="AR437" i="3"/>
  <c r="DB441" i="3"/>
  <c r="CR436" i="3"/>
  <c r="CB436" i="3"/>
  <c r="BL436" i="3"/>
  <c r="CB437" i="3"/>
  <c r="BL437" i="3"/>
  <c r="AE437" i="3"/>
  <c r="CA32" i="4"/>
  <c r="CH32" i="4" s="1"/>
  <c r="BP164" i="4"/>
  <c r="BK32" i="4"/>
  <c r="BE164" i="4"/>
  <c r="AO180" i="4"/>
  <c r="Z32" i="4"/>
  <c r="CN375" i="3"/>
  <c r="CB184" i="3"/>
  <c r="BX375" i="3"/>
  <c r="BL184" i="3"/>
  <c r="BC375" i="3"/>
  <c r="AV184" i="3"/>
  <c r="AM375" i="3"/>
  <c r="AF184" i="3"/>
  <c r="W375" i="3"/>
  <c r="P184" i="3"/>
  <c r="F375" i="3"/>
  <c r="E401" i="5"/>
  <c r="J221" i="4"/>
  <c r="CO183" i="3"/>
  <c r="CE227" i="3"/>
  <c r="CB448" i="3"/>
  <c r="BY183" i="3"/>
  <c r="BO227" i="3"/>
  <c r="BL448" i="3"/>
  <c r="BI183" i="3"/>
  <c r="AV448" i="3"/>
  <c r="AS183" i="3"/>
  <c r="AO184" i="3"/>
  <c r="AF448" i="3"/>
  <c r="AB448" i="3"/>
  <c r="Y183" i="3"/>
  <c r="R436" i="3"/>
  <c r="L448" i="3"/>
  <c r="E437" i="1"/>
  <c r="E438" i="1" s="1"/>
  <c r="F1457" i="5"/>
  <c r="F233" i="5"/>
  <c r="F846" i="5"/>
  <c r="V221" i="4"/>
  <c r="BV184" i="3"/>
  <c r="AP184" i="3"/>
  <c r="Y375" i="3"/>
  <c r="I375" i="3"/>
  <c r="F204" i="5"/>
  <c r="F519" i="5"/>
  <c r="AE221" i="4"/>
  <c r="BB375" i="3"/>
  <c r="AL375" i="3"/>
  <c r="CV184" i="1"/>
  <c r="MA228" i="5"/>
  <c r="TW228" i="5"/>
  <c r="BL164" i="4"/>
  <c r="BR184" i="3"/>
  <c r="AL184" i="3"/>
  <c r="U375" i="3"/>
  <c r="BE375" i="3"/>
  <c r="AO375" i="3"/>
  <c r="V184" i="3"/>
  <c r="MW1201" i="5"/>
  <c r="TW1201" i="5" s="1"/>
  <c r="MV562" i="5"/>
  <c r="TW562" i="5" s="1"/>
  <c r="CL33" i="4"/>
  <c r="AB164" i="4"/>
  <c r="SM1214" i="5"/>
  <c r="TW1214" i="5" s="1"/>
  <c r="CL102" i="4"/>
  <c r="CL108" i="4"/>
  <c r="AV221" i="4"/>
  <c r="AF221" i="4"/>
  <c r="O221" i="4"/>
  <c r="BJ222" i="4"/>
  <c r="H1777" i="5" s="1"/>
  <c r="CL27" i="4"/>
  <c r="CL103" i="4"/>
  <c r="DB20" i="3"/>
  <c r="DB28" i="3"/>
  <c r="DB34" i="3"/>
  <c r="DB42" i="3"/>
  <c r="DB50" i="3"/>
  <c r="DB58" i="3"/>
  <c r="DB66" i="3"/>
  <c r="DB74" i="3"/>
  <c r="DB82" i="3"/>
  <c r="DB90" i="3"/>
  <c r="DB98" i="3"/>
  <c r="DB106" i="3"/>
  <c r="D163" i="4"/>
  <c r="AW163" i="4"/>
  <c r="AF163" i="4"/>
  <c r="CB163" i="4"/>
  <c r="BL163" i="4"/>
  <c r="CL173" i="4"/>
  <c r="BM121" i="3"/>
  <c r="DB15" i="3"/>
  <c r="DB23" i="3"/>
  <c r="DB37" i="3"/>
  <c r="DB45" i="3"/>
  <c r="DB53" i="3"/>
  <c r="DB61" i="3"/>
  <c r="DB69" i="3"/>
  <c r="DB77" i="3"/>
  <c r="DB85" i="3"/>
  <c r="DB93" i="3"/>
  <c r="DB101" i="3"/>
  <c r="DB109" i="3"/>
  <c r="DB117" i="3"/>
  <c r="BE121" i="3"/>
  <c r="AO121" i="3"/>
  <c r="Y121" i="3"/>
  <c r="AM121" i="3"/>
  <c r="DB142" i="3"/>
  <c r="DB141" i="3"/>
  <c r="U227" i="3"/>
  <c r="DB233" i="3"/>
  <c r="DB210" i="3"/>
  <c r="AQ227" i="3"/>
  <c r="CI227" i="3"/>
  <c r="DB262" i="3"/>
  <c r="IC1392" i="5"/>
  <c r="IC2054" i="5" s="1"/>
  <c r="CO227" i="3"/>
  <c r="BY227" i="3"/>
  <c r="DB212" i="3"/>
  <c r="AY227" i="3"/>
  <c r="CQ227" i="3"/>
  <c r="DB256" i="3"/>
  <c r="DB300" i="3"/>
  <c r="DB362" i="3"/>
  <c r="DB372" i="3"/>
  <c r="L375" i="3"/>
  <c r="AB375" i="3"/>
  <c r="AR375" i="3"/>
  <c r="BH375" i="3"/>
  <c r="BY375" i="3"/>
  <c r="CO375" i="3"/>
  <c r="DB264" i="3"/>
  <c r="DB279" i="3"/>
  <c r="DB289" i="3"/>
  <c r="DB290" i="3"/>
  <c r="DB356" i="3"/>
  <c r="DB360" i="3"/>
  <c r="DB370" i="3"/>
  <c r="DB249" i="3"/>
  <c r="AZ436" i="3"/>
  <c r="BV436" i="3"/>
  <c r="AO437" i="3"/>
  <c r="CG437" i="3"/>
  <c r="DB434" i="3"/>
  <c r="DG34" i="3" s="1"/>
  <c r="AP436" i="3"/>
  <c r="CH436" i="3"/>
  <c r="AK437" i="3"/>
  <c r="CC437" i="3"/>
  <c r="L436" i="3"/>
  <c r="BB436" i="3"/>
  <c r="AW437" i="3"/>
  <c r="CO437" i="3"/>
  <c r="DB463" i="3"/>
  <c r="CN436" i="3"/>
  <c r="BX436" i="3"/>
  <c r="CN437" i="3"/>
  <c r="BX437" i="3"/>
  <c r="G1295" i="5"/>
  <c r="NL1296" i="5"/>
  <c r="TW1296" i="5"/>
  <c r="E1927" i="5"/>
  <c r="E113" i="5"/>
  <c r="BN164" i="4"/>
  <c r="AD164" i="4"/>
  <c r="CF184" i="3"/>
  <c r="CB375" i="3"/>
  <c r="BP184" i="3"/>
  <c r="BL375" i="3"/>
  <c r="BG375" i="3"/>
  <c r="AZ184" i="3"/>
  <c r="AQ375" i="3"/>
  <c r="AJ184" i="3"/>
  <c r="AA375" i="3"/>
  <c r="T184" i="3"/>
  <c r="K375" i="3"/>
  <c r="C438" i="1"/>
  <c r="C184" i="3"/>
  <c r="AM221" i="4"/>
  <c r="R32" i="4"/>
  <c r="CN448" i="3"/>
  <c r="CK183" i="3"/>
  <c r="CG121" i="3"/>
  <c r="BX448" i="3"/>
  <c r="BU183" i="3"/>
  <c r="BQ121" i="3"/>
  <c r="BH448" i="3"/>
  <c r="BE183" i="3"/>
  <c r="AX436" i="3"/>
  <c r="AR448" i="3"/>
  <c r="AH436" i="3"/>
  <c r="X448" i="3"/>
  <c r="U183" i="3"/>
  <c r="H183" i="3"/>
  <c r="D184" i="1"/>
  <c r="E205" i="5"/>
  <c r="F607" i="5"/>
  <c r="E1194" i="5"/>
  <c r="F114" i="5"/>
  <c r="BN184" i="3"/>
  <c r="AH184" i="3"/>
  <c r="R375" i="3"/>
  <c r="F400" i="5"/>
  <c r="F210" i="5"/>
  <c r="BA375" i="3"/>
  <c r="AK375" i="3"/>
  <c r="H375" i="3"/>
  <c r="CP184" i="3"/>
  <c r="BJ184" i="3"/>
  <c r="AD375" i="3"/>
  <c r="N375" i="3"/>
  <c r="AY221" i="4"/>
  <c r="BN375" i="3"/>
  <c r="AX375" i="3"/>
  <c r="AH375" i="3"/>
  <c r="N184" i="3"/>
  <c r="CL52" i="4"/>
  <c r="CL121" i="4"/>
  <c r="CL157" i="4"/>
  <c r="AF164" i="4"/>
  <c r="BM164" i="4"/>
  <c r="CC164" i="4"/>
  <c r="SM571" i="5"/>
  <c r="SM2054" i="5" s="1"/>
  <c r="CL29" i="4"/>
  <c r="CL107" i="4"/>
  <c r="L180" i="4"/>
  <c r="AR221" i="4"/>
  <c r="AB221" i="4"/>
  <c r="K221" i="4"/>
  <c r="DB18" i="3"/>
  <c r="DB26" i="3"/>
  <c r="DB32" i="3"/>
  <c r="DB40" i="3"/>
  <c r="DB48" i="3"/>
  <c r="DB56" i="3"/>
  <c r="DB64" i="3"/>
  <c r="DB72" i="3"/>
  <c r="DB80" i="3"/>
  <c r="DB88" i="3"/>
  <c r="DB96" i="3"/>
  <c r="DB104" i="3"/>
  <c r="BV163" i="4"/>
  <c r="AO163" i="4"/>
  <c r="V163" i="4"/>
  <c r="AQ163" i="4"/>
  <c r="AA163" i="4"/>
  <c r="K163" i="4"/>
  <c r="F121" i="3"/>
  <c r="BU121" i="3"/>
  <c r="DB164" i="3"/>
  <c r="DB13" i="3"/>
  <c r="DB21" i="3"/>
  <c r="DB35" i="3"/>
  <c r="DB43" i="3"/>
  <c r="DB51" i="3"/>
  <c r="DB59" i="3"/>
  <c r="DB67" i="3"/>
  <c r="DB75" i="3"/>
  <c r="DB83" i="3"/>
  <c r="DB91" i="3"/>
  <c r="DB99" i="3"/>
  <c r="DB107" i="3"/>
  <c r="DB115" i="3"/>
  <c r="I121" i="3"/>
  <c r="BA121" i="3"/>
  <c r="AK121" i="3"/>
  <c r="U121" i="3"/>
  <c r="DB162" i="3"/>
  <c r="CL120" i="4"/>
  <c r="CL160" i="4"/>
  <c r="DB108" i="3"/>
  <c r="DB112" i="3"/>
  <c r="DB116" i="3"/>
  <c r="O121" i="3"/>
  <c r="AU121" i="3"/>
  <c r="DB143" i="3"/>
  <c r="DB187" i="3"/>
  <c r="DB213" i="3"/>
  <c r="D227" i="3"/>
  <c r="AU227" i="3"/>
  <c r="CM227" i="3"/>
  <c r="AA227" i="3"/>
  <c r="AW227" i="3"/>
  <c r="BS227" i="3"/>
  <c r="DB238" i="3"/>
  <c r="CK227" i="3"/>
  <c r="BU227" i="3"/>
  <c r="DB231" i="3"/>
  <c r="DB235" i="3"/>
  <c r="DB218" i="3"/>
  <c r="DG21" i="3" s="1"/>
  <c r="AI227" i="3"/>
  <c r="BE227" i="3"/>
  <c r="CA227" i="3"/>
  <c r="DB236" i="3"/>
  <c r="DB244" i="3"/>
  <c r="P375" i="3"/>
  <c r="AF375" i="3"/>
  <c r="AV375" i="3"/>
  <c r="BM375" i="3"/>
  <c r="CC375" i="3"/>
  <c r="IP333" i="5"/>
  <c r="IP2054" i="5" s="1"/>
  <c r="IP2056" i="5" s="1"/>
  <c r="DB301" i="3"/>
  <c r="ID1544" i="5"/>
  <c r="ID2054" i="5" s="1"/>
  <c r="DB294" i="3"/>
  <c r="DB357" i="3"/>
  <c r="DB363" i="3"/>
  <c r="DB373" i="3"/>
  <c r="DB245" i="3"/>
  <c r="DB261" i="3"/>
  <c r="DB291" i="3"/>
  <c r="DB295" i="3"/>
  <c r="DB299" i="3"/>
  <c r="DB303" i="3"/>
  <c r="N436" i="3"/>
  <c r="AJ436" i="3"/>
  <c r="Y437" i="3"/>
  <c r="BQ437" i="3"/>
  <c r="CL437" i="3"/>
  <c r="DB422" i="3"/>
  <c r="Z436" i="3"/>
  <c r="AV436" i="3"/>
  <c r="BR436" i="3"/>
  <c r="U437" i="3"/>
  <c r="BM437" i="3"/>
  <c r="CH437" i="3"/>
  <c r="AL436" i="3"/>
  <c r="BH436" i="3"/>
  <c r="CD436" i="3"/>
  <c r="AG437" i="3"/>
  <c r="BY437" i="3"/>
  <c r="DB459" i="3"/>
  <c r="CJ436" i="3"/>
  <c r="BT436" i="3"/>
  <c r="CJ437" i="3"/>
  <c r="BT437" i="3"/>
  <c r="DB442" i="3"/>
  <c r="NL1723" i="5"/>
  <c r="TW1723" i="5"/>
  <c r="CZ179" i="3"/>
  <c r="DB179" i="3" s="1"/>
  <c r="AA221" i="4"/>
  <c r="CD221" i="4" s="1"/>
  <c r="CF221" i="4" s="1"/>
  <c r="CL119" i="4"/>
  <c r="G222" i="2"/>
  <c r="G164" i="4"/>
  <c r="TT667" i="5"/>
  <c r="TW667" i="5" s="1"/>
  <c r="F668" i="5"/>
  <c r="NV307" i="5"/>
  <c r="TW307" i="5" s="1"/>
  <c r="G325" i="5"/>
  <c r="NV711" i="5"/>
  <c r="TW711" i="5" s="1"/>
  <c r="SX1217" i="5"/>
  <c r="TW1217" i="5" s="1"/>
  <c r="TW200" i="5"/>
  <c r="NV1628" i="5"/>
  <c r="TW1628" i="5" s="1"/>
  <c r="NV1063" i="5"/>
  <c r="TW1063" i="5" s="1"/>
  <c r="TT395" i="5"/>
  <c r="TW395" i="5" s="1"/>
  <c r="F396" i="5"/>
  <c r="NR2054" i="5"/>
  <c r="TW663" i="5"/>
  <c r="F1075" i="5"/>
  <c r="TT1074" i="5"/>
  <c r="TW1074" i="5"/>
  <c r="NV1438" i="5"/>
  <c r="TW1438" i="5" s="1"/>
  <c r="SX1695" i="5"/>
  <c r="TW1695" i="5" s="1"/>
  <c r="F1224" i="5"/>
  <c r="TT1223" i="5"/>
  <c r="TW1223" i="5" s="1"/>
  <c r="SE1759" i="5"/>
  <c r="SE2054" i="5" s="1"/>
  <c r="G1757" i="5"/>
  <c r="NV1563" i="5"/>
  <c r="TW1563" i="5" s="1"/>
  <c r="NV1379" i="5"/>
  <c r="TW1379" i="5" s="1"/>
  <c r="TE572" i="5"/>
  <c r="TE2054" i="5" s="1"/>
  <c r="G573" i="5"/>
  <c r="CJ170" i="4"/>
  <c r="CL170" i="4" s="1"/>
  <c r="CQ27" i="4" s="1"/>
  <c r="NL818" i="5"/>
  <c r="TW818" i="5"/>
  <c r="SX662" i="5"/>
  <c r="TW662" i="5" s="1"/>
  <c r="F595" i="5"/>
  <c r="TT594" i="5"/>
  <c r="TW594" i="5" s="1"/>
  <c r="F723" i="5"/>
  <c r="TT722" i="5"/>
  <c r="TW722" i="5"/>
  <c r="TT901" i="5"/>
  <c r="TW901" i="5" s="1"/>
  <c r="F902" i="5"/>
  <c r="NV1208" i="5"/>
  <c r="TW1208" i="5" s="1"/>
  <c r="TK2054" i="5"/>
  <c r="TW1029" i="5"/>
  <c r="NV577" i="5"/>
  <c r="TW577" i="5" s="1"/>
  <c r="NL1249" i="5"/>
  <c r="TW1249" i="5" s="1"/>
  <c r="TT1450" i="5"/>
  <c r="TW1450" i="5" s="1"/>
  <c r="F1451" i="5"/>
  <c r="CJ104" i="4"/>
  <c r="CL104" i="4" s="1"/>
  <c r="NV890" i="5"/>
  <c r="TW890" i="5" s="1"/>
  <c r="TC1030" i="5"/>
  <c r="TC2054" i="5" s="1"/>
  <c r="NV199" i="5"/>
  <c r="TW199" i="5" s="1"/>
  <c r="NV1284" i="5"/>
  <c r="TW1284" i="5" s="1"/>
  <c r="NV871" i="5"/>
  <c r="TW871" i="5" s="1"/>
  <c r="NV1310" i="5"/>
  <c r="TW1310" i="5" s="1"/>
  <c r="DG35" i="3"/>
  <c r="H184" i="3"/>
  <c r="MA1374" i="5"/>
  <c r="TW1374" i="5" s="1"/>
  <c r="EV415" i="5"/>
  <c r="TW415" i="5" s="1"/>
  <c r="H416" i="5"/>
  <c r="TW416" i="5" s="1"/>
  <c r="EV360" i="5"/>
  <c r="TW360" i="5" s="1"/>
  <c r="H361" i="5"/>
  <c r="TW361" i="5" s="1"/>
  <c r="HN2054" i="5"/>
  <c r="TW1949" i="5"/>
  <c r="HI2054" i="5"/>
  <c r="TW614" i="5"/>
  <c r="NK1597" i="5"/>
  <c r="TW1597" i="5" s="1"/>
  <c r="IN2054" i="5"/>
  <c r="TW1470" i="5"/>
  <c r="EV505" i="5"/>
  <c r="TW505" i="5" s="1"/>
  <c r="H506" i="5"/>
  <c r="TW506" i="5" s="1"/>
  <c r="SX1023" i="5"/>
  <c r="TW1023" i="5" s="1"/>
  <c r="EX2054" i="5"/>
  <c r="TW1202" i="5"/>
  <c r="EV699" i="5"/>
  <c r="TW699" i="5" s="1"/>
  <c r="H700" i="5"/>
  <c r="TW700" i="5" s="1"/>
  <c r="NK1947" i="5"/>
  <c r="TW1947" i="5" s="1"/>
  <c r="NK613" i="5"/>
  <c r="TW613" i="5" s="1"/>
  <c r="NG2054" i="5"/>
  <c r="EV29" i="5"/>
  <c r="TW29" i="5" s="1"/>
  <c r="GL2054" i="5"/>
  <c r="TW1868" i="5"/>
  <c r="EV169" i="5"/>
  <c r="TW169" i="5" s="1"/>
  <c r="EV1373" i="5"/>
  <c r="TW1373" i="5" s="1"/>
  <c r="SX1203" i="5"/>
  <c r="TW1203" i="5" s="1"/>
  <c r="H170" i="5"/>
  <c r="TW28" i="5"/>
  <c r="NK1866" i="5"/>
  <c r="TW1866" i="5" s="1"/>
  <c r="IM2054" i="5"/>
  <c r="TW1599" i="5"/>
  <c r="CL155" i="4" l="1"/>
  <c r="DB433" i="3"/>
  <c r="CL169" i="4"/>
  <c r="CQ28" i="4" s="1"/>
  <c r="CQ32" i="4" s="1"/>
  <c r="DB152" i="3"/>
  <c r="CQ52" i="4"/>
  <c r="CL215" i="4"/>
  <c r="CL217" i="4" s="1"/>
  <c r="DB419" i="3"/>
  <c r="CL58" i="4"/>
  <c r="DG20" i="3"/>
  <c r="CL92" i="4"/>
  <c r="CL74" i="4"/>
  <c r="CL51" i="4"/>
  <c r="DB207" i="3"/>
  <c r="DB208" i="3" s="1"/>
  <c r="DG19" i="3" s="1"/>
  <c r="DB436" i="3"/>
  <c r="DB189" i="3"/>
  <c r="DG25" i="3" s="1"/>
  <c r="CH163" i="4"/>
  <c r="CL43" i="4"/>
  <c r="DB367" i="3"/>
  <c r="DG15" i="3"/>
  <c r="DB157" i="3"/>
  <c r="DB225" i="3"/>
  <c r="TW1332" i="5"/>
  <c r="TW333" i="5"/>
  <c r="TW1037" i="5"/>
  <c r="CW227" i="3"/>
  <c r="TW450" i="5"/>
  <c r="TW1655" i="5"/>
  <c r="DB226" i="3"/>
  <c r="AX438" i="3"/>
  <c r="R438" i="3"/>
  <c r="X438" i="3"/>
  <c r="E439" i="1"/>
  <c r="E438" i="3"/>
  <c r="CZ275" i="3"/>
  <c r="DB275" i="3" s="1"/>
  <c r="EW210" i="5"/>
  <c r="TW210" i="5" s="1"/>
  <c r="AH437" i="3"/>
  <c r="R164" i="4"/>
  <c r="BB222" i="4"/>
  <c r="H262" i="5" s="1"/>
  <c r="BP438" i="3"/>
  <c r="AD222" i="4"/>
  <c r="CZ274" i="3"/>
  <c r="DB274" i="3" s="1"/>
  <c r="AP438" i="3"/>
  <c r="U184" i="3"/>
  <c r="AL437" i="3"/>
  <c r="CB438" i="3"/>
  <c r="DB371" i="3"/>
  <c r="CZ280" i="3"/>
  <c r="DB280" i="3" s="1"/>
  <c r="DB120" i="3"/>
  <c r="CD180" i="4"/>
  <c r="CF180" i="4" s="1"/>
  <c r="BZ438" i="3"/>
  <c r="BX222" i="4"/>
  <c r="EV1193" i="5"/>
  <c r="TW1193" i="5" s="1"/>
  <c r="EV1589" i="5"/>
  <c r="TW1589" i="5" s="1"/>
  <c r="I184" i="3"/>
  <c r="Y184" i="3"/>
  <c r="AP437" i="3"/>
  <c r="CO184" i="3"/>
  <c r="F438" i="1"/>
  <c r="F184" i="3"/>
  <c r="O184" i="3"/>
  <c r="AU184" i="3"/>
  <c r="CA184" i="3"/>
  <c r="AY222" i="4"/>
  <c r="N222" i="4"/>
  <c r="G1986" i="5" s="1"/>
  <c r="DB446" i="3"/>
  <c r="CZ257" i="3"/>
  <c r="DB257" i="3" s="1"/>
  <c r="MW2054" i="5"/>
  <c r="Z438" i="3"/>
  <c r="EV58" i="5"/>
  <c r="TW58" i="5" s="1"/>
  <c r="E1805" i="5"/>
  <c r="EV1806" i="5"/>
  <c r="TW1806" i="5" s="1"/>
  <c r="AG184" i="3"/>
  <c r="AW184" i="3"/>
  <c r="BJ437" i="3"/>
  <c r="BZ437" i="3"/>
  <c r="CP437" i="3"/>
  <c r="CJ438" i="3"/>
  <c r="BM222" i="4"/>
  <c r="H1953" i="5" s="1"/>
  <c r="H59" i="5"/>
  <c r="SX59" i="5" s="1"/>
  <c r="TW59" i="5" s="1"/>
  <c r="MT57" i="5"/>
  <c r="TW57" i="5" s="1"/>
  <c r="MT1743" i="5"/>
  <c r="TW1743" i="5" s="1"/>
  <c r="F1744" i="5"/>
  <c r="H1970" i="5"/>
  <c r="SX1970" i="5" s="1"/>
  <c r="TW1970" i="5" s="1"/>
  <c r="MT1968" i="5"/>
  <c r="TW1968" i="5" s="1"/>
  <c r="MT876" i="5"/>
  <c r="TW876" i="5" s="1"/>
  <c r="F877" i="5"/>
  <c r="AV437" i="3"/>
  <c r="H222" i="4"/>
  <c r="II2056" i="5"/>
  <c r="S184" i="3"/>
  <c r="AY184" i="3"/>
  <c r="BS438" i="3"/>
  <c r="BW222" i="4"/>
  <c r="MT1568" i="5"/>
  <c r="TW1568" i="5" s="1"/>
  <c r="F1569" i="5"/>
  <c r="F1622" i="5"/>
  <c r="MT1621" i="5"/>
  <c r="TW1621" i="5" s="1"/>
  <c r="T437" i="3"/>
  <c r="DG40" i="3"/>
  <c r="TW571" i="5"/>
  <c r="CP438" i="3"/>
  <c r="K164" i="4"/>
  <c r="AN222" i="4"/>
  <c r="EV114" i="5"/>
  <c r="TW114" i="5" s="1"/>
  <c r="EV607" i="5"/>
  <c r="TW607" i="5" s="1"/>
  <c r="E606" i="5"/>
  <c r="D438" i="1"/>
  <c r="D184" i="3"/>
  <c r="N437" i="3"/>
  <c r="AD437" i="3"/>
  <c r="BA184" i="3"/>
  <c r="CG184" i="3"/>
  <c r="U164" i="4"/>
  <c r="CF438" i="3"/>
  <c r="BN222" i="4"/>
  <c r="MT113" i="5"/>
  <c r="TW113" i="5" s="1"/>
  <c r="H116" i="5"/>
  <c r="SX116" i="5" s="1"/>
  <c r="TW116" i="5" s="1"/>
  <c r="DB308" i="3"/>
  <c r="BR438" i="3"/>
  <c r="BL222" i="4"/>
  <c r="H1912" i="5" s="1"/>
  <c r="CV438" i="1"/>
  <c r="BT164" i="4"/>
  <c r="EW204" i="5"/>
  <c r="TW204" i="5" s="1"/>
  <c r="EV233" i="5"/>
  <c r="TW233" i="5" s="1"/>
  <c r="E232" i="5"/>
  <c r="E437" i="3"/>
  <c r="BB437" i="3"/>
  <c r="BZ222" i="4"/>
  <c r="BP222" i="4"/>
  <c r="CZ269" i="3"/>
  <c r="DB269" i="3" s="1"/>
  <c r="AT438" i="3"/>
  <c r="Q222" i="4"/>
  <c r="H673" i="5" s="1"/>
  <c r="TW564" i="5"/>
  <c r="H566" i="5"/>
  <c r="SX566" i="5" s="1"/>
  <c r="TW566" i="5" s="1"/>
  <c r="CD438" i="3"/>
  <c r="AS184" i="3"/>
  <c r="BF437" i="3"/>
  <c r="BY184" i="3"/>
  <c r="CS375" i="3"/>
  <c r="CU375" i="3" s="1"/>
  <c r="BF222" i="4"/>
  <c r="F1661" i="5"/>
  <c r="MT1660" i="5"/>
  <c r="TW1660" i="5" s="1"/>
  <c r="MT1686" i="5"/>
  <c r="TW1686" i="5" s="1"/>
  <c r="F1687" i="5"/>
  <c r="H1896" i="5"/>
  <c r="SX1896" i="5" s="1"/>
  <c r="TW1896" i="5" s="1"/>
  <c r="MT1894" i="5"/>
  <c r="TW1894" i="5" s="1"/>
  <c r="CW184" i="1"/>
  <c r="AI222" i="4"/>
  <c r="BO164" i="4"/>
  <c r="CD32" i="4"/>
  <c r="CF32" i="4" s="1"/>
  <c r="F548" i="5"/>
  <c r="MT547" i="5"/>
  <c r="TW547" i="5" s="1"/>
  <c r="F1427" i="5"/>
  <c r="MT1426" i="5"/>
  <c r="TW1426" i="5" s="1"/>
  <c r="AZ437" i="3"/>
  <c r="CQ438" i="3"/>
  <c r="HK2056" i="5"/>
  <c r="DB382" i="3"/>
  <c r="CS227" i="3"/>
  <c r="CU227" i="3" s="1"/>
  <c r="CZ272" i="3"/>
  <c r="DB272" i="3" s="1"/>
  <c r="CH438" i="3"/>
  <c r="M164" i="4"/>
  <c r="MV87" i="5"/>
  <c r="H89" i="5"/>
  <c r="SX89" i="5" s="1"/>
  <c r="TW89" i="5" s="1"/>
  <c r="CL438" i="3"/>
  <c r="M184" i="3"/>
  <c r="Z437" i="3"/>
  <c r="AU164" i="4"/>
  <c r="AC222" i="4"/>
  <c r="G437" i="3"/>
  <c r="AF437" i="3"/>
  <c r="BD437" i="3"/>
  <c r="F164" i="4"/>
  <c r="F1185" i="5"/>
  <c r="MT1184" i="5"/>
  <c r="TW1184" i="5" s="1"/>
  <c r="MT1050" i="5"/>
  <c r="TW1050" i="5" s="1"/>
  <c r="F1051" i="5"/>
  <c r="CS121" i="3"/>
  <c r="CU121" i="3" s="1"/>
  <c r="AA184" i="3"/>
  <c r="BG184" i="3"/>
  <c r="BP437" i="3"/>
  <c r="CI438" i="3"/>
  <c r="AJ222" i="4"/>
  <c r="AE184" i="3"/>
  <c r="BO438" i="3"/>
  <c r="CE438" i="3"/>
  <c r="BJ438" i="3"/>
  <c r="AT222" i="4"/>
  <c r="EW400" i="5"/>
  <c r="TW400" i="5" s="1"/>
  <c r="BN438" i="3"/>
  <c r="AK184" i="3"/>
  <c r="BQ184" i="3"/>
  <c r="C439" i="1"/>
  <c r="C438" i="3"/>
  <c r="T438" i="3"/>
  <c r="AJ438" i="3"/>
  <c r="AZ438" i="3"/>
  <c r="BI222" i="4"/>
  <c r="H1823" i="5" s="1"/>
  <c r="DB374" i="3"/>
  <c r="V438" i="3"/>
  <c r="O222" i="4"/>
  <c r="R437" i="3"/>
  <c r="CR437" i="3"/>
  <c r="CW437" i="3" s="1"/>
  <c r="Z164" i="4"/>
  <c r="BK164" i="4"/>
  <c r="DG45" i="3"/>
  <c r="DG39" i="3"/>
  <c r="DG41" i="3" s="1"/>
  <c r="CS436" i="3"/>
  <c r="CU436" i="3" s="1"/>
  <c r="TW1559" i="5"/>
  <c r="TW1694" i="5"/>
  <c r="F251" i="5"/>
  <c r="DX250" i="5"/>
  <c r="S164" i="4"/>
  <c r="L164" i="4"/>
  <c r="AO164" i="4"/>
  <c r="E1750" i="5"/>
  <c r="EV1751" i="5"/>
  <c r="TW1751" i="5" s="1"/>
  <c r="EW88" i="5"/>
  <c r="TW88" i="5" s="1"/>
  <c r="V437" i="3"/>
  <c r="BI184" i="3"/>
  <c r="BX438" i="3"/>
  <c r="BC164" i="4"/>
  <c r="AM184" i="3"/>
  <c r="AL222" i="4"/>
  <c r="C164" i="4"/>
  <c r="HX2056" i="5"/>
  <c r="CM438" i="3"/>
  <c r="CH221" i="4"/>
  <c r="CZ271" i="3"/>
  <c r="DB271" i="3" s="1"/>
  <c r="DB361" i="3"/>
  <c r="TW860" i="5"/>
  <c r="DB29" i="3"/>
  <c r="AV164" i="4"/>
  <c r="AR222" i="4"/>
  <c r="W222" i="4"/>
  <c r="H1069" i="5" s="1"/>
  <c r="EV565" i="5"/>
  <c r="TW565" i="5" s="1"/>
  <c r="MV518" i="5"/>
  <c r="TW518" i="5" s="1"/>
  <c r="AT437" i="3"/>
  <c r="BM184" i="3"/>
  <c r="CW448" i="3"/>
  <c r="CC184" i="3"/>
  <c r="T164" i="4"/>
  <c r="AX164" i="4"/>
  <c r="G438" i="3"/>
  <c r="AN438" i="3"/>
  <c r="BD438" i="3"/>
  <c r="D164" i="4"/>
  <c r="BH222" i="4"/>
  <c r="CC222" i="4"/>
  <c r="F929" i="5"/>
  <c r="MT928" i="5"/>
  <c r="TW928" i="5" s="1"/>
  <c r="H1195" i="5"/>
  <c r="SX1195" i="5" s="1"/>
  <c r="TW1195" i="5" s="1"/>
  <c r="MT1191" i="5"/>
  <c r="TW1191" i="5" s="1"/>
  <c r="MT791" i="5"/>
  <c r="TW791" i="5" s="1"/>
  <c r="H793" i="5"/>
  <c r="SX793" i="5" s="1"/>
  <c r="TW793" i="5" s="1"/>
  <c r="CS183" i="3"/>
  <c r="CU183" i="3" s="1"/>
  <c r="AN437" i="3"/>
  <c r="V164" i="4"/>
  <c r="E164" i="4"/>
  <c r="IC2056" i="5"/>
  <c r="B438" i="1"/>
  <c r="B184" i="3"/>
  <c r="AI184" i="3"/>
  <c r="BR222" i="4"/>
  <c r="H1590" i="5"/>
  <c r="SX1590" i="5" s="1"/>
  <c r="TW1590" i="5" s="1"/>
  <c r="MT1588" i="5"/>
  <c r="TW1588" i="5" s="1"/>
  <c r="C437" i="3"/>
  <c r="AB437" i="3"/>
  <c r="BW438" i="3"/>
  <c r="AP222" i="4"/>
  <c r="CW436" i="3"/>
  <c r="TW1544" i="5"/>
  <c r="CZ287" i="3"/>
  <c r="DB287" i="3" s="1"/>
  <c r="CW121" i="3"/>
  <c r="N438" i="3"/>
  <c r="J222" i="4"/>
  <c r="BD222" i="4"/>
  <c r="EV1194" i="5"/>
  <c r="TW1194" i="5" s="1"/>
  <c r="MV205" i="5"/>
  <c r="TW205" i="5" s="1"/>
  <c r="H206" i="5"/>
  <c r="MA206" i="5" s="1"/>
  <c r="TW206" i="5" s="1"/>
  <c r="Q184" i="3"/>
  <c r="AX437" i="3"/>
  <c r="BN437" i="3"/>
  <c r="BY222" i="4"/>
  <c r="H1929" i="5"/>
  <c r="SX1929" i="5" s="1"/>
  <c r="TW1929" i="5" s="1"/>
  <c r="MT1927" i="5"/>
  <c r="TW1927" i="5" s="1"/>
  <c r="TT1295" i="5"/>
  <c r="TW1295" i="5" s="1"/>
  <c r="DB364" i="3"/>
  <c r="TW1392" i="5"/>
  <c r="DB146" i="3"/>
  <c r="DG13" i="3" s="1"/>
  <c r="E1778" i="5"/>
  <c r="NL1778" i="5" s="1"/>
  <c r="TW1778" i="5" s="1"/>
  <c r="TT1777" i="5"/>
  <c r="TW1777" i="5" s="1"/>
  <c r="EW519" i="5"/>
  <c r="TW519" i="5" s="1"/>
  <c r="E521" i="5"/>
  <c r="SX521" i="5" s="1"/>
  <c r="TW521" i="5" s="1"/>
  <c r="BV438" i="3"/>
  <c r="EV846" i="5"/>
  <c r="TW846" i="5" s="1"/>
  <c r="E845" i="5"/>
  <c r="EV1457" i="5"/>
  <c r="TW1457" i="5" s="1"/>
  <c r="AO438" i="3"/>
  <c r="BE184" i="3"/>
  <c r="BU184" i="3"/>
  <c r="CK184" i="3"/>
  <c r="H402" i="5"/>
  <c r="MA402" i="5" s="1"/>
  <c r="TW402" i="5" s="1"/>
  <c r="MV401" i="5"/>
  <c r="TW401" i="5" s="1"/>
  <c r="P438" i="3"/>
  <c r="AF438" i="3"/>
  <c r="AV438" i="3"/>
  <c r="BL438" i="3"/>
  <c r="B164" i="4"/>
  <c r="BE222" i="4"/>
  <c r="CA164" i="4"/>
  <c r="DB443" i="3"/>
  <c r="TW886" i="5"/>
  <c r="CZ283" i="3"/>
  <c r="DB283" i="3" s="1"/>
  <c r="CD163" i="4"/>
  <c r="CF163" i="4" s="1"/>
  <c r="CL96" i="4"/>
  <c r="CJ22" i="4"/>
  <c r="CL22" i="4" s="1"/>
  <c r="CL26" i="4" s="1"/>
  <c r="BU164" i="4"/>
  <c r="CS448" i="3"/>
  <c r="CU448" i="3" s="1"/>
  <c r="AW164" i="4"/>
  <c r="H212" i="5"/>
  <c r="MA212" i="5" s="1"/>
  <c r="TW212" i="5" s="1"/>
  <c r="MV211" i="5"/>
  <c r="TW211" i="5" s="1"/>
  <c r="L438" i="3"/>
  <c r="AB438" i="3"/>
  <c r="AR438" i="3"/>
  <c r="BH438" i="3"/>
  <c r="CW375" i="3"/>
  <c r="CN438" i="3"/>
  <c r="AB222" i="4"/>
  <c r="G1241" i="5" s="1"/>
  <c r="F840" i="5"/>
  <c r="MT839" i="5"/>
  <c r="TW839" i="5" s="1"/>
  <c r="F994" i="5"/>
  <c r="MT993" i="5"/>
  <c r="TW993" i="5" s="1"/>
  <c r="MT1456" i="5"/>
  <c r="TW1456" i="5"/>
  <c r="MT753" i="5"/>
  <c r="TW753" i="5" s="1"/>
  <c r="F754" i="5"/>
  <c r="W184" i="3"/>
  <c r="BC184" i="3"/>
  <c r="AG164" i="4"/>
  <c r="ID2056" i="5"/>
  <c r="H295" i="5"/>
  <c r="SX295" i="5" s="1"/>
  <c r="TW295" i="5" s="1"/>
  <c r="MT293" i="5"/>
  <c r="TW293" i="5" s="1"/>
  <c r="F907" i="5"/>
  <c r="MT906" i="5"/>
  <c r="TW906" i="5" s="1"/>
  <c r="L437" i="3"/>
  <c r="AJ437" i="3"/>
  <c r="BH437" i="3"/>
  <c r="CZ267" i="3"/>
  <c r="DB267" i="3" s="1"/>
  <c r="CB164" i="4"/>
  <c r="BV164" i="4"/>
  <c r="AC184" i="3"/>
  <c r="BT438" i="3"/>
  <c r="P437" i="3"/>
  <c r="X437" i="3"/>
  <c r="CW183" i="3"/>
  <c r="AH222" i="4"/>
  <c r="H1458" i="5"/>
  <c r="SX1458" i="5" s="1"/>
  <c r="TW1458" i="5" s="1"/>
  <c r="MT1455" i="5"/>
  <c r="TW1455" i="5" s="1"/>
  <c r="MT1192" i="5"/>
  <c r="TW1192" i="5" s="1"/>
  <c r="K184" i="3"/>
  <c r="AQ184" i="3"/>
  <c r="AF222" i="4"/>
  <c r="AQ222" i="4"/>
  <c r="AK222" i="4"/>
  <c r="TW572" i="5"/>
  <c r="AA222" i="4"/>
  <c r="H1235" i="5" s="1"/>
  <c r="TW1759" i="5"/>
  <c r="G222" i="4"/>
  <c r="CJ197" i="4"/>
  <c r="CL197" i="4" s="1"/>
  <c r="CQ46" i="4" s="1"/>
  <c r="CQ48" i="4" s="1"/>
  <c r="E1225" i="5"/>
  <c r="NO1225" i="5" s="1"/>
  <c r="NO2054" i="5" s="1"/>
  <c r="NL1224" i="5"/>
  <c r="TW1224" i="5" s="1"/>
  <c r="NL668" i="5"/>
  <c r="TW668" i="5" s="1"/>
  <c r="CJ11" i="4"/>
  <c r="CL11" i="4" s="1"/>
  <c r="CJ156" i="4"/>
  <c r="CL156" i="4" s="1"/>
  <c r="TT325" i="5"/>
  <c r="F326" i="5"/>
  <c r="TW1030" i="5"/>
  <c r="NL595" i="5"/>
  <c r="TW595" i="5" s="1"/>
  <c r="NV1757" i="5"/>
  <c r="TW1757" i="5" s="1"/>
  <c r="NL396" i="5"/>
  <c r="TW396" i="5" s="1"/>
  <c r="CJ203" i="4"/>
  <c r="CL203" i="4" s="1"/>
  <c r="CQ37" i="4" s="1"/>
  <c r="CJ194" i="4"/>
  <c r="CL194" i="4" s="1"/>
  <c r="CL196" i="4" s="1"/>
  <c r="NL1451" i="5"/>
  <c r="TW1451" i="5" s="1"/>
  <c r="NL902" i="5"/>
  <c r="TW902" i="5" s="1"/>
  <c r="NL723" i="5"/>
  <c r="TW723" i="5" s="1"/>
  <c r="SX573" i="5"/>
  <c r="TW573" i="5" s="1"/>
  <c r="NL1075" i="5"/>
  <c r="TW1075" i="5" s="1"/>
  <c r="H438" i="3"/>
  <c r="CZ234" i="3"/>
  <c r="DB234" i="3" s="1"/>
  <c r="GL2056" i="5"/>
  <c r="CZ176" i="3"/>
  <c r="DB176" i="3" s="1"/>
  <c r="EX2056" i="5"/>
  <c r="MA170" i="5"/>
  <c r="TW170" i="5" s="1"/>
  <c r="CZ452" i="3"/>
  <c r="DB452" i="3" s="1"/>
  <c r="NG2056" i="5"/>
  <c r="CZ285" i="3"/>
  <c r="DB285" i="3" s="1"/>
  <c r="IN2056" i="5"/>
  <c r="CZ255" i="3"/>
  <c r="DB255" i="3" s="1"/>
  <c r="HI2056" i="5"/>
  <c r="CZ284" i="3"/>
  <c r="DB284" i="3" s="1"/>
  <c r="IM2056" i="5"/>
  <c r="NK2054" i="5"/>
  <c r="CZ260" i="3"/>
  <c r="DB260" i="3" s="1"/>
  <c r="HN2056" i="5"/>
  <c r="DB448" i="3" l="1"/>
  <c r="CL180" i="4"/>
  <c r="DG10" i="3"/>
  <c r="DB227" i="3"/>
  <c r="CL163" i="4"/>
  <c r="CD164" i="4"/>
  <c r="CF164" i="4" s="1"/>
  <c r="CH164" i="4"/>
  <c r="CW184" i="3"/>
  <c r="DG24" i="3"/>
  <c r="CS184" i="3"/>
  <c r="CU184" i="3" s="1"/>
  <c r="BV222" i="4"/>
  <c r="AG222" i="4"/>
  <c r="EV754" i="5"/>
  <c r="TW754" i="5" s="1"/>
  <c r="H755" i="5"/>
  <c r="MA755" i="5" s="1"/>
  <c r="TW755" i="5" s="1"/>
  <c r="F1242" i="5"/>
  <c r="NL1242" i="5" s="1"/>
  <c r="TW1242" i="5" s="1"/>
  <c r="TT1241" i="5"/>
  <c r="TW1241" i="5" s="1"/>
  <c r="CN439" i="3"/>
  <c r="BH439" i="3"/>
  <c r="B222" i="4"/>
  <c r="H895" i="5" s="1"/>
  <c r="P439" i="3"/>
  <c r="BU438" i="3"/>
  <c r="AH438" i="3"/>
  <c r="E222" i="4"/>
  <c r="D222" i="4"/>
  <c r="AX222" i="4"/>
  <c r="CM439" i="3"/>
  <c r="BC222" i="4"/>
  <c r="S222" i="4"/>
  <c r="BK222" i="4"/>
  <c r="H1872" i="5" s="1"/>
  <c r="TT1823" i="5"/>
  <c r="TW1823" i="5" s="1"/>
  <c r="E1824" i="5"/>
  <c r="NL1824" i="5" s="1"/>
  <c r="TW1824" i="5" s="1"/>
  <c r="AZ439" i="3"/>
  <c r="BQ438" i="3"/>
  <c r="BO439" i="3"/>
  <c r="F222" i="4"/>
  <c r="MT232" i="5"/>
  <c r="TW232" i="5" s="1"/>
  <c r="H234" i="5"/>
  <c r="SX234" i="5" s="1"/>
  <c r="TW234" i="5" s="1"/>
  <c r="CV449" i="1"/>
  <c r="CV439" i="1"/>
  <c r="U222" i="4"/>
  <c r="EV1622" i="5"/>
  <c r="TW1622" i="5" s="1"/>
  <c r="H1623" i="5"/>
  <c r="SX1623" i="5" s="1"/>
  <c r="TW1623" i="5" s="1"/>
  <c r="S438" i="3"/>
  <c r="E1846" i="5"/>
  <c r="H1807" i="5"/>
  <c r="SX1807" i="5" s="1"/>
  <c r="TW1807" i="5" s="1"/>
  <c r="MT1805" i="5"/>
  <c r="TW1805" i="5" s="1"/>
  <c r="TT1986" i="5"/>
  <c r="TW1986" i="5" s="1"/>
  <c r="F1987" i="5"/>
  <c r="NL1987" i="5" s="1"/>
  <c r="TW1987" i="5" s="1"/>
  <c r="O438" i="3"/>
  <c r="I438" i="3"/>
  <c r="CB439" i="3"/>
  <c r="AP439" i="3"/>
  <c r="R222" i="4"/>
  <c r="H728" i="5" s="1"/>
  <c r="R439" i="3"/>
  <c r="K438" i="3"/>
  <c r="H995" i="5"/>
  <c r="SX995" i="5" s="1"/>
  <c r="TW995" i="5" s="1"/>
  <c r="EV994" i="5"/>
  <c r="TW994" i="5" s="1"/>
  <c r="L439" i="3"/>
  <c r="AF439" i="3"/>
  <c r="CK438" i="3"/>
  <c r="N439" i="3"/>
  <c r="CS437" i="3"/>
  <c r="CU437" i="3" s="1"/>
  <c r="H930" i="5"/>
  <c r="SX930" i="5" s="1"/>
  <c r="TW930" i="5" s="1"/>
  <c r="EV929" i="5"/>
  <c r="TW929" i="5" s="1"/>
  <c r="G439" i="3"/>
  <c r="BF438" i="3"/>
  <c r="BI438" i="3"/>
  <c r="EW2054" i="5"/>
  <c r="L222" i="4"/>
  <c r="H600" i="5" s="1"/>
  <c r="DX2054" i="5"/>
  <c r="TW250" i="5"/>
  <c r="C449" i="1"/>
  <c r="C439" i="3"/>
  <c r="BJ439" i="3"/>
  <c r="CE439" i="3"/>
  <c r="CI439" i="3"/>
  <c r="EV1185" i="5"/>
  <c r="TW1185" i="5" s="1"/>
  <c r="H1186" i="5"/>
  <c r="SX1186" i="5" s="1"/>
  <c r="TW1186" i="5" s="1"/>
  <c r="M438" i="3"/>
  <c r="CL439" i="3"/>
  <c r="CH439" i="3"/>
  <c r="H549" i="5"/>
  <c r="MA549" i="5" s="1"/>
  <c r="TW549" i="5" s="1"/>
  <c r="EV548" i="5"/>
  <c r="TW548" i="5" s="1"/>
  <c r="BO222" i="4"/>
  <c r="CW438" i="1"/>
  <c r="H1662" i="5"/>
  <c r="SX1662" i="5" s="1"/>
  <c r="TW1662" i="5" s="1"/>
  <c r="EV1661" i="5"/>
  <c r="TW1661" i="5" s="1"/>
  <c r="AS438" i="3"/>
  <c r="TT673" i="5"/>
  <c r="TW673" i="5" s="1"/>
  <c r="E674" i="5"/>
  <c r="NL674" i="5" s="1"/>
  <c r="TW674" i="5" s="1"/>
  <c r="AT439" i="3"/>
  <c r="TT1912" i="5"/>
  <c r="TW1912" i="5" s="1"/>
  <c r="E1913" i="5"/>
  <c r="NL1913" i="5" s="1"/>
  <c r="TW1913" i="5" s="1"/>
  <c r="BR439" i="3"/>
  <c r="CF439" i="3"/>
  <c r="D439" i="1"/>
  <c r="D438" i="3"/>
  <c r="CP439" i="3"/>
  <c r="H1570" i="5"/>
  <c r="SX1570" i="5" s="1"/>
  <c r="TW1570" i="5" s="1"/>
  <c r="EV1569" i="5"/>
  <c r="TW1569" i="5" s="1"/>
  <c r="F390" i="5"/>
  <c r="H878" i="5"/>
  <c r="SX878" i="5" s="1"/>
  <c r="TW878" i="5" s="1"/>
  <c r="EV877" i="5"/>
  <c r="TW877" i="5" s="1"/>
  <c r="H1745" i="5"/>
  <c r="SX1745" i="5" s="1"/>
  <c r="TW1745" i="5" s="1"/>
  <c r="EV1744" i="5"/>
  <c r="TW1744" i="5" s="1"/>
  <c r="E1954" i="5"/>
  <c r="NL1954" i="5" s="1"/>
  <c r="TW1954" i="5" s="1"/>
  <c r="TT1953" i="5"/>
  <c r="TW1953" i="5" s="1"/>
  <c r="CJ439" i="3"/>
  <c r="Z439" i="3"/>
  <c r="Y438" i="3"/>
  <c r="DB121" i="3"/>
  <c r="U438" i="3"/>
  <c r="TT262" i="5"/>
  <c r="TW262" i="5" s="1"/>
  <c r="E263" i="5"/>
  <c r="NL263" i="5" s="1"/>
  <c r="TW263" i="5" s="1"/>
  <c r="X439" i="3"/>
  <c r="AC438" i="3"/>
  <c r="CR438" i="3"/>
  <c r="BT439" i="3"/>
  <c r="H908" i="5"/>
  <c r="SX908" i="5" s="1"/>
  <c r="TW908" i="5" s="1"/>
  <c r="EV907" i="5"/>
  <c r="TW907" i="5" s="1"/>
  <c r="AB439" i="3"/>
  <c r="AW222" i="4"/>
  <c r="CQ21" i="4"/>
  <c r="CQ23" i="4" s="1"/>
  <c r="CL31" i="4"/>
  <c r="AV439" i="3"/>
  <c r="AO439" i="3"/>
  <c r="MT845" i="5"/>
  <c r="TW845" i="5" s="1"/>
  <c r="H847" i="5"/>
  <c r="SX847" i="5" s="1"/>
  <c r="TW847" i="5" s="1"/>
  <c r="BV439" i="3"/>
  <c r="BW439" i="3"/>
  <c r="AI438" i="3"/>
  <c r="B439" i="1"/>
  <c r="B438" i="3"/>
  <c r="AN439" i="3"/>
  <c r="CC438" i="3"/>
  <c r="BM438" i="3"/>
  <c r="AV222" i="4"/>
  <c r="C222" i="4"/>
  <c r="H81" i="5" s="1"/>
  <c r="AO222" i="4"/>
  <c r="H252" i="5"/>
  <c r="SX252" i="5" s="1"/>
  <c r="TW252" i="5" s="1"/>
  <c r="EV251" i="5"/>
  <c r="TW251" i="5" s="1"/>
  <c r="V439" i="3"/>
  <c r="T439" i="3"/>
  <c r="BN439" i="3"/>
  <c r="BG438" i="3"/>
  <c r="AA438" i="3"/>
  <c r="H1052" i="5"/>
  <c r="SX1052" i="5" s="1"/>
  <c r="TW1052" i="5" s="1"/>
  <c r="EV1051" i="5"/>
  <c r="TW1051" i="5" s="1"/>
  <c r="AU222" i="4"/>
  <c r="M222" i="4"/>
  <c r="DB384" i="3"/>
  <c r="DG31" i="3" s="1"/>
  <c r="H1688" i="5"/>
  <c r="SX1688" i="5" s="1"/>
  <c r="TW1688" i="5" s="1"/>
  <c r="EV1687" i="5"/>
  <c r="TW1687" i="5" s="1"/>
  <c r="CD439" i="3"/>
  <c r="AD438" i="3"/>
  <c r="BT222" i="4"/>
  <c r="DG23" i="3"/>
  <c r="DG26" i="3" s="1"/>
  <c r="BA438" i="3"/>
  <c r="E678" i="5"/>
  <c r="H608" i="5"/>
  <c r="MA608" i="5" s="1"/>
  <c r="TW608" i="5" s="1"/>
  <c r="MT606" i="5"/>
  <c r="TW606" i="5" s="1"/>
  <c r="K222" i="4"/>
  <c r="H777" i="5" s="1"/>
  <c r="AY438" i="3"/>
  <c r="AW438" i="3"/>
  <c r="AG438" i="3"/>
  <c r="MW2056" i="5"/>
  <c r="CZ426" i="3"/>
  <c r="DB426" i="3" s="1"/>
  <c r="E449" i="1"/>
  <c r="E439" i="3"/>
  <c r="AQ438" i="3"/>
  <c r="CB222" i="4"/>
  <c r="BC438" i="3"/>
  <c r="W438" i="3"/>
  <c r="H841" i="5"/>
  <c r="SX841" i="5" s="1"/>
  <c r="TW841" i="5" s="1"/>
  <c r="EV840" i="5"/>
  <c r="TW840" i="5" s="1"/>
  <c r="AR439" i="3"/>
  <c r="BU222" i="4"/>
  <c r="CA222" i="4"/>
  <c r="BL439" i="3"/>
  <c r="BE438" i="3"/>
  <c r="Q438" i="3"/>
  <c r="V222" i="4"/>
  <c r="BD439" i="3"/>
  <c r="T222" i="4"/>
  <c r="G966" i="5" s="1"/>
  <c r="TT1069" i="5"/>
  <c r="TW1069" i="5" s="1"/>
  <c r="E1070" i="5"/>
  <c r="NL1070" i="5" s="1"/>
  <c r="TW1070" i="5" s="1"/>
  <c r="BB438" i="3"/>
  <c r="AM438" i="3"/>
  <c r="BX439" i="3"/>
  <c r="E1798" i="5"/>
  <c r="H1752" i="5"/>
  <c r="SX1752" i="5" s="1"/>
  <c r="TW1752" i="5" s="1"/>
  <c r="MT1750" i="5"/>
  <c r="TW1750" i="5" s="1"/>
  <c r="Z222" i="4"/>
  <c r="AL438" i="3"/>
  <c r="AJ439" i="3"/>
  <c r="AK438" i="3"/>
  <c r="AE438" i="3"/>
  <c r="MV2054" i="5"/>
  <c r="TW87" i="5"/>
  <c r="CQ439" i="3"/>
  <c r="H1428" i="5"/>
  <c r="SW1428" i="5" s="1"/>
  <c r="SW2054" i="5" s="1"/>
  <c r="CJ184" i="4" s="1"/>
  <c r="EV1427" i="5"/>
  <c r="TW1427" i="5" s="1"/>
  <c r="BY438" i="3"/>
  <c r="CG438" i="3"/>
  <c r="BS439" i="3"/>
  <c r="CA438" i="3"/>
  <c r="AU438" i="3"/>
  <c r="F439" i="1"/>
  <c r="F438" i="3"/>
  <c r="CO438" i="3"/>
  <c r="BZ439" i="3"/>
  <c r="H1445" i="5"/>
  <c r="BP439" i="3"/>
  <c r="AX439" i="3"/>
  <c r="TT1235" i="5"/>
  <c r="TW1235" i="5" s="1"/>
  <c r="E1236" i="5"/>
  <c r="NL1236" i="5" s="1"/>
  <c r="TW1236" i="5" s="1"/>
  <c r="NV2054" i="5"/>
  <c r="CJ15" i="4" s="1"/>
  <c r="CL15" i="4" s="1"/>
  <c r="CL19" i="4" s="1"/>
  <c r="H319" i="5"/>
  <c r="CQ11" i="4"/>
  <c r="CQ16" i="4" s="1"/>
  <c r="TW325" i="5"/>
  <c r="NL326" i="5"/>
  <c r="CZ461" i="3"/>
  <c r="DB461" i="3" s="1"/>
  <c r="NO2056" i="5"/>
  <c r="H439" i="3"/>
  <c r="TW1428" i="5"/>
  <c r="DB288" i="3"/>
  <c r="DB375" i="3" s="1"/>
  <c r="CZ456" i="3"/>
  <c r="DB456" i="3" s="1"/>
  <c r="DG46" i="3" s="1"/>
  <c r="NK2056" i="5"/>
  <c r="DG44" i="3"/>
  <c r="CL32" i="4" l="1"/>
  <c r="CL164" i="4" s="1"/>
  <c r="CH222" i="4"/>
  <c r="CS438" i="3"/>
  <c r="CU438" i="3" s="1"/>
  <c r="CW438" i="3"/>
  <c r="DB438" i="3"/>
  <c r="CO439" i="3"/>
  <c r="AK439" i="3"/>
  <c r="AE439" i="3"/>
  <c r="AQ439" i="3"/>
  <c r="CD449" i="3"/>
  <c r="BN449" i="3"/>
  <c r="B449" i="1"/>
  <c r="B439" i="3"/>
  <c r="U439" i="3"/>
  <c r="Y439" i="3"/>
  <c r="CF449" i="3"/>
  <c r="BR449" i="3"/>
  <c r="M439" i="3"/>
  <c r="CE449" i="3"/>
  <c r="CZ139" i="3"/>
  <c r="DB139" i="3" s="1"/>
  <c r="DX2056" i="5"/>
  <c r="G449" i="3"/>
  <c r="AF449" i="3"/>
  <c r="I439" i="3"/>
  <c r="S439" i="3"/>
  <c r="AZ449" i="3"/>
  <c r="E1873" i="5"/>
  <c r="TT1872" i="5"/>
  <c r="TW1872" i="5" s="1"/>
  <c r="P449" i="3"/>
  <c r="CN449" i="3"/>
  <c r="AG439" i="3"/>
  <c r="CD222" i="4"/>
  <c r="CF222" i="4" s="1"/>
  <c r="AX449" i="3"/>
  <c r="TT1445" i="5"/>
  <c r="TW1445" i="5" s="1"/>
  <c r="E1446" i="5"/>
  <c r="NL1446" i="5" s="1"/>
  <c r="TW1446" i="5" s="1"/>
  <c r="AU439" i="3"/>
  <c r="MV2056" i="5"/>
  <c r="CZ425" i="3"/>
  <c r="DB425" i="3" s="1"/>
  <c r="AL439" i="3"/>
  <c r="AM439" i="3"/>
  <c r="BE439" i="3"/>
  <c r="AD439" i="3"/>
  <c r="BG439" i="3"/>
  <c r="TT81" i="5"/>
  <c r="TW81" i="5" s="1"/>
  <c r="E82" i="5"/>
  <c r="NL82" i="5" s="1"/>
  <c r="TW82" i="5" s="1"/>
  <c r="AN449" i="3"/>
  <c r="AB449" i="3"/>
  <c r="TT390" i="5"/>
  <c r="TW390" i="5" s="1"/>
  <c r="E391" i="5"/>
  <c r="NL391" i="5" s="1"/>
  <c r="TW391" i="5" s="1"/>
  <c r="D449" i="1"/>
  <c r="D439" i="3"/>
  <c r="AT449" i="3"/>
  <c r="CL449" i="3"/>
  <c r="CI449" i="3"/>
  <c r="TT600" i="5"/>
  <c r="TW600" i="5"/>
  <c r="E601" i="5"/>
  <c r="NL601" i="5" s="1"/>
  <c r="TW601" i="5" s="1"/>
  <c r="BF439" i="3"/>
  <c r="CK439" i="3"/>
  <c r="L449" i="3"/>
  <c r="R449" i="3"/>
  <c r="CB449" i="3"/>
  <c r="F1847" i="5"/>
  <c r="EV1847" i="5" s="1"/>
  <c r="TW1847" i="5" s="1"/>
  <c r="MT1846" i="5"/>
  <c r="TW1846" i="5" s="1"/>
  <c r="BQ439" i="3"/>
  <c r="AH439" i="3"/>
  <c r="BU439" i="3"/>
  <c r="TT895" i="5"/>
  <c r="TW895" i="5" s="1"/>
  <c r="E896" i="5"/>
  <c r="NL896" i="5" s="1"/>
  <c r="TW896" i="5" s="1"/>
  <c r="BH449" i="3"/>
  <c r="BP449" i="3"/>
  <c r="BZ449" i="3"/>
  <c r="CA439" i="3"/>
  <c r="BB439" i="3"/>
  <c r="BL449" i="3"/>
  <c r="W439" i="3"/>
  <c r="F449" i="1"/>
  <c r="F439" i="3"/>
  <c r="CG439" i="3"/>
  <c r="BY439" i="3"/>
  <c r="AJ449" i="3"/>
  <c r="BX449" i="3"/>
  <c r="Q439" i="3"/>
  <c r="E449" i="3"/>
  <c r="AY439" i="3"/>
  <c r="BA439" i="3"/>
  <c r="AA439" i="3"/>
  <c r="CC439" i="3"/>
  <c r="BV449" i="3"/>
  <c r="AV449" i="3"/>
  <c r="BT449" i="3"/>
  <c r="CR439" i="3"/>
  <c r="AC439" i="3"/>
  <c r="X449" i="3"/>
  <c r="CJ449" i="3"/>
  <c r="CP449" i="3"/>
  <c r="CH449" i="3"/>
  <c r="C449" i="3"/>
  <c r="BI439" i="3"/>
  <c r="N449" i="3"/>
  <c r="K439" i="3"/>
  <c r="TT728" i="5"/>
  <c r="TW728" i="5" s="1"/>
  <c r="E729" i="5"/>
  <c r="NL729" i="5" s="1"/>
  <c r="TW729" i="5" s="1"/>
  <c r="AP449" i="3"/>
  <c r="BO449" i="3"/>
  <c r="BS449" i="3"/>
  <c r="CQ449" i="3"/>
  <c r="MT1798" i="5"/>
  <c r="F1799" i="5"/>
  <c r="F967" i="5"/>
  <c r="NL967" i="5" s="1"/>
  <c r="TW967" i="5" s="1"/>
  <c r="TT966" i="5"/>
  <c r="TW966" i="5" s="1"/>
  <c r="BD449" i="3"/>
  <c r="AR449" i="3"/>
  <c r="BC439" i="3"/>
  <c r="AW439" i="3"/>
  <c r="E778" i="5"/>
  <c r="NL778" i="5" s="1"/>
  <c r="TW778" i="5" s="1"/>
  <c r="TT777" i="5"/>
  <c r="TW777" i="5" s="1"/>
  <c r="MT678" i="5"/>
  <c r="TW678" i="5" s="1"/>
  <c r="F679" i="5"/>
  <c r="T449" i="3"/>
  <c r="V449" i="3"/>
  <c r="BM439" i="3"/>
  <c r="AI439" i="3"/>
  <c r="BW449" i="3"/>
  <c r="AO449" i="3"/>
  <c r="Z449" i="3"/>
  <c r="AS439" i="3"/>
  <c r="CW449" i="1"/>
  <c r="CW439" i="1"/>
  <c r="BJ449" i="3"/>
  <c r="EW2056" i="5"/>
  <c r="CZ175" i="3"/>
  <c r="DB175" i="3" s="1"/>
  <c r="O439" i="3"/>
  <c r="CM449" i="3"/>
  <c r="E320" i="5"/>
  <c r="TT319" i="5"/>
  <c r="TW326" i="5"/>
  <c r="H449" i="3"/>
  <c r="CL184" i="4"/>
  <c r="CL185" i="4" s="1"/>
  <c r="CQ34" i="4" s="1"/>
  <c r="H1848" i="5" l="1"/>
  <c r="MA1848" i="5" s="1"/>
  <c r="TW1848" i="5" s="1"/>
  <c r="CW439" i="3"/>
  <c r="CS439" i="3"/>
  <c r="CU439" i="3" s="1"/>
  <c r="DB177" i="3"/>
  <c r="AY449" i="3"/>
  <c r="F449" i="3"/>
  <c r="BB449" i="3"/>
  <c r="BQ449" i="3"/>
  <c r="CK449" i="3"/>
  <c r="AM449" i="3"/>
  <c r="DB427" i="3"/>
  <c r="Y449" i="3"/>
  <c r="H680" i="5"/>
  <c r="EV679" i="5"/>
  <c r="TW679" i="5" s="1"/>
  <c r="F512" i="5"/>
  <c r="H1800" i="5"/>
  <c r="TW1800" i="5" s="1"/>
  <c r="EV1799" i="5"/>
  <c r="TW1799" i="5" s="1"/>
  <c r="AS449" i="3"/>
  <c r="BC449" i="3"/>
  <c r="MT2054" i="5"/>
  <c r="BI449" i="3"/>
  <c r="BA449" i="3"/>
  <c r="Q449" i="3"/>
  <c r="CG449" i="3"/>
  <c r="AH449" i="3"/>
  <c r="BE449" i="3"/>
  <c r="AU449" i="3"/>
  <c r="NL1873" i="5"/>
  <c r="TW1873" i="5" s="1"/>
  <c r="I449" i="3"/>
  <c r="M449" i="3"/>
  <c r="K449" i="3"/>
  <c r="BM449" i="3"/>
  <c r="AW449" i="3"/>
  <c r="TW1798" i="5"/>
  <c r="CR449" i="3"/>
  <c r="AA449" i="3"/>
  <c r="BY449" i="3"/>
  <c r="BU449" i="3"/>
  <c r="AD449" i="3"/>
  <c r="AG449" i="3"/>
  <c r="S449" i="3"/>
  <c r="B449" i="3"/>
  <c r="AE449" i="3"/>
  <c r="CO449" i="3"/>
  <c r="O449" i="3"/>
  <c r="AI449" i="3"/>
  <c r="AC449" i="3"/>
  <c r="CC449" i="3"/>
  <c r="W449" i="3"/>
  <c r="CA449" i="3"/>
  <c r="BF449" i="3"/>
  <c r="D449" i="3"/>
  <c r="BG449" i="3"/>
  <c r="AL449" i="3"/>
  <c r="U449" i="3"/>
  <c r="AQ449" i="3"/>
  <c r="AK449" i="3"/>
  <c r="TW319" i="5"/>
  <c r="TT2054" i="5"/>
  <c r="NL320" i="5"/>
  <c r="E2054" i="5"/>
  <c r="CS449" i="3" l="1"/>
  <c r="CU449" i="3" s="1"/>
  <c r="CZ420" i="3"/>
  <c r="DB420" i="3" s="1"/>
  <c r="MT2056" i="5"/>
  <c r="MA680" i="5"/>
  <c r="H2054" i="5"/>
  <c r="F2054" i="5"/>
  <c r="EV512" i="5"/>
  <c r="EV2054" i="5" s="1"/>
  <c r="G513" i="5"/>
  <c r="TW320" i="5"/>
  <c r="NL2054" i="5"/>
  <c r="CJ218" i="4"/>
  <c r="CL218" i="4" s="1"/>
  <c r="TW680" i="5" l="1"/>
  <c r="MA2054" i="5"/>
  <c r="CZ173" i="3"/>
  <c r="DB173" i="3" s="1"/>
  <c r="EV2056" i="5"/>
  <c r="TW512" i="5"/>
  <c r="G2054" i="5"/>
  <c r="E2058" i="5" s="1"/>
  <c r="SX513" i="5"/>
  <c r="SX2054" i="5" s="1"/>
  <c r="DB423" i="3"/>
  <c r="CQ56" i="4"/>
  <c r="NL2056" i="5"/>
  <c r="CZ457" i="3"/>
  <c r="DB457" i="3" s="1"/>
  <c r="TW2054" i="5" l="1"/>
  <c r="CJ187" i="4"/>
  <c r="DG12" i="3"/>
  <c r="DG16" i="3" s="1"/>
  <c r="DG28" i="3" s="1"/>
  <c r="DB183" i="3"/>
  <c r="DB184" i="3" s="1"/>
  <c r="CZ398" i="3"/>
  <c r="DB398" i="3" s="1"/>
  <c r="DB403" i="3" s="1"/>
  <c r="MA2056" i="5"/>
  <c r="TW513" i="5"/>
  <c r="DB460" i="3"/>
  <c r="DG48" i="3"/>
  <c r="DB466" i="3" l="1"/>
  <c r="DG32" i="3"/>
  <c r="DG36" i="3" s="1"/>
  <c r="CL187" i="4"/>
  <c r="CL192" i="4" s="1"/>
  <c r="CJ222" i="4"/>
  <c r="DB437" i="3"/>
  <c r="DB467" i="3" s="1"/>
  <c r="CZ462" i="3" l="1"/>
  <c r="DB462" i="3" s="1"/>
  <c r="CQ40" i="4"/>
  <c r="CQ41" i="4" s="1"/>
  <c r="CQ50" i="4" s="1"/>
  <c r="CQ54" i="4" s="1"/>
  <c r="CQ58" i="4" s="1"/>
  <c r="CL221" i="4"/>
  <c r="CL222" i="4" s="1"/>
  <c r="DB439" i="3"/>
  <c r="DB449" i="3" s="1"/>
  <c r="CQ60" i="4" l="1"/>
  <c r="DG47" i="3"/>
  <c r="DG49" i="3" s="1"/>
  <c r="DG51" i="3" s="1"/>
  <c r="DB464" i="3"/>
  <c r="DB468" i="3" s="1"/>
  <c r="DB469" i="3" s="1"/>
</calcChain>
</file>

<file path=xl/sharedStrings.xml><?xml version="1.0" encoding="utf-8"?>
<sst xmlns="http://schemas.openxmlformats.org/spreadsheetml/2006/main" count="4364" uniqueCount="1263">
  <si>
    <t>REAPRA PTE LTD</t>
  </si>
  <si>
    <t>REAPRA PTE LTD (Consolidated)</t>
  </si>
  <si>
    <t>Balance Sheet</t>
  </si>
  <si>
    <t>End of Dec 2017</t>
  </si>
  <si>
    <t/>
  </si>
  <si>
    <t>Financial Row</t>
  </si>
  <si>
    <t>Total</t>
  </si>
  <si>
    <t> </t>
  </si>
  <si>
    <t>Amount</t>
  </si>
  <si>
    <t>Current Assets</t>
  </si>
  <si>
    <t>Bank</t>
  </si>
  <si>
    <t>100-101 - Cash On Hand</t>
  </si>
  <si>
    <t>100-101-01 - Petty Cash Fund (Venturas Ltd)</t>
  </si>
  <si>
    <t>100-101-02 - Petty Cash Fund (Bitmakers Ltd)</t>
  </si>
  <si>
    <t>100-101-06 - Petty Cash Fund (NLHT)</t>
  </si>
  <si>
    <t>100-101-07 - Petty Cash Fund (KKT)</t>
  </si>
  <si>
    <t>100-101-08 - Petty Cash Fund (Conjenik)</t>
  </si>
  <si>
    <t>100-101-09 - Petty Cash Fund (SXL-V)</t>
  </si>
  <si>
    <t>100-101-11 - Petty Cash Fund (Empag Siam Holding)</t>
  </si>
  <si>
    <t>100-101-12 - Petty Cash Fund (Empag Thailand Co Ltd)</t>
  </si>
  <si>
    <t>100-101-14 - PETTY CASH FUND (TXB)</t>
  </si>
  <si>
    <t>100-101-15 - CHANGE FUND (TXB)</t>
  </si>
  <si>
    <t>100-101-17 - UNDEPOSITED FUNDS</t>
  </si>
  <si>
    <t>100-101-18 - UNDEP STORE CLEARING ACCOUNT</t>
  </si>
  <si>
    <t>100-101-19 - Petty cash - Spout</t>
  </si>
  <si>
    <t>100-101-20 - Cash On Hand : Petty Cash Fund (V Hospitality)</t>
  </si>
  <si>
    <t>100-101-21 - Petty Cash Fund (Aexys Pte Ltd)</t>
  </si>
  <si>
    <t>100-101-22 - Cash on hand: Petty cash Fund (PropertyAccess Malaysia)</t>
  </si>
  <si>
    <t>100-101-23 - Cash on hand : Next Research Lab Co, Ltd</t>
  </si>
  <si>
    <t>Total - 100-101 - Cash On Hand</t>
  </si>
  <si>
    <t>100-102 - Cash On Bank</t>
  </si>
  <si>
    <t>100-102-01 - DBS 003-925422-9 SGD(Coent)</t>
  </si>
  <si>
    <t>100-102-02 - SMBC 10277600(Coent)</t>
  </si>
  <si>
    <t>100-102-03 - DBS 003-930257-6 SGD(RFI)</t>
  </si>
  <si>
    <t>100-102-04 - OCBC 689641314001(First Jet)</t>
  </si>
  <si>
    <t>100-102-05 - OCBC 689633097001(Villing)</t>
  </si>
  <si>
    <t>100-102-06 - OCBC 695059014001(Venturas Global)</t>
  </si>
  <si>
    <t>100-102-07 - OCBC 689690733001(Bitmakers)</t>
  </si>
  <si>
    <t>100-102-08 - DBS 0003024021014022 USD(Coent)</t>
  </si>
  <si>
    <t>100-102-09 - OCBC 689889095001 SGD(Bitmakers Bangladesh)</t>
  </si>
  <si>
    <t>100-102-10 - OCBC 503284416301 USD(Bitmakers Bangladesh)</t>
  </si>
  <si>
    <t>100-102-100 - BDO (CA.PHP 368608120816) SOUTHGATE MALL EDSA</t>
  </si>
  <si>
    <t>100-102-101 - UBS JPY (RFI)</t>
  </si>
  <si>
    <t>100-102-102 - OCBC 712254622001 SGD (Industrea)</t>
  </si>
  <si>
    <t>100-102-103 - DBS 503377269301 USD (Industrea)</t>
  </si>
  <si>
    <t>100-102-104 - OCBC 712392547001 SGD (V Hospitality)</t>
  </si>
  <si>
    <t>100-102-105 - OCBC 712369461001 SGD (AEXYS)</t>
  </si>
  <si>
    <t>100-102-106 - OCBC 712370832001 SGD (MissKick)</t>
  </si>
  <si>
    <t>100-102-108 - OCBC 712496702001 SGD (HeyBenny)</t>
  </si>
  <si>
    <t>100-102-11 - OCBC 689712693001(RV)</t>
  </si>
  <si>
    <t>100-102-110 - DBS JPY (Coent)</t>
  </si>
  <si>
    <t>100-102-111 - DBS 3039140012022 JPY (Reapra)</t>
  </si>
  <si>
    <t>100-102-113 - Mizuho 105-1418804 JPY (Property Access Japan)</t>
  </si>
  <si>
    <t>100-102-115 - Cash On Bank: HL 00400162232 MYR (Property Access Msia)</t>
  </si>
  <si>
    <t>100-102-117 - Vietnam Eximbank 200014851247046 VND (Spark X Lab Vietnam)</t>
  </si>
  <si>
    <t>100-102-118 - Cash on bank  200014851254930 - VND (Misskick Vietnam)</t>
  </si>
  <si>
    <t>100-102-12 - OCBC 695015909001(DE)</t>
  </si>
  <si>
    <t>100-102-13 - OCBC 689692093001(Healthbank)</t>
  </si>
  <si>
    <t>100-102-15 - DBS 003-927092-5 SGD(REAPRA)</t>
  </si>
  <si>
    <t>100-102-16 - SMBC 10328900 (REAPRA)</t>
  </si>
  <si>
    <t>100-102-17 - DBS 003-929020-9 SGD (NLH)</t>
  </si>
  <si>
    <t>100-102-18 - Mercantile 112911115667497 BDT (Venturas)</t>
  </si>
  <si>
    <t>100-102-19 - Mercantile 112911115667861 BDT (Bitmakers)</t>
  </si>
  <si>
    <t>100-102-20 - Rakuten 7493091 Yen (EdiT)</t>
  </si>
  <si>
    <t>100-102-24 - ANZ 3405925 USD (Empag Cambodia)</t>
  </si>
  <si>
    <t>100-102-26 - SMBC 1010077100 THB (NLHT)</t>
  </si>
  <si>
    <t>100-102-29 - BBL 1018975316 THB (KKT)</t>
  </si>
  <si>
    <t>100-102-30 - SMBC 2839252 JPY (VVP)</t>
  </si>
  <si>
    <t>100-102-31 - SMBC 2947415 JPY (Conjenik)</t>
  </si>
  <si>
    <t>100-102-32 - UBS 832723 SGD (RFI)</t>
  </si>
  <si>
    <t>100-102-33 - Eastern Bank 1161060170764 BDT (Bitmakers Ltd)</t>
  </si>
  <si>
    <t>100-102-34 - OCBC 695344895001(DE Philippine Holding)</t>
  </si>
  <si>
    <t>100-102-35 - DBS 003-935523-8(Empag Thailand Holding)</t>
  </si>
  <si>
    <t>100-102-36 - OCBC 695292433001 SGD (SXL)</t>
  </si>
  <si>
    <t>100-102-37 - OCBC 695319988001(SXL Vietnam Holding)</t>
  </si>
  <si>
    <t>100-102-38 - BANCO DE ORO UNIBANK 005408-018005 PHP(DE, Inc. Philippine)</t>
  </si>
  <si>
    <t>100-102-39 - Kasikorn Bank 011-3-75736-1 THB(Empag Siam Holding Co.,Ltd)</t>
  </si>
  <si>
    <t>100-102-40 - Kasikorn Bank 011-8-14738-3 THB(Empag (Thailand) Co.,Ltd)</t>
  </si>
  <si>
    <t>100-102-42 - Vietnam Eximbank 200014851238539 VND(Spark X Lab Vietnam)</t>
  </si>
  <si>
    <t>100-102-43 - Vietnam Eximbank 200014853001430 USD(Spark X Lab Vietnam)</t>
  </si>
  <si>
    <t>100-102-44 - Vietnam Eximbank 200014851238556 SGD(Spark X Lab Vietnam)</t>
  </si>
  <si>
    <t>100-102-46 - 77 bank 5000339 JPY (zero to one)</t>
  </si>
  <si>
    <t>100-102-47 - OCBC 503194029201 JPY (SXL)</t>
  </si>
  <si>
    <t>100-102-48 - RCBC 7589455775 PHP (DE Inc)</t>
  </si>
  <si>
    <t>100-102-49 - Kasikorn Bank CA 0113758856 THB(Empag Siam Holding)</t>
  </si>
  <si>
    <t>100-102-51 - SMBC CA 1010091700 THB(Empag Siam Holding)</t>
  </si>
  <si>
    <t>100-102-52 - SMBC CA 1010093400 THB(Empag (Thailand) Co.,Ltd)</t>
  </si>
  <si>
    <t>100-102-53 - Mercantile 112913119449055 SA BDT (Venturas)</t>
  </si>
  <si>
    <t>100-102-55 - BBL 1019043692 SA THB (NLHT)</t>
  </si>
  <si>
    <t>100-102-59 - DBS 003-926353-8 SGD (Empag SGD)</t>
  </si>
  <si>
    <t>100-102-60 - SMBC 200-3276904 JPY (Reapra Japan)</t>
  </si>
  <si>
    <t>100-102-61 - DBS 003-943432-4 SGD (Reapra Real Estate)</t>
  </si>
  <si>
    <t>100-102-62 - DBS 003-943650-5 SGD (Reapra Media)</t>
  </si>
  <si>
    <t>100-102-63 - DBS 003-943434-0 SGD (Reapra eEntertainment)</t>
  </si>
  <si>
    <t>100-102-64 - DBS 003-943855-9 SGD (Real Forward)</t>
  </si>
  <si>
    <t>100-102-65 - DBS 003-943876-1 SGD (Spout Entertainment)</t>
  </si>
  <si>
    <t>100-102-68 - BDO (CA.PHP006868002432) SOUTHGATE MALL</t>
  </si>
  <si>
    <t>100-102-70 - RCBC (CA.PHP7589627320) PASONG TAMO</t>
  </si>
  <si>
    <t>100-102-71 - METROBANK (CA.PHP007234517208) - JP RIZAL</t>
  </si>
  <si>
    <t>100-102-72 - PHP DEPOSIT CLEARING ACCOUNT</t>
  </si>
  <si>
    <t>100-102-73 - BDO (SA.PHP006860044291) SOUTHGATE MALL - TECHBOX (TXB)</t>
  </si>
  <si>
    <t>100-102-75 - BPI (CA. PHP2951001735) PASONG TAMO EXT. (TXB)</t>
  </si>
  <si>
    <t>100-102-81 - OCBC 712022698001 (R A&amp;F)</t>
  </si>
  <si>
    <t>100-102-82 - OCBC 712022722001 (R Asset Management)</t>
  </si>
  <si>
    <t>100-102-83 - OCBC 712022706001 (R Aviation)</t>
  </si>
  <si>
    <t>100-102-84 - OCBC 712023647001 (R Beauty)</t>
  </si>
  <si>
    <t>100-102-85 - OCBC 712023118001 (R Digital Marketing)</t>
  </si>
  <si>
    <t>100-102-86 - OCBC 712023076001 (R Education)</t>
  </si>
  <si>
    <t>100-102-87 - OCBC 712023704001 (R Healthcare)</t>
  </si>
  <si>
    <t>100-102-88 - OCBC 712023035001 (R Hospitality)</t>
  </si>
  <si>
    <t>100-102-89 - OCBC 712023134001 (R Outsourcing)</t>
  </si>
  <si>
    <t>100-102-90 - OCBC 712046085001 (R Pilot)</t>
  </si>
  <si>
    <t>100-102-91 - OCBC 712023126001 (R Travel)</t>
  </si>
  <si>
    <t>100-102-92 - OCBC 712023050001 (R Venture Builder)</t>
  </si>
  <si>
    <t>100-102-94 - UBS 18663130018 USD (Reapra)</t>
  </si>
  <si>
    <t>100-102-95 - UBS 18663130054 JPY (Reapra)</t>
  </si>
  <si>
    <t>100-102-96 - OCBC 712023217001 SGD (R JV)</t>
  </si>
  <si>
    <t>100-102-97 - Rakuten Bank JPY (Reapra Japan)</t>
  </si>
  <si>
    <t>100-102-98 - OCBC 712348069001 SGD (R Aviation Partners)</t>
  </si>
  <si>
    <t>100-102-99 - MAYBANK (CA.PHP 000345004806) ORTIGAS</t>
  </si>
  <si>
    <t>Total - 100-102 - Cash On Bank</t>
  </si>
  <si>
    <t>Total Bank</t>
  </si>
  <si>
    <t>Accounts Receivable</t>
  </si>
  <si>
    <t>100-201 - Trade Debtors</t>
  </si>
  <si>
    <t>100-201-02 - Accounts receivable - smart</t>
  </si>
  <si>
    <t>100-201-06 - Accounts receivable - BDO</t>
  </si>
  <si>
    <t>100-201-07 - Accounts receivable - BPI</t>
  </si>
  <si>
    <t>100-201-08 - Accounts receivable - Home Credit</t>
  </si>
  <si>
    <t>100-201-09 - Allowance for doubtful accounts</t>
  </si>
  <si>
    <t>100-201-10 - Accounts receivable - Eastwest</t>
  </si>
  <si>
    <t>100-201-11 - Accounts receivable - GHL</t>
  </si>
  <si>
    <t>100-201-12 - Accounts receivable - MBTC</t>
  </si>
  <si>
    <t>100-201-14 - Accounts receivable - Lazada</t>
  </si>
  <si>
    <t>Total - 100-201 - Trade Debtors</t>
  </si>
  <si>
    <t>Total Accounts Receivable</t>
  </si>
  <si>
    <t>Other Current Asset</t>
  </si>
  <si>
    <t>100-104 - Cash Adjustment</t>
  </si>
  <si>
    <t>100-200 - Other Current Assets</t>
  </si>
  <si>
    <t>100-204 - Accrued Receivables</t>
  </si>
  <si>
    <t>100-205 - Inventory</t>
  </si>
  <si>
    <t>100-205-01 - Product</t>
  </si>
  <si>
    <t>100-205-02 - Work in Progress</t>
  </si>
  <si>
    <t>100-205-07 - DEMO UNITS</t>
  </si>
  <si>
    <t>100-205-09 - ALLOWANCE FOR INVENTORY LOSSES.TRADE</t>
  </si>
  <si>
    <t>Total - 100-205 - Inventory</t>
  </si>
  <si>
    <t>100-206 - Deposits Paid</t>
  </si>
  <si>
    <t>100-207 - Prepayment</t>
  </si>
  <si>
    <t>100-207-02 - PREPAID INSURANCE</t>
  </si>
  <si>
    <t>100-207-04 - OTHER PREPAID EXPENSES</t>
  </si>
  <si>
    <t>Total - 100-207 - Prepayment</t>
  </si>
  <si>
    <t>100-208 - Prepaid expense</t>
  </si>
  <si>
    <t>100-208-01 - ADVANCES TO SUPPLIERS</t>
  </si>
  <si>
    <t>100-208-02 - ADVANCES TO OFFICERS &amp; EMPLOYEES</t>
  </si>
  <si>
    <t>Total - 100-208 - Prepaid expense</t>
  </si>
  <si>
    <t>100-209-01 - Interest Receivable</t>
  </si>
  <si>
    <t>100-209-02 - Accrued Interest_RFI</t>
  </si>
  <si>
    <t>100-210 - Uncollected balance</t>
  </si>
  <si>
    <t>100-210-00 - AR OTHERS</t>
  </si>
  <si>
    <t>100-210-01 - AR OTHERS - AFFILIATES NEW</t>
  </si>
  <si>
    <t>Total - 100-210-00 - AR OTHERS</t>
  </si>
  <si>
    <t>100-211 - Input GST</t>
  </si>
  <si>
    <t>100-212 - A/R Revenue Department (GST_Thailand)</t>
  </si>
  <si>
    <t>100-213 - Deductible VAT</t>
  </si>
  <si>
    <t>100-213-01 - Input VAT - TECHBOX</t>
  </si>
  <si>
    <t>Total - 100-213 - Deductible VAT</t>
  </si>
  <si>
    <t>100-213-02 - DEFFERED INPUT VAT</t>
  </si>
  <si>
    <t>100-213-03 - DEFFERED INPUT VAT NON CURRENT</t>
  </si>
  <si>
    <t>100-300 - Due from Related Parties</t>
  </si>
  <si>
    <t>100-310 - Loan to Related Parties</t>
  </si>
  <si>
    <t>100-310-01 - interest receivable (loan)</t>
  </si>
  <si>
    <t>Total - 100-310 - Loan to Related Parties</t>
  </si>
  <si>
    <t>100-320 - Short term loan</t>
  </si>
  <si>
    <t>100-400 - Trading Security_RFI</t>
  </si>
  <si>
    <t>100-401 - Government Bond (SGD)_RFI</t>
  </si>
  <si>
    <t>100-402 - Certificate_RFI</t>
  </si>
  <si>
    <t>Total Other Current Asset</t>
  </si>
  <si>
    <t>Total Current Assets</t>
  </si>
  <si>
    <t>Fixed Assets</t>
  </si>
  <si>
    <t>200-100 - Non Current Asset</t>
  </si>
  <si>
    <t>200-100-01 - Bond assets (CB)</t>
  </si>
  <si>
    <t>Total - 200-100 - Non Current Asset</t>
  </si>
  <si>
    <t>200-101 - Property, Plant &amp; Equipment</t>
  </si>
  <si>
    <t>200-101-02 - Building and Improvements</t>
  </si>
  <si>
    <t>200-101-03 - Computer and Equipment</t>
  </si>
  <si>
    <t>200-101-04 - Vehicle</t>
  </si>
  <si>
    <t>200-101-05 - Plant and Machinery</t>
  </si>
  <si>
    <t>200-101-06 - Furniture and fixture</t>
  </si>
  <si>
    <t>200-101-07 - Construction in progress</t>
  </si>
  <si>
    <t>200-102 - Accummulated Depreciation</t>
  </si>
  <si>
    <t>200-102-01 - Acc. Dep. - Bldg. &amp; Improv.</t>
  </si>
  <si>
    <t>200-102-02 - Acc. Dep. - Computer and Equipment</t>
  </si>
  <si>
    <t>200-102-03 - Acc. Dep. - Vehicle</t>
  </si>
  <si>
    <t>200-102-04 - Acc. Dep. - Plant and Machinery</t>
  </si>
  <si>
    <t>200-102-05 - Acc. Dep. - Furniture and fixture</t>
  </si>
  <si>
    <t>200-102-06 - ACCU DEPN - DEMO UNITS</t>
  </si>
  <si>
    <t>200-102-07 - Accum depn capitalized software</t>
  </si>
  <si>
    <t>Total - 200-102 - Accummulated Depreciation</t>
  </si>
  <si>
    <t>Total - 200-101 - Property, Plant &amp; Equipment</t>
  </si>
  <si>
    <t>200-103 - ALLOWANCE FOR IMPAIRMENT LOSS ON INVESTMENTS</t>
  </si>
  <si>
    <t>200-103-01 - ALLOWANCE FOR IMPAIRMENT - ALTUS</t>
  </si>
  <si>
    <t>200-103-02 - ALLOWANCE FOR IMPAIRMENT OF PPE</t>
  </si>
  <si>
    <t>Total - 200-103 - ALLOWANCE FOR IMPAIRMENT LOSS ON INVESTMENTS</t>
  </si>
  <si>
    <t>200-104 - Long term loan</t>
  </si>
  <si>
    <t>400-101 - Intangible Asset</t>
  </si>
  <si>
    <t>400-101-01 - Computer Software</t>
  </si>
  <si>
    <t>400-101-02 - Trademark</t>
  </si>
  <si>
    <t>400-101-03 - Goodwill</t>
  </si>
  <si>
    <t>400-101-04 - Renovation</t>
  </si>
  <si>
    <t>400-102 - Accumulated Amortization</t>
  </si>
  <si>
    <t>400-102-01 - Accumulated Amortizaton: Computer Software</t>
  </si>
  <si>
    <t>400-102-04 - Accumulated Amortization: Trade Mark</t>
  </si>
  <si>
    <t>400-102-05 - Accumulated Amortization - Renovation</t>
  </si>
  <si>
    <t>Total - 400-102 - Accumulated Amortization</t>
  </si>
  <si>
    <t>Total - 400-101 - Intangible Asset</t>
  </si>
  <si>
    <t>Total Fixed Assets</t>
  </si>
  <si>
    <t>Other Assets</t>
  </si>
  <si>
    <t>200-051-00 - RENTAL DEPOSITS</t>
  </si>
  <si>
    <t>200-052-00 - REFUNDABLE DEPOSITS</t>
  </si>
  <si>
    <t>300-101 - Investment in Subsidiary</t>
  </si>
  <si>
    <t>300-101-01 - Viling Venture Partners, Inc</t>
  </si>
  <si>
    <t>300-101-03 - EdiT Inc</t>
  </si>
  <si>
    <t>300-101-04 - Venturas Global Pte Ltd</t>
  </si>
  <si>
    <t>300-101-05 - Venturas Ltd</t>
  </si>
  <si>
    <t>300-101-06 - Bitmakers Bangladesh Pte Ltd</t>
  </si>
  <si>
    <t>300-101-07 - Bit Makers Ltd</t>
  </si>
  <si>
    <t>300-101-10 - Coent Venture Partners Pte Ltd</t>
  </si>
  <si>
    <t>300-101-11 - EMPAG Pte Ltd</t>
  </si>
  <si>
    <t>300-101-12 - Newlegacy Hospitality Pte Ltd</t>
  </si>
  <si>
    <t>300-101-13 - Villing Pte Ltd</t>
  </si>
  <si>
    <t>300-101-14 - Fist Jet Pte Ltd</t>
  </si>
  <si>
    <t>300-101-15 - Reapra Ventures Pte Ltd</t>
  </si>
  <si>
    <t>300-101-17 - Bitmakers Pte Ltd</t>
  </si>
  <si>
    <t>300-101-18 - Digital Endeavor Pte Ltd</t>
  </si>
  <si>
    <t>300-101-19 - R Financial Investment</t>
  </si>
  <si>
    <t>300-101-20 - Newlegacy Hospitality (Thailand) Co.,Ltd</t>
  </si>
  <si>
    <t>300-101-21 - Kokotel(Thailand) Co.,Ltd</t>
  </si>
  <si>
    <t>300-101-22 - EMPAG (CAMBODIA) Pte Ltd (Local)</t>
  </si>
  <si>
    <t>300-101-23 - Conjenik Inc</t>
  </si>
  <si>
    <t>300-101-24 - Industria Pte Ltd</t>
  </si>
  <si>
    <t>300-101-25 - Healthbank Vietnam Pte Ltd</t>
  </si>
  <si>
    <t>300-101-26 - Empag Cambodia Holdiing Pte Ltd</t>
  </si>
  <si>
    <t>300-101-27 - Digital Endeavor Philippine Holdings Pte Ltd</t>
  </si>
  <si>
    <t>300-101-28 - Digital Endeavor, Inc. (Philippine)</t>
  </si>
  <si>
    <t>300-101-29 - Empag Thailand Holding Pte Ltd</t>
  </si>
  <si>
    <t>300-101-30 - Empag Siam Holding Co Ltd</t>
  </si>
  <si>
    <t>300-101-31 - Empag (Thailand) Co Ltd</t>
  </si>
  <si>
    <t>300-101-33 - Spark X Lab Pte Ltd</t>
  </si>
  <si>
    <t>300-101-34 - Spark X Lab Vietnam Holding Pte Ltd</t>
  </si>
  <si>
    <t>300-101-35 - Spark X Lab Vietnam Co Ltd</t>
  </si>
  <si>
    <t>300-101-37 - REAPRA JAPAN Inc</t>
  </si>
  <si>
    <t>300-101-38 - zero to one, Inc</t>
  </si>
  <si>
    <t>300-101-39 - REAPRA REAL ESTATE PTE LTD</t>
  </si>
  <si>
    <t>300-101-40 - REAPRA MEDIA PTE LTD</t>
  </si>
  <si>
    <t>300-101-41 - REAPRA EENTERTAINMENT PTE LTD</t>
  </si>
  <si>
    <t>300-101-42 - REAL FORWARD PTE LTD</t>
  </si>
  <si>
    <t>300-101-43 - SPOUT ENTERTAINMENT PRIVATE LIMITED</t>
  </si>
  <si>
    <t>300-101-44 - Reapra Agriculture &amp; Food Pte Ltd</t>
  </si>
  <si>
    <t>300-101-45 - Reapra Asset Management Pte Ltd</t>
  </si>
  <si>
    <t>300-101-46 - Reapra Aviation Pte Ltd</t>
  </si>
  <si>
    <t>300-101-47 - Reapra Beauty Pte Ltd</t>
  </si>
  <si>
    <t>300-101-48 - Reapra Digital Marketing Pte Ltd</t>
  </si>
  <si>
    <t>300-101-49 - Reapra Education Pte Ltd</t>
  </si>
  <si>
    <t>300-101-50 - Reapra Healthcare Pte Ltd</t>
  </si>
  <si>
    <t>300-101-51 - Reapra Hospitality Pte Ltd</t>
  </si>
  <si>
    <t>300-101-52 - Reapra Outsourcing Pte Ltd</t>
  </si>
  <si>
    <t>300-101-53 - R Pilot Financial Investment Pte Ltd</t>
  </si>
  <si>
    <t>300-101-54 - Reapra Travel Pte Ltd</t>
  </si>
  <si>
    <t>300-101-55 - Reapra Venture Builder Pte Ltd</t>
  </si>
  <si>
    <t>300-101-56 - Reapra JV Pte.Ltd</t>
  </si>
  <si>
    <t>300-101-57 - Reapra Aviation Partners Pte Ltd</t>
  </si>
  <si>
    <t>300-101-58 - V Hospitality Company Pte Ltd</t>
  </si>
  <si>
    <t>300-101-59 - AEXYS Pte Ltd</t>
  </si>
  <si>
    <t>300-101-60 - MissKick Pte Ltd</t>
  </si>
  <si>
    <t>300-101-61 - Reapra HR Pte Ltd</t>
  </si>
  <si>
    <t>300-101-62 - HeyBenny Pte Ltd</t>
  </si>
  <si>
    <t>300-101-63 - MissKick Vietnam Co Ltd</t>
  </si>
  <si>
    <t>300-101-65 - Property Access Japan KK</t>
  </si>
  <si>
    <t>300-101-67 - Investment in Subsidiary : Property Access Malaysia</t>
  </si>
  <si>
    <t>300-101-68 - Next Research Lab Co, Ltd</t>
  </si>
  <si>
    <t>Total - 300-101 - Investment in Subsidiary</t>
  </si>
  <si>
    <t>300-102 - Investment in Associate</t>
  </si>
  <si>
    <t>300-102-01 - Foodison</t>
  </si>
  <si>
    <t>300-102-02 - Lanp Inc</t>
  </si>
  <si>
    <t>300-102-03 - Viling Inc</t>
  </si>
  <si>
    <t>300-102-04 - Agrimedia</t>
  </si>
  <si>
    <t>300-102-05 - Samurai Internet</t>
  </si>
  <si>
    <t>300-102-06 - exflora</t>
  </si>
  <si>
    <t>300-102-07 - Agricommunity</t>
  </si>
  <si>
    <t>300-102-08 - Slogan</t>
  </si>
  <si>
    <t>300-102-09 - Agrigate</t>
  </si>
  <si>
    <t>300-102-10 - Glomouth</t>
  </si>
  <si>
    <t>300-102-11 - Beyond Boarders</t>
  </si>
  <si>
    <t>300-102-12 - Reapra Venture Builder Africa Pte Ltd</t>
  </si>
  <si>
    <t>300-102-13 - Aspiria Pte Ltd</t>
  </si>
  <si>
    <t>300-102-14 - Medap</t>
  </si>
  <si>
    <t>300-102-15 - Rebirthnet</t>
  </si>
  <si>
    <t>300-102-16 - K) Yolot</t>
  </si>
  <si>
    <t>300-102-17 - Archibase</t>
  </si>
  <si>
    <t>Total - 300-102 - Investment in Associate</t>
  </si>
  <si>
    <t>300-104 - Investments for Available for Sale_Coent</t>
  </si>
  <si>
    <t>300-104-01 - Medpats Global PL_RingMD</t>
  </si>
  <si>
    <t>300-104-02 - Chaldal Inc., @ Cost</t>
  </si>
  <si>
    <t>300-104-03 - Meet Drinks Pfte Ltd @ Cost</t>
  </si>
  <si>
    <t>300-104-04 - QLL Pte Ltd  @Cost</t>
  </si>
  <si>
    <t>300-104-05 - Opentrade Co. Ltd  @Cost</t>
  </si>
  <si>
    <t>300-104-06 - GoGo Tech.Hldgs Ltd @Cost</t>
  </si>
  <si>
    <t>300-104-07 - Madison Lu, Inc. @Cost</t>
  </si>
  <si>
    <t>300-104-08 - Multigene Diagnostics Ltd_Prenetics</t>
  </si>
  <si>
    <t>300-104-09 - Job Forward Pte Ltd @Cost</t>
  </si>
  <si>
    <t>300-104-10 - Shopline Limited @Cost</t>
  </si>
  <si>
    <t>300-104-11 - BookTrack Holding @Cost</t>
  </si>
  <si>
    <t>300-104-12 - Investments for available for sale : Folr Pte Ltd</t>
  </si>
  <si>
    <t>300-104-13 - Investments for Available for Sale: Astroscale</t>
  </si>
  <si>
    <t>300-104-14 - Investments for Available for Sale: Sonatra</t>
  </si>
  <si>
    <t>300-104-17 - Investments for Available for Sale: Pluga</t>
  </si>
  <si>
    <t>300-104-18 - Investments for Available for Sale: Slogan Coent</t>
  </si>
  <si>
    <t>300-104-19 - Investments for Available for Sale: Playlife</t>
  </si>
  <si>
    <t>300-104-20 - Investments for Available for Sale: Beenext LP</t>
  </si>
  <si>
    <t>300-104-21 - Investments for Available for Sale: Localworks</t>
  </si>
  <si>
    <t>300-104-22 - Investments for Available for Sale: Eastventures</t>
  </si>
  <si>
    <t>300-104-23 - Investments for Available for sale: 500 TUKTUKS</t>
  </si>
  <si>
    <t>300-104-24 - Flyspace</t>
  </si>
  <si>
    <t>300-104-27 - Hipflat</t>
  </si>
  <si>
    <t>300-104-28 - Glints</t>
  </si>
  <si>
    <t>300-104-29 - Cogi Cogi</t>
  </si>
  <si>
    <t>300-104-30 - Outland</t>
  </si>
  <si>
    <t>300-104-31 - Gnowbe</t>
  </si>
  <si>
    <t>300-104-32 - Arcterus</t>
  </si>
  <si>
    <t>Total - 300-104 - Investments for Available for Sale_Coent</t>
  </si>
  <si>
    <t>300-105 - Investments for Available for Sale_Viling VP</t>
  </si>
  <si>
    <t>300-105-01 - Arcterus</t>
  </si>
  <si>
    <t>300-105-02 - Q.L.L.</t>
  </si>
  <si>
    <t>300-105-03 - DeviewCommunications</t>
  </si>
  <si>
    <t>300-105-04 - SightVisit</t>
  </si>
  <si>
    <t>300-105-05 - CodersTrust</t>
  </si>
  <si>
    <t>300-105-06 - Dverse</t>
  </si>
  <si>
    <t>300-105-07 - EDUT</t>
  </si>
  <si>
    <t>300-105-08 - MAISIN</t>
  </si>
  <si>
    <t>300-105-09 - SENSEI PLACE</t>
  </si>
  <si>
    <t>300-105-10 - Thinker</t>
  </si>
  <si>
    <t>300-105-11 - NOWALL</t>
  </si>
  <si>
    <t>300-105-12 - Creatubbles</t>
  </si>
  <si>
    <t>300-105-13 - AppArray</t>
  </si>
  <si>
    <t>Total - 300-105 - Investments for Available for Sale_Viling VP</t>
  </si>
  <si>
    <t>300-106 - Investments for Available for Sale_REAPRA</t>
  </si>
  <si>
    <t>300-106-01 - Sugar Ventures Pte Ltd</t>
  </si>
  <si>
    <t>300-106-02 - PAWNHERO Philippine Pte Ltd</t>
  </si>
  <si>
    <t>300-106-03 - SMS Inc.</t>
  </si>
  <si>
    <t>300-106-04 - OpenSlate</t>
  </si>
  <si>
    <t>300-106-05 - Beenext 2</t>
  </si>
  <si>
    <t>300-106-06 - WI-ZONE INTERNATIONAL</t>
  </si>
  <si>
    <t>Total - 300-106 - Investments for Available for Sale_REAPRA</t>
  </si>
  <si>
    <t>300-107-01 - Agrigate_CB</t>
  </si>
  <si>
    <t>300-108 - Investments in Associate_Reapra Media Pte Ltd</t>
  </si>
  <si>
    <t>300-108-01 - Sycamore Media Holdings Pte Ltd</t>
  </si>
  <si>
    <t>Total - 300-108 - Investments in Associate_Reapra Media Pte Ltd</t>
  </si>
  <si>
    <t>300-109-02 - Dogspot</t>
  </si>
  <si>
    <t>300-110 - Investments for Available for Sale_Reapra Travel Pte Ltd</t>
  </si>
  <si>
    <t>300-110-01 - Deyor Camp</t>
  </si>
  <si>
    <t>Total - 300-110 - Investments for Available for Sale_Reapra Travel Pte Ltd</t>
  </si>
  <si>
    <t>300-111 - Investments for Available for Sale_Reapra Real Estat Pte Ltd</t>
  </si>
  <si>
    <t>300-111-01 - Property Pricetag Sdn Bhd</t>
  </si>
  <si>
    <t>300-111-02 - FINDYOURSPACE CB</t>
  </si>
  <si>
    <t>Total - 300-111 - Investments for Available for Sale_Reapra Real Estat Pte Ltd</t>
  </si>
  <si>
    <t>300-112 - Investment for available for sale - Reapra venture builder</t>
  </si>
  <si>
    <t>300-112-01 - Reapra Venture Builder Africa CB</t>
  </si>
  <si>
    <t>Total - 300-112 - Investment for available for sale - Reapra venture builder</t>
  </si>
  <si>
    <t>Total Other Assets</t>
  </si>
  <si>
    <t>Current Liabilities</t>
  </si>
  <si>
    <t>Accounts Payable</t>
  </si>
  <si>
    <t>600-101 - Trade Creditors</t>
  </si>
  <si>
    <t>600-101-04 - Accounts Payable - Trade</t>
  </si>
  <si>
    <t>Total - 600-101 - Trade Creditors</t>
  </si>
  <si>
    <t>600-102-01 - ACCOUNTS PAYABLE - NON TRADE</t>
  </si>
  <si>
    <t>Total Accounts Payable</t>
  </si>
  <si>
    <t>Other Current Liability</t>
  </si>
  <si>
    <t>600-102-03 - AP NON-TRADE CLEARING ACCOUNT</t>
  </si>
  <si>
    <t>600-103 - Accruals/Accrued Payables</t>
  </si>
  <si>
    <t>600-103-01 - Payroll Deductions Payable</t>
  </si>
  <si>
    <t>600-103-02 - Other expense payable</t>
  </si>
  <si>
    <t>600-103-03 - Provident Fund Payable</t>
  </si>
  <si>
    <t>600-103-04 - Accounts Payable_RFI</t>
  </si>
  <si>
    <t>600-103-05 - Interest Payable (Loan)_RFI</t>
  </si>
  <si>
    <t>600-103-09 - ACCRUED EXPENSES - OTHERS</t>
  </si>
  <si>
    <t>Total - 600-103 - Accruals/Accrued Payables</t>
  </si>
  <si>
    <t>600-104 - Payroll Liabilities</t>
  </si>
  <si>
    <t>600-104-01 - SSS CONTRIBUTIONS PAYABLE</t>
  </si>
  <si>
    <t>600-104-02 - PAG-IBIG CONTRIBUTIONS PAYABLE</t>
  </si>
  <si>
    <t>600-104-03 - PHILHEALTH CONTRIBUTIONS PAYABLE</t>
  </si>
  <si>
    <t>600-104-04 - SSS SALARY LOANS PAYABLE</t>
  </si>
  <si>
    <t>600-104-05 - PAG-IBIG SALARY LOANS PAYABLE</t>
  </si>
  <si>
    <t>Total - 600-104 - Payroll Liabilities</t>
  </si>
  <si>
    <t>600-105 - Customer Deposits / Advance Payment</t>
  </si>
  <si>
    <t>600-106 - Tax Payable</t>
  </si>
  <si>
    <t>600-106-01 - Sales Tax / Output GST</t>
  </si>
  <si>
    <t>600-106-03 - Income Tax Payable</t>
  </si>
  <si>
    <t>600-106-04 - VAT payable (expense)</t>
  </si>
  <si>
    <t>600-106-05 - Advance Income Tax(AIT) Payable</t>
  </si>
  <si>
    <t>600-106-06 - Withholding Tax Payable</t>
  </si>
  <si>
    <t>600-106-07 - Salary Tax Payable</t>
  </si>
  <si>
    <t>600-106-09 - Withholding Tax PND1 (Thailand)</t>
  </si>
  <si>
    <t>600-106-10 - Withholding Tax PND3 (Thailand)</t>
  </si>
  <si>
    <t>600-106-11 - Withholding Tax PND53  (Thailand)</t>
  </si>
  <si>
    <t>600-106-13 - WITHHOLDING TAX ON COMPENSATION PAYABLE</t>
  </si>
  <si>
    <t>600-106-15 - Output VAT - TECHBOX</t>
  </si>
  <si>
    <t>600-106-16 - WITHHOLDING TAX EXPANDED</t>
  </si>
  <si>
    <t>Total - 600-106 - Tax Payable</t>
  </si>
  <si>
    <t>600-107 - Due to Related Parties</t>
  </si>
  <si>
    <t>600-107-01 - AP OTHERS - AFFILIATES</t>
  </si>
  <si>
    <t>Total - 600-107-00 - Due to related parties</t>
  </si>
  <si>
    <t>600-108 - Loan from Related Parties</t>
  </si>
  <si>
    <t>600-108-01 - interest payable (loan)</t>
  </si>
  <si>
    <t>Total - 600-108 - Loan from Related Parties</t>
  </si>
  <si>
    <t>600-109 - Other Current Liabilities</t>
  </si>
  <si>
    <t>600-109-01 - Finance lease liabilities (current)</t>
  </si>
  <si>
    <t>600-111-03 - Deferred Revenue</t>
  </si>
  <si>
    <t>Total - 600-109 - Other Current Liabilities</t>
  </si>
  <si>
    <t>600-110 - Bank Loan (JPY)_RFI</t>
  </si>
  <si>
    <t>VAT on Sales BD</t>
  </si>
  <si>
    <t>Total Other Current Liability</t>
  </si>
  <si>
    <t>Total Liabilities</t>
  </si>
  <si>
    <t>Current Assets Less Current Liabilities</t>
  </si>
  <si>
    <t>Total Assets Less Current Liabilities</t>
  </si>
  <si>
    <t>Long Term Liabilities</t>
  </si>
  <si>
    <t>700-100 - Non Current Liabilities</t>
  </si>
  <si>
    <t>700-100-01 - Finance lease liabilities (non-current)</t>
  </si>
  <si>
    <t>Total - 700-100 - Non Current Liabilities</t>
  </si>
  <si>
    <t>700-103 - Other Long-Term Liabilities</t>
  </si>
  <si>
    <t>700-103-01 - LONG-TERM NOTES PAYABLE</t>
  </si>
  <si>
    <t>Total - 700-103 - Other Long-Term Liabilities</t>
  </si>
  <si>
    <t>700-104 - Convertible Bond</t>
  </si>
  <si>
    <t>Total Long Term Liabilities</t>
  </si>
  <si>
    <t>Total Assets Less Total Liabilities</t>
  </si>
  <si>
    <t>Capital and Reserves</t>
  </si>
  <si>
    <t>800-101 - Capital</t>
  </si>
  <si>
    <t>800-102 - ADDITIONAL PAID-IN CAPITAL</t>
  </si>
  <si>
    <t>800-102-01 - Capital Reserve</t>
  </si>
  <si>
    <t>800-102-02 - Subscription rights of shares</t>
  </si>
  <si>
    <t>800-105 - Translation Adjustment</t>
  </si>
  <si>
    <t>800-106 - Non-Controlling Interest</t>
  </si>
  <si>
    <t>800-109 - Equity Restructuring</t>
  </si>
  <si>
    <t>Cumulative Translation Adjustment-Elimination</t>
  </si>
  <si>
    <t>Total - Capital and Reserves</t>
  </si>
  <si>
    <t>Retained Earnings</t>
  </si>
  <si>
    <t>Net Income</t>
  </si>
  <si>
    <t>Cumulative Translation Adjustment</t>
  </si>
  <si>
    <t>Total Capital and Reserves</t>
  </si>
  <si>
    <t>Income Statement</t>
  </si>
  <si>
    <t>From Jan 2017 to Adjust 2017</t>
  </si>
  <si>
    <t>Sales</t>
  </si>
  <si>
    <t>910-000 - Income</t>
  </si>
  <si>
    <t>910-101 - Service Income</t>
  </si>
  <si>
    <t>910-101-00 - SALES</t>
  </si>
  <si>
    <t>910-102 - Sales</t>
  </si>
  <si>
    <t>910-103 - Other Revenue</t>
  </si>
  <si>
    <t>910-105 - IGS Income</t>
  </si>
  <si>
    <t>910-106 - Interest Income_RFI</t>
  </si>
  <si>
    <t>910-107 - Dividend income_RFI</t>
  </si>
  <si>
    <t>910-108 - Gain (Loss) of Investment_RFI</t>
  </si>
  <si>
    <t>Total - Sales</t>
  </si>
  <si>
    <t>Purchases</t>
  </si>
  <si>
    <t>930-101 - Cost of Services</t>
  </si>
  <si>
    <t>930-101-01 - Cost of services : Direct Costs</t>
  </si>
  <si>
    <t>930-101-02 - Cost of services : People Cost</t>
  </si>
  <si>
    <t>930-101-03 - Cost of services : Real Estate Costs</t>
  </si>
  <si>
    <t>Total - 930-101 - Cost of Services</t>
  </si>
  <si>
    <t>930-101-00 - COS - SALES - PRODUCTS</t>
  </si>
  <si>
    <t>930-102 - Cost of Goods Sold</t>
  </si>
  <si>
    <t>930-102-00 - INVENTORY VARIANCE</t>
  </si>
  <si>
    <t>930-103-00 - COST - BACK MARGIN/INCENTIVES</t>
  </si>
  <si>
    <t>Total - Purchases</t>
  </si>
  <si>
    <t>Gross Profit</t>
  </si>
  <si>
    <t>Overheads</t>
  </si>
  <si>
    <t>940-100 - PROFESSIONAL FEES</t>
  </si>
  <si>
    <t>940-101 - Audit fee</t>
  </si>
  <si>
    <t>940-102 - Accounting Fees</t>
  </si>
  <si>
    <t>940-103 - Corporate Secretarial Fee</t>
  </si>
  <si>
    <t>940-104 - Consultancy Fee</t>
  </si>
  <si>
    <t>940-105 - Legal &amp; Professional Fees</t>
  </si>
  <si>
    <t>940-106 - Research Fee</t>
  </si>
  <si>
    <t>940-107 - Service fee</t>
  </si>
  <si>
    <t>Total - 940-100 - PROFESSIONAL FEES</t>
  </si>
  <si>
    <t>940-101-00 - AUDIT FEES</t>
  </si>
  <si>
    <t>940-200 - OFFICE SUPPLIES EXPENSE</t>
  </si>
  <si>
    <t>940-201 - Computer,Hardware&amp; Digital</t>
  </si>
  <si>
    <t>940-202 - Software expenses</t>
  </si>
  <si>
    <t>940-203 - Printing, Stationery &amp; Books</t>
  </si>
  <si>
    <t>940-204 - Furniture, houseware</t>
  </si>
  <si>
    <t>Total - 940-200 - OFFICE SUPPLIES EXPENSE</t>
  </si>
  <si>
    <t>940-201-00 - Store and office supplies</t>
  </si>
  <si>
    <t>940-300 - RENT EXPENSE</t>
  </si>
  <si>
    <t>940-301 - Office Rent</t>
  </si>
  <si>
    <t>940-302 - Equipment Rental</t>
  </si>
  <si>
    <t>940-303 - Warehouse Rent</t>
  </si>
  <si>
    <t>Total - 940-300 - RENT EXPENSE</t>
  </si>
  <si>
    <t>940-301-00 - Base rent</t>
  </si>
  <si>
    <t>940-302-00 - Cusa and other dues</t>
  </si>
  <si>
    <t>940-400 - SALARIES AND EMPLOYEES BENEFITS</t>
  </si>
  <si>
    <t>940-401 - Salaries and Wages</t>
  </si>
  <si>
    <t>940-402 - EP &amp; recruitment expenses</t>
  </si>
  <si>
    <t>940-403 - Staff Training</t>
  </si>
  <si>
    <t>940-404 - Internship Cost</t>
  </si>
  <si>
    <t>940-405 - Employment Expenses</t>
  </si>
  <si>
    <t>940-406 - Director Remuneration</t>
  </si>
  <si>
    <t>940-407 - Staff Meal &amp; Provisions</t>
  </si>
  <si>
    <t>940-409 - Staff Welfare</t>
  </si>
  <si>
    <t>940-410 - Bonus</t>
  </si>
  <si>
    <t>940-412 - Social Security</t>
  </si>
  <si>
    <t>940-413 - Provident Fund</t>
  </si>
  <si>
    <t>Total - 940-400 - SALARIES AND EMPLOYEES BENEFITS</t>
  </si>
  <si>
    <t>940-401-00 - SALARIES &amp; WAGES</t>
  </si>
  <si>
    <t>940-402-00 - OVERTIME</t>
  </si>
  <si>
    <t>940-405-00 - 13TH MONTH PAY</t>
  </si>
  <si>
    <t>940-406-00 - SSS PREMIUMS</t>
  </si>
  <si>
    <t>940-407-00 - PHILHEALTH PREMIUMS</t>
  </si>
  <si>
    <t>940-408-00 - PAG-IBIG PREMIUMS</t>
  </si>
  <si>
    <t>940-410-00 - UNIFORMS</t>
  </si>
  <si>
    <t>940-412-00 - Employees' meals and allowances</t>
  </si>
  <si>
    <t>940-413-00 - OTHER EMPLOYEE BENEFITS</t>
  </si>
  <si>
    <t>940-416-00 - COMMUNICATION ALLOWANCE</t>
  </si>
  <si>
    <t>940-417-00 - TRANSPORTATION ALLOWANCE</t>
  </si>
  <si>
    <t>940-421-00 - SUBCONTRACTORS 3RD PARTY</t>
  </si>
  <si>
    <t>940-500 - TRAVEL EXPENSES</t>
  </si>
  <si>
    <t>940-501 - TRAVEL EXPENSES : Travel Expenses (Overseas)</t>
  </si>
  <si>
    <t>940-502 - TRAVEL EXPENSES : Transportation Expense (Local)</t>
  </si>
  <si>
    <t>940-503 - TRAVEL EXPENSES : Hotel/Lodging</t>
  </si>
  <si>
    <t>Total - 940-500 - TRAVEL EXPENSES</t>
  </si>
  <si>
    <t>940-501-00 - Travel and transportation</t>
  </si>
  <si>
    <t>940-501-01 - Toll and Parking</t>
  </si>
  <si>
    <t>Total - 940-501-00 - Travel and transportation</t>
  </si>
  <si>
    <t>940-511-00 - Delivery expense</t>
  </si>
  <si>
    <t>940-600 - UTILITIES EXPENSE</t>
  </si>
  <si>
    <t>940-601 - UTILITIES EXPENSE : Electricity, Water &amp; Gas/Fuel</t>
  </si>
  <si>
    <t>940-602 - UTILITIES EXPENSE : Telephone &amp; Internet</t>
  </si>
  <si>
    <t>Total - 940-600 - UTILITIES EXPENSE</t>
  </si>
  <si>
    <t>940-601-00 - ELECTRICITY</t>
  </si>
  <si>
    <t>940-603-00 - Broadband and internet connection</t>
  </si>
  <si>
    <t>940-700 - Management Fee</t>
  </si>
  <si>
    <t>940-800 - Advertising &amp; Promotion</t>
  </si>
  <si>
    <t>940-800-00 - Advertising</t>
  </si>
  <si>
    <t>940-803-00 - Sales incentives - sales management</t>
  </si>
  <si>
    <t>940-803-01 - COMMISSION - LAZADA</t>
  </si>
  <si>
    <t>940-805-00 - Marketing expense</t>
  </si>
  <si>
    <t>940-900 - Depreciation and Amorization Expense</t>
  </si>
  <si>
    <t>940-901 - Dep. Exp. - Bldg. &amp; Improv.</t>
  </si>
  <si>
    <t>940-902 - Dep. Exp. - Computer and Equipment</t>
  </si>
  <si>
    <t>940-903 - Dep. Exp. - Vehicle</t>
  </si>
  <si>
    <t>940-904 - Dep. Exp. - Plant and Machinery</t>
  </si>
  <si>
    <t>940-905 - Dep. Exp. - Furniture and fixture</t>
  </si>
  <si>
    <t>940-906 - Amort - Comp Software</t>
  </si>
  <si>
    <t>940-907 - Amort - Trade Mark</t>
  </si>
  <si>
    <t>Total - 940-900 - Depreciation and Amorization Expense</t>
  </si>
  <si>
    <t>940-901-00 - Depreciation</t>
  </si>
  <si>
    <t>940-902-00 - AMORTIZATION</t>
  </si>
  <si>
    <t>940-910 - Insurance</t>
  </si>
  <si>
    <t>940-910-01 - Property insurance</t>
  </si>
  <si>
    <t>940-910-03 - Extended Warranty</t>
  </si>
  <si>
    <t>Total - 940-910 - Insurance</t>
  </si>
  <si>
    <t>940-915 - Repair&amp; Maintenance</t>
  </si>
  <si>
    <t>940-915-00 - Repairs and maintenance</t>
  </si>
  <si>
    <t>940-920 - Entertainement Expense</t>
  </si>
  <si>
    <t>940-920-00 - Representation &amp; entertainment</t>
  </si>
  <si>
    <t>940-925 - Conference expense</t>
  </si>
  <si>
    <t>940-925-00 - MEETINGS AND CONFERENCES</t>
  </si>
  <si>
    <t>940-930 - Memberships &amp; Subscriptions</t>
  </si>
  <si>
    <t>940-940 - Taxes and License Fees</t>
  </si>
  <si>
    <t>940-940-00 - LICENSES AND PERMITS</t>
  </si>
  <si>
    <t>940-950 - Postage &amp; Courier</t>
  </si>
  <si>
    <t>940-960 - Bank Charges</t>
  </si>
  <si>
    <t>940-960-01 - Bank Charges_RFI</t>
  </si>
  <si>
    <t>940-960-02 - BANK CHARGES TERMINAL FEE</t>
  </si>
  <si>
    <t>940-960-03 - BANK SERVICE CHARGE</t>
  </si>
  <si>
    <t>Total - 940-960 - Bank Charges</t>
  </si>
  <si>
    <t>940-961 - Outsourcing expense</t>
  </si>
  <si>
    <t>940-962 - Stock Purchase Cost_RFI</t>
  </si>
  <si>
    <t>940-963 - Bond Purchase Cost_RFI</t>
  </si>
  <si>
    <t>940-964 - Unrealized Loss/Gain (Price)_RFI</t>
  </si>
  <si>
    <t>940-964-01 - Unrealized Loss/Gain (Stock_Price)_RFI</t>
  </si>
  <si>
    <t>940-964-02 - Unrealized Loss/Gain (Bond_Price)_RFI</t>
  </si>
  <si>
    <t>940-964-03 - Unrealized Loss/Gain (Certificate_Price)_RFI</t>
  </si>
  <si>
    <t>Total - 940-964 - Unrealized Loss/Gain (Price)_RFI</t>
  </si>
  <si>
    <t>940-970 - Write Offs</t>
  </si>
  <si>
    <t>940-972 - Doubtful Debts Provision</t>
  </si>
  <si>
    <t>940-973 - Obsolete Stocks</t>
  </si>
  <si>
    <t>940-974 - Obsolete Fixed Assets</t>
  </si>
  <si>
    <t>Total - 940-970 - Write Offs</t>
  </si>
  <si>
    <t>940-980 - IGS expense</t>
  </si>
  <si>
    <t>940-990-00 - Installment Subsidy</t>
  </si>
  <si>
    <t>940-990-01 - Subsidy - Home Credit</t>
  </si>
  <si>
    <t>940-990-02 - Subsidy - Credit Card</t>
  </si>
  <si>
    <t>Total - 940-990-00 - Installment Subsidy</t>
  </si>
  <si>
    <t>940-991-00 - CASH SHORT/OVER</t>
  </si>
  <si>
    <t>940-992-00 - MISCELLANEOUS</t>
  </si>
  <si>
    <t>Total - Overheads</t>
  </si>
  <si>
    <t>Operating Profit</t>
  </si>
  <si>
    <t>Other Income</t>
  </si>
  <si>
    <t>920-100 - Other Income</t>
  </si>
  <si>
    <t>920-100-01 - Other Income_RFI</t>
  </si>
  <si>
    <t>Total - 920-100 - Other Income</t>
  </si>
  <si>
    <t>920-101 - Interest Income</t>
  </si>
  <si>
    <t>920-102-00 - COMMISSION income</t>
  </si>
  <si>
    <t>920-102-01 - COMMISSION INCOME ON SALES</t>
  </si>
  <si>
    <t>920-102-02 - COMMISSION INCOME ON POSTPAID</t>
  </si>
  <si>
    <t>Total - 920-102-00 - COMMISSION income</t>
  </si>
  <si>
    <t>920-105 - Dividend Income</t>
  </si>
  <si>
    <t>920-106 - Sundry Income</t>
  </si>
  <si>
    <t>920-107 - Rental Income</t>
  </si>
  <si>
    <t>920-108 - Gain (Loss) of Investment</t>
  </si>
  <si>
    <t>Total - Other Income</t>
  </si>
  <si>
    <t>Other Expenses</t>
  </si>
  <si>
    <t>950-100 - Other Expenses</t>
  </si>
  <si>
    <t>950-102 - Miscellaneous Expense</t>
  </si>
  <si>
    <t>Total - 950-100 - Other Expenses</t>
  </si>
  <si>
    <t>950-110 - Unrealized Foreign Exchange Loss/Gain</t>
  </si>
  <si>
    <t>950-111-01 - Unrealized Loss/Gain (Stock_FX)_RFI</t>
  </si>
  <si>
    <t>950-111-02 - Unrealized Loss/Gain (Loan_FX)_RFI</t>
  </si>
  <si>
    <t>950-111-03 - Unrealized Loss/Gain (AP_FX)_RFI</t>
  </si>
  <si>
    <t>950-111-04 - Unrealized Loss/Gain (Interest Payable_FX)_RFI</t>
  </si>
  <si>
    <t>Total - 950-110 - Unrealized Foreign Exchange Loss/Gain</t>
  </si>
  <si>
    <t>950-120 - Realized Foreign Exchange Loss/Gain</t>
  </si>
  <si>
    <t>950-120-01 - Realized Foreign Exchange Loss/Gain_RFI</t>
  </si>
  <si>
    <t>Total - 950-120 - Realized Foreign Exchange Loss/Gain</t>
  </si>
  <si>
    <t>950-150 - Finance Cost (Interest Expense)</t>
  </si>
  <si>
    <t>950-151 - Interest Expense (Loan)_RFI</t>
  </si>
  <si>
    <t>950-151-00 - INTEREST EXPENSE - BANKs</t>
  </si>
  <si>
    <t>950-152-00 - INTEREST EXPENSE - non bank</t>
  </si>
  <si>
    <t>950-160 - Bond Interest</t>
  </si>
  <si>
    <t>950-162-00 - ASSET WRITE OFF DUE STORE CLOSURE</t>
  </si>
  <si>
    <t>950-163-00 - LOSS ON SALE OF INVESTMENT</t>
  </si>
  <si>
    <t>950-164-00 - IMPAIRMENT LOSS ON CWT</t>
  </si>
  <si>
    <t>950-190 - Tax expense</t>
  </si>
  <si>
    <t>950-200 - Withholding Tax</t>
  </si>
  <si>
    <t>950-200-01 - Tax expense : Withholding Tax_RFI</t>
  </si>
  <si>
    <t>Total - 950-200 - Withholding Tax</t>
  </si>
  <si>
    <t>950-201 - Income Taxation (Provision for Income Tax)</t>
  </si>
  <si>
    <t>Total - 950-190 - Tax expense</t>
  </si>
  <si>
    <t>960-300 - Equity in earnings</t>
  </si>
  <si>
    <t>Unrealized Matching Gain/Loss</t>
  </si>
  <si>
    <t>Total - Other Expenses</t>
  </si>
  <si>
    <t>Net Profit/(Loss)</t>
  </si>
  <si>
    <t>Reapra Pte Ltd</t>
  </si>
  <si>
    <t>Balance sheet as at December 31, 2017</t>
  </si>
  <si>
    <t>check</t>
  </si>
  <si>
    <t>Profit or loss for the year December 31, 2017</t>
  </si>
  <si>
    <t>Check</t>
  </si>
  <si>
    <t>BALANCE SHEET</t>
  </si>
  <si>
    <t>P/L</t>
  </si>
  <si>
    <t>950-170 - Impairment loss on Investment held</t>
  </si>
  <si>
    <t>960-200 - Minority Interests</t>
  </si>
  <si>
    <t>Dr (S$)</t>
  </si>
  <si>
    <t>Cr (S$)</t>
  </si>
  <si>
    <t>Share capital</t>
  </si>
  <si>
    <t>Minority interest (BS)</t>
  </si>
  <si>
    <t>Investment in subsidiary</t>
  </si>
  <si>
    <t>Minority interest (P/L)</t>
  </si>
  <si>
    <t>Due to related parties</t>
  </si>
  <si>
    <t>Due from related parties</t>
  </si>
  <si>
    <t>IGS income</t>
  </si>
  <si>
    <t>2-1</t>
  </si>
  <si>
    <t>2-2</t>
  </si>
  <si>
    <t>2-3</t>
  </si>
  <si>
    <t>2-4</t>
  </si>
  <si>
    <t>2-5</t>
  </si>
  <si>
    <t>2-6</t>
  </si>
  <si>
    <t>Impairment loss</t>
  </si>
  <si>
    <t>2-7</t>
  </si>
  <si>
    <t>Exchange differences (P/L)</t>
  </si>
  <si>
    <t>2-8</t>
  </si>
  <si>
    <t>2-9</t>
  </si>
  <si>
    <t>2-10</t>
  </si>
  <si>
    <t>Translation reserve</t>
  </si>
  <si>
    <t>2-11</t>
  </si>
  <si>
    <t>2-12</t>
  </si>
  <si>
    <t>2-13</t>
  </si>
  <si>
    <t>3-1</t>
  </si>
  <si>
    <t>3-1A</t>
  </si>
  <si>
    <t>Opening retained earnings</t>
  </si>
  <si>
    <t>(Being minority interest share in FY2015 financial performance)</t>
  </si>
  <si>
    <t>3-1B</t>
  </si>
  <si>
    <t>3-2</t>
  </si>
  <si>
    <t>3-3</t>
  </si>
  <si>
    <t>3-4</t>
  </si>
  <si>
    <t>Goodwill</t>
  </si>
  <si>
    <t>Beginning retained earnings</t>
  </si>
  <si>
    <t>4-1</t>
  </si>
  <si>
    <t>4-2</t>
  </si>
  <si>
    <t>Due to related parties (Reapra Ventures)</t>
  </si>
  <si>
    <t>4-3</t>
  </si>
  <si>
    <t>IGS expenses (Reapra Venture)</t>
  </si>
  <si>
    <t>4-4</t>
  </si>
  <si>
    <t>4-5</t>
  </si>
  <si>
    <t>Capital Reserve</t>
  </si>
  <si>
    <t>4-6</t>
  </si>
  <si>
    <t>4-7</t>
  </si>
  <si>
    <t>4-8</t>
  </si>
  <si>
    <t>IGS expenses (Conjenik)</t>
  </si>
  <si>
    <t>4-9</t>
  </si>
  <si>
    <t>5-1</t>
  </si>
  <si>
    <t>5-2</t>
  </si>
  <si>
    <t>5-3</t>
  </si>
  <si>
    <t>5-4</t>
  </si>
  <si>
    <t>5-5</t>
  </si>
  <si>
    <t>5-6</t>
  </si>
  <si>
    <t>IGS expenses (DE group)</t>
  </si>
  <si>
    <t>5-7</t>
  </si>
  <si>
    <t>Loan from related parties</t>
  </si>
  <si>
    <t>Loan to related parties</t>
  </si>
  <si>
    <t>5-8</t>
  </si>
  <si>
    <t>Investment in associate</t>
  </si>
  <si>
    <t>5-9</t>
  </si>
  <si>
    <t>6-1</t>
  </si>
  <si>
    <t>6-2</t>
  </si>
  <si>
    <t>6-3</t>
  </si>
  <si>
    <t>6-4</t>
  </si>
  <si>
    <t>6-5</t>
  </si>
  <si>
    <t>6-6</t>
  </si>
  <si>
    <t>6-7</t>
  </si>
  <si>
    <t>6-8</t>
  </si>
  <si>
    <t>IGS expenses (Empag)</t>
  </si>
  <si>
    <t>6-9</t>
  </si>
  <si>
    <t>6-10</t>
  </si>
  <si>
    <t>6-11</t>
  </si>
  <si>
    <t>6-12</t>
  </si>
  <si>
    <t>Due from related parties (Empag Thai Holding)</t>
  </si>
  <si>
    <t>Due from related parties (Reapra)</t>
  </si>
  <si>
    <t>6-13</t>
  </si>
  <si>
    <t>6-14</t>
  </si>
  <si>
    <t>IGS expenses (Empag Thai Co Ltd)</t>
  </si>
  <si>
    <t>6-15</t>
  </si>
  <si>
    <t>6-16</t>
  </si>
  <si>
    <t>6-17</t>
  </si>
  <si>
    <t>6-18</t>
  </si>
  <si>
    <t>6-19</t>
  </si>
  <si>
    <t>6-20</t>
  </si>
  <si>
    <t>IGS expenses (Empag Siam)</t>
  </si>
  <si>
    <t>6-21</t>
  </si>
  <si>
    <t>6-22</t>
  </si>
  <si>
    <t>6-23</t>
  </si>
  <si>
    <t>management Fees (Empag Thai)</t>
  </si>
  <si>
    <t>management income (Empag Thai)</t>
  </si>
  <si>
    <t>Exchange gain/loss</t>
  </si>
  <si>
    <t>Service income (Siam)</t>
  </si>
  <si>
    <t>6-24</t>
  </si>
  <si>
    <t>6-25</t>
  </si>
  <si>
    <t>6-26</t>
  </si>
  <si>
    <t>6-27</t>
  </si>
  <si>
    <t>IGS expenses (Empag Thai Holdings)</t>
  </si>
  <si>
    <t>6-28</t>
  </si>
  <si>
    <t>6-29</t>
  </si>
  <si>
    <t>Translaton Reserve</t>
  </si>
  <si>
    <t>Minority interest</t>
  </si>
  <si>
    <t>6-30</t>
  </si>
  <si>
    <t>6-30A</t>
  </si>
  <si>
    <t>6-31</t>
  </si>
  <si>
    <t>6-32</t>
  </si>
  <si>
    <t>6-33</t>
  </si>
  <si>
    <t>IGS expenses (Empag Cambodia)</t>
  </si>
  <si>
    <t>6-33A</t>
  </si>
  <si>
    <t>6-34</t>
  </si>
  <si>
    <t>6-35</t>
  </si>
  <si>
    <t>6-36</t>
  </si>
  <si>
    <t>6-37</t>
  </si>
  <si>
    <t>6-38</t>
  </si>
  <si>
    <t>6-39</t>
  </si>
  <si>
    <t>7-1</t>
  </si>
  <si>
    <t>7-2</t>
  </si>
  <si>
    <t>7-3</t>
  </si>
  <si>
    <t>IGS expenses (FJ)</t>
  </si>
  <si>
    <t>8-1</t>
  </si>
  <si>
    <t>8-2</t>
  </si>
  <si>
    <t>8-3</t>
  </si>
  <si>
    <t>Due to related parties (HB)</t>
  </si>
  <si>
    <t>8-4</t>
  </si>
  <si>
    <t>Due to related parties (HB Camb)</t>
  </si>
  <si>
    <t>Due from related parties (HB)</t>
  </si>
  <si>
    <t>8-5</t>
  </si>
  <si>
    <t>8-6</t>
  </si>
  <si>
    <t>IGS expenses (HB Group)</t>
  </si>
  <si>
    <t>8-7</t>
  </si>
  <si>
    <t>8-8</t>
  </si>
  <si>
    <t>8-9</t>
  </si>
  <si>
    <t>8-10</t>
  </si>
  <si>
    <t>8-11</t>
  </si>
  <si>
    <t>Due to related parties (HB Viet)</t>
  </si>
  <si>
    <t>8-12</t>
  </si>
  <si>
    <t>Due from related parties (HB Viet)</t>
  </si>
  <si>
    <t>8-13</t>
  </si>
  <si>
    <t>8-14</t>
  </si>
  <si>
    <t>8-15</t>
  </si>
  <si>
    <t>9-1</t>
  </si>
  <si>
    <t>9-2</t>
  </si>
  <si>
    <t>Due to related parties (industrea)</t>
  </si>
  <si>
    <t>9-3</t>
  </si>
  <si>
    <t>9-4</t>
  </si>
  <si>
    <t>18-1</t>
  </si>
  <si>
    <t>Retained earnings</t>
  </si>
  <si>
    <t>Translation adjustment</t>
  </si>
  <si>
    <t>18-2</t>
  </si>
  <si>
    <t>Opening retained earning</t>
  </si>
  <si>
    <t>Translation adjustment (BS)</t>
  </si>
  <si>
    <t>18-3</t>
  </si>
  <si>
    <t>Translation adjustment (PL)</t>
  </si>
  <si>
    <t>18-3a</t>
  </si>
  <si>
    <t>18-4</t>
  </si>
  <si>
    <t>IGS expenses (Medil)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</si>
  <si>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</si>
  <si>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</si>
  <si>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</si>
  <si>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</si>
  <si>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</si>
  <si>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</si>
  <si>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</si>
  <si>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</si>
  <si>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</si>
  <si>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</si>
  <si>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Due to related parties (NLH)</t>
  </si>
  <si>
    <t>10-11</t>
  </si>
  <si>
    <t>Due to related parties (NHL Thailand)</t>
  </si>
  <si>
    <t>Due from related parties (NLH)</t>
  </si>
  <si>
    <t>10-12</t>
  </si>
  <si>
    <t>Loan to related parties (NHL)</t>
  </si>
  <si>
    <t>10-13</t>
  </si>
  <si>
    <t>IGS expenses (NLH)</t>
  </si>
  <si>
    <t>10-13A</t>
  </si>
  <si>
    <t>interest income (NLH)</t>
  </si>
  <si>
    <t>Finance expense (NLH Thailand)</t>
  </si>
  <si>
    <t>Finance expense (Kokotel)</t>
  </si>
  <si>
    <t>10-14</t>
  </si>
  <si>
    <t>10-15</t>
  </si>
  <si>
    <t>10-16</t>
  </si>
  <si>
    <t>10-17</t>
  </si>
  <si>
    <t>10-18</t>
  </si>
  <si>
    <t>IGS expenses (NLH Thai)</t>
  </si>
  <si>
    <t>10-19</t>
  </si>
  <si>
    <t>10-20</t>
  </si>
  <si>
    <t>10-21</t>
  </si>
  <si>
    <t>IGS expenses (Kokotel)</t>
  </si>
  <si>
    <t>10-22</t>
  </si>
  <si>
    <t xml:space="preserve">management income </t>
  </si>
  <si>
    <t>management expense (kokotel)</t>
  </si>
  <si>
    <t>11-1</t>
  </si>
  <si>
    <t>11-2</t>
  </si>
  <si>
    <t>Due to related parties (RFI)</t>
  </si>
  <si>
    <t>11-3</t>
  </si>
  <si>
    <t>IGS expenses (RFI)</t>
  </si>
  <si>
    <t>12-1</t>
  </si>
  <si>
    <t>12-2</t>
  </si>
  <si>
    <t>12-3</t>
  </si>
  <si>
    <t>Due to related parties (Real Forward)</t>
  </si>
  <si>
    <t>13-1</t>
  </si>
  <si>
    <t>13-2</t>
  </si>
  <si>
    <t>14-1</t>
  </si>
  <si>
    <t>Due to related parties (SXL)</t>
  </si>
  <si>
    <t>IGS expenses (SXL)</t>
  </si>
  <si>
    <t>Due to related parties (SXL Vietnam Holdings)</t>
  </si>
  <si>
    <t>Due to related parties (SXL Vietnam Co.)</t>
  </si>
  <si>
    <t>Cost of service</t>
  </si>
  <si>
    <t>15-1</t>
  </si>
  <si>
    <t>Due to related parties (Villing)</t>
  </si>
  <si>
    <t xml:space="preserve">Due to related parties </t>
  </si>
  <si>
    <t>Due from related parties (Villing)</t>
  </si>
  <si>
    <t>IGS expenses (Villing Group)</t>
  </si>
  <si>
    <t>Due to related parties (Venturas Global)</t>
  </si>
  <si>
    <t xml:space="preserve">Due from related parties </t>
  </si>
  <si>
    <t>Due from related parties (Venturas Global)</t>
  </si>
  <si>
    <t>Due to related parties (Venturas)</t>
  </si>
  <si>
    <t>(Being elimination of cost of investment in Villing Venture Partners from Villing)</t>
  </si>
  <si>
    <t>Due to related parties (Villing Venture Partners)</t>
  </si>
  <si>
    <t>Due to related parties (Zero to One)</t>
  </si>
  <si>
    <t>Due to related parties (Edit)</t>
  </si>
  <si>
    <t>16-1</t>
  </si>
  <si>
    <t>17-2</t>
  </si>
  <si>
    <t>opening retained earnings</t>
  </si>
  <si>
    <t>Investment in associates</t>
  </si>
  <si>
    <t>Share of associates loss for the year (P/L)</t>
  </si>
  <si>
    <t>Per consol</t>
  </si>
  <si>
    <t>Difference</t>
  </si>
  <si>
    <t>ok</t>
  </si>
  <si>
    <t>system has not captured share of loss</t>
  </si>
  <si>
    <t>to less off impairment loss</t>
  </si>
  <si>
    <t>Non-controlling interest arising from changes in shareholding in subsidiaries (SOCE)</t>
  </si>
  <si>
    <t>DR</t>
  </si>
  <si>
    <t>Non-controlling interest arising from acquisition of subsidiaries (SOCE)</t>
  </si>
  <si>
    <t>CR</t>
  </si>
  <si>
    <t>Consolidation Adjustments (December 2017)</t>
  </si>
  <si>
    <t>100-102-21 - DBS 003-926353-8 SGD (Empag USD)</t>
  </si>
  <si>
    <t>300-102-21 - ACROSS</t>
  </si>
  <si>
    <t>600-109-02 - Short term bank loan</t>
  </si>
  <si>
    <t>total elimination</t>
  </si>
  <si>
    <t>Total elimination</t>
  </si>
  <si>
    <t>Revised CJE (debit / credit)</t>
  </si>
  <si>
    <t>y</t>
  </si>
  <si>
    <t>Due to related parties (Bitmakers)</t>
  </si>
  <si>
    <t>IGS income - RE</t>
  </si>
  <si>
    <t>IGS expenses (Bitmakers Pte Ltd) - RE</t>
  </si>
  <si>
    <t>Impairment loss - RE</t>
  </si>
  <si>
    <t>IGS expenses (Bitmakers Bangladesh Pte Ltd) - RE</t>
  </si>
  <si>
    <t>Due to related parties (Bitmakers Bangladesh)</t>
  </si>
  <si>
    <t>Minority interest (PL)</t>
  </si>
  <si>
    <t>IGS expenses (Bitmakers Ltd) - RE</t>
  </si>
  <si>
    <t>2-14</t>
  </si>
  <si>
    <t>Loan from related parties (bitmakers Bangladesh)</t>
  </si>
  <si>
    <t>Minority interest (P/L) - RE</t>
  </si>
  <si>
    <t>IGS expenses (Coent) - RE</t>
  </si>
  <si>
    <t>3-5</t>
  </si>
  <si>
    <t>3-6</t>
  </si>
  <si>
    <t>3-7</t>
  </si>
  <si>
    <t xml:space="preserve">IGS income </t>
  </si>
  <si>
    <t xml:space="preserve">IGS expenses (Coent) </t>
  </si>
  <si>
    <t>3-8</t>
  </si>
  <si>
    <t>Loan to related parties (Coent)</t>
  </si>
  <si>
    <t>3-9</t>
  </si>
  <si>
    <t>Loan from related parties (Coent)</t>
  </si>
  <si>
    <t>Due from related parties (RV)</t>
  </si>
  <si>
    <t>Due to related parties (RV)</t>
  </si>
  <si>
    <t>Due to related parties (RJ)</t>
  </si>
  <si>
    <t>4-10</t>
  </si>
  <si>
    <t>4-11</t>
  </si>
  <si>
    <t>4-12</t>
  </si>
  <si>
    <t>4-13</t>
  </si>
  <si>
    <t>4-14</t>
  </si>
  <si>
    <t>4-15</t>
  </si>
  <si>
    <t>4-16</t>
  </si>
  <si>
    <t xml:space="preserve">Minority interest (P/L) </t>
  </si>
  <si>
    <t>4-17</t>
  </si>
  <si>
    <t>4-18</t>
  </si>
  <si>
    <t>5-10</t>
  </si>
  <si>
    <t>Loan to related parties (DE)</t>
  </si>
  <si>
    <t>5-11</t>
  </si>
  <si>
    <t>5-12</t>
  </si>
  <si>
    <t>5-13</t>
  </si>
  <si>
    <t>5-14</t>
  </si>
  <si>
    <t>P/L - RE</t>
  </si>
  <si>
    <t>Profit or loss</t>
  </si>
  <si>
    <t>Balance sheet</t>
  </si>
  <si>
    <t>Exchange differences (P/L) - RE</t>
  </si>
  <si>
    <t>6-13A</t>
  </si>
  <si>
    <t xml:space="preserve">Exchange differences (P/L) </t>
  </si>
  <si>
    <t>Due from related parties (Emag Thai)</t>
  </si>
  <si>
    <t>Due to related parties (Siam)</t>
  </si>
  <si>
    <t>6-13B</t>
  </si>
  <si>
    <t>Finance cost (Empag Thai and Siam)</t>
  </si>
  <si>
    <t>Interest income (Empag Thai Holding)</t>
  </si>
  <si>
    <t>Loan from related parties (Empag Pte Ltd)</t>
  </si>
  <si>
    <t>Due from related parties (Empag)</t>
  </si>
  <si>
    <t>6-7A</t>
  </si>
  <si>
    <t xml:space="preserve">Due from related parties (Empag Pte) </t>
  </si>
  <si>
    <t>Impairment loss -RE</t>
  </si>
  <si>
    <t>9-5</t>
  </si>
  <si>
    <t>9-6</t>
  </si>
  <si>
    <t xml:space="preserve">Retained earnings </t>
  </si>
  <si>
    <t>Gain loss on disposal of subsidiary (company) - RE</t>
  </si>
  <si>
    <t>Gain loss on disposal of subsidiary (group) - RE</t>
  </si>
  <si>
    <t>Gain loss on disposal of subsidiary - RE</t>
  </si>
  <si>
    <t>Due from related parties (NLH Thailand)</t>
  </si>
  <si>
    <t>10-23</t>
  </si>
  <si>
    <t>(Being 51% minority interest in NLH on P/L adjustments) - 2016</t>
  </si>
  <si>
    <t>10-24</t>
  </si>
  <si>
    <t>10-25</t>
  </si>
  <si>
    <t>10-16A</t>
  </si>
  <si>
    <t>10-16B</t>
  </si>
  <si>
    <t>10-16C</t>
  </si>
  <si>
    <t>11-4</t>
  </si>
  <si>
    <t>(Being elimination of cost of investment in RFI from Reapra Asset Management Pte Ltd)</t>
  </si>
  <si>
    <t>11-5</t>
  </si>
  <si>
    <t>11-6</t>
  </si>
  <si>
    <t>10-26</t>
  </si>
  <si>
    <t>10-27</t>
  </si>
  <si>
    <t>12-5</t>
  </si>
  <si>
    <t>12-4</t>
  </si>
  <si>
    <t>12-6</t>
  </si>
  <si>
    <t>12-7</t>
  </si>
  <si>
    <t>IGS expenses (Property Access)</t>
  </si>
  <si>
    <t>12-8</t>
  </si>
  <si>
    <t>12-9</t>
  </si>
  <si>
    <t>12-10</t>
  </si>
  <si>
    <t>Due to related parties (Property Access Malaysia)</t>
  </si>
  <si>
    <t>Due to related parties (Property Access KK)</t>
  </si>
  <si>
    <t>Due from related parties (Property Access SG)</t>
  </si>
  <si>
    <t>12-11</t>
  </si>
  <si>
    <t>13-3</t>
  </si>
  <si>
    <t>13-4</t>
  </si>
  <si>
    <t>13-5</t>
  </si>
  <si>
    <t>13-6</t>
  </si>
  <si>
    <t>Due to related parties (Reapra)</t>
  </si>
  <si>
    <t>Due from related parties (Spout)</t>
  </si>
  <si>
    <t>13-7</t>
  </si>
  <si>
    <t>9-7</t>
  </si>
  <si>
    <t>8-16</t>
  </si>
  <si>
    <t>6-40</t>
  </si>
  <si>
    <t>5-15</t>
  </si>
  <si>
    <t>5-16</t>
  </si>
  <si>
    <t>5-17</t>
  </si>
  <si>
    <t>5-18</t>
  </si>
  <si>
    <t>2-15</t>
  </si>
  <si>
    <t>7-4</t>
  </si>
  <si>
    <t>7-5</t>
  </si>
  <si>
    <t>7-6</t>
  </si>
  <si>
    <t>IGS expenses (RAP)</t>
  </si>
  <si>
    <t>7-7</t>
  </si>
  <si>
    <t>7-8</t>
  </si>
  <si>
    <t>7-9</t>
  </si>
  <si>
    <t>IGS expenses (Aexys)</t>
  </si>
  <si>
    <t>7-10</t>
  </si>
  <si>
    <t>7-11</t>
  </si>
  <si>
    <t>7-12</t>
  </si>
  <si>
    <t>Reapra HR</t>
  </si>
  <si>
    <t>16-2</t>
  </si>
  <si>
    <t>16-3</t>
  </si>
  <si>
    <t>IGS expenses (Heybenny)</t>
  </si>
  <si>
    <t>16-4</t>
  </si>
  <si>
    <t>17-1</t>
  </si>
  <si>
    <t>17-4</t>
  </si>
  <si>
    <t>17-3</t>
  </si>
  <si>
    <t>18-6</t>
  </si>
  <si>
    <t>18-5</t>
  </si>
  <si>
    <t>18-7</t>
  </si>
  <si>
    <t>18-8</t>
  </si>
  <si>
    <t>18-9</t>
  </si>
  <si>
    <t>Service revenue (SXL)</t>
  </si>
  <si>
    <t>18-10</t>
  </si>
  <si>
    <t>18-11</t>
  </si>
  <si>
    <t>18-12</t>
  </si>
  <si>
    <t>18-13</t>
  </si>
  <si>
    <t>18-14</t>
  </si>
  <si>
    <t>Minority interest (P/L) -  RE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</si>
  <si>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</si>
  <si>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</si>
  <si>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</si>
  <si>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</si>
  <si>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</si>
  <si>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</si>
  <si>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</si>
  <si>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</si>
  <si>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</si>
  <si>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</si>
  <si>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</si>
  <si>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</si>
  <si>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</si>
  <si>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</si>
  <si>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</si>
  <si>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</si>
  <si>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</si>
  <si>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</si>
  <si>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</si>
  <si>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</si>
  <si>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</si>
  <si>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</si>
  <si>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</si>
  <si>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</si>
  <si>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</si>
  <si>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</si>
  <si>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</si>
  <si>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</si>
  <si>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</si>
  <si>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</si>
  <si>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</si>
  <si>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19-35</t>
  </si>
  <si>
    <t>19-33</t>
  </si>
  <si>
    <t>19-32</t>
  </si>
  <si>
    <t>19-34</t>
  </si>
  <si>
    <t>19-36</t>
  </si>
  <si>
    <t>19-37</t>
  </si>
  <si>
    <t>19-38</t>
  </si>
  <si>
    <t>19-39</t>
  </si>
  <si>
    <t>19-40</t>
  </si>
  <si>
    <t>19-41</t>
  </si>
  <si>
    <t>Revised CJE (debit/ credit)</t>
  </si>
  <si>
    <t>18-5A</t>
  </si>
  <si>
    <t>18-15B</t>
  </si>
  <si>
    <t>8-7A</t>
  </si>
  <si>
    <t>Loss on sale of investment</t>
  </si>
  <si>
    <t>7-2A</t>
  </si>
  <si>
    <t>Due from related parties (FJ)</t>
  </si>
  <si>
    <t>11-7</t>
  </si>
  <si>
    <t>Due to related parties (Reapra Asset Management)</t>
  </si>
  <si>
    <t>19-42</t>
  </si>
  <si>
    <t>20-1</t>
  </si>
  <si>
    <t>20-2</t>
  </si>
  <si>
    <t>Total asset</t>
  </si>
  <si>
    <t>Total liabilities</t>
  </si>
  <si>
    <t>Total share equity</t>
  </si>
  <si>
    <t>21-1</t>
  </si>
  <si>
    <t>21-2</t>
  </si>
  <si>
    <t>(Being adjustment to tie opening balances) - 2016</t>
  </si>
  <si>
    <t>Accumulated losses</t>
  </si>
  <si>
    <t>Non-controlling interest</t>
  </si>
  <si>
    <t>Total equity</t>
  </si>
  <si>
    <t>Loss for the year</t>
  </si>
  <si>
    <t>10-28</t>
  </si>
  <si>
    <t>Bond Asset (Reapra Hospitality)</t>
  </si>
  <si>
    <t>Subscription rights of shares</t>
  </si>
  <si>
    <t>Convertible bonds</t>
  </si>
  <si>
    <t>Bond interest</t>
  </si>
  <si>
    <t>Long term loan (Reapra Hospitality)</t>
  </si>
  <si>
    <t>interest income</t>
  </si>
  <si>
    <t>Bond assets</t>
  </si>
  <si>
    <t>Financial Statement</t>
  </si>
  <si>
    <t>Current assets</t>
  </si>
  <si>
    <t>Cash and cash equvalents</t>
  </si>
  <si>
    <t>Trade receivables</t>
  </si>
  <si>
    <t>Other receivables</t>
  </si>
  <si>
    <t>Held-for-maturity investments</t>
  </si>
  <si>
    <t>Held-for-trading investments</t>
  </si>
  <si>
    <t>Total current assets</t>
  </si>
  <si>
    <t>Non-current assets</t>
  </si>
  <si>
    <t>Plant and equipment</t>
  </si>
  <si>
    <t>Intangible assets</t>
  </si>
  <si>
    <t xml:space="preserve">Investment in subsidiaries </t>
  </si>
  <si>
    <t>Available-for-sale investments</t>
  </si>
  <si>
    <t>Total non-current assets</t>
  </si>
  <si>
    <t>Total assets</t>
  </si>
  <si>
    <t xml:space="preserve">Current liabilities </t>
  </si>
  <si>
    <t>Trade payables</t>
  </si>
  <si>
    <t>Other payables</t>
  </si>
  <si>
    <t>Bank loans</t>
  </si>
  <si>
    <t>Income tax payables</t>
  </si>
  <si>
    <t>Total current liabilities</t>
  </si>
  <si>
    <t xml:space="preserve">Non-current liabilities </t>
  </si>
  <si>
    <t>Convertible loan</t>
  </si>
  <si>
    <t xml:space="preserve">Total non-current liabilities </t>
  </si>
  <si>
    <t>Capital and reserves</t>
  </si>
  <si>
    <t>other reserves</t>
  </si>
  <si>
    <t>Finance lease</t>
  </si>
  <si>
    <t>Revenue</t>
  </si>
  <si>
    <t>Service income</t>
  </si>
  <si>
    <t>Sales of goods</t>
  </si>
  <si>
    <t>Dividend income</t>
  </si>
  <si>
    <t>Investment trading income</t>
  </si>
  <si>
    <t>Cost of sales</t>
  </si>
  <si>
    <t>Cost of services</t>
  </si>
  <si>
    <t>COGS</t>
  </si>
  <si>
    <t>Other income</t>
  </si>
  <si>
    <t>Change in FV of financial assets</t>
  </si>
  <si>
    <t>Others</t>
  </si>
  <si>
    <t>foreign exchange gain (net)</t>
  </si>
  <si>
    <t>Adminstrative expenses</t>
  </si>
  <si>
    <t>Other operating expenses</t>
  </si>
  <si>
    <t>Loss on disposal of PPE</t>
  </si>
  <si>
    <t>Share of associate results</t>
  </si>
  <si>
    <t>Finance cost</t>
  </si>
  <si>
    <t>interest on bank loans</t>
  </si>
  <si>
    <t>bond interests</t>
  </si>
  <si>
    <t>Loss before income tax</t>
  </si>
  <si>
    <t>income tax expense</t>
  </si>
  <si>
    <t>less: minority interest</t>
  </si>
  <si>
    <t>Loss attributable to owners</t>
  </si>
  <si>
    <t>Loss on impairment of investment</t>
  </si>
  <si>
    <t>foreign exchange loss (net)</t>
  </si>
  <si>
    <t>Inventories</t>
  </si>
  <si>
    <t>600-100 - Current Liabilities</t>
  </si>
  <si>
    <t>600-107-00 - Due to related parties</t>
  </si>
  <si>
    <t>2-9A</t>
  </si>
  <si>
    <t>2-9B</t>
  </si>
  <si>
    <t>2-17</t>
  </si>
  <si>
    <t>2-16</t>
  </si>
  <si>
    <t>19-10A</t>
  </si>
  <si>
    <t>300-105-14 - Gifted Agent</t>
  </si>
  <si>
    <t>300-105-15 - 教育図鑑</t>
  </si>
  <si>
    <t>300-105-16 - Personal stock</t>
  </si>
  <si>
    <t>300-105-17 - Surerflat</t>
  </si>
  <si>
    <t>600-103-05 - Interest Payable (Loan)</t>
  </si>
  <si>
    <t>910-106 - Interest income (trade)</t>
  </si>
  <si>
    <t>910-107 - Dividend income (trade)</t>
  </si>
  <si>
    <t>910-108 - Gain (Loss) of Investment - trade</t>
  </si>
  <si>
    <t>920-109 - Gain (Loss) on sale fixed asset</t>
  </si>
  <si>
    <t>950-151 - Interest Expense (Loan)</t>
  </si>
  <si>
    <t>910-106 - Interest Income (trade)</t>
  </si>
  <si>
    <t>Gain on disposal of fixed assets</t>
  </si>
  <si>
    <t>Gain on disposal of investments</t>
  </si>
  <si>
    <t>100-340 - Allowance for doubtful receivables (Other receivables)</t>
  </si>
  <si>
    <t>950-180 - Write offs</t>
  </si>
  <si>
    <t>950-181 - Doubtful debts provision</t>
  </si>
  <si>
    <t>Total - 950-180 - Write offs</t>
  </si>
  <si>
    <t>22-1</t>
  </si>
  <si>
    <t>22-2</t>
  </si>
  <si>
    <t>Doubtful debts provision</t>
  </si>
  <si>
    <t>Allowance for doubtful receivables (other receivables)</t>
  </si>
  <si>
    <t>10-21A</t>
  </si>
  <si>
    <t>(summation of green highlighted)</t>
  </si>
  <si>
    <t>Doubtful provision expense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</si>
  <si>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</si>
  <si>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</si>
  <si>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</si>
  <si>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</si>
  <si>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</si>
  <si>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</si>
  <si>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</si>
  <si>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</si>
  <si>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</si>
  <si>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</si>
  <si>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</si>
  <si>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</si>
  <si>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</si>
  <si>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</si>
  <si>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</si>
  <si>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</si>
  <si>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</si>
  <si>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</si>
  <si>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</si>
  <si>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</si>
  <si>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</si>
  <si>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</si>
  <si>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</si>
  <si>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</si>
  <si>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</si>
  <si>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</si>
  <si>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</si>
  <si>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</si>
  <si>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</si>
  <si>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</si>
  <si>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</si>
  <si>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</si>
  <si>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</si>
  <si>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</si>
  <si>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</si>
  <si>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</si>
  <si>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</si>
  <si>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</si>
  <si>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</si>
  <si>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</si>
  <si>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</si>
  <si>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</si>
  <si>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</si>
  <si>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</si>
  <si>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</si>
  <si>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</si>
  <si>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</si>
  <si>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</si>
  <si>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</si>
  <si>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</si>
  <si>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</si>
  <si>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</si>
  <si>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</si>
  <si>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</si>
  <si>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</si>
  <si>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</si>
  <si>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</si>
  <si>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</si>
  <si>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</si>
  <si>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</si>
  <si>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</si>
  <si>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</si>
  <si>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</si>
  <si>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</si>
  <si>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</si>
  <si>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</si>
  <si>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</si>
  <si>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</si>
  <si>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</si>
  <si>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</si>
  <si>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</si>
  <si>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</si>
  <si>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</si>
  <si>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</si>
  <si>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</si>
  <si>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</si>
  <si>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</si>
  <si>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</si>
  <si>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z-Elim 1</t>
  </si>
  <si>
    <t>z-Elim 2</t>
  </si>
  <si>
    <t>z-Elim 3</t>
  </si>
  <si>
    <t>z-Elim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</si>
</sst>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&quot;S$&quot;#,##0.00"/>
    <numFmt numFmtId="166" formatCode="_-* #,##0_-;\-* #,##0_-;_-* &quot;-&quot;??_-;_-@_-"/>
    <numFmt numFmtId="167" formatCode="#,##0_ ;[Red]\-#,##0\ "/>
    <numFmt numFmtId="168" formatCode="0.0%"/>
    <numFmt numFmtId="169" formatCode="_-* #,##0.0000_-;\-* #,##0.0000_-;_-* &quot;-&quot;??_-;_-@_-"/>
    <numFmt numFmtId="170" formatCode="0.000%"/>
    <numFmt numFmtId="171" formatCode="_-* #,##0.00000_-;\-* #,##0.00000_-;_-* &quot;-&quot;??_-;_-@_-"/>
  </numFmts>
  <fonts count="44" x14ac:knownFonts="1">
    <font>
      <sz val="8"/>
      <name val="Arial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i/>
      <sz val="7"/>
      <name val="Arial"/>
      <family val="2"/>
    </font>
    <font>
      <u val="singleAccounting"/>
      <sz val="8"/>
      <name val="Arial"/>
      <family val="2"/>
    </font>
    <font>
      <b/>
      <u val="singleAccounting"/>
      <sz val="8"/>
      <name val="Arial"/>
      <family val="2"/>
    </font>
    <font>
      <i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"/>
      <family val="2"/>
    </font>
    <font>
      <i/>
      <u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</font>
    <font>
      <sz val="8"/>
      <color indexed="8"/>
      <name val="Arial"/>
    </font>
    <font>
      <sz val="8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C0C0C0"/>
      </top>
      <bottom/>
      <diagonal/>
    </border>
    <border>
      <left/>
      <right/>
      <top style="dotted">
        <color rgb="FF969696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88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26" fillId="0" borderId="0"/>
    <xf numFmtId="164" fontId="1" fillId="0" borderId="0" applyFont="0" applyFill="0" applyBorder="0" applyAlignment="0" applyProtection="0"/>
  </cellStyleXfs>
  <cellXfs count="235">
    <xf numFmtId="0" fontId="0" fillId="0" borderId="0" xfId="0"/>
    <xf numFmtId="0" fontId="23" fillId="33" borderId="0" xfId="0" applyFont="1" applyFill="1" applyAlignment="1">
      <alignment horizontal="left"/>
    </xf>
    <xf numFmtId="0" fontId="23" fillId="33" borderId="0" xfId="0" applyFont="1" applyFill="1" applyAlignment="1">
      <alignment horizontal="right"/>
    </xf>
    <xf numFmtId="166" fontId="0" fillId="0" borderId="0" xfId="1" applyNumberFormat="1" applyFont="1"/>
    <xf numFmtId="166" fontId="25" fillId="0" borderId="0" xfId="1" applyNumberFormat="1" applyFont="1"/>
    <xf numFmtId="166" fontId="30" fillId="0" borderId="0" xfId="1" applyNumberFormat="1" applyFont="1"/>
    <xf numFmtId="166" fontId="31" fillId="0" borderId="0" xfId="1" applyNumberFormat="1" applyFont="1"/>
    <xf numFmtId="166" fontId="26" fillId="0" borderId="14" xfId="1" applyNumberFormat="1" applyFont="1" applyBorder="1"/>
    <xf numFmtId="166" fontId="25" fillId="0" borderId="14" xfId="1" applyNumberFormat="1" applyFont="1" applyBorder="1"/>
    <xf numFmtId="166" fontId="0" fillId="0" borderId="14" xfId="1" applyNumberFormat="1" applyFont="1" applyBorder="1"/>
    <xf numFmtId="166" fontId="0" fillId="0" borderId="0" xfId="1" applyNumberFormat="1" applyFont="1" applyBorder="1"/>
    <xf numFmtId="166" fontId="26" fillId="0" borderId="0" xfId="1" applyNumberFormat="1" applyFont="1" applyBorder="1"/>
    <xf numFmtId="166" fontId="26" fillId="0" borderId="0" xfId="1" applyNumberFormat="1" applyFont="1"/>
    <xf numFmtId="0" fontId="0" fillId="0" borderId="0" xfId="0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0" fontId="29" fillId="0" borderId="0" xfId="0" applyFont="1" applyFill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166" fontId="0" fillId="0" borderId="16" xfId="1" applyNumberFormat="1" applyFont="1" applyBorder="1"/>
    <xf numFmtId="166" fontId="0" fillId="0" borderId="13" xfId="1" applyNumberFormat="1" applyFont="1" applyBorder="1"/>
    <xf numFmtId="0" fontId="24" fillId="33" borderId="17" xfId="0" applyFont="1" applyFill="1" applyBorder="1" applyAlignment="1">
      <alignment horizontal="right"/>
    </xf>
    <xf numFmtId="0" fontId="24" fillId="33" borderId="18" xfId="0" applyFont="1" applyFill="1" applyBorder="1" applyAlignment="1">
      <alignment horizontal="right"/>
    </xf>
    <xf numFmtId="165" fontId="0" fillId="0" borderId="19" xfId="0" applyNumberFormat="1" applyBorder="1"/>
    <xf numFmtId="165" fontId="0" fillId="0" borderId="20" xfId="0" applyNumberFormat="1" applyBorder="1"/>
    <xf numFmtId="0" fontId="23" fillId="33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166" fontId="0" fillId="0" borderId="0" xfId="1" applyNumberFormat="1" applyFont="1" applyAlignment="1">
      <alignment wrapText="1"/>
    </xf>
    <xf numFmtId="166" fontId="0" fillId="0" borderId="14" xfId="1" applyNumberFormat="1" applyFont="1" applyBorder="1" applyAlignment="1">
      <alignment wrapText="1"/>
    </xf>
    <xf numFmtId="166" fontId="25" fillId="0" borderId="14" xfId="1" applyNumberFormat="1" applyFont="1" applyBorder="1" applyAlignment="1">
      <alignment wrapText="1"/>
    </xf>
    <xf numFmtId="166" fontId="25" fillId="0" borderId="12" xfId="1" applyNumberFormat="1" applyFont="1" applyBorder="1" applyAlignment="1">
      <alignment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67" fontId="26" fillId="0" borderId="0" xfId="0" applyNumberFormat="1" applyFont="1" applyAlignment="1">
      <alignment horizontal="center"/>
    </xf>
    <xf numFmtId="0" fontId="28" fillId="37" borderId="0" xfId="0" applyFont="1" applyFill="1"/>
    <xf numFmtId="0" fontId="0" fillId="37" borderId="0" xfId="0" applyFill="1"/>
    <xf numFmtId="16" fontId="0" fillId="0" borderId="0" xfId="0" quotePrefix="1" applyNumberFormat="1" applyAlignment="1">
      <alignment horizontal="right"/>
    </xf>
    <xf numFmtId="166" fontId="0" fillId="0" borderId="0" xfId="83" applyNumberFormat="1" applyFont="1"/>
    <xf numFmtId="16" fontId="0" fillId="0" borderId="0" xfId="0" quotePrefix="1" applyNumberFormat="1"/>
    <xf numFmtId="0" fontId="32" fillId="0" borderId="0" xfId="0" applyFont="1"/>
    <xf numFmtId="166" fontId="0" fillId="37" borderId="0" xfId="83" applyNumberFormat="1" applyFont="1" applyFill="1"/>
    <xf numFmtId="0" fontId="33" fillId="0" borderId="0" xfId="0" applyFont="1"/>
    <xf numFmtId="168" fontId="0" fillId="0" borderId="0" xfId="84" applyNumberFormat="1" applyFont="1"/>
    <xf numFmtId="10" fontId="26" fillId="0" borderId="0" xfId="83" applyNumberFormat="1" applyFont="1"/>
    <xf numFmtId="164" fontId="0" fillId="0" borderId="0" xfId="83" applyNumberFormat="1" applyFont="1"/>
    <xf numFmtId="0" fontId="0" fillId="0" borderId="0" xfId="0" quotePrefix="1" applyAlignment="1">
      <alignment horizontal="right"/>
    </xf>
    <xf numFmtId="16" fontId="0" fillId="0" borderId="0" xfId="0" quotePrefix="1" applyNumberFormat="1" applyFill="1" applyAlignment="1">
      <alignment horizontal="right"/>
    </xf>
    <xf numFmtId="0" fontId="0" fillId="0" borderId="0" xfId="0" applyFill="1"/>
    <xf numFmtId="166" fontId="0" fillId="0" borderId="0" xfId="83" applyNumberFormat="1" applyFont="1" applyFill="1"/>
    <xf numFmtId="0" fontId="32" fillId="0" borderId="0" xfId="0" applyFont="1" applyFill="1"/>
    <xf numFmtId="166" fontId="0" fillId="0" borderId="0" xfId="83" applyNumberFormat="1" applyFont="1" applyAlignment="1">
      <alignment horizontal="left"/>
    </xf>
    <xf numFmtId="9" fontId="0" fillId="0" borderId="0" xfId="84" applyFont="1"/>
    <xf numFmtId="16" fontId="0" fillId="34" borderId="0" xfId="0" quotePrefix="1" applyNumberFormat="1" applyFill="1" applyAlignment="1">
      <alignment horizontal="right"/>
    </xf>
    <xf numFmtId="0" fontId="0" fillId="34" borderId="0" xfId="0" applyFill="1"/>
    <xf numFmtId="166" fontId="0" fillId="34" borderId="0" xfId="83" applyNumberFormat="1" applyFont="1" applyFill="1"/>
    <xf numFmtId="0" fontId="32" fillId="34" borderId="0" xfId="0" applyFont="1" applyFill="1"/>
    <xf numFmtId="9" fontId="0" fillId="0" borderId="0" xfId="84" applyNumberFormat="1" applyFont="1" applyFill="1" applyAlignment="1">
      <alignment horizontal="left"/>
    </xf>
    <xf numFmtId="0" fontId="34" fillId="0" borderId="0" xfId="0" applyFont="1"/>
    <xf numFmtId="169" fontId="0" fillId="0" borderId="0" xfId="83" applyNumberFormat="1" applyFont="1"/>
    <xf numFmtId="170" fontId="0" fillId="0" borderId="0" xfId="84" applyNumberFormat="1" applyFont="1"/>
    <xf numFmtId="0" fontId="0" fillId="0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84" applyFont="1" applyAlignment="1">
      <alignment horizontal="left"/>
    </xf>
    <xf numFmtId="10" fontId="0" fillId="0" borderId="0" xfId="84" applyNumberFormat="1" applyFont="1" applyAlignment="1">
      <alignment horizontal="left"/>
    </xf>
    <xf numFmtId="168" fontId="0" fillId="0" borderId="0" xfId="84" applyNumberFormat="1" applyFont="1" applyAlignment="1">
      <alignment horizontal="left"/>
    </xf>
    <xf numFmtId="10" fontId="0" fillId="0" borderId="0" xfId="84" applyNumberFormat="1" applyFont="1"/>
    <xf numFmtId="9" fontId="0" fillId="0" borderId="0" xfId="84" applyNumberFormat="1" applyFont="1" applyAlignment="1">
      <alignment horizontal="left"/>
    </xf>
    <xf numFmtId="0" fontId="33" fillId="37" borderId="0" xfId="0" applyFont="1" applyFill="1"/>
    <xf numFmtId="0" fontId="33" fillId="36" borderId="0" xfId="0" applyFont="1" applyFill="1"/>
    <xf numFmtId="0" fontId="0" fillId="36" borderId="0" xfId="0" applyFill="1"/>
    <xf numFmtId="166" fontId="0" fillId="36" borderId="0" xfId="83" applyNumberFormat="1" applyFont="1" applyFill="1"/>
    <xf numFmtId="0" fontId="33" fillId="0" borderId="0" xfId="0" applyFont="1" applyFill="1"/>
    <xf numFmtId="166" fontId="0" fillId="0" borderId="15" xfId="83" applyNumberFormat="1" applyFont="1" applyBorder="1"/>
    <xf numFmtId="166" fontId="32" fillId="0" borderId="0" xfId="83" applyNumberFormat="1" applyFont="1" applyAlignment="1">
      <alignment horizontal="right"/>
    </xf>
    <xf numFmtId="166" fontId="0" fillId="0" borderId="0" xfId="83" applyNumberFormat="1" applyFont="1" applyBorder="1"/>
    <xf numFmtId="0" fontId="0" fillId="0" borderId="17" xfId="0" applyBorder="1" applyAlignment="1">
      <alignment horizontal="left"/>
    </xf>
    <xf numFmtId="0" fontId="0" fillId="0" borderId="24" xfId="0" applyBorder="1"/>
    <xf numFmtId="166" fontId="0" fillId="0" borderId="24" xfId="83" applyNumberFormat="1" applyFont="1" applyBorder="1"/>
    <xf numFmtId="166" fontId="0" fillId="0" borderId="18" xfId="83" applyNumberFormat="1" applyFont="1" applyBorder="1"/>
    <xf numFmtId="0" fontId="0" fillId="0" borderId="19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166" fontId="0" fillId="0" borderId="20" xfId="83" applyNumberFormat="1" applyFont="1" applyBorder="1"/>
    <xf numFmtId="0" fontId="0" fillId="0" borderId="21" xfId="0" applyBorder="1"/>
    <xf numFmtId="0" fontId="0" fillId="0" borderId="25" xfId="0" applyBorder="1"/>
    <xf numFmtId="166" fontId="0" fillId="0" borderId="25" xfId="83" applyNumberFormat="1" applyFont="1" applyBorder="1"/>
    <xf numFmtId="166" fontId="0" fillId="0" borderId="22" xfId="83" applyNumberFormat="1" applyFont="1" applyBorder="1"/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6" fontId="25" fillId="0" borderId="12" xfId="1" applyNumberFormat="1" applyFont="1" applyBorder="1"/>
    <xf numFmtId="166" fontId="25" fillId="0" borderId="0" xfId="1" applyNumberFormat="1" applyFont="1" applyBorder="1"/>
    <xf numFmtId="166" fontId="25" fillId="0" borderId="16" xfId="1" applyNumberFormat="1" applyFont="1" applyBorder="1"/>
    <xf numFmtId="166" fontId="26" fillId="0" borderId="16" xfId="1" applyNumberFormat="1" applyFont="1" applyBorder="1"/>
    <xf numFmtId="166" fontId="0" fillId="0" borderId="12" xfId="1" applyNumberFormat="1" applyFont="1" applyBorder="1"/>
    <xf numFmtId="166" fontId="26" fillId="0" borderId="13" xfId="1" applyNumberFormat="1" applyFont="1" applyBorder="1"/>
    <xf numFmtId="0" fontId="29" fillId="0" borderId="0" xfId="0" applyFont="1" applyFill="1" applyAlignment="1">
      <alignment horizontal="right"/>
    </xf>
    <xf numFmtId="0" fontId="36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indent="3"/>
    </xf>
    <xf numFmtId="165" fontId="37" fillId="0" borderId="0" xfId="0" applyNumberFormat="1" applyFont="1" applyBorder="1" applyAlignment="1">
      <alignment horizontal="right" vertical="center"/>
    </xf>
    <xf numFmtId="165" fontId="36" fillId="0" borderId="10" xfId="0" applyNumberFormat="1" applyFont="1" applyBorder="1" applyAlignment="1">
      <alignment horizontal="right" vertical="center"/>
    </xf>
    <xf numFmtId="0" fontId="37" fillId="0" borderId="0" xfId="0" applyFont="1" applyBorder="1" applyAlignment="1">
      <alignment horizontal="left" indent="2"/>
    </xf>
    <xf numFmtId="0" fontId="36" fillId="0" borderId="11" xfId="0" applyFont="1" applyBorder="1" applyAlignment="1">
      <alignment horizontal="left" vertical="center"/>
    </xf>
    <xf numFmtId="165" fontId="36" fillId="0" borderId="11" xfId="0" applyNumberFormat="1" applyFont="1" applyBorder="1" applyAlignment="1">
      <alignment horizontal="right" vertical="center"/>
    </xf>
    <xf numFmtId="0" fontId="37" fillId="0" borderId="0" xfId="0" applyFont="1" applyBorder="1" applyAlignment="1">
      <alignment horizontal="left" indent="1"/>
    </xf>
    <xf numFmtId="0" fontId="36" fillId="0" borderId="10" xfId="0" applyFont="1" applyBorder="1" applyAlignment="1">
      <alignment horizontal="left" vertical="center"/>
    </xf>
    <xf numFmtId="166" fontId="0" fillId="0" borderId="16" xfId="1" applyNumberFormat="1" applyFont="1" applyBorder="1" applyAlignment="1">
      <alignment wrapText="1"/>
    </xf>
    <xf numFmtId="166" fontId="0" fillId="0" borderId="13" xfId="1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83" applyNumberFormat="1" applyFont="1" applyAlignment="1">
      <alignment horizontal="center" vertical="center"/>
    </xf>
    <xf numFmtId="166" fontId="0" fillId="0" borderId="0" xfId="83" applyNumberFormat="1" applyFont="1" applyFill="1" applyAlignment="1">
      <alignment horizontal="center" vertical="center"/>
    </xf>
    <xf numFmtId="166" fontId="0" fillId="34" borderId="0" xfId="83" applyNumberFormat="1" applyFont="1" applyFill="1" applyAlignment="1">
      <alignment horizontal="center" vertical="center"/>
    </xf>
    <xf numFmtId="166" fontId="0" fillId="0" borderId="15" xfId="83" applyNumberFormat="1" applyFont="1" applyBorder="1" applyAlignment="1">
      <alignment horizontal="center" vertical="center"/>
    </xf>
    <xf numFmtId="166" fontId="0" fillId="0" borderId="0" xfId="83" applyNumberFormat="1" applyFont="1" applyBorder="1" applyAlignment="1">
      <alignment horizontal="center" vertical="center"/>
    </xf>
    <xf numFmtId="166" fontId="0" fillId="0" borderId="0" xfId="83" applyNumberFormat="1" applyFont="1" applyFill="1" applyBorder="1" applyAlignment="1">
      <alignment horizontal="center" vertical="center"/>
    </xf>
    <xf numFmtId="166" fontId="32" fillId="0" borderId="0" xfId="83" applyNumberFormat="1" applyFont="1" applyAlignment="1">
      <alignment horizontal="center" vertical="center"/>
    </xf>
    <xf numFmtId="171" fontId="0" fillId="0" borderId="0" xfId="83" applyNumberFormat="1" applyFont="1" applyAlignment="1">
      <alignment horizontal="center" vertical="center"/>
    </xf>
    <xf numFmtId="0" fontId="32" fillId="0" borderId="26" xfId="0" applyFont="1" applyBorder="1" applyAlignment="1">
      <alignment wrapText="1"/>
    </xf>
    <xf numFmtId="0" fontId="0" fillId="0" borderId="27" xfId="0" applyBorder="1"/>
    <xf numFmtId="166" fontId="0" fillId="0" borderId="27" xfId="0" applyNumberFormat="1" applyBorder="1"/>
    <xf numFmtId="166" fontId="0" fillId="0" borderId="28" xfId="0" applyNumberFormat="1" applyBorder="1"/>
    <xf numFmtId="0" fontId="37" fillId="34" borderId="23" xfId="0" applyFont="1" applyFill="1" applyBorder="1" applyAlignment="1">
      <alignment horizontal="center" vertical="center" wrapText="1"/>
    </xf>
    <xf numFmtId="0" fontId="37" fillId="37" borderId="23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top" wrapText="1"/>
    </xf>
    <xf numFmtId="166" fontId="38" fillId="0" borderId="0" xfId="83" applyNumberFormat="1" applyFont="1"/>
    <xf numFmtId="166" fontId="38" fillId="0" borderId="0" xfId="83" applyNumberFormat="1" applyFont="1" applyAlignment="1">
      <alignment horizontal="center"/>
    </xf>
    <xf numFmtId="166" fontId="0" fillId="0" borderId="0" xfId="83" applyNumberFormat="1" applyFont="1" applyAlignment="1">
      <alignment horizontal="center"/>
    </xf>
    <xf numFmtId="0" fontId="23" fillId="38" borderId="0" xfId="0" applyFont="1" applyFill="1" applyAlignment="1">
      <alignment horizontal="center" vertical="center" wrapText="1"/>
    </xf>
    <xf numFmtId="10" fontId="0" fillId="0" borderId="0" xfId="85" applyNumberFormat="1" applyFont="1"/>
    <xf numFmtId="0" fontId="38" fillId="0" borderId="0" xfId="0" applyFont="1"/>
    <xf numFmtId="166" fontId="0" fillId="0" borderId="0" xfId="1" applyNumberFormat="1" applyFont="1" applyFill="1"/>
    <xf numFmtId="166" fontId="0" fillId="0" borderId="0" xfId="1" applyNumberFormat="1" applyFont="1" applyFill="1" applyBorder="1"/>
    <xf numFmtId="0" fontId="38" fillId="0" borderId="0" xfId="0" applyFont="1" applyFill="1"/>
    <xf numFmtId="0" fontId="38" fillId="0" borderId="0" xfId="0" applyFont="1" applyAlignment="1">
      <alignment horizontal="center"/>
    </xf>
    <xf numFmtId="0" fontId="25" fillId="0" borderId="26" xfId="0" applyFont="1" applyBorder="1" applyAlignment="1">
      <alignment wrapText="1"/>
    </xf>
    <xf numFmtId="166" fontId="0" fillId="0" borderId="27" xfId="1" applyNumberFormat="1" applyFont="1" applyBorder="1"/>
    <xf numFmtId="166" fontId="0" fillId="0" borderId="28" xfId="1" applyNumberFormat="1" applyFont="1" applyBorder="1"/>
    <xf numFmtId="0" fontId="25" fillId="0" borderId="26" xfId="0" applyFont="1" applyBorder="1" applyAlignment="1">
      <alignment horizontal="center"/>
    </xf>
    <xf numFmtId="166" fontId="0" fillId="0" borderId="27" xfId="1" applyNumberFormat="1" applyFont="1" applyFill="1" applyBorder="1"/>
    <xf numFmtId="0" fontId="33" fillId="0" borderId="17" xfId="0" applyFont="1" applyBorder="1"/>
    <xf numFmtId="0" fontId="0" fillId="0" borderId="18" xfId="0" applyBorder="1"/>
    <xf numFmtId="3" fontId="0" fillId="0" borderId="19" xfId="0" applyNumberFormat="1" applyBorder="1"/>
    <xf numFmtId="166" fontId="0" fillId="0" borderId="19" xfId="1" applyNumberFormat="1" applyFont="1" applyBorder="1"/>
    <xf numFmtId="0" fontId="34" fillId="0" borderId="19" xfId="0" applyFont="1" applyBorder="1"/>
    <xf numFmtId="0" fontId="0" fillId="0" borderId="22" xfId="0" applyBorder="1"/>
    <xf numFmtId="0" fontId="0" fillId="0" borderId="26" xfId="0" applyBorder="1"/>
    <xf numFmtId="166" fontId="25" fillId="0" borderId="27" xfId="1" applyNumberFormat="1" applyFont="1" applyBorder="1"/>
    <xf numFmtId="166" fontId="25" fillId="0" borderId="29" xfId="1" applyNumberFormat="1" applyFont="1" applyBorder="1"/>
    <xf numFmtId="166" fontId="26" fillId="0" borderId="29" xfId="1" applyNumberFormat="1" applyFont="1" applyBorder="1"/>
    <xf numFmtId="166" fontId="0" fillId="0" borderId="29" xfId="1" applyNumberFormat="1" applyFont="1" applyBorder="1"/>
    <xf numFmtId="166" fontId="25" fillId="0" borderId="30" xfId="1" applyNumberFormat="1" applyFont="1" applyBorder="1"/>
    <xf numFmtId="166" fontId="25" fillId="0" borderId="31" xfId="0" applyNumberFormat="1" applyFont="1" applyBorder="1"/>
    <xf numFmtId="0" fontId="32" fillId="0" borderId="0" xfId="0" applyFont="1" applyAlignment="1">
      <alignment horizontal="right"/>
    </xf>
    <xf numFmtId="166" fontId="0" fillId="0" borderId="14" xfId="0" applyNumberFormat="1" applyBorder="1"/>
    <xf numFmtId="166" fontId="0" fillId="0" borderId="30" xfId="1" applyNumberFormat="1" applyFont="1" applyBorder="1"/>
    <xf numFmtId="0" fontId="0" fillId="0" borderId="0" xfId="0" quotePrefix="1"/>
    <xf numFmtId="0" fontId="39" fillId="0" borderId="0" xfId="0" applyFont="1"/>
    <xf numFmtId="166" fontId="0" fillId="0" borderId="12" xfId="0" applyNumberFormat="1" applyBorder="1"/>
    <xf numFmtId="0" fontId="28" fillId="0" borderId="17" xfId="0" applyFont="1" applyBorder="1"/>
    <xf numFmtId="0" fontId="0" fillId="0" borderId="19" xfId="0" applyBorder="1" applyAlignment="1">
      <alignment wrapText="1"/>
    </xf>
    <xf numFmtId="0" fontId="28" fillId="0" borderId="19" xfId="0" applyFont="1" applyBorder="1"/>
    <xf numFmtId="0" fontId="25" fillId="0" borderId="19" xfId="0" applyFont="1" applyBorder="1"/>
    <xf numFmtId="0" fontId="28" fillId="0" borderId="24" xfId="0" applyFont="1" applyBorder="1" applyAlignment="1">
      <alignment horizontal="center"/>
    </xf>
    <xf numFmtId="166" fontId="0" fillId="0" borderId="0" xfId="0" applyNumberFormat="1" applyBorder="1"/>
    <xf numFmtId="0" fontId="0" fillId="0" borderId="0" xfId="0" applyFill="1" applyBorder="1"/>
    <xf numFmtId="0" fontId="33" fillId="0" borderId="19" xfId="0" applyFont="1" applyBorder="1"/>
    <xf numFmtId="166" fontId="0" fillId="0" borderId="19" xfId="1" applyNumberFormat="1" applyFont="1" applyFill="1" applyBorder="1"/>
    <xf numFmtId="166" fontId="0" fillId="0" borderId="16" xfId="0" applyNumberFormat="1" applyBorder="1"/>
    <xf numFmtId="166" fontId="25" fillId="0" borderId="0" xfId="0" applyNumberFormat="1" applyFont="1" applyBorder="1"/>
    <xf numFmtId="166" fontId="26" fillId="0" borderId="0" xfId="0" applyNumberFormat="1" applyFont="1" applyBorder="1"/>
    <xf numFmtId="164" fontId="0" fillId="0" borderId="0" xfId="1" applyFont="1" applyBorder="1"/>
    <xf numFmtId="0" fontId="32" fillId="0" borderId="0" xfId="0" applyFont="1" applyBorder="1"/>
    <xf numFmtId="166" fontId="0" fillId="0" borderId="19" xfId="0" applyNumberFormat="1" applyBorder="1"/>
    <xf numFmtId="166" fontId="0" fillId="0" borderId="33" xfId="0" applyNumberFormat="1" applyBorder="1"/>
    <xf numFmtId="0" fontId="0" fillId="0" borderId="19" xfId="0" applyFill="1" applyBorder="1"/>
    <xf numFmtId="0" fontId="32" fillId="0" borderId="19" xfId="0" applyFont="1" applyBorder="1" applyAlignment="1">
      <alignment horizontal="right"/>
    </xf>
    <xf numFmtId="0" fontId="28" fillId="0" borderId="24" xfId="0" applyFont="1" applyBorder="1"/>
    <xf numFmtId="164" fontId="0" fillId="0" borderId="25" xfId="0" applyNumberFormat="1" applyBorder="1"/>
    <xf numFmtId="166" fontId="25" fillId="0" borderId="12" xfId="0" applyNumberFormat="1" applyFont="1" applyBorder="1"/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6" fontId="0" fillId="0" borderId="14" xfId="1" applyNumberFormat="1" applyFont="1" applyFill="1" applyBorder="1"/>
    <xf numFmtId="166" fontId="26" fillId="0" borderId="12" xfId="1" applyNumberFormat="1" applyFont="1" applyBorder="1"/>
    <xf numFmtId="166" fontId="26" fillId="0" borderId="12" xfId="1" applyNumberFormat="1" applyFont="1" applyFill="1" applyBorder="1"/>
    <xf numFmtId="0" fontId="23" fillId="33" borderId="0" xfId="0" applyFont="1" applyFill="1" applyAlignment="1">
      <alignment horizontal="center" wrapText="1"/>
    </xf>
    <xf numFmtId="0" fontId="23" fillId="37" borderId="0" xfId="0" applyFont="1" applyFill="1" applyAlignment="1">
      <alignment horizontal="center" wrapText="1"/>
    </xf>
    <xf numFmtId="0" fontId="23" fillId="38" borderId="0" xfId="0" applyFont="1" applyFill="1" applyAlignment="1">
      <alignment horizontal="center" wrapText="1"/>
    </xf>
    <xf numFmtId="166" fontId="0" fillId="0" borderId="34" xfId="1" applyNumberFormat="1" applyFont="1" applyBorder="1"/>
    <xf numFmtId="166" fontId="25" fillId="0" borderId="32" xfId="1" applyNumberFormat="1" applyFont="1" applyBorder="1"/>
    <xf numFmtId="0" fontId="40" fillId="0" borderId="0" xfId="0" applyFont="1" applyAlignment="1">
      <alignment horizontal="left" indent="2"/>
    </xf>
    <xf numFmtId="0" fontId="40" fillId="34" borderId="23" xfId="0" applyFont="1" applyFill="1" applyBorder="1" applyAlignment="1">
      <alignment horizontal="center" vertical="center" wrapText="1"/>
    </xf>
    <xf numFmtId="166" fontId="0" fillId="0" borderId="21" xfId="1" applyNumberFormat="1" applyFont="1" applyBorder="1"/>
    <xf numFmtId="9" fontId="0" fillId="0" borderId="0" xfId="0" applyNumberFormat="1" applyAlignment="1">
      <alignment wrapText="1"/>
    </xf>
    <xf numFmtId="0" fontId="41" fillId="0" borderId="0" xfId="0" applyFont="1" applyAlignment="1">
      <alignment horizontal="left" vertical="center"/>
    </xf>
    <xf numFmtId="165" fontId="41" fillId="0" borderId="0" xfId="0" applyNumberFormat="1" applyFont="1" applyAlignment="1">
      <alignment horizontal="right" vertical="center"/>
    </xf>
    <xf numFmtId="0" fontId="41" fillId="0" borderId="0" xfId="0" applyFont="1" applyAlignment="1">
      <alignment horizontal="left" indent="1"/>
    </xf>
    <xf numFmtId="0" fontId="41" fillId="0" borderId="0" xfId="0" applyFont="1" applyAlignment="1">
      <alignment horizontal="left" indent="2"/>
    </xf>
    <xf numFmtId="0" fontId="42" fillId="0" borderId="0" xfId="0" applyFont="1" applyAlignment="1">
      <alignment horizontal="left" indent="3"/>
    </xf>
    <xf numFmtId="165" fontId="42" fillId="0" borderId="0" xfId="0" applyNumberFormat="1" applyFont="1" applyAlignment="1">
      <alignment horizontal="right" vertical="center"/>
    </xf>
    <xf numFmtId="0" fontId="41" fillId="0" borderId="10" xfId="0" applyFont="1" applyBorder="1" applyAlignment="1">
      <alignment horizontal="left" indent="2"/>
    </xf>
    <xf numFmtId="165" fontId="41" fillId="0" borderId="10" xfId="0" applyNumberFormat="1" applyFont="1" applyBorder="1" applyAlignment="1">
      <alignment horizontal="right" vertical="center"/>
    </xf>
    <xf numFmtId="0" fontId="41" fillId="0" borderId="10" xfId="0" applyFont="1" applyBorder="1" applyAlignment="1">
      <alignment horizontal="left" indent="1"/>
    </xf>
    <xf numFmtId="0" fontId="42" fillId="0" borderId="0" xfId="0" applyFont="1" applyAlignment="1">
      <alignment horizontal="left" indent="2"/>
    </xf>
    <xf numFmtId="0" fontId="41" fillId="0" borderId="11" xfId="0" applyFont="1" applyBorder="1" applyAlignment="1">
      <alignment horizontal="left" vertical="center"/>
    </xf>
    <xf numFmtId="165" fontId="41" fillId="0" borderId="11" xfId="0" applyNumberFormat="1" applyFont="1" applyBorder="1" applyAlignment="1">
      <alignment horizontal="right" vertical="center"/>
    </xf>
    <xf numFmtId="0" fontId="42" fillId="0" borderId="0" xfId="0" applyFont="1" applyAlignment="1">
      <alignment horizontal="left" indent="1"/>
    </xf>
    <xf numFmtId="0" fontId="41" fillId="0" borderId="10" xfId="0" applyFont="1" applyBorder="1" applyAlignment="1">
      <alignment horizontal="left" vertical="center"/>
    </xf>
    <xf numFmtId="166" fontId="0" fillId="0" borderId="34" xfId="1" applyNumberFormat="1" applyFont="1" applyFill="1" applyBorder="1"/>
    <xf numFmtId="0" fontId="38" fillId="34" borderId="0" xfId="0" applyFont="1" applyFill="1"/>
    <xf numFmtId="10" fontId="26" fillId="34" borderId="0" xfId="83" applyNumberFormat="1" applyFont="1" applyFill="1"/>
    <xf numFmtId="164" fontId="0" fillId="34" borderId="0" xfId="83" applyNumberFormat="1" applyFont="1" applyFill="1"/>
    <xf numFmtId="166" fontId="38" fillId="34" borderId="0" xfId="83" applyNumberFormat="1" applyFont="1" applyFill="1"/>
    <xf numFmtId="16" fontId="0" fillId="39" borderId="0" xfId="0" quotePrefix="1" applyNumberFormat="1" applyFill="1" applyAlignment="1">
      <alignment horizontal="right"/>
    </xf>
    <xf numFmtId="0" fontId="0" fillId="39" borderId="0" xfId="0" applyFill="1"/>
    <xf numFmtId="166" fontId="0" fillId="39" borderId="0" xfId="83" applyNumberFormat="1" applyFont="1" applyFill="1"/>
    <xf numFmtId="0" fontId="32" fillId="39" borderId="0" xfId="0" applyFont="1" applyFill="1"/>
    <xf numFmtId="0" fontId="43" fillId="39" borderId="0" xfId="0" applyFont="1" applyFill="1"/>
    <xf numFmtId="10" fontId="0" fillId="0" borderId="0" xfId="84" applyNumberFormat="1" applyFont="1" applyFill="1" applyAlignment="1">
      <alignment horizontal="left"/>
    </xf>
    <xf numFmtId="10" fontId="0" fillId="0" borderId="0" xfId="84" applyNumberFormat="1" applyFont="1" applyFill="1"/>
    <xf numFmtId="167" fontId="25" fillId="35" borderId="23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88">
    <cellStyle name="20% - Accent1" xfId="20" builtinId="30" customBuiltin="1"/>
    <cellStyle name="20% - Accent1 2" xfId="65" xr:uid="{00000000-0005-0000-0000-000001000000}"/>
    <cellStyle name="20% - Accent1 3" xfId="46" xr:uid="{00000000-0005-0000-0000-000002000000}"/>
    <cellStyle name="20% - Accent2" xfId="24" builtinId="34" customBuiltin="1"/>
    <cellStyle name="20% - Accent2 2" xfId="68" xr:uid="{00000000-0005-0000-0000-000004000000}"/>
    <cellStyle name="20% - Accent2 3" xfId="49" xr:uid="{00000000-0005-0000-0000-000005000000}"/>
    <cellStyle name="20% - Accent3" xfId="28" builtinId="38" customBuiltin="1"/>
    <cellStyle name="20% - Accent3 2" xfId="71" xr:uid="{00000000-0005-0000-0000-000007000000}"/>
    <cellStyle name="20% - Accent3 3" xfId="52" xr:uid="{00000000-0005-0000-0000-000008000000}"/>
    <cellStyle name="20% - Accent4" xfId="32" builtinId="42" customBuiltin="1"/>
    <cellStyle name="20% - Accent4 2" xfId="74" xr:uid="{00000000-0005-0000-0000-00000A000000}"/>
    <cellStyle name="20% - Accent4 3" xfId="55" xr:uid="{00000000-0005-0000-0000-00000B000000}"/>
    <cellStyle name="20% - Accent5" xfId="36" builtinId="46" customBuiltin="1"/>
    <cellStyle name="20% - Accent5 2" xfId="77" xr:uid="{00000000-0005-0000-0000-00000D000000}"/>
    <cellStyle name="20% - Accent5 3" xfId="58" xr:uid="{00000000-0005-0000-0000-00000E000000}"/>
    <cellStyle name="20% - Accent6" xfId="40" builtinId="50" customBuiltin="1"/>
    <cellStyle name="20% - Accent6 2" xfId="80" xr:uid="{00000000-0005-0000-0000-000010000000}"/>
    <cellStyle name="20% - Accent6 3" xfId="61" xr:uid="{00000000-0005-0000-0000-000011000000}"/>
    <cellStyle name="40% - Accent1" xfId="21" builtinId="31" customBuiltin="1"/>
    <cellStyle name="40% - Accent1 2" xfId="66" xr:uid="{00000000-0005-0000-0000-000013000000}"/>
    <cellStyle name="40% - Accent1 3" xfId="47" xr:uid="{00000000-0005-0000-0000-000014000000}"/>
    <cellStyle name="40% - Accent2" xfId="25" builtinId="35" customBuiltin="1"/>
    <cellStyle name="40% - Accent2 2" xfId="69" xr:uid="{00000000-0005-0000-0000-000016000000}"/>
    <cellStyle name="40% - Accent2 3" xfId="50" xr:uid="{00000000-0005-0000-0000-000017000000}"/>
    <cellStyle name="40% - Accent3" xfId="29" builtinId="39" customBuiltin="1"/>
    <cellStyle name="40% - Accent3 2" xfId="72" xr:uid="{00000000-0005-0000-0000-000019000000}"/>
    <cellStyle name="40% - Accent3 3" xfId="53" xr:uid="{00000000-0005-0000-0000-00001A000000}"/>
    <cellStyle name="40% - Accent4" xfId="33" builtinId="43" customBuiltin="1"/>
    <cellStyle name="40% - Accent4 2" xfId="75" xr:uid="{00000000-0005-0000-0000-00001C000000}"/>
    <cellStyle name="40% - Accent4 3" xfId="56" xr:uid="{00000000-0005-0000-0000-00001D000000}"/>
    <cellStyle name="40% - Accent5" xfId="37" builtinId="47" customBuiltin="1"/>
    <cellStyle name="40% - Accent5 2" xfId="78" xr:uid="{00000000-0005-0000-0000-00001F000000}"/>
    <cellStyle name="40% - Accent5 3" xfId="59" xr:uid="{00000000-0005-0000-0000-000020000000}"/>
    <cellStyle name="40% - Accent6" xfId="41" builtinId="51" customBuiltin="1"/>
    <cellStyle name="40% - Accent6 2" xfId="81" xr:uid="{00000000-0005-0000-0000-000022000000}"/>
    <cellStyle name="40% - Accent6 3" xfId="62" xr:uid="{00000000-0005-0000-0000-000023000000}"/>
    <cellStyle name="60% - Accent1" xfId="22" builtinId="32" customBuiltin="1"/>
    <cellStyle name="60% - Accent1 2" xfId="67" xr:uid="{00000000-0005-0000-0000-000025000000}"/>
    <cellStyle name="60% - Accent1 3" xfId="48" xr:uid="{00000000-0005-0000-0000-000026000000}"/>
    <cellStyle name="60% - Accent2" xfId="26" builtinId="36" customBuiltin="1"/>
    <cellStyle name="60% - Accent2 2" xfId="70" xr:uid="{00000000-0005-0000-0000-000028000000}"/>
    <cellStyle name="60% - Accent2 3" xfId="51" xr:uid="{00000000-0005-0000-0000-000029000000}"/>
    <cellStyle name="60% - Accent3" xfId="30" builtinId="40" customBuiltin="1"/>
    <cellStyle name="60% - Accent3 2" xfId="73" xr:uid="{00000000-0005-0000-0000-00002B000000}"/>
    <cellStyle name="60% - Accent3 3" xfId="54" xr:uid="{00000000-0005-0000-0000-00002C000000}"/>
    <cellStyle name="60% - Accent4" xfId="34" builtinId="44" customBuiltin="1"/>
    <cellStyle name="60% - Accent4 2" xfId="76" xr:uid="{00000000-0005-0000-0000-00002E000000}"/>
    <cellStyle name="60% - Accent4 3" xfId="57" xr:uid="{00000000-0005-0000-0000-00002F000000}"/>
    <cellStyle name="60% - Accent5" xfId="38" builtinId="48" customBuiltin="1"/>
    <cellStyle name="60% - Accent5 2" xfId="79" xr:uid="{00000000-0005-0000-0000-000031000000}"/>
    <cellStyle name="60% - Accent5 3" xfId="60" xr:uid="{00000000-0005-0000-0000-000032000000}"/>
    <cellStyle name="60% - Accent6" xfId="42" builtinId="52" customBuiltin="1"/>
    <cellStyle name="60% - Accent6 2" xfId="82" xr:uid="{00000000-0005-0000-0000-000034000000}"/>
    <cellStyle name="60% - Accent6 3" xfId="63" xr:uid="{00000000-0005-0000-0000-000035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3" xr:uid="{00000000-0005-0000-0000-000040000000}"/>
    <cellStyle name="Comma 3" xfId="83" xr:uid="{F3B7743D-12B0-4BFE-9A5C-B97C7AC640CC}"/>
    <cellStyle name="Comma 4" xfId="87" xr:uid="{B8AEEE49-B9BA-4529-99FB-6376065F1F9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86" xr:uid="{A64F7390-B8B7-45C2-9A23-1BF5C8F0BD3A}"/>
    <cellStyle name="Note" xfId="16" builtinId="10" customBuiltin="1"/>
    <cellStyle name="Note 2" xfId="64" xr:uid="{00000000-0005-0000-0000-00004C000000}"/>
    <cellStyle name="Note 3" xfId="45" xr:uid="{00000000-0005-0000-0000-00004D000000}"/>
    <cellStyle name="Output" xfId="11" builtinId="21" customBuiltin="1"/>
    <cellStyle name="Percent" xfId="85" builtinId="5"/>
    <cellStyle name="Percent 2" xfId="44" xr:uid="{00000000-0005-0000-0000-00004F000000}"/>
    <cellStyle name="Percent 3" xfId="84" xr:uid="{AF6CC187-8587-444A-A523-94C4CBBE5473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82"/>
  <sheetViews>
    <sheetView tabSelected="1" zoomScaleNormal="100" workbookViewId="0">
      <pane xSplit="1" ySplit="6" topLeftCell="CN277" activePane="bottomRight" state="frozen"/>
      <selection activeCell="AY210" sqref="AY210"/>
      <selection pane="topRight" activeCell="AY210" sqref="AY210"/>
      <selection pane="bottomLeft" activeCell="AY210" sqref="AY210"/>
      <selection pane="bottomRight" activeCell="DF291" sqref="DF291"/>
    </sheetView>
  </sheetViews>
  <sheetFormatPr defaultRowHeight="10.199999999999999" x14ac:dyDescent="0.2"/>
  <cols>
    <col min="1" max="1" width="73.28515625" customWidth="1"/>
    <col min="2" max="92" width="18.28515625" customWidth="1"/>
    <col min="93" max="93" width="9.42578125" customWidth="1"/>
    <col min="94" max="94" width="12" customWidth="1"/>
    <col min="95" max="95" width="10.7109375" customWidth="1"/>
    <col min="96" max="96" width="12" customWidth="1"/>
    <col min="97" max="97" width="13.42578125" customWidth="1"/>
    <col min="99" max="99" width="9.28515625" customWidth="1"/>
    <col min="100" max="100" width="2.42578125" customWidth="1"/>
    <col min="101" max="101" width="13.140625" bestFit="1" customWidth="1"/>
    <col min="102" max="102" width="2.7109375" customWidth="1"/>
    <col min="103" max="103" width="3.140625" customWidth="1"/>
    <col min="104" max="104" width="14.140625" customWidth="1"/>
    <col min="105" max="105" width="5.140625" customWidth="1"/>
    <col min="106" max="106" width="19.140625" customWidth="1"/>
    <col min="108" max="108" width="13.42578125" bestFit="1" customWidth="1"/>
    <col min="110" max="110" width="29.140625" customWidth="1"/>
    <col min="111" max="111" width="13.5703125" customWidth="1"/>
    <col min="113" max="113" width="12.42578125" customWidth="1"/>
  </cols>
  <sheetData>
    <row r="1" spans="1:113" x14ac:dyDescent="0.2">
      <c r="A1" s="14" t="s">
        <v>640</v>
      </c>
    </row>
    <row r="2" spans="1:113" x14ac:dyDescent="0.2">
      <c r="A2" s="14" t="s">
        <v>641</v>
      </c>
    </row>
    <row r="5" spans="1:113" ht="10.8" thickBot="1" x14ac:dyDescent="0.25">
      <c r="B5" s="94"/>
      <c r="C5" s="94"/>
      <c r="D5" s="94"/>
      <c r="E5" s="95"/>
      <c r="F5" s="96"/>
      <c r="G5" s="94"/>
      <c r="H5" s="97"/>
      <c r="I5" s="92"/>
      <c r="J5" s="94"/>
      <c r="K5" s="94"/>
      <c r="L5" s="94"/>
      <c r="M5" s="97"/>
      <c r="N5" s="94"/>
      <c r="O5" s="94"/>
      <c r="P5" s="94"/>
      <c r="Q5" s="94"/>
      <c r="R5" s="94"/>
      <c r="S5" s="94"/>
      <c r="T5" s="94"/>
      <c r="U5" s="94"/>
      <c r="V5" s="97"/>
      <c r="W5" s="94"/>
      <c r="X5" s="94"/>
      <c r="Y5" s="92"/>
      <c r="Z5" s="94"/>
      <c r="AA5" s="98"/>
      <c r="AB5" s="98"/>
      <c r="AC5" s="98"/>
      <c r="AD5" s="98"/>
      <c r="AE5" s="99"/>
      <c r="AF5" s="98"/>
      <c r="AG5" s="100"/>
      <c r="AH5" s="94"/>
      <c r="AI5" s="94"/>
      <c r="AJ5" s="93"/>
      <c r="AK5" s="94"/>
      <c r="AL5" s="97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100"/>
      <c r="BC5" s="94"/>
      <c r="BD5" s="94"/>
      <c r="BE5" s="94"/>
      <c r="BF5" s="97"/>
      <c r="BG5" s="97"/>
      <c r="BH5" s="94"/>
      <c r="BI5" s="94"/>
      <c r="BJ5" s="94"/>
      <c r="BK5" s="94"/>
      <c r="BL5" s="94"/>
      <c r="BM5" s="94"/>
      <c r="BN5" s="92"/>
      <c r="BO5" s="97"/>
      <c r="BP5" s="100"/>
      <c r="BQ5" s="100"/>
    </row>
    <row r="6" spans="1:113" ht="27.6" customHeight="1" x14ac:dyDescent="0.2">
      <c r="B6" s="140" t="s">
        <v>1181</v>
      </c>
      <c r="C6" s="140" t="s">
        <v>1182</v>
      </c>
      <c r="D6" s="140" t="s">
        <v>1183</v>
      </c>
      <c r="E6" s="140" t="s">
        <v>1184</v>
      </c>
      <c r="F6" s="140" t="s">
        <v>1185</v>
      </c>
      <c r="G6" s="140" t="s">
        <v>1186</v>
      </c>
      <c r="H6" s="140" t="s">
        <v>1187</v>
      </c>
      <c r="I6" s="140" t="s">
        <v>1188</v>
      </c>
      <c r="J6" s="30" t="s">
        <v>1189</v>
      </c>
      <c r="K6" s="140" t="s">
        <v>1190</v>
      </c>
      <c r="L6" s="140" t="s">
        <v>1191</v>
      </c>
      <c r="M6" s="140" t="s">
        <v>1192</v>
      </c>
      <c r="N6" s="140" t="s">
        <v>1193</v>
      </c>
      <c r="O6" s="140" t="s">
        <v>1194</v>
      </c>
      <c r="P6" s="140" t="s">
        <v>1195</v>
      </c>
      <c r="Q6" s="140" t="s">
        <v>1196</v>
      </c>
      <c r="R6" s="140" t="s">
        <v>1197</v>
      </c>
      <c r="S6" s="140" t="s">
        <v>1198</v>
      </c>
      <c r="T6" s="140" t="s">
        <v>1199</v>
      </c>
      <c r="U6" s="140" t="s">
        <v>1200</v>
      </c>
      <c r="V6" s="140" t="s">
        <v>1201</v>
      </c>
      <c r="W6" s="140" t="s">
        <v>1202</v>
      </c>
      <c r="X6" s="140" t="s">
        <v>1203</v>
      </c>
      <c r="Y6" s="140" t="s">
        <v>1204</v>
      </c>
      <c r="Z6" s="140" t="s">
        <v>1205</v>
      </c>
      <c r="AA6" s="140" t="s">
        <v>1206</v>
      </c>
      <c r="AB6" s="140" t="s">
        <v>1207</v>
      </c>
      <c r="AC6" s="140" t="s">
        <v>1208</v>
      </c>
      <c r="AD6" s="140" t="s">
        <v>1209</v>
      </c>
      <c r="AE6" s="140" t="s">
        <v>1210</v>
      </c>
      <c r="AF6" s="140" t="s">
        <v>1211</v>
      </c>
      <c r="AG6" s="140" t="s">
        <v>1212</v>
      </c>
      <c r="AH6" s="140" t="s">
        <v>1213</v>
      </c>
      <c r="AI6" s="140" t="s">
        <v>1214</v>
      </c>
      <c r="AJ6" s="140" t="s">
        <v>1215</v>
      </c>
      <c r="AK6" s="140" t="s">
        <v>1216</v>
      </c>
      <c r="AL6" s="140" t="s">
        <v>1217</v>
      </c>
      <c r="AM6" s="140" t="s">
        <v>1218</v>
      </c>
      <c r="AN6" s="140" t="s">
        <v>1219</v>
      </c>
      <c r="AO6" s="140" t="s">
        <v>1220</v>
      </c>
      <c r="AP6" s="140" t="s">
        <v>1221</v>
      </c>
      <c r="AQ6" s="140" t="s">
        <v>1222</v>
      </c>
      <c r="AR6" s="140" t="s">
        <v>1223</v>
      </c>
      <c r="AS6" s="140" t="s">
        <v>1224</v>
      </c>
      <c r="AT6" s="140" t="s">
        <v>1225</v>
      </c>
      <c r="AU6" s="140" t="s">
        <v>1226</v>
      </c>
      <c r="AV6" s="140" t="s">
        <v>1227</v>
      </c>
      <c r="AW6" s="140" t="s">
        <v>1228</v>
      </c>
      <c r="AX6" s="140" t="s">
        <v>1229</v>
      </c>
      <c r="AY6" s="140" t="s">
        <v>1230</v>
      </c>
      <c r="AZ6" s="140" t="s">
        <v>1231</v>
      </c>
      <c r="BA6" s="140" t="s">
        <v>1232</v>
      </c>
      <c r="BB6" s="140" t="s">
        <v>1233</v>
      </c>
      <c r="BC6" s="140" t="s">
        <v>1234</v>
      </c>
      <c r="BD6" s="140" t="s">
        <v>1235</v>
      </c>
      <c r="BE6" s="140" t="s">
        <v>1236</v>
      </c>
      <c r="BF6" s="140" t="s">
        <v>1237</v>
      </c>
      <c r="BG6" s="140" t="s">
        <v>1238</v>
      </c>
      <c r="BH6" s="140" t="s">
        <v>1239</v>
      </c>
      <c r="BI6" s="140" t="s">
        <v>1240</v>
      </c>
      <c r="BJ6" s="140" t="s">
        <v>1241</v>
      </c>
      <c r="BK6" s="30" t="s">
        <v>1242</v>
      </c>
      <c r="BL6" s="140" t="s">
        <v>1243</v>
      </c>
      <c r="BM6" s="140" t="s">
        <v>1244</v>
      </c>
      <c r="BN6" s="140" t="s">
        <v>1245</v>
      </c>
      <c r="BO6" s="140" t="s">
        <v>1246</v>
      </c>
      <c r="BP6" s="140" t="s">
        <v>1247</v>
      </c>
      <c r="BQ6" s="140" t="s">
        <v>1248</v>
      </c>
      <c r="BR6" s="29" t="s">
        <v>1249</v>
      </c>
      <c r="BS6" s="29" t="s">
        <v>1250</v>
      </c>
      <c r="BT6" s="29" t="s">
        <v>1251</v>
      </c>
      <c r="BU6" s="29" t="s">
        <v>1252</v>
      </c>
      <c r="BV6" s="29" t="s">
        <v>1253</v>
      </c>
      <c r="BW6" s="29" t="s">
        <v>1254</v>
      </c>
      <c r="BX6" s="29" t="s">
        <v>1255</v>
      </c>
      <c r="BY6" s="29" t="s">
        <v>1256</v>
      </c>
      <c r="BZ6" s="29" t="s">
        <v>1257</v>
      </c>
      <c r="CA6" s="29" t="s">
        <v>1258</v>
      </c>
      <c r="CB6" s="29" t="s">
        <v>1259</v>
      </c>
      <c r="CC6" s="29" t="s">
        <v>1260</v>
      </c>
      <c r="CD6" s="29" t="s">
        <v>1261</v>
      </c>
      <c r="CE6" s="29" t="s">
        <v>1262</v>
      </c>
      <c r="CF6" s="29" t="s">
        <v>1262</v>
      </c>
      <c r="CG6" s="29" t="s">
        <v>1262</v>
      </c>
      <c r="CH6" s="29" t="s">
        <v>1262</v>
      </c>
      <c r="CI6" s="29" t="s">
        <v>1262</v>
      </c>
      <c r="CJ6" s="29" t="s">
        <v>1262</v>
      </c>
      <c r="CK6" s="29" t="s">
        <v>1262</v>
      </c>
      <c r="CL6" s="29" t="s">
        <v>1262</v>
      </c>
      <c r="CM6" s="29" t="s">
        <v>1262</v>
      </c>
      <c r="CN6" s="29" t="s">
        <v>1262</v>
      </c>
      <c r="CO6" s="29" t="s">
        <v>1262</v>
      </c>
      <c r="CP6" s="29" t="s">
        <v>1262</v>
      </c>
      <c r="CQ6" s="29" t="s">
        <v>1262</v>
      </c>
      <c r="CR6" s="29" t="s">
        <v>1262</v>
      </c>
      <c r="CS6" s="29" t="s">
        <v>6</v>
      </c>
      <c r="CU6" s="107" t="s">
        <v>642</v>
      </c>
      <c r="CW6" s="130" t="s">
        <v>888</v>
      </c>
      <c r="CZ6" s="147" t="s">
        <v>1067</v>
      </c>
      <c r="DB6" s="150" t="s">
        <v>6</v>
      </c>
      <c r="DF6" s="171" t="s">
        <v>1097</v>
      </c>
      <c r="DG6" s="175">
        <v>2017</v>
      </c>
      <c r="DH6" s="81"/>
      <c r="DI6" s="153"/>
    </row>
    <row r="7" spans="1:113" x14ac:dyDescent="0.2">
      <c r="CW7" s="131"/>
      <c r="CZ7" s="131"/>
      <c r="DB7" s="131"/>
      <c r="DF7" s="172"/>
      <c r="DG7" s="85"/>
      <c r="DH7" s="85"/>
      <c r="DI7" s="22"/>
    </row>
    <row r="8" spans="1:113" x14ac:dyDescent="0.2">
      <c r="CW8" s="131"/>
      <c r="CZ8" s="131"/>
      <c r="DB8" s="131"/>
      <c r="DF8" s="21"/>
      <c r="DG8" s="85"/>
      <c r="DH8" s="85"/>
      <c r="DI8" s="22"/>
    </row>
    <row r="9" spans="1:113" x14ac:dyDescent="0.2">
      <c r="A9" s="4" t="str">
        <f>'BalanceSheet 15-8-19'!A9</f>
        <v>Current Assets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W9" s="131"/>
      <c r="CZ9" s="131"/>
      <c r="DB9" s="131"/>
      <c r="DF9" s="173" t="s">
        <v>1098</v>
      </c>
      <c r="DG9" s="85"/>
      <c r="DH9" s="85"/>
      <c r="DI9" s="22"/>
    </row>
    <row r="10" spans="1:113" ht="12" x14ac:dyDescent="0.35">
      <c r="A10" s="5" t="str">
        <f>'BalanceSheet 15-8-19'!A10</f>
        <v>Bank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W10" s="131"/>
      <c r="CZ10" s="131"/>
      <c r="DB10" s="131"/>
      <c r="DF10" s="21" t="s">
        <v>1099</v>
      </c>
      <c r="DG10" s="176">
        <f>DB29+DB120</f>
        <v>81635</v>
      </c>
      <c r="DH10" s="85"/>
      <c r="DI10" s="22"/>
    </row>
    <row r="11" spans="1:113" x14ac:dyDescent="0.2">
      <c r="A11" s="3" t="str">
        <f>'BalanceSheet 15-8-19'!A11</f>
        <v>100-101 - Cash On Hand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4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P11" s="19"/>
      <c r="CW11" s="131"/>
      <c r="CZ11" s="131"/>
      <c r="DB11" s="131"/>
      <c r="DF11" s="21" t="s">
        <v>1100</v>
      </c>
      <c r="DG11" s="176">
        <f>DB135</f>
        <v>0</v>
      </c>
      <c r="DH11" s="85"/>
      <c r="DI11" s="22"/>
    </row>
    <row r="12" spans="1:113" x14ac:dyDescent="0.2">
      <c r="A12" s="3" t="str">
        <f>'BalanceSheet 15-8-19'!A12</f>
        <v>100-101-01 - Petty Cash Fund (Venturas Ltd)</v>
      </c>
      <c r="B12" s="3">
        <f>VLOOKUP(A12,'BalanceSheet 15-8-19'!$A$11:$CN$476,2,FALSE)</f>
        <v>1</v>
      </c>
      <c r="C12" s="3">
        <f>VLOOKUP(A12,'BalanceSheet 15-8-19'!$A$11:$CN$476,3,FALSE)</f>
        <v>1</v>
      </c>
      <c r="D12" s="3">
        <f>VLOOKUP(A12,'BalanceSheet 15-8-19'!$A$11:$CN$476,4,FALSE)</f>
        <v>1</v>
      </c>
      <c r="E12" s="3">
        <f>VLOOKUP(A12,'BalanceSheet 15-8-19'!$A$11:$CN$476,5,FALSE)</f>
        <v>1</v>
      </c>
      <c r="F12" s="3">
        <f>VLOOKUP(A12,'BalanceSheet 15-8-19'!$A$11:$CN$476,6,FALSE)</f>
        <v>1</v>
      </c>
      <c r="G12" s="3">
        <f>VLOOKUP(A12,'BalanceSheet 15-8-19'!$A$11:$CN$476,7,FALSE)</f>
        <v>1</v>
      </c>
      <c r="H12" s="3">
        <f>VLOOKUP(A12,'BalanceSheet 15-8-19'!$A$11:$CN$476,8,FALSE)</f>
        <v>1</v>
      </c>
      <c r="I12" s="3">
        <f>VLOOKUP(A12,'BalanceSheet 15-8-19'!$A$11:$CN$476,9,FALSE)</f>
        <v>1</v>
      </c>
      <c r="J12" s="3"/>
      <c r="K12" s="3">
        <f>VLOOKUP(A12,'BalanceSheet 15-8-19'!$A$11:$CN$476,11,FALSE)</f>
        <v>1</v>
      </c>
      <c r="L12" s="3">
        <f>VLOOKUP(A12,'BalanceSheet 15-8-19'!$A$11:$CN$476,12,FALSE)</f>
        <v>1</v>
      </c>
      <c r="M12" s="3">
        <f>VLOOKUP(A12,'BalanceSheet 15-8-19'!$A$11:$CN$476,13,FALSE)</f>
        <v>1</v>
      </c>
      <c r="N12" s="3">
        <f>VLOOKUP(A12,'BalanceSheet 15-8-19'!$A$11:$CN$476,14,FALSE)</f>
        <v>1</v>
      </c>
      <c r="O12" s="3">
        <f>VLOOKUP(A12,'BalanceSheet 15-8-19'!$A$11:$CN$476,15,FALSE)</f>
        <v>1</v>
      </c>
      <c r="P12" s="3">
        <f>VLOOKUP(A12,'BalanceSheet 15-8-19'!$A$11:$CN$476,16,FALSE)</f>
        <v>1</v>
      </c>
      <c r="Q12" s="3">
        <f>VLOOKUP(A12,'BalanceSheet 15-8-19'!$A$11:$CN$476,17,FALSE)</f>
        <v>1</v>
      </c>
      <c r="R12" s="3">
        <f>VLOOKUP(A12,'BalanceSheet 15-8-19'!$A$11:$CN$476,18,FALSE)</f>
        <v>1</v>
      </c>
      <c r="S12" s="3">
        <f>VLOOKUP(A12,'BalanceSheet 15-8-19'!$A$11:$CN$476,19,FALSE)</f>
        <v>1</v>
      </c>
      <c r="T12" s="3">
        <f>VLOOKUP(A12,'BalanceSheet 15-8-19'!$A$11:$CN$476,20,FALSE)</f>
        <v>1</v>
      </c>
      <c r="U12" s="3">
        <f>VLOOKUP(A12,'BalanceSheet 15-8-19'!$A$11:$CN$476,21,FALSE)</f>
        <v>1</v>
      </c>
      <c r="V12" s="3">
        <f>VLOOKUP(A12,'BalanceSheet 15-8-19'!$A$11:$CN$476,22,FALSE)</f>
        <v>1</v>
      </c>
      <c r="W12" s="3">
        <f>VLOOKUP(A12,'BalanceSheet 15-8-19'!$A$11:$CN$476,23,FALSE)</f>
        <v>1</v>
      </c>
      <c r="X12" s="3">
        <f>VLOOKUP(A12,'BalanceSheet 15-8-19'!$A$11:$CN$476,24,FALSE)</f>
        <v>1</v>
      </c>
      <c r="Y12" s="3">
        <f>VLOOKUP(A12,'BalanceSheet 15-8-19'!$A$11:$CN$476,25,FALSE)</f>
        <v>1</v>
      </c>
      <c r="Z12" s="3">
        <f>VLOOKUP(A12,'BalanceSheet 15-8-19'!$A$11:$CN$476,26,FALSE)</f>
        <v>1</v>
      </c>
      <c r="AA12" s="3">
        <f>VLOOKUP(A12,'BalanceSheet 15-8-19'!$A$11:$CN$476,27,FALSE)</f>
        <v>1</v>
      </c>
      <c r="AB12" s="3">
        <f>VLOOKUP(A12,'BalanceSheet 15-8-19'!$A$11:$CN$476,28,FALSE)</f>
        <v>1</v>
      </c>
      <c r="AC12" s="3">
        <f>VLOOKUP(A12,'BalanceSheet 15-8-19'!$A$11:$CN$476,29,FALSE)</f>
        <v>1</v>
      </c>
      <c r="AD12" s="3">
        <f>VLOOKUP(A12,'BalanceSheet 15-8-19'!$A$11:$CN$476,30,FALSE)</f>
        <v>1</v>
      </c>
      <c r="AE12" s="3">
        <f>VLOOKUP(A12,'BalanceSheet 15-8-19'!$A$11:$CN$476,31,FALSE)</f>
        <v>1</v>
      </c>
      <c r="AF12" s="3">
        <f>VLOOKUP(A12,'BalanceSheet 15-8-19'!$A$11:$CN$476,32,FALSE)</f>
        <v>1</v>
      </c>
      <c r="AG12" s="3">
        <f>VLOOKUP(A12,'BalanceSheet 15-8-19'!$A$11:$CN$476,33,FALSE)</f>
        <v>1</v>
      </c>
      <c r="AH12" s="3">
        <f>VLOOKUP(A12,'BalanceSheet 15-8-19'!$A$11:$CN$476,34,FALSE)</f>
        <v>1</v>
      </c>
      <c r="AI12" s="3">
        <f>VLOOKUP(A12,'BalanceSheet 15-8-19'!$A$11:$CN$476,35,FALSE)</f>
        <v>1</v>
      </c>
      <c r="AJ12" s="3">
        <f>VLOOKUP(A12,'BalanceSheet 15-8-19'!$A$11:$CN$476,36,FALSE)</f>
        <v>1</v>
      </c>
      <c r="AK12" s="3">
        <f>VLOOKUP(A12,'BalanceSheet 15-8-19'!$A$11:$CN$476,37,FALSE)</f>
        <v>1</v>
      </c>
      <c r="AL12" s="3">
        <f>VLOOKUP(A12,'BalanceSheet 15-8-19'!$A$11:$CN$476,38,FALSE)</f>
        <v>1</v>
      </c>
      <c r="AM12" s="3">
        <f>VLOOKUP(A12,'BalanceSheet 15-8-19'!$A$11:$CN$476,39,FALSE)</f>
        <v>1</v>
      </c>
      <c r="AN12" s="3">
        <f>VLOOKUP(A12,'BalanceSheet 15-8-19'!$A$11:$CN$476,40,FALSE)</f>
        <v>1</v>
      </c>
      <c r="AO12" s="3">
        <f>VLOOKUP(A12,'BalanceSheet 15-8-19'!$A$11:$CN$476,41,FALSE)</f>
        <v>1</v>
      </c>
      <c r="AP12" s="3">
        <f>VLOOKUP(A12,'BalanceSheet 15-8-19'!$A$11:$CN$476,42,FALSE)</f>
        <v>1</v>
      </c>
      <c r="AQ12" s="3">
        <f>VLOOKUP(A12,'BalanceSheet 15-8-19'!$A$11:$CN$476,43,FALSE)</f>
        <v>1</v>
      </c>
      <c r="AR12" s="3">
        <f>VLOOKUP(A12,'BalanceSheet 15-8-19'!$A$11:$CN$476,44,FALSE)</f>
        <v>1</v>
      </c>
      <c r="AS12" s="3">
        <f>VLOOKUP(A12,'BalanceSheet 15-8-19'!$A$11:$CN$476,45,FALSE)</f>
        <v>1</v>
      </c>
      <c r="AT12" s="3">
        <f>VLOOKUP(A12,'BalanceSheet 15-8-19'!$A$11:$CN$476,46,FALSE)</f>
        <v>1</v>
      </c>
      <c r="AU12" s="3">
        <f>VLOOKUP(A12,'BalanceSheet 15-8-19'!$A$11:$CN$476,47,FALSE)</f>
        <v>1</v>
      </c>
      <c r="AV12" s="3">
        <f>VLOOKUP(A12,'BalanceSheet 15-8-19'!$A$11:$CN$476,48,FALSE)</f>
        <v>1</v>
      </c>
      <c r="AW12" s="3">
        <f>VLOOKUP(A12,'BalanceSheet 15-8-19'!$A$11:$CN$476,49,FALSE)</f>
        <v>1</v>
      </c>
      <c r="AX12" s="3">
        <f>VLOOKUP(A12,'BalanceSheet 15-8-19'!$A$11:$CN$476,50,FALSE)</f>
        <v>1</v>
      </c>
      <c r="AY12" s="3">
        <f>VLOOKUP(A12,'BalanceSheet 15-8-19'!$A$11:$CN$476,51,FALSE)</f>
        <v>1</v>
      </c>
      <c r="AZ12" s="3">
        <f>VLOOKUP(A12,'BalanceSheet 15-8-19'!$A$11:$CN$476,52,FALSE)</f>
        <v>1</v>
      </c>
      <c r="BA12" s="3">
        <f>VLOOKUP(A12,'BalanceSheet 15-8-19'!$A$11:$CN$476,53,FALSE)</f>
        <v>1</v>
      </c>
      <c r="BB12" s="3">
        <f>VLOOKUP(A12,'BalanceSheet 15-8-19'!$A$11:$CN$476,54,FALSE)</f>
        <v>1</v>
      </c>
      <c r="BC12" s="3">
        <f>VLOOKUP(A12,'BalanceSheet 15-8-19'!$A$11:$CN$476,55,FALSE)</f>
        <v>1</v>
      </c>
      <c r="BD12" s="3">
        <f>VLOOKUP(A12,'BalanceSheet 15-8-19'!$A$11:$CN$476,56,FALSE)</f>
        <v>1</v>
      </c>
      <c r="BE12" s="3">
        <f>VLOOKUP(A12,'BalanceSheet 15-8-19'!$A$11:$CN$476,57,FALSE)</f>
        <v>1</v>
      </c>
      <c r="BF12" s="3">
        <f>VLOOKUP(A12,'BalanceSheet 15-8-19'!$A$11:$CN$476,58,FALSE)</f>
        <v>1</v>
      </c>
      <c r="BG12" s="12">
        <f>VLOOKUP(A12,'BalanceSheet 15-8-19'!$A$11:$CN$476,59,FALSE)</f>
        <v>1</v>
      </c>
      <c r="BH12" s="3">
        <f>VLOOKUP(A12,'BalanceSheet 15-8-19'!$A$11:$CN$476,60,FALSE)</f>
        <v>1</v>
      </c>
      <c r="BI12" s="3">
        <f>VLOOKUP(A12,'BalanceSheet 15-8-19'!$A$11:$CN$476,61,FALSE)</f>
        <v>1</v>
      </c>
      <c r="BJ12" s="3">
        <f>VLOOKUP(A12,'BalanceSheet 15-8-19'!$A$11:$CN$476,62,FALSE)</f>
        <v>1</v>
      </c>
      <c r="BK12" s="3"/>
      <c r="BL12" s="3">
        <f>VLOOKUP(A12,'BalanceSheet 15-8-19'!$A$11:$CN$476,64,FALSE)</f>
        <v>1</v>
      </c>
      <c r="BM12" s="3">
        <f>VLOOKUP(A12,'BalanceSheet 15-8-19'!$A$11:$CN$476,65,FALSE)</f>
        <v>1</v>
      </c>
      <c r="BN12" s="3">
        <f>VLOOKUP(A12,'BalanceSheet 15-8-19'!$A$11:$CN$476,66,FALSE)</f>
        <v>1</v>
      </c>
      <c r="BO12" s="3">
        <f>VLOOKUP(A12,'BalanceSheet 15-8-19'!$A$11:$CN$476,67,FALSE)</f>
        <v>1</v>
      </c>
      <c r="BP12" s="3">
        <f>VLOOKUP(A12,'BalanceSheet 15-8-19'!$A$11:$CN$476,68,FALSE)</f>
        <v>1</v>
      </c>
      <c r="BQ12" s="3">
        <f>VLOOKUP(A12,'BalanceSheet 15-8-19'!$A$11:$CN$476,69,FALSE)</f>
        <v>1</v>
      </c>
      <c r="BR12" s="3">
        <f>VLOOKUP(A12,'BalanceSheet 15-8-19'!$A$11:$CN$476,70,FALSE)</f>
        <v>1</v>
      </c>
      <c r="BS12" s="3">
        <f>VLOOKUP(A12,'BalanceSheet 15-8-19'!$A$11:$CN$476,71,FALSE)</f>
        <v>1</v>
      </c>
      <c r="BT12" s="3">
        <f>VLOOKUP(A12,'BalanceSheet 15-8-19'!$A$11:$CN$476,72,FALSE)</f>
        <v>1</v>
      </c>
      <c r="BU12" s="3">
        <f>VLOOKUP(A12,'BalanceSheet 15-8-19'!$A$11:$CN$476,73,FALSE)</f>
        <v>1</v>
      </c>
      <c r="BV12" s="3">
        <f>VLOOKUP(A12,'BalanceSheet 15-8-19'!$A$11:$CN$476,74,FALSE)</f>
        <v>1</v>
      </c>
      <c r="BW12" s="3">
        <f>VLOOKUP(A12,'BalanceSheet 15-8-19'!$A$11:$CN$476,75,FALSE)</f>
        <v>1</v>
      </c>
      <c r="BX12" s="3">
        <f>VLOOKUP(A12,'BalanceSheet 15-8-19'!$A$11:$CN$476,76,FALSE)</f>
        <v>1</v>
      </c>
      <c r="BY12" s="3">
        <f>VLOOKUP(A12,'BalanceSheet 15-8-19'!$A$11:$CN$476,77,FALSE)</f>
        <v>1</v>
      </c>
      <c r="BZ12" s="3">
        <f>VLOOKUP(A12,'BalanceSheet 15-8-19'!$A$11:$CN$476,78,FALSE)</f>
        <v>1</v>
      </c>
      <c r="CA12" s="3">
        <f>VLOOKUP(A12,'BalanceSheet 15-8-19'!$A$11:$CN$476,79,FALSE)</f>
        <v>1</v>
      </c>
      <c r="CB12" s="3">
        <f>VLOOKUP(A12,'BalanceSheet 15-8-19'!$A$11:$CN$476,80,FALSE)</f>
        <v>1</v>
      </c>
      <c r="CC12" s="3">
        <f>VLOOKUP(A12,'BalanceSheet 15-8-19'!$A$11:$CN$476,81,FALSE)</f>
        <v>1</v>
      </c>
      <c r="CD12" s="3">
        <f>VLOOKUP(A12,'BalanceSheet 15-8-19'!$A$11:$CN$476,82,FALSE)</f>
        <v>1</v>
      </c>
      <c r="CE12" s="3">
        <f>VLOOKUP(A12,'BalanceSheet 15-8-19'!$A$11:$CN$476,83,FALSE)</f>
        <v>1</v>
      </c>
      <c r="CF12" s="3">
        <f>VLOOKUP(A12,'BalanceSheet 15-8-19'!$A$11:$CN$476,84,FALSE)</f>
        <v>1</v>
      </c>
      <c r="CG12" s="3">
        <f>VLOOKUP(A12,'BalanceSheet 15-8-19'!$A$11:$CN$476,85,FALSE)</f>
        <v>1</v>
      </c>
      <c r="CH12" s="3">
        <f>VLOOKUP(A12,'BalanceSheet 15-8-19'!$A$11:$CN$476,86,FALSE)</f>
        <v>1</v>
      </c>
      <c r="CI12" s="3">
        <f>VLOOKUP(A12,'BalanceSheet 15-8-19'!$A$11:$CN$476,87,FALSE)</f>
        <v>1</v>
      </c>
      <c r="CJ12" s="3">
        <f>VLOOKUP(A12,'BalanceSheet 15-8-19'!$A$11:$CN$476,88,FALSE)</f>
        <v>1</v>
      </c>
      <c r="CK12" s="3">
        <f>VLOOKUP(A12,'BalanceSheet 15-8-19'!$A$11:$CN$476,89,FALSE)</f>
        <v>1</v>
      </c>
      <c r="CL12" s="3">
        <f>VLOOKUP(A12,'BalanceSheet 15-8-19'!$A$11:$CN$476,90,FALSE)</f>
        <v>1</v>
      </c>
      <c r="CM12" s="3">
        <f>VLOOKUP(A12,'BalanceSheet 15-8-19'!$A$11:$CS$476,91,FALSE)</f>
        <v>1</v>
      </c>
      <c r="CN12" s="3">
        <f>VLOOKUP(A12,'BalanceSheet 15-8-19'!$A$11:$CS$476,92,FALSE)</f>
        <v>1</v>
      </c>
      <c r="CO12" s="3">
        <f>VLOOKUP(A12,'BalanceSheet 15-8-19'!$A$11:$CS$476,93,FALSE)</f>
        <v>1</v>
      </c>
      <c r="CP12" s="3">
        <f>VLOOKUP(A12,'BalanceSheet 15-8-19'!$A$11:$CS$476,94,FALSE)</f>
        <v>1</v>
      </c>
      <c r="CQ12" s="3">
        <f>VLOOKUP(A12,'BalanceSheet 15-8-19'!$A$11:$CS$476,95,FALSE)</f>
        <v>1</v>
      </c>
      <c r="CR12" s="3">
        <f>VLOOKUP(A12,'BalanceSheet 15-8-19'!$A$11:$CS$476,96,FALSE)</f>
        <v>1</v>
      </c>
      <c r="CS12" s="3">
        <f>SUM(B12:CR12)</f>
        <v>93</v>
      </c>
      <c r="CU12" s="19">
        <f>CS12-('BalanceSheet 15-8-19'!CS12-'BalanceSheet 15-8-19'!CV12-'BalanceSheet 15-8-19'!CW12)</f>
        <v>0</v>
      </c>
      <c r="CW12" s="132">
        <f>SUM(BR12:CR12)</f>
        <v>27</v>
      </c>
      <c r="CZ12" s="148">
        <f>HLOOKUP(A12,CJE!$I$5:$TV$2054,2050, FALSE)</f>
        <v>0</v>
      </c>
      <c r="DB12" s="148">
        <f>SUM(B12:BQ12)+CZ12</f>
        <v>66</v>
      </c>
      <c r="DF12" s="21" t="s">
        <v>1101</v>
      </c>
      <c r="DG12" s="176">
        <f>DB137+DB139+DB147+DB150+DB151+DB152+DB158+DB159+DB160+DB157+DB173+DB175+DB178+DD189+DB138+DB179</f>
        <v>-7279490.4387838282</v>
      </c>
      <c r="DH12" s="85"/>
      <c r="DI12" s="22"/>
    </row>
    <row r="13" spans="1:113" x14ac:dyDescent="0.2">
      <c r="A13" s="3" t="str">
        <f>'BalanceSheet 15-8-19'!A13</f>
        <v>100-101-02 - Petty Cash Fund (Bitmakers Ltd)</v>
      </c>
      <c r="B13" s="3">
        <f>VLOOKUP(A13,'BalanceSheet 15-8-19'!$A$11:$CN$476,2,FALSE)</f>
        <v>2</v>
      </c>
      <c r="C13" s="3">
        <f>VLOOKUP(A13,'BalanceSheet 15-8-19'!$A$11:$CN$476,3,FALSE)</f>
        <v>2</v>
      </c>
      <c r="D13" s="3">
        <f>VLOOKUP(A13,'BalanceSheet 15-8-19'!$A$11:$CN$476,4,FALSE)</f>
        <v>2</v>
      </c>
      <c r="E13" s="3">
        <f>VLOOKUP(A13,'BalanceSheet 15-8-19'!$A$11:$CN$476,5,FALSE)</f>
        <v>2</v>
      </c>
      <c r="F13" s="3">
        <f>VLOOKUP(A13,'BalanceSheet 15-8-19'!$A$11:$CN$476,6,FALSE)</f>
        <v>2</v>
      </c>
      <c r="G13" s="3">
        <f>VLOOKUP(A13,'BalanceSheet 15-8-19'!$A$11:$CN$476,7,FALSE)</f>
        <v>2</v>
      </c>
      <c r="H13" s="3">
        <f>VLOOKUP(A13,'BalanceSheet 15-8-19'!$A$11:$CN$476,8,FALSE)</f>
        <v>2</v>
      </c>
      <c r="I13" s="3">
        <f>VLOOKUP(A13,'BalanceSheet 15-8-19'!$A$11:$CN$476,9,FALSE)</f>
        <v>2</v>
      </c>
      <c r="J13" s="3"/>
      <c r="K13" s="3">
        <f>VLOOKUP(A13,'BalanceSheet 15-8-19'!$A$11:$CN$476,11,FALSE)</f>
        <v>2</v>
      </c>
      <c r="L13" s="3">
        <f>VLOOKUP(A13,'BalanceSheet 15-8-19'!$A$11:$CN$476,12,FALSE)</f>
        <v>2</v>
      </c>
      <c r="M13" s="3">
        <f>VLOOKUP(A13,'BalanceSheet 15-8-19'!$A$11:$CN$476,13,FALSE)</f>
        <v>2</v>
      </c>
      <c r="N13" s="3">
        <f>VLOOKUP(A13,'BalanceSheet 15-8-19'!$A$11:$CN$476,14,FALSE)</f>
        <v>2</v>
      </c>
      <c r="O13" s="3">
        <f>VLOOKUP(A13,'BalanceSheet 15-8-19'!$A$11:$CN$476,15,FALSE)</f>
        <v>2</v>
      </c>
      <c r="P13" s="3">
        <f>VLOOKUP(A13,'BalanceSheet 15-8-19'!$A$11:$CN$476,16,FALSE)</f>
        <v>2</v>
      </c>
      <c r="Q13" s="3">
        <f>VLOOKUP(A13,'BalanceSheet 15-8-19'!$A$11:$CN$476,17,FALSE)</f>
        <v>2</v>
      </c>
      <c r="R13" s="3">
        <f>VLOOKUP(A13,'BalanceSheet 15-8-19'!$A$11:$CN$476,18,FALSE)</f>
        <v>2</v>
      </c>
      <c r="S13" s="3">
        <f>VLOOKUP(A13,'BalanceSheet 15-8-19'!$A$11:$CN$476,19,FALSE)</f>
        <v>2</v>
      </c>
      <c r="T13" s="3">
        <f>VLOOKUP(A13,'BalanceSheet 15-8-19'!$A$11:$CN$476,20,FALSE)</f>
        <v>2</v>
      </c>
      <c r="U13" s="3">
        <f>VLOOKUP(A13,'BalanceSheet 15-8-19'!$A$11:$CN$476,21,FALSE)</f>
        <v>2</v>
      </c>
      <c r="V13" s="3">
        <f>VLOOKUP(A13,'BalanceSheet 15-8-19'!$A$11:$CN$476,22,FALSE)</f>
        <v>2</v>
      </c>
      <c r="W13" s="3">
        <f>VLOOKUP(A13,'BalanceSheet 15-8-19'!$A$11:$CN$476,23,FALSE)</f>
        <v>2</v>
      </c>
      <c r="X13" s="3">
        <f>VLOOKUP(A13,'BalanceSheet 15-8-19'!$A$11:$CN$476,24,FALSE)</f>
        <v>2</v>
      </c>
      <c r="Y13" s="3">
        <f>VLOOKUP(A13,'BalanceSheet 15-8-19'!$A$11:$CN$476,25,FALSE)</f>
        <v>2</v>
      </c>
      <c r="Z13" s="3">
        <f>VLOOKUP(A13,'BalanceSheet 15-8-19'!$A$11:$CN$476,26,FALSE)</f>
        <v>2</v>
      </c>
      <c r="AA13" s="3">
        <f>VLOOKUP(A13,'BalanceSheet 15-8-19'!$A$11:$CN$476,27,FALSE)</f>
        <v>2</v>
      </c>
      <c r="AB13" s="3">
        <f>VLOOKUP(A13,'BalanceSheet 15-8-19'!$A$11:$CN$476,28,FALSE)</f>
        <v>2</v>
      </c>
      <c r="AC13" s="3">
        <f>VLOOKUP(A13,'BalanceSheet 15-8-19'!$A$11:$CN$476,29,FALSE)</f>
        <v>2</v>
      </c>
      <c r="AD13" s="3">
        <f>VLOOKUP(A13,'BalanceSheet 15-8-19'!$A$11:$CN$476,30,FALSE)</f>
        <v>2</v>
      </c>
      <c r="AE13" s="3">
        <f>VLOOKUP(A13,'BalanceSheet 15-8-19'!$A$11:$CN$476,31,FALSE)</f>
        <v>2</v>
      </c>
      <c r="AF13" s="3">
        <f>VLOOKUP(A13,'BalanceSheet 15-8-19'!$A$11:$CN$476,32,FALSE)</f>
        <v>2</v>
      </c>
      <c r="AG13" s="3">
        <f>VLOOKUP(A13,'BalanceSheet 15-8-19'!$A$11:$CN$476,33,FALSE)</f>
        <v>2</v>
      </c>
      <c r="AH13" s="3">
        <f>VLOOKUP(A13,'BalanceSheet 15-8-19'!$A$11:$CN$476,34,FALSE)</f>
        <v>2</v>
      </c>
      <c r="AI13" s="3">
        <f>VLOOKUP(A13,'BalanceSheet 15-8-19'!$A$11:$CN$476,35,FALSE)</f>
        <v>2</v>
      </c>
      <c r="AJ13" s="3">
        <f>VLOOKUP(A13,'BalanceSheet 15-8-19'!$A$11:$CN$476,36,FALSE)</f>
        <v>2</v>
      </c>
      <c r="AK13" s="3">
        <f>VLOOKUP(A13,'BalanceSheet 15-8-19'!$A$11:$CN$476,37,FALSE)</f>
        <v>2</v>
      </c>
      <c r="AL13" s="3">
        <f>VLOOKUP(A13,'BalanceSheet 15-8-19'!$A$11:$CN$476,38,FALSE)</f>
        <v>2</v>
      </c>
      <c r="AM13" s="3">
        <f>VLOOKUP(A13,'BalanceSheet 15-8-19'!$A$11:$CN$476,39,FALSE)</f>
        <v>2</v>
      </c>
      <c r="AN13" s="3">
        <f>VLOOKUP(A13,'BalanceSheet 15-8-19'!$A$11:$CN$476,40,FALSE)</f>
        <v>2</v>
      </c>
      <c r="AO13" s="3">
        <f>VLOOKUP(A13,'BalanceSheet 15-8-19'!$A$11:$CN$476,41,FALSE)</f>
        <v>2</v>
      </c>
      <c r="AP13" s="3">
        <f>VLOOKUP(A13,'BalanceSheet 15-8-19'!$A$11:$CN$476,42,FALSE)</f>
        <v>2</v>
      </c>
      <c r="AQ13" s="3">
        <f>VLOOKUP(A13,'BalanceSheet 15-8-19'!$A$11:$CN$476,43,FALSE)</f>
        <v>2</v>
      </c>
      <c r="AR13" s="3">
        <f>VLOOKUP(A13,'BalanceSheet 15-8-19'!$A$11:$CN$476,44,FALSE)</f>
        <v>2</v>
      </c>
      <c r="AS13" s="3">
        <f>VLOOKUP(A13,'BalanceSheet 15-8-19'!$A$11:$CN$476,45,FALSE)</f>
        <v>2</v>
      </c>
      <c r="AT13" s="3">
        <f>VLOOKUP(A13,'BalanceSheet 15-8-19'!$A$11:$CN$476,46,FALSE)</f>
        <v>2</v>
      </c>
      <c r="AU13" s="3">
        <f>VLOOKUP(A13,'BalanceSheet 15-8-19'!$A$11:$CN$476,47,FALSE)</f>
        <v>2</v>
      </c>
      <c r="AV13" s="3">
        <f>VLOOKUP(A13,'BalanceSheet 15-8-19'!$A$11:$CN$476,48,FALSE)</f>
        <v>2</v>
      </c>
      <c r="AW13" s="3">
        <f>VLOOKUP(A13,'BalanceSheet 15-8-19'!$A$11:$CN$476,49,FALSE)</f>
        <v>2</v>
      </c>
      <c r="AX13" s="3">
        <f>VLOOKUP(A13,'BalanceSheet 15-8-19'!$A$11:$CN$476,50,FALSE)</f>
        <v>2</v>
      </c>
      <c r="AY13" s="3">
        <f>VLOOKUP(A13,'BalanceSheet 15-8-19'!$A$11:$CN$476,51,FALSE)</f>
        <v>2</v>
      </c>
      <c r="AZ13" s="3">
        <f>VLOOKUP(A13,'BalanceSheet 15-8-19'!$A$11:$CN$476,52,FALSE)</f>
        <v>2</v>
      </c>
      <c r="BA13" s="3">
        <f>VLOOKUP(A13,'BalanceSheet 15-8-19'!$A$11:$CN$476,53,FALSE)</f>
        <v>2</v>
      </c>
      <c r="BB13" s="3">
        <f>VLOOKUP(A13,'BalanceSheet 15-8-19'!$A$11:$CN$476,54,FALSE)</f>
        <v>2</v>
      </c>
      <c r="BC13" s="3">
        <f>VLOOKUP(A13,'BalanceSheet 15-8-19'!$A$11:$CN$476,55,FALSE)</f>
        <v>2</v>
      </c>
      <c r="BD13" s="3">
        <f>VLOOKUP(A13,'BalanceSheet 15-8-19'!$A$11:$CN$476,56,FALSE)</f>
        <v>2</v>
      </c>
      <c r="BE13" s="3">
        <f>VLOOKUP(A13,'BalanceSheet 15-8-19'!$A$11:$CN$476,57,FALSE)</f>
        <v>2</v>
      </c>
      <c r="BF13" s="3">
        <f>VLOOKUP(A13,'BalanceSheet 15-8-19'!$A$11:$CN$476,58,FALSE)</f>
        <v>2</v>
      </c>
      <c r="BG13" s="12">
        <f>VLOOKUP(A13,'BalanceSheet 15-8-19'!$A$11:$CN$476,59,FALSE)</f>
        <v>2</v>
      </c>
      <c r="BH13" s="3">
        <f>VLOOKUP(A13,'BalanceSheet 15-8-19'!$A$11:$CN$476,60,FALSE)</f>
        <v>2</v>
      </c>
      <c r="BI13" s="3">
        <f>VLOOKUP(A13,'BalanceSheet 15-8-19'!$A$11:$CN$476,61,FALSE)</f>
        <v>2</v>
      </c>
      <c r="BJ13" s="3">
        <f>VLOOKUP(A13,'BalanceSheet 15-8-19'!$A$11:$CN$476,62,FALSE)</f>
        <v>2</v>
      </c>
      <c r="BK13" s="3"/>
      <c r="BL13" s="3">
        <f>VLOOKUP(A13,'BalanceSheet 15-8-19'!$A$11:$CN$476,64,FALSE)</f>
        <v>2</v>
      </c>
      <c r="BM13" s="3">
        <f>VLOOKUP(A13,'BalanceSheet 15-8-19'!$A$11:$CN$476,65,FALSE)</f>
        <v>2</v>
      </c>
      <c r="BN13" s="3">
        <f>VLOOKUP(A13,'BalanceSheet 15-8-19'!$A$11:$CN$476,66,FALSE)</f>
        <v>2</v>
      </c>
      <c r="BO13" s="3">
        <f>VLOOKUP(A13,'BalanceSheet 15-8-19'!$A$11:$CN$476,67,FALSE)</f>
        <v>2</v>
      </c>
      <c r="BP13" s="3">
        <f>VLOOKUP(A13,'BalanceSheet 15-8-19'!$A$11:$CN$476,68,FALSE)</f>
        <v>2</v>
      </c>
      <c r="BQ13" s="3">
        <f>VLOOKUP(A13,'BalanceSheet 15-8-19'!$A$11:$CN$476,69,FALSE)</f>
        <v>2</v>
      </c>
      <c r="BR13" s="3">
        <f>VLOOKUP(A13,'BalanceSheet 15-8-19'!$A$11:$CN$476,70,FALSE)</f>
        <v>2</v>
      </c>
      <c r="BS13" s="3">
        <f>VLOOKUP(A13,'BalanceSheet 15-8-19'!$A$11:$CN$476,71,FALSE)</f>
        <v>2</v>
      </c>
      <c r="BT13" s="3">
        <f>VLOOKUP(A13,'BalanceSheet 15-8-19'!$A$11:$CN$476,72,FALSE)</f>
        <v>2</v>
      </c>
      <c r="BU13" s="3">
        <f>VLOOKUP(A13,'BalanceSheet 15-8-19'!$A$11:$CN$476,73,FALSE)</f>
        <v>2</v>
      </c>
      <c r="BV13" s="3">
        <f>VLOOKUP(A13,'BalanceSheet 15-8-19'!$A$11:$CN$476,74,FALSE)</f>
        <v>2</v>
      </c>
      <c r="BW13" s="3">
        <f>VLOOKUP(A13,'BalanceSheet 15-8-19'!$A$11:$CN$476,75,FALSE)</f>
        <v>2</v>
      </c>
      <c r="BX13" s="3">
        <f>VLOOKUP(A13,'BalanceSheet 15-8-19'!$A$11:$CN$476,76,FALSE)</f>
        <v>2</v>
      </c>
      <c r="BY13" s="3">
        <f>VLOOKUP(A13,'BalanceSheet 15-8-19'!$A$11:$CN$476,77,FALSE)</f>
        <v>2</v>
      </c>
      <c r="BZ13" s="3">
        <f>VLOOKUP(A13,'BalanceSheet 15-8-19'!$A$11:$CN$476,78,FALSE)</f>
        <v>2</v>
      </c>
      <c r="CA13" s="3">
        <f>VLOOKUP(A13,'BalanceSheet 15-8-19'!$A$11:$CN$476,79,FALSE)</f>
        <v>2</v>
      </c>
      <c r="CB13" s="3">
        <f>VLOOKUP(A13,'BalanceSheet 15-8-19'!$A$11:$CN$476,80,FALSE)</f>
        <v>2</v>
      </c>
      <c r="CC13" s="3">
        <f>VLOOKUP(A13,'BalanceSheet 15-8-19'!$A$11:$CN$476,81,FALSE)</f>
        <v>2</v>
      </c>
      <c r="CD13" s="3">
        <f>VLOOKUP(A13,'BalanceSheet 15-8-19'!$A$11:$CN$476,82,FALSE)</f>
        <v>2</v>
      </c>
      <c r="CE13" s="3">
        <f>VLOOKUP(A13,'BalanceSheet 15-8-19'!$A$11:$CN$476,83,FALSE)</f>
        <v>2</v>
      </c>
      <c r="CF13" s="3">
        <f>VLOOKUP(A13,'BalanceSheet 15-8-19'!$A$11:$CN$476,84,FALSE)</f>
        <v>2</v>
      </c>
      <c r="CG13" s="3">
        <f>VLOOKUP(A13,'BalanceSheet 15-8-19'!$A$11:$CN$476,85,FALSE)</f>
        <v>2</v>
      </c>
      <c r="CH13" s="3">
        <f>VLOOKUP(A13,'BalanceSheet 15-8-19'!$A$11:$CN$476,86,FALSE)</f>
        <v>2</v>
      </c>
      <c r="CI13" s="3">
        <f>VLOOKUP(A13,'BalanceSheet 15-8-19'!$A$11:$CN$476,87,FALSE)</f>
        <v>2</v>
      </c>
      <c r="CJ13" s="3">
        <f>VLOOKUP(A13,'BalanceSheet 15-8-19'!$A$11:$CN$476,88,FALSE)</f>
        <v>2</v>
      </c>
      <c r="CK13" s="3">
        <f>VLOOKUP(A13,'BalanceSheet 15-8-19'!$A$11:$CN$476,89,FALSE)</f>
        <v>2</v>
      </c>
      <c r="CL13" s="3">
        <f>VLOOKUP(A13,'BalanceSheet 15-8-19'!$A$11:$CN$476,90,FALSE)</f>
        <v>2</v>
      </c>
      <c r="CM13" s="3">
        <f>VLOOKUP(A13,'BalanceSheet 15-8-19'!$A$11:$CN$476,91,FALSE)</f>
        <v>2</v>
      </c>
      <c r="CN13" s="3">
        <f>VLOOKUP(A13,'BalanceSheet 15-8-19'!$A$11:$CS$476,92,FALSE)</f>
        <v>2</v>
      </c>
      <c r="CO13" s="3">
        <f>VLOOKUP(A13,'BalanceSheet 15-8-19'!$A$11:$CS$476,93,FALSE)</f>
        <v>2</v>
      </c>
      <c r="CP13" s="3">
        <f>VLOOKUP(A13,'BalanceSheet 15-8-19'!$A$11:$CS$476,94,FALSE)</f>
        <v>2</v>
      </c>
      <c r="CQ13" s="3">
        <f>VLOOKUP(A13,'BalanceSheet 15-8-19'!$A$11:$CS$476,95,FALSE)</f>
        <v>2</v>
      </c>
      <c r="CR13" s="3">
        <f>VLOOKUP(A13,'BalanceSheet 15-8-19'!$A$11:$CS$476,96,FALSE)</f>
        <v>2</v>
      </c>
      <c r="CS13" s="3">
        <f t="shared" ref="CS13:CS76" si="0">SUM(B13:CR13)</f>
        <v>186</v>
      </c>
      <c r="CU13" s="19">
        <f>CS13-('BalanceSheet 15-8-19'!CS13-'BalanceSheet 15-8-19'!CV13-'BalanceSheet 15-8-19'!CW13)</f>
        <v>0</v>
      </c>
      <c r="CW13" s="132">
        <f t="shared" ref="CW13:CW76" si="1">SUM(BR13:CR13)</f>
        <v>54</v>
      </c>
      <c r="CZ13" s="148">
        <f>HLOOKUP(A13,CJE!$I$5:$TV$2054,2050, FALSE)</f>
        <v>0</v>
      </c>
      <c r="DB13" s="148">
        <f t="shared" ref="DB13:DB76" si="2">SUM(B13:BQ13)+CZ13</f>
        <v>132</v>
      </c>
      <c r="DF13" s="21" t="s">
        <v>1149</v>
      </c>
      <c r="DG13" s="176">
        <f>DB146</f>
        <v>0</v>
      </c>
      <c r="DH13" s="85"/>
      <c r="DI13" s="22"/>
    </row>
    <row r="14" spans="1:113" x14ac:dyDescent="0.2">
      <c r="A14" s="3" t="str">
        <f>'BalanceSheet 15-8-19'!A14</f>
        <v>100-101-06 - Petty Cash Fund (NLHT)</v>
      </c>
      <c r="B14" s="3">
        <f>VLOOKUP(A14,'BalanceSheet 15-8-19'!$A$11:$CN$476,2,FALSE)</f>
        <v>3</v>
      </c>
      <c r="C14" s="3">
        <f>VLOOKUP(A14,'BalanceSheet 15-8-19'!$A$11:$CN$476,3,FALSE)</f>
        <v>3</v>
      </c>
      <c r="D14" s="3">
        <f>VLOOKUP(A14,'BalanceSheet 15-8-19'!$A$11:$CN$476,4,FALSE)</f>
        <v>3</v>
      </c>
      <c r="E14" s="3">
        <f>VLOOKUP(A14,'BalanceSheet 15-8-19'!$A$11:$CN$476,5,FALSE)</f>
        <v>3</v>
      </c>
      <c r="F14" s="3">
        <f>VLOOKUP(A14,'BalanceSheet 15-8-19'!$A$11:$CN$476,6,FALSE)</f>
        <v>3</v>
      </c>
      <c r="G14" s="3">
        <f>VLOOKUP(A14,'BalanceSheet 15-8-19'!$A$11:$CN$476,7,FALSE)</f>
        <v>3</v>
      </c>
      <c r="H14" s="3">
        <f>VLOOKUP(A14,'BalanceSheet 15-8-19'!$A$11:$CN$476,8,FALSE)</f>
        <v>3</v>
      </c>
      <c r="I14" s="3">
        <f>VLOOKUP(A14,'BalanceSheet 15-8-19'!$A$11:$CN$476,9,FALSE)</f>
        <v>3</v>
      </c>
      <c r="J14" s="3"/>
      <c r="K14" s="3">
        <f>VLOOKUP(A14,'BalanceSheet 15-8-19'!$A$11:$CN$476,11,FALSE)</f>
        <v>3</v>
      </c>
      <c r="L14" s="3">
        <f>VLOOKUP(A14,'BalanceSheet 15-8-19'!$A$11:$CN$476,12,FALSE)</f>
        <v>3</v>
      </c>
      <c r="M14" s="3">
        <f>VLOOKUP(A14,'BalanceSheet 15-8-19'!$A$11:$CN$476,13,FALSE)</f>
        <v>3</v>
      </c>
      <c r="N14" s="3">
        <f>VLOOKUP(A14,'BalanceSheet 15-8-19'!$A$11:$CN$476,14,FALSE)</f>
        <v>3</v>
      </c>
      <c r="O14" s="3">
        <f>VLOOKUP(A14,'BalanceSheet 15-8-19'!$A$11:$CN$476,15,FALSE)</f>
        <v>3</v>
      </c>
      <c r="P14" s="3">
        <f>VLOOKUP(A14,'BalanceSheet 15-8-19'!$A$11:$CN$476,16,FALSE)</f>
        <v>3</v>
      </c>
      <c r="Q14" s="3">
        <f>VLOOKUP(A14,'BalanceSheet 15-8-19'!$A$11:$CN$476,17,FALSE)</f>
        <v>3</v>
      </c>
      <c r="R14" s="3">
        <f>VLOOKUP(A14,'BalanceSheet 15-8-19'!$A$11:$CN$476,18,FALSE)</f>
        <v>3</v>
      </c>
      <c r="S14" s="3">
        <f>VLOOKUP(A14,'BalanceSheet 15-8-19'!$A$11:$CN$476,19,FALSE)</f>
        <v>3</v>
      </c>
      <c r="T14" s="3">
        <f>VLOOKUP(A14,'BalanceSheet 15-8-19'!$A$11:$CN$476,20,FALSE)</f>
        <v>3</v>
      </c>
      <c r="U14" s="3">
        <f>VLOOKUP(A14,'BalanceSheet 15-8-19'!$A$11:$CN$476,21,FALSE)</f>
        <v>3</v>
      </c>
      <c r="V14" s="3">
        <f>VLOOKUP(A14,'BalanceSheet 15-8-19'!$A$11:$CN$476,22,FALSE)</f>
        <v>3</v>
      </c>
      <c r="W14" s="3">
        <f>VLOOKUP(A14,'BalanceSheet 15-8-19'!$A$11:$CN$476,23,FALSE)</f>
        <v>3</v>
      </c>
      <c r="X14" s="3">
        <f>VLOOKUP(A14,'BalanceSheet 15-8-19'!$A$11:$CN$476,24,FALSE)</f>
        <v>3</v>
      </c>
      <c r="Y14" s="3">
        <f>VLOOKUP(A14,'BalanceSheet 15-8-19'!$A$11:$CN$476,25,FALSE)</f>
        <v>3</v>
      </c>
      <c r="Z14" s="3">
        <f>VLOOKUP(A14,'BalanceSheet 15-8-19'!$A$11:$CN$476,26,FALSE)</f>
        <v>3</v>
      </c>
      <c r="AA14" s="3">
        <f>VLOOKUP(A14,'BalanceSheet 15-8-19'!$A$11:$CN$476,27,FALSE)</f>
        <v>3</v>
      </c>
      <c r="AB14" s="3">
        <f>VLOOKUP(A14,'BalanceSheet 15-8-19'!$A$11:$CN$476,28,FALSE)</f>
        <v>3</v>
      </c>
      <c r="AC14" s="3">
        <f>VLOOKUP(A14,'BalanceSheet 15-8-19'!$A$11:$CN$476,29,FALSE)</f>
        <v>3</v>
      </c>
      <c r="AD14" s="3">
        <f>VLOOKUP(A14,'BalanceSheet 15-8-19'!$A$11:$CN$476,30,FALSE)</f>
        <v>3</v>
      </c>
      <c r="AE14" s="3">
        <f>VLOOKUP(A14,'BalanceSheet 15-8-19'!$A$11:$CN$476,31,FALSE)</f>
        <v>3</v>
      </c>
      <c r="AF14" s="3">
        <f>VLOOKUP(A14,'BalanceSheet 15-8-19'!$A$11:$CN$476,32,FALSE)</f>
        <v>3</v>
      </c>
      <c r="AG14" s="3">
        <f>VLOOKUP(A14,'BalanceSheet 15-8-19'!$A$11:$CN$476,33,FALSE)</f>
        <v>3</v>
      </c>
      <c r="AH14" s="3">
        <f>VLOOKUP(A14,'BalanceSheet 15-8-19'!$A$11:$CN$476,34,FALSE)</f>
        <v>3</v>
      </c>
      <c r="AI14" s="3">
        <f>VLOOKUP(A14,'BalanceSheet 15-8-19'!$A$11:$CN$476,35,FALSE)</f>
        <v>3</v>
      </c>
      <c r="AJ14" s="3">
        <f>VLOOKUP(A14,'BalanceSheet 15-8-19'!$A$11:$CN$476,36,FALSE)</f>
        <v>3</v>
      </c>
      <c r="AK14" s="3">
        <f>VLOOKUP(A14,'BalanceSheet 15-8-19'!$A$11:$CN$476,37,FALSE)</f>
        <v>3</v>
      </c>
      <c r="AL14" s="3">
        <f>VLOOKUP(A14,'BalanceSheet 15-8-19'!$A$11:$CN$476,38,FALSE)</f>
        <v>3</v>
      </c>
      <c r="AM14" s="3">
        <f>VLOOKUP(A14,'BalanceSheet 15-8-19'!$A$11:$CN$476,39,FALSE)</f>
        <v>3</v>
      </c>
      <c r="AN14" s="3">
        <f>VLOOKUP(A14,'BalanceSheet 15-8-19'!$A$11:$CN$476,40,FALSE)</f>
        <v>3</v>
      </c>
      <c r="AO14" s="3">
        <f>VLOOKUP(A14,'BalanceSheet 15-8-19'!$A$11:$CN$476,41,FALSE)</f>
        <v>3</v>
      </c>
      <c r="AP14" s="3">
        <f>VLOOKUP(A14,'BalanceSheet 15-8-19'!$A$11:$CN$476,42,FALSE)</f>
        <v>3</v>
      </c>
      <c r="AQ14" s="3">
        <f>VLOOKUP(A14,'BalanceSheet 15-8-19'!$A$11:$CN$476,43,FALSE)</f>
        <v>3</v>
      </c>
      <c r="AR14" s="3">
        <f>VLOOKUP(A14,'BalanceSheet 15-8-19'!$A$11:$CN$476,44,FALSE)</f>
        <v>3</v>
      </c>
      <c r="AS14" s="3">
        <f>VLOOKUP(A14,'BalanceSheet 15-8-19'!$A$11:$CN$476,45,FALSE)</f>
        <v>3</v>
      </c>
      <c r="AT14" s="3">
        <f>VLOOKUP(A14,'BalanceSheet 15-8-19'!$A$11:$CN$476,46,FALSE)</f>
        <v>3</v>
      </c>
      <c r="AU14" s="3">
        <f>VLOOKUP(A14,'BalanceSheet 15-8-19'!$A$11:$CN$476,47,FALSE)</f>
        <v>3</v>
      </c>
      <c r="AV14" s="3">
        <f>VLOOKUP(A14,'BalanceSheet 15-8-19'!$A$11:$CN$476,48,FALSE)</f>
        <v>3</v>
      </c>
      <c r="AW14" s="3">
        <f>VLOOKUP(A14,'BalanceSheet 15-8-19'!$A$11:$CN$476,49,FALSE)</f>
        <v>3</v>
      </c>
      <c r="AX14" s="3">
        <f>VLOOKUP(A14,'BalanceSheet 15-8-19'!$A$11:$CN$476,50,FALSE)</f>
        <v>3</v>
      </c>
      <c r="AY14" s="3">
        <f>VLOOKUP(A14,'BalanceSheet 15-8-19'!$A$11:$CN$476,51,FALSE)</f>
        <v>3</v>
      </c>
      <c r="AZ14" s="3">
        <f>VLOOKUP(A14,'BalanceSheet 15-8-19'!$A$11:$CN$476,52,FALSE)</f>
        <v>3</v>
      </c>
      <c r="BA14" s="3">
        <f>VLOOKUP(A14,'BalanceSheet 15-8-19'!$A$11:$CN$476,53,FALSE)</f>
        <v>3</v>
      </c>
      <c r="BB14" s="3">
        <f>VLOOKUP(A14,'BalanceSheet 15-8-19'!$A$11:$CN$476,54,FALSE)</f>
        <v>3</v>
      </c>
      <c r="BC14" s="3">
        <f>VLOOKUP(A14,'BalanceSheet 15-8-19'!$A$11:$CN$476,55,FALSE)</f>
        <v>3</v>
      </c>
      <c r="BD14" s="3">
        <f>VLOOKUP(A14,'BalanceSheet 15-8-19'!$A$11:$CN$476,56,FALSE)</f>
        <v>3</v>
      </c>
      <c r="BE14" s="3">
        <f>VLOOKUP(A14,'BalanceSheet 15-8-19'!$A$11:$CN$476,57,FALSE)</f>
        <v>3</v>
      </c>
      <c r="BF14" s="3">
        <f>VLOOKUP(A14,'BalanceSheet 15-8-19'!$A$11:$CN$476,58,FALSE)</f>
        <v>3</v>
      </c>
      <c r="BG14" s="12">
        <f>VLOOKUP(A14,'BalanceSheet 15-8-19'!$A$11:$CN$476,59,FALSE)</f>
        <v>3</v>
      </c>
      <c r="BH14" s="3">
        <f>VLOOKUP(A14,'BalanceSheet 15-8-19'!$A$11:$CN$476,60,FALSE)</f>
        <v>3</v>
      </c>
      <c r="BI14" s="3">
        <f>VLOOKUP(A14,'BalanceSheet 15-8-19'!$A$11:$CN$476,61,FALSE)</f>
        <v>3</v>
      </c>
      <c r="BJ14" s="3">
        <f>VLOOKUP(A14,'BalanceSheet 15-8-19'!$A$11:$CN$476,62,FALSE)</f>
        <v>3</v>
      </c>
      <c r="BK14" s="3"/>
      <c r="BL14" s="3">
        <f>VLOOKUP(A14,'BalanceSheet 15-8-19'!$A$11:$CN$476,64,FALSE)</f>
        <v>3</v>
      </c>
      <c r="BM14" s="3">
        <f>VLOOKUP(A14,'BalanceSheet 15-8-19'!$A$11:$CN$476,65,FALSE)</f>
        <v>3</v>
      </c>
      <c r="BN14" s="3">
        <f>VLOOKUP(A14,'BalanceSheet 15-8-19'!$A$11:$CN$476,66,FALSE)</f>
        <v>3</v>
      </c>
      <c r="BO14" s="3">
        <f>VLOOKUP(A14,'BalanceSheet 15-8-19'!$A$11:$CN$476,67,FALSE)</f>
        <v>3</v>
      </c>
      <c r="BP14" s="3">
        <f>VLOOKUP(A14,'BalanceSheet 15-8-19'!$A$11:$CN$476,68,FALSE)</f>
        <v>3</v>
      </c>
      <c r="BQ14" s="3">
        <f>VLOOKUP(A14,'BalanceSheet 15-8-19'!$A$11:$CN$476,69,FALSE)</f>
        <v>3</v>
      </c>
      <c r="BR14" s="3">
        <f>VLOOKUP(A14,'BalanceSheet 15-8-19'!$A$11:$CN$476,70,FALSE)</f>
        <v>3</v>
      </c>
      <c r="BS14" s="3">
        <f>VLOOKUP(A14,'BalanceSheet 15-8-19'!$A$11:$CN$476,71,FALSE)</f>
        <v>3</v>
      </c>
      <c r="BT14" s="3">
        <f>VLOOKUP(A14,'BalanceSheet 15-8-19'!$A$11:$CN$476,72,FALSE)</f>
        <v>3</v>
      </c>
      <c r="BU14" s="3">
        <f>VLOOKUP(A14,'BalanceSheet 15-8-19'!$A$11:$CN$476,73,FALSE)</f>
        <v>3</v>
      </c>
      <c r="BV14" s="3">
        <f>VLOOKUP(A14,'BalanceSheet 15-8-19'!$A$11:$CN$476,74,FALSE)</f>
        <v>3</v>
      </c>
      <c r="BW14" s="3">
        <f>VLOOKUP(A14,'BalanceSheet 15-8-19'!$A$11:$CN$476,75,FALSE)</f>
        <v>3</v>
      </c>
      <c r="BX14" s="3">
        <f>VLOOKUP(A14,'BalanceSheet 15-8-19'!$A$11:$CN$476,76,FALSE)</f>
        <v>3</v>
      </c>
      <c r="BY14" s="3">
        <f>VLOOKUP(A14,'BalanceSheet 15-8-19'!$A$11:$CN$476,77,FALSE)</f>
        <v>3</v>
      </c>
      <c r="BZ14" s="3">
        <f>VLOOKUP(A14,'BalanceSheet 15-8-19'!$A$11:$CN$476,78,FALSE)</f>
        <v>3</v>
      </c>
      <c r="CA14" s="3">
        <f>VLOOKUP(A14,'BalanceSheet 15-8-19'!$A$11:$CN$476,79,FALSE)</f>
        <v>3</v>
      </c>
      <c r="CB14" s="3">
        <f>VLOOKUP(A14,'BalanceSheet 15-8-19'!$A$11:$CN$476,80,FALSE)</f>
        <v>3</v>
      </c>
      <c r="CC14" s="3">
        <f>VLOOKUP(A14,'BalanceSheet 15-8-19'!$A$11:$CN$476,81,FALSE)</f>
        <v>3</v>
      </c>
      <c r="CD14" s="3">
        <f>VLOOKUP(A14,'BalanceSheet 15-8-19'!$A$11:$CN$476,82,FALSE)</f>
        <v>3</v>
      </c>
      <c r="CE14" s="3">
        <f>VLOOKUP(A14,'BalanceSheet 15-8-19'!$A$11:$CN$476,83,FALSE)</f>
        <v>3</v>
      </c>
      <c r="CF14" s="3">
        <f>VLOOKUP(A14,'BalanceSheet 15-8-19'!$A$11:$CN$476,84,FALSE)</f>
        <v>3</v>
      </c>
      <c r="CG14" s="3">
        <f>VLOOKUP(A14,'BalanceSheet 15-8-19'!$A$11:$CN$476,85,FALSE)</f>
        <v>3</v>
      </c>
      <c r="CH14" s="3">
        <f>VLOOKUP(A14,'BalanceSheet 15-8-19'!$A$11:$CN$476,86,FALSE)</f>
        <v>3</v>
      </c>
      <c r="CI14" s="3">
        <f>VLOOKUP(A14,'BalanceSheet 15-8-19'!$A$11:$CN$476,87,FALSE)</f>
        <v>3</v>
      </c>
      <c r="CJ14" s="3">
        <f>VLOOKUP(A14,'BalanceSheet 15-8-19'!$A$11:$CN$476,88,FALSE)</f>
        <v>3</v>
      </c>
      <c r="CK14" s="3">
        <f>VLOOKUP(A14,'BalanceSheet 15-8-19'!$A$11:$CN$476,89,FALSE)</f>
        <v>3</v>
      </c>
      <c r="CL14" s="3">
        <f>VLOOKUP(A14,'BalanceSheet 15-8-19'!$A$11:$CN$476,90,FALSE)</f>
        <v>3</v>
      </c>
      <c r="CM14" s="3">
        <f>VLOOKUP(A14,'BalanceSheet 15-8-19'!$A$11:$CN$476,91,FALSE)</f>
        <v>3</v>
      </c>
      <c r="CN14" s="3">
        <f>VLOOKUP(A14,'BalanceSheet 15-8-19'!$A$11:$CS$476,92,FALSE)</f>
        <v>3</v>
      </c>
      <c r="CO14" s="3">
        <f>VLOOKUP(A14,'BalanceSheet 15-8-19'!$A$11:$CS$476,93,FALSE)</f>
        <v>3</v>
      </c>
      <c r="CP14" s="3">
        <f>VLOOKUP(A14,'BalanceSheet 15-8-19'!$A$11:$CS$476,94,FALSE)</f>
        <v>3</v>
      </c>
      <c r="CQ14" s="3">
        <f>VLOOKUP(A14,'BalanceSheet 15-8-19'!$A$11:$CS$476,95,FALSE)</f>
        <v>3</v>
      </c>
      <c r="CR14" s="3">
        <f>VLOOKUP(A14,'BalanceSheet 15-8-19'!$A$11:$CS$476,96,FALSE)</f>
        <v>3</v>
      </c>
      <c r="CS14" s="3">
        <f t="shared" si="0"/>
        <v>279</v>
      </c>
      <c r="CU14" s="19">
        <f>CS14-('BalanceSheet 15-8-19'!CS14-'BalanceSheet 15-8-19'!CV14-'BalanceSheet 15-8-19'!CW14)</f>
        <v>0</v>
      </c>
      <c r="CW14" s="132">
        <f t="shared" si="1"/>
        <v>81</v>
      </c>
      <c r="CZ14" s="148">
        <f>HLOOKUP(A14,CJE!$I$5:$TV$2054,2050, FALSE)</f>
        <v>0</v>
      </c>
      <c r="DB14" s="148">
        <f t="shared" si="2"/>
        <v>198</v>
      </c>
      <c r="DF14" s="21" t="s">
        <v>1102</v>
      </c>
      <c r="DG14" s="176">
        <f>DB181</f>
        <v>0</v>
      </c>
      <c r="DH14" s="85"/>
      <c r="DI14" s="22"/>
    </row>
    <row r="15" spans="1:113" x14ac:dyDescent="0.2">
      <c r="A15" s="3" t="str">
        <f>'BalanceSheet 15-8-19'!A15</f>
        <v>100-101-07 - Petty Cash Fund (KKT)</v>
      </c>
      <c r="B15" s="3">
        <f>VLOOKUP(A15,'BalanceSheet 15-8-19'!$A$11:$CN$476,2,FALSE)</f>
        <v>4</v>
      </c>
      <c r="C15" s="3">
        <f>VLOOKUP(A15,'BalanceSheet 15-8-19'!$A$11:$CN$476,3,FALSE)</f>
        <v>4</v>
      </c>
      <c r="D15" s="3">
        <f>VLOOKUP(A15,'BalanceSheet 15-8-19'!$A$11:$CN$476,4,FALSE)</f>
        <v>4</v>
      </c>
      <c r="E15" s="3">
        <f>VLOOKUP(A15,'BalanceSheet 15-8-19'!$A$11:$CN$476,5,FALSE)</f>
        <v>4</v>
      </c>
      <c r="F15" s="3">
        <f>VLOOKUP(A15,'BalanceSheet 15-8-19'!$A$11:$CN$476,6,FALSE)</f>
        <v>4</v>
      </c>
      <c r="G15" s="3">
        <f>VLOOKUP(A15,'BalanceSheet 15-8-19'!$A$11:$CN$476,7,FALSE)</f>
        <v>4</v>
      </c>
      <c r="H15" s="3">
        <f>VLOOKUP(A15,'BalanceSheet 15-8-19'!$A$11:$CN$476,8,FALSE)</f>
        <v>4</v>
      </c>
      <c r="I15" s="3">
        <f>VLOOKUP(A15,'BalanceSheet 15-8-19'!$A$11:$CN$476,9,FALSE)</f>
        <v>4</v>
      </c>
      <c r="J15" s="3"/>
      <c r="K15" s="3">
        <f>VLOOKUP(A15,'BalanceSheet 15-8-19'!$A$11:$CN$476,11,FALSE)</f>
        <v>4</v>
      </c>
      <c r="L15" s="3">
        <f>VLOOKUP(A15,'BalanceSheet 15-8-19'!$A$11:$CN$476,12,FALSE)</f>
        <v>4</v>
      </c>
      <c r="M15" s="3">
        <f>VLOOKUP(A15,'BalanceSheet 15-8-19'!$A$11:$CN$476,13,FALSE)</f>
        <v>4</v>
      </c>
      <c r="N15" s="3">
        <f>VLOOKUP(A15,'BalanceSheet 15-8-19'!$A$11:$CN$476,14,FALSE)</f>
        <v>4</v>
      </c>
      <c r="O15" s="3">
        <f>VLOOKUP(A15,'BalanceSheet 15-8-19'!$A$11:$CN$476,15,FALSE)</f>
        <v>4</v>
      </c>
      <c r="P15" s="3">
        <f>VLOOKUP(A15,'BalanceSheet 15-8-19'!$A$11:$CN$476,16,FALSE)</f>
        <v>4</v>
      </c>
      <c r="Q15" s="3">
        <f>VLOOKUP(A15,'BalanceSheet 15-8-19'!$A$11:$CN$476,17,FALSE)</f>
        <v>4</v>
      </c>
      <c r="R15" s="3">
        <f>VLOOKUP(A15,'BalanceSheet 15-8-19'!$A$11:$CN$476,18,FALSE)</f>
        <v>4</v>
      </c>
      <c r="S15" s="3">
        <f>VLOOKUP(A15,'BalanceSheet 15-8-19'!$A$11:$CN$476,19,FALSE)</f>
        <v>4</v>
      </c>
      <c r="T15" s="3">
        <f>VLOOKUP(A15,'BalanceSheet 15-8-19'!$A$11:$CN$476,20,FALSE)</f>
        <v>4</v>
      </c>
      <c r="U15" s="3">
        <f>VLOOKUP(A15,'BalanceSheet 15-8-19'!$A$11:$CN$476,21,FALSE)</f>
        <v>4</v>
      </c>
      <c r="V15" s="3">
        <f>VLOOKUP(A15,'BalanceSheet 15-8-19'!$A$11:$CN$476,22,FALSE)</f>
        <v>4</v>
      </c>
      <c r="W15" s="3">
        <f>VLOOKUP(A15,'BalanceSheet 15-8-19'!$A$11:$CN$476,23,FALSE)</f>
        <v>4</v>
      </c>
      <c r="X15" s="3">
        <f>VLOOKUP(A15,'BalanceSheet 15-8-19'!$A$11:$CN$476,24,FALSE)</f>
        <v>4</v>
      </c>
      <c r="Y15" s="3">
        <f>VLOOKUP(A15,'BalanceSheet 15-8-19'!$A$11:$CN$476,25,FALSE)</f>
        <v>4</v>
      </c>
      <c r="Z15" s="3">
        <f>VLOOKUP(A15,'BalanceSheet 15-8-19'!$A$11:$CN$476,26,FALSE)</f>
        <v>4</v>
      </c>
      <c r="AA15" s="3">
        <f>VLOOKUP(A15,'BalanceSheet 15-8-19'!$A$11:$CN$476,27,FALSE)</f>
        <v>4</v>
      </c>
      <c r="AB15" s="3">
        <f>VLOOKUP(A15,'BalanceSheet 15-8-19'!$A$11:$CN$476,28,FALSE)</f>
        <v>4</v>
      </c>
      <c r="AC15" s="3">
        <f>VLOOKUP(A15,'BalanceSheet 15-8-19'!$A$11:$CN$476,29,FALSE)</f>
        <v>4</v>
      </c>
      <c r="AD15" s="3">
        <f>VLOOKUP(A15,'BalanceSheet 15-8-19'!$A$11:$CN$476,30,FALSE)</f>
        <v>4</v>
      </c>
      <c r="AE15" s="3">
        <f>VLOOKUP(A15,'BalanceSheet 15-8-19'!$A$11:$CN$476,31,FALSE)</f>
        <v>4</v>
      </c>
      <c r="AF15" s="3">
        <f>VLOOKUP(A15,'BalanceSheet 15-8-19'!$A$11:$CN$476,32,FALSE)</f>
        <v>4</v>
      </c>
      <c r="AG15" s="3">
        <f>VLOOKUP(A15,'BalanceSheet 15-8-19'!$A$11:$CN$476,33,FALSE)</f>
        <v>4</v>
      </c>
      <c r="AH15" s="3">
        <f>VLOOKUP(A15,'BalanceSheet 15-8-19'!$A$11:$CN$476,34,FALSE)</f>
        <v>4</v>
      </c>
      <c r="AI15" s="3">
        <f>VLOOKUP(A15,'BalanceSheet 15-8-19'!$A$11:$CN$476,35,FALSE)</f>
        <v>4</v>
      </c>
      <c r="AJ15" s="3">
        <f>VLOOKUP(A15,'BalanceSheet 15-8-19'!$A$11:$CN$476,36,FALSE)</f>
        <v>4</v>
      </c>
      <c r="AK15" s="3">
        <f>VLOOKUP(A15,'BalanceSheet 15-8-19'!$A$11:$CN$476,37,FALSE)</f>
        <v>4</v>
      </c>
      <c r="AL15" s="3">
        <f>VLOOKUP(A15,'BalanceSheet 15-8-19'!$A$11:$CN$476,38,FALSE)</f>
        <v>4</v>
      </c>
      <c r="AM15" s="3">
        <f>VLOOKUP(A15,'BalanceSheet 15-8-19'!$A$11:$CN$476,39,FALSE)</f>
        <v>4</v>
      </c>
      <c r="AN15" s="3">
        <f>VLOOKUP(A15,'BalanceSheet 15-8-19'!$A$11:$CN$476,40,FALSE)</f>
        <v>4</v>
      </c>
      <c r="AO15" s="3">
        <f>VLOOKUP(A15,'BalanceSheet 15-8-19'!$A$11:$CN$476,41,FALSE)</f>
        <v>4</v>
      </c>
      <c r="AP15" s="3">
        <f>VLOOKUP(A15,'BalanceSheet 15-8-19'!$A$11:$CN$476,42,FALSE)</f>
        <v>4</v>
      </c>
      <c r="AQ15" s="3">
        <f>VLOOKUP(A15,'BalanceSheet 15-8-19'!$A$11:$CN$476,43,FALSE)</f>
        <v>4</v>
      </c>
      <c r="AR15" s="3">
        <f>VLOOKUP(A15,'BalanceSheet 15-8-19'!$A$11:$CN$476,44,FALSE)</f>
        <v>4</v>
      </c>
      <c r="AS15" s="3">
        <f>VLOOKUP(A15,'BalanceSheet 15-8-19'!$A$11:$CN$476,45,FALSE)</f>
        <v>4</v>
      </c>
      <c r="AT15" s="3">
        <f>VLOOKUP(A15,'BalanceSheet 15-8-19'!$A$11:$CN$476,46,FALSE)</f>
        <v>4</v>
      </c>
      <c r="AU15" s="3">
        <f>VLOOKUP(A15,'BalanceSheet 15-8-19'!$A$11:$CN$476,47,FALSE)</f>
        <v>4</v>
      </c>
      <c r="AV15" s="3">
        <f>VLOOKUP(A15,'BalanceSheet 15-8-19'!$A$11:$CN$476,48,FALSE)</f>
        <v>4</v>
      </c>
      <c r="AW15" s="3">
        <f>VLOOKUP(A15,'BalanceSheet 15-8-19'!$A$11:$CN$476,49,FALSE)</f>
        <v>4</v>
      </c>
      <c r="AX15" s="3">
        <f>VLOOKUP(A15,'BalanceSheet 15-8-19'!$A$11:$CN$476,50,FALSE)</f>
        <v>4</v>
      </c>
      <c r="AY15" s="3">
        <f>VLOOKUP(A15,'BalanceSheet 15-8-19'!$A$11:$CN$476,51,FALSE)</f>
        <v>4</v>
      </c>
      <c r="AZ15" s="3">
        <f>VLOOKUP(A15,'BalanceSheet 15-8-19'!$A$11:$CN$476,52,FALSE)</f>
        <v>4</v>
      </c>
      <c r="BA15" s="3">
        <f>VLOOKUP(A15,'BalanceSheet 15-8-19'!$A$11:$CN$476,53,FALSE)</f>
        <v>4</v>
      </c>
      <c r="BB15" s="3">
        <f>VLOOKUP(A15,'BalanceSheet 15-8-19'!$A$11:$CN$476,54,FALSE)</f>
        <v>4</v>
      </c>
      <c r="BC15" s="3">
        <f>VLOOKUP(A15,'BalanceSheet 15-8-19'!$A$11:$CN$476,55,FALSE)</f>
        <v>4</v>
      </c>
      <c r="BD15" s="3">
        <f>VLOOKUP(A15,'BalanceSheet 15-8-19'!$A$11:$CN$476,56,FALSE)</f>
        <v>4</v>
      </c>
      <c r="BE15" s="3">
        <f>VLOOKUP(A15,'BalanceSheet 15-8-19'!$A$11:$CN$476,57,FALSE)</f>
        <v>4</v>
      </c>
      <c r="BF15" s="3">
        <f>VLOOKUP(A15,'BalanceSheet 15-8-19'!$A$11:$CN$476,58,FALSE)</f>
        <v>4</v>
      </c>
      <c r="BG15" s="12">
        <f>VLOOKUP(A15,'BalanceSheet 15-8-19'!$A$11:$CN$476,59,FALSE)</f>
        <v>4</v>
      </c>
      <c r="BH15" s="3">
        <f>VLOOKUP(A15,'BalanceSheet 15-8-19'!$A$11:$CN$476,60,FALSE)</f>
        <v>4</v>
      </c>
      <c r="BI15" s="3">
        <f>VLOOKUP(A15,'BalanceSheet 15-8-19'!$A$11:$CN$476,61,FALSE)</f>
        <v>4</v>
      </c>
      <c r="BJ15" s="3">
        <f>VLOOKUP(A15,'BalanceSheet 15-8-19'!$A$11:$CN$476,62,FALSE)</f>
        <v>4</v>
      </c>
      <c r="BK15" s="3"/>
      <c r="BL15" s="3">
        <f>VLOOKUP(A15,'BalanceSheet 15-8-19'!$A$11:$CN$476,64,FALSE)</f>
        <v>4</v>
      </c>
      <c r="BM15" s="3">
        <f>VLOOKUP(A15,'BalanceSheet 15-8-19'!$A$11:$CN$476,65,FALSE)</f>
        <v>4</v>
      </c>
      <c r="BN15" s="3">
        <f>VLOOKUP(A15,'BalanceSheet 15-8-19'!$A$11:$CN$476,66,FALSE)</f>
        <v>4</v>
      </c>
      <c r="BO15" s="3">
        <f>VLOOKUP(A15,'BalanceSheet 15-8-19'!$A$11:$CN$476,67,FALSE)</f>
        <v>4</v>
      </c>
      <c r="BP15" s="3">
        <f>VLOOKUP(A15,'BalanceSheet 15-8-19'!$A$11:$CN$476,68,FALSE)</f>
        <v>4</v>
      </c>
      <c r="BQ15" s="3">
        <f>VLOOKUP(A15,'BalanceSheet 15-8-19'!$A$11:$CN$476,69,FALSE)</f>
        <v>4</v>
      </c>
      <c r="BR15" s="3">
        <f>VLOOKUP(A15,'BalanceSheet 15-8-19'!$A$11:$CN$476,70,FALSE)</f>
        <v>4</v>
      </c>
      <c r="BS15" s="3">
        <f>VLOOKUP(A15,'BalanceSheet 15-8-19'!$A$11:$CN$476,71,FALSE)</f>
        <v>4</v>
      </c>
      <c r="BT15" s="3">
        <f>VLOOKUP(A15,'BalanceSheet 15-8-19'!$A$11:$CN$476,72,FALSE)</f>
        <v>4</v>
      </c>
      <c r="BU15" s="3">
        <f>VLOOKUP(A15,'BalanceSheet 15-8-19'!$A$11:$CN$476,73,FALSE)</f>
        <v>4</v>
      </c>
      <c r="BV15" s="3">
        <f>VLOOKUP(A15,'BalanceSheet 15-8-19'!$A$11:$CN$476,74,FALSE)</f>
        <v>4</v>
      </c>
      <c r="BW15" s="3">
        <f>VLOOKUP(A15,'BalanceSheet 15-8-19'!$A$11:$CN$476,75,FALSE)</f>
        <v>4</v>
      </c>
      <c r="BX15" s="3">
        <f>VLOOKUP(A15,'BalanceSheet 15-8-19'!$A$11:$CN$476,76,FALSE)</f>
        <v>4</v>
      </c>
      <c r="BY15" s="3">
        <f>VLOOKUP(A15,'BalanceSheet 15-8-19'!$A$11:$CN$476,77,FALSE)</f>
        <v>4</v>
      </c>
      <c r="BZ15" s="3">
        <f>VLOOKUP(A15,'BalanceSheet 15-8-19'!$A$11:$CN$476,78,FALSE)</f>
        <v>4</v>
      </c>
      <c r="CA15" s="3">
        <f>VLOOKUP(A15,'BalanceSheet 15-8-19'!$A$11:$CN$476,79,FALSE)</f>
        <v>4</v>
      </c>
      <c r="CB15" s="3">
        <f>VLOOKUP(A15,'BalanceSheet 15-8-19'!$A$11:$CN$476,80,FALSE)</f>
        <v>4</v>
      </c>
      <c r="CC15" s="3">
        <f>VLOOKUP(A15,'BalanceSheet 15-8-19'!$A$11:$CN$476,81,FALSE)</f>
        <v>4</v>
      </c>
      <c r="CD15" s="3">
        <f>VLOOKUP(A15,'BalanceSheet 15-8-19'!$A$11:$CN$476,82,FALSE)</f>
        <v>4</v>
      </c>
      <c r="CE15" s="3">
        <f>VLOOKUP(A15,'BalanceSheet 15-8-19'!$A$11:$CN$476,83,FALSE)</f>
        <v>4</v>
      </c>
      <c r="CF15" s="3">
        <f>VLOOKUP(A15,'BalanceSheet 15-8-19'!$A$11:$CN$476,84,FALSE)</f>
        <v>4</v>
      </c>
      <c r="CG15" s="3">
        <f>VLOOKUP(A15,'BalanceSheet 15-8-19'!$A$11:$CN$476,85,FALSE)</f>
        <v>4</v>
      </c>
      <c r="CH15" s="3">
        <f>VLOOKUP(A15,'BalanceSheet 15-8-19'!$A$11:$CN$476,86,FALSE)</f>
        <v>4</v>
      </c>
      <c r="CI15" s="3">
        <f>VLOOKUP(A15,'BalanceSheet 15-8-19'!$A$11:$CN$476,87,FALSE)</f>
        <v>4</v>
      </c>
      <c r="CJ15" s="3">
        <f>VLOOKUP(A15,'BalanceSheet 15-8-19'!$A$11:$CN$476,88,FALSE)</f>
        <v>4</v>
      </c>
      <c r="CK15" s="3">
        <f>VLOOKUP(A15,'BalanceSheet 15-8-19'!$A$11:$CN$476,89,FALSE)</f>
        <v>4</v>
      </c>
      <c r="CL15" s="3">
        <f>VLOOKUP(A15,'BalanceSheet 15-8-19'!$A$11:$CN$476,90,FALSE)</f>
        <v>4</v>
      </c>
      <c r="CM15" s="3">
        <f>VLOOKUP(A15,'BalanceSheet 15-8-19'!$A$11:$CN$476,91,FALSE)</f>
        <v>4</v>
      </c>
      <c r="CN15" s="3">
        <f>VLOOKUP(A15,'BalanceSheet 15-8-19'!$A$11:$CS$476,92,FALSE)</f>
        <v>4</v>
      </c>
      <c r="CO15" s="3">
        <f>VLOOKUP(A15,'BalanceSheet 15-8-19'!$A$11:$CS$476,93,FALSE)</f>
        <v>4</v>
      </c>
      <c r="CP15" s="3">
        <f>VLOOKUP(A15,'BalanceSheet 15-8-19'!$A$11:$CS$476,94,FALSE)</f>
        <v>4</v>
      </c>
      <c r="CQ15" s="3">
        <f>VLOOKUP(A15,'BalanceSheet 15-8-19'!$A$11:$CS$476,95,FALSE)</f>
        <v>4</v>
      </c>
      <c r="CR15" s="3">
        <f>VLOOKUP(A15,'BalanceSheet 15-8-19'!$A$11:$CS$476,96,FALSE)</f>
        <v>4</v>
      </c>
      <c r="CS15" s="3">
        <f t="shared" si="0"/>
        <v>372</v>
      </c>
      <c r="CU15" s="19">
        <f>CS15-('BalanceSheet 15-8-19'!CS15-'BalanceSheet 15-8-19'!CV15-'BalanceSheet 15-8-19'!CW15)</f>
        <v>0</v>
      </c>
      <c r="CW15" s="132">
        <f t="shared" si="1"/>
        <v>108</v>
      </c>
      <c r="CZ15" s="148">
        <f>HLOOKUP(A15,CJE!$I$5:$TV$2054,2050, FALSE)</f>
        <v>0</v>
      </c>
      <c r="DB15" s="148">
        <f t="shared" si="2"/>
        <v>264</v>
      </c>
      <c r="DF15" s="21" t="s">
        <v>1103</v>
      </c>
      <c r="DG15" s="180">
        <f>DB180+DB182</f>
        <v>0</v>
      </c>
      <c r="DH15" s="85"/>
      <c r="DI15" s="22"/>
    </row>
    <row r="16" spans="1:113" x14ac:dyDescent="0.2">
      <c r="A16" s="3" t="str">
        <f>'BalanceSheet 15-8-19'!A16</f>
        <v>100-101-08 - Petty Cash Fund (Conjenik)</v>
      </c>
      <c r="B16" s="3">
        <f>VLOOKUP(A16,'BalanceSheet 15-8-19'!$A$11:$CN$476,2,FALSE)</f>
        <v>5</v>
      </c>
      <c r="C16" s="3">
        <f>VLOOKUP(A16,'BalanceSheet 15-8-19'!$A$11:$CN$476,3,FALSE)</f>
        <v>5</v>
      </c>
      <c r="D16" s="3">
        <f>VLOOKUP(A16,'BalanceSheet 15-8-19'!$A$11:$CN$476,4,FALSE)</f>
        <v>5</v>
      </c>
      <c r="E16" s="3">
        <f>VLOOKUP(A16,'BalanceSheet 15-8-19'!$A$11:$CN$476,5,FALSE)</f>
        <v>5</v>
      </c>
      <c r="F16" s="3">
        <f>VLOOKUP(A16,'BalanceSheet 15-8-19'!$A$11:$CN$476,6,FALSE)</f>
        <v>5</v>
      </c>
      <c r="G16" s="3">
        <f>VLOOKUP(A16,'BalanceSheet 15-8-19'!$A$11:$CN$476,7,FALSE)</f>
        <v>5</v>
      </c>
      <c r="H16" s="3">
        <f>VLOOKUP(A16,'BalanceSheet 15-8-19'!$A$11:$CN$476,8,FALSE)</f>
        <v>5</v>
      </c>
      <c r="I16" s="3">
        <f>VLOOKUP(A16,'BalanceSheet 15-8-19'!$A$11:$CN$476,9,FALSE)</f>
        <v>5</v>
      </c>
      <c r="J16" s="3"/>
      <c r="K16" s="3">
        <f>VLOOKUP(A16,'BalanceSheet 15-8-19'!$A$11:$CN$476,11,FALSE)</f>
        <v>5</v>
      </c>
      <c r="L16" s="3">
        <f>VLOOKUP(A16,'BalanceSheet 15-8-19'!$A$11:$CN$476,12,FALSE)</f>
        <v>5</v>
      </c>
      <c r="M16" s="3">
        <f>VLOOKUP(A16,'BalanceSheet 15-8-19'!$A$11:$CN$476,13,FALSE)</f>
        <v>5</v>
      </c>
      <c r="N16" s="3">
        <f>VLOOKUP(A16,'BalanceSheet 15-8-19'!$A$11:$CN$476,14,FALSE)</f>
        <v>5</v>
      </c>
      <c r="O16" s="3">
        <f>VLOOKUP(A16,'BalanceSheet 15-8-19'!$A$11:$CN$476,15,FALSE)</f>
        <v>5</v>
      </c>
      <c r="P16" s="3">
        <f>VLOOKUP(A16,'BalanceSheet 15-8-19'!$A$11:$CN$476,16,FALSE)</f>
        <v>5</v>
      </c>
      <c r="Q16" s="3">
        <f>VLOOKUP(A16,'BalanceSheet 15-8-19'!$A$11:$CN$476,17,FALSE)</f>
        <v>5</v>
      </c>
      <c r="R16" s="3">
        <f>VLOOKUP(A16,'BalanceSheet 15-8-19'!$A$11:$CN$476,18,FALSE)</f>
        <v>5</v>
      </c>
      <c r="S16" s="3">
        <f>VLOOKUP(A16,'BalanceSheet 15-8-19'!$A$11:$CN$476,19,FALSE)</f>
        <v>5</v>
      </c>
      <c r="T16" s="3">
        <f>VLOOKUP(A16,'BalanceSheet 15-8-19'!$A$11:$CN$476,20,FALSE)</f>
        <v>5</v>
      </c>
      <c r="U16" s="3">
        <f>VLOOKUP(A16,'BalanceSheet 15-8-19'!$A$11:$CN$476,21,FALSE)</f>
        <v>5</v>
      </c>
      <c r="V16" s="3">
        <f>VLOOKUP(A16,'BalanceSheet 15-8-19'!$A$11:$CN$476,22,FALSE)</f>
        <v>5</v>
      </c>
      <c r="W16" s="3">
        <f>VLOOKUP(A16,'BalanceSheet 15-8-19'!$A$11:$CN$476,23,FALSE)</f>
        <v>5</v>
      </c>
      <c r="X16" s="3">
        <f>VLOOKUP(A16,'BalanceSheet 15-8-19'!$A$11:$CN$476,24,FALSE)</f>
        <v>5</v>
      </c>
      <c r="Y16" s="3">
        <f>VLOOKUP(A16,'BalanceSheet 15-8-19'!$A$11:$CN$476,25,FALSE)</f>
        <v>5</v>
      </c>
      <c r="Z16" s="3">
        <f>VLOOKUP(A16,'BalanceSheet 15-8-19'!$A$11:$CN$476,26,FALSE)</f>
        <v>5</v>
      </c>
      <c r="AA16" s="3">
        <f>VLOOKUP(A16,'BalanceSheet 15-8-19'!$A$11:$CN$476,27,FALSE)</f>
        <v>5</v>
      </c>
      <c r="AB16" s="3">
        <f>VLOOKUP(A16,'BalanceSheet 15-8-19'!$A$11:$CN$476,28,FALSE)</f>
        <v>5</v>
      </c>
      <c r="AC16" s="3">
        <f>VLOOKUP(A16,'BalanceSheet 15-8-19'!$A$11:$CN$476,29,FALSE)</f>
        <v>5</v>
      </c>
      <c r="AD16" s="3">
        <f>VLOOKUP(A16,'BalanceSheet 15-8-19'!$A$11:$CN$476,30,FALSE)</f>
        <v>5</v>
      </c>
      <c r="AE16" s="3">
        <f>VLOOKUP(A16,'BalanceSheet 15-8-19'!$A$11:$CN$476,31,FALSE)</f>
        <v>5</v>
      </c>
      <c r="AF16" s="3">
        <f>VLOOKUP(A16,'BalanceSheet 15-8-19'!$A$11:$CN$476,32,FALSE)</f>
        <v>5</v>
      </c>
      <c r="AG16" s="3">
        <f>VLOOKUP(A16,'BalanceSheet 15-8-19'!$A$11:$CN$476,33,FALSE)</f>
        <v>5</v>
      </c>
      <c r="AH16" s="3">
        <f>VLOOKUP(A16,'BalanceSheet 15-8-19'!$A$11:$CN$476,34,FALSE)</f>
        <v>5</v>
      </c>
      <c r="AI16" s="3">
        <f>VLOOKUP(A16,'BalanceSheet 15-8-19'!$A$11:$CN$476,35,FALSE)</f>
        <v>5</v>
      </c>
      <c r="AJ16" s="3">
        <f>VLOOKUP(A16,'BalanceSheet 15-8-19'!$A$11:$CN$476,36,FALSE)</f>
        <v>5</v>
      </c>
      <c r="AK16" s="3">
        <f>VLOOKUP(A16,'BalanceSheet 15-8-19'!$A$11:$CN$476,37,FALSE)</f>
        <v>5</v>
      </c>
      <c r="AL16" s="3">
        <f>VLOOKUP(A16,'BalanceSheet 15-8-19'!$A$11:$CN$476,38,FALSE)</f>
        <v>5</v>
      </c>
      <c r="AM16" s="3">
        <f>VLOOKUP(A16,'BalanceSheet 15-8-19'!$A$11:$CN$476,39,FALSE)</f>
        <v>5</v>
      </c>
      <c r="AN16" s="3">
        <f>VLOOKUP(A16,'BalanceSheet 15-8-19'!$A$11:$CN$476,40,FALSE)</f>
        <v>5</v>
      </c>
      <c r="AO16" s="3">
        <f>VLOOKUP(A16,'BalanceSheet 15-8-19'!$A$11:$CN$476,41,FALSE)</f>
        <v>5</v>
      </c>
      <c r="AP16" s="3">
        <f>VLOOKUP(A16,'BalanceSheet 15-8-19'!$A$11:$CN$476,42,FALSE)</f>
        <v>5</v>
      </c>
      <c r="AQ16" s="3">
        <f>VLOOKUP(A16,'BalanceSheet 15-8-19'!$A$11:$CN$476,43,FALSE)</f>
        <v>5</v>
      </c>
      <c r="AR16" s="3">
        <f>VLOOKUP(A16,'BalanceSheet 15-8-19'!$A$11:$CN$476,44,FALSE)</f>
        <v>5</v>
      </c>
      <c r="AS16" s="3">
        <f>VLOOKUP(A16,'BalanceSheet 15-8-19'!$A$11:$CN$476,45,FALSE)</f>
        <v>5</v>
      </c>
      <c r="AT16" s="3">
        <f>VLOOKUP(A16,'BalanceSheet 15-8-19'!$A$11:$CN$476,46,FALSE)</f>
        <v>5</v>
      </c>
      <c r="AU16" s="3">
        <f>VLOOKUP(A16,'BalanceSheet 15-8-19'!$A$11:$CN$476,47,FALSE)</f>
        <v>5</v>
      </c>
      <c r="AV16" s="3">
        <f>VLOOKUP(A16,'BalanceSheet 15-8-19'!$A$11:$CN$476,48,FALSE)</f>
        <v>5</v>
      </c>
      <c r="AW16" s="3">
        <f>VLOOKUP(A16,'BalanceSheet 15-8-19'!$A$11:$CN$476,49,FALSE)</f>
        <v>5</v>
      </c>
      <c r="AX16" s="3">
        <f>VLOOKUP(A16,'BalanceSheet 15-8-19'!$A$11:$CN$476,50,FALSE)</f>
        <v>5</v>
      </c>
      <c r="AY16" s="3">
        <f>VLOOKUP(A16,'BalanceSheet 15-8-19'!$A$11:$CN$476,51,FALSE)</f>
        <v>5</v>
      </c>
      <c r="AZ16" s="3">
        <f>VLOOKUP(A16,'BalanceSheet 15-8-19'!$A$11:$CN$476,52,FALSE)</f>
        <v>5</v>
      </c>
      <c r="BA16" s="3">
        <f>VLOOKUP(A16,'BalanceSheet 15-8-19'!$A$11:$CN$476,53,FALSE)</f>
        <v>5</v>
      </c>
      <c r="BB16" s="3">
        <f>VLOOKUP(A16,'BalanceSheet 15-8-19'!$A$11:$CN$476,54,FALSE)</f>
        <v>5</v>
      </c>
      <c r="BC16" s="3">
        <f>VLOOKUP(A16,'BalanceSheet 15-8-19'!$A$11:$CN$476,55,FALSE)</f>
        <v>5</v>
      </c>
      <c r="BD16" s="3">
        <f>VLOOKUP(A16,'BalanceSheet 15-8-19'!$A$11:$CN$476,56,FALSE)</f>
        <v>5</v>
      </c>
      <c r="BE16" s="3">
        <f>VLOOKUP(A16,'BalanceSheet 15-8-19'!$A$11:$CN$476,57,FALSE)</f>
        <v>5</v>
      </c>
      <c r="BF16" s="3">
        <f>VLOOKUP(A16,'BalanceSheet 15-8-19'!$A$11:$CN$476,58,FALSE)</f>
        <v>5</v>
      </c>
      <c r="BG16" s="12">
        <f>VLOOKUP(A16,'BalanceSheet 15-8-19'!$A$11:$CN$476,59,FALSE)</f>
        <v>5</v>
      </c>
      <c r="BH16" s="3">
        <f>VLOOKUP(A16,'BalanceSheet 15-8-19'!$A$11:$CN$476,60,FALSE)</f>
        <v>5</v>
      </c>
      <c r="BI16" s="3">
        <f>VLOOKUP(A16,'BalanceSheet 15-8-19'!$A$11:$CN$476,61,FALSE)</f>
        <v>5</v>
      </c>
      <c r="BJ16" s="3">
        <f>VLOOKUP(A16,'BalanceSheet 15-8-19'!$A$11:$CN$476,62,FALSE)</f>
        <v>5</v>
      </c>
      <c r="BK16" s="3"/>
      <c r="BL16" s="3">
        <f>VLOOKUP(A16,'BalanceSheet 15-8-19'!$A$11:$CN$476,64,FALSE)</f>
        <v>5</v>
      </c>
      <c r="BM16" s="3">
        <f>VLOOKUP(A16,'BalanceSheet 15-8-19'!$A$11:$CN$476,65,FALSE)</f>
        <v>5</v>
      </c>
      <c r="BN16" s="3">
        <f>VLOOKUP(A16,'BalanceSheet 15-8-19'!$A$11:$CN$476,66,FALSE)</f>
        <v>5</v>
      </c>
      <c r="BO16" s="3">
        <f>VLOOKUP(A16,'BalanceSheet 15-8-19'!$A$11:$CN$476,67,FALSE)</f>
        <v>5</v>
      </c>
      <c r="BP16" s="3">
        <f>VLOOKUP(A16,'BalanceSheet 15-8-19'!$A$11:$CN$476,68,FALSE)</f>
        <v>5</v>
      </c>
      <c r="BQ16" s="3">
        <f>VLOOKUP(A16,'BalanceSheet 15-8-19'!$A$11:$CN$476,69,FALSE)</f>
        <v>5</v>
      </c>
      <c r="BR16" s="3">
        <f>VLOOKUP(A16,'BalanceSheet 15-8-19'!$A$11:$CN$476,70,FALSE)</f>
        <v>5</v>
      </c>
      <c r="BS16" s="3">
        <f>VLOOKUP(A16,'BalanceSheet 15-8-19'!$A$11:$CN$476,71,FALSE)</f>
        <v>5</v>
      </c>
      <c r="BT16" s="3">
        <f>VLOOKUP(A16,'BalanceSheet 15-8-19'!$A$11:$CN$476,72,FALSE)</f>
        <v>5</v>
      </c>
      <c r="BU16" s="3">
        <f>VLOOKUP(A16,'BalanceSheet 15-8-19'!$A$11:$CN$476,73,FALSE)</f>
        <v>5</v>
      </c>
      <c r="BV16" s="3">
        <f>VLOOKUP(A16,'BalanceSheet 15-8-19'!$A$11:$CN$476,74,FALSE)</f>
        <v>5</v>
      </c>
      <c r="BW16" s="3">
        <f>VLOOKUP(A16,'BalanceSheet 15-8-19'!$A$11:$CN$476,75,FALSE)</f>
        <v>5</v>
      </c>
      <c r="BX16" s="3">
        <f>VLOOKUP(A16,'BalanceSheet 15-8-19'!$A$11:$CN$476,76,FALSE)</f>
        <v>5</v>
      </c>
      <c r="BY16" s="3">
        <f>VLOOKUP(A16,'BalanceSheet 15-8-19'!$A$11:$CN$476,77,FALSE)</f>
        <v>5</v>
      </c>
      <c r="BZ16" s="3">
        <f>VLOOKUP(A16,'BalanceSheet 15-8-19'!$A$11:$CN$476,78,FALSE)</f>
        <v>5</v>
      </c>
      <c r="CA16" s="3">
        <f>VLOOKUP(A16,'BalanceSheet 15-8-19'!$A$11:$CN$476,79,FALSE)</f>
        <v>5</v>
      </c>
      <c r="CB16" s="3">
        <f>VLOOKUP(A16,'BalanceSheet 15-8-19'!$A$11:$CN$476,80,FALSE)</f>
        <v>5</v>
      </c>
      <c r="CC16" s="3">
        <f>VLOOKUP(A16,'BalanceSheet 15-8-19'!$A$11:$CN$476,81,FALSE)</f>
        <v>5</v>
      </c>
      <c r="CD16" s="3">
        <f>VLOOKUP(A16,'BalanceSheet 15-8-19'!$A$11:$CN$476,82,FALSE)</f>
        <v>5</v>
      </c>
      <c r="CE16" s="3">
        <f>VLOOKUP(A16,'BalanceSheet 15-8-19'!$A$11:$CN$476,83,FALSE)</f>
        <v>5</v>
      </c>
      <c r="CF16" s="3">
        <f>VLOOKUP(A16,'BalanceSheet 15-8-19'!$A$11:$CN$476,84,FALSE)</f>
        <v>5</v>
      </c>
      <c r="CG16" s="3">
        <f>VLOOKUP(A16,'BalanceSheet 15-8-19'!$A$11:$CN$476,85,FALSE)</f>
        <v>5</v>
      </c>
      <c r="CH16" s="3">
        <f>VLOOKUP(A16,'BalanceSheet 15-8-19'!$A$11:$CN$476,86,FALSE)</f>
        <v>5</v>
      </c>
      <c r="CI16" s="3">
        <f>VLOOKUP(A16,'BalanceSheet 15-8-19'!$A$11:$CN$476,87,FALSE)</f>
        <v>5</v>
      </c>
      <c r="CJ16" s="3">
        <f>VLOOKUP(A16,'BalanceSheet 15-8-19'!$A$11:$CN$476,88,FALSE)</f>
        <v>5</v>
      </c>
      <c r="CK16" s="3">
        <f>VLOOKUP(A16,'BalanceSheet 15-8-19'!$A$11:$CN$476,89,FALSE)</f>
        <v>5</v>
      </c>
      <c r="CL16" s="3">
        <f>VLOOKUP(A16,'BalanceSheet 15-8-19'!$A$11:$CN$476,90,FALSE)</f>
        <v>5</v>
      </c>
      <c r="CM16" s="3">
        <f>VLOOKUP(A16,'BalanceSheet 15-8-19'!$A$11:$CN$476,91,FALSE)</f>
        <v>5</v>
      </c>
      <c r="CN16" s="3">
        <f>VLOOKUP(A16,'BalanceSheet 15-8-19'!$A$11:$CS$476,92,FALSE)</f>
        <v>5</v>
      </c>
      <c r="CO16" s="3">
        <f>VLOOKUP(A16,'BalanceSheet 15-8-19'!$A$11:$CS$476,93,FALSE)</f>
        <v>5</v>
      </c>
      <c r="CP16" s="3">
        <f>VLOOKUP(A16,'BalanceSheet 15-8-19'!$A$11:$CS$476,94,FALSE)</f>
        <v>5</v>
      </c>
      <c r="CQ16" s="3">
        <f>VLOOKUP(A16,'BalanceSheet 15-8-19'!$A$11:$CS$476,95,FALSE)</f>
        <v>5</v>
      </c>
      <c r="CR16" s="3">
        <f>VLOOKUP(A16,'BalanceSheet 15-8-19'!$A$11:$CS$476,96,FALSE)</f>
        <v>5</v>
      </c>
      <c r="CS16" s="3">
        <f t="shared" si="0"/>
        <v>465</v>
      </c>
      <c r="CU16" s="19">
        <f>CS16-('BalanceSheet 15-8-19'!CS16-'BalanceSheet 15-8-19'!CV16-'BalanceSheet 15-8-19'!CW16)</f>
        <v>0</v>
      </c>
      <c r="CW16" s="132">
        <f t="shared" si="1"/>
        <v>135</v>
      </c>
      <c r="CZ16" s="148">
        <f>HLOOKUP(A16,CJE!$I$5:$TV$2054,2050, FALSE)</f>
        <v>0</v>
      </c>
      <c r="DB16" s="148">
        <f t="shared" si="2"/>
        <v>330</v>
      </c>
      <c r="DF16" s="21" t="s">
        <v>1104</v>
      </c>
      <c r="DG16" s="182">
        <f>SUM(DG10:DG15)</f>
        <v>-7197855.4387838282</v>
      </c>
      <c r="DH16" s="85"/>
      <c r="DI16" s="22"/>
    </row>
    <row r="17" spans="1:115" x14ac:dyDescent="0.2">
      <c r="A17" s="3" t="str">
        <f>'BalanceSheet 15-8-19'!A17</f>
        <v>100-101-09 - Petty Cash Fund (SXL-V)</v>
      </c>
      <c r="B17" s="3">
        <f>VLOOKUP(A17,'BalanceSheet 15-8-19'!$A$11:$CN$476,2,FALSE)</f>
        <v>6</v>
      </c>
      <c r="C17" s="3">
        <f>VLOOKUP(A17,'BalanceSheet 15-8-19'!$A$11:$CN$476,3,FALSE)</f>
        <v>6</v>
      </c>
      <c r="D17" s="3">
        <f>VLOOKUP(A17,'BalanceSheet 15-8-19'!$A$11:$CN$476,4,FALSE)</f>
        <v>6</v>
      </c>
      <c r="E17" s="3">
        <f>VLOOKUP(A17,'BalanceSheet 15-8-19'!$A$11:$CN$476,5,FALSE)</f>
        <v>6</v>
      </c>
      <c r="F17" s="3">
        <f>VLOOKUP(A17,'BalanceSheet 15-8-19'!$A$11:$CN$476,6,FALSE)</f>
        <v>6</v>
      </c>
      <c r="G17" s="3">
        <f>VLOOKUP(A17,'BalanceSheet 15-8-19'!$A$11:$CN$476,7,FALSE)</f>
        <v>6</v>
      </c>
      <c r="H17" s="3">
        <f>VLOOKUP(A17,'BalanceSheet 15-8-19'!$A$11:$CN$476,8,FALSE)</f>
        <v>6</v>
      </c>
      <c r="I17" s="3">
        <f>VLOOKUP(A17,'BalanceSheet 15-8-19'!$A$11:$CN$476,9,FALSE)</f>
        <v>6</v>
      </c>
      <c r="J17" s="3"/>
      <c r="K17" s="3">
        <f>VLOOKUP(A17,'BalanceSheet 15-8-19'!$A$11:$CN$476,11,FALSE)</f>
        <v>6</v>
      </c>
      <c r="L17" s="3">
        <f>VLOOKUP(A17,'BalanceSheet 15-8-19'!$A$11:$CN$476,12,FALSE)</f>
        <v>6</v>
      </c>
      <c r="M17" s="3">
        <f>VLOOKUP(A17,'BalanceSheet 15-8-19'!$A$11:$CN$476,13,FALSE)</f>
        <v>6</v>
      </c>
      <c r="N17" s="3">
        <f>VLOOKUP(A17,'BalanceSheet 15-8-19'!$A$11:$CN$476,14,FALSE)</f>
        <v>6</v>
      </c>
      <c r="O17" s="3">
        <f>VLOOKUP(A17,'BalanceSheet 15-8-19'!$A$11:$CN$476,15,FALSE)</f>
        <v>6</v>
      </c>
      <c r="P17" s="3">
        <f>VLOOKUP(A17,'BalanceSheet 15-8-19'!$A$11:$CN$476,16,FALSE)</f>
        <v>6</v>
      </c>
      <c r="Q17" s="3">
        <f>VLOOKUP(A17,'BalanceSheet 15-8-19'!$A$11:$CN$476,17,FALSE)</f>
        <v>6</v>
      </c>
      <c r="R17" s="3">
        <f>VLOOKUP(A17,'BalanceSheet 15-8-19'!$A$11:$CN$476,18,FALSE)</f>
        <v>6</v>
      </c>
      <c r="S17" s="3">
        <f>VLOOKUP(A17,'BalanceSheet 15-8-19'!$A$11:$CN$476,19,FALSE)</f>
        <v>6</v>
      </c>
      <c r="T17" s="3">
        <f>VLOOKUP(A17,'BalanceSheet 15-8-19'!$A$11:$CN$476,20,FALSE)</f>
        <v>6</v>
      </c>
      <c r="U17" s="3">
        <f>VLOOKUP(A17,'BalanceSheet 15-8-19'!$A$11:$CN$476,21,FALSE)</f>
        <v>6</v>
      </c>
      <c r="V17" s="3">
        <f>VLOOKUP(A17,'BalanceSheet 15-8-19'!$A$11:$CN$476,22,FALSE)</f>
        <v>6</v>
      </c>
      <c r="W17" s="3">
        <f>VLOOKUP(A17,'BalanceSheet 15-8-19'!$A$11:$CN$476,23,FALSE)</f>
        <v>6</v>
      </c>
      <c r="X17" s="3">
        <f>VLOOKUP(A17,'BalanceSheet 15-8-19'!$A$11:$CN$476,24,FALSE)</f>
        <v>6</v>
      </c>
      <c r="Y17" s="3">
        <f>VLOOKUP(A17,'BalanceSheet 15-8-19'!$A$11:$CN$476,25,FALSE)</f>
        <v>6</v>
      </c>
      <c r="Z17" s="3">
        <f>VLOOKUP(A17,'BalanceSheet 15-8-19'!$A$11:$CN$476,26,FALSE)</f>
        <v>6</v>
      </c>
      <c r="AA17" s="3">
        <f>VLOOKUP(A17,'BalanceSheet 15-8-19'!$A$11:$CN$476,27,FALSE)</f>
        <v>6</v>
      </c>
      <c r="AB17" s="3">
        <f>VLOOKUP(A17,'BalanceSheet 15-8-19'!$A$11:$CN$476,28,FALSE)</f>
        <v>6</v>
      </c>
      <c r="AC17" s="3">
        <f>VLOOKUP(A17,'BalanceSheet 15-8-19'!$A$11:$CN$476,29,FALSE)</f>
        <v>6</v>
      </c>
      <c r="AD17" s="3">
        <f>VLOOKUP(A17,'BalanceSheet 15-8-19'!$A$11:$CN$476,30,FALSE)</f>
        <v>6</v>
      </c>
      <c r="AE17" s="3">
        <f>VLOOKUP(A17,'BalanceSheet 15-8-19'!$A$11:$CN$476,31,FALSE)</f>
        <v>6</v>
      </c>
      <c r="AF17" s="3">
        <f>VLOOKUP(A17,'BalanceSheet 15-8-19'!$A$11:$CN$476,32,FALSE)</f>
        <v>6</v>
      </c>
      <c r="AG17" s="3">
        <f>VLOOKUP(A17,'BalanceSheet 15-8-19'!$A$11:$CN$476,33,FALSE)</f>
        <v>6</v>
      </c>
      <c r="AH17" s="3">
        <f>VLOOKUP(A17,'BalanceSheet 15-8-19'!$A$11:$CN$476,34,FALSE)</f>
        <v>6</v>
      </c>
      <c r="AI17" s="3">
        <f>VLOOKUP(A17,'BalanceSheet 15-8-19'!$A$11:$CN$476,35,FALSE)</f>
        <v>6</v>
      </c>
      <c r="AJ17" s="3">
        <f>VLOOKUP(A17,'BalanceSheet 15-8-19'!$A$11:$CN$476,36,FALSE)</f>
        <v>6</v>
      </c>
      <c r="AK17" s="3">
        <f>VLOOKUP(A17,'BalanceSheet 15-8-19'!$A$11:$CN$476,37,FALSE)</f>
        <v>6</v>
      </c>
      <c r="AL17" s="3">
        <f>VLOOKUP(A17,'BalanceSheet 15-8-19'!$A$11:$CN$476,38,FALSE)</f>
        <v>6</v>
      </c>
      <c r="AM17" s="3">
        <f>VLOOKUP(A17,'BalanceSheet 15-8-19'!$A$11:$CN$476,39,FALSE)</f>
        <v>6</v>
      </c>
      <c r="AN17" s="3">
        <f>VLOOKUP(A17,'BalanceSheet 15-8-19'!$A$11:$CN$476,40,FALSE)</f>
        <v>6</v>
      </c>
      <c r="AO17" s="3">
        <f>VLOOKUP(A17,'BalanceSheet 15-8-19'!$A$11:$CN$476,41,FALSE)</f>
        <v>6</v>
      </c>
      <c r="AP17" s="3">
        <f>VLOOKUP(A17,'BalanceSheet 15-8-19'!$A$11:$CN$476,42,FALSE)</f>
        <v>6</v>
      </c>
      <c r="AQ17" s="3">
        <f>VLOOKUP(A17,'BalanceSheet 15-8-19'!$A$11:$CN$476,43,FALSE)</f>
        <v>6</v>
      </c>
      <c r="AR17" s="3">
        <f>VLOOKUP(A17,'BalanceSheet 15-8-19'!$A$11:$CN$476,44,FALSE)</f>
        <v>6</v>
      </c>
      <c r="AS17" s="3">
        <f>VLOOKUP(A17,'BalanceSheet 15-8-19'!$A$11:$CN$476,45,FALSE)</f>
        <v>6</v>
      </c>
      <c r="AT17" s="3">
        <f>VLOOKUP(A17,'BalanceSheet 15-8-19'!$A$11:$CN$476,46,FALSE)</f>
        <v>6</v>
      </c>
      <c r="AU17" s="3">
        <f>VLOOKUP(A17,'BalanceSheet 15-8-19'!$A$11:$CN$476,47,FALSE)</f>
        <v>6</v>
      </c>
      <c r="AV17" s="3">
        <f>VLOOKUP(A17,'BalanceSheet 15-8-19'!$A$11:$CN$476,48,FALSE)</f>
        <v>6</v>
      </c>
      <c r="AW17" s="3">
        <f>VLOOKUP(A17,'BalanceSheet 15-8-19'!$A$11:$CN$476,49,FALSE)</f>
        <v>6</v>
      </c>
      <c r="AX17" s="3">
        <f>VLOOKUP(A17,'BalanceSheet 15-8-19'!$A$11:$CN$476,50,FALSE)</f>
        <v>6</v>
      </c>
      <c r="AY17" s="3">
        <f>VLOOKUP(A17,'BalanceSheet 15-8-19'!$A$11:$CN$476,51,FALSE)</f>
        <v>6</v>
      </c>
      <c r="AZ17" s="3">
        <f>VLOOKUP(A17,'BalanceSheet 15-8-19'!$A$11:$CN$476,52,FALSE)</f>
        <v>6</v>
      </c>
      <c r="BA17" s="3">
        <f>VLOOKUP(A17,'BalanceSheet 15-8-19'!$A$11:$CN$476,53,FALSE)</f>
        <v>6</v>
      </c>
      <c r="BB17" s="3">
        <f>VLOOKUP(A17,'BalanceSheet 15-8-19'!$A$11:$CN$476,54,FALSE)</f>
        <v>6</v>
      </c>
      <c r="BC17" s="3">
        <f>VLOOKUP(A17,'BalanceSheet 15-8-19'!$A$11:$CN$476,55,FALSE)</f>
        <v>6</v>
      </c>
      <c r="BD17" s="3">
        <f>VLOOKUP(A17,'BalanceSheet 15-8-19'!$A$11:$CN$476,56,FALSE)</f>
        <v>6</v>
      </c>
      <c r="BE17" s="3">
        <f>VLOOKUP(A17,'BalanceSheet 15-8-19'!$A$11:$CN$476,57,FALSE)</f>
        <v>6</v>
      </c>
      <c r="BF17" s="3">
        <f>VLOOKUP(A17,'BalanceSheet 15-8-19'!$A$11:$CN$476,58,FALSE)</f>
        <v>6</v>
      </c>
      <c r="BG17" s="12">
        <f>VLOOKUP(A17,'BalanceSheet 15-8-19'!$A$11:$CN$476,59,FALSE)</f>
        <v>6</v>
      </c>
      <c r="BH17" s="3">
        <f>VLOOKUP(A17,'BalanceSheet 15-8-19'!$A$11:$CN$476,60,FALSE)</f>
        <v>6</v>
      </c>
      <c r="BI17" s="3">
        <f>VLOOKUP(A17,'BalanceSheet 15-8-19'!$A$11:$CN$476,61,FALSE)</f>
        <v>6</v>
      </c>
      <c r="BJ17" s="3">
        <f>VLOOKUP(A17,'BalanceSheet 15-8-19'!$A$11:$CN$476,62,FALSE)</f>
        <v>6</v>
      </c>
      <c r="BK17" s="3"/>
      <c r="BL17" s="3">
        <f>VLOOKUP(A17,'BalanceSheet 15-8-19'!$A$11:$CN$476,64,FALSE)</f>
        <v>6</v>
      </c>
      <c r="BM17" s="3">
        <f>VLOOKUP(A17,'BalanceSheet 15-8-19'!$A$11:$CN$476,65,FALSE)</f>
        <v>6</v>
      </c>
      <c r="BN17" s="3">
        <f>VLOOKUP(A17,'BalanceSheet 15-8-19'!$A$11:$CN$476,66,FALSE)</f>
        <v>6</v>
      </c>
      <c r="BO17" s="3">
        <f>VLOOKUP(A17,'BalanceSheet 15-8-19'!$A$11:$CN$476,67,FALSE)</f>
        <v>6</v>
      </c>
      <c r="BP17" s="3">
        <f>VLOOKUP(A17,'BalanceSheet 15-8-19'!$A$11:$CN$476,68,FALSE)</f>
        <v>6</v>
      </c>
      <c r="BQ17" s="3">
        <f>VLOOKUP(A17,'BalanceSheet 15-8-19'!$A$11:$CN$476,69,FALSE)</f>
        <v>6</v>
      </c>
      <c r="BR17" s="3">
        <f>VLOOKUP(A17,'BalanceSheet 15-8-19'!$A$11:$CN$476,70,FALSE)</f>
        <v>6</v>
      </c>
      <c r="BS17" s="3">
        <f>VLOOKUP(A17,'BalanceSheet 15-8-19'!$A$11:$CN$476,71,FALSE)</f>
        <v>6</v>
      </c>
      <c r="BT17" s="3">
        <f>VLOOKUP(A17,'BalanceSheet 15-8-19'!$A$11:$CN$476,72,FALSE)</f>
        <v>6</v>
      </c>
      <c r="BU17" s="3">
        <f>VLOOKUP(A17,'BalanceSheet 15-8-19'!$A$11:$CN$476,73,FALSE)</f>
        <v>6</v>
      </c>
      <c r="BV17" s="3">
        <f>VLOOKUP(A17,'BalanceSheet 15-8-19'!$A$11:$CN$476,74,FALSE)</f>
        <v>6</v>
      </c>
      <c r="BW17" s="3">
        <f>VLOOKUP(A17,'BalanceSheet 15-8-19'!$A$11:$CN$476,75,FALSE)</f>
        <v>6</v>
      </c>
      <c r="BX17" s="3">
        <f>VLOOKUP(A17,'BalanceSheet 15-8-19'!$A$11:$CN$476,76,FALSE)</f>
        <v>6</v>
      </c>
      <c r="BY17" s="3">
        <f>VLOOKUP(A17,'BalanceSheet 15-8-19'!$A$11:$CN$476,77,FALSE)</f>
        <v>6</v>
      </c>
      <c r="BZ17" s="3">
        <f>VLOOKUP(A17,'BalanceSheet 15-8-19'!$A$11:$CN$476,78,FALSE)</f>
        <v>6</v>
      </c>
      <c r="CA17" s="3">
        <f>VLOOKUP(A17,'BalanceSheet 15-8-19'!$A$11:$CN$476,79,FALSE)</f>
        <v>6</v>
      </c>
      <c r="CB17" s="3">
        <f>VLOOKUP(A17,'BalanceSheet 15-8-19'!$A$11:$CN$476,80,FALSE)</f>
        <v>6</v>
      </c>
      <c r="CC17" s="3">
        <f>VLOOKUP(A17,'BalanceSheet 15-8-19'!$A$11:$CN$476,81,FALSE)</f>
        <v>6</v>
      </c>
      <c r="CD17" s="3">
        <f>VLOOKUP(A17,'BalanceSheet 15-8-19'!$A$11:$CN$476,82,FALSE)</f>
        <v>6</v>
      </c>
      <c r="CE17" s="3">
        <f>VLOOKUP(A17,'BalanceSheet 15-8-19'!$A$11:$CN$476,83,FALSE)</f>
        <v>6</v>
      </c>
      <c r="CF17" s="3">
        <f>VLOOKUP(A17,'BalanceSheet 15-8-19'!$A$11:$CN$476,84,FALSE)</f>
        <v>6</v>
      </c>
      <c r="CG17" s="3">
        <f>VLOOKUP(A17,'BalanceSheet 15-8-19'!$A$11:$CN$476,85,FALSE)</f>
        <v>6</v>
      </c>
      <c r="CH17" s="3">
        <f>VLOOKUP(A17,'BalanceSheet 15-8-19'!$A$11:$CN$476,86,FALSE)</f>
        <v>6</v>
      </c>
      <c r="CI17" s="3">
        <f>VLOOKUP(A17,'BalanceSheet 15-8-19'!$A$11:$CN$476,87,FALSE)</f>
        <v>6</v>
      </c>
      <c r="CJ17" s="3">
        <f>VLOOKUP(A17,'BalanceSheet 15-8-19'!$A$11:$CN$476,88,FALSE)</f>
        <v>6</v>
      </c>
      <c r="CK17" s="3">
        <f>VLOOKUP(A17,'BalanceSheet 15-8-19'!$A$11:$CN$476,89,FALSE)</f>
        <v>6</v>
      </c>
      <c r="CL17" s="3">
        <f>VLOOKUP(A17,'BalanceSheet 15-8-19'!$A$11:$CN$476,90,FALSE)</f>
        <v>6</v>
      </c>
      <c r="CM17" s="3">
        <f>VLOOKUP(A17,'BalanceSheet 15-8-19'!$A$11:$CN$476,91,FALSE)</f>
        <v>6</v>
      </c>
      <c r="CN17" s="3">
        <f>VLOOKUP(A17,'BalanceSheet 15-8-19'!$A$11:$CS$476,92,FALSE)</f>
        <v>6</v>
      </c>
      <c r="CO17" s="3">
        <f>VLOOKUP(A17,'BalanceSheet 15-8-19'!$A$11:$CS$476,93,FALSE)</f>
        <v>6</v>
      </c>
      <c r="CP17" s="3">
        <f>VLOOKUP(A17,'BalanceSheet 15-8-19'!$A$11:$CS$476,94,FALSE)</f>
        <v>6</v>
      </c>
      <c r="CQ17" s="3">
        <f>VLOOKUP(A17,'BalanceSheet 15-8-19'!$A$11:$CS$476,95,FALSE)</f>
        <v>6</v>
      </c>
      <c r="CR17" s="3">
        <f>VLOOKUP(A17,'BalanceSheet 15-8-19'!$A$11:$CS$476,96,FALSE)</f>
        <v>6</v>
      </c>
      <c r="CS17" s="3">
        <f t="shared" si="0"/>
        <v>558</v>
      </c>
      <c r="CU17" s="19">
        <f>CS17-('BalanceSheet 15-8-19'!CS17-'BalanceSheet 15-8-19'!CV17-'BalanceSheet 15-8-19'!CW17)</f>
        <v>0</v>
      </c>
      <c r="CW17" s="132">
        <f t="shared" si="1"/>
        <v>162</v>
      </c>
      <c r="CZ17" s="148">
        <f>HLOOKUP(A17,CJE!$I$5:$TV$2054,2050, FALSE)</f>
        <v>0</v>
      </c>
      <c r="DB17" s="148">
        <f t="shared" si="2"/>
        <v>396</v>
      </c>
      <c r="DF17" s="21"/>
      <c r="DG17" s="85"/>
      <c r="DH17" s="85"/>
      <c r="DI17" s="22"/>
    </row>
    <row r="18" spans="1:115" x14ac:dyDescent="0.2">
      <c r="A18" s="3" t="str">
        <f>'BalanceSheet 15-8-19'!A18</f>
        <v>100-101-11 - Petty Cash Fund (Empag Siam Holding)</v>
      </c>
      <c r="B18" s="3">
        <f>VLOOKUP(A18,'BalanceSheet 15-8-19'!$A$11:$CN$476,2,FALSE)</f>
        <v>7</v>
      </c>
      <c r="C18" s="3">
        <f>VLOOKUP(A18,'BalanceSheet 15-8-19'!$A$11:$CN$476,3,FALSE)</f>
        <v>7</v>
      </c>
      <c r="D18" s="3">
        <f>VLOOKUP(A18,'BalanceSheet 15-8-19'!$A$11:$CN$476,4,FALSE)</f>
        <v>7</v>
      </c>
      <c r="E18" s="3">
        <f>VLOOKUP(A18,'BalanceSheet 15-8-19'!$A$11:$CN$476,5,FALSE)</f>
        <v>7</v>
      </c>
      <c r="F18" s="3">
        <f>VLOOKUP(A18,'BalanceSheet 15-8-19'!$A$11:$CN$476,6,FALSE)</f>
        <v>7</v>
      </c>
      <c r="G18" s="3">
        <f>VLOOKUP(A18,'BalanceSheet 15-8-19'!$A$11:$CN$476,7,FALSE)</f>
        <v>7</v>
      </c>
      <c r="H18" s="3">
        <f>VLOOKUP(A18,'BalanceSheet 15-8-19'!$A$11:$CN$476,8,FALSE)</f>
        <v>7</v>
      </c>
      <c r="I18" s="3">
        <f>VLOOKUP(A18,'BalanceSheet 15-8-19'!$A$11:$CN$476,9,FALSE)</f>
        <v>7</v>
      </c>
      <c r="J18" s="3"/>
      <c r="K18" s="3">
        <f>VLOOKUP(A18,'BalanceSheet 15-8-19'!$A$11:$CN$476,11,FALSE)</f>
        <v>7</v>
      </c>
      <c r="L18" s="3">
        <f>VLOOKUP(A18,'BalanceSheet 15-8-19'!$A$11:$CN$476,12,FALSE)</f>
        <v>7</v>
      </c>
      <c r="M18" s="3">
        <f>VLOOKUP(A18,'BalanceSheet 15-8-19'!$A$11:$CN$476,13,FALSE)</f>
        <v>7</v>
      </c>
      <c r="N18" s="3">
        <f>VLOOKUP(A18,'BalanceSheet 15-8-19'!$A$11:$CN$476,14,FALSE)</f>
        <v>7</v>
      </c>
      <c r="O18" s="3">
        <f>VLOOKUP(A18,'BalanceSheet 15-8-19'!$A$11:$CN$476,15,FALSE)</f>
        <v>7</v>
      </c>
      <c r="P18" s="3">
        <f>VLOOKUP(A18,'BalanceSheet 15-8-19'!$A$11:$CN$476,16,FALSE)</f>
        <v>7</v>
      </c>
      <c r="Q18" s="3">
        <f>VLOOKUP(A18,'BalanceSheet 15-8-19'!$A$11:$CN$476,17,FALSE)</f>
        <v>7</v>
      </c>
      <c r="R18" s="3">
        <f>VLOOKUP(A18,'BalanceSheet 15-8-19'!$A$11:$CN$476,18,FALSE)</f>
        <v>7</v>
      </c>
      <c r="S18" s="3">
        <f>VLOOKUP(A18,'BalanceSheet 15-8-19'!$A$11:$CN$476,19,FALSE)</f>
        <v>7</v>
      </c>
      <c r="T18" s="3">
        <f>VLOOKUP(A18,'BalanceSheet 15-8-19'!$A$11:$CN$476,20,FALSE)</f>
        <v>7</v>
      </c>
      <c r="U18" s="3">
        <f>VLOOKUP(A18,'BalanceSheet 15-8-19'!$A$11:$CN$476,21,FALSE)</f>
        <v>7</v>
      </c>
      <c r="V18" s="3">
        <f>VLOOKUP(A18,'BalanceSheet 15-8-19'!$A$11:$CN$476,22,FALSE)</f>
        <v>7</v>
      </c>
      <c r="W18" s="3">
        <f>VLOOKUP(A18,'BalanceSheet 15-8-19'!$A$11:$CN$476,23,FALSE)</f>
        <v>7</v>
      </c>
      <c r="X18" s="3">
        <f>VLOOKUP(A18,'BalanceSheet 15-8-19'!$A$11:$CN$476,24,FALSE)</f>
        <v>7</v>
      </c>
      <c r="Y18" s="3">
        <f>VLOOKUP(A18,'BalanceSheet 15-8-19'!$A$11:$CN$476,25,FALSE)</f>
        <v>7</v>
      </c>
      <c r="Z18" s="3">
        <f>VLOOKUP(A18,'BalanceSheet 15-8-19'!$A$11:$CN$476,26,FALSE)</f>
        <v>7</v>
      </c>
      <c r="AA18" s="3">
        <f>VLOOKUP(A18,'BalanceSheet 15-8-19'!$A$11:$CN$476,27,FALSE)</f>
        <v>7</v>
      </c>
      <c r="AB18" s="3">
        <f>VLOOKUP(A18,'BalanceSheet 15-8-19'!$A$11:$CN$476,28,FALSE)</f>
        <v>7</v>
      </c>
      <c r="AC18" s="3">
        <f>VLOOKUP(A18,'BalanceSheet 15-8-19'!$A$11:$CN$476,29,FALSE)</f>
        <v>7</v>
      </c>
      <c r="AD18" s="3">
        <f>VLOOKUP(A18,'BalanceSheet 15-8-19'!$A$11:$CN$476,30,FALSE)</f>
        <v>7</v>
      </c>
      <c r="AE18" s="3">
        <f>VLOOKUP(A18,'BalanceSheet 15-8-19'!$A$11:$CN$476,31,FALSE)</f>
        <v>7</v>
      </c>
      <c r="AF18" s="3">
        <f>VLOOKUP(A18,'BalanceSheet 15-8-19'!$A$11:$CN$476,32,FALSE)</f>
        <v>7</v>
      </c>
      <c r="AG18" s="3">
        <f>VLOOKUP(A18,'BalanceSheet 15-8-19'!$A$11:$CN$476,33,FALSE)</f>
        <v>7</v>
      </c>
      <c r="AH18" s="3">
        <f>VLOOKUP(A18,'BalanceSheet 15-8-19'!$A$11:$CN$476,34,FALSE)</f>
        <v>7</v>
      </c>
      <c r="AI18" s="3">
        <f>VLOOKUP(A18,'BalanceSheet 15-8-19'!$A$11:$CN$476,35,FALSE)</f>
        <v>7</v>
      </c>
      <c r="AJ18" s="3">
        <f>VLOOKUP(A18,'BalanceSheet 15-8-19'!$A$11:$CN$476,36,FALSE)</f>
        <v>7</v>
      </c>
      <c r="AK18" s="3">
        <f>VLOOKUP(A18,'BalanceSheet 15-8-19'!$A$11:$CN$476,37,FALSE)</f>
        <v>7</v>
      </c>
      <c r="AL18" s="3">
        <f>VLOOKUP(A18,'BalanceSheet 15-8-19'!$A$11:$CN$476,38,FALSE)</f>
        <v>7</v>
      </c>
      <c r="AM18" s="3">
        <f>VLOOKUP(A18,'BalanceSheet 15-8-19'!$A$11:$CN$476,39,FALSE)</f>
        <v>7</v>
      </c>
      <c r="AN18" s="3">
        <f>VLOOKUP(A18,'BalanceSheet 15-8-19'!$A$11:$CN$476,40,FALSE)</f>
        <v>7</v>
      </c>
      <c r="AO18" s="3">
        <f>VLOOKUP(A18,'BalanceSheet 15-8-19'!$A$11:$CN$476,41,FALSE)</f>
        <v>7</v>
      </c>
      <c r="AP18" s="3">
        <f>VLOOKUP(A18,'BalanceSheet 15-8-19'!$A$11:$CN$476,42,FALSE)</f>
        <v>7</v>
      </c>
      <c r="AQ18" s="3">
        <f>VLOOKUP(A18,'BalanceSheet 15-8-19'!$A$11:$CN$476,43,FALSE)</f>
        <v>7</v>
      </c>
      <c r="AR18" s="3">
        <f>VLOOKUP(A18,'BalanceSheet 15-8-19'!$A$11:$CN$476,44,FALSE)</f>
        <v>7</v>
      </c>
      <c r="AS18" s="3">
        <f>VLOOKUP(A18,'BalanceSheet 15-8-19'!$A$11:$CN$476,45,FALSE)</f>
        <v>7</v>
      </c>
      <c r="AT18" s="3">
        <f>VLOOKUP(A18,'BalanceSheet 15-8-19'!$A$11:$CN$476,46,FALSE)</f>
        <v>7</v>
      </c>
      <c r="AU18" s="3">
        <f>VLOOKUP(A18,'BalanceSheet 15-8-19'!$A$11:$CN$476,47,FALSE)</f>
        <v>7</v>
      </c>
      <c r="AV18" s="3">
        <f>VLOOKUP(A18,'BalanceSheet 15-8-19'!$A$11:$CN$476,48,FALSE)</f>
        <v>7</v>
      </c>
      <c r="AW18" s="3">
        <f>VLOOKUP(A18,'BalanceSheet 15-8-19'!$A$11:$CN$476,49,FALSE)</f>
        <v>7</v>
      </c>
      <c r="AX18" s="3">
        <f>VLOOKUP(A18,'BalanceSheet 15-8-19'!$A$11:$CN$476,50,FALSE)</f>
        <v>7</v>
      </c>
      <c r="AY18" s="3">
        <f>VLOOKUP(A18,'BalanceSheet 15-8-19'!$A$11:$CN$476,51,FALSE)</f>
        <v>7</v>
      </c>
      <c r="AZ18" s="3">
        <f>VLOOKUP(A18,'BalanceSheet 15-8-19'!$A$11:$CN$476,52,FALSE)</f>
        <v>7</v>
      </c>
      <c r="BA18" s="3">
        <f>VLOOKUP(A18,'BalanceSheet 15-8-19'!$A$11:$CN$476,53,FALSE)</f>
        <v>7</v>
      </c>
      <c r="BB18" s="3">
        <f>VLOOKUP(A18,'BalanceSheet 15-8-19'!$A$11:$CN$476,54,FALSE)</f>
        <v>7</v>
      </c>
      <c r="BC18" s="3">
        <f>VLOOKUP(A18,'BalanceSheet 15-8-19'!$A$11:$CN$476,55,FALSE)</f>
        <v>7</v>
      </c>
      <c r="BD18" s="3">
        <f>VLOOKUP(A18,'BalanceSheet 15-8-19'!$A$11:$CN$476,56,FALSE)</f>
        <v>7</v>
      </c>
      <c r="BE18" s="3">
        <f>VLOOKUP(A18,'BalanceSheet 15-8-19'!$A$11:$CN$476,57,FALSE)</f>
        <v>7</v>
      </c>
      <c r="BF18" s="3">
        <f>VLOOKUP(A18,'BalanceSheet 15-8-19'!$A$11:$CN$476,58,FALSE)</f>
        <v>7</v>
      </c>
      <c r="BG18" s="12">
        <f>VLOOKUP(A18,'BalanceSheet 15-8-19'!$A$11:$CN$476,59,FALSE)</f>
        <v>7</v>
      </c>
      <c r="BH18" s="3">
        <f>VLOOKUP(A18,'BalanceSheet 15-8-19'!$A$11:$CN$476,60,FALSE)</f>
        <v>7</v>
      </c>
      <c r="BI18" s="3">
        <f>VLOOKUP(A18,'BalanceSheet 15-8-19'!$A$11:$CN$476,61,FALSE)</f>
        <v>7</v>
      </c>
      <c r="BJ18" s="3">
        <f>VLOOKUP(A18,'BalanceSheet 15-8-19'!$A$11:$CN$476,62,FALSE)</f>
        <v>7</v>
      </c>
      <c r="BK18" s="3"/>
      <c r="BL18" s="3">
        <f>VLOOKUP(A18,'BalanceSheet 15-8-19'!$A$11:$CN$476,64,FALSE)</f>
        <v>7</v>
      </c>
      <c r="BM18" s="3">
        <f>VLOOKUP(A18,'BalanceSheet 15-8-19'!$A$11:$CN$476,65,FALSE)</f>
        <v>7</v>
      </c>
      <c r="BN18" s="3">
        <f>VLOOKUP(A18,'BalanceSheet 15-8-19'!$A$11:$CN$476,66,FALSE)</f>
        <v>7</v>
      </c>
      <c r="BO18" s="3">
        <f>VLOOKUP(A18,'BalanceSheet 15-8-19'!$A$11:$CN$476,67,FALSE)</f>
        <v>7</v>
      </c>
      <c r="BP18" s="3">
        <f>VLOOKUP(A18,'BalanceSheet 15-8-19'!$A$11:$CN$476,68,FALSE)</f>
        <v>7</v>
      </c>
      <c r="BQ18" s="3">
        <f>VLOOKUP(A18,'BalanceSheet 15-8-19'!$A$11:$CN$476,69,FALSE)</f>
        <v>7</v>
      </c>
      <c r="BR18" s="3">
        <f>VLOOKUP(A18,'BalanceSheet 15-8-19'!$A$11:$CN$476,70,FALSE)</f>
        <v>7</v>
      </c>
      <c r="BS18" s="3">
        <f>VLOOKUP(A18,'BalanceSheet 15-8-19'!$A$11:$CN$476,71,FALSE)</f>
        <v>7</v>
      </c>
      <c r="BT18" s="3">
        <f>VLOOKUP(A18,'BalanceSheet 15-8-19'!$A$11:$CN$476,72,FALSE)</f>
        <v>7</v>
      </c>
      <c r="BU18" s="3">
        <f>VLOOKUP(A18,'BalanceSheet 15-8-19'!$A$11:$CN$476,73,FALSE)</f>
        <v>7</v>
      </c>
      <c r="BV18" s="3">
        <f>VLOOKUP(A18,'BalanceSheet 15-8-19'!$A$11:$CN$476,74,FALSE)</f>
        <v>7</v>
      </c>
      <c r="BW18" s="3">
        <f>VLOOKUP(A18,'BalanceSheet 15-8-19'!$A$11:$CN$476,75,FALSE)</f>
        <v>7</v>
      </c>
      <c r="BX18" s="3">
        <f>VLOOKUP(A18,'BalanceSheet 15-8-19'!$A$11:$CN$476,76,FALSE)</f>
        <v>7</v>
      </c>
      <c r="BY18" s="3">
        <f>VLOOKUP(A18,'BalanceSheet 15-8-19'!$A$11:$CN$476,77,FALSE)</f>
        <v>7</v>
      </c>
      <c r="BZ18" s="3">
        <f>VLOOKUP(A18,'BalanceSheet 15-8-19'!$A$11:$CN$476,78,FALSE)</f>
        <v>7</v>
      </c>
      <c r="CA18" s="3">
        <f>VLOOKUP(A18,'BalanceSheet 15-8-19'!$A$11:$CN$476,79,FALSE)</f>
        <v>7</v>
      </c>
      <c r="CB18" s="3">
        <f>VLOOKUP(A18,'BalanceSheet 15-8-19'!$A$11:$CN$476,80,FALSE)</f>
        <v>7</v>
      </c>
      <c r="CC18" s="3">
        <f>VLOOKUP(A18,'BalanceSheet 15-8-19'!$A$11:$CN$476,81,FALSE)</f>
        <v>7</v>
      </c>
      <c r="CD18" s="3">
        <f>VLOOKUP(A18,'BalanceSheet 15-8-19'!$A$11:$CN$476,82,FALSE)</f>
        <v>7</v>
      </c>
      <c r="CE18" s="3">
        <f>VLOOKUP(A18,'BalanceSheet 15-8-19'!$A$11:$CN$476,83,FALSE)</f>
        <v>7</v>
      </c>
      <c r="CF18" s="3">
        <f>VLOOKUP(A18,'BalanceSheet 15-8-19'!$A$11:$CN$476,84,FALSE)</f>
        <v>7</v>
      </c>
      <c r="CG18" s="3">
        <f>VLOOKUP(A18,'BalanceSheet 15-8-19'!$A$11:$CN$476,85,FALSE)</f>
        <v>7</v>
      </c>
      <c r="CH18" s="3">
        <f>VLOOKUP(A18,'BalanceSheet 15-8-19'!$A$11:$CN$476,86,FALSE)</f>
        <v>7</v>
      </c>
      <c r="CI18" s="3">
        <f>VLOOKUP(A18,'BalanceSheet 15-8-19'!$A$11:$CN$476,87,FALSE)</f>
        <v>7</v>
      </c>
      <c r="CJ18" s="3">
        <f>VLOOKUP(A18,'BalanceSheet 15-8-19'!$A$11:$CN$476,88,FALSE)</f>
        <v>7</v>
      </c>
      <c r="CK18" s="3">
        <f>VLOOKUP(A18,'BalanceSheet 15-8-19'!$A$11:$CN$476,89,FALSE)</f>
        <v>7</v>
      </c>
      <c r="CL18" s="3">
        <f>VLOOKUP(A18,'BalanceSheet 15-8-19'!$A$11:$CN$476,90,FALSE)</f>
        <v>7</v>
      </c>
      <c r="CM18" s="3">
        <f>VLOOKUP(A18,'BalanceSheet 15-8-19'!$A$11:$CN$476,91,FALSE)</f>
        <v>7</v>
      </c>
      <c r="CN18" s="3">
        <f>VLOOKUP(A18,'BalanceSheet 15-8-19'!$A$11:$CS$476,92,FALSE)</f>
        <v>7</v>
      </c>
      <c r="CO18" s="3">
        <f>VLOOKUP(A18,'BalanceSheet 15-8-19'!$A$11:$CS$476,93,FALSE)</f>
        <v>7</v>
      </c>
      <c r="CP18" s="3">
        <f>VLOOKUP(A18,'BalanceSheet 15-8-19'!$A$11:$CS$476,94,FALSE)</f>
        <v>7</v>
      </c>
      <c r="CQ18" s="3">
        <f>VLOOKUP(A18,'BalanceSheet 15-8-19'!$A$11:$CS$476,95,FALSE)</f>
        <v>7</v>
      </c>
      <c r="CR18" s="3">
        <f>VLOOKUP(A18,'BalanceSheet 15-8-19'!$A$11:$CS$476,96,FALSE)</f>
        <v>7</v>
      </c>
      <c r="CS18" s="3">
        <f t="shared" si="0"/>
        <v>651</v>
      </c>
      <c r="CU18" s="19">
        <f>CS18-('BalanceSheet 15-8-19'!CS18-'BalanceSheet 15-8-19'!CV18-'BalanceSheet 15-8-19'!CW18)</f>
        <v>0</v>
      </c>
      <c r="CW18" s="132">
        <f t="shared" si="1"/>
        <v>189</v>
      </c>
      <c r="CZ18" s="148">
        <f>HLOOKUP(A18,CJE!$I$5:$TV$2054,2050, FALSE)</f>
        <v>0</v>
      </c>
      <c r="DB18" s="148">
        <f t="shared" si="2"/>
        <v>462</v>
      </c>
      <c r="DF18" s="173" t="s">
        <v>1105</v>
      </c>
      <c r="DG18" s="85"/>
      <c r="DH18" s="85"/>
      <c r="DI18" s="22"/>
    </row>
    <row r="19" spans="1:115" x14ac:dyDescent="0.2">
      <c r="A19" s="3" t="str">
        <f>'BalanceSheet 15-8-19'!A19</f>
        <v>100-101-12 - Petty Cash Fund (Empag Thailand Co Ltd)</v>
      </c>
      <c r="B19" s="3">
        <f>VLOOKUP(A19,'BalanceSheet 15-8-19'!$A$11:$CN$476,2,FALSE)</f>
        <v>7</v>
      </c>
      <c r="C19" s="3">
        <f>VLOOKUP(A19,'BalanceSheet 15-8-19'!$A$11:$CN$476,3,FALSE)</f>
        <v>7</v>
      </c>
      <c r="D19" s="3">
        <f>VLOOKUP(A19,'BalanceSheet 15-8-19'!$A$11:$CN$476,4,FALSE)</f>
        <v>7</v>
      </c>
      <c r="E19" s="3">
        <f>VLOOKUP(A19,'BalanceSheet 15-8-19'!$A$11:$CN$476,5,FALSE)</f>
        <v>7</v>
      </c>
      <c r="F19" s="3">
        <f>VLOOKUP(A19,'BalanceSheet 15-8-19'!$A$11:$CN$476,6,FALSE)</f>
        <v>7</v>
      </c>
      <c r="G19" s="3">
        <f>VLOOKUP(A19,'BalanceSheet 15-8-19'!$A$11:$CN$476,7,FALSE)</f>
        <v>7</v>
      </c>
      <c r="H19" s="3">
        <f>VLOOKUP(A19,'BalanceSheet 15-8-19'!$A$11:$CN$476,8,FALSE)</f>
        <v>7</v>
      </c>
      <c r="I19" s="3">
        <f>VLOOKUP(A19,'BalanceSheet 15-8-19'!$A$11:$CN$476,9,FALSE)</f>
        <v>7</v>
      </c>
      <c r="J19" s="3"/>
      <c r="K19" s="3">
        <f>VLOOKUP(A19,'BalanceSheet 15-8-19'!$A$11:$CN$476,11,FALSE)</f>
        <v>7</v>
      </c>
      <c r="L19" s="3">
        <f>VLOOKUP(A19,'BalanceSheet 15-8-19'!$A$11:$CN$476,12,FALSE)</f>
        <v>7</v>
      </c>
      <c r="M19" s="3">
        <f>VLOOKUP(A19,'BalanceSheet 15-8-19'!$A$11:$CN$476,13,FALSE)</f>
        <v>7</v>
      </c>
      <c r="N19" s="3">
        <f>VLOOKUP(A19,'BalanceSheet 15-8-19'!$A$11:$CN$476,14,FALSE)</f>
        <v>7</v>
      </c>
      <c r="O19" s="3">
        <f>VLOOKUP(A19,'BalanceSheet 15-8-19'!$A$11:$CN$476,15,FALSE)</f>
        <v>7</v>
      </c>
      <c r="P19" s="3">
        <f>VLOOKUP(A19,'BalanceSheet 15-8-19'!$A$11:$CN$476,16,FALSE)</f>
        <v>7</v>
      </c>
      <c r="Q19" s="3">
        <f>VLOOKUP(A19,'BalanceSheet 15-8-19'!$A$11:$CN$476,17,FALSE)</f>
        <v>7</v>
      </c>
      <c r="R19" s="3">
        <f>VLOOKUP(A19,'BalanceSheet 15-8-19'!$A$11:$CN$476,18,FALSE)</f>
        <v>7</v>
      </c>
      <c r="S19" s="3">
        <f>VLOOKUP(A19,'BalanceSheet 15-8-19'!$A$11:$CN$476,19,FALSE)</f>
        <v>7</v>
      </c>
      <c r="T19" s="3">
        <f>VLOOKUP(A19,'BalanceSheet 15-8-19'!$A$11:$CN$476,20,FALSE)</f>
        <v>7</v>
      </c>
      <c r="U19" s="3">
        <f>VLOOKUP(A19,'BalanceSheet 15-8-19'!$A$11:$CN$476,21,FALSE)</f>
        <v>7</v>
      </c>
      <c r="V19" s="3">
        <f>VLOOKUP(A19,'BalanceSheet 15-8-19'!$A$11:$CN$476,22,FALSE)</f>
        <v>7</v>
      </c>
      <c r="W19" s="3">
        <f>VLOOKUP(A19,'BalanceSheet 15-8-19'!$A$11:$CN$476,23,FALSE)</f>
        <v>7</v>
      </c>
      <c r="X19" s="3">
        <f>VLOOKUP(A19,'BalanceSheet 15-8-19'!$A$11:$CN$476,24,FALSE)</f>
        <v>7</v>
      </c>
      <c r="Y19" s="3">
        <f>VLOOKUP(A19,'BalanceSheet 15-8-19'!$A$11:$CN$476,25,FALSE)</f>
        <v>7</v>
      </c>
      <c r="Z19" s="3">
        <f>VLOOKUP(A19,'BalanceSheet 15-8-19'!$A$11:$CN$476,26,FALSE)</f>
        <v>7</v>
      </c>
      <c r="AA19" s="3">
        <f>VLOOKUP(A19,'BalanceSheet 15-8-19'!$A$11:$CN$476,27,FALSE)</f>
        <v>7</v>
      </c>
      <c r="AB19" s="3">
        <f>VLOOKUP(A19,'BalanceSheet 15-8-19'!$A$11:$CN$476,28,FALSE)</f>
        <v>7</v>
      </c>
      <c r="AC19" s="3">
        <f>VLOOKUP(A19,'BalanceSheet 15-8-19'!$A$11:$CN$476,29,FALSE)</f>
        <v>7</v>
      </c>
      <c r="AD19" s="3">
        <f>VLOOKUP(A19,'BalanceSheet 15-8-19'!$A$11:$CN$476,30,FALSE)</f>
        <v>7</v>
      </c>
      <c r="AE19" s="3">
        <f>VLOOKUP(A19,'BalanceSheet 15-8-19'!$A$11:$CN$476,31,FALSE)</f>
        <v>7</v>
      </c>
      <c r="AF19" s="3">
        <f>VLOOKUP(A19,'BalanceSheet 15-8-19'!$A$11:$CN$476,32,FALSE)</f>
        <v>7</v>
      </c>
      <c r="AG19" s="3">
        <f>VLOOKUP(A19,'BalanceSheet 15-8-19'!$A$11:$CN$476,33,FALSE)</f>
        <v>7</v>
      </c>
      <c r="AH19" s="3">
        <f>VLOOKUP(A19,'BalanceSheet 15-8-19'!$A$11:$CN$476,34,FALSE)</f>
        <v>7</v>
      </c>
      <c r="AI19" s="3">
        <f>VLOOKUP(A19,'BalanceSheet 15-8-19'!$A$11:$CN$476,35,FALSE)</f>
        <v>7</v>
      </c>
      <c r="AJ19" s="3">
        <f>VLOOKUP(A19,'BalanceSheet 15-8-19'!$A$11:$CN$476,36,FALSE)</f>
        <v>7</v>
      </c>
      <c r="AK19" s="3">
        <f>VLOOKUP(A19,'BalanceSheet 15-8-19'!$A$11:$CN$476,37,FALSE)</f>
        <v>7</v>
      </c>
      <c r="AL19" s="3">
        <f>VLOOKUP(A19,'BalanceSheet 15-8-19'!$A$11:$CN$476,38,FALSE)</f>
        <v>7</v>
      </c>
      <c r="AM19" s="3">
        <f>VLOOKUP(A19,'BalanceSheet 15-8-19'!$A$11:$CN$476,39,FALSE)</f>
        <v>7</v>
      </c>
      <c r="AN19" s="3">
        <f>VLOOKUP(A19,'BalanceSheet 15-8-19'!$A$11:$CN$476,40,FALSE)</f>
        <v>7</v>
      </c>
      <c r="AO19" s="3">
        <f>VLOOKUP(A19,'BalanceSheet 15-8-19'!$A$11:$CN$476,41,FALSE)</f>
        <v>7</v>
      </c>
      <c r="AP19" s="3">
        <f>VLOOKUP(A19,'BalanceSheet 15-8-19'!$A$11:$CN$476,42,FALSE)</f>
        <v>7</v>
      </c>
      <c r="AQ19" s="3">
        <f>VLOOKUP(A19,'BalanceSheet 15-8-19'!$A$11:$CN$476,43,FALSE)</f>
        <v>7</v>
      </c>
      <c r="AR19" s="3">
        <f>VLOOKUP(A19,'BalanceSheet 15-8-19'!$A$11:$CN$476,44,FALSE)</f>
        <v>7</v>
      </c>
      <c r="AS19" s="3">
        <f>VLOOKUP(A19,'BalanceSheet 15-8-19'!$A$11:$CN$476,45,FALSE)</f>
        <v>7</v>
      </c>
      <c r="AT19" s="3">
        <f>VLOOKUP(A19,'BalanceSheet 15-8-19'!$A$11:$CN$476,46,FALSE)</f>
        <v>7</v>
      </c>
      <c r="AU19" s="3">
        <f>VLOOKUP(A19,'BalanceSheet 15-8-19'!$A$11:$CN$476,47,FALSE)</f>
        <v>7</v>
      </c>
      <c r="AV19" s="3">
        <f>VLOOKUP(A19,'BalanceSheet 15-8-19'!$A$11:$CN$476,48,FALSE)</f>
        <v>7</v>
      </c>
      <c r="AW19" s="3">
        <f>VLOOKUP(A19,'BalanceSheet 15-8-19'!$A$11:$CN$476,49,FALSE)</f>
        <v>7</v>
      </c>
      <c r="AX19" s="3">
        <f>VLOOKUP(A19,'BalanceSheet 15-8-19'!$A$11:$CN$476,50,FALSE)</f>
        <v>7</v>
      </c>
      <c r="AY19" s="3">
        <f>VLOOKUP(A19,'BalanceSheet 15-8-19'!$A$11:$CN$476,51,FALSE)</f>
        <v>7</v>
      </c>
      <c r="AZ19" s="3">
        <f>VLOOKUP(A19,'BalanceSheet 15-8-19'!$A$11:$CN$476,52,FALSE)</f>
        <v>7</v>
      </c>
      <c r="BA19" s="3">
        <f>VLOOKUP(A19,'BalanceSheet 15-8-19'!$A$11:$CN$476,53,FALSE)</f>
        <v>7</v>
      </c>
      <c r="BB19" s="3">
        <f>VLOOKUP(A19,'BalanceSheet 15-8-19'!$A$11:$CN$476,54,FALSE)</f>
        <v>7</v>
      </c>
      <c r="BC19" s="3">
        <f>VLOOKUP(A19,'BalanceSheet 15-8-19'!$A$11:$CN$476,55,FALSE)</f>
        <v>7</v>
      </c>
      <c r="BD19" s="3">
        <f>VLOOKUP(A19,'BalanceSheet 15-8-19'!$A$11:$CN$476,56,FALSE)</f>
        <v>7</v>
      </c>
      <c r="BE19" s="3">
        <f>VLOOKUP(A19,'BalanceSheet 15-8-19'!$A$11:$CN$476,57,FALSE)</f>
        <v>7</v>
      </c>
      <c r="BF19" s="3">
        <f>VLOOKUP(A19,'BalanceSheet 15-8-19'!$A$11:$CN$476,58,FALSE)</f>
        <v>7</v>
      </c>
      <c r="BG19" s="12">
        <f>VLOOKUP(A19,'BalanceSheet 15-8-19'!$A$11:$CN$476,59,FALSE)</f>
        <v>7</v>
      </c>
      <c r="BH19" s="3">
        <f>VLOOKUP(A19,'BalanceSheet 15-8-19'!$A$11:$CN$476,60,FALSE)</f>
        <v>7</v>
      </c>
      <c r="BI19" s="3">
        <f>VLOOKUP(A19,'BalanceSheet 15-8-19'!$A$11:$CN$476,61,FALSE)</f>
        <v>7</v>
      </c>
      <c r="BJ19" s="3">
        <f>VLOOKUP(A19,'BalanceSheet 15-8-19'!$A$11:$CN$476,62,FALSE)</f>
        <v>7</v>
      </c>
      <c r="BK19" s="3"/>
      <c r="BL19" s="3">
        <f>VLOOKUP(A19,'BalanceSheet 15-8-19'!$A$11:$CN$476,64,FALSE)</f>
        <v>7</v>
      </c>
      <c r="BM19" s="3">
        <f>VLOOKUP(A19,'BalanceSheet 15-8-19'!$A$11:$CN$476,65,FALSE)</f>
        <v>7</v>
      </c>
      <c r="BN19" s="3">
        <f>VLOOKUP(A19,'BalanceSheet 15-8-19'!$A$11:$CN$476,66,FALSE)</f>
        <v>7</v>
      </c>
      <c r="BO19" s="3">
        <f>VLOOKUP(A19,'BalanceSheet 15-8-19'!$A$11:$CN$476,67,FALSE)</f>
        <v>7</v>
      </c>
      <c r="BP19" s="3">
        <f>VLOOKUP(A19,'BalanceSheet 15-8-19'!$A$11:$CN$476,68,FALSE)</f>
        <v>7</v>
      </c>
      <c r="BQ19" s="3">
        <f>VLOOKUP(A19,'BalanceSheet 15-8-19'!$A$11:$CN$476,69,FALSE)</f>
        <v>7</v>
      </c>
      <c r="BR19" s="3">
        <f>VLOOKUP(A19,'BalanceSheet 15-8-19'!$A$11:$CN$476,70,FALSE)</f>
        <v>7</v>
      </c>
      <c r="BS19" s="3">
        <f>VLOOKUP(A19,'BalanceSheet 15-8-19'!$A$11:$CN$476,71,FALSE)</f>
        <v>7</v>
      </c>
      <c r="BT19" s="3">
        <f>VLOOKUP(A19,'BalanceSheet 15-8-19'!$A$11:$CN$476,72,FALSE)</f>
        <v>7</v>
      </c>
      <c r="BU19" s="3">
        <f>VLOOKUP(A19,'BalanceSheet 15-8-19'!$A$11:$CN$476,73,FALSE)</f>
        <v>7</v>
      </c>
      <c r="BV19" s="3">
        <f>VLOOKUP(A19,'BalanceSheet 15-8-19'!$A$11:$CN$476,74,FALSE)</f>
        <v>7</v>
      </c>
      <c r="BW19" s="3">
        <f>VLOOKUP(A19,'BalanceSheet 15-8-19'!$A$11:$CN$476,75,FALSE)</f>
        <v>7</v>
      </c>
      <c r="BX19" s="3">
        <f>VLOOKUP(A19,'BalanceSheet 15-8-19'!$A$11:$CN$476,76,FALSE)</f>
        <v>7</v>
      </c>
      <c r="BY19" s="3">
        <f>VLOOKUP(A19,'BalanceSheet 15-8-19'!$A$11:$CN$476,77,FALSE)</f>
        <v>7</v>
      </c>
      <c r="BZ19" s="3">
        <f>VLOOKUP(A19,'BalanceSheet 15-8-19'!$A$11:$CN$476,78,FALSE)</f>
        <v>7</v>
      </c>
      <c r="CA19" s="3">
        <f>VLOOKUP(A19,'BalanceSheet 15-8-19'!$A$11:$CN$476,79,FALSE)</f>
        <v>7</v>
      </c>
      <c r="CB19" s="3">
        <f>VLOOKUP(A19,'BalanceSheet 15-8-19'!$A$11:$CN$476,80,FALSE)</f>
        <v>7</v>
      </c>
      <c r="CC19" s="3">
        <f>VLOOKUP(A19,'BalanceSheet 15-8-19'!$A$11:$CN$476,81,FALSE)</f>
        <v>7</v>
      </c>
      <c r="CD19" s="3">
        <f>VLOOKUP(A19,'BalanceSheet 15-8-19'!$A$11:$CN$476,82,FALSE)</f>
        <v>7</v>
      </c>
      <c r="CE19" s="3">
        <f>VLOOKUP(A19,'BalanceSheet 15-8-19'!$A$11:$CN$476,83,FALSE)</f>
        <v>7</v>
      </c>
      <c r="CF19" s="3">
        <f>VLOOKUP(A19,'BalanceSheet 15-8-19'!$A$11:$CN$476,84,FALSE)</f>
        <v>7</v>
      </c>
      <c r="CG19" s="3">
        <f>VLOOKUP(A19,'BalanceSheet 15-8-19'!$A$11:$CN$476,85,FALSE)</f>
        <v>7</v>
      </c>
      <c r="CH19" s="3">
        <f>VLOOKUP(A19,'BalanceSheet 15-8-19'!$A$11:$CN$476,86,FALSE)</f>
        <v>7</v>
      </c>
      <c r="CI19" s="3">
        <f>VLOOKUP(A19,'BalanceSheet 15-8-19'!$A$11:$CN$476,87,FALSE)</f>
        <v>7</v>
      </c>
      <c r="CJ19" s="3">
        <f>VLOOKUP(A19,'BalanceSheet 15-8-19'!$A$11:$CN$476,88,FALSE)</f>
        <v>7</v>
      </c>
      <c r="CK19" s="3">
        <f>VLOOKUP(A19,'BalanceSheet 15-8-19'!$A$11:$CN$476,89,FALSE)</f>
        <v>7</v>
      </c>
      <c r="CL19" s="3">
        <f>VLOOKUP(A19,'BalanceSheet 15-8-19'!$A$11:$CN$476,90,FALSE)</f>
        <v>7</v>
      </c>
      <c r="CM19" s="3">
        <f>VLOOKUP(A19,'BalanceSheet 15-8-19'!$A$11:$CN$476,91,FALSE)</f>
        <v>7</v>
      </c>
      <c r="CN19" s="3">
        <f>VLOOKUP(A19,'BalanceSheet 15-8-19'!$A$11:$CS$476,92,FALSE)</f>
        <v>7</v>
      </c>
      <c r="CO19" s="3">
        <f>VLOOKUP(A19,'BalanceSheet 15-8-19'!$A$11:$CS$476,93,FALSE)</f>
        <v>7</v>
      </c>
      <c r="CP19" s="3">
        <f>VLOOKUP(A19,'BalanceSheet 15-8-19'!$A$11:$CS$476,94,FALSE)</f>
        <v>7</v>
      </c>
      <c r="CQ19" s="3">
        <f>VLOOKUP(A19,'BalanceSheet 15-8-19'!$A$11:$CS$476,95,FALSE)</f>
        <v>7</v>
      </c>
      <c r="CR19" s="3">
        <f>VLOOKUP(A19,'BalanceSheet 15-8-19'!$A$11:$CS$476,96,FALSE)</f>
        <v>7</v>
      </c>
      <c r="CS19" s="3">
        <f t="shared" si="0"/>
        <v>651</v>
      </c>
      <c r="CU19" s="19">
        <f>CS19-('BalanceSheet 15-8-19'!CS19-'BalanceSheet 15-8-19'!CV19-'BalanceSheet 15-8-19'!CW19)</f>
        <v>0</v>
      </c>
      <c r="CW19" s="132">
        <f t="shared" si="1"/>
        <v>189</v>
      </c>
      <c r="CZ19" s="148">
        <f>HLOOKUP(A19,CJE!$I$5:$TV$2054,2050, FALSE)</f>
        <v>0</v>
      </c>
      <c r="DB19" s="148">
        <f t="shared" si="2"/>
        <v>462</v>
      </c>
      <c r="DF19" s="21" t="s">
        <v>1106</v>
      </c>
      <c r="DG19" s="176">
        <f>DB208+DB224+DB219+1717</f>
        <v>-188219.74039670004</v>
      </c>
      <c r="DH19" s="85"/>
      <c r="DI19" s="22"/>
    </row>
    <row r="20" spans="1:115" x14ac:dyDescent="0.2">
      <c r="A20" s="3" t="str">
        <f>'BalanceSheet 15-8-19'!A20</f>
        <v>100-101-14 - PETTY CASH FUND (TXB)</v>
      </c>
      <c r="B20" s="3">
        <f>VLOOKUP(A20,'BalanceSheet 15-8-19'!$A$11:$CN$476,2,FALSE)</f>
        <v>7</v>
      </c>
      <c r="C20" s="3">
        <f>VLOOKUP(A20,'BalanceSheet 15-8-19'!$A$11:$CN$476,3,FALSE)</f>
        <v>7</v>
      </c>
      <c r="D20" s="3">
        <f>VLOOKUP(A20,'BalanceSheet 15-8-19'!$A$11:$CN$476,4,FALSE)</f>
        <v>7</v>
      </c>
      <c r="E20" s="3">
        <f>VLOOKUP(A20,'BalanceSheet 15-8-19'!$A$11:$CN$476,5,FALSE)</f>
        <v>7</v>
      </c>
      <c r="F20" s="3">
        <f>VLOOKUP(A20,'BalanceSheet 15-8-19'!$A$11:$CN$476,6,FALSE)</f>
        <v>7</v>
      </c>
      <c r="G20" s="3">
        <f>VLOOKUP(A20,'BalanceSheet 15-8-19'!$A$11:$CN$476,7,FALSE)</f>
        <v>7</v>
      </c>
      <c r="H20" s="3">
        <f>VLOOKUP(A20,'BalanceSheet 15-8-19'!$A$11:$CN$476,8,FALSE)</f>
        <v>7</v>
      </c>
      <c r="I20" s="3">
        <f>VLOOKUP(A20,'BalanceSheet 15-8-19'!$A$11:$CN$476,9,FALSE)</f>
        <v>7</v>
      </c>
      <c r="J20" s="3"/>
      <c r="K20" s="3">
        <f>VLOOKUP(A20,'BalanceSheet 15-8-19'!$A$11:$CN$476,11,FALSE)</f>
        <v>7</v>
      </c>
      <c r="L20" s="3">
        <f>VLOOKUP(A20,'BalanceSheet 15-8-19'!$A$11:$CN$476,12,FALSE)</f>
        <v>7</v>
      </c>
      <c r="M20" s="3">
        <f>VLOOKUP(A20,'BalanceSheet 15-8-19'!$A$11:$CN$476,13,FALSE)</f>
        <v>7</v>
      </c>
      <c r="N20" s="3">
        <f>VLOOKUP(A20,'BalanceSheet 15-8-19'!$A$11:$CN$476,14,FALSE)</f>
        <v>7</v>
      </c>
      <c r="O20" s="3">
        <f>VLOOKUP(A20,'BalanceSheet 15-8-19'!$A$11:$CN$476,15,FALSE)</f>
        <v>7</v>
      </c>
      <c r="P20" s="3">
        <f>VLOOKUP(A20,'BalanceSheet 15-8-19'!$A$11:$CN$476,16,FALSE)</f>
        <v>7</v>
      </c>
      <c r="Q20" s="3">
        <f>VLOOKUP(A20,'BalanceSheet 15-8-19'!$A$11:$CN$476,17,FALSE)</f>
        <v>7</v>
      </c>
      <c r="R20" s="3">
        <f>VLOOKUP(A20,'BalanceSheet 15-8-19'!$A$11:$CN$476,18,FALSE)</f>
        <v>7</v>
      </c>
      <c r="S20" s="3">
        <f>VLOOKUP(A20,'BalanceSheet 15-8-19'!$A$11:$CN$476,19,FALSE)</f>
        <v>7</v>
      </c>
      <c r="T20" s="3">
        <f>VLOOKUP(A20,'BalanceSheet 15-8-19'!$A$11:$CN$476,20,FALSE)</f>
        <v>7</v>
      </c>
      <c r="U20" s="3">
        <f>VLOOKUP(A20,'BalanceSheet 15-8-19'!$A$11:$CN$476,21,FALSE)</f>
        <v>7</v>
      </c>
      <c r="V20" s="3">
        <f>VLOOKUP(A20,'BalanceSheet 15-8-19'!$A$11:$CN$476,22,FALSE)</f>
        <v>7</v>
      </c>
      <c r="W20" s="3">
        <f>VLOOKUP(A20,'BalanceSheet 15-8-19'!$A$11:$CN$476,23,FALSE)</f>
        <v>7</v>
      </c>
      <c r="X20" s="3">
        <f>VLOOKUP(A20,'BalanceSheet 15-8-19'!$A$11:$CN$476,24,FALSE)</f>
        <v>7</v>
      </c>
      <c r="Y20" s="3">
        <f>VLOOKUP(A20,'BalanceSheet 15-8-19'!$A$11:$CN$476,25,FALSE)</f>
        <v>7</v>
      </c>
      <c r="Z20" s="3">
        <f>VLOOKUP(A20,'BalanceSheet 15-8-19'!$A$11:$CN$476,26,FALSE)</f>
        <v>7</v>
      </c>
      <c r="AA20" s="3">
        <f>VLOOKUP(A20,'BalanceSheet 15-8-19'!$A$11:$CN$476,27,FALSE)</f>
        <v>7</v>
      </c>
      <c r="AB20" s="3">
        <f>VLOOKUP(A20,'BalanceSheet 15-8-19'!$A$11:$CN$476,28,FALSE)</f>
        <v>7</v>
      </c>
      <c r="AC20" s="3">
        <f>VLOOKUP(A20,'BalanceSheet 15-8-19'!$A$11:$CN$476,29,FALSE)</f>
        <v>7</v>
      </c>
      <c r="AD20" s="3">
        <f>VLOOKUP(A20,'BalanceSheet 15-8-19'!$A$11:$CN$476,30,FALSE)</f>
        <v>7</v>
      </c>
      <c r="AE20" s="3">
        <f>VLOOKUP(A20,'BalanceSheet 15-8-19'!$A$11:$CN$476,31,FALSE)</f>
        <v>7</v>
      </c>
      <c r="AF20" s="3">
        <f>VLOOKUP(A20,'BalanceSheet 15-8-19'!$A$11:$CN$476,32,FALSE)</f>
        <v>7</v>
      </c>
      <c r="AG20" s="3">
        <f>VLOOKUP(A20,'BalanceSheet 15-8-19'!$A$11:$CN$476,33,FALSE)</f>
        <v>7</v>
      </c>
      <c r="AH20" s="3">
        <f>VLOOKUP(A20,'BalanceSheet 15-8-19'!$A$11:$CN$476,34,FALSE)</f>
        <v>7</v>
      </c>
      <c r="AI20" s="3">
        <f>VLOOKUP(A20,'BalanceSheet 15-8-19'!$A$11:$CN$476,35,FALSE)</f>
        <v>7</v>
      </c>
      <c r="AJ20" s="3">
        <f>VLOOKUP(A20,'BalanceSheet 15-8-19'!$A$11:$CN$476,36,FALSE)</f>
        <v>7</v>
      </c>
      <c r="AK20" s="3">
        <f>VLOOKUP(A20,'BalanceSheet 15-8-19'!$A$11:$CN$476,37,FALSE)</f>
        <v>7</v>
      </c>
      <c r="AL20" s="3">
        <f>VLOOKUP(A20,'BalanceSheet 15-8-19'!$A$11:$CN$476,38,FALSE)</f>
        <v>7</v>
      </c>
      <c r="AM20" s="3">
        <f>VLOOKUP(A20,'BalanceSheet 15-8-19'!$A$11:$CN$476,39,FALSE)</f>
        <v>7</v>
      </c>
      <c r="AN20" s="3">
        <f>VLOOKUP(A20,'BalanceSheet 15-8-19'!$A$11:$CN$476,40,FALSE)</f>
        <v>7</v>
      </c>
      <c r="AO20" s="3">
        <f>VLOOKUP(A20,'BalanceSheet 15-8-19'!$A$11:$CN$476,41,FALSE)</f>
        <v>7</v>
      </c>
      <c r="AP20" s="3">
        <f>VLOOKUP(A20,'BalanceSheet 15-8-19'!$A$11:$CN$476,42,FALSE)</f>
        <v>7</v>
      </c>
      <c r="AQ20" s="3">
        <f>VLOOKUP(A20,'BalanceSheet 15-8-19'!$A$11:$CN$476,43,FALSE)</f>
        <v>7</v>
      </c>
      <c r="AR20" s="3">
        <f>VLOOKUP(A20,'BalanceSheet 15-8-19'!$A$11:$CN$476,44,FALSE)</f>
        <v>7</v>
      </c>
      <c r="AS20" s="3">
        <f>VLOOKUP(A20,'BalanceSheet 15-8-19'!$A$11:$CN$476,45,FALSE)</f>
        <v>7</v>
      </c>
      <c r="AT20" s="3">
        <f>VLOOKUP(A20,'BalanceSheet 15-8-19'!$A$11:$CN$476,46,FALSE)</f>
        <v>7</v>
      </c>
      <c r="AU20" s="3">
        <f>VLOOKUP(A20,'BalanceSheet 15-8-19'!$A$11:$CN$476,47,FALSE)</f>
        <v>7</v>
      </c>
      <c r="AV20" s="3">
        <f>VLOOKUP(A20,'BalanceSheet 15-8-19'!$A$11:$CN$476,48,FALSE)</f>
        <v>7</v>
      </c>
      <c r="AW20" s="3">
        <f>VLOOKUP(A20,'BalanceSheet 15-8-19'!$A$11:$CN$476,49,FALSE)</f>
        <v>7</v>
      </c>
      <c r="AX20" s="3">
        <f>VLOOKUP(A20,'BalanceSheet 15-8-19'!$A$11:$CN$476,50,FALSE)</f>
        <v>7</v>
      </c>
      <c r="AY20" s="3">
        <f>VLOOKUP(A20,'BalanceSheet 15-8-19'!$A$11:$CN$476,51,FALSE)</f>
        <v>7</v>
      </c>
      <c r="AZ20" s="3">
        <f>VLOOKUP(A20,'BalanceSheet 15-8-19'!$A$11:$CN$476,52,FALSE)</f>
        <v>7</v>
      </c>
      <c r="BA20" s="3">
        <f>VLOOKUP(A20,'BalanceSheet 15-8-19'!$A$11:$CN$476,53,FALSE)</f>
        <v>7</v>
      </c>
      <c r="BB20" s="3">
        <f>VLOOKUP(A20,'BalanceSheet 15-8-19'!$A$11:$CN$476,54,FALSE)</f>
        <v>7</v>
      </c>
      <c r="BC20" s="3">
        <f>VLOOKUP(A20,'BalanceSheet 15-8-19'!$A$11:$CN$476,55,FALSE)</f>
        <v>7</v>
      </c>
      <c r="BD20" s="3">
        <f>VLOOKUP(A20,'BalanceSheet 15-8-19'!$A$11:$CN$476,56,FALSE)</f>
        <v>7</v>
      </c>
      <c r="BE20" s="3">
        <f>VLOOKUP(A20,'BalanceSheet 15-8-19'!$A$11:$CN$476,57,FALSE)</f>
        <v>7</v>
      </c>
      <c r="BF20" s="3">
        <f>VLOOKUP(A20,'BalanceSheet 15-8-19'!$A$11:$CN$476,58,FALSE)</f>
        <v>7</v>
      </c>
      <c r="BG20" s="12">
        <f>VLOOKUP(A20,'BalanceSheet 15-8-19'!$A$11:$CN$476,59,FALSE)</f>
        <v>7</v>
      </c>
      <c r="BH20" s="3">
        <f>VLOOKUP(A20,'BalanceSheet 15-8-19'!$A$11:$CN$476,60,FALSE)</f>
        <v>7</v>
      </c>
      <c r="BI20" s="3">
        <f>VLOOKUP(A20,'BalanceSheet 15-8-19'!$A$11:$CN$476,61,FALSE)</f>
        <v>7</v>
      </c>
      <c r="BJ20" s="3">
        <f>VLOOKUP(A20,'BalanceSheet 15-8-19'!$A$11:$CN$476,62,FALSE)</f>
        <v>7</v>
      </c>
      <c r="BK20" s="3"/>
      <c r="BL20" s="3">
        <f>VLOOKUP(A20,'BalanceSheet 15-8-19'!$A$11:$CN$476,64,FALSE)</f>
        <v>7</v>
      </c>
      <c r="BM20" s="3">
        <f>VLOOKUP(A20,'BalanceSheet 15-8-19'!$A$11:$CN$476,65,FALSE)</f>
        <v>7</v>
      </c>
      <c r="BN20" s="3">
        <f>VLOOKUP(A20,'BalanceSheet 15-8-19'!$A$11:$CN$476,66,FALSE)</f>
        <v>7</v>
      </c>
      <c r="BO20" s="3">
        <f>VLOOKUP(A20,'BalanceSheet 15-8-19'!$A$11:$CN$476,67,FALSE)</f>
        <v>7</v>
      </c>
      <c r="BP20" s="3">
        <f>VLOOKUP(A20,'BalanceSheet 15-8-19'!$A$11:$CN$476,68,FALSE)</f>
        <v>7</v>
      </c>
      <c r="BQ20" s="3">
        <f>VLOOKUP(A20,'BalanceSheet 15-8-19'!$A$11:$CN$476,69,FALSE)</f>
        <v>7</v>
      </c>
      <c r="BR20" s="3">
        <f>VLOOKUP(A20,'BalanceSheet 15-8-19'!$A$11:$CN$476,70,FALSE)</f>
        <v>7</v>
      </c>
      <c r="BS20" s="3">
        <f>VLOOKUP(A20,'BalanceSheet 15-8-19'!$A$11:$CN$476,71,FALSE)</f>
        <v>7</v>
      </c>
      <c r="BT20" s="3">
        <f>VLOOKUP(A20,'BalanceSheet 15-8-19'!$A$11:$CN$476,72,FALSE)</f>
        <v>7</v>
      </c>
      <c r="BU20" s="3">
        <f>VLOOKUP(A20,'BalanceSheet 15-8-19'!$A$11:$CN$476,73,FALSE)</f>
        <v>7</v>
      </c>
      <c r="BV20" s="3">
        <f>VLOOKUP(A20,'BalanceSheet 15-8-19'!$A$11:$CN$476,74,FALSE)</f>
        <v>7</v>
      </c>
      <c r="BW20" s="3">
        <f>VLOOKUP(A20,'BalanceSheet 15-8-19'!$A$11:$CN$476,75,FALSE)</f>
        <v>7</v>
      </c>
      <c r="BX20" s="3">
        <f>VLOOKUP(A20,'BalanceSheet 15-8-19'!$A$11:$CN$476,76,FALSE)</f>
        <v>7</v>
      </c>
      <c r="BY20" s="3">
        <f>VLOOKUP(A20,'BalanceSheet 15-8-19'!$A$11:$CN$476,77,FALSE)</f>
        <v>7</v>
      </c>
      <c r="BZ20" s="3">
        <f>VLOOKUP(A20,'BalanceSheet 15-8-19'!$A$11:$CN$476,78,FALSE)</f>
        <v>7</v>
      </c>
      <c r="CA20" s="3">
        <f>VLOOKUP(A20,'BalanceSheet 15-8-19'!$A$11:$CN$476,79,FALSE)</f>
        <v>7</v>
      </c>
      <c r="CB20" s="3">
        <f>VLOOKUP(A20,'BalanceSheet 15-8-19'!$A$11:$CN$476,80,FALSE)</f>
        <v>7</v>
      </c>
      <c r="CC20" s="3">
        <f>VLOOKUP(A20,'BalanceSheet 15-8-19'!$A$11:$CN$476,81,FALSE)</f>
        <v>7</v>
      </c>
      <c r="CD20" s="3">
        <f>VLOOKUP(A20,'BalanceSheet 15-8-19'!$A$11:$CN$476,82,FALSE)</f>
        <v>7</v>
      </c>
      <c r="CE20" s="3">
        <f>VLOOKUP(A20,'BalanceSheet 15-8-19'!$A$11:$CN$476,83,FALSE)</f>
        <v>7</v>
      </c>
      <c r="CF20" s="3">
        <f>VLOOKUP(A20,'BalanceSheet 15-8-19'!$A$11:$CN$476,84,FALSE)</f>
        <v>7</v>
      </c>
      <c r="CG20" s="3">
        <f>VLOOKUP(A20,'BalanceSheet 15-8-19'!$A$11:$CN$476,85,FALSE)</f>
        <v>7</v>
      </c>
      <c r="CH20" s="3">
        <f>VLOOKUP(A20,'BalanceSheet 15-8-19'!$A$11:$CN$476,86,FALSE)</f>
        <v>7</v>
      </c>
      <c r="CI20" s="3">
        <f>VLOOKUP(A20,'BalanceSheet 15-8-19'!$A$11:$CN$476,87,FALSE)</f>
        <v>7</v>
      </c>
      <c r="CJ20" s="3">
        <f>VLOOKUP(A20,'BalanceSheet 15-8-19'!$A$11:$CN$476,88,FALSE)</f>
        <v>7</v>
      </c>
      <c r="CK20" s="3">
        <f>VLOOKUP(A20,'BalanceSheet 15-8-19'!$A$11:$CN$476,89,FALSE)</f>
        <v>7</v>
      </c>
      <c r="CL20" s="3">
        <f>VLOOKUP(A20,'BalanceSheet 15-8-19'!$A$11:$CN$476,90,FALSE)</f>
        <v>7</v>
      </c>
      <c r="CM20" s="3">
        <f>VLOOKUP(A20,'BalanceSheet 15-8-19'!$A$11:$CN$476,91,FALSE)</f>
        <v>7</v>
      </c>
      <c r="CN20" s="3">
        <f>VLOOKUP(A20,'BalanceSheet 15-8-19'!$A$11:$CS$476,92,FALSE)</f>
        <v>7</v>
      </c>
      <c r="CO20" s="3">
        <f>VLOOKUP(A20,'BalanceSheet 15-8-19'!$A$11:$CS$476,93,FALSE)</f>
        <v>7</v>
      </c>
      <c r="CP20" s="3">
        <f>VLOOKUP(A20,'BalanceSheet 15-8-19'!$A$11:$CS$476,94,FALSE)</f>
        <v>7</v>
      </c>
      <c r="CQ20" s="3">
        <f>VLOOKUP(A20,'BalanceSheet 15-8-19'!$A$11:$CS$476,95,FALSE)</f>
        <v>7</v>
      </c>
      <c r="CR20" s="3">
        <f>VLOOKUP(A20,'BalanceSheet 15-8-19'!$A$11:$CS$476,96,FALSE)</f>
        <v>7</v>
      </c>
      <c r="CS20" s="3">
        <f t="shared" si="0"/>
        <v>651</v>
      </c>
      <c r="CU20" s="19">
        <f>CS20-('BalanceSheet 15-8-19'!CS20-'BalanceSheet 15-8-19'!CV20-'BalanceSheet 15-8-19'!CW20)</f>
        <v>0</v>
      </c>
      <c r="CW20" s="132">
        <f t="shared" si="1"/>
        <v>189</v>
      </c>
      <c r="CZ20" s="148">
        <f>HLOOKUP(A20,CJE!$I$5:$TV$2054,2050, FALSE)</f>
        <v>0</v>
      </c>
      <c r="DB20" s="148">
        <f t="shared" si="2"/>
        <v>462</v>
      </c>
      <c r="DF20" s="21" t="s">
        <v>1107</v>
      </c>
      <c r="DG20" s="176">
        <f>DB216-DD216+DB217+DB215+DB222+DB223+DB221-1717</f>
        <v>119381.62991600002</v>
      </c>
      <c r="DH20" s="184"/>
      <c r="DI20" s="22"/>
    </row>
    <row r="21" spans="1:115" x14ac:dyDescent="0.2">
      <c r="A21" s="3" t="str">
        <f>'BalanceSheet 15-8-19'!A21</f>
        <v>100-101-15 - CHANGE FUND (TXB)</v>
      </c>
      <c r="B21" s="3">
        <f>VLOOKUP(A21,'BalanceSheet 15-8-19'!$A$11:$CN$476,2,FALSE)</f>
        <v>7</v>
      </c>
      <c r="C21" s="3">
        <f>VLOOKUP(A21,'BalanceSheet 15-8-19'!$A$11:$CN$476,3,FALSE)</f>
        <v>7</v>
      </c>
      <c r="D21" s="3">
        <f>VLOOKUP(A21,'BalanceSheet 15-8-19'!$A$11:$CN$476,4,FALSE)</f>
        <v>7</v>
      </c>
      <c r="E21" s="3">
        <f>VLOOKUP(A21,'BalanceSheet 15-8-19'!$A$11:$CN$476,5,FALSE)</f>
        <v>7</v>
      </c>
      <c r="F21" s="3">
        <f>VLOOKUP(A21,'BalanceSheet 15-8-19'!$A$11:$CN$476,6,FALSE)</f>
        <v>7</v>
      </c>
      <c r="G21" s="3">
        <f>VLOOKUP(A21,'BalanceSheet 15-8-19'!$A$11:$CN$476,7,FALSE)</f>
        <v>7</v>
      </c>
      <c r="H21" s="3">
        <f>VLOOKUP(A21,'BalanceSheet 15-8-19'!$A$11:$CN$476,8,FALSE)</f>
        <v>7</v>
      </c>
      <c r="I21" s="3">
        <f>VLOOKUP(A21,'BalanceSheet 15-8-19'!$A$11:$CN$476,9,FALSE)</f>
        <v>7</v>
      </c>
      <c r="J21" s="3"/>
      <c r="K21" s="3">
        <f>VLOOKUP(A21,'BalanceSheet 15-8-19'!$A$11:$CN$476,11,FALSE)</f>
        <v>7</v>
      </c>
      <c r="L21" s="3">
        <f>VLOOKUP(A21,'BalanceSheet 15-8-19'!$A$11:$CN$476,12,FALSE)</f>
        <v>7</v>
      </c>
      <c r="M21" s="3">
        <f>VLOOKUP(A21,'BalanceSheet 15-8-19'!$A$11:$CN$476,13,FALSE)</f>
        <v>7</v>
      </c>
      <c r="N21" s="3">
        <f>VLOOKUP(A21,'BalanceSheet 15-8-19'!$A$11:$CN$476,14,FALSE)</f>
        <v>7</v>
      </c>
      <c r="O21" s="3">
        <f>VLOOKUP(A21,'BalanceSheet 15-8-19'!$A$11:$CN$476,15,FALSE)</f>
        <v>7</v>
      </c>
      <c r="P21" s="3">
        <f>VLOOKUP(A21,'BalanceSheet 15-8-19'!$A$11:$CN$476,16,FALSE)</f>
        <v>7</v>
      </c>
      <c r="Q21" s="3">
        <f>VLOOKUP(A21,'BalanceSheet 15-8-19'!$A$11:$CN$476,17,FALSE)</f>
        <v>7</v>
      </c>
      <c r="R21" s="3">
        <f>VLOOKUP(A21,'BalanceSheet 15-8-19'!$A$11:$CN$476,18,FALSE)</f>
        <v>7</v>
      </c>
      <c r="S21" s="3">
        <f>VLOOKUP(A21,'BalanceSheet 15-8-19'!$A$11:$CN$476,19,FALSE)</f>
        <v>7</v>
      </c>
      <c r="T21" s="3">
        <f>VLOOKUP(A21,'BalanceSheet 15-8-19'!$A$11:$CN$476,20,FALSE)</f>
        <v>7</v>
      </c>
      <c r="U21" s="3">
        <f>VLOOKUP(A21,'BalanceSheet 15-8-19'!$A$11:$CN$476,21,FALSE)</f>
        <v>7</v>
      </c>
      <c r="V21" s="3">
        <f>VLOOKUP(A21,'BalanceSheet 15-8-19'!$A$11:$CN$476,22,FALSE)</f>
        <v>7</v>
      </c>
      <c r="W21" s="3">
        <f>VLOOKUP(A21,'BalanceSheet 15-8-19'!$A$11:$CN$476,23,FALSE)</f>
        <v>7</v>
      </c>
      <c r="X21" s="3">
        <f>VLOOKUP(A21,'BalanceSheet 15-8-19'!$A$11:$CN$476,24,FALSE)</f>
        <v>7</v>
      </c>
      <c r="Y21" s="3">
        <f>VLOOKUP(A21,'BalanceSheet 15-8-19'!$A$11:$CN$476,25,FALSE)</f>
        <v>7</v>
      </c>
      <c r="Z21" s="3">
        <f>VLOOKUP(A21,'BalanceSheet 15-8-19'!$A$11:$CN$476,26,FALSE)</f>
        <v>7</v>
      </c>
      <c r="AA21" s="3">
        <f>VLOOKUP(A21,'BalanceSheet 15-8-19'!$A$11:$CN$476,27,FALSE)</f>
        <v>7</v>
      </c>
      <c r="AB21" s="3">
        <f>VLOOKUP(A21,'BalanceSheet 15-8-19'!$A$11:$CN$476,28,FALSE)</f>
        <v>7</v>
      </c>
      <c r="AC21" s="3">
        <f>VLOOKUP(A21,'BalanceSheet 15-8-19'!$A$11:$CN$476,29,FALSE)</f>
        <v>7</v>
      </c>
      <c r="AD21" s="3">
        <f>VLOOKUP(A21,'BalanceSheet 15-8-19'!$A$11:$CN$476,30,FALSE)</f>
        <v>7</v>
      </c>
      <c r="AE21" s="3">
        <f>VLOOKUP(A21,'BalanceSheet 15-8-19'!$A$11:$CN$476,31,FALSE)</f>
        <v>7</v>
      </c>
      <c r="AF21" s="3">
        <f>VLOOKUP(A21,'BalanceSheet 15-8-19'!$A$11:$CN$476,32,FALSE)</f>
        <v>7</v>
      </c>
      <c r="AG21" s="3">
        <f>VLOOKUP(A21,'BalanceSheet 15-8-19'!$A$11:$CN$476,33,FALSE)</f>
        <v>7</v>
      </c>
      <c r="AH21" s="3">
        <f>VLOOKUP(A21,'BalanceSheet 15-8-19'!$A$11:$CN$476,34,FALSE)</f>
        <v>7</v>
      </c>
      <c r="AI21" s="3">
        <f>VLOOKUP(A21,'BalanceSheet 15-8-19'!$A$11:$CN$476,35,FALSE)</f>
        <v>7</v>
      </c>
      <c r="AJ21" s="3">
        <f>VLOOKUP(A21,'BalanceSheet 15-8-19'!$A$11:$CN$476,36,FALSE)</f>
        <v>7</v>
      </c>
      <c r="AK21" s="3">
        <f>VLOOKUP(A21,'BalanceSheet 15-8-19'!$A$11:$CN$476,37,FALSE)</f>
        <v>7</v>
      </c>
      <c r="AL21" s="3">
        <f>VLOOKUP(A21,'BalanceSheet 15-8-19'!$A$11:$CN$476,38,FALSE)</f>
        <v>7</v>
      </c>
      <c r="AM21" s="3">
        <f>VLOOKUP(A21,'BalanceSheet 15-8-19'!$A$11:$CN$476,39,FALSE)</f>
        <v>7</v>
      </c>
      <c r="AN21" s="3">
        <f>VLOOKUP(A21,'BalanceSheet 15-8-19'!$A$11:$CN$476,40,FALSE)</f>
        <v>7</v>
      </c>
      <c r="AO21" s="3">
        <f>VLOOKUP(A21,'BalanceSheet 15-8-19'!$A$11:$CN$476,41,FALSE)</f>
        <v>7</v>
      </c>
      <c r="AP21" s="3">
        <f>VLOOKUP(A21,'BalanceSheet 15-8-19'!$A$11:$CN$476,42,FALSE)</f>
        <v>7</v>
      </c>
      <c r="AQ21" s="3">
        <f>VLOOKUP(A21,'BalanceSheet 15-8-19'!$A$11:$CN$476,43,FALSE)</f>
        <v>7</v>
      </c>
      <c r="AR21" s="3">
        <f>VLOOKUP(A21,'BalanceSheet 15-8-19'!$A$11:$CN$476,44,FALSE)</f>
        <v>7</v>
      </c>
      <c r="AS21" s="3">
        <f>VLOOKUP(A21,'BalanceSheet 15-8-19'!$A$11:$CN$476,45,FALSE)</f>
        <v>7</v>
      </c>
      <c r="AT21" s="3">
        <f>VLOOKUP(A21,'BalanceSheet 15-8-19'!$A$11:$CN$476,46,FALSE)</f>
        <v>7</v>
      </c>
      <c r="AU21" s="3">
        <f>VLOOKUP(A21,'BalanceSheet 15-8-19'!$A$11:$CN$476,47,FALSE)</f>
        <v>7</v>
      </c>
      <c r="AV21" s="3">
        <f>VLOOKUP(A21,'BalanceSheet 15-8-19'!$A$11:$CN$476,48,FALSE)</f>
        <v>7</v>
      </c>
      <c r="AW21" s="3">
        <f>VLOOKUP(A21,'BalanceSheet 15-8-19'!$A$11:$CN$476,49,FALSE)</f>
        <v>7</v>
      </c>
      <c r="AX21" s="3">
        <f>VLOOKUP(A21,'BalanceSheet 15-8-19'!$A$11:$CN$476,50,FALSE)</f>
        <v>7</v>
      </c>
      <c r="AY21" s="3">
        <f>VLOOKUP(A21,'BalanceSheet 15-8-19'!$A$11:$CN$476,51,FALSE)</f>
        <v>7</v>
      </c>
      <c r="AZ21" s="3">
        <f>VLOOKUP(A21,'BalanceSheet 15-8-19'!$A$11:$CN$476,52,FALSE)</f>
        <v>7</v>
      </c>
      <c r="BA21" s="3">
        <f>VLOOKUP(A21,'BalanceSheet 15-8-19'!$A$11:$CN$476,53,FALSE)</f>
        <v>7</v>
      </c>
      <c r="BB21" s="3">
        <f>VLOOKUP(A21,'BalanceSheet 15-8-19'!$A$11:$CN$476,54,FALSE)</f>
        <v>7</v>
      </c>
      <c r="BC21" s="3">
        <f>VLOOKUP(A21,'BalanceSheet 15-8-19'!$A$11:$CN$476,55,FALSE)</f>
        <v>7</v>
      </c>
      <c r="BD21" s="3">
        <f>VLOOKUP(A21,'BalanceSheet 15-8-19'!$A$11:$CN$476,56,FALSE)</f>
        <v>7</v>
      </c>
      <c r="BE21" s="3">
        <f>VLOOKUP(A21,'BalanceSheet 15-8-19'!$A$11:$CN$476,57,FALSE)</f>
        <v>7</v>
      </c>
      <c r="BF21" s="3">
        <f>VLOOKUP(A21,'BalanceSheet 15-8-19'!$A$11:$CN$476,58,FALSE)</f>
        <v>7</v>
      </c>
      <c r="BG21" s="12">
        <f>VLOOKUP(A21,'BalanceSheet 15-8-19'!$A$11:$CN$476,59,FALSE)</f>
        <v>7</v>
      </c>
      <c r="BH21" s="3">
        <f>VLOOKUP(A21,'BalanceSheet 15-8-19'!$A$11:$CN$476,60,FALSE)</f>
        <v>7</v>
      </c>
      <c r="BI21" s="3">
        <f>VLOOKUP(A21,'BalanceSheet 15-8-19'!$A$11:$CN$476,61,FALSE)</f>
        <v>7</v>
      </c>
      <c r="BJ21" s="3">
        <f>VLOOKUP(A21,'BalanceSheet 15-8-19'!$A$11:$CN$476,62,FALSE)</f>
        <v>7</v>
      </c>
      <c r="BK21" s="3"/>
      <c r="BL21" s="3">
        <f>VLOOKUP(A21,'BalanceSheet 15-8-19'!$A$11:$CN$476,64,FALSE)</f>
        <v>7</v>
      </c>
      <c r="BM21" s="3">
        <f>VLOOKUP(A21,'BalanceSheet 15-8-19'!$A$11:$CN$476,65,FALSE)</f>
        <v>7</v>
      </c>
      <c r="BN21" s="3">
        <f>VLOOKUP(A21,'BalanceSheet 15-8-19'!$A$11:$CN$476,66,FALSE)</f>
        <v>7</v>
      </c>
      <c r="BO21" s="3">
        <f>VLOOKUP(A21,'BalanceSheet 15-8-19'!$A$11:$CN$476,67,FALSE)</f>
        <v>7</v>
      </c>
      <c r="BP21" s="3">
        <f>VLOOKUP(A21,'BalanceSheet 15-8-19'!$A$11:$CN$476,68,FALSE)</f>
        <v>7</v>
      </c>
      <c r="BQ21" s="3">
        <f>VLOOKUP(A21,'BalanceSheet 15-8-19'!$A$11:$CN$476,69,FALSE)</f>
        <v>7</v>
      </c>
      <c r="BR21" s="3">
        <f>VLOOKUP(A21,'BalanceSheet 15-8-19'!$A$11:$CN$476,70,FALSE)</f>
        <v>7</v>
      </c>
      <c r="BS21" s="3">
        <f>VLOOKUP(A21,'BalanceSheet 15-8-19'!$A$11:$CN$476,71,FALSE)</f>
        <v>7</v>
      </c>
      <c r="BT21" s="3">
        <f>VLOOKUP(A21,'BalanceSheet 15-8-19'!$A$11:$CN$476,72,FALSE)</f>
        <v>7</v>
      </c>
      <c r="BU21" s="3">
        <f>VLOOKUP(A21,'BalanceSheet 15-8-19'!$A$11:$CN$476,73,FALSE)</f>
        <v>7</v>
      </c>
      <c r="BV21" s="3">
        <f>VLOOKUP(A21,'BalanceSheet 15-8-19'!$A$11:$CN$476,74,FALSE)</f>
        <v>7</v>
      </c>
      <c r="BW21" s="3">
        <f>VLOOKUP(A21,'BalanceSheet 15-8-19'!$A$11:$CN$476,75,FALSE)</f>
        <v>7</v>
      </c>
      <c r="BX21" s="3">
        <f>VLOOKUP(A21,'BalanceSheet 15-8-19'!$A$11:$CN$476,76,FALSE)</f>
        <v>7</v>
      </c>
      <c r="BY21" s="3">
        <f>VLOOKUP(A21,'BalanceSheet 15-8-19'!$A$11:$CN$476,77,FALSE)</f>
        <v>7</v>
      </c>
      <c r="BZ21" s="3">
        <f>VLOOKUP(A21,'BalanceSheet 15-8-19'!$A$11:$CN$476,78,FALSE)</f>
        <v>7</v>
      </c>
      <c r="CA21" s="3">
        <f>VLOOKUP(A21,'BalanceSheet 15-8-19'!$A$11:$CN$476,79,FALSE)</f>
        <v>7</v>
      </c>
      <c r="CB21" s="3">
        <f>VLOOKUP(A21,'BalanceSheet 15-8-19'!$A$11:$CN$476,80,FALSE)</f>
        <v>7</v>
      </c>
      <c r="CC21" s="3">
        <f>VLOOKUP(A21,'BalanceSheet 15-8-19'!$A$11:$CN$476,81,FALSE)</f>
        <v>7</v>
      </c>
      <c r="CD21" s="3">
        <f>VLOOKUP(A21,'BalanceSheet 15-8-19'!$A$11:$CN$476,82,FALSE)</f>
        <v>7</v>
      </c>
      <c r="CE21" s="3">
        <f>VLOOKUP(A21,'BalanceSheet 15-8-19'!$A$11:$CN$476,83,FALSE)</f>
        <v>7</v>
      </c>
      <c r="CF21" s="3">
        <f>VLOOKUP(A21,'BalanceSheet 15-8-19'!$A$11:$CN$476,84,FALSE)</f>
        <v>7</v>
      </c>
      <c r="CG21" s="3">
        <f>VLOOKUP(A21,'BalanceSheet 15-8-19'!$A$11:$CN$476,85,FALSE)</f>
        <v>7</v>
      </c>
      <c r="CH21" s="3">
        <f>VLOOKUP(A21,'BalanceSheet 15-8-19'!$A$11:$CN$476,86,FALSE)</f>
        <v>7</v>
      </c>
      <c r="CI21" s="3">
        <f>VLOOKUP(A21,'BalanceSheet 15-8-19'!$A$11:$CN$476,87,FALSE)</f>
        <v>7</v>
      </c>
      <c r="CJ21" s="3">
        <f>VLOOKUP(A21,'BalanceSheet 15-8-19'!$A$11:$CN$476,88,FALSE)</f>
        <v>7</v>
      </c>
      <c r="CK21" s="3">
        <f>VLOOKUP(A21,'BalanceSheet 15-8-19'!$A$11:$CN$476,89,FALSE)</f>
        <v>7</v>
      </c>
      <c r="CL21" s="3">
        <f>VLOOKUP(A21,'BalanceSheet 15-8-19'!$A$11:$CN$476,90,FALSE)</f>
        <v>7</v>
      </c>
      <c r="CM21" s="3">
        <f>VLOOKUP(A21,'BalanceSheet 15-8-19'!$A$11:$CN$476,91,FALSE)</f>
        <v>7</v>
      </c>
      <c r="CN21" s="3">
        <f>VLOOKUP(A21,'BalanceSheet 15-8-19'!$A$11:$CS$476,92,FALSE)</f>
        <v>7</v>
      </c>
      <c r="CO21" s="3">
        <f>VLOOKUP(A21,'BalanceSheet 15-8-19'!$A$11:$CS$476,93,FALSE)</f>
        <v>7</v>
      </c>
      <c r="CP21" s="3">
        <f>VLOOKUP(A21,'BalanceSheet 15-8-19'!$A$11:$CS$476,94,FALSE)</f>
        <v>7</v>
      </c>
      <c r="CQ21" s="3">
        <f>VLOOKUP(A21,'BalanceSheet 15-8-19'!$A$11:$CS$476,95,FALSE)</f>
        <v>7</v>
      </c>
      <c r="CR21" s="3">
        <f>VLOOKUP(A21,'BalanceSheet 15-8-19'!$A$11:$CS$476,96,FALSE)</f>
        <v>7</v>
      </c>
      <c r="CS21" s="3">
        <f t="shared" si="0"/>
        <v>651</v>
      </c>
      <c r="CU21" s="19">
        <f>CS21-('BalanceSheet 15-8-19'!CS21-'BalanceSheet 15-8-19'!CV21-'BalanceSheet 15-8-19'!CW21)</f>
        <v>0</v>
      </c>
      <c r="CW21" s="132">
        <f t="shared" si="1"/>
        <v>189</v>
      </c>
      <c r="CZ21" s="148">
        <f>HLOOKUP(A21,CJE!$I$5:$TV$2054,2050, FALSE)</f>
        <v>0</v>
      </c>
      <c r="DB21" s="148">
        <f t="shared" si="2"/>
        <v>462</v>
      </c>
      <c r="DF21" s="21" t="s">
        <v>682</v>
      </c>
      <c r="DG21" s="176">
        <f>DD216+DB218</f>
        <v>598780.27</v>
      </c>
      <c r="DH21" s="85"/>
      <c r="DI21" s="22"/>
      <c r="DK21" s="19"/>
    </row>
    <row r="22" spans="1:115" x14ac:dyDescent="0.2">
      <c r="A22" s="3" t="str">
        <f>'BalanceSheet 15-8-19'!A22</f>
        <v>100-101-17 - UNDEPOSITED FUNDS</v>
      </c>
      <c r="B22" s="3">
        <f>VLOOKUP(A22,'BalanceSheet 15-8-19'!$A$11:$CN$476,2,FALSE)</f>
        <v>7</v>
      </c>
      <c r="C22" s="3">
        <f>VLOOKUP(A22,'BalanceSheet 15-8-19'!$A$11:$CN$476,3,FALSE)</f>
        <v>7</v>
      </c>
      <c r="D22" s="3">
        <f>VLOOKUP(A22,'BalanceSheet 15-8-19'!$A$11:$CN$476,4,FALSE)</f>
        <v>7</v>
      </c>
      <c r="E22" s="3">
        <f>VLOOKUP(A22,'BalanceSheet 15-8-19'!$A$11:$CN$476,5,FALSE)</f>
        <v>7</v>
      </c>
      <c r="F22" s="3">
        <f>VLOOKUP(A22,'BalanceSheet 15-8-19'!$A$11:$CN$476,6,FALSE)</f>
        <v>7</v>
      </c>
      <c r="G22" s="3">
        <f>VLOOKUP(A22,'BalanceSheet 15-8-19'!$A$11:$CN$476,7,FALSE)</f>
        <v>7</v>
      </c>
      <c r="H22" s="3">
        <f>VLOOKUP(A22,'BalanceSheet 15-8-19'!$A$11:$CN$476,8,FALSE)</f>
        <v>7</v>
      </c>
      <c r="I22" s="3">
        <f>VLOOKUP(A22,'BalanceSheet 15-8-19'!$A$11:$CN$476,9,FALSE)</f>
        <v>7</v>
      </c>
      <c r="J22" s="3"/>
      <c r="K22" s="3">
        <f>VLOOKUP(A22,'BalanceSheet 15-8-19'!$A$11:$CN$476,11,FALSE)</f>
        <v>7</v>
      </c>
      <c r="L22" s="3">
        <f>VLOOKUP(A22,'BalanceSheet 15-8-19'!$A$11:$CN$476,12,FALSE)</f>
        <v>7</v>
      </c>
      <c r="M22" s="3">
        <f>VLOOKUP(A22,'BalanceSheet 15-8-19'!$A$11:$CN$476,13,FALSE)</f>
        <v>7</v>
      </c>
      <c r="N22" s="3">
        <f>VLOOKUP(A22,'BalanceSheet 15-8-19'!$A$11:$CN$476,14,FALSE)</f>
        <v>7</v>
      </c>
      <c r="O22" s="3">
        <f>VLOOKUP(A22,'BalanceSheet 15-8-19'!$A$11:$CN$476,15,FALSE)</f>
        <v>7</v>
      </c>
      <c r="P22" s="3">
        <f>VLOOKUP(A22,'BalanceSheet 15-8-19'!$A$11:$CN$476,16,FALSE)</f>
        <v>7</v>
      </c>
      <c r="Q22" s="3">
        <f>VLOOKUP(A22,'BalanceSheet 15-8-19'!$A$11:$CN$476,17,FALSE)</f>
        <v>7</v>
      </c>
      <c r="R22" s="3">
        <f>VLOOKUP(A22,'BalanceSheet 15-8-19'!$A$11:$CN$476,18,FALSE)</f>
        <v>7</v>
      </c>
      <c r="S22" s="3">
        <f>VLOOKUP(A22,'BalanceSheet 15-8-19'!$A$11:$CN$476,19,FALSE)</f>
        <v>7</v>
      </c>
      <c r="T22" s="3">
        <f>VLOOKUP(A22,'BalanceSheet 15-8-19'!$A$11:$CN$476,20,FALSE)</f>
        <v>7</v>
      </c>
      <c r="U22" s="3">
        <f>VLOOKUP(A22,'BalanceSheet 15-8-19'!$A$11:$CN$476,21,FALSE)</f>
        <v>7</v>
      </c>
      <c r="V22" s="3">
        <f>VLOOKUP(A22,'BalanceSheet 15-8-19'!$A$11:$CN$476,22,FALSE)</f>
        <v>7</v>
      </c>
      <c r="W22" s="3">
        <f>VLOOKUP(A22,'BalanceSheet 15-8-19'!$A$11:$CN$476,23,FALSE)</f>
        <v>7</v>
      </c>
      <c r="X22" s="3">
        <f>VLOOKUP(A22,'BalanceSheet 15-8-19'!$A$11:$CN$476,24,FALSE)</f>
        <v>7</v>
      </c>
      <c r="Y22" s="3">
        <f>VLOOKUP(A22,'BalanceSheet 15-8-19'!$A$11:$CN$476,25,FALSE)</f>
        <v>7</v>
      </c>
      <c r="Z22" s="3">
        <f>VLOOKUP(A22,'BalanceSheet 15-8-19'!$A$11:$CN$476,26,FALSE)</f>
        <v>7</v>
      </c>
      <c r="AA22" s="3">
        <f>VLOOKUP(A22,'BalanceSheet 15-8-19'!$A$11:$CN$476,27,FALSE)</f>
        <v>7</v>
      </c>
      <c r="AB22" s="3">
        <f>VLOOKUP(A22,'BalanceSheet 15-8-19'!$A$11:$CN$476,28,FALSE)</f>
        <v>7</v>
      </c>
      <c r="AC22" s="3">
        <f>VLOOKUP(A22,'BalanceSheet 15-8-19'!$A$11:$CN$476,29,FALSE)</f>
        <v>7</v>
      </c>
      <c r="AD22" s="3">
        <f>VLOOKUP(A22,'BalanceSheet 15-8-19'!$A$11:$CN$476,30,FALSE)</f>
        <v>7</v>
      </c>
      <c r="AE22" s="3">
        <f>VLOOKUP(A22,'BalanceSheet 15-8-19'!$A$11:$CN$476,31,FALSE)</f>
        <v>7</v>
      </c>
      <c r="AF22" s="3">
        <f>VLOOKUP(A22,'BalanceSheet 15-8-19'!$A$11:$CN$476,32,FALSE)</f>
        <v>7</v>
      </c>
      <c r="AG22" s="3">
        <f>VLOOKUP(A22,'BalanceSheet 15-8-19'!$A$11:$CN$476,33,FALSE)</f>
        <v>7</v>
      </c>
      <c r="AH22" s="3">
        <f>VLOOKUP(A22,'BalanceSheet 15-8-19'!$A$11:$CN$476,34,FALSE)</f>
        <v>7</v>
      </c>
      <c r="AI22" s="3">
        <f>VLOOKUP(A22,'BalanceSheet 15-8-19'!$A$11:$CN$476,35,FALSE)</f>
        <v>7</v>
      </c>
      <c r="AJ22" s="3">
        <f>VLOOKUP(A22,'BalanceSheet 15-8-19'!$A$11:$CN$476,36,FALSE)</f>
        <v>7</v>
      </c>
      <c r="AK22" s="3">
        <f>VLOOKUP(A22,'BalanceSheet 15-8-19'!$A$11:$CN$476,37,FALSE)</f>
        <v>7</v>
      </c>
      <c r="AL22" s="3">
        <f>VLOOKUP(A22,'BalanceSheet 15-8-19'!$A$11:$CN$476,38,FALSE)</f>
        <v>7</v>
      </c>
      <c r="AM22" s="3">
        <f>VLOOKUP(A22,'BalanceSheet 15-8-19'!$A$11:$CN$476,39,FALSE)</f>
        <v>7</v>
      </c>
      <c r="AN22" s="3">
        <f>VLOOKUP(A22,'BalanceSheet 15-8-19'!$A$11:$CN$476,40,FALSE)</f>
        <v>7</v>
      </c>
      <c r="AO22" s="3">
        <f>VLOOKUP(A22,'BalanceSheet 15-8-19'!$A$11:$CN$476,41,FALSE)</f>
        <v>7</v>
      </c>
      <c r="AP22" s="3">
        <f>VLOOKUP(A22,'BalanceSheet 15-8-19'!$A$11:$CN$476,42,FALSE)</f>
        <v>7</v>
      </c>
      <c r="AQ22" s="3">
        <f>VLOOKUP(A22,'BalanceSheet 15-8-19'!$A$11:$CN$476,43,FALSE)</f>
        <v>7</v>
      </c>
      <c r="AR22" s="3">
        <f>VLOOKUP(A22,'BalanceSheet 15-8-19'!$A$11:$CN$476,44,FALSE)</f>
        <v>7</v>
      </c>
      <c r="AS22" s="3">
        <f>VLOOKUP(A22,'BalanceSheet 15-8-19'!$A$11:$CN$476,45,FALSE)</f>
        <v>7</v>
      </c>
      <c r="AT22" s="3">
        <f>VLOOKUP(A22,'BalanceSheet 15-8-19'!$A$11:$CN$476,46,FALSE)</f>
        <v>7</v>
      </c>
      <c r="AU22" s="3">
        <f>VLOOKUP(A22,'BalanceSheet 15-8-19'!$A$11:$CN$476,47,FALSE)</f>
        <v>7</v>
      </c>
      <c r="AV22" s="3">
        <f>VLOOKUP(A22,'BalanceSheet 15-8-19'!$A$11:$CN$476,48,FALSE)</f>
        <v>7</v>
      </c>
      <c r="AW22" s="3">
        <f>VLOOKUP(A22,'BalanceSheet 15-8-19'!$A$11:$CN$476,49,FALSE)</f>
        <v>7</v>
      </c>
      <c r="AX22" s="3">
        <f>VLOOKUP(A22,'BalanceSheet 15-8-19'!$A$11:$CN$476,50,FALSE)</f>
        <v>7</v>
      </c>
      <c r="AY22" s="3">
        <f>VLOOKUP(A22,'BalanceSheet 15-8-19'!$A$11:$CN$476,51,FALSE)</f>
        <v>7</v>
      </c>
      <c r="AZ22" s="3">
        <f>VLOOKUP(A22,'BalanceSheet 15-8-19'!$A$11:$CN$476,52,FALSE)</f>
        <v>7</v>
      </c>
      <c r="BA22" s="3">
        <f>VLOOKUP(A22,'BalanceSheet 15-8-19'!$A$11:$CN$476,53,FALSE)</f>
        <v>7</v>
      </c>
      <c r="BB22" s="3">
        <f>VLOOKUP(A22,'BalanceSheet 15-8-19'!$A$11:$CN$476,54,FALSE)</f>
        <v>7</v>
      </c>
      <c r="BC22" s="3">
        <f>VLOOKUP(A22,'BalanceSheet 15-8-19'!$A$11:$CN$476,55,FALSE)</f>
        <v>7</v>
      </c>
      <c r="BD22" s="3">
        <f>VLOOKUP(A22,'BalanceSheet 15-8-19'!$A$11:$CN$476,56,FALSE)</f>
        <v>7</v>
      </c>
      <c r="BE22" s="3">
        <f>VLOOKUP(A22,'BalanceSheet 15-8-19'!$A$11:$CN$476,57,FALSE)</f>
        <v>7</v>
      </c>
      <c r="BF22" s="3">
        <f>VLOOKUP(A22,'BalanceSheet 15-8-19'!$A$11:$CN$476,58,FALSE)</f>
        <v>7</v>
      </c>
      <c r="BG22" s="12">
        <f>VLOOKUP(A22,'BalanceSheet 15-8-19'!$A$11:$CN$476,59,FALSE)</f>
        <v>7</v>
      </c>
      <c r="BH22" s="3">
        <f>VLOOKUP(A22,'BalanceSheet 15-8-19'!$A$11:$CN$476,60,FALSE)</f>
        <v>7</v>
      </c>
      <c r="BI22" s="3">
        <f>VLOOKUP(A22,'BalanceSheet 15-8-19'!$A$11:$CN$476,61,FALSE)</f>
        <v>7</v>
      </c>
      <c r="BJ22" s="3">
        <f>VLOOKUP(A22,'BalanceSheet 15-8-19'!$A$11:$CN$476,62,FALSE)</f>
        <v>7</v>
      </c>
      <c r="BK22" s="3"/>
      <c r="BL22" s="3">
        <f>VLOOKUP(A22,'BalanceSheet 15-8-19'!$A$11:$CN$476,64,FALSE)</f>
        <v>7</v>
      </c>
      <c r="BM22" s="3">
        <f>VLOOKUP(A22,'BalanceSheet 15-8-19'!$A$11:$CN$476,65,FALSE)</f>
        <v>7</v>
      </c>
      <c r="BN22" s="3">
        <f>VLOOKUP(A22,'BalanceSheet 15-8-19'!$A$11:$CN$476,66,FALSE)</f>
        <v>7</v>
      </c>
      <c r="BO22" s="3">
        <f>VLOOKUP(A22,'BalanceSheet 15-8-19'!$A$11:$CN$476,67,FALSE)</f>
        <v>7</v>
      </c>
      <c r="BP22" s="3">
        <f>VLOOKUP(A22,'BalanceSheet 15-8-19'!$A$11:$CN$476,68,FALSE)</f>
        <v>7</v>
      </c>
      <c r="BQ22" s="3">
        <f>VLOOKUP(A22,'BalanceSheet 15-8-19'!$A$11:$CN$476,69,FALSE)</f>
        <v>7</v>
      </c>
      <c r="BR22" s="3">
        <f>VLOOKUP(A22,'BalanceSheet 15-8-19'!$A$11:$CN$476,70,FALSE)</f>
        <v>7</v>
      </c>
      <c r="BS22" s="3">
        <f>VLOOKUP(A22,'BalanceSheet 15-8-19'!$A$11:$CN$476,71,FALSE)</f>
        <v>7</v>
      </c>
      <c r="BT22" s="3">
        <f>VLOOKUP(A22,'BalanceSheet 15-8-19'!$A$11:$CN$476,72,FALSE)</f>
        <v>7</v>
      </c>
      <c r="BU22" s="3">
        <f>VLOOKUP(A22,'BalanceSheet 15-8-19'!$A$11:$CN$476,73,FALSE)</f>
        <v>7</v>
      </c>
      <c r="BV22" s="3">
        <f>VLOOKUP(A22,'BalanceSheet 15-8-19'!$A$11:$CN$476,74,FALSE)</f>
        <v>7</v>
      </c>
      <c r="BW22" s="3">
        <f>VLOOKUP(A22,'BalanceSheet 15-8-19'!$A$11:$CN$476,75,FALSE)</f>
        <v>7</v>
      </c>
      <c r="BX22" s="3">
        <f>VLOOKUP(A22,'BalanceSheet 15-8-19'!$A$11:$CN$476,76,FALSE)</f>
        <v>7</v>
      </c>
      <c r="BY22" s="3">
        <f>VLOOKUP(A22,'BalanceSheet 15-8-19'!$A$11:$CN$476,77,FALSE)</f>
        <v>7</v>
      </c>
      <c r="BZ22" s="3">
        <f>VLOOKUP(A22,'BalanceSheet 15-8-19'!$A$11:$CN$476,78,FALSE)</f>
        <v>7</v>
      </c>
      <c r="CA22" s="3">
        <f>VLOOKUP(A22,'BalanceSheet 15-8-19'!$A$11:$CN$476,79,FALSE)</f>
        <v>7</v>
      </c>
      <c r="CB22" s="3">
        <f>VLOOKUP(A22,'BalanceSheet 15-8-19'!$A$11:$CN$476,80,FALSE)</f>
        <v>7</v>
      </c>
      <c r="CC22" s="3">
        <f>VLOOKUP(A22,'BalanceSheet 15-8-19'!$A$11:$CN$476,81,FALSE)</f>
        <v>7</v>
      </c>
      <c r="CD22" s="3">
        <f>VLOOKUP(A22,'BalanceSheet 15-8-19'!$A$11:$CN$476,82,FALSE)</f>
        <v>7</v>
      </c>
      <c r="CE22" s="3">
        <f>VLOOKUP(A22,'BalanceSheet 15-8-19'!$A$11:$CN$476,83,FALSE)</f>
        <v>7</v>
      </c>
      <c r="CF22" s="3">
        <f>VLOOKUP(A22,'BalanceSheet 15-8-19'!$A$11:$CN$476,84,FALSE)</f>
        <v>7</v>
      </c>
      <c r="CG22" s="3">
        <f>VLOOKUP(A22,'BalanceSheet 15-8-19'!$A$11:$CN$476,85,FALSE)</f>
        <v>7</v>
      </c>
      <c r="CH22" s="3">
        <f>VLOOKUP(A22,'BalanceSheet 15-8-19'!$A$11:$CN$476,86,FALSE)</f>
        <v>7</v>
      </c>
      <c r="CI22" s="3">
        <f>VLOOKUP(A22,'BalanceSheet 15-8-19'!$A$11:$CN$476,87,FALSE)</f>
        <v>7</v>
      </c>
      <c r="CJ22" s="3">
        <f>VLOOKUP(A22,'BalanceSheet 15-8-19'!$A$11:$CN$476,88,FALSE)</f>
        <v>7</v>
      </c>
      <c r="CK22" s="3">
        <f>VLOOKUP(A22,'BalanceSheet 15-8-19'!$A$11:$CN$476,89,FALSE)</f>
        <v>7</v>
      </c>
      <c r="CL22" s="3">
        <f>VLOOKUP(A22,'BalanceSheet 15-8-19'!$A$11:$CN$476,90,FALSE)</f>
        <v>7</v>
      </c>
      <c r="CM22" s="3">
        <f>VLOOKUP(A22,'BalanceSheet 15-8-19'!$A$11:$CN$476,91,FALSE)</f>
        <v>7</v>
      </c>
      <c r="CN22" s="3">
        <f>VLOOKUP(A22,'BalanceSheet 15-8-19'!$A$11:$CS$476,92,FALSE)</f>
        <v>7</v>
      </c>
      <c r="CO22" s="3">
        <f>VLOOKUP(A22,'BalanceSheet 15-8-19'!$A$11:$CS$476,93,FALSE)</f>
        <v>7</v>
      </c>
      <c r="CP22" s="3">
        <f>VLOOKUP(A22,'BalanceSheet 15-8-19'!$A$11:$CS$476,94,FALSE)</f>
        <v>7</v>
      </c>
      <c r="CQ22" s="3">
        <f>VLOOKUP(A22,'BalanceSheet 15-8-19'!$A$11:$CS$476,95,FALSE)</f>
        <v>7</v>
      </c>
      <c r="CR22" s="3">
        <f>VLOOKUP(A22,'BalanceSheet 15-8-19'!$A$11:$CS$476,96,FALSE)</f>
        <v>7</v>
      </c>
      <c r="CS22" s="3">
        <f t="shared" si="0"/>
        <v>651</v>
      </c>
      <c r="CU22" s="19">
        <f>CS22-('BalanceSheet 15-8-19'!CS22-'BalanceSheet 15-8-19'!CV22-'BalanceSheet 15-8-19'!CW22)</f>
        <v>0</v>
      </c>
      <c r="CW22" s="132">
        <f t="shared" si="1"/>
        <v>189</v>
      </c>
      <c r="CZ22" s="148">
        <f>HLOOKUP(A22,CJE!$I$5:$TV$2054,2050, FALSE)</f>
        <v>0</v>
      </c>
      <c r="DB22" s="148">
        <f t="shared" si="2"/>
        <v>462</v>
      </c>
      <c r="DF22" s="21" t="s">
        <v>1108</v>
      </c>
      <c r="DG22" s="183">
        <v>0</v>
      </c>
      <c r="DH22" s="85"/>
      <c r="DI22" s="22"/>
    </row>
    <row r="23" spans="1:115" x14ac:dyDescent="0.2">
      <c r="A23" s="3" t="str">
        <f>'BalanceSheet 15-8-19'!A23</f>
        <v>100-101-18 - UNDEP STORE CLEARING ACCOUNT</v>
      </c>
      <c r="B23" s="3">
        <f>VLOOKUP(A23,'BalanceSheet 15-8-19'!$A$11:$CN$476,2,FALSE)</f>
        <v>7</v>
      </c>
      <c r="C23" s="3">
        <f>VLOOKUP(A23,'BalanceSheet 15-8-19'!$A$11:$CN$476,3,FALSE)</f>
        <v>7</v>
      </c>
      <c r="D23" s="3">
        <f>VLOOKUP(A23,'BalanceSheet 15-8-19'!$A$11:$CN$476,4,FALSE)</f>
        <v>7</v>
      </c>
      <c r="E23" s="3">
        <f>VLOOKUP(A23,'BalanceSheet 15-8-19'!$A$11:$CN$476,5,FALSE)</f>
        <v>7</v>
      </c>
      <c r="F23" s="3">
        <f>VLOOKUP(A23,'BalanceSheet 15-8-19'!$A$11:$CN$476,6,FALSE)</f>
        <v>7</v>
      </c>
      <c r="G23" s="3">
        <f>VLOOKUP(A23,'BalanceSheet 15-8-19'!$A$11:$CN$476,7,FALSE)</f>
        <v>7</v>
      </c>
      <c r="H23" s="3">
        <f>VLOOKUP(A23,'BalanceSheet 15-8-19'!$A$11:$CN$476,8,FALSE)</f>
        <v>7</v>
      </c>
      <c r="I23" s="3">
        <f>VLOOKUP(A23,'BalanceSheet 15-8-19'!$A$11:$CN$476,9,FALSE)</f>
        <v>7</v>
      </c>
      <c r="J23" s="3"/>
      <c r="K23" s="3">
        <f>VLOOKUP(A23,'BalanceSheet 15-8-19'!$A$11:$CN$476,11,FALSE)</f>
        <v>7</v>
      </c>
      <c r="L23" s="3">
        <f>VLOOKUP(A23,'BalanceSheet 15-8-19'!$A$11:$CN$476,12,FALSE)</f>
        <v>7</v>
      </c>
      <c r="M23" s="3">
        <f>VLOOKUP(A23,'BalanceSheet 15-8-19'!$A$11:$CN$476,13,FALSE)</f>
        <v>7</v>
      </c>
      <c r="N23" s="3">
        <f>VLOOKUP(A23,'BalanceSheet 15-8-19'!$A$11:$CN$476,14,FALSE)</f>
        <v>7</v>
      </c>
      <c r="O23" s="3">
        <f>VLOOKUP(A23,'BalanceSheet 15-8-19'!$A$11:$CN$476,15,FALSE)</f>
        <v>7</v>
      </c>
      <c r="P23" s="3">
        <f>VLOOKUP(A23,'BalanceSheet 15-8-19'!$A$11:$CN$476,16,FALSE)</f>
        <v>7</v>
      </c>
      <c r="Q23" s="3">
        <f>VLOOKUP(A23,'BalanceSheet 15-8-19'!$A$11:$CN$476,17,FALSE)</f>
        <v>7</v>
      </c>
      <c r="R23" s="3">
        <f>VLOOKUP(A23,'BalanceSheet 15-8-19'!$A$11:$CN$476,18,FALSE)</f>
        <v>7</v>
      </c>
      <c r="S23" s="3">
        <f>VLOOKUP(A23,'BalanceSheet 15-8-19'!$A$11:$CN$476,19,FALSE)</f>
        <v>7</v>
      </c>
      <c r="T23" s="3">
        <f>VLOOKUP(A23,'BalanceSheet 15-8-19'!$A$11:$CN$476,20,FALSE)</f>
        <v>7</v>
      </c>
      <c r="U23" s="3">
        <f>VLOOKUP(A23,'BalanceSheet 15-8-19'!$A$11:$CN$476,21,FALSE)</f>
        <v>7</v>
      </c>
      <c r="V23" s="3">
        <f>VLOOKUP(A23,'BalanceSheet 15-8-19'!$A$11:$CN$476,22,FALSE)</f>
        <v>7</v>
      </c>
      <c r="W23" s="3">
        <f>VLOOKUP(A23,'BalanceSheet 15-8-19'!$A$11:$CN$476,23,FALSE)</f>
        <v>7</v>
      </c>
      <c r="X23" s="3">
        <f>VLOOKUP(A23,'BalanceSheet 15-8-19'!$A$11:$CN$476,24,FALSE)</f>
        <v>7</v>
      </c>
      <c r="Y23" s="3">
        <f>VLOOKUP(A23,'BalanceSheet 15-8-19'!$A$11:$CN$476,25,FALSE)</f>
        <v>7</v>
      </c>
      <c r="Z23" s="3">
        <f>VLOOKUP(A23,'BalanceSheet 15-8-19'!$A$11:$CN$476,26,FALSE)</f>
        <v>7</v>
      </c>
      <c r="AA23" s="3">
        <f>VLOOKUP(A23,'BalanceSheet 15-8-19'!$A$11:$CN$476,27,FALSE)</f>
        <v>7</v>
      </c>
      <c r="AB23" s="3">
        <f>VLOOKUP(A23,'BalanceSheet 15-8-19'!$A$11:$CN$476,28,FALSE)</f>
        <v>7</v>
      </c>
      <c r="AC23" s="3">
        <f>VLOOKUP(A23,'BalanceSheet 15-8-19'!$A$11:$CN$476,29,FALSE)</f>
        <v>7</v>
      </c>
      <c r="AD23" s="3">
        <f>VLOOKUP(A23,'BalanceSheet 15-8-19'!$A$11:$CN$476,30,FALSE)</f>
        <v>7</v>
      </c>
      <c r="AE23" s="3">
        <f>VLOOKUP(A23,'BalanceSheet 15-8-19'!$A$11:$CN$476,31,FALSE)</f>
        <v>7</v>
      </c>
      <c r="AF23" s="3">
        <f>VLOOKUP(A23,'BalanceSheet 15-8-19'!$A$11:$CN$476,32,FALSE)</f>
        <v>7</v>
      </c>
      <c r="AG23" s="3">
        <f>VLOOKUP(A23,'BalanceSheet 15-8-19'!$A$11:$CN$476,33,FALSE)</f>
        <v>7</v>
      </c>
      <c r="AH23" s="3">
        <f>VLOOKUP(A23,'BalanceSheet 15-8-19'!$A$11:$CN$476,34,FALSE)</f>
        <v>7</v>
      </c>
      <c r="AI23" s="3">
        <f>VLOOKUP(A23,'BalanceSheet 15-8-19'!$A$11:$CN$476,35,FALSE)</f>
        <v>7</v>
      </c>
      <c r="AJ23" s="3">
        <f>VLOOKUP(A23,'BalanceSheet 15-8-19'!$A$11:$CN$476,36,FALSE)</f>
        <v>7</v>
      </c>
      <c r="AK23" s="3">
        <f>VLOOKUP(A23,'BalanceSheet 15-8-19'!$A$11:$CN$476,37,FALSE)</f>
        <v>7</v>
      </c>
      <c r="AL23" s="3">
        <f>VLOOKUP(A23,'BalanceSheet 15-8-19'!$A$11:$CN$476,38,FALSE)</f>
        <v>7</v>
      </c>
      <c r="AM23" s="3">
        <f>VLOOKUP(A23,'BalanceSheet 15-8-19'!$A$11:$CN$476,39,FALSE)</f>
        <v>7</v>
      </c>
      <c r="AN23" s="3">
        <f>VLOOKUP(A23,'BalanceSheet 15-8-19'!$A$11:$CN$476,40,FALSE)</f>
        <v>7</v>
      </c>
      <c r="AO23" s="3">
        <f>VLOOKUP(A23,'BalanceSheet 15-8-19'!$A$11:$CN$476,41,FALSE)</f>
        <v>7</v>
      </c>
      <c r="AP23" s="3">
        <f>VLOOKUP(A23,'BalanceSheet 15-8-19'!$A$11:$CN$476,42,FALSE)</f>
        <v>7</v>
      </c>
      <c r="AQ23" s="3">
        <f>VLOOKUP(A23,'BalanceSheet 15-8-19'!$A$11:$CN$476,43,FALSE)</f>
        <v>7</v>
      </c>
      <c r="AR23" s="3">
        <f>VLOOKUP(A23,'BalanceSheet 15-8-19'!$A$11:$CN$476,44,FALSE)</f>
        <v>7</v>
      </c>
      <c r="AS23" s="3">
        <f>VLOOKUP(A23,'BalanceSheet 15-8-19'!$A$11:$CN$476,45,FALSE)</f>
        <v>7</v>
      </c>
      <c r="AT23" s="3">
        <f>VLOOKUP(A23,'BalanceSheet 15-8-19'!$A$11:$CN$476,46,FALSE)</f>
        <v>7</v>
      </c>
      <c r="AU23" s="3">
        <f>VLOOKUP(A23,'BalanceSheet 15-8-19'!$A$11:$CN$476,47,FALSE)</f>
        <v>7</v>
      </c>
      <c r="AV23" s="3">
        <f>VLOOKUP(A23,'BalanceSheet 15-8-19'!$A$11:$CN$476,48,FALSE)</f>
        <v>7</v>
      </c>
      <c r="AW23" s="3">
        <f>VLOOKUP(A23,'BalanceSheet 15-8-19'!$A$11:$CN$476,49,FALSE)</f>
        <v>7</v>
      </c>
      <c r="AX23" s="3">
        <f>VLOOKUP(A23,'BalanceSheet 15-8-19'!$A$11:$CN$476,50,FALSE)</f>
        <v>7</v>
      </c>
      <c r="AY23" s="3">
        <f>VLOOKUP(A23,'BalanceSheet 15-8-19'!$A$11:$CN$476,51,FALSE)</f>
        <v>7</v>
      </c>
      <c r="AZ23" s="3">
        <f>VLOOKUP(A23,'BalanceSheet 15-8-19'!$A$11:$CN$476,52,FALSE)</f>
        <v>7</v>
      </c>
      <c r="BA23" s="3">
        <f>VLOOKUP(A23,'BalanceSheet 15-8-19'!$A$11:$CN$476,53,FALSE)</f>
        <v>7</v>
      </c>
      <c r="BB23" s="3">
        <f>VLOOKUP(A23,'BalanceSheet 15-8-19'!$A$11:$CN$476,54,FALSE)</f>
        <v>7</v>
      </c>
      <c r="BC23" s="3">
        <f>VLOOKUP(A23,'BalanceSheet 15-8-19'!$A$11:$CN$476,55,FALSE)</f>
        <v>7</v>
      </c>
      <c r="BD23" s="3">
        <f>VLOOKUP(A23,'BalanceSheet 15-8-19'!$A$11:$CN$476,56,FALSE)</f>
        <v>7</v>
      </c>
      <c r="BE23" s="3">
        <f>VLOOKUP(A23,'BalanceSheet 15-8-19'!$A$11:$CN$476,57,FALSE)</f>
        <v>7</v>
      </c>
      <c r="BF23" s="3">
        <f>VLOOKUP(A23,'BalanceSheet 15-8-19'!$A$11:$CN$476,58,FALSE)</f>
        <v>7</v>
      </c>
      <c r="BG23" s="12">
        <f>VLOOKUP(A23,'BalanceSheet 15-8-19'!$A$11:$CN$476,59,FALSE)</f>
        <v>7</v>
      </c>
      <c r="BH23" s="3">
        <f>VLOOKUP(A23,'BalanceSheet 15-8-19'!$A$11:$CN$476,60,FALSE)</f>
        <v>7</v>
      </c>
      <c r="BI23" s="3">
        <f>VLOOKUP(A23,'BalanceSheet 15-8-19'!$A$11:$CN$476,61,FALSE)</f>
        <v>7</v>
      </c>
      <c r="BJ23" s="3">
        <f>VLOOKUP(A23,'BalanceSheet 15-8-19'!$A$11:$CN$476,62,FALSE)</f>
        <v>7</v>
      </c>
      <c r="BK23" s="3"/>
      <c r="BL23" s="3">
        <f>VLOOKUP(A23,'BalanceSheet 15-8-19'!$A$11:$CN$476,64,FALSE)</f>
        <v>7</v>
      </c>
      <c r="BM23" s="3">
        <f>VLOOKUP(A23,'BalanceSheet 15-8-19'!$A$11:$CN$476,65,FALSE)</f>
        <v>7</v>
      </c>
      <c r="BN23" s="3">
        <f>VLOOKUP(A23,'BalanceSheet 15-8-19'!$A$11:$CN$476,66,FALSE)</f>
        <v>7</v>
      </c>
      <c r="BO23" s="3">
        <f>VLOOKUP(A23,'BalanceSheet 15-8-19'!$A$11:$CN$476,67,FALSE)</f>
        <v>7</v>
      </c>
      <c r="BP23" s="3">
        <f>VLOOKUP(A23,'BalanceSheet 15-8-19'!$A$11:$CN$476,68,FALSE)</f>
        <v>7</v>
      </c>
      <c r="BQ23" s="3">
        <f>VLOOKUP(A23,'BalanceSheet 15-8-19'!$A$11:$CN$476,69,FALSE)</f>
        <v>7</v>
      </c>
      <c r="BR23" s="3">
        <f>VLOOKUP(A23,'BalanceSheet 15-8-19'!$A$11:$CN$476,70,FALSE)</f>
        <v>7</v>
      </c>
      <c r="BS23" s="3">
        <f>VLOOKUP(A23,'BalanceSheet 15-8-19'!$A$11:$CN$476,71,FALSE)</f>
        <v>7</v>
      </c>
      <c r="BT23" s="3">
        <f>VLOOKUP(A23,'BalanceSheet 15-8-19'!$A$11:$CN$476,72,FALSE)</f>
        <v>7</v>
      </c>
      <c r="BU23" s="3">
        <f>VLOOKUP(A23,'BalanceSheet 15-8-19'!$A$11:$CN$476,73,FALSE)</f>
        <v>7</v>
      </c>
      <c r="BV23" s="3">
        <f>VLOOKUP(A23,'BalanceSheet 15-8-19'!$A$11:$CN$476,74,FALSE)</f>
        <v>7</v>
      </c>
      <c r="BW23" s="3">
        <f>VLOOKUP(A23,'BalanceSheet 15-8-19'!$A$11:$CN$476,75,FALSE)</f>
        <v>7</v>
      </c>
      <c r="BX23" s="3">
        <f>VLOOKUP(A23,'BalanceSheet 15-8-19'!$A$11:$CN$476,76,FALSE)</f>
        <v>7</v>
      </c>
      <c r="BY23" s="3">
        <f>VLOOKUP(A23,'BalanceSheet 15-8-19'!$A$11:$CN$476,77,FALSE)</f>
        <v>7</v>
      </c>
      <c r="BZ23" s="3">
        <f>VLOOKUP(A23,'BalanceSheet 15-8-19'!$A$11:$CN$476,78,FALSE)</f>
        <v>7</v>
      </c>
      <c r="CA23" s="3">
        <f>VLOOKUP(A23,'BalanceSheet 15-8-19'!$A$11:$CN$476,79,FALSE)</f>
        <v>7</v>
      </c>
      <c r="CB23" s="3">
        <f>VLOOKUP(A23,'BalanceSheet 15-8-19'!$A$11:$CN$476,80,FALSE)</f>
        <v>7</v>
      </c>
      <c r="CC23" s="3">
        <f>VLOOKUP(A23,'BalanceSheet 15-8-19'!$A$11:$CN$476,81,FALSE)</f>
        <v>7</v>
      </c>
      <c r="CD23" s="3">
        <f>VLOOKUP(A23,'BalanceSheet 15-8-19'!$A$11:$CN$476,82,FALSE)</f>
        <v>7</v>
      </c>
      <c r="CE23" s="3">
        <f>VLOOKUP(A23,'BalanceSheet 15-8-19'!$A$11:$CN$476,83,FALSE)</f>
        <v>7</v>
      </c>
      <c r="CF23" s="3">
        <f>VLOOKUP(A23,'BalanceSheet 15-8-19'!$A$11:$CN$476,84,FALSE)</f>
        <v>7</v>
      </c>
      <c r="CG23" s="3">
        <f>VLOOKUP(A23,'BalanceSheet 15-8-19'!$A$11:$CN$476,85,FALSE)</f>
        <v>7</v>
      </c>
      <c r="CH23" s="3">
        <f>VLOOKUP(A23,'BalanceSheet 15-8-19'!$A$11:$CN$476,86,FALSE)</f>
        <v>7</v>
      </c>
      <c r="CI23" s="3">
        <f>VLOOKUP(A23,'BalanceSheet 15-8-19'!$A$11:$CN$476,87,FALSE)</f>
        <v>7</v>
      </c>
      <c r="CJ23" s="3">
        <f>VLOOKUP(A23,'BalanceSheet 15-8-19'!$A$11:$CN$476,88,FALSE)</f>
        <v>7</v>
      </c>
      <c r="CK23" s="3">
        <f>VLOOKUP(A23,'BalanceSheet 15-8-19'!$A$11:$CN$476,89,FALSE)</f>
        <v>7</v>
      </c>
      <c r="CL23" s="3">
        <f>VLOOKUP(A23,'BalanceSheet 15-8-19'!$A$11:$CN$476,90,FALSE)</f>
        <v>7</v>
      </c>
      <c r="CM23" s="3">
        <f>VLOOKUP(A23,'BalanceSheet 15-8-19'!$A$11:$CN$476,91,FALSE)</f>
        <v>7</v>
      </c>
      <c r="CN23" s="3">
        <f>VLOOKUP(A23,'BalanceSheet 15-8-19'!$A$11:$CS$476,92,FALSE)</f>
        <v>7</v>
      </c>
      <c r="CO23" s="3">
        <f>VLOOKUP(A23,'BalanceSheet 15-8-19'!$A$11:$CS$476,93,FALSE)</f>
        <v>7</v>
      </c>
      <c r="CP23" s="3">
        <f>VLOOKUP(A23,'BalanceSheet 15-8-19'!$A$11:$CS$476,94,FALSE)</f>
        <v>7</v>
      </c>
      <c r="CQ23" s="3">
        <f>VLOOKUP(A23,'BalanceSheet 15-8-19'!$A$11:$CS$476,95,FALSE)</f>
        <v>7</v>
      </c>
      <c r="CR23" s="3">
        <f>VLOOKUP(A23,'BalanceSheet 15-8-19'!$A$11:$CS$476,96,FALSE)</f>
        <v>7</v>
      </c>
      <c r="CS23" s="3">
        <f t="shared" si="0"/>
        <v>651</v>
      </c>
      <c r="CU23" s="19">
        <f>CS23-('BalanceSheet 15-8-19'!CS23-'BalanceSheet 15-8-19'!CV23-'BalanceSheet 15-8-19'!CW23)</f>
        <v>0</v>
      </c>
      <c r="CW23" s="132">
        <f t="shared" si="1"/>
        <v>189</v>
      </c>
      <c r="CZ23" s="148">
        <f>HLOOKUP(A23,CJE!$I$5:$TV$2054,2050, FALSE)</f>
        <v>0</v>
      </c>
      <c r="DB23" s="148">
        <f t="shared" si="2"/>
        <v>462</v>
      </c>
      <c r="DF23" s="21" t="s">
        <v>873</v>
      </c>
      <c r="DG23" s="176">
        <f>DB252+DB308+DB364</f>
        <v>-100000</v>
      </c>
      <c r="DH23" s="85"/>
      <c r="DI23" s="22"/>
    </row>
    <row r="24" spans="1:115" x14ac:dyDescent="0.2">
      <c r="A24" s="3" t="str">
        <f>'BalanceSheet 15-8-19'!A24</f>
        <v>100-101-19 - Petty cash - Spout</v>
      </c>
      <c r="B24" s="3">
        <f>VLOOKUP(A24,'BalanceSheet 15-8-19'!$A$11:$CN$476,2,FALSE)</f>
        <v>7</v>
      </c>
      <c r="C24" s="3">
        <f>VLOOKUP(A24,'BalanceSheet 15-8-19'!$A$11:$CN$476,3,FALSE)</f>
        <v>7</v>
      </c>
      <c r="D24" s="3">
        <f>VLOOKUP(A24,'BalanceSheet 15-8-19'!$A$11:$CN$476,4,FALSE)</f>
        <v>7</v>
      </c>
      <c r="E24" s="3">
        <f>VLOOKUP(A24,'BalanceSheet 15-8-19'!$A$11:$CN$476,5,FALSE)</f>
        <v>7</v>
      </c>
      <c r="F24" s="3">
        <f>VLOOKUP(A24,'BalanceSheet 15-8-19'!$A$11:$CN$476,6,FALSE)</f>
        <v>7</v>
      </c>
      <c r="G24" s="3">
        <f>VLOOKUP(A24,'BalanceSheet 15-8-19'!$A$11:$CN$476,7,FALSE)</f>
        <v>7</v>
      </c>
      <c r="H24" s="3">
        <f>VLOOKUP(A24,'BalanceSheet 15-8-19'!$A$11:$CN$476,8,FALSE)</f>
        <v>7</v>
      </c>
      <c r="I24" s="3">
        <f>VLOOKUP(A24,'BalanceSheet 15-8-19'!$A$11:$CN$476,9,FALSE)</f>
        <v>7</v>
      </c>
      <c r="J24" s="3"/>
      <c r="K24" s="3">
        <f>VLOOKUP(A24,'BalanceSheet 15-8-19'!$A$11:$CN$476,11,FALSE)</f>
        <v>7</v>
      </c>
      <c r="L24" s="3">
        <f>VLOOKUP(A24,'BalanceSheet 15-8-19'!$A$11:$CN$476,12,FALSE)</f>
        <v>7</v>
      </c>
      <c r="M24" s="3">
        <f>VLOOKUP(A24,'BalanceSheet 15-8-19'!$A$11:$CN$476,13,FALSE)</f>
        <v>7</v>
      </c>
      <c r="N24" s="3">
        <f>VLOOKUP(A24,'BalanceSheet 15-8-19'!$A$11:$CN$476,14,FALSE)</f>
        <v>7</v>
      </c>
      <c r="O24" s="3">
        <f>VLOOKUP(A24,'BalanceSheet 15-8-19'!$A$11:$CN$476,15,FALSE)</f>
        <v>7</v>
      </c>
      <c r="P24" s="3">
        <f>VLOOKUP(A24,'BalanceSheet 15-8-19'!$A$11:$CN$476,16,FALSE)</f>
        <v>7</v>
      </c>
      <c r="Q24" s="3">
        <f>VLOOKUP(A24,'BalanceSheet 15-8-19'!$A$11:$CN$476,17,FALSE)</f>
        <v>7</v>
      </c>
      <c r="R24" s="3">
        <f>VLOOKUP(A24,'BalanceSheet 15-8-19'!$A$11:$CN$476,18,FALSE)</f>
        <v>7</v>
      </c>
      <c r="S24" s="3">
        <f>VLOOKUP(A24,'BalanceSheet 15-8-19'!$A$11:$CN$476,19,FALSE)</f>
        <v>7</v>
      </c>
      <c r="T24" s="3">
        <f>VLOOKUP(A24,'BalanceSheet 15-8-19'!$A$11:$CN$476,20,FALSE)</f>
        <v>7</v>
      </c>
      <c r="U24" s="3">
        <f>VLOOKUP(A24,'BalanceSheet 15-8-19'!$A$11:$CN$476,21,FALSE)</f>
        <v>7</v>
      </c>
      <c r="V24" s="3">
        <f>VLOOKUP(A24,'BalanceSheet 15-8-19'!$A$11:$CN$476,22,FALSE)</f>
        <v>7</v>
      </c>
      <c r="W24" s="3">
        <f>VLOOKUP(A24,'BalanceSheet 15-8-19'!$A$11:$CN$476,23,FALSE)</f>
        <v>7</v>
      </c>
      <c r="X24" s="3">
        <f>VLOOKUP(A24,'BalanceSheet 15-8-19'!$A$11:$CN$476,24,FALSE)</f>
        <v>7</v>
      </c>
      <c r="Y24" s="3">
        <f>VLOOKUP(A24,'BalanceSheet 15-8-19'!$A$11:$CN$476,25,FALSE)</f>
        <v>7</v>
      </c>
      <c r="Z24" s="3">
        <f>VLOOKUP(A24,'BalanceSheet 15-8-19'!$A$11:$CN$476,26,FALSE)</f>
        <v>7</v>
      </c>
      <c r="AA24" s="3">
        <f>VLOOKUP(A24,'BalanceSheet 15-8-19'!$A$11:$CN$476,27,FALSE)</f>
        <v>7</v>
      </c>
      <c r="AB24" s="3">
        <f>VLOOKUP(A24,'BalanceSheet 15-8-19'!$A$11:$CN$476,28,FALSE)</f>
        <v>7</v>
      </c>
      <c r="AC24" s="3">
        <f>VLOOKUP(A24,'BalanceSheet 15-8-19'!$A$11:$CN$476,29,FALSE)</f>
        <v>7</v>
      </c>
      <c r="AD24" s="3">
        <f>VLOOKUP(A24,'BalanceSheet 15-8-19'!$A$11:$CN$476,30,FALSE)</f>
        <v>7</v>
      </c>
      <c r="AE24" s="3">
        <f>VLOOKUP(A24,'BalanceSheet 15-8-19'!$A$11:$CN$476,31,FALSE)</f>
        <v>7</v>
      </c>
      <c r="AF24" s="3">
        <f>VLOOKUP(A24,'BalanceSheet 15-8-19'!$A$11:$CN$476,32,FALSE)</f>
        <v>7</v>
      </c>
      <c r="AG24" s="3">
        <f>VLOOKUP(A24,'BalanceSheet 15-8-19'!$A$11:$CN$476,33,FALSE)</f>
        <v>7</v>
      </c>
      <c r="AH24" s="3">
        <f>VLOOKUP(A24,'BalanceSheet 15-8-19'!$A$11:$CN$476,34,FALSE)</f>
        <v>7</v>
      </c>
      <c r="AI24" s="3">
        <f>VLOOKUP(A24,'BalanceSheet 15-8-19'!$A$11:$CN$476,35,FALSE)</f>
        <v>7</v>
      </c>
      <c r="AJ24" s="3">
        <f>VLOOKUP(A24,'BalanceSheet 15-8-19'!$A$11:$CN$476,36,FALSE)</f>
        <v>7</v>
      </c>
      <c r="AK24" s="3">
        <f>VLOOKUP(A24,'BalanceSheet 15-8-19'!$A$11:$CN$476,37,FALSE)</f>
        <v>7</v>
      </c>
      <c r="AL24" s="3">
        <f>VLOOKUP(A24,'BalanceSheet 15-8-19'!$A$11:$CN$476,38,FALSE)</f>
        <v>7</v>
      </c>
      <c r="AM24" s="3">
        <f>VLOOKUP(A24,'BalanceSheet 15-8-19'!$A$11:$CN$476,39,FALSE)</f>
        <v>7</v>
      </c>
      <c r="AN24" s="3">
        <f>VLOOKUP(A24,'BalanceSheet 15-8-19'!$A$11:$CN$476,40,FALSE)</f>
        <v>7</v>
      </c>
      <c r="AO24" s="3">
        <f>VLOOKUP(A24,'BalanceSheet 15-8-19'!$A$11:$CN$476,41,FALSE)</f>
        <v>7</v>
      </c>
      <c r="AP24" s="3">
        <f>VLOOKUP(A24,'BalanceSheet 15-8-19'!$A$11:$CN$476,42,FALSE)</f>
        <v>7</v>
      </c>
      <c r="AQ24" s="3">
        <f>VLOOKUP(A24,'BalanceSheet 15-8-19'!$A$11:$CN$476,43,FALSE)</f>
        <v>7</v>
      </c>
      <c r="AR24" s="3">
        <f>VLOOKUP(A24,'BalanceSheet 15-8-19'!$A$11:$CN$476,44,FALSE)</f>
        <v>7</v>
      </c>
      <c r="AS24" s="3">
        <f>VLOOKUP(A24,'BalanceSheet 15-8-19'!$A$11:$CN$476,45,FALSE)</f>
        <v>7</v>
      </c>
      <c r="AT24" s="3">
        <f>VLOOKUP(A24,'BalanceSheet 15-8-19'!$A$11:$CN$476,46,FALSE)</f>
        <v>7</v>
      </c>
      <c r="AU24" s="3">
        <f>VLOOKUP(A24,'BalanceSheet 15-8-19'!$A$11:$CN$476,47,FALSE)</f>
        <v>7</v>
      </c>
      <c r="AV24" s="3">
        <f>VLOOKUP(A24,'BalanceSheet 15-8-19'!$A$11:$CN$476,48,FALSE)</f>
        <v>7</v>
      </c>
      <c r="AW24" s="3">
        <f>VLOOKUP(A24,'BalanceSheet 15-8-19'!$A$11:$CN$476,49,FALSE)</f>
        <v>7</v>
      </c>
      <c r="AX24" s="3">
        <f>VLOOKUP(A24,'BalanceSheet 15-8-19'!$A$11:$CN$476,50,FALSE)</f>
        <v>7</v>
      </c>
      <c r="AY24" s="3">
        <f>VLOOKUP(A24,'BalanceSheet 15-8-19'!$A$11:$CN$476,51,FALSE)</f>
        <v>7</v>
      </c>
      <c r="AZ24" s="3">
        <f>VLOOKUP(A24,'BalanceSheet 15-8-19'!$A$11:$CN$476,52,FALSE)</f>
        <v>7</v>
      </c>
      <c r="BA24" s="3">
        <f>VLOOKUP(A24,'BalanceSheet 15-8-19'!$A$11:$CN$476,53,FALSE)</f>
        <v>7</v>
      </c>
      <c r="BB24" s="3">
        <f>VLOOKUP(A24,'BalanceSheet 15-8-19'!$A$11:$CN$476,54,FALSE)</f>
        <v>7</v>
      </c>
      <c r="BC24" s="3">
        <f>VLOOKUP(A24,'BalanceSheet 15-8-19'!$A$11:$CN$476,55,FALSE)</f>
        <v>7</v>
      </c>
      <c r="BD24" s="3">
        <f>VLOOKUP(A24,'BalanceSheet 15-8-19'!$A$11:$CN$476,56,FALSE)</f>
        <v>7</v>
      </c>
      <c r="BE24" s="3">
        <f>VLOOKUP(A24,'BalanceSheet 15-8-19'!$A$11:$CN$476,57,FALSE)</f>
        <v>7</v>
      </c>
      <c r="BF24" s="3">
        <f>VLOOKUP(A24,'BalanceSheet 15-8-19'!$A$11:$CN$476,58,FALSE)</f>
        <v>7</v>
      </c>
      <c r="BG24" s="12">
        <f>VLOOKUP(A24,'BalanceSheet 15-8-19'!$A$11:$CN$476,59,FALSE)</f>
        <v>7</v>
      </c>
      <c r="BH24" s="3">
        <f>VLOOKUP(A24,'BalanceSheet 15-8-19'!$A$11:$CN$476,60,FALSE)</f>
        <v>7</v>
      </c>
      <c r="BI24" s="3">
        <f>VLOOKUP(A24,'BalanceSheet 15-8-19'!$A$11:$CN$476,61,FALSE)</f>
        <v>7</v>
      </c>
      <c r="BJ24" s="3">
        <f>VLOOKUP(A24,'BalanceSheet 15-8-19'!$A$11:$CN$476,62,FALSE)</f>
        <v>7</v>
      </c>
      <c r="BK24" s="3"/>
      <c r="BL24" s="3">
        <f>VLOOKUP(A24,'BalanceSheet 15-8-19'!$A$11:$CN$476,64,FALSE)</f>
        <v>7</v>
      </c>
      <c r="BM24" s="3">
        <f>VLOOKUP(A24,'BalanceSheet 15-8-19'!$A$11:$CN$476,65,FALSE)</f>
        <v>7</v>
      </c>
      <c r="BN24" s="3">
        <f>VLOOKUP(A24,'BalanceSheet 15-8-19'!$A$11:$CN$476,66,FALSE)</f>
        <v>7</v>
      </c>
      <c r="BO24" s="3">
        <f>VLOOKUP(A24,'BalanceSheet 15-8-19'!$A$11:$CN$476,67,FALSE)</f>
        <v>7</v>
      </c>
      <c r="BP24" s="3">
        <f>VLOOKUP(A24,'BalanceSheet 15-8-19'!$A$11:$CN$476,68,FALSE)</f>
        <v>7</v>
      </c>
      <c r="BQ24" s="3">
        <f>VLOOKUP(A24,'BalanceSheet 15-8-19'!$A$11:$CN$476,69,FALSE)</f>
        <v>7</v>
      </c>
      <c r="BR24" s="3">
        <f>VLOOKUP(A24,'BalanceSheet 15-8-19'!$A$11:$CN$476,70,FALSE)</f>
        <v>7</v>
      </c>
      <c r="BS24" s="3">
        <f>VLOOKUP(A24,'BalanceSheet 15-8-19'!$A$11:$CN$476,71,FALSE)</f>
        <v>7</v>
      </c>
      <c r="BT24" s="3">
        <f>VLOOKUP(A24,'BalanceSheet 15-8-19'!$A$11:$CN$476,72,FALSE)</f>
        <v>7</v>
      </c>
      <c r="BU24" s="3">
        <f>VLOOKUP(A24,'BalanceSheet 15-8-19'!$A$11:$CN$476,73,FALSE)</f>
        <v>7</v>
      </c>
      <c r="BV24" s="3">
        <f>VLOOKUP(A24,'BalanceSheet 15-8-19'!$A$11:$CN$476,74,FALSE)</f>
        <v>7</v>
      </c>
      <c r="BW24" s="3">
        <f>VLOOKUP(A24,'BalanceSheet 15-8-19'!$A$11:$CN$476,75,FALSE)</f>
        <v>7</v>
      </c>
      <c r="BX24" s="3">
        <f>VLOOKUP(A24,'BalanceSheet 15-8-19'!$A$11:$CN$476,76,FALSE)</f>
        <v>7</v>
      </c>
      <c r="BY24" s="3">
        <f>VLOOKUP(A24,'BalanceSheet 15-8-19'!$A$11:$CN$476,77,FALSE)</f>
        <v>7</v>
      </c>
      <c r="BZ24" s="3">
        <f>VLOOKUP(A24,'BalanceSheet 15-8-19'!$A$11:$CN$476,78,FALSE)</f>
        <v>7</v>
      </c>
      <c r="CA24" s="3">
        <f>VLOOKUP(A24,'BalanceSheet 15-8-19'!$A$11:$CN$476,79,FALSE)</f>
        <v>7</v>
      </c>
      <c r="CB24" s="3">
        <f>VLOOKUP(A24,'BalanceSheet 15-8-19'!$A$11:$CN$476,80,FALSE)</f>
        <v>7</v>
      </c>
      <c r="CC24" s="3">
        <f>VLOOKUP(A24,'BalanceSheet 15-8-19'!$A$11:$CN$476,81,FALSE)</f>
        <v>7</v>
      </c>
      <c r="CD24" s="3">
        <f>VLOOKUP(A24,'BalanceSheet 15-8-19'!$A$11:$CN$476,82,FALSE)</f>
        <v>7</v>
      </c>
      <c r="CE24" s="3">
        <f>VLOOKUP(A24,'BalanceSheet 15-8-19'!$A$11:$CN$476,83,FALSE)</f>
        <v>7</v>
      </c>
      <c r="CF24" s="3">
        <f>VLOOKUP(A24,'BalanceSheet 15-8-19'!$A$11:$CN$476,84,FALSE)</f>
        <v>7</v>
      </c>
      <c r="CG24" s="3">
        <f>VLOOKUP(A24,'BalanceSheet 15-8-19'!$A$11:$CN$476,85,FALSE)</f>
        <v>7</v>
      </c>
      <c r="CH24" s="3">
        <f>VLOOKUP(A24,'BalanceSheet 15-8-19'!$A$11:$CN$476,86,FALSE)</f>
        <v>7</v>
      </c>
      <c r="CI24" s="3">
        <f>VLOOKUP(A24,'BalanceSheet 15-8-19'!$A$11:$CN$476,87,FALSE)</f>
        <v>7</v>
      </c>
      <c r="CJ24" s="3">
        <f>VLOOKUP(A24,'BalanceSheet 15-8-19'!$A$11:$CN$476,88,FALSE)</f>
        <v>7</v>
      </c>
      <c r="CK24" s="3">
        <f>VLOOKUP(A24,'BalanceSheet 15-8-19'!$A$11:$CN$476,89,FALSE)</f>
        <v>7</v>
      </c>
      <c r="CL24" s="3">
        <f>VLOOKUP(A24,'BalanceSheet 15-8-19'!$A$11:$CN$476,90,FALSE)</f>
        <v>7</v>
      </c>
      <c r="CM24" s="3">
        <f>VLOOKUP(A24,'BalanceSheet 15-8-19'!$A$11:$CN$476,91,FALSE)</f>
        <v>7</v>
      </c>
      <c r="CN24" s="3">
        <f>VLOOKUP(A24,'BalanceSheet 15-8-19'!$A$11:$CS$476,92,FALSE)</f>
        <v>7</v>
      </c>
      <c r="CO24" s="3">
        <f>VLOOKUP(A24,'BalanceSheet 15-8-19'!$A$11:$CS$476,93,FALSE)</f>
        <v>7</v>
      </c>
      <c r="CP24" s="3">
        <f>VLOOKUP(A24,'BalanceSheet 15-8-19'!$A$11:$CS$476,94,FALSE)</f>
        <v>7</v>
      </c>
      <c r="CQ24" s="3">
        <f>VLOOKUP(A24,'BalanceSheet 15-8-19'!$A$11:$CS$476,95,FALSE)</f>
        <v>7</v>
      </c>
      <c r="CR24" s="3">
        <f>VLOOKUP(A24,'BalanceSheet 15-8-19'!$A$11:$CS$476,96,FALSE)</f>
        <v>7</v>
      </c>
      <c r="CS24" s="3">
        <f t="shared" si="0"/>
        <v>651</v>
      </c>
      <c r="CU24" s="19">
        <f>CS24-('BalanceSheet 15-8-19'!CS24-'BalanceSheet 15-8-19'!CV24-'BalanceSheet 15-8-19'!CW24)</f>
        <v>0</v>
      </c>
      <c r="CW24" s="132">
        <f t="shared" si="1"/>
        <v>189</v>
      </c>
      <c r="CZ24" s="148">
        <f>HLOOKUP(A24,CJE!$I$5:$TV$2054,2050, FALSE)</f>
        <v>0</v>
      </c>
      <c r="DB24" s="148">
        <f t="shared" si="2"/>
        <v>462</v>
      </c>
      <c r="DF24" s="21" t="s">
        <v>1109</v>
      </c>
      <c r="DG24" s="176">
        <f>DB353+DB336+DB361+DB367+DB371+DB374-DB321</f>
        <v>47969400</v>
      </c>
      <c r="DH24" s="176"/>
      <c r="DI24" s="22"/>
    </row>
    <row r="25" spans="1:115" x14ac:dyDescent="0.2">
      <c r="A25" s="3" t="str">
        <f>'BalanceSheet 15-8-19'!A25</f>
        <v>100-101-20 - Cash On Hand : Petty Cash Fund (V Hospitality)</v>
      </c>
      <c r="B25" s="3">
        <f>VLOOKUP(A25,'BalanceSheet 15-8-19'!$A$11:$CN$476,2,FALSE)</f>
        <v>7</v>
      </c>
      <c r="C25" s="3">
        <f>VLOOKUP(A25,'BalanceSheet 15-8-19'!$A$11:$CN$476,3,FALSE)</f>
        <v>7</v>
      </c>
      <c r="D25" s="3">
        <f>VLOOKUP(A25,'BalanceSheet 15-8-19'!$A$11:$CN$476,4,FALSE)</f>
        <v>7</v>
      </c>
      <c r="E25" s="3">
        <f>VLOOKUP(A25,'BalanceSheet 15-8-19'!$A$11:$CN$476,5,FALSE)</f>
        <v>7</v>
      </c>
      <c r="F25" s="3">
        <f>VLOOKUP(A25,'BalanceSheet 15-8-19'!$A$11:$CN$476,6,FALSE)</f>
        <v>7</v>
      </c>
      <c r="G25" s="3">
        <f>VLOOKUP(A25,'BalanceSheet 15-8-19'!$A$11:$CN$476,7,FALSE)</f>
        <v>7</v>
      </c>
      <c r="H25" s="3">
        <f>VLOOKUP(A25,'BalanceSheet 15-8-19'!$A$11:$CN$476,8,FALSE)</f>
        <v>7</v>
      </c>
      <c r="I25" s="3">
        <f>VLOOKUP(A25,'BalanceSheet 15-8-19'!$A$11:$CN$476,9,FALSE)</f>
        <v>7</v>
      </c>
      <c r="J25" s="3"/>
      <c r="K25" s="3">
        <f>VLOOKUP(A25,'BalanceSheet 15-8-19'!$A$11:$CN$476,11,FALSE)</f>
        <v>7</v>
      </c>
      <c r="L25" s="3">
        <f>VLOOKUP(A25,'BalanceSheet 15-8-19'!$A$11:$CN$476,12,FALSE)</f>
        <v>7</v>
      </c>
      <c r="M25" s="3">
        <f>VLOOKUP(A25,'BalanceSheet 15-8-19'!$A$11:$CN$476,13,FALSE)</f>
        <v>7</v>
      </c>
      <c r="N25" s="3">
        <f>VLOOKUP(A25,'BalanceSheet 15-8-19'!$A$11:$CN$476,14,FALSE)</f>
        <v>7</v>
      </c>
      <c r="O25" s="3">
        <f>VLOOKUP(A25,'BalanceSheet 15-8-19'!$A$11:$CN$476,15,FALSE)</f>
        <v>7</v>
      </c>
      <c r="P25" s="3">
        <f>VLOOKUP(A25,'BalanceSheet 15-8-19'!$A$11:$CN$476,16,FALSE)</f>
        <v>7</v>
      </c>
      <c r="Q25" s="3">
        <f>VLOOKUP(A25,'BalanceSheet 15-8-19'!$A$11:$CN$476,17,FALSE)</f>
        <v>7</v>
      </c>
      <c r="R25" s="3">
        <f>VLOOKUP(A25,'BalanceSheet 15-8-19'!$A$11:$CN$476,18,FALSE)</f>
        <v>7</v>
      </c>
      <c r="S25" s="3">
        <f>VLOOKUP(A25,'BalanceSheet 15-8-19'!$A$11:$CN$476,19,FALSE)</f>
        <v>7</v>
      </c>
      <c r="T25" s="3">
        <f>VLOOKUP(A25,'BalanceSheet 15-8-19'!$A$11:$CN$476,20,FALSE)</f>
        <v>7</v>
      </c>
      <c r="U25" s="3">
        <f>VLOOKUP(A25,'BalanceSheet 15-8-19'!$A$11:$CN$476,21,FALSE)</f>
        <v>7</v>
      </c>
      <c r="V25" s="3">
        <f>VLOOKUP(A25,'BalanceSheet 15-8-19'!$A$11:$CN$476,22,FALSE)</f>
        <v>7</v>
      </c>
      <c r="W25" s="3">
        <f>VLOOKUP(A25,'BalanceSheet 15-8-19'!$A$11:$CN$476,23,FALSE)</f>
        <v>7</v>
      </c>
      <c r="X25" s="3">
        <f>VLOOKUP(A25,'BalanceSheet 15-8-19'!$A$11:$CN$476,24,FALSE)</f>
        <v>7</v>
      </c>
      <c r="Y25" s="3">
        <f>VLOOKUP(A25,'BalanceSheet 15-8-19'!$A$11:$CN$476,25,FALSE)</f>
        <v>7</v>
      </c>
      <c r="Z25" s="3">
        <f>VLOOKUP(A25,'BalanceSheet 15-8-19'!$A$11:$CN$476,26,FALSE)</f>
        <v>7</v>
      </c>
      <c r="AA25" s="3">
        <f>VLOOKUP(A25,'BalanceSheet 15-8-19'!$A$11:$CN$476,27,FALSE)</f>
        <v>7</v>
      </c>
      <c r="AB25" s="3">
        <f>VLOOKUP(A25,'BalanceSheet 15-8-19'!$A$11:$CN$476,28,FALSE)</f>
        <v>7</v>
      </c>
      <c r="AC25" s="3">
        <f>VLOOKUP(A25,'BalanceSheet 15-8-19'!$A$11:$CN$476,29,FALSE)</f>
        <v>7</v>
      </c>
      <c r="AD25" s="3">
        <f>VLOOKUP(A25,'BalanceSheet 15-8-19'!$A$11:$CN$476,30,FALSE)</f>
        <v>7</v>
      </c>
      <c r="AE25" s="3">
        <f>VLOOKUP(A25,'BalanceSheet 15-8-19'!$A$11:$CN$476,31,FALSE)</f>
        <v>7</v>
      </c>
      <c r="AF25" s="3">
        <f>VLOOKUP(A25,'BalanceSheet 15-8-19'!$A$11:$CN$476,32,FALSE)</f>
        <v>7</v>
      </c>
      <c r="AG25" s="3">
        <f>VLOOKUP(A25,'BalanceSheet 15-8-19'!$A$11:$CN$476,33,FALSE)</f>
        <v>7</v>
      </c>
      <c r="AH25" s="3">
        <f>VLOOKUP(A25,'BalanceSheet 15-8-19'!$A$11:$CN$476,34,FALSE)</f>
        <v>7</v>
      </c>
      <c r="AI25" s="3">
        <f>VLOOKUP(A25,'BalanceSheet 15-8-19'!$A$11:$CN$476,35,FALSE)</f>
        <v>7</v>
      </c>
      <c r="AJ25" s="3">
        <f>VLOOKUP(A25,'BalanceSheet 15-8-19'!$A$11:$CN$476,36,FALSE)</f>
        <v>7</v>
      </c>
      <c r="AK25" s="3">
        <f>VLOOKUP(A25,'BalanceSheet 15-8-19'!$A$11:$CN$476,37,FALSE)</f>
        <v>7</v>
      </c>
      <c r="AL25" s="3">
        <f>VLOOKUP(A25,'BalanceSheet 15-8-19'!$A$11:$CN$476,38,FALSE)</f>
        <v>7</v>
      </c>
      <c r="AM25" s="3">
        <f>VLOOKUP(A25,'BalanceSheet 15-8-19'!$A$11:$CN$476,39,FALSE)</f>
        <v>7</v>
      </c>
      <c r="AN25" s="3">
        <f>VLOOKUP(A25,'BalanceSheet 15-8-19'!$A$11:$CN$476,40,FALSE)</f>
        <v>7</v>
      </c>
      <c r="AO25" s="3">
        <f>VLOOKUP(A25,'BalanceSheet 15-8-19'!$A$11:$CN$476,41,FALSE)</f>
        <v>7</v>
      </c>
      <c r="AP25" s="3">
        <f>VLOOKUP(A25,'BalanceSheet 15-8-19'!$A$11:$CN$476,42,FALSE)</f>
        <v>7</v>
      </c>
      <c r="AQ25" s="3">
        <f>VLOOKUP(A25,'BalanceSheet 15-8-19'!$A$11:$CN$476,43,FALSE)</f>
        <v>7</v>
      </c>
      <c r="AR25" s="3">
        <f>VLOOKUP(A25,'BalanceSheet 15-8-19'!$A$11:$CN$476,44,FALSE)</f>
        <v>7</v>
      </c>
      <c r="AS25" s="3">
        <f>VLOOKUP(A25,'BalanceSheet 15-8-19'!$A$11:$CN$476,45,FALSE)</f>
        <v>7</v>
      </c>
      <c r="AT25" s="3">
        <f>VLOOKUP(A25,'BalanceSheet 15-8-19'!$A$11:$CN$476,46,FALSE)</f>
        <v>7</v>
      </c>
      <c r="AU25" s="3">
        <f>VLOOKUP(A25,'BalanceSheet 15-8-19'!$A$11:$CN$476,47,FALSE)</f>
        <v>7</v>
      </c>
      <c r="AV25" s="3">
        <f>VLOOKUP(A25,'BalanceSheet 15-8-19'!$A$11:$CN$476,48,FALSE)</f>
        <v>7</v>
      </c>
      <c r="AW25" s="3">
        <f>VLOOKUP(A25,'BalanceSheet 15-8-19'!$A$11:$CN$476,49,FALSE)</f>
        <v>7</v>
      </c>
      <c r="AX25" s="3">
        <f>VLOOKUP(A25,'BalanceSheet 15-8-19'!$A$11:$CN$476,50,FALSE)</f>
        <v>7</v>
      </c>
      <c r="AY25" s="3">
        <f>VLOOKUP(A25,'BalanceSheet 15-8-19'!$A$11:$CN$476,51,FALSE)</f>
        <v>7</v>
      </c>
      <c r="AZ25" s="3">
        <f>VLOOKUP(A25,'BalanceSheet 15-8-19'!$A$11:$CN$476,52,FALSE)</f>
        <v>7</v>
      </c>
      <c r="BA25" s="3">
        <f>VLOOKUP(A25,'BalanceSheet 15-8-19'!$A$11:$CN$476,53,FALSE)</f>
        <v>7</v>
      </c>
      <c r="BB25" s="3">
        <f>VLOOKUP(A25,'BalanceSheet 15-8-19'!$A$11:$CN$476,54,FALSE)</f>
        <v>7</v>
      </c>
      <c r="BC25" s="3">
        <f>VLOOKUP(A25,'BalanceSheet 15-8-19'!$A$11:$CN$476,55,FALSE)</f>
        <v>7</v>
      </c>
      <c r="BD25" s="3">
        <f>VLOOKUP(A25,'BalanceSheet 15-8-19'!$A$11:$CN$476,56,FALSE)</f>
        <v>7</v>
      </c>
      <c r="BE25" s="3">
        <f>VLOOKUP(A25,'BalanceSheet 15-8-19'!$A$11:$CN$476,57,FALSE)</f>
        <v>7</v>
      </c>
      <c r="BF25" s="3">
        <f>VLOOKUP(A25,'BalanceSheet 15-8-19'!$A$11:$CN$476,58,FALSE)</f>
        <v>7</v>
      </c>
      <c r="BG25" s="12">
        <f>VLOOKUP(A25,'BalanceSheet 15-8-19'!$A$11:$CN$476,59,FALSE)</f>
        <v>7</v>
      </c>
      <c r="BH25" s="3">
        <f>VLOOKUP(A25,'BalanceSheet 15-8-19'!$A$11:$CN$476,60,FALSE)</f>
        <v>7</v>
      </c>
      <c r="BI25" s="3">
        <f>VLOOKUP(A25,'BalanceSheet 15-8-19'!$A$11:$CN$476,61,FALSE)</f>
        <v>7</v>
      </c>
      <c r="BJ25" s="3">
        <f>VLOOKUP(A25,'BalanceSheet 15-8-19'!$A$11:$CN$476,62,FALSE)</f>
        <v>7</v>
      </c>
      <c r="BK25" s="3"/>
      <c r="BL25" s="3">
        <f>VLOOKUP(A25,'BalanceSheet 15-8-19'!$A$11:$CN$476,64,FALSE)</f>
        <v>7</v>
      </c>
      <c r="BM25" s="3">
        <f>VLOOKUP(A25,'BalanceSheet 15-8-19'!$A$11:$CN$476,65,FALSE)</f>
        <v>7</v>
      </c>
      <c r="BN25" s="3">
        <f>VLOOKUP(A25,'BalanceSheet 15-8-19'!$A$11:$CN$476,66,FALSE)</f>
        <v>7</v>
      </c>
      <c r="BO25" s="3">
        <f>VLOOKUP(A25,'BalanceSheet 15-8-19'!$A$11:$CN$476,67,FALSE)</f>
        <v>7</v>
      </c>
      <c r="BP25" s="3">
        <f>VLOOKUP(A25,'BalanceSheet 15-8-19'!$A$11:$CN$476,68,FALSE)</f>
        <v>7</v>
      </c>
      <c r="BQ25" s="3">
        <f>VLOOKUP(A25,'BalanceSheet 15-8-19'!$A$11:$CN$476,69,FALSE)</f>
        <v>7</v>
      </c>
      <c r="BR25" s="3">
        <f>VLOOKUP(A25,'BalanceSheet 15-8-19'!$A$11:$CN$476,70,FALSE)</f>
        <v>7</v>
      </c>
      <c r="BS25" s="3">
        <f>VLOOKUP(A25,'BalanceSheet 15-8-19'!$A$11:$CN$476,71,FALSE)</f>
        <v>7</v>
      </c>
      <c r="BT25" s="3">
        <f>VLOOKUP(A25,'BalanceSheet 15-8-19'!$A$11:$CN$476,72,FALSE)</f>
        <v>7</v>
      </c>
      <c r="BU25" s="3">
        <f>VLOOKUP(A25,'BalanceSheet 15-8-19'!$A$11:$CN$476,73,FALSE)</f>
        <v>7</v>
      </c>
      <c r="BV25" s="3">
        <f>VLOOKUP(A25,'BalanceSheet 15-8-19'!$A$11:$CN$476,74,FALSE)</f>
        <v>7</v>
      </c>
      <c r="BW25" s="3">
        <f>VLOOKUP(A25,'BalanceSheet 15-8-19'!$A$11:$CN$476,75,FALSE)</f>
        <v>7</v>
      </c>
      <c r="BX25" s="3">
        <f>VLOOKUP(A25,'BalanceSheet 15-8-19'!$A$11:$CN$476,76,FALSE)</f>
        <v>7</v>
      </c>
      <c r="BY25" s="3">
        <f>VLOOKUP(A25,'BalanceSheet 15-8-19'!$A$11:$CN$476,77,FALSE)</f>
        <v>7</v>
      </c>
      <c r="BZ25" s="3">
        <f>VLOOKUP(A25,'BalanceSheet 15-8-19'!$A$11:$CN$476,78,FALSE)</f>
        <v>7</v>
      </c>
      <c r="CA25" s="3">
        <f>VLOOKUP(A25,'BalanceSheet 15-8-19'!$A$11:$CN$476,79,FALSE)</f>
        <v>7</v>
      </c>
      <c r="CB25" s="3">
        <f>VLOOKUP(A25,'BalanceSheet 15-8-19'!$A$11:$CN$476,80,FALSE)</f>
        <v>7</v>
      </c>
      <c r="CC25" s="3">
        <f>VLOOKUP(A25,'BalanceSheet 15-8-19'!$A$11:$CN$476,81,FALSE)</f>
        <v>7</v>
      </c>
      <c r="CD25" s="3">
        <f>VLOOKUP(A25,'BalanceSheet 15-8-19'!$A$11:$CN$476,82,FALSE)</f>
        <v>7</v>
      </c>
      <c r="CE25" s="3">
        <f>VLOOKUP(A25,'BalanceSheet 15-8-19'!$A$11:$CN$476,83,FALSE)</f>
        <v>7</v>
      </c>
      <c r="CF25" s="3">
        <f>VLOOKUP(A25,'BalanceSheet 15-8-19'!$A$11:$CN$476,84,FALSE)</f>
        <v>7</v>
      </c>
      <c r="CG25" s="3">
        <f>VLOOKUP(A25,'BalanceSheet 15-8-19'!$A$11:$CN$476,85,FALSE)</f>
        <v>7</v>
      </c>
      <c r="CH25" s="3">
        <f>VLOOKUP(A25,'BalanceSheet 15-8-19'!$A$11:$CN$476,86,FALSE)</f>
        <v>7</v>
      </c>
      <c r="CI25" s="3">
        <f>VLOOKUP(A25,'BalanceSheet 15-8-19'!$A$11:$CN$476,87,FALSE)</f>
        <v>7</v>
      </c>
      <c r="CJ25" s="3">
        <f>VLOOKUP(A25,'BalanceSheet 15-8-19'!$A$11:$CN$476,88,FALSE)</f>
        <v>7</v>
      </c>
      <c r="CK25" s="3">
        <f>VLOOKUP(A25,'BalanceSheet 15-8-19'!$A$11:$CN$476,89,FALSE)</f>
        <v>7</v>
      </c>
      <c r="CL25" s="3">
        <f>VLOOKUP(A25,'BalanceSheet 15-8-19'!$A$11:$CN$476,90,FALSE)</f>
        <v>7</v>
      </c>
      <c r="CM25" s="3">
        <f>VLOOKUP(A25,'BalanceSheet 15-8-19'!$A$11:$CN$476,91,FALSE)</f>
        <v>7</v>
      </c>
      <c r="CN25" s="3">
        <f>VLOOKUP(A25,'BalanceSheet 15-8-19'!$A$11:$CS$476,92,FALSE)</f>
        <v>7</v>
      </c>
      <c r="CO25" s="3">
        <f>VLOOKUP(A25,'BalanceSheet 15-8-19'!$A$11:$CS$476,93,FALSE)</f>
        <v>7</v>
      </c>
      <c r="CP25" s="3">
        <f>VLOOKUP(A25,'BalanceSheet 15-8-19'!$A$11:$CS$476,94,FALSE)</f>
        <v>7</v>
      </c>
      <c r="CQ25" s="3">
        <f>VLOOKUP(A25,'BalanceSheet 15-8-19'!$A$11:$CS$476,95,FALSE)</f>
        <v>7</v>
      </c>
      <c r="CR25" s="3">
        <f>VLOOKUP(A25,'BalanceSheet 15-8-19'!$A$11:$CS$476,96,FALSE)</f>
        <v>7</v>
      </c>
      <c r="CS25" s="3">
        <f t="shared" si="0"/>
        <v>651</v>
      </c>
      <c r="CU25" s="19">
        <f>CS25-('BalanceSheet 15-8-19'!CS25-'BalanceSheet 15-8-19'!CV25-'BalanceSheet 15-8-19'!CW25)</f>
        <v>0</v>
      </c>
      <c r="CW25" s="132">
        <f t="shared" si="1"/>
        <v>189</v>
      </c>
      <c r="CZ25" s="148">
        <f>HLOOKUP(A25,CJE!$I$5:$TV$2054,2050, FALSE)</f>
        <v>0</v>
      </c>
      <c r="DB25" s="148">
        <f t="shared" si="2"/>
        <v>462</v>
      </c>
      <c r="DF25" s="21" t="s">
        <v>1101</v>
      </c>
      <c r="DG25" s="180">
        <f>DB321+DB213+DB189</f>
        <v>14771014</v>
      </c>
      <c r="DH25" s="85"/>
      <c r="DI25" s="22"/>
    </row>
    <row r="26" spans="1:115" x14ac:dyDescent="0.2">
      <c r="A26" s="3" t="str">
        <f>'BalanceSheet 15-8-19'!A26</f>
        <v>100-101-21 - Petty Cash Fund (Aexys Pte Ltd)</v>
      </c>
      <c r="B26" s="3">
        <f>VLOOKUP(A26,'BalanceSheet 15-8-19'!$A$11:$CN$476,2,FALSE)</f>
        <v>7</v>
      </c>
      <c r="C26" s="3">
        <f>VLOOKUP(A26,'BalanceSheet 15-8-19'!$A$11:$CN$476,3,FALSE)</f>
        <v>7</v>
      </c>
      <c r="D26" s="3">
        <f>VLOOKUP(A26,'BalanceSheet 15-8-19'!$A$11:$CN$476,4,FALSE)</f>
        <v>7</v>
      </c>
      <c r="E26" s="3">
        <f>VLOOKUP(A26,'BalanceSheet 15-8-19'!$A$11:$CN$476,5,FALSE)</f>
        <v>7</v>
      </c>
      <c r="F26" s="3">
        <f>VLOOKUP(A26,'BalanceSheet 15-8-19'!$A$11:$CN$476,6,FALSE)</f>
        <v>7</v>
      </c>
      <c r="G26" s="3">
        <f>VLOOKUP(A26,'BalanceSheet 15-8-19'!$A$11:$CN$476,7,FALSE)</f>
        <v>7</v>
      </c>
      <c r="H26" s="3">
        <f>VLOOKUP(A26,'BalanceSheet 15-8-19'!$A$11:$CN$476,8,FALSE)</f>
        <v>7</v>
      </c>
      <c r="I26" s="3">
        <f>VLOOKUP(A26,'BalanceSheet 15-8-19'!$A$11:$CN$476,9,FALSE)</f>
        <v>7</v>
      </c>
      <c r="J26" s="3"/>
      <c r="K26" s="3">
        <f>VLOOKUP(A26,'BalanceSheet 15-8-19'!$A$11:$CN$476,11,FALSE)</f>
        <v>7</v>
      </c>
      <c r="L26" s="3">
        <f>VLOOKUP(A26,'BalanceSheet 15-8-19'!$A$11:$CN$476,12,FALSE)</f>
        <v>7</v>
      </c>
      <c r="M26" s="3">
        <f>VLOOKUP(A26,'BalanceSheet 15-8-19'!$A$11:$CN$476,13,FALSE)</f>
        <v>7</v>
      </c>
      <c r="N26" s="3">
        <f>VLOOKUP(A26,'BalanceSheet 15-8-19'!$A$11:$CN$476,14,FALSE)</f>
        <v>7</v>
      </c>
      <c r="O26" s="3">
        <f>VLOOKUP(A26,'BalanceSheet 15-8-19'!$A$11:$CN$476,15,FALSE)</f>
        <v>7</v>
      </c>
      <c r="P26" s="3">
        <f>VLOOKUP(A26,'BalanceSheet 15-8-19'!$A$11:$CN$476,16,FALSE)</f>
        <v>7</v>
      </c>
      <c r="Q26" s="3">
        <f>VLOOKUP(A26,'BalanceSheet 15-8-19'!$A$11:$CN$476,17,FALSE)</f>
        <v>7</v>
      </c>
      <c r="R26" s="3">
        <f>VLOOKUP(A26,'BalanceSheet 15-8-19'!$A$11:$CN$476,18,FALSE)</f>
        <v>7</v>
      </c>
      <c r="S26" s="3">
        <f>VLOOKUP(A26,'BalanceSheet 15-8-19'!$A$11:$CN$476,19,FALSE)</f>
        <v>7</v>
      </c>
      <c r="T26" s="3">
        <f>VLOOKUP(A26,'BalanceSheet 15-8-19'!$A$11:$CN$476,20,FALSE)</f>
        <v>7</v>
      </c>
      <c r="U26" s="3">
        <f>VLOOKUP(A26,'BalanceSheet 15-8-19'!$A$11:$CN$476,21,FALSE)</f>
        <v>7</v>
      </c>
      <c r="V26" s="3">
        <f>VLOOKUP(A26,'BalanceSheet 15-8-19'!$A$11:$CN$476,22,FALSE)</f>
        <v>7</v>
      </c>
      <c r="W26" s="3">
        <f>VLOOKUP(A26,'BalanceSheet 15-8-19'!$A$11:$CN$476,23,FALSE)</f>
        <v>7</v>
      </c>
      <c r="X26" s="3">
        <f>VLOOKUP(A26,'BalanceSheet 15-8-19'!$A$11:$CN$476,24,FALSE)</f>
        <v>7</v>
      </c>
      <c r="Y26" s="3">
        <f>VLOOKUP(A26,'BalanceSheet 15-8-19'!$A$11:$CN$476,25,FALSE)</f>
        <v>7</v>
      </c>
      <c r="Z26" s="3">
        <f>VLOOKUP(A26,'BalanceSheet 15-8-19'!$A$11:$CN$476,26,FALSE)</f>
        <v>7</v>
      </c>
      <c r="AA26" s="3">
        <f>VLOOKUP(A26,'BalanceSheet 15-8-19'!$A$11:$CN$476,27,FALSE)</f>
        <v>7</v>
      </c>
      <c r="AB26" s="3">
        <f>VLOOKUP(A26,'BalanceSheet 15-8-19'!$A$11:$CN$476,28,FALSE)</f>
        <v>7</v>
      </c>
      <c r="AC26" s="3">
        <f>VLOOKUP(A26,'BalanceSheet 15-8-19'!$A$11:$CN$476,29,FALSE)</f>
        <v>7</v>
      </c>
      <c r="AD26" s="3">
        <f>VLOOKUP(A26,'BalanceSheet 15-8-19'!$A$11:$CN$476,30,FALSE)</f>
        <v>7</v>
      </c>
      <c r="AE26" s="3">
        <f>VLOOKUP(A26,'BalanceSheet 15-8-19'!$A$11:$CN$476,31,FALSE)</f>
        <v>7</v>
      </c>
      <c r="AF26" s="3">
        <f>VLOOKUP(A26,'BalanceSheet 15-8-19'!$A$11:$CN$476,32,FALSE)</f>
        <v>7</v>
      </c>
      <c r="AG26" s="3">
        <f>VLOOKUP(A26,'BalanceSheet 15-8-19'!$A$11:$CN$476,33,FALSE)</f>
        <v>7</v>
      </c>
      <c r="AH26" s="3">
        <f>VLOOKUP(A26,'BalanceSheet 15-8-19'!$A$11:$CN$476,34,FALSE)</f>
        <v>7</v>
      </c>
      <c r="AI26" s="3">
        <f>VLOOKUP(A26,'BalanceSheet 15-8-19'!$A$11:$CN$476,35,FALSE)</f>
        <v>7</v>
      </c>
      <c r="AJ26" s="3">
        <f>VLOOKUP(A26,'BalanceSheet 15-8-19'!$A$11:$CN$476,36,FALSE)</f>
        <v>7</v>
      </c>
      <c r="AK26" s="3">
        <f>VLOOKUP(A26,'BalanceSheet 15-8-19'!$A$11:$CN$476,37,FALSE)</f>
        <v>7</v>
      </c>
      <c r="AL26" s="3">
        <f>VLOOKUP(A26,'BalanceSheet 15-8-19'!$A$11:$CN$476,38,FALSE)</f>
        <v>7</v>
      </c>
      <c r="AM26" s="3">
        <f>VLOOKUP(A26,'BalanceSheet 15-8-19'!$A$11:$CN$476,39,FALSE)</f>
        <v>7</v>
      </c>
      <c r="AN26" s="3">
        <f>VLOOKUP(A26,'BalanceSheet 15-8-19'!$A$11:$CN$476,40,FALSE)</f>
        <v>7</v>
      </c>
      <c r="AO26" s="3">
        <f>VLOOKUP(A26,'BalanceSheet 15-8-19'!$A$11:$CN$476,41,FALSE)</f>
        <v>7</v>
      </c>
      <c r="AP26" s="3">
        <f>VLOOKUP(A26,'BalanceSheet 15-8-19'!$A$11:$CN$476,42,FALSE)</f>
        <v>7</v>
      </c>
      <c r="AQ26" s="3">
        <f>VLOOKUP(A26,'BalanceSheet 15-8-19'!$A$11:$CN$476,43,FALSE)</f>
        <v>7</v>
      </c>
      <c r="AR26" s="3">
        <f>VLOOKUP(A26,'BalanceSheet 15-8-19'!$A$11:$CN$476,44,FALSE)</f>
        <v>7</v>
      </c>
      <c r="AS26" s="3">
        <f>VLOOKUP(A26,'BalanceSheet 15-8-19'!$A$11:$CN$476,45,FALSE)</f>
        <v>7</v>
      </c>
      <c r="AT26" s="3">
        <f>VLOOKUP(A26,'BalanceSheet 15-8-19'!$A$11:$CN$476,46,FALSE)</f>
        <v>7</v>
      </c>
      <c r="AU26" s="3">
        <f>VLOOKUP(A26,'BalanceSheet 15-8-19'!$A$11:$CN$476,47,FALSE)</f>
        <v>7</v>
      </c>
      <c r="AV26" s="3">
        <f>VLOOKUP(A26,'BalanceSheet 15-8-19'!$A$11:$CN$476,48,FALSE)</f>
        <v>7</v>
      </c>
      <c r="AW26" s="3">
        <f>VLOOKUP(A26,'BalanceSheet 15-8-19'!$A$11:$CN$476,49,FALSE)</f>
        <v>7</v>
      </c>
      <c r="AX26" s="3">
        <f>VLOOKUP(A26,'BalanceSheet 15-8-19'!$A$11:$CN$476,50,FALSE)</f>
        <v>7</v>
      </c>
      <c r="AY26" s="3">
        <f>VLOOKUP(A26,'BalanceSheet 15-8-19'!$A$11:$CN$476,51,FALSE)</f>
        <v>7</v>
      </c>
      <c r="AZ26" s="3">
        <f>VLOOKUP(A26,'BalanceSheet 15-8-19'!$A$11:$CN$476,52,FALSE)</f>
        <v>7</v>
      </c>
      <c r="BA26" s="3">
        <f>VLOOKUP(A26,'BalanceSheet 15-8-19'!$A$11:$CN$476,53,FALSE)</f>
        <v>7</v>
      </c>
      <c r="BB26" s="3">
        <f>VLOOKUP(A26,'BalanceSheet 15-8-19'!$A$11:$CN$476,54,FALSE)</f>
        <v>7</v>
      </c>
      <c r="BC26" s="3">
        <f>VLOOKUP(A26,'BalanceSheet 15-8-19'!$A$11:$CN$476,55,FALSE)</f>
        <v>7</v>
      </c>
      <c r="BD26" s="3">
        <f>VLOOKUP(A26,'BalanceSheet 15-8-19'!$A$11:$CN$476,56,FALSE)</f>
        <v>7</v>
      </c>
      <c r="BE26" s="3">
        <f>VLOOKUP(A26,'BalanceSheet 15-8-19'!$A$11:$CN$476,57,FALSE)</f>
        <v>7</v>
      </c>
      <c r="BF26" s="3">
        <f>VLOOKUP(A26,'BalanceSheet 15-8-19'!$A$11:$CN$476,58,FALSE)</f>
        <v>7</v>
      </c>
      <c r="BG26" s="12">
        <f>VLOOKUP(A26,'BalanceSheet 15-8-19'!$A$11:$CN$476,59,FALSE)</f>
        <v>7</v>
      </c>
      <c r="BH26" s="3">
        <f>VLOOKUP(A26,'BalanceSheet 15-8-19'!$A$11:$CN$476,60,FALSE)</f>
        <v>7</v>
      </c>
      <c r="BI26" s="3">
        <f>VLOOKUP(A26,'BalanceSheet 15-8-19'!$A$11:$CN$476,61,FALSE)</f>
        <v>7</v>
      </c>
      <c r="BJ26" s="3">
        <f>VLOOKUP(A26,'BalanceSheet 15-8-19'!$A$11:$CN$476,62,FALSE)</f>
        <v>7</v>
      </c>
      <c r="BK26" s="3"/>
      <c r="BL26" s="3">
        <f>VLOOKUP(A26,'BalanceSheet 15-8-19'!$A$11:$CN$476,64,FALSE)</f>
        <v>7</v>
      </c>
      <c r="BM26" s="3">
        <f>VLOOKUP(A26,'BalanceSheet 15-8-19'!$A$11:$CN$476,65,FALSE)</f>
        <v>7</v>
      </c>
      <c r="BN26" s="3">
        <f>VLOOKUP(A26,'BalanceSheet 15-8-19'!$A$11:$CN$476,66,FALSE)</f>
        <v>7</v>
      </c>
      <c r="BO26" s="3">
        <f>VLOOKUP(A26,'BalanceSheet 15-8-19'!$A$11:$CN$476,67,FALSE)</f>
        <v>7</v>
      </c>
      <c r="BP26" s="3">
        <f>VLOOKUP(A26,'BalanceSheet 15-8-19'!$A$11:$CN$476,68,FALSE)</f>
        <v>7</v>
      </c>
      <c r="BQ26" s="3">
        <f>VLOOKUP(A26,'BalanceSheet 15-8-19'!$A$11:$CN$476,69,FALSE)</f>
        <v>7</v>
      </c>
      <c r="BR26" s="3">
        <f>VLOOKUP(A26,'BalanceSheet 15-8-19'!$A$11:$CN$476,70,FALSE)</f>
        <v>7</v>
      </c>
      <c r="BS26" s="3">
        <f>VLOOKUP(A26,'BalanceSheet 15-8-19'!$A$11:$CN$476,71,FALSE)</f>
        <v>7</v>
      </c>
      <c r="BT26" s="3">
        <f>VLOOKUP(A26,'BalanceSheet 15-8-19'!$A$11:$CN$476,72,FALSE)</f>
        <v>7</v>
      </c>
      <c r="BU26" s="3">
        <f>VLOOKUP(A26,'BalanceSheet 15-8-19'!$A$11:$CN$476,73,FALSE)</f>
        <v>7</v>
      </c>
      <c r="BV26" s="3">
        <f>VLOOKUP(A26,'BalanceSheet 15-8-19'!$A$11:$CN$476,74,FALSE)</f>
        <v>7</v>
      </c>
      <c r="BW26" s="3">
        <f>VLOOKUP(A26,'BalanceSheet 15-8-19'!$A$11:$CN$476,75,FALSE)</f>
        <v>7</v>
      </c>
      <c r="BX26" s="3">
        <f>VLOOKUP(A26,'BalanceSheet 15-8-19'!$A$11:$CN$476,76,FALSE)</f>
        <v>7</v>
      </c>
      <c r="BY26" s="3">
        <f>VLOOKUP(A26,'BalanceSheet 15-8-19'!$A$11:$CN$476,77,FALSE)</f>
        <v>7</v>
      </c>
      <c r="BZ26" s="3">
        <f>VLOOKUP(A26,'BalanceSheet 15-8-19'!$A$11:$CN$476,78,FALSE)</f>
        <v>7</v>
      </c>
      <c r="CA26" s="3">
        <f>VLOOKUP(A26,'BalanceSheet 15-8-19'!$A$11:$CN$476,79,FALSE)</f>
        <v>7</v>
      </c>
      <c r="CB26" s="3">
        <f>VLOOKUP(A26,'BalanceSheet 15-8-19'!$A$11:$CN$476,80,FALSE)</f>
        <v>7</v>
      </c>
      <c r="CC26" s="3">
        <f>VLOOKUP(A26,'BalanceSheet 15-8-19'!$A$11:$CN$476,81,FALSE)</f>
        <v>7</v>
      </c>
      <c r="CD26" s="3">
        <f>VLOOKUP(A26,'BalanceSheet 15-8-19'!$A$11:$CN$476,82,FALSE)</f>
        <v>7</v>
      </c>
      <c r="CE26" s="3">
        <f>VLOOKUP(A26,'BalanceSheet 15-8-19'!$A$11:$CN$476,83,FALSE)</f>
        <v>7</v>
      </c>
      <c r="CF26" s="3">
        <f>VLOOKUP(A26,'BalanceSheet 15-8-19'!$A$11:$CN$476,84,FALSE)</f>
        <v>7</v>
      </c>
      <c r="CG26" s="3">
        <f>VLOOKUP(A26,'BalanceSheet 15-8-19'!$A$11:$CN$476,85,FALSE)</f>
        <v>7</v>
      </c>
      <c r="CH26" s="3">
        <f>VLOOKUP(A26,'BalanceSheet 15-8-19'!$A$11:$CN$476,86,FALSE)</f>
        <v>7</v>
      </c>
      <c r="CI26" s="3">
        <f>VLOOKUP(A26,'BalanceSheet 15-8-19'!$A$11:$CN$476,87,FALSE)</f>
        <v>7</v>
      </c>
      <c r="CJ26" s="3">
        <f>VLOOKUP(A26,'BalanceSheet 15-8-19'!$A$11:$CN$476,88,FALSE)</f>
        <v>7</v>
      </c>
      <c r="CK26" s="3">
        <f>VLOOKUP(A26,'BalanceSheet 15-8-19'!$A$11:$CN$476,89,FALSE)</f>
        <v>7</v>
      </c>
      <c r="CL26" s="3">
        <f>VLOOKUP(A26,'BalanceSheet 15-8-19'!$A$11:$CN$476,90,FALSE)</f>
        <v>7</v>
      </c>
      <c r="CM26" s="3">
        <f>VLOOKUP(A26,'BalanceSheet 15-8-19'!$A$11:$CN$476,91,FALSE)</f>
        <v>7</v>
      </c>
      <c r="CN26" s="3">
        <f>VLOOKUP(A26,'BalanceSheet 15-8-19'!$A$11:$CS$476,92,FALSE)</f>
        <v>7</v>
      </c>
      <c r="CO26" s="3">
        <f>VLOOKUP(A26,'BalanceSheet 15-8-19'!$A$11:$CS$476,93,FALSE)</f>
        <v>7</v>
      </c>
      <c r="CP26" s="3">
        <f>VLOOKUP(A26,'BalanceSheet 15-8-19'!$A$11:$CS$476,94,FALSE)</f>
        <v>7</v>
      </c>
      <c r="CQ26" s="3">
        <f>VLOOKUP(A26,'BalanceSheet 15-8-19'!$A$11:$CS$476,95,FALSE)</f>
        <v>7</v>
      </c>
      <c r="CR26" s="3">
        <f>VLOOKUP(A26,'BalanceSheet 15-8-19'!$A$11:$CS$476,96,FALSE)</f>
        <v>7</v>
      </c>
      <c r="CS26" s="3">
        <f t="shared" si="0"/>
        <v>651</v>
      </c>
      <c r="CU26" s="19">
        <f>CS26-('BalanceSheet 15-8-19'!CS26-'BalanceSheet 15-8-19'!CV26-'BalanceSheet 15-8-19'!CW26)</f>
        <v>0</v>
      </c>
      <c r="CW26" s="132">
        <f t="shared" si="1"/>
        <v>189</v>
      </c>
      <c r="CZ26" s="148">
        <f>HLOOKUP(A26,CJE!$I$5:$TV$2054,2050, FALSE)</f>
        <v>0</v>
      </c>
      <c r="DB26" s="148">
        <f t="shared" si="2"/>
        <v>462</v>
      </c>
      <c r="DF26" s="21" t="s">
        <v>1110</v>
      </c>
      <c r="DG26" s="176">
        <f>SUM(DG19:DG25)</f>
        <v>63170356.1595193</v>
      </c>
      <c r="DH26" s="85"/>
      <c r="DI26" s="22"/>
    </row>
    <row r="27" spans="1:115" x14ac:dyDescent="0.2">
      <c r="A27" s="3" t="str">
        <f>'BalanceSheet 15-8-19'!A27</f>
        <v>100-101-22 - Cash on hand: Petty cash Fund (PropertyAccess Malaysia)</v>
      </c>
      <c r="B27" s="3">
        <f>VLOOKUP(A27,'BalanceSheet 15-8-19'!$A$11:$CN$476,2,FALSE)</f>
        <v>7</v>
      </c>
      <c r="C27" s="3">
        <f>VLOOKUP(A27,'BalanceSheet 15-8-19'!$A$11:$CN$476,3,FALSE)</f>
        <v>7</v>
      </c>
      <c r="D27" s="3">
        <f>VLOOKUP(A27,'BalanceSheet 15-8-19'!$A$11:$CN$476,4,FALSE)</f>
        <v>7</v>
      </c>
      <c r="E27" s="3">
        <f>VLOOKUP(A27,'BalanceSheet 15-8-19'!$A$11:$CN$476,5,FALSE)</f>
        <v>7</v>
      </c>
      <c r="F27" s="3">
        <f>VLOOKUP(A27,'BalanceSheet 15-8-19'!$A$11:$CN$476,6,FALSE)</f>
        <v>7</v>
      </c>
      <c r="G27" s="3">
        <f>VLOOKUP(A27,'BalanceSheet 15-8-19'!$A$11:$CN$476,7,FALSE)</f>
        <v>7</v>
      </c>
      <c r="H27" s="3">
        <f>VLOOKUP(A27,'BalanceSheet 15-8-19'!$A$11:$CN$476,8,FALSE)</f>
        <v>7</v>
      </c>
      <c r="I27" s="3">
        <f>VLOOKUP(A27,'BalanceSheet 15-8-19'!$A$11:$CN$476,9,FALSE)</f>
        <v>7</v>
      </c>
      <c r="J27" s="3"/>
      <c r="K27" s="3">
        <f>VLOOKUP(A27,'BalanceSheet 15-8-19'!$A$11:$CN$476,11,FALSE)</f>
        <v>7</v>
      </c>
      <c r="L27" s="3">
        <f>VLOOKUP(A27,'BalanceSheet 15-8-19'!$A$11:$CN$476,12,FALSE)</f>
        <v>7</v>
      </c>
      <c r="M27" s="3">
        <f>VLOOKUP(A27,'BalanceSheet 15-8-19'!$A$11:$CN$476,13,FALSE)</f>
        <v>7</v>
      </c>
      <c r="N27" s="3">
        <f>VLOOKUP(A27,'BalanceSheet 15-8-19'!$A$11:$CN$476,14,FALSE)</f>
        <v>7</v>
      </c>
      <c r="O27" s="3">
        <f>VLOOKUP(A27,'BalanceSheet 15-8-19'!$A$11:$CN$476,15,FALSE)</f>
        <v>7</v>
      </c>
      <c r="P27" s="3">
        <f>VLOOKUP(A27,'BalanceSheet 15-8-19'!$A$11:$CN$476,16,FALSE)</f>
        <v>7</v>
      </c>
      <c r="Q27" s="3">
        <f>VLOOKUP(A27,'BalanceSheet 15-8-19'!$A$11:$CN$476,17,FALSE)</f>
        <v>7</v>
      </c>
      <c r="R27" s="3">
        <f>VLOOKUP(A27,'BalanceSheet 15-8-19'!$A$11:$CN$476,18,FALSE)</f>
        <v>7</v>
      </c>
      <c r="S27" s="3">
        <f>VLOOKUP(A27,'BalanceSheet 15-8-19'!$A$11:$CN$476,19,FALSE)</f>
        <v>7</v>
      </c>
      <c r="T27" s="3">
        <f>VLOOKUP(A27,'BalanceSheet 15-8-19'!$A$11:$CN$476,20,FALSE)</f>
        <v>7</v>
      </c>
      <c r="U27" s="3">
        <f>VLOOKUP(A27,'BalanceSheet 15-8-19'!$A$11:$CN$476,21,FALSE)</f>
        <v>7</v>
      </c>
      <c r="V27" s="3">
        <f>VLOOKUP(A27,'BalanceSheet 15-8-19'!$A$11:$CN$476,22,FALSE)</f>
        <v>7</v>
      </c>
      <c r="W27" s="3">
        <f>VLOOKUP(A27,'BalanceSheet 15-8-19'!$A$11:$CN$476,23,FALSE)</f>
        <v>7</v>
      </c>
      <c r="X27" s="3">
        <f>VLOOKUP(A27,'BalanceSheet 15-8-19'!$A$11:$CN$476,24,FALSE)</f>
        <v>7</v>
      </c>
      <c r="Y27" s="3">
        <f>VLOOKUP(A27,'BalanceSheet 15-8-19'!$A$11:$CN$476,25,FALSE)</f>
        <v>7</v>
      </c>
      <c r="Z27" s="3">
        <f>VLOOKUP(A27,'BalanceSheet 15-8-19'!$A$11:$CN$476,26,FALSE)</f>
        <v>7</v>
      </c>
      <c r="AA27" s="3">
        <f>VLOOKUP(A27,'BalanceSheet 15-8-19'!$A$11:$CN$476,27,FALSE)</f>
        <v>7</v>
      </c>
      <c r="AB27" s="3">
        <f>VLOOKUP(A27,'BalanceSheet 15-8-19'!$A$11:$CN$476,28,FALSE)</f>
        <v>7</v>
      </c>
      <c r="AC27" s="3">
        <f>VLOOKUP(A27,'BalanceSheet 15-8-19'!$A$11:$CN$476,29,FALSE)</f>
        <v>7</v>
      </c>
      <c r="AD27" s="3">
        <f>VLOOKUP(A27,'BalanceSheet 15-8-19'!$A$11:$CN$476,30,FALSE)</f>
        <v>7</v>
      </c>
      <c r="AE27" s="3">
        <f>VLOOKUP(A27,'BalanceSheet 15-8-19'!$A$11:$CN$476,31,FALSE)</f>
        <v>7</v>
      </c>
      <c r="AF27" s="3">
        <f>VLOOKUP(A27,'BalanceSheet 15-8-19'!$A$11:$CN$476,32,FALSE)</f>
        <v>7</v>
      </c>
      <c r="AG27" s="3">
        <f>VLOOKUP(A27,'BalanceSheet 15-8-19'!$A$11:$CN$476,33,FALSE)</f>
        <v>7</v>
      </c>
      <c r="AH27" s="3">
        <f>VLOOKUP(A27,'BalanceSheet 15-8-19'!$A$11:$CN$476,34,FALSE)</f>
        <v>7</v>
      </c>
      <c r="AI27" s="3">
        <f>VLOOKUP(A27,'BalanceSheet 15-8-19'!$A$11:$CN$476,35,FALSE)</f>
        <v>7</v>
      </c>
      <c r="AJ27" s="3">
        <f>VLOOKUP(A27,'BalanceSheet 15-8-19'!$A$11:$CN$476,36,FALSE)</f>
        <v>7</v>
      </c>
      <c r="AK27" s="3">
        <f>VLOOKUP(A27,'BalanceSheet 15-8-19'!$A$11:$CN$476,37,FALSE)</f>
        <v>7</v>
      </c>
      <c r="AL27" s="3">
        <f>VLOOKUP(A27,'BalanceSheet 15-8-19'!$A$11:$CN$476,38,FALSE)</f>
        <v>7</v>
      </c>
      <c r="AM27" s="3">
        <f>VLOOKUP(A27,'BalanceSheet 15-8-19'!$A$11:$CN$476,39,FALSE)</f>
        <v>7</v>
      </c>
      <c r="AN27" s="3">
        <f>VLOOKUP(A27,'BalanceSheet 15-8-19'!$A$11:$CN$476,40,FALSE)</f>
        <v>7</v>
      </c>
      <c r="AO27" s="3">
        <f>VLOOKUP(A27,'BalanceSheet 15-8-19'!$A$11:$CN$476,41,FALSE)</f>
        <v>7</v>
      </c>
      <c r="AP27" s="3">
        <f>VLOOKUP(A27,'BalanceSheet 15-8-19'!$A$11:$CN$476,42,FALSE)</f>
        <v>7</v>
      </c>
      <c r="AQ27" s="3">
        <f>VLOOKUP(A27,'BalanceSheet 15-8-19'!$A$11:$CN$476,43,FALSE)</f>
        <v>7</v>
      </c>
      <c r="AR27" s="3">
        <f>VLOOKUP(A27,'BalanceSheet 15-8-19'!$A$11:$CN$476,44,FALSE)</f>
        <v>7</v>
      </c>
      <c r="AS27" s="3">
        <f>VLOOKUP(A27,'BalanceSheet 15-8-19'!$A$11:$CN$476,45,FALSE)</f>
        <v>7</v>
      </c>
      <c r="AT27" s="3">
        <f>VLOOKUP(A27,'BalanceSheet 15-8-19'!$A$11:$CN$476,46,FALSE)</f>
        <v>7</v>
      </c>
      <c r="AU27" s="3">
        <f>VLOOKUP(A27,'BalanceSheet 15-8-19'!$A$11:$CN$476,47,FALSE)</f>
        <v>7</v>
      </c>
      <c r="AV27" s="3">
        <f>VLOOKUP(A27,'BalanceSheet 15-8-19'!$A$11:$CN$476,48,FALSE)</f>
        <v>7</v>
      </c>
      <c r="AW27" s="3">
        <f>VLOOKUP(A27,'BalanceSheet 15-8-19'!$A$11:$CN$476,49,FALSE)</f>
        <v>7</v>
      </c>
      <c r="AX27" s="3">
        <f>VLOOKUP(A27,'BalanceSheet 15-8-19'!$A$11:$CN$476,50,FALSE)</f>
        <v>7</v>
      </c>
      <c r="AY27" s="3">
        <f>VLOOKUP(A27,'BalanceSheet 15-8-19'!$A$11:$CN$476,51,FALSE)</f>
        <v>7</v>
      </c>
      <c r="AZ27" s="3">
        <f>VLOOKUP(A27,'BalanceSheet 15-8-19'!$A$11:$CN$476,52,FALSE)</f>
        <v>7</v>
      </c>
      <c r="BA27" s="3">
        <f>VLOOKUP(A27,'BalanceSheet 15-8-19'!$A$11:$CN$476,53,FALSE)</f>
        <v>7</v>
      </c>
      <c r="BB27" s="3">
        <f>VLOOKUP(A27,'BalanceSheet 15-8-19'!$A$11:$CN$476,54,FALSE)</f>
        <v>7</v>
      </c>
      <c r="BC27" s="3">
        <f>VLOOKUP(A27,'BalanceSheet 15-8-19'!$A$11:$CN$476,55,FALSE)</f>
        <v>7</v>
      </c>
      <c r="BD27" s="3">
        <f>VLOOKUP(A27,'BalanceSheet 15-8-19'!$A$11:$CN$476,56,FALSE)</f>
        <v>7</v>
      </c>
      <c r="BE27" s="3">
        <f>VLOOKUP(A27,'BalanceSheet 15-8-19'!$A$11:$CN$476,57,FALSE)</f>
        <v>7</v>
      </c>
      <c r="BF27" s="3">
        <f>VLOOKUP(A27,'BalanceSheet 15-8-19'!$A$11:$CN$476,58,FALSE)</f>
        <v>7</v>
      </c>
      <c r="BG27" s="12">
        <f>VLOOKUP(A27,'BalanceSheet 15-8-19'!$A$11:$CN$476,59,FALSE)</f>
        <v>7</v>
      </c>
      <c r="BH27" s="3">
        <f>VLOOKUP(A27,'BalanceSheet 15-8-19'!$A$11:$CN$476,60,FALSE)</f>
        <v>7</v>
      </c>
      <c r="BI27" s="3">
        <f>VLOOKUP(A27,'BalanceSheet 15-8-19'!$A$11:$CN$476,61,FALSE)</f>
        <v>7</v>
      </c>
      <c r="BJ27" s="3">
        <f>VLOOKUP(A27,'BalanceSheet 15-8-19'!$A$11:$CN$476,62,FALSE)</f>
        <v>7</v>
      </c>
      <c r="BK27" s="3"/>
      <c r="BL27" s="3">
        <f>VLOOKUP(A27,'BalanceSheet 15-8-19'!$A$11:$CN$476,64,FALSE)</f>
        <v>7</v>
      </c>
      <c r="BM27" s="3">
        <f>VLOOKUP(A27,'BalanceSheet 15-8-19'!$A$11:$CN$476,65,FALSE)</f>
        <v>7</v>
      </c>
      <c r="BN27" s="3">
        <f>VLOOKUP(A27,'BalanceSheet 15-8-19'!$A$11:$CN$476,66,FALSE)</f>
        <v>7</v>
      </c>
      <c r="BO27" s="3">
        <f>VLOOKUP(A27,'BalanceSheet 15-8-19'!$A$11:$CN$476,67,FALSE)</f>
        <v>7</v>
      </c>
      <c r="BP27" s="3">
        <f>VLOOKUP(A27,'BalanceSheet 15-8-19'!$A$11:$CN$476,68,FALSE)</f>
        <v>7</v>
      </c>
      <c r="BQ27" s="3">
        <f>VLOOKUP(A27,'BalanceSheet 15-8-19'!$A$11:$CN$476,69,FALSE)</f>
        <v>7</v>
      </c>
      <c r="BR27" s="3">
        <f>VLOOKUP(A27,'BalanceSheet 15-8-19'!$A$11:$CN$476,70,FALSE)</f>
        <v>7</v>
      </c>
      <c r="BS27" s="3">
        <f>VLOOKUP(A27,'BalanceSheet 15-8-19'!$A$11:$CN$476,71,FALSE)</f>
        <v>7</v>
      </c>
      <c r="BT27" s="3">
        <f>VLOOKUP(A27,'BalanceSheet 15-8-19'!$A$11:$CN$476,72,FALSE)</f>
        <v>7</v>
      </c>
      <c r="BU27" s="3">
        <f>VLOOKUP(A27,'BalanceSheet 15-8-19'!$A$11:$CN$476,73,FALSE)</f>
        <v>7</v>
      </c>
      <c r="BV27" s="3">
        <f>VLOOKUP(A27,'BalanceSheet 15-8-19'!$A$11:$CN$476,74,FALSE)</f>
        <v>7</v>
      </c>
      <c r="BW27" s="3">
        <f>VLOOKUP(A27,'BalanceSheet 15-8-19'!$A$11:$CN$476,75,FALSE)</f>
        <v>7</v>
      </c>
      <c r="BX27" s="3">
        <f>VLOOKUP(A27,'BalanceSheet 15-8-19'!$A$11:$CN$476,76,FALSE)</f>
        <v>7</v>
      </c>
      <c r="BY27" s="3">
        <f>VLOOKUP(A27,'BalanceSheet 15-8-19'!$A$11:$CN$476,77,FALSE)</f>
        <v>7</v>
      </c>
      <c r="BZ27" s="3">
        <f>VLOOKUP(A27,'BalanceSheet 15-8-19'!$A$11:$CN$476,78,FALSE)</f>
        <v>7</v>
      </c>
      <c r="CA27" s="3">
        <f>VLOOKUP(A27,'BalanceSheet 15-8-19'!$A$11:$CN$476,79,FALSE)</f>
        <v>7</v>
      </c>
      <c r="CB27" s="3">
        <f>VLOOKUP(A27,'BalanceSheet 15-8-19'!$A$11:$CN$476,80,FALSE)</f>
        <v>7</v>
      </c>
      <c r="CC27" s="3">
        <f>VLOOKUP(A27,'BalanceSheet 15-8-19'!$A$11:$CN$476,81,FALSE)</f>
        <v>7</v>
      </c>
      <c r="CD27" s="3">
        <f>VLOOKUP(A27,'BalanceSheet 15-8-19'!$A$11:$CN$476,82,FALSE)</f>
        <v>7</v>
      </c>
      <c r="CE27" s="3">
        <f>VLOOKUP(A27,'BalanceSheet 15-8-19'!$A$11:$CN$476,83,FALSE)</f>
        <v>7</v>
      </c>
      <c r="CF27" s="3">
        <f>VLOOKUP(A27,'BalanceSheet 15-8-19'!$A$11:$CN$476,84,FALSE)</f>
        <v>7</v>
      </c>
      <c r="CG27" s="3">
        <f>VLOOKUP(A27,'BalanceSheet 15-8-19'!$A$11:$CN$476,85,FALSE)</f>
        <v>7</v>
      </c>
      <c r="CH27" s="3">
        <f>VLOOKUP(A27,'BalanceSheet 15-8-19'!$A$11:$CN$476,86,FALSE)</f>
        <v>7</v>
      </c>
      <c r="CI27" s="3">
        <f>VLOOKUP(A27,'BalanceSheet 15-8-19'!$A$11:$CN$476,87,FALSE)</f>
        <v>7</v>
      </c>
      <c r="CJ27" s="3">
        <f>VLOOKUP(A27,'BalanceSheet 15-8-19'!$A$11:$CN$476,88,FALSE)</f>
        <v>7</v>
      </c>
      <c r="CK27" s="3">
        <f>VLOOKUP(A27,'BalanceSheet 15-8-19'!$A$11:$CN$476,89,FALSE)</f>
        <v>7</v>
      </c>
      <c r="CL27" s="3">
        <f>VLOOKUP(A27,'BalanceSheet 15-8-19'!$A$11:$CN$476,90,FALSE)</f>
        <v>7</v>
      </c>
      <c r="CM27" s="3">
        <f>VLOOKUP(A27,'BalanceSheet 15-8-19'!$A$11:$CN$476,91,FALSE)</f>
        <v>7</v>
      </c>
      <c r="CN27" s="3">
        <f>VLOOKUP(A27,'BalanceSheet 15-8-19'!$A$11:$CS$476,92,FALSE)</f>
        <v>7</v>
      </c>
      <c r="CO27" s="3">
        <f>VLOOKUP(A27,'BalanceSheet 15-8-19'!$A$11:$CS$476,93,FALSE)</f>
        <v>7</v>
      </c>
      <c r="CP27" s="3">
        <f>VLOOKUP(A27,'BalanceSheet 15-8-19'!$A$11:$CS$476,94,FALSE)</f>
        <v>7</v>
      </c>
      <c r="CQ27" s="3">
        <f>VLOOKUP(A27,'BalanceSheet 15-8-19'!$A$11:$CS$476,95,FALSE)</f>
        <v>7</v>
      </c>
      <c r="CR27" s="3">
        <f>VLOOKUP(A27,'BalanceSheet 15-8-19'!$A$11:$CS$476,96,FALSE)</f>
        <v>7</v>
      </c>
      <c r="CS27" s="3">
        <f t="shared" si="0"/>
        <v>651</v>
      </c>
      <c r="CU27" s="19">
        <f>CS27-('BalanceSheet 15-8-19'!CS27-'BalanceSheet 15-8-19'!CV27-'BalanceSheet 15-8-19'!CW27)</f>
        <v>0</v>
      </c>
      <c r="CW27" s="132">
        <f t="shared" si="1"/>
        <v>189</v>
      </c>
      <c r="CZ27" s="148">
        <f>HLOOKUP(A27,CJE!$I$5:$TV$2054,2050, FALSE)</f>
        <v>0</v>
      </c>
      <c r="DB27" s="148">
        <f t="shared" si="2"/>
        <v>462</v>
      </c>
      <c r="DF27" s="21"/>
      <c r="DG27" s="85"/>
      <c r="DH27" s="85"/>
      <c r="DI27" s="22"/>
    </row>
    <row r="28" spans="1:115" ht="10.8" thickBot="1" x14ac:dyDescent="0.25">
      <c r="A28" s="3" t="str">
        <f>'BalanceSheet 15-8-19'!A28</f>
        <v>100-101-23 - Cash on hand : Next Research Lab Co, Ltd</v>
      </c>
      <c r="B28" s="3">
        <f>VLOOKUP(A28,'BalanceSheet 15-8-19'!$A$11:$CN$476,2,FALSE)</f>
        <v>7</v>
      </c>
      <c r="C28" s="3">
        <f>VLOOKUP(A28,'BalanceSheet 15-8-19'!$A$11:$CN$476,3,FALSE)</f>
        <v>7</v>
      </c>
      <c r="D28" s="3">
        <f>VLOOKUP(A28,'BalanceSheet 15-8-19'!$A$11:$CN$476,4,FALSE)</f>
        <v>7</v>
      </c>
      <c r="E28" s="3">
        <f>VLOOKUP(A28,'BalanceSheet 15-8-19'!$A$11:$CN$476,5,FALSE)</f>
        <v>7</v>
      </c>
      <c r="F28" s="3">
        <f>VLOOKUP(A28,'BalanceSheet 15-8-19'!$A$11:$CN$476,6,FALSE)</f>
        <v>7</v>
      </c>
      <c r="G28" s="3">
        <f>VLOOKUP(A28,'BalanceSheet 15-8-19'!$A$11:$CN$476,7,FALSE)</f>
        <v>7</v>
      </c>
      <c r="H28" s="3">
        <f>VLOOKUP(A28,'BalanceSheet 15-8-19'!$A$11:$CN$476,8,FALSE)</f>
        <v>7</v>
      </c>
      <c r="I28" s="3">
        <f>VLOOKUP(A28,'BalanceSheet 15-8-19'!$A$11:$CN$476,9,FALSE)</f>
        <v>7</v>
      </c>
      <c r="J28" s="3"/>
      <c r="K28" s="3">
        <f>VLOOKUP(A28,'BalanceSheet 15-8-19'!$A$11:$CN$476,11,FALSE)</f>
        <v>7</v>
      </c>
      <c r="L28" s="3">
        <f>VLOOKUP(A28,'BalanceSheet 15-8-19'!$A$11:$CN$476,12,FALSE)</f>
        <v>7</v>
      </c>
      <c r="M28" s="3">
        <f>VLOOKUP(A28,'BalanceSheet 15-8-19'!$A$11:$CN$476,13,FALSE)</f>
        <v>7</v>
      </c>
      <c r="N28" s="3">
        <f>VLOOKUP(A28,'BalanceSheet 15-8-19'!$A$11:$CN$476,14,FALSE)</f>
        <v>7</v>
      </c>
      <c r="O28" s="3">
        <f>VLOOKUP(A28,'BalanceSheet 15-8-19'!$A$11:$CN$476,15,FALSE)</f>
        <v>7</v>
      </c>
      <c r="P28" s="3">
        <f>VLOOKUP(A28,'BalanceSheet 15-8-19'!$A$11:$CN$476,16,FALSE)</f>
        <v>7</v>
      </c>
      <c r="Q28" s="3">
        <f>VLOOKUP(A28,'BalanceSheet 15-8-19'!$A$11:$CN$476,17,FALSE)</f>
        <v>7</v>
      </c>
      <c r="R28" s="3">
        <f>VLOOKUP(A28,'BalanceSheet 15-8-19'!$A$11:$CN$476,18,FALSE)</f>
        <v>7</v>
      </c>
      <c r="S28" s="3">
        <f>VLOOKUP(A28,'BalanceSheet 15-8-19'!$A$11:$CN$476,19,FALSE)</f>
        <v>7</v>
      </c>
      <c r="T28" s="3">
        <f>VLOOKUP(A28,'BalanceSheet 15-8-19'!$A$11:$CN$476,20,FALSE)</f>
        <v>7</v>
      </c>
      <c r="U28" s="3">
        <f>VLOOKUP(A28,'BalanceSheet 15-8-19'!$A$11:$CN$476,21,FALSE)</f>
        <v>7</v>
      </c>
      <c r="V28" s="3">
        <f>VLOOKUP(A28,'BalanceSheet 15-8-19'!$A$11:$CN$476,22,FALSE)</f>
        <v>7</v>
      </c>
      <c r="W28" s="3">
        <f>VLOOKUP(A28,'BalanceSheet 15-8-19'!$A$11:$CN$476,23,FALSE)</f>
        <v>7</v>
      </c>
      <c r="X28" s="3">
        <f>VLOOKUP(A28,'BalanceSheet 15-8-19'!$A$11:$CN$476,24,FALSE)</f>
        <v>7</v>
      </c>
      <c r="Y28" s="3">
        <f>VLOOKUP(A28,'BalanceSheet 15-8-19'!$A$11:$CN$476,25,FALSE)</f>
        <v>7</v>
      </c>
      <c r="Z28" s="3">
        <f>VLOOKUP(A28,'BalanceSheet 15-8-19'!$A$11:$CN$476,26,FALSE)</f>
        <v>7</v>
      </c>
      <c r="AA28" s="3">
        <f>VLOOKUP(A28,'BalanceSheet 15-8-19'!$A$11:$CN$476,27,FALSE)</f>
        <v>7</v>
      </c>
      <c r="AB28" s="3">
        <f>VLOOKUP(A28,'BalanceSheet 15-8-19'!$A$11:$CN$476,28,FALSE)</f>
        <v>7</v>
      </c>
      <c r="AC28" s="3">
        <f>VLOOKUP(A28,'BalanceSheet 15-8-19'!$A$11:$CN$476,29,FALSE)</f>
        <v>7</v>
      </c>
      <c r="AD28" s="3">
        <f>VLOOKUP(A28,'BalanceSheet 15-8-19'!$A$11:$CN$476,30,FALSE)</f>
        <v>7</v>
      </c>
      <c r="AE28" s="3">
        <f>VLOOKUP(A28,'BalanceSheet 15-8-19'!$A$11:$CN$476,31,FALSE)</f>
        <v>7</v>
      </c>
      <c r="AF28" s="3">
        <f>VLOOKUP(A28,'BalanceSheet 15-8-19'!$A$11:$CN$476,32,FALSE)</f>
        <v>7</v>
      </c>
      <c r="AG28" s="3">
        <f>VLOOKUP(A28,'BalanceSheet 15-8-19'!$A$11:$CN$476,33,FALSE)</f>
        <v>7</v>
      </c>
      <c r="AH28" s="3">
        <f>VLOOKUP(A28,'BalanceSheet 15-8-19'!$A$11:$CN$476,34,FALSE)</f>
        <v>7</v>
      </c>
      <c r="AI28" s="3">
        <f>VLOOKUP(A28,'BalanceSheet 15-8-19'!$A$11:$CN$476,35,FALSE)</f>
        <v>7</v>
      </c>
      <c r="AJ28" s="3">
        <f>VLOOKUP(A28,'BalanceSheet 15-8-19'!$A$11:$CN$476,36,FALSE)</f>
        <v>7</v>
      </c>
      <c r="AK28" s="3">
        <f>VLOOKUP(A28,'BalanceSheet 15-8-19'!$A$11:$CN$476,37,FALSE)</f>
        <v>7</v>
      </c>
      <c r="AL28" s="3">
        <f>VLOOKUP(A28,'BalanceSheet 15-8-19'!$A$11:$CN$476,38,FALSE)</f>
        <v>7</v>
      </c>
      <c r="AM28" s="3">
        <f>VLOOKUP(A28,'BalanceSheet 15-8-19'!$A$11:$CN$476,39,FALSE)</f>
        <v>7</v>
      </c>
      <c r="AN28" s="3">
        <f>VLOOKUP(A28,'BalanceSheet 15-8-19'!$A$11:$CN$476,40,FALSE)</f>
        <v>7</v>
      </c>
      <c r="AO28" s="3">
        <f>VLOOKUP(A28,'BalanceSheet 15-8-19'!$A$11:$CN$476,41,FALSE)</f>
        <v>7</v>
      </c>
      <c r="AP28" s="3">
        <f>VLOOKUP(A28,'BalanceSheet 15-8-19'!$A$11:$CN$476,42,FALSE)</f>
        <v>7</v>
      </c>
      <c r="AQ28" s="3">
        <f>VLOOKUP(A28,'BalanceSheet 15-8-19'!$A$11:$CN$476,43,FALSE)</f>
        <v>7</v>
      </c>
      <c r="AR28" s="3">
        <f>VLOOKUP(A28,'BalanceSheet 15-8-19'!$A$11:$CN$476,44,FALSE)</f>
        <v>7</v>
      </c>
      <c r="AS28" s="3">
        <f>VLOOKUP(A28,'BalanceSheet 15-8-19'!$A$11:$CN$476,45,FALSE)</f>
        <v>7</v>
      </c>
      <c r="AT28" s="3">
        <f>VLOOKUP(A28,'BalanceSheet 15-8-19'!$A$11:$CN$476,46,FALSE)</f>
        <v>7</v>
      </c>
      <c r="AU28" s="3">
        <f>VLOOKUP(A28,'BalanceSheet 15-8-19'!$A$11:$CN$476,47,FALSE)</f>
        <v>7</v>
      </c>
      <c r="AV28" s="3">
        <f>VLOOKUP(A28,'BalanceSheet 15-8-19'!$A$11:$CN$476,48,FALSE)</f>
        <v>7</v>
      </c>
      <c r="AW28" s="3">
        <f>VLOOKUP(A28,'BalanceSheet 15-8-19'!$A$11:$CN$476,49,FALSE)</f>
        <v>7</v>
      </c>
      <c r="AX28" s="3">
        <f>VLOOKUP(A28,'BalanceSheet 15-8-19'!$A$11:$CN$476,50,FALSE)</f>
        <v>7</v>
      </c>
      <c r="AY28" s="3">
        <f>VLOOKUP(A28,'BalanceSheet 15-8-19'!$A$11:$CN$476,51,FALSE)</f>
        <v>7</v>
      </c>
      <c r="AZ28" s="3">
        <f>VLOOKUP(A28,'BalanceSheet 15-8-19'!$A$11:$CN$476,52,FALSE)</f>
        <v>7</v>
      </c>
      <c r="BA28" s="3">
        <f>VLOOKUP(A28,'BalanceSheet 15-8-19'!$A$11:$CN$476,53,FALSE)</f>
        <v>7</v>
      </c>
      <c r="BB28" s="3">
        <f>VLOOKUP(A28,'BalanceSheet 15-8-19'!$A$11:$CN$476,54,FALSE)</f>
        <v>7</v>
      </c>
      <c r="BC28" s="3">
        <f>VLOOKUP(A28,'BalanceSheet 15-8-19'!$A$11:$CN$476,55,FALSE)</f>
        <v>7</v>
      </c>
      <c r="BD28" s="3">
        <f>VLOOKUP(A28,'BalanceSheet 15-8-19'!$A$11:$CN$476,56,FALSE)</f>
        <v>7</v>
      </c>
      <c r="BE28" s="3">
        <f>VLOOKUP(A28,'BalanceSheet 15-8-19'!$A$11:$CN$476,57,FALSE)</f>
        <v>7</v>
      </c>
      <c r="BF28" s="3">
        <f>VLOOKUP(A28,'BalanceSheet 15-8-19'!$A$11:$CN$476,58,FALSE)</f>
        <v>7</v>
      </c>
      <c r="BG28" s="12">
        <f>VLOOKUP(A28,'BalanceSheet 15-8-19'!$A$11:$CN$476,59,FALSE)</f>
        <v>7</v>
      </c>
      <c r="BH28" s="3">
        <f>VLOOKUP(A28,'BalanceSheet 15-8-19'!$A$11:$CN$476,60,FALSE)</f>
        <v>7</v>
      </c>
      <c r="BI28" s="3">
        <f>VLOOKUP(A28,'BalanceSheet 15-8-19'!$A$11:$CN$476,61,FALSE)</f>
        <v>7</v>
      </c>
      <c r="BJ28" s="3">
        <f>VLOOKUP(A28,'BalanceSheet 15-8-19'!$A$11:$CN$476,62,FALSE)</f>
        <v>7</v>
      </c>
      <c r="BK28" s="3"/>
      <c r="BL28" s="3">
        <f>VLOOKUP(A28,'BalanceSheet 15-8-19'!$A$11:$CN$476,64,FALSE)</f>
        <v>7</v>
      </c>
      <c r="BM28" s="3">
        <f>VLOOKUP(A28,'BalanceSheet 15-8-19'!$A$11:$CN$476,65,FALSE)</f>
        <v>7</v>
      </c>
      <c r="BN28" s="3">
        <f>VLOOKUP(A28,'BalanceSheet 15-8-19'!$A$11:$CN$476,66,FALSE)</f>
        <v>7</v>
      </c>
      <c r="BO28" s="3">
        <f>VLOOKUP(A28,'BalanceSheet 15-8-19'!$A$11:$CN$476,67,FALSE)</f>
        <v>7</v>
      </c>
      <c r="BP28" s="3">
        <f>VLOOKUP(A28,'BalanceSheet 15-8-19'!$A$11:$CN$476,68,FALSE)</f>
        <v>7</v>
      </c>
      <c r="BQ28" s="3">
        <f>VLOOKUP(A28,'BalanceSheet 15-8-19'!$A$11:$CN$476,69,FALSE)</f>
        <v>7</v>
      </c>
      <c r="BR28" s="3">
        <f>VLOOKUP(A28,'BalanceSheet 15-8-19'!$A$11:$CN$476,70,FALSE)</f>
        <v>7</v>
      </c>
      <c r="BS28" s="3">
        <f>VLOOKUP(A28,'BalanceSheet 15-8-19'!$A$11:$CN$476,71,FALSE)</f>
        <v>7</v>
      </c>
      <c r="BT28" s="3">
        <f>VLOOKUP(A28,'BalanceSheet 15-8-19'!$A$11:$CN$476,72,FALSE)</f>
        <v>7</v>
      </c>
      <c r="BU28" s="3">
        <f>VLOOKUP(A28,'BalanceSheet 15-8-19'!$A$11:$CN$476,73,FALSE)</f>
        <v>7</v>
      </c>
      <c r="BV28" s="3">
        <f>VLOOKUP(A28,'BalanceSheet 15-8-19'!$A$11:$CN$476,74,FALSE)</f>
        <v>7</v>
      </c>
      <c r="BW28" s="3">
        <f>VLOOKUP(A28,'BalanceSheet 15-8-19'!$A$11:$CN$476,75,FALSE)</f>
        <v>7</v>
      </c>
      <c r="BX28" s="3">
        <f>VLOOKUP(A28,'BalanceSheet 15-8-19'!$A$11:$CN$476,76,FALSE)</f>
        <v>7</v>
      </c>
      <c r="BY28" s="3">
        <f>VLOOKUP(A28,'BalanceSheet 15-8-19'!$A$11:$CN$476,77,FALSE)</f>
        <v>7</v>
      </c>
      <c r="BZ28" s="3">
        <f>VLOOKUP(A28,'BalanceSheet 15-8-19'!$A$11:$CN$476,78,FALSE)</f>
        <v>7</v>
      </c>
      <c r="CA28" s="3">
        <f>VLOOKUP(A28,'BalanceSheet 15-8-19'!$A$11:$CN$476,79,FALSE)</f>
        <v>7</v>
      </c>
      <c r="CB28" s="3">
        <f>VLOOKUP(A28,'BalanceSheet 15-8-19'!$A$11:$CN$476,80,FALSE)</f>
        <v>7</v>
      </c>
      <c r="CC28" s="3">
        <f>VLOOKUP(A28,'BalanceSheet 15-8-19'!$A$11:$CN$476,81,FALSE)</f>
        <v>7</v>
      </c>
      <c r="CD28" s="3">
        <f>VLOOKUP(A28,'BalanceSheet 15-8-19'!$A$11:$CN$476,82,FALSE)</f>
        <v>7</v>
      </c>
      <c r="CE28" s="3">
        <f>VLOOKUP(A28,'BalanceSheet 15-8-19'!$A$11:$CN$476,83,FALSE)</f>
        <v>7</v>
      </c>
      <c r="CF28" s="3">
        <f>VLOOKUP(A28,'BalanceSheet 15-8-19'!$A$11:$CN$476,84,FALSE)</f>
        <v>7</v>
      </c>
      <c r="CG28" s="3">
        <f>VLOOKUP(A28,'BalanceSheet 15-8-19'!$A$11:$CN$476,85,FALSE)</f>
        <v>7</v>
      </c>
      <c r="CH28" s="3">
        <f>VLOOKUP(A28,'BalanceSheet 15-8-19'!$A$11:$CN$476,86,FALSE)</f>
        <v>7</v>
      </c>
      <c r="CI28" s="3">
        <f>VLOOKUP(A28,'BalanceSheet 15-8-19'!$A$11:$CN$476,87,FALSE)</f>
        <v>7</v>
      </c>
      <c r="CJ28" s="3">
        <f>VLOOKUP(A28,'BalanceSheet 15-8-19'!$A$11:$CN$476,88,FALSE)</f>
        <v>7</v>
      </c>
      <c r="CK28" s="3">
        <f>VLOOKUP(A28,'BalanceSheet 15-8-19'!$A$11:$CN$476,89,FALSE)</f>
        <v>7</v>
      </c>
      <c r="CL28" s="3">
        <f>VLOOKUP(A28,'BalanceSheet 15-8-19'!$A$11:$CN$476,90,FALSE)</f>
        <v>7</v>
      </c>
      <c r="CM28" s="3">
        <f>VLOOKUP(A28,'BalanceSheet 15-8-19'!$A$11:$CN$476,91,FALSE)</f>
        <v>7</v>
      </c>
      <c r="CN28" s="23">
        <f>VLOOKUP(A28,'BalanceSheet 15-8-19'!$A$11:$CS$476,92,FALSE)</f>
        <v>7</v>
      </c>
      <c r="CO28" s="23">
        <f>VLOOKUP(A28,'BalanceSheet 15-8-19'!$A$11:$CS$476,93,FALSE)</f>
        <v>7</v>
      </c>
      <c r="CP28" s="23">
        <f>VLOOKUP(A28,'BalanceSheet 15-8-19'!$A$11:$CS$476,94,FALSE)</f>
        <v>7</v>
      </c>
      <c r="CQ28" s="23">
        <f>VLOOKUP(A28,'BalanceSheet 15-8-19'!$A$11:$CS$476,95,FALSE)</f>
        <v>7</v>
      </c>
      <c r="CR28" s="23">
        <f>VLOOKUP(A28,'BalanceSheet 15-8-19'!$A$11:$CS$476,96,FALSE)</f>
        <v>7</v>
      </c>
      <c r="CS28" s="23">
        <f t="shared" si="0"/>
        <v>651</v>
      </c>
      <c r="CU28" s="19">
        <f>CS28-('BalanceSheet 15-8-19'!CS28-'BalanceSheet 15-8-19'!CV28-'BalanceSheet 15-8-19'!CW28)</f>
        <v>0</v>
      </c>
      <c r="CW28" s="132">
        <f t="shared" si="1"/>
        <v>189</v>
      </c>
      <c r="CZ28" s="148">
        <f>HLOOKUP(A28,CJE!$I$5:$TV$2054,2050, FALSE)</f>
        <v>0</v>
      </c>
      <c r="DB28" s="148">
        <f t="shared" si="2"/>
        <v>462</v>
      </c>
      <c r="DF28" s="174" t="s">
        <v>1111</v>
      </c>
      <c r="DG28" s="170">
        <f>DG16+DG26</f>
        <v>55972500.720735475</v>
      </c>
      <c r="DH28" s="85"/>
      <c r="DI28" s="22"/>
    </row>
    <row r="29" spans="1:115" ht="10.8" thickTop="1" x14ac:dyDescent="0.2">
      <c r="A29" s="4" t="str">
        <f>'BalanceSheet 15-8-19'!A29</f>
        <v>Total - 100-101 - Cash On Hand</v>
      </c>
      <c r="B29" s="9">
        <f>VLOOKUP(A29,'BalanceSheet 15-8-19'!$A$11:$CN$476,2,FALSE)</f>
        <v>98</v>
      </c>
      <c r="C29" s="9">
        <f>VLOOKUP(A29,'BalanceSheet 15-8-19'!$A$11:$CN$476,3,FALSE)</f>
        <v>98</v>
      </c>
      <c r="D29" s="9">
        <f>VLOOKUP(A29,'BalanceSheet 15-8-19'!$A$11:$CN$476,4,FALSE)</f>
        <v>98</v>
      </c>
      <c r="E29" s="9">
        <f>VLOOKUP(A29,'BalanceSheet 15-8-19'!$A$11:$CN$476,5,FALSE)</f>
        <v>98</v>
      </c>
      <c r="F29" s="9">
        <f>VLOOKUP(A29,'BalanceSheet 15-8-19'!$A$11:$CN$476,6,FALSE)</f>
        <v>98</v>
      </c>
      <c r="G29" s="9">
        <f>VLOOKUP(A29,'BalanceSheet 15-8-19'!$A$11:$CN$476,7,FALSE)</f>
        <v>98</v>
      </c>
      <c r="H29" s="9">
        <f>VLOOKUP(A29,'BalanceSheet 15-8-19'!$A$11:$CN$476,8,FALSE)</f>
        <v>98</v>
      </c>
      <c r="I29" s="9">
        <f>VLOOKUP(A29,'BalanceSheet 15-8-19'!$A$11:$CN$476,9,FALSE)</f>
        <v>98</v>
      </c>
      <c r="J29" s="9"/>
      <c r="K29" s="9">
        <f>VLOOKUP(A29,'BalanceSheet 15-8-19'!$A$11:$CN$476,11,FALSE)</f>
        <v>98</v>
      </c>
      <c r="L29" s="9">
        <f>VLOOKUP(A29,'BalanceSheet 15-8-19'!$A$11:$CN$476,12,FALSE)</f>
        <v>98</v>
      </c>
      <c r="M29" s="9">
        <f>VLOOKUP(A29,'BalanceSheet 15-8-19'!$A$11:$CN$476,13,FALSE)</f>
        <v>98</v>
      </c>
      <c r="N29" s="9">
        <f>VLOOKUP(A29,'BalanceSheet 15-8-19'!$A$11:$CN$476,14,FALSE)</f>
        <v>98</v>
      </c>
      <c r="O29" s="9">
        <f>VLOOKUP(A29,'BalanceSheet 15-8-19'!$A$11:$CN$476,15,FALSE)</f>
        <v>98</v>
      </c>
      <c r="P29" s="9">
        <f>VLOOKUP(A29,'BalanceSheet 15-8-19'!$A$11:$CN$476,16,FALSE)</f>
        <v>98</v>
      </c>
      <c r="Q29" s="9">
        <f>VLOOKUP(A29,'BalanceSheet 15-8-19'!$A$11:$CN$476,17,FALSE)</f>
        <v>98</v>
      </c>
      <c r="R29" s="9">
        <f>VLOOKUP(A29,'BalanceSheet 15-8-19'!$A$11:$CN$476,18,FALSE)</f>
        <v>98</v>
      </c>
      <c r="S29" s="9">
        <f>VLOOKUP(A29,'BalanceSheet 15-8-19'!$A$11:$CN$476,19,FALSE)</f>
        <v>98</v>
      </c>
      <c r="T29" s="9">
        <f>VLOOKUP(A29,'BalanceSheet 15-8-19'!$A$11:$CN$476,20,FALSE)</f>
        <v>98</v>
      </c>
      <c r="U29" s="9">
        <f>VLOOKUP(A29,'BalanceSheet 15-8-19'!$A$11:$CN$476,21,FALSE)</f>
        <v>98</v>
      </c>
      <c r="V29" s="9">
        <f>VLOOKUP(A29,'BalanceSheet 15-8-19'!$A$11:$CN$476,22,FALSE)</f>
        <v>98</v>
      </c>
      <c r="W29" s="9">
        <f>VLOOKUP(A29,'BalanceSheet 15-8-19'!$A$11:$CN$476,23,FALSE)</f>
        <v>98</v>
      </c>
      <c r="X29" s="9">
        <f>VLOOKUP(A29,'BalanceSheet 15-8-19'!$A$11:$CN$476,24,FALSE)</f>
        <v>98</v>
      </c>
      <c r="Y29" s="9">
        <f>VLOOKUP(A29,'BalanceSheet 15-8-19'!$A$11:$CN$476,25,FALSE)</f>
        <v>98</v>
      </c>
      <c r="Z29" s="9">
        <f>VLOOKUP(A29,'BalanceSheet 15-8-19'!$A$11:$CN$476,26,FALSE)</f>
        <v>98</v>
      </c>
      <c r="AA29" s="9">
        <f>VLOOKUP(A29,'BalanceSheet 15-8-19'!$A$11:$CN$476,27,FALSE)</f>
        <v>98</v>
      </c>
      <c r="AB29" s="9">
        <f>VLOOKUP(A29,'BalanceSheet 15-8-19'!$A$11:$CN$476,28,FALSE)</f>
        <v>98</v>
      </c>
      <c r="AC29" s="9">
        <f>VLOOKUP(A29,'BalanceSheet 15-8-19'!$A$11:$CN$476,29,FALSE)</f>
        <v>98</v>
      </c>
      <c r="AD29" s="9">
        <f>VLOOKUP(A29,'BalanceSheet 15-8-19'!$A$11:$CN$476,30,FALSE)</f>
        <v>98</v>
      </c>
      <c r="AE29" s="9">
        <f>VLOOKUP(A29,'BalanceSheet 15-8-19'!$A$11:$CN$476,31,FALSE)</f>
        <v>98</v>
      </c>
      <c r="AF29" s="9">
        <f>VLOOKUP(A29,'BalanceSheet 15-8-19'!$A$11:$CN$476,32,FALSE)</f>
        <v>98</v>
      </c>
      <c r="AG29" s="9">
        <f>VLOOKUP(A29,'BalanceSheet 15-8-19'!$A$11:$CN$476,33,FALSE)</f>
        <v>98</v>
      </c>
      <c r="AH29" s="9">
        <f>VLOOKUP(A29,'BalanceSheet 15-8-19'!$A$11:$CN$476,34,FALSE)</f>
        <v>98</v>
      </c>
      <c r="AI29" s="9">
        <f>VLOOKUP(A29,'BalanceSheet 15-8-19'!$A$11:$CN$476,35,FALSE)</f>
        <v>98</v>
      </c>
      <c r="AJ29" s="9">
        <f>VLOOKUP(A29,'BalanceSheet 15-8-19'!$A$11:$CN$476,36,FALSE)</f>
        <v>98</v>
      </c>
      <c r="AK29" s="9">
        <f>VLOOKUP(A29,'BalanceSheet 15-8-19'!$A$11:$CN$476,37,FALSE)</f>
        <v>98</v>
      </c>
      <c r="AL29" s="9">
        <f>VLOOKUP(A29,'BalanceSheet 15-8-19'!$A$11:$CN$476,38,FALSE)</f>
        <v>98</v>
      </c>
      <c r="AM29" s="9">
        <f>VLOOKUP(A29,'BalanceSheet 15-8-19'!$A$11:$CN$476,39,FALSE)</f>
        <v>98</v>
      </c>
      <c r="AN29" s="9">
        <f>VLOOKUP(A29,'BalanceSheet 15-8-19'!$A$11:$CN$476,40,FALSE)</f>
        <v>98</v>
      </c>
      <c r="AO29" s="9">
        <f>VLOOKUP(A29,'BalanceSheet 15-8-19'!$A$11:$CN$476,41,FALSE)</f>
        <v>98</v>
      </c>
      <c r="AP29" s="9">
        <f>VLOOKUP(A29,'BalanceSheet 15-8-19'!$A$11:$CN$476,42,FALSE)</f>
        <v>98</v>
      </c>
      <c r="AQ29" s="9">
        <f>VLOOKUP(A29,'BalanceSheet 15-8-19'!$A$11:$CN$476,43,FALSE)</f>
        <v>98</v>
      </c>
      <c r="AR29" s="9">
        <f>VLOOKUP(A29,'BalanceSheet 15-8-19'!$A$11:$CN$476,44,FALSE)</f>
        <v>98</v>
      </c>
      <c r="AS29" s="9">
        <f>VLOOKUP(A29,'BalanceSheet 15-8-19'!$A$11:$CN$476,45,FALSE)</f>
        <v>98</v>
      </c>
      <c r="AT29" s="9">
        <f>VLOOKUP(A29,'BalanceSheet 15-8-19'!$A$11:$CN$476,46,FALSE)</f>
        <v>98</v>
      </c>
      <c r="AU29" s="9">
        <f>VLOOKUP(A29,'BalanceSheet 15-8-19'!$A$11:$CN$476,47,FALSE)</f>
        <v>98</v>
      </c>
      <c r="AV29" s="9">
        <f>VLOOKUP(A29,'BalanceSheet 15-8-19'!$A$11:$CN$476,48,FALSE)</f>
        <v>98</v>
      </c>
      <c r="AW29" s="9">
        <f>VLOOKUP(A29,'BalanceSheet 15-8-19'!$A$11:$CN$476,49,FALSE)</f>
        <v>98</v>
      </c>
      <c r="AX29" s="9">
        <f>VLOOKUP(A29,'BalanceSheet 15-8-19'!$A$11:$CN$476,50,FALSE)</f>
        <v>98</v>
      </c>
      <c r="AY29" s="9">
        <f>VLOOKUP(A29,'BalanceSheet 15-8-19'!$A$11:$CN$476,51,FALSE)</f>
        <v>98</v>
      </c>
      <c r="AZ29" s="9">
        <f>VLOOKUP(A29,'BalanceSheet 15-8-19'!$A$11:$CN$476,52,FALSE)</f>
        <v>98</v>
      </c>
      <c r="BA29" s="9">
        <f>VLOOKUP(A29,'BalanceSheet 15-8-19'!$A$11:$CN$476,53,FALSE)</f>
        <v>98</v>
      </c>
      <c r="BB29" s="9">
        <f>VLOOKUP(A29,'BalanceSheet 15-8-19'!$A$11:$CN$476,54,FALSE)</f>
        <v>98</v>
      </c>
      <c r="BC29" s="9">
        <f>VLOOKUP(A29,'BalanceSheet 15-8-19'!$A$11:$CN$476,55,FALSE)</f>
        <v>98</v>
      </c>
      <c r="BD29" s="9">
        <f>VLOOKUP(A29,'BalanceSheet 15-8-19'!$A$11:$CN$476,56,FALSE)</f>
        <v>98</v>
      </c>
      <c r="BE29" s="9">
        <f>VLOOKUP(A29,'BalanceSheet 15-8-19'!$A$11:$CN$476,57,FALSE)</f>
        <v>98</v>
      </c>
      <c r="BF29" s="9">
        <f>VLOOKUP(A29,'BalanceSheet 15-8-19'!$A$11:$CN$476,58,FALSE)</f>
        <v>98</v>
      </c>
      <c r="BG29" s="7">
        <f>VLOOKUP(A29,'BalanceSheet 15-8-19'!$A$11:$CN$476,59,FALSE)</f>
        <v>98</v>
      </c>
      <c r="BH29" s="9">
        <f>VLOOKUP(A29,'BalanceSheet 15-8-19'!$A$11:$CN$476,60,FALSE)</f>
        <v>98</v>
      </c>
      <c r="BI29" s="9">
        <f>VLOOKUP(A29,'BalanceSheet 15-8-19'!$A$11:$CN$476,61,FALSE)</f>
        <v>98</v>
      </c>
      <c r="BJ29" s="9">
        <f>VLOOKUP(A29,'BalanceSheet 15-8-19'!$A$11:$CN$476,62,FALSE)</f>
        <v>98</v>
      </c>
      <c r="BK29" s="9"/>
      <c r="BL29" s="9">
        <f>VLOOKUP(A29,'BalanceSheet 15-8-19'!$A$11:$CN$476,64,FALSE)</f>
        <v>98</v>
      </c>
      <c r="BM29" s="9">
        <f>VLOOKUP(A29,'BalanceSheet 15-8-19'!$A$11:$CN$476,65,FALSE)</f>
        <v>98</v>
      </c>
      <c r="BN29" s="9">
        <f>VLOOKUP(A29,'BalanceSheet 15-8-19'!$A$11:$CN$476,66,FALSE)</f>
        <v>98</v>
      </c>
      <c r="BO29" s="9">
        <f>VLOOKUP(A29,'BalanceSheet 15-8-19'!$A$11:$CN$476,67,FALSE)</f>
        <v>98</v>
      </c>
      <c r="BP29" s="9">
        <f>VLOOKUP(A29,'BalanceSheet 15-8-19'!$A$11:$CN$476,68,FALSE)</f>
        <v>98</v>
      </c>
      <c r="BQ29" s="9">
        <f>VLOOKUP(A29,'BalanceSheet 15-8-19'!$A$11:$CN$476,69,FALSE)</f>
        <v>98</v>
      </c>
      <c r="BR29" s="9">
        <f>VLOOKUP(A29,'BalanceSheet 15-8-19'!$A$11:$CN$476,70,FALSE)</f>
        <v>98</v>
      </c>
      <c r="BS29" s="9">
        <f>VLOOKUP(A29,'BalanceSheet 15-8-19'!$A$11:$CN$476,71,FALSE)</f>
        <v>98</v>
      </c>
      <c r="BT29" s="9">
        <f>VLOOKUP(A29,'BalanceSheet 15-8-19'!$A$11:$CN$476,72,FALSE)</f>
        <v>98</v>
      </c>
      <c r="BU29" s="9">
        <f>VLOOKUP(A29,'BalanceSheet 15-8-19'!$A$11:$CN$476,73,FALSE)</f>
        <v>98</v>
      </c>
      <c r="BV29" s="9">
        <f>VLOOKUP(A29,'BalanceSheet 15-8-19'!$A$11:$CN$476,74,FALSE)</f>
        <v>98</v>
      </c>
      <c r="BW29" s="9">
        <f>VLOOKUP(A29,'BalanceSheet 15-8-19'!$A$11:$CN$476,75,FALSE)</f>
        <v>98</v>
      </c>
      <c r="BX29" s="9">
        <f>VLOOKUP(A29,'BalanceSheet 15-8-19'!$A$11:$CN$476,76,FALSE)</f>
        <v>98</v>
      </c>
      <c r="BY29" s="9">
        <f>VLOOKUP(A29,'BalanceSheet 15-8-19'!$A$11:$CN$476,77,FALSE)</f>
        <v>98</v>
      </c>
      <c r="BZ29" s="9">
        <f>VLOOKUP(A29,'BalanceSheet 15-8-19'!$A$11:$CN$476,78,FALSE)</f>
        <v>98</v>
      </c>
      <c r="CA29" s="9">
        <f>VLOOKUP(A29,'BalanceSheet 15-8-19'!$A$11:$CN$476,79,FALSE)</f>
        <v>98</v>
      </c>
      <c r="CB29" s="9">
        <f>VLOOKUP(A29,'BalanceSheet 15-8-19'!$A$11:$CN$476,80,FALSE)</f>
        <v>98</v>
      </c>
      <c r="CC29" s="9">
        <f>VLOOKUP(A29,'BalanceSheet 15-8-19'!$A$11:$CN$476,81,FALSE)</f>
        <v>98</v>
      </c>
      <c r="CD29" s="9">
        <f>VLOOKUP(A29,'BalanceSheet 15-8-19'!$A$11:$CN$476,82,FALSE)</f>
        <v>98</v>
      </c>
      <c r="CE29" s="9">
        <f>VLOOKUP(A29,'BalanceSheet 15-8-19'!$A$11:$CN$476,83,FALSE)</f>
        <v>98</v>
      </c>
      <c r="CF29" s="9">
        <f>VLOOKUP(A29,'BalanceSheet 15-8-19'!$A$11:$CN$476,84,FALSE)</f>
        <v>98</v>
      </c>
      <c r="CG29" s="9">
        <f>VLOOKUP(A29,'BalanceSheet 15-8-19'!$A$11:$CN$476,85,FALSE)</f>
        <v>98</v>
      </c>
      <c r="CH29" s="9">
        <f>VLOOKUP(A29,'BalanceSheet 15-8-19'!$A$11:$CN$476,86,FALSE)</f>
        <v>98</v>
      </c>
      <c r="CI29" s="9">
        <f>VLOOKUP(A29,'BalanceSheet 15-8-19'!$A$11:$CN$476,87,FALSE)</f>
        <v>98</v>
      </c>
      <c r="CJ29" s="9">
        <f>VLOOKUP(A29,'BalanceSheet 15-8-19'!$A$11:$CN$476,88,FALSE)</f>
        <v>98</v>
      </c>
      <c r="CK29" s="9">
        <f>VLOOKUP(A29,'BalanceSheet 15-8-19'!$A$11:$CN$476,89,FALSE)</f>
        <v>98</v>
      </c>
      <c r="CL29" s="9">
        <f>VLOOKUP(A29,'BalanceSheet 15-8-19'!$A$11:$CN$476,90,FALSE)</f>
        <v>98</v>
      </c>
      <c r="CM29" s="9">
        <f>VLOOKUP(A29,'BalanceSheet 15-8-19'!$A$11:$CN$476,91,FALSE)</f>
        <v>98</v>
      </c>
      <c r="CN29" s="3">
        <f>VLOOKUP(A29,'BalanceSheet 15-8-19'!$A$11:$CS$476,92,FALSE)</f>
        <v>98</v>
      </c>
      <c r="CO29" s="3">
        <f>VLOOKUP(A29,'BalanceSheet 15-8-19'!$A$11:$CS$476,93,FALSE)</f>
        <v>98</v>
      </c>
      <c r="CP29" s="3">
        <f>VLOOKUP(A29,'BalanceSheet 15-8-19'!$A$11:$CS$476,94,FALSE)</f>
        <v>98</v>
      </c>
      <c r="CQ29" s="3">
        <f>VLOOKUP(A29,'BalanceSheet 15-8-19'!$A$11:$CS$476,95,FALSE)</f>
        <v>98</v>
      </c>
      <c r="CR29" s="3">
        <f>VLOOKUP(A29,'BalanceSheet 15-8-19'!$A$11:$CS$476,96,FALSE)</f>
        <v>98</v>
      </c>
      <c r="CS29" s="3">
        <f t="shared" si="0"/>
        <v>9114</v>
      </c>
      <c r="CU29" s="19">
        <f>CS29-('BalanceSheet 15-8-19'!CS29-'BalanceSheet 15-8-19'!CV29-'BalanceSheet 15-8-19'!CW29)</f>
        <v>0</v>
      </c>
      <c r="CW29" s="132">
        <f t="shared" si="1"/>
        <v>2646</v>
      </c>
      <c r="CZ29" s="148"/>
      <c r="DB29" s="162">
        <f>SUM(DB12:DB28)</f>
        <v>6468</v>
      </c>
      <c r="DF29" s="21"/>
      <c r="DG29" s="85"/>
      <c r="DH29" s="85"/>
      <c r="DI29" s="22"/>
    </row>
    <row r="30" spans="1:115" x14ac:dyDescent="0.2">
      <c r="A30" s="4" t="str">
        <f>'BalanceSheet 15-8-19'!A30</f>
        <v>100-102 - Cash On Bank</v>
      </c>
      <c r="B30" s="3">
        <f>VLOOKUP(A30,'BalanceSheet 15-8-19'!$A$11:$CN$476,2,FALSE)</f>
        <v>0</v>
      </c>
      <c r="C30" s="3">
        <f>VLOOKUP(A30,'BalanceSheet 15-8-19'!$A$11:$CN$476,3,FALSE)</f>
        <v>0</v>
      </c>
      <c r="D30" s="3">
        <f>VLOOKUP(A30,'BalanceSheet 15-8-19'!$A$11:$CN$476,4,FALSE)</f>
        <v>0</v>
      </c>
      <c r="E30" s="3">
        <f>VLOOKUP(A30,'BalanceSheet 15-8-19'!$A$11:$CN$476,5,FALSE)</f>
        <v>0</v>
      </c>
      <c r="F30" s="3">
        <f>VLOOKUP(A30,'BalanceSheet 15-8-19'!$A$11:$CN$476,6,FALSE)</f>
        <v>0</v>
      </c>
      <c r="G30" s="3">
        <f>VLOOKUP(A30,'BalanceSheet 15-8-19'!$A$11:$CN$476,7,FALSE)</f>
        <v>0</v>
      </c>
      <c r="H30" s="3">
        <f>VLOOKUP(A30,'BalanceSheet 15-8-19'!$A$11:$CN$476,8,FALSE)</f>
        <v>0</v>
      </c>
      <c r="I30" s="3">
        <f>VLOOKUP(A30,'BalanceSheet 15-8-19'!$A$11:$CN$476,9,FALSE)</f>
        <v>0</v>
      </c>
      <c r="J30" s="3"/>
      <c r="K30" s="3">
        <f>VLOOKUP(A30,'BalanceSheet 15-8-19'!$A$11:$CN$476,11,FALSE)</f>
        <v>0</v>
      </c>
      <c r="L30" s="3">
        <f>VLOOKUP(A30,'BalanceSheet 15-8-19'!$A$11:$CN$476,12,FALSE)</f>
        <v>0</v>
      </c>
      <c r="M30" s="3">
        <f>VLOOKUP(A30,'BalanceSheet 15-8-19'!$A$11:$CN$476,13,FALSE)</f>
        <v>0</v>
      </c>
      <c r="N30" s="3">
        <f>VLOOKUP(A30,'BalanceSheet 15-8-19'!$A$11:$CN$476,14,FALSE)</f>
        <v>0</v>
      </c>
      <c r="O30" s="3">
        <f>VLOOKUP(A30,'BalanceSheet 15-8-19'!$A$11:$CN$476,15,FALSE)</f>
        <v>0</v>
      </c>
      <c r="P30" s="3">
        <f>VLOOKUP(A30,'BalanceSheet 15-8-19'!$A$11:$CN$476,16,FALSE)</f>
        <v>0</v>
      </c>
      <c r="Q30" s="3">
        <f>VLOOKUP(A30,'BalanceSheet 15-8-19'!$A$11:$CN$476,17,FALSE)</f>
        <v>0</v>
      </c>
      <c r="R30" s="3">
        <f>VLOOKUP(A30,'BalanceSheet 15-8-19'!$A$11:$CN$476,18,FALSE)</f>
        <v>0</v>
      </c>
      <c r="S30" s="3">
        <f>VLOOKUP(A30,'BalanceSheet 15-8-19'!$A$11:$CN$476,19,FALSE)</f>
        <v>0</v>
      </c>
      <c r="T30" s="3">
        <f>VLOOKUP(A30,'BalanceSheet 15-8-19'!$A$11:$CN$476,20,FALSE)</f>
        <v>0</v>
      </c>
      <c r="U30" s="3">
        <f>VLOOKUP(A30,'BalanceSheet 15-8-19'!$A$11:$CN$476,21,FALSE)</f>
        <v>0</v>
      </c>
      <c r="V30" s="3">
        <f>VLOOKUP(A30,'BalanceSheet 15-8-19'!$A$11:$CN$476,22,FALSE)</f>
        <v>0</v>
      </c>
      <c r="W30" s="3">
        <f>VLOOKUP(A30,'BalanceSheet 15-8-19'!$A$11:$CN$476,23,FALSE)</f>
        <v>0</v>
      </c>
      <c r="X30" s="3">
        <f>VLOOKUP(A30,'BalanceSheet 15-8-19'!$A$11:$CN$476,24,FALSE)</f>
        <v>0</v>
      </c>
      <c r="Y30" s="3">
        <f>VLOOKUP(A30,'BalanceSheet 15-8-19'!$A$11:$CN$476,25,FALSE)</f>
        <v>0</v>
      </c>
      <c r="Z30" s="3">
        <f>VLOOKUP(A30,'BalanceSheet 15-8-19'!$A$11:$CN$476,26,FALSE)</f>
        <v>0</v>
      </c>
      <c r="AA30" s="3">
        <f>VLOOKUP(A30,'BalanceSheet 15-8-19'!$A$11:$CN$476,27,FALSE)</f>
        <v>0</v>
      </c>
      <c r="AB30" s="3">
        <f>VLOOKUP(A30,'BalanceSheet 15-8-19'!$A$11:$CN$476,28,FALSE)</f>
        <v>0</v>
      </c>
      <c r="AC30" s="3">
        <f>VLOOKUP(A30,'BalanceSheet 15-8-19'!$A$11:$CN$476,29,FALSE)</f>
        <v>0</v>
      </c>
      <c r="AD30" s="3">
        <f>VLOOKUP(A30,'BalanceSheet 15-8-19'!$A$11:$CN$476,30,FALSE)</f>
        <v>0</v>
      </c>
      <c r="AE30" s="3">
        <f>VLOOKUP(A30,'BalanceSheet 15-8-19'!$A$11:$CN$476,31,FALSE)</f>
        <v>0</v>
      </c>
      <c r="AF30" s="3">
        <f>VLOOKUP(A30,'BalanceSheet 15-8-19'!$A$11:$CN$476,32,FALSE)</f>
        <v>0</v>
      </c>
      <c r="AG30" s="3">
        <f>VLOOKUP(A30,'BalanceSheet 15-8-19'!$A$11:$CN$476,33,FALSE)</f>
        <v>0</v>
      </c>
      <c r="AH30" s="3">
        <f>VLOOKUP(A30,'BalanceSheet 15-8-19'!$A$11:$CN$476,34,FALSE)</f>
        <v>0</v>
      </c>
      <c r="AI30" s="3">
        <f>VLOOKUP(A30,'BalanceSheet 15-8-19'!$A$11:$CN$476,35,FALSE)</f>
        <v>0</v>
      </c>
      <c r="AJ30" s="3">
        <f>VLOOKUP(A30,'BalanceSheet 15-8-19'!$A$11:$CN$476,36,FALSE)</f>
        <v>0</v>
      </c>
      <c r="AK30" s="3">
        <f>VLOOKUP(A30,'BalanceSheet 15-8-19'!$A$11:$CN$476,37,FALSE)</f>
        <v>0</v>
      </c>
      <c r="AL30" s="3">
        <f>VLOOKUP(A30,'BalanceSheet 15-8-19'!$A$11:$CN$476,38,FALSE)</f>
        <v>0</v>
      </c>
      <c r="AM30" s="3">
        <f>VLOOKUP(A30,'BalanceSheet 15-8-19'!$A$11:$CN$476,39,FALSE)</f>
        <v>0</v>
      </c>
      <c r="AN30" s="3">
        <f>VLOOKUP(A30,'BalanceSheet 15-8-19'!$A$11:$CN$476,40,FALSE)</f>
        <v>0</v>
      </c>
      <c r="AO30" s="3">
        <f>VLOOKUP(A30,'BalanceSheet 15-8-19'!$A$11:$CN$476,41,FALSE)</f>
        <v>0</v>
      </c>
      <c r="AP30" s="3">
        <f>VLOOKUP(A30,'BalanceSheet 15-8-19'!$A$11:$CN$476,42,FALSE)</f>
        <v>0</v>
      </c>
      <c r="AQ30" s="3">
        <f>VLOOKUP(A30,'BalanceSheet 15-8-19'!$A$11:$CN$476,43,FALSE)</f>
        <v>0</v>
      </c>
      <c r="AR30" s="3">
        <f>VLOOKUP(A30,'BalanceSheet 15-8-19'!$A$11:$CN$476,44,FALSE)</f>
        <v>0</v>
      </c>
      <c r="AS30" s="3">
        <f>VLOOKUP(A30,'BalanceSheet 15-8-19'!$A$11:$CN$476,45,FALSE)</f>
        <v>0</v>
      </c>
      <c r="AT30" s="3">
        <f>VLOOKUP(A30,'BalanceSheet 15-8-19'!$A$11:$CN$476,46,FALSE)</f>
        <v>0</v>
      </c>
      <c r="AU30" s="3">
        <f>VLOOKUP(A30,'BalanceSheet 15-8-19'!$A$11:$CN$476,47,FALSE)</f>
        <v>0</v>
      </c>
      <c r="AV30" s="3">
        <f>VLOOKUP(A30,'BalanceSheet 15-8-19'!$A$11:$CN$476,48,FALSE)</f>
        <v>0</v>
      </c>
      <c r="AW30" s="3">
        <f>VLOOKUP(A30,'BalanceSheet 15-8-19'!$A$11:$CN$476,49,FALSE)</f>
        <v>0</v>
      </c>
      <c r="AX30" s="3">
        <f>VLOOKUP(A30,'BalanceSheet 15-8-19'!$A$11:$CN$476,50,FALSE)</f>
        <v>0</v>
      </c>
      <c r="AY30" s="3">
        <f>VLOOKUP(A30,'BalanceSheet 15-8-19'!$A$11:$CN$476,51,FALSE)</f>
        <v>0</v>
      </c>
      <c r="AZ30" s="3">
        <f>VLOOKUP(A30,'BalanceSheet 15-8-19'!$A$11:$CN$476,52,FALSE)</f>
        <v>0</v>
      </c>
      <c r="BA30" s="3">
        <f>VLOOKUP(A30,'BalanceSheet 15-8-19'!$A$11:$CN$476,53,FALSE)</f>
        <v>0</v>
      </c>
      <c r="BB30" s="3">
        <f>VLOOKUP(A30,'BalanceSheet 15-8-19'!$A$11:$CN$476,54,FALSE)</f>
        <v>0</v>
      </c>
      <c r="BC30" s="3">
        <f>VLOOKUP(A30,'BalanceSheet 15-8-19'!$A$11:$CN$476,55,FALSE)</f>
        <v>0</v>
      </c>
      <c r="BD30" s="3">
        <f>VLOOKUP(A30,'BalanceSheet 15-8-19'!$A$11:$CN$476,56,FALSE)</f>
        <v>0</v>
      </c>
      <c r="BE30" s="3">
        <f>VLOOKUP(A30,'BalanceSheet 15-8-19'!$A$11:$CN$476,57,FALSE)</f>
        <v>0</v>
      </c>
      <c r="BF30" s="3">
        <f>VLOOKUP(A30,'BalanceSheet 15-8-19'!$A$11:$CN$476,58,FALSE)</f>
        <v>0</v>
      </c>
      <c r="BG30" s="12">
        <f>VLOOKUP(A30,'BalanceSheet 15-8-19'!$A$11:$CN$476,59,FALSE)</f>
        <v>0</v>
      </c>
      <c r="BH30" s="3">
        <f>VLOOKUP(A30,'BalanceSheet 15-8-19'!$A$11:$CN$476,60,FALSE)</f>
        <v>0</v>
      </c>
      <c r="BI30" s="3">
        <f>VLOOKUP(A30,'BalanceSheet 15-8-19'!$A$11:$CN$476,61,FALSE)</f>
        <v>0</v>
      </c>
      <c r="BJ30" s="3">
        <f>VLOOKUP(A30,'BalanceSheet 15-8-19'!$A$11:$CN$476,62,FALSE)</f>
        <v>0</v>
      </c>
      <c r="BK30" s="3"/>
      <c r="BL30" s="3">
        <f>VLOOKUP(A30,'BalanceSheet 15-8-19'!$A$11:$CN$476,64,FALSE)</f>
        <v>0</v>
      </c>
      <c r="BM30" s="3">
        <f>VLOOKUP(A30,'BalanceSheet 15-8-19'!$A$11:$CN$476,65,FALSE)</f>
        <v>0</v>
      </c>
      <c r="BN30" s="3">
        <f>VLOOKUP(A30,'BalanceSheet 15-8-19'!$A$11:$CN$476,66,FALSE)</f>
        <v>0</v>
      </c>
      <c r="BO30" s="3">
        <f>VLOOKUP(A30,'BalanceSheet 15-8-19'!$A$11:$CN$476,67,FALSE)</f>
        <v>0</v>
      </c>
      <c r="BP30" s="3">
        <f>VLOOKUP(A30,'BalanceSheet 15-8-19'!$A$11:$CN$476,68,FALSE)</f>
        <v>0</v>
      </c>
      <c r="BQ30" s="3">
        <f>VLOOKUP(A30,'BalanceSheet 15-8-19'!$A$11:$CN$476,69,FALSE)</f>
        <v>0</v>
      </c>
      <c r="BR30" s="3">
        <f>VLOOKUP(A30,'BalanceSheet 15-8-19'!$A$11:$CN$476,70,FALSE)</f>
        <v>0</v>
      </c>
      <c r="BS30" s="3">
        <f>VLOOKUP(A30,'BalanceSheet 15-8-19'!$A$11:$CN$476,71,FALSE)</f>
        <v>0</v>
      </c>
      <c r="BT30" s="3">
        <f>VLOOKUP(A30,'BalanceSheet 15-8-19'!$A$11:$CN$476,72,FALSE)</f>
        <v>0</v>
      </c>
      <c r="BU30" s="3">
        <f>VLOOKUP(A30,'BalanceSheet 15-8-19'!$A$11:$CN$476,73,FALSE)</f>
        <v>0</v>
      </c>
      <c r="BV30" s="3">
        <f>VLOOKUP(A30,'BalanceSheet 15-8-19'!$A$11:$CN$476,74,FALSE)</f>
        <v>0</v>
      </c>
      <c r="BW30" s="3">
        <f>VLOOKUP(A30,'BalanceSheet 15-8-19'!$A$11:$CN$476,75,FALSE)</f>
        <v>0</v>
      </c>
      <c r="BX30" s="3">
        <f>VLOOKUP(A30,'BalanceSheet 15-8-19'!$A$11:$CN$476,76,FALSE)</f>
        <v>0</v>
      </c>
      <c r="BY30" s="3">
        <f>VLOOKUP(A30,'BalanceSheet 15-8-19'!$A$11:$CN$476,77,FALSE)</f>
        <v>0</v>
      </c>
      <c r="BZ30" s="3">
        <f>VLOOKUP(A30,'BalanceSheet 15-8-19'!$A$11:$CN$476,78,FALSE)</f>
        <v>0</v>
      </c>
      <c r="CA30" s="3">
        <f>VLOOKUP(A30,'BalanceSheet 15-8-19'!$A$11:$CN$476,79,FALSE)</f>
        <v>0</v>
      </c>
      <c r="CB30" s="3">
        <f>VLOOKUP(A30,'BalanceSheet 15-8-19'!$A$11:$CN$476,80,FALSE)</f>
        <v>0</v>
      </c>
      <c r="CC30" s="3">
        <f>VLOOKUP(A30,'BalanceSheet 15-8-19'!$A$11:$CN$476,81,FALSE)</f>
        <v>0</v>
      </c>
      <c r="CD30" s="3">
        <f>VLOOKUP(A30,'BalanceSheet 15-8-19'!$A$11:$CN$476,82,FALSE)</f>
        <v>0</v>
      </c>
      <c r="CE30" s="3">
        <f>VLOOKUP(A30,'BalanceSheet 15-8-19'!$A$11:$CN$476,83,FALSE)</f>
        <v>0</v>
      </c>
      <c r="CF30" s="3">
        <f>VLOOKUP(A30,'BalanceSheet 15-8-19'!$A$11:$CN$476,84,FALSE)</f>
        <v>0</v>
      </c>
      <c r="CG30" s="3">
        <f>VLOOKUP(A30,'BalanceSheet 15-8-19'!$A$11:$CN$476,85,FALSE)</f>
        <v>0</v>
      </c>
      <c r="CH30" s="3">
        <f>VLOOKUP(A30,'BalanceSheet 15-8-19'!$A$11:$CN$476,86,FALSE)</f>
        <v>0</v>
      </c>
      <c r="CI30" s="3">
        <f>VLOOKUP(A30,'BalanceSheet 15-8-19'!$A$11:$CN$476,87,FALSE)</f>
        <v>0</v>
      </c>
      <c r="CJ30" s="3">
        <f>VLOOKUP(A30,'BalanceSheet 15-8-19'!$A$11:$CN$476,88,FALSE)</f>
        <v>0</v>
      </c>
      <c r="CK30" s="3">
        <f>VLOOKUP(A30,'BalanceSheet 15-8-19'!$A$11:$CN$476,89,FALSE)</f>
        <v>0</v>
      </c>
      <c r="CL30" s="3">
        <f>VLOOKUP(A30,'BalanceSheet 15-8-19'!$A$11:$CN$476,90,FALSE)</f>
        <v>0</v>
      </c>
      <c r="CM30" s="3">
        <f>VLOOKUP(A30,'BalanceSheet 15-8-19'!$A$11:$CN$476,91,FALSE)</f>
        <v>0</v>
      </c>
      <c r="CN30" s="3">
        <f>VLOOKUP(A30,'BalanceSheet 15-8-19'!$A$11:$CS$476,92,FALSE)</f>
        <v>0</v>
      </c>
      <c r="CO30" s="3">
        <f>VLOOKUP(A30,'BalanceSheet 15-8-19'!$A$11:$CS$476,93,FALSE)</f>
        <v>0</v>
      </c>
      <c r="CP30" s="3">
        <f>VLOOKUP(A30,'BalanceSheet 15-8-19'!$A$11:$CS$476,94,FALSE)</f>
        <v>0</v>
      </c>
      <c r="CQ30" s="3">
        <f>VLOOKUP(A30,'BalanceSheet 15-8-19'!$A$11:$CS$476,95,FALSE)</f>
        <v>0</v>
      </c>
      <c r="CR30" s="3">
        <f>VLOOKUP(A30,'BalanceSheet 15-8-19'!$A$11:$CS$476,96,FALSE)</f>
        <v>0</v>
      </c>
      <c r="CS30" s="3">
        <f t="shared" si="0"/>
        <v>0</v>
      </c>
      <c r="CU30" s="19">
        <f>CS30-('BalanceSheet 15-8-19'!CS30-'BalanceSheet 15-8-19'!CV30-'BalanceSheet 15-8-19'!CW30)</f>
        <v>0</v>
      </c>
      <c r="CW30" s="132">
        <f t="shared" si="1"/>
        <v>0</v>
      </c>
      <c r="CZ30" s="148"/>
      <c r="DB30" s="148"/>
      <c r="DF30" s="173" t="s">
        <v>1112</v>
      </c>
      <c r="DG30" s="85"/>
      <c r="DH30" s="85"/>
      <c r="DI30" s="22"/>
    </row>
    <row r="31" spans="1:115" x14ac:dyDescent="0.2">
      <c r="A31" s="3" t="str">
        <f>'BalanceSheet 15-8-19'!A31</f>
        <v>100-102-01 - DBS 003-925422-9 SGD(Coent)</v>
      </c>
      <c r="B31" s="3">
        <f>VLOOKUP(A31,'BalanceSheet 15-8-19'!$A$11:$CN$476,2,FALSE)</f>
        <v>100</v>
      </c>
      <c r="C31" s="3">
        <f>VLOOKUP(A31,'BalanceSheet 15-8-19'!$A$11:$CN$476,3,FALSE)</f>
        <v>0</v>
      </c>
      <c r="D31" s="3">
        <f>VLOOKUP(A31,'BalanceSheet 15-8-19'!$A$11:$CN$476,4,FALSE)</f>
        <v>0</v>
      </c>
      <c r="E31" s="3">
        <f>VLOOKUP(A31,'BalanceSheet 15-8-19'!$A$11:$CN$476,5,FALSE)</f>
        <v>100</v>
      </c>
      <c r="F31" s="3">
        <f>VLOOKUP(A31,'BalanceSheet 15-8-19'!$A$11:$CN$476,6,FALSE)</f>
        <v>0</v>
      </c>
      <c r="G31" s="3">
        <f>VLOOKUP(A31,'BalanceSheet 15-8-19'!$A$11:$CN$476,7,FALSE)</f>
        <v>0</v>
      </c>
      <c r="H31" s="3">
        <f>VLOOKUP(A31,'BalanceSheet 15-8-19'!$A$11:$CN$476,8,FALSE)</f>
        <v>0</v>
      </c>
      <c r="I31" s="3">
        <f>VLOOKUP(A31,'BalanceSheet 15-8-19'!$A$11:$CN$476,9,FALSE)</f>
        <v>0</v>
      </c>
      <c r="J31" s="3"/>
      <c r="K31" s="3">
        <f>VLOOKUP(A31,'BalanceSheet 15-8-19'!$A$11:$CN$476,11,FALSE)</f>
        <v>0</v>
      </c>
      <c r="L31" s="3">
        <f>VLOOKUP(A31,'BalanceSheet 15-8-19'!$A$11:$CN$476,12,FALSE)</f>
        <v>0</v>
      </c>
      <c r="M31" s="3">
        <f>VLOOKUP(A31,'BalanceSheet 15-8-19'!$A$11:$CN$476,13,FALSE)</f>
        <v>0</v>
      </c>
      <c r="N31" s="3">
        <f>VLOOKUP(A31,'BalanceSheet 15-8-19'!$A$11:$CN$476,14,FALSE)</f>
        <v>0</v>
      </c>
      <c r="O31" s="3">
        <f>VLOOKUP(A31,'BalanceSheet 15-8-19'!$A$11:$CN$476,15,FALSE)</f>
        <v>0</v>
      </c>
      <c r="P31" s="3">
        <f>VLOOKUP(A31,'BalanceSheet 15-8-19'!$A$11:$CN$476,16,FALSE)</f>
        <v>0</v>
      </c>
      <c r="Q31" s="3">
        <f>VLOOKUP(A31,'BalanceSheet 15-8-19'!$A$11:$CN$476,17,FALSE)</f>
        <v>0</v>
      </c>
      <c r="R31" s="3">
        <f>VLOOKUP(A31,'BalanceSheet 15-8-19'!$A$11:$CN$476,18,FALSE)</f>
        <v>0</v>
      </c>
      <c r="S31" s="3">
        <f>VLOOKUP(A31,'BalanceSheet 15-8-19'!$A$11:$CN$476,19,FALSE)</f>
        <v>0</v>
      </c>
      <c r="T31" s="3">
        <f>VLOOKUP(A31,'BalanceSheet 15-8-19'!$A$11:$CN$476,20,FALSE)</f>
        <v>0</v>
      </c>
      <c r="U31" s="3">
        <f>VLOOKUP(A31,'BalanceSheet 15-8-19'!$A$11:$CN$476,21,FALSE)</f>
        <v>0</v>
      </c>
      <c r="V31" s="3">
        <f>VLOOKUP(A31,'BalanceSheet 15-8-19'!$A$11:$CN$476,22,FALSE)</f>
        <v>0</v>
      </c>
      <c r="W31" s="3">
        <f>VLOOKUP(A31,'BalanceSheet 15-8-19'!$A$11:$CN$476,23,FALSE)</f>
        <v>0</v>
      </c>
      <c r="X31" s="3">
        <f>VLOOKUP(A31,'BalanceSheet 15-8-19'!$A$11:$CN$476,24,FALSE)</f>
        <v>0</v>
      </c>
      <c r="Y31" s="3">
        <f>VLOOKUP(A31,'BalanceSheet 15-8-19'!$A$11:$CN$476,25,FALSE)</f>
        <v>0</v>
      </c>
      <c r="Z31" s="3">
        <f>VLOOKUP(A31,'BalanceSheet 15-8-19'!$A$11:$CN$476,26,FALSE)</f>
        <v>0</v>
      </c>
      <c r="AA31" s="3">
        <f>VLOOKUP(A31,'BalanceSheet 15-8-19'!$A$11:$CN$476,27,FALSE)</f>
        <v>0</v>
      </c>
      <c r="AB31" s="3">
        <f>VLOOKUP(A31,'BalanceSheet 15-8-19'!$A$11:$CN$476,28,FALSE)</f>
        <v>0</v>
      </c>
      <c r="AC31" s="3">
        <f>VLOOKUP(A31,'BalanceSheet 15-8-19'!$A$11:$CN$476,29,FALSE)</f>
        <v>0</v>
      </c>
      <c r="AD31" s="3">
        <f>VLOOKUP(A31,'BalanceSheet 15-8-19'!$A$11:$CN$476,30,FALSE)</f>
        <v>0</v>
      </c>
      <c r="AE31" s="3">
        <f>VLOOKUP(A31,'BalanceSheet 15-8-19'!$A$11:$CN$476,31,FALSE)</f>
        <v>0</v>
      </c>
      <c r="AF31" s="3">
        <f>VLOOKUP(A31,'BalanceSheet 15-8-19'!$A$11:$CN$476,32,FALSE)</f>
        <v>0</v>
      </c>
      <c r="AG31" s="3">
        <f>VLOOKUP(A31,'BalanceSheet 15-8-19'!$A$11:$CN$476,33,FALSE)</f>
        <v>0</v>
      </c>
      <c r="AH31" s="3">
        <f>VLOOKUP(A31,'BalanceSheet 15-8-19'!$A$11:$CN$476,34,FALSE)</f>
        <v>0</v>
      </c>
      <c r="AI31" s="3">
        <f>VLOOKUP(A31,'BalanceSheet 15-8-19'!$A$11:$CN$476,35,FALSE)</f>
        <v>0</v>
      </c>
      <c r="AJ31" s="3">
        <f>VLOOKUP(A31,'BalanceSheet 15-8-19'!$A$11:$CN$476,36,FALSE)</f>
        <v>0</v>
      </c>
      <c r="AK31" s="3">
        <f>VLOOKUP(A31,'BalanceSheet 15-8-19'!$A$11:$CN$476,37,FALSE)</f>
        <v>0</v>
      </c>
      <c r="AL31" s="3">
        <f>VLOOKUP(A31,'BalanceSheet 15-8-19'!$A$11:$CN$476,38,FALSE)</f>
        <v>0</v>
      </c>
      <c r="AM31" s="3">
        <f>VLOOKUP(A31,'BalanceSheet 15-8-19'!$A$11:$CN$476,39,FALSE)</f>
        <v>0</v>
      </c>
      <c r="AN31" s="3">
        <f>VLOOKUP(A31,'BalanceSheet 15-8-19'!$A$11:$CN$476,40,FALSE)</f>
        <v>0</v>
      </c>
      <c r="AO31" s="3">
        <f>VLOOKUP(A31,'BalanceSheet 15-8-19'!$A$11:$CN$476,41,FALSE)</f>
        <v>0</v>
      </c>
      <c r="AP31" s="3">
        <f>VLOOKUP(A31,'BalanceSheet 15-8-19'!$A$11:$CN$476,42,FALSE)</f>
        <v>0</v>
      </c>
      <c r="AQ31" s="3">
        <f>VLOOKUP(A31,'BalanceSheet 15-8-19'!$A$11:$CN$476,43,FALSE)</f>
        <v>0</v>
      </c>
      <c r="AR31" s="3">
        <f>VLOOKUP(A31,'BalanceSheet 15-8-19'!$A$11:$CN$476,44,FALSE)</f>
        <v>0</v>
      </c>
      <c r="AS31" s="3">
        <f>VLOOKUP(A31,'BalanceSheet 15-8-19'!$A$11:$CN$476,45,FALSE)</f>
        <v>0</v>
      </c>
      <c r="AT31" s="3">
        <f>VLOOKUP(A31,'BalanceSheet 15-8-19'!$A$11:$CN$476,46,FALSE)</f>
        <v>0</v>
      </c>
      <c r="AU31" s="3">
        <f>VLOOKUP(A31,'BalanceSheet 15-8-19'!$A$11:$CN$476,47,FALSE)</f>
        <v>0</v>
      </c>
      <c r="AV31" s="3">
        <f>VLOOKUP(A31,'BalanceSheet 15-8-19'!$A$11:$CN$476,48,FALSE)</f>
        <v>0</v>
      </c>
      <c r="AW31" s="3">
        <f>VLOOKUP(A31,'BalanceSheet 15-8-19'!$A$11:$CN$476,49,FALSE)</f>
        <v>0</v>
      </c>
      <c r="AX31" s="3">
        <f>VLOOKUP(A31,'BalanceSheet 15-8-19'!$A$11:$CN$476,50,FALSE)</f>
        <v>0</v>
      </c>
      <c r="AY31" s="3">
        <f>VLOOKUP(A31,'BalanceSheet 15-8-19'!$A$11:$CN$476,51,FALSE)</f>
        <v>0</v>
      </c>
      <c r="AZ31" s="3">
        <f>VLOOKUP(A31,'BalanceSheet 15-8-19'!$A$11:$CN$476,52,FALSE)</f>
        <v>0</v>
      </c>
      <c r="BA31" s="3">
        <f>VLOOKUP(A31,'BalanceSheet 15-8-19'!$A$11:$CN$476,53,FALSE)</f>
        <v>0</v>
      </c>
      <c r="BB31" s="3">
        <f>VLOOKUP(A31,'BalanceSheet 15-8-19'!$A$11:$CN$476,54,FALSE)</f>
        <v>0</v>
      </c>
      <c r="BC31" s="3">
        <f>VLOOKUP(A31,'BalanceSheet 15-8-19'!$A$11:$CN$476,55,FALSE)</f>
        <v>0</v>
      </c>
      <c r="BD31" s="3">
        <f>VLOOKUP(A31,'BalanceSheet 15-8-19'!$A$11:$CN$476,56,FALSE)</f>
        <v>0</v>
      </c>
      <c r="BE31" s="3">
        <f>VLOOKUP(A31,'BalanceSheet 15-8-19'!$A$11:$CN$476,57,FALSE)</f>
        <v>0</v>
      </c>
      <c r="BF31" s="3">
        <f>VLOOKUP(A31,'BalanceSheet 15-8-19'!$A$11:$CN$476,58,FALSE)</f>
        <v>0</v>
      </c>
      <c r="BG31" s="12">
        <f>VLOOKUP(A31,'BalanceSheet 15-8-19'!$A$11:$CN$476,59,FALSE)</f>
        <v>0</v>
      </c>
      <c r="BH31" s="3">
        <f>VLOOKUP(A31,'BalanceSheet 15-8-19'!$A$11:$CN$476,60,FALSE)</f>
        <v>0</v>
      </c>
      <c r="BI31" s="3">
        <f>VLOOKUP(A31,'BalanceSheet 15-8-19'!$A$11:$CN$476,61,FALSE)</f>
        <v>0</v>
      </c>
      <c r="BJ31" s="3">
        <f>VLOOKUP(A31,'BalanceSheet 15-8-19'!$A$11:$CN$476,62,FALSE)</f>
        <v>0</v>
      </c>
      <c r="BK31" s="3"/>
      <c r="BL31" s="3">
        <f>VLOOKUP(A31,'BalanceSheet 15-8-19'!$A$11:$CN$476,64,FALSE)</f>
        <v>0</v>
      </c>
      <c r="BM31" s="3">
        <f>VLOOKUP(A31,'BalanceSheet 15-8-19'!$A$11:$CN$476,65,FALSE)</f>
        <v>0</v>
      </c>
      <c r="BN31" s="3">
        <f>VLOOKUP(A31,'BalanceSheet 15-8-19'!$A$11:$CN$476,66,FALSE)</f>
        <v>0</v>
      </c>
      <c r="BO31" s="3">
        <f>VLOOKUP(A31,'BalanceSheet 15-8-19'!$A$11:$CN$476,67,FALSE)</f>
        <v>0</v>
      </c>
      <c r="BP31" s="3">
        <f>VLOOKUP(A31,'BalanceSheet 15-8-19'!$A$11:$CN$476,68,FALSE)</f>
        <v>0</v>
      </c>
      <c r="BQ31" s="3">
        <f>VLOOKUP(A31,'BalanceSheet 15-8-19'!$A$11:$CN$476,69,FALSE)</f>
        <v>0</v>
      </c>
      <c r="BR31" s="3">
        <f>VLOOKUP(A31,'BalanceSheet 15-8-19'!$A$11:$CN$476,70,FALSE)</f>
        <v>0</v>
      </c>
      <c r="BS31" s="3">
        <f>VLOOKUP(A31,'BalanceSheet 15-8-19'!$A$11:$CN$476,71,FALSE)</f>
        <v>0</v>
      </c>
      <c r="BT31" s="3">
        <f>VLOOKUP(A31,'BalanceSheet 15-8-19'!$A$11:$CN$476,72,FALSE)</f>
        <v>0</v>
      </c>
      <c r="BU31" s="3">
        <f>VLOOKUP(A31,'BalanceSheet 15-8-19'!$A$11:$CN$476,73,FALSE)</f>
        <v>0</v>
      </c>
      <c r="BV31" s="3">
        <f>VLOOKUP(A31,'BalanceSheet 15-8-19'!$A$11:$CN$476,74,FALSE)</f>
        <v>0</v>
      </c>
      <c r="BW31" s="3">
        <f>VLOOKUP(A31,'BalanceSheet 15-8-19'!$A$11:$CN$476,75,FALSE)</f>
        <v>0</v>
      </c>
      <c r="BX31" s="3">
        <f>VLOOKUP(A31,'BalanceSheet 15-8-19'!$A$11:$CN$476,76,FALSE)</f>
        <v>0</v>
      </c>
      <c r="BY31" s="3">
        <f>VLOOKUP(A31,'BalanceSheet 15-8-19'!$A$11:$CN$476,77,FALSE)</f>
        <v>0</v>
      </c>
      <c r="BZ31" s="3">
        <f>VLOOKUP(A31,'BalanceSheet 15-8-19'!$A$11:$CN$476,78,FALSE)</f>
        <v>0</v>
      </c>
      <c r="CA31" s="3">
        <f>VLOOKUP(A31,'BalanceSheet 15-8-19'!$A$11:$CN$476,79,FALSE)</f>
        <v>0</v>
      </c>
      <c r="CB31" s="3">
        <f>VLOOKUP(A31,'BalanceSheet 15-8-19'!$A$11:$CN$476,80,FALSE)</f>
        <v>0</v>
      </c>
      <c r="CC31" s="3">
        <f>VLOOKUP(A31,'BalanceSheet 15-8-19'!$A$11:$CN$476,81,FALSE)</f>
        <v>0</v>
      </c>
      <c r="CD31" s="3">
        <f>VLOOKUP(A31,'BalanceSheet 15-8-19'!$A$11:$CN$476,82,FALSE)</f>
        <v>0</v>
      </c>
      <c r="CE31" s="3">
        <f>VLOOKUP(A31,'BalanceSheet 15-8-19'!$A$11:$CN$476,83,FALSE)</f>
        <v>0</v>
      </c>
      <c r="CF31" s="3">
        <f>VLOOKUP(A31,'BalanceSheet 15-8-19'!$A$11:$CN$476,84,FALSE)</f>
        <v>0</v>
      </c>
      <c r="CG31" s="3">
        <f>VLOOKUP(A31,'BalanceSheet 15-8-19'!$A$11:$CN$476,85,FALSE)</f>
        <v>0</v>
      </c>
      <c r="CH31" s="3">
        <f>VLOOKUP(A31,'BalanceSheet 15-8-19'!$A$11:$CN$476,86,FALSE)</f>
        <v>0</v>
      </c>
      <c r="CI31" s="3">
        <f>VLOOKUP(A31,'BalanceSheet 15-8-19'!$A$11:$CN$476,87,FALSE)</f>
        <v>0</v>
      </c>
      <c r="CJ31" s="3">
        <f>VLOOKUP(A31,'BalanceSheet 15-8-19'!$A$11:$CN$476,88,FALSE)</f>
        <v>0</v>
      </c>
      <c r="CK31" s="3">
        <f>VLOOKUP(A31,'BalanceSheet 15-8-19'!$A$11:$CN$476,89,FALSE)</f>
        <v>0</v>
      </c>
      <c r="CL31" s="3">
        <f>VLOOKUP(A31,'BalanceSheet 15-8-19'!$A$11:$CN$476,90,FALSE)</f>
        <v>0</v>
      </c>
      <c r="CM31" s="3">
        <f>VLOOKUP(A31,'BalanceSheet 15-8-19'!$A$11:$CN$476,91,FALSE)</f>
        <v>0</v>
      </c>
      <c r="CN31" s="3">
        <f>VLOOKUP(A31,'BalanceSheet 15-8-19'!$A$11:$CS$476,92,FALSE)</f>
        <v>0</v>
      </c>
      <c r="CO31" s="3">
        <f>VLOOKUP(A31,'BalanceSheet 15-8-19'!$A$11:$CS$476,93,FALSE)</f>
        <v>0</v>
      </c>
      <c r="CP31" s="3">
        <f>VLOOKUP(A31,'BalanceSheet 15-8-19'!$A$11:$CS$476,94,FALSE)</f>
        <v>0</v>
      </c>
      <c r="CQ31" s="3">
        <f>VLOOKUP(A31,'BalanceSheet 15-8-19'!$A$11:$CS$476,95,FALSE)</f>
        <v>0</v>
      </c>
      <c r="CR31" s="3">
        <f>VLOOKUP(A31,'BalanceSheet 15-8-19'!$A$11:$CS$476,96,FALSE)</f>
        <v>0</v>
      </c>
      <c r="CS31" s="3">
        <f t="shared" si="0"/>
        <v>200</v>
      </c>
      <c r="CU31" s="19">
        <f>CS31-('BalanceSheet 15-8-19'!CS31-'BalanceSheet 15-8-19'!CV31-'BalanceSheet 15-8-19'!CW31)</f>
        <v>0</v>
      </c>
      <c r="CW31" s="132">
        <f t="shared" si="1"/>
        <v>0</v>
      </c>
      <c r="CZ31" s="148">
        <f>HLOOKUP(A31,CJE!$I$5:$TV$2054,2050, FALSE)</f>
        <v>0</v>
      </c>
      <c r="DB31" s="148">
        <f t="shared" si="2"/>
        <v>200</v>
      </c>
      <c r="DF31" s="21" t="s">
        <v>1113</v>
      </c>
      <c r="DG31" s="176">
        <f>DB384</f>
        <v>0</v>
      </c>
      <c r="DH31" s="85"/>
      <c r="DI31" s="22"/>
    </row>
    <row r="32" spans="1:115" x14ac:dyDescent="0.2">
      <c r="A32" s="3" t="str">
        <f>'BalanceSheet 15-8-19'!A32</f>
        <v>100-102-02 - SMBC 10277600(Coent)</v>
      </c>
      <c r="B32" s="3">
        <f>VLOOKUP(A32,'BalanceSheet 15-8-19'!$A$11:$CN$476,2,FALSE)</f>
        <v>200</v>
      </c>
      <c r="C32" s="3">
        <f>VLOOKUP(A32,'BalanceSheet 15-8-19'!$A$11:$CN$476,3,FALSE)</f>
        <v>0</v>
      </c>
      <c r="D32" s="3">
        <f>VLOOKUP(A32,'BalanceSheet 15-8-19'!$A$11:$CN$476,4,FALSE)</f>
        <v>0</v>
      </c>
      <c r="E32" s="3">
        <f>VLOOKUP(A32,'BalanceSheet 15-8-19'!$A$11:$CN$476,5,FALSE)</f>
        <v>200</v>
      </c>
      <c r="F32" s="3">
        <f>VLOOKUP(A32,'BalanceSheet 15-8-19'!$A$11:$CN$476,6,FALSE)</f>
        <v>0</v>
      </c>
      <c r="G32" s="3">
        <f>VLOOKUP(A32,'BalanceSheet 15-8-19'!$A$11:$CN$476,7,FALSE)</f>
        <v>0</v>
      </c>
      <c r="H32" s="3">
        <f>VLOOKUP(A32,'BalanceSheet 15-8-19'!$A$11:$CN$476,8,FALSE)</f>
        <v>0</v>
      </c>
      <c r="I32" s="3">
        <f>VLOOKUP(A32,'BalanceSheet 15-8-19'!$A$11:$CN$476,9,FALSE)</f>
        <v>0</v>
      </c>
      <c r="J32" s="3"/>
      <c r="K32" s="3">
        <f>VLOOKUP(A32,'BalanceSheet 15-8-19'!$A$11:$CN$476,11,FALSE)</f>
        <v>0</v>
      </c>
      <c r="L32" s="3">
        <f>VLOOKUP(A32,'BalanceSheet 15-8-19'!$A$11:$CN$476,12,FALSE)</f>
        <v>0</v>
      </c>
      <c r="M32" s="3">
        <f>VLOOKUP(A32,'BalanceSheet 15-8-19'!$A$11:$CN$476,13,FALSE)</f>
        <v>0</v>
      </c>
      <c r="N32" s="3">
        <f>VLOOKUP(A32,'BalanceSheet 15-8-19'!$A$11:$CN$476,14,FALSE)</f>
        <v>0</v>
      </c>
      <c r="O32" s="3">
        <f>VLOOKUP(A32,'BalanceSheet 15-8-19'!$A$11:$CN$476,15,FALSE)</f>
        <v>0</v>
      </c>
      <c r="P32" s="3">
        <f>VLOOKUP(A32,'BalanceSheet 15-8-19'!$A$11:$CN$476,16,FALSE)</f>
        <v>0</v>
      </c>
      <c r="Q32" s="3">
        <f>VLOOKUP(A32,'BalanceSheet 15-8-19'!$A$11:$CN$476,17,FALSE)</f>
        <v>0</v>
      </c>
      <c r="R32" s="3">
        <f>VLOOKUP(A32,'BalanceSheet 15-8-19'!$A$11:$CN$476,18,FALSE)</f>
        <v>0</v>
      </c>
      <c r="S32" s="3">
        <f>VLOOKUP(A32,'BalanceSheet 15-8-19'!$A$11:$CN$476,19,FALSE)</f>
        <v>0</v>
      </c>
      <c r="T32" s="3">
        <f>VLOOKUP(A32,'BalanceSheet 15-8-19'!$A$11:$CN$476,20,FALSE)</f>
        <v>0</v>
      </c>
      <c r="U32" s="3">
        <f>VLOOKUP(A32,'BalanceSheet 15-8-19'!$A$11:$CN$476,21,FALSE)</f>
        <v>0</v>
      </c>
      <c r="V32" s="3">
        <f>VLOOKUP(A32,'BalanceSheet 15-8-19'!$A$11:$CN$476,22,FALSE)</f>
        <v>0</v>
      </c>
      <c r="W32" s="3">
        <f>VLOOKUP(A32,'BalanceSheet 15-8-19'!$A$11:$CN$476,23,FALSE)</f>
        <v>0</v>
      </c>
      <c r="X32" s="3">
        <f>VLOOKUP(A32,'BalanceSheet 15-8-19'!$A$11:$CN$476,24,FALSE)</f>
        <v>0</v>
      </c>
      <c r="Y32" s="3">
        <f>VLOOKUP(A32,'BalanceSheet 15-8-19'!$A$11:$CN$476,25,FALSE)</f>
        <v>0</v>
      </c>
      <c r="Z32" s="3">
        <f>VLOOKUP(A32,'BalanceSheet 15-8-19'!$A$11:$CN$476,26,FALSE)</f>
        <v>0</v>
      </c>
      <c r="AA32" s="3">
        <f>VLOOKUP(A32,'BalanceSheet 15-8-19'!$A$11:$CN$476,27,FALSE)</f>
        <v>0</v>
      </c>
      <c r="AB32" s="3">
        <f>VLOOKUP(A32,'BalanceSheet 15-8-19'!$A$11:$CN$476,28,FALSE)</f>
        <v>0</v>
      </c>
      <c r="AC32" s="3">
        <f>VLOOKUP(A32,'BalanceSheet 15-8-19'!$A$11:$CN$476,29,FALSE)</f>
        <v>0</v>
      </c>
      <c r="AD32" s="3">
        <f>VLOOKUP(A32,'BalanceSheet 15-8-19'!$A$11:$CN$476,30,FALSE)</f>
        <v>0</v>
      </c>
      <c r="AE32" s="3">
        <f>VLOOKUP(A32,'BalanceSheet 15-8-19'!$A$11:$CN$476,31,FALSE)</f>
        <v>0</v>
      </c>
      <c r="AF32" s="3">
        <f>VLOOKUP(A32,'BalanceSheet 15-8-19'!$A$11:$CN$476,32,FALSE)</f>
        <v>0</v>
      </c>
      <c r="AG32" s="3">
        <f>VLOOKUP(A32,'BalanceSheet 15-8-19'!$A$11:$CN$476,33,FALSE)</f>
        <v>0</v>
      </c>
      <c r="AH32" s="3">
        <f>VLOOKUP(A32,'BalanceSheet 15-8-19'!$A$11:$CN$476,34,FALSE)</f>
        <v>0</v>
      </c>
      <c r="AI32" s="3">
        <f>VLOOKUP(A32,'BalanceSheet 15-8-19'!$A$11:$CN$476,35,FALSE)</f>
        <v>0</v>
      </c>
      <c r="AJ32" s="3">
        <f>VLOOKUP(A32,'BalanceSheet 15-8-19'!$A$11:$CN$476,36,FALSE)</f>
        <v>0</v>
      </c>
      <c r="AK32" s="3">
        <f>VLOOKUP(A32,'BalanceSheet 15-8-19'!$A$11:$CN$476,37,FALSE)</f>
        <v>0</v>
      </c>
      <c r="AL32" s="3">
        <f>VLOOKUP(A32,'BalanceSheet 15-8-19'!$A$11:$CN$476,38,FALSE)</f>
        <v>0</v>
      </c>
      <c r="AM32" s="3">
        <f>VLOOKUP(A32,'BalanceSheet 15-8-19'!$A$11:$CN$476,39,FALSE)</f>
        <v>0</v>
      </c>
      <c r="AN32" s="3">
        <f>VLOOKUP(A32,'BalanceSheet 15-8-19'!$A$11:$CN$476,40,FALSE)</f>
        <v>0</v>
      </c>
      <c r="AO32" s="3">
        <f>VLOOKUP(A32,'BalanceSheet 15-8-19'!$A$11:$CN$476,41,FALSE)</f>
        <v>0</v>
      </c>
      <c r="AP32" s="3">
        <f>VLOOKUP(A32,'BalanceSheet 15-8-19'!$A$11:$CN$476,42,FALSE)</f>
        <v>0</v>
      </c>
      <c r="AQ32" s="3">
        <f>VLOOKUP(A32,'BalanceSheet 15-8-19'!$A$11:$CN$476,43,FALSE)</f>
        <v>0</v>
      </c>
      <c r="AR32" s="3">
        <f>VLOOKUP(A32,'BalanceSheet 15-8-19'!$A$11:$CN$476,44,FALSE)</f>
        <v>0</v>
      </c>
      <c r="AS32" s="3">
        <f>VLOOKUP(A32,'BalanceSheet 15-8-19'!$A$11:$CN$476,45,FALSE)</f>
        <v>0</v>
      </c>
      <c r="AT32" s="3">
        <f>VLOOKUP(A32,'BalanceSheet 15-8-19'!$A$11:$CN$476,46,FALSE)</f>
        <v>0</v>
      </c>
      <c r="AU32" s="3">
        <f>VLOOKUP(A32,'BalanceSheet 15-8-19'!$A$11:$CN$476,47,FALSE)</f>
        <v>0</v>
      </c>
      <c r="AV32" s="3">
        <f>VLOOKUP(A32,'BalanceSheet 15-8-19'!$A$11:$CN$476,48,FALSE)</f>
        <v>0</v>
      </c>
      <c r="AW32" s="3">
        <f>VLOOKUP(A32,'BalanceSheet 15-8-19'!$A$11:$CN$476,49,FALSE)</f>
        <v>0</v>
      </c>
      <c r="AX32" s="3">
        <f>VLOOKUP(A32,'BalanceSheet 15-8-19'!$A$11:$CN$476,50,FALSE)</f>
        <v>0</v>
      </c>
      <c r="AY32" s="3">
        <f>VLOOKUP(A32,'BalanceSheet 15-8-19'!$A$11:$CN$476,51,FALSE)</f>
        <v>0</v>
      </c>
      <c r="AZ32" s="3">
        <f>VLOOKUP(A32,'BalanceSheet 15-8-19'!$A$11:$CN$476,52,FALSE)</f>
        <v>0</v>
      </c>
      <c r="BA32" s="3">
        <f>VLOOKUP(A32,'BalanceSheet 15-8-19'!$A$11:$CN$476,53,FALSE)</f>
        <v>0</v>
      </c>
      <c r="BB32" s="3">
        <f>VLOOKUP(A32,'BalanceSheet 15-8-19'!$A$11:$CN$476,54,FALSE)</f>
        <v>0</v>
      </c>
      <c r="BC32" s="3">
        <f>VLOOKUP(A32,'BalanceSheet 15-8-19'!$A$11:$CN$476,55,FALSE)</f>
        <v>0</v>
      </c>
      <c r="BD32" s="3">
        <f>VLOOKUP(A32,'BalanceSheet 15-8-19'!$A$11:$CN$476,56,FALSE)</f>
        <v>0</v>
      </c>
      <c r="BE32" s="3">
        <f>VLOOKUP(A32,'BalanceSheet 15-8-19'!$A$11:$CN$476,57,FALSE)</f>
        <v>0</v>
      </c>
      <c r="BF32" s="3">
        <f>VLOOKUP(A32,'BalanceSheet 15-8-19'!$A$11:$CN$476,58,FALSE)</f>
        <v>0</v>
      </c>
      <c r="BG32" s="12">
        <f>VLOOKUP(A32,'BalanceSheet 15-8-19'!$A$11:$CN$476,59,FALSE)</f>
        <v>0</v>
      </c>
      <c r="BH32" s="3">
        <f>VLOOKUP(A32,'BalanceSheet 15-8-19'!$A$11:$CN$476,60,FALSE)</f>
        <v>0</v>
      </c>
      <c r="BI32" s="3">
        <f>VLOOKUP(A32,'BalanceSheet 15-8-19'!$A$11:$CN$476,61,FALSE)</f>
        <v>0</v>
      </c>
      <c r="BJ32" s="3">
        <f>VLOOKUP(A32,'BalanceSheet 15-8-19'!$A$11:$CN$476,62,FALSE)</f>
        <v>0</v>
      </c>
      <c r="BK32" s="3"/>
      <c r="BL32" s="3">
        <f>VLOOKUP(A32,'BalanceSheet 15-8-19'!$A$11:$CN$476,64,FALSE)</f>
        <v>0</v>
      </c>
      <c r="BM32" s="3">
        <f>VLOOKUP(A32,'BalanceSheet 15-8-19'!$A$11:$CN$476,65,FALSE)</f>
        <v>0</v>
      </c>
      <c r="BN32" s="3">
        <f>VLOOKUP(A32,'BalanceSheet 15-8-19'!$A$11:$CN$476,66,FALSE)</f>
        <v>0</v>
      </c>
      <c r="BO32" s="3">
        <f>VLOOKUP(A32,'BalanceSheet 15-8-19'!$A$11:$CN$476,67,FALSE)</f>
        <v>0</v>
      </c>
      <c r="BP32" s="3">
        <f>VLOOKUP(A32,'BalanceSheet 15-8-19'!$A$11:$CN$476,68,FALSE)</f>
        <v>0</v>
      </c>
      <c r="BQ32" s="3">
        <f>VLOOKUP(A32,'BalanceSheet 15-8-19'!$A$11:$CN$476,69,FALSE)</f>
        <v>0</v>
      </c>
      <c r="BR32" s="3">
        <f>VLOOKUP(A32,'BalanceSheet 15-8-19'!$A$11:$CN$476,70,FALSE)</f>
        <v>0</v>
      </c>
      <c r="BS32" s="3">
        <f>VLOOKUP(A32,'BalanceSheet 15-8-19'!$A$11:$CN$476,71,FALSE)</f>
        <v>0</v>
      </c>
      <c r="BT32" s="3">
        <f>VLOOKUP(A32,'BalanceSheet 15-8-19'!$A$11:$CN$476,72,FALSE)</f>
        <v>0</v>
      </c>
      <c r="BU32" s="3">
        <f>VLOOKUP(A32,'BalanceSheet 15-8-19'!$A$11:$CN$476,73,FALSE)</f>
        <v>0</v>
      </c>
      <c r="BV32" s="3">
        <f>VLOOKUP(A32,'BalanceSheet 15-8-19'!$A$11:$CN$476,74,FALSE)</f>
        <v>0</v>
      </c>
      <c r="BW32" s="3">
        <f>VLOOKUP(A32,'BalanceSheet 15-8-19'!$A$11:$CN$476,75,FALSE)</f>
        <v>0</v>
      </c>
      <c r="BX32" s="3">
        <f>VLOOKUP(A32,'BalanceSheet 15-8-19'!$A$11:$CN$476,76,FALSE)</f>
        <v>0</v>
      </c>
      <c r="BY32" s="3">
        <f>VLOOKUP(A32,'BalanceSheet 15-8-19'!$A$11:$CN$476,77,FALSE)</f>
        <v>0</v>
      </c>
      <c r="BZ32" s="3">
        <f>VLOOKUP(A32,'BalanceSheet 15-8-19'!$A$11:$CN$476,78,FALSE)</f>
        <v>0</v>
      </c>
      <c r="CA32" s="3">
        <f>VLOOKUP(A32,'BalanceSheet 15-8-19'!$A$11:$CN$476,79,FALSE)</f>
        <v>0</v>
      </c>
      <c r="CB32" s="3">
        <f>VLOOKUP(A32,'BalanceSheet 15-8-19'!$A$11:$CN$476,80,FALSE)</f>
        <v>0</v>
      </c>
      <c r="CC32" s="3">
        <f>VLOOKUP(A32,'BalanceSheet 15-8-19'!$A$11:$CN$476,81,FALSE)</f>
        <v>0</v>
      </c>
      <c r="CD32" s="3">
        <f>VLOOKUP(A32,'BalanceSheet 15-8-19'!$A$11:$CN$476,82,FALSE)</f>
        <v>0</v>
      </c>
      <c r="CE32" s="3">
        <f>VLOOKUP(A32,'BalanceSheet 15-8-19'!$A$11:$CN$476,83,FALSE)</f>
        <v>0</v>
      </c>
      <c r="CF32" s="3">
        <f>VLOOKUP(A32,'BalanceSheet 15-8-19'!$A$11:$CN$476,84,FALSE)</f>
        <v>0</v>
      </c>
      <c r="CG32" s="3">
        <f>VLOOKUP(A32,'BalanceSheet 15-8-19'!$A$11:$CN$476,85,FALSE)</f>
        <v>0</v>
      </c>
      <c r="CH32" s="3">
        <f>VLOOKUP(A32,'BalanceSheet 15-8-19'!$A$11:$CN$476,86,FALSE)</f>
        <v>0</v>
      </c>
      <c r="CI32" s="3">
        <f>VLOOKUP(A32,'BalanceSheet 15-8-19'!$A$11:$CN$476,87,FALSE)</f>
        <v>0</v>
      </c>
      <c r="CJ32" s="3">
        <f>VLOOKUP(A32,'BalanceSheet 15-8-19'!$A$11:$CN$476,88,FALSE)</f>
        <v>0</v>
      </c>
      <c r="CK32" s="3">
        <f>VLOOKUP(A32,'BalanceSheet 15-8-19'!$A$11:$CN$476,89,FALSE)</f>
        <v>0</v>
      </c>
      <c r="CL32" s="3">
        <f>VLOOKUP(A32,'BalanceSheet 15-8-19'!$A$11:$CN$476,90,FALSE)</f>
        <v>0</v>
      </c>
      <c r="CM32" s="3">
        <f>VLOOKUP(A32,'BalanceSheet 15-8-19'!$A$11:$CN$476,91,FALSE)</f>
        <v>0</v>
      </c>
      <c r="CN32" s="3">
        <f>VLOOKUP(A32,'BalanceSheet 15-8-19'!$A$11:$CS$476,92,FALSE)</f>
        <v>0</v>
      </c>
      <c r="CO32" s="3">
        <f>VLOOKUP(A32,'BalanceSheet 15-8-19'!$A$11:$CS$476,93,FALSE)</f>
        <v>0</v>
      </c>
      <c r="CP32" s="3">
        <f>VLOOKUP(A32,'BalanceSheet 15-8-19'!$A$11:$CS$476,94,FALSE)</f>
        <v>0</v>
      </c>
      <c r="CQ32" s="3">
        <f>VLOOKUP(A32,'BalanceSheet 15-8-19'!$A$11:$CS$476,95,FALSE)</f>
        <v>0</v>
      </c>
      <c r="CR32" s="3">
        <f>VLOOKUP(A32,'BalanceSheet 15-8-19'!$A$11:$CS$476,96,FALSE)</f>
        <v>0</v>
      </c>
      <c r="CS32" s="3">
        <f t="shared" si="0"/>
        <v>400</v>
      </c>
      <c r="CU32" s="19">
        <f>CS32-('BalanceSheet 15-8-19'!CS32-'BalanceSheet 15-8-19'!CV32-'BalanceSheet 15-8-19'!CW32)</f>
        <v>0</v>
      </c>
      <c r="CW32" s="132">
        <f t="shared" si="1"/>
        <v>0</v>
      </c>
      <c r="CZ32" s="148">
        <f>HLOOKUP(A32,CJE!$I$5:$TV$2054,2050, FALSE)</f>
        <v>0</v>
      </c>
      <c r="DB32" s="148">
        <f t="shared" si="2"/>
        <v>400</v>
      </c>
      <c r="DF32" s="21" t="s">
        <v>1114</v>
      </c>
      <c r="DG32" s="176">
        <f>DB395+DB403+DB404+DB412+DB432+DB429+DB420+DB378</f>
        <v>154216.34640615899</v>
      </c>
      <c r="DH32" s="85"/>
      <c r="DI32" s="22"/>
    </row>
    <row r="33" spans="1:113" x14ac:dyDescent="0.2">
      <c r="A33" s="3" t="str">
        <f>'BalanceSheet 15-8-19'!A33</f>
        <v>100-102-03 - DBS 003-930257-6 SGD(RFI)</v>
      </c>
      <c r="B33" s="3">
        <f>VLOOKUP(A33,'BalanceSheet 15-8-19'!$A$11:$CN$476,2,FALSE)</f>
        <v>0</v>
      </c>
      <c r="C33" s="3">
        <f>VLOOKUP(A33,'BalanceSheet 15-8-19'!$A$11:$CN$476,3,FALSE)</f>
        <v>0</v>
      </c>
      <c r="D33" s="3">
        <f>VLOOKUP(A33,'BalanceSheet 15-8-19'!$A$11:$CN$476,4,FALSE)</f>
        <v>0</v>
      </c>
      <c r="E33" s="3">
        <f>VLOOKUP(A33,'BalanceSheet 15-8-19'!$A$11:$CN$476,5,FALSE)</f>
        <v>0</v>
      </c>
      <c r="F33" s="3">
        <f>VLOOKUP(A33,'BalanceSheet 15-8-19'!$A$11:$CN$476,6,FALSE)</f>
        <v>0</v>
      </c>
      <c r="G33" s="3">
        <f>VLOOKUP(A33,'BalanceSheet 15-8-19'!$A$11:$CN$476,7,FALSE)</f>
        <v>0</v>
      </c>
      <c r="H33" s="3">
        <f>VLOOKUP(A33,'BalanceSheet 15-8-19'!$A$11:$CN$476,8,FALSE)</f>
        <v>0</v>
      </c>
      <c r="I33" s="3">
        <f>VLOOKUP(A33,'BalanceSheet 15-8-19'!$A$11:$CN$476,9,FALSE)</f>
        <v>0</v>
      </c>
      <c r="J33" s="3"/>
      <c r="K33" s="3">
        <f>VLOOKUP(A33,'BalanceSheet 15-8-19'!$A$11:$CN$476,11,FALSE)</f>
        <v>0</v>
      </c>
      <c r="L33" s="3">
        <f>VLOOKUP(A33,'BalanceSheet 15-8-19'!$A$11:$CN$476,12,FALSE)</f>
        <v>0</v>
      </c>
      <c r="M33" s="3">
        <f>VLOOKUP(A33,'BalanceSheet 15-8-19'!$A$11:$CN$476,13,FALSE)</f>
        <v>0</v>
      </c>
      <c r="N33" s="3">
        <f>VLOOKUP(A33,'BalanceSheet 15-8-19'!$A$11:$CN$476,14,FALSE)</f>
        <v>0</v>
      </c>
      <c r="O33" s="3">
        <f>VLOOKUP(A33,'BalanceSheet 15-8-19'!$A$11:$CN$476,15,FALSE)</f>
        <v>0</v>
      </c>
      <c r="P33" s="3">
        <f>VLOOKUP(A33,'BalanceSheet 15-8-19'!$A$11:$CN$476,16,FALSE)</f>
        <v>0</v>
      </c>
      <c r="Q33" s="3">
        <f>VLOOKUP(A33,'BalanceSheet 15-8-19'!$A$11:$CN$476,17,FALSE)</f>
        <v>0</v>
      </c>
      <c r="R33" s="3">
        <f>VLOOKUP(A33,'BalanceSheet 15-8-19'!$A$11:$CN$476,18,FALSE)</f>
        <v>0</v>
      </c>
      <c r="S33" s="3">
        <f>VLOOKUP(A33,'BalanceSheet 15-8-19'!$A$11:$CN$476,19,FALSE)</f>
        <v>0</v>
      </c>
      <c r="T33" s="3">
        <f>VLOOKUP(A33,'BalanceSheet 15-8-19'!$A$11:$CN$476,20,FALSE)</f>
        <v>0</v>
      </c>
      <c r="U33" s="3">
        <f>VLOOKUP(A33,'BalanceSheet 15-8-19'!$A$11:$CN$476,21,FALSE)</f>
        <v>0</v>
      </c>
      <c r="V33" s="3">
        <f>VLOOKUP(A33,'BalanceSheet 15-8-19'!$A$11:$CN$476,22,FALSE)</f>
        <v>0</v>
      </c>
      <c r="W33" s="3">
        <f>VLOOKUP(A33,'BalanceSheet 15-8-19'!$A$11:$CN$476,23,FALSE)</f>
        <v>0</v>
      </c>
      <c r="X33" s="3">
        <f>VLOOKUP(A33,'BalanceSheet 15-8-19'!$A$11:$CN$476,24,FALSE)</f>
        <v>0</v>
      </c>
      <c r="Y33" s="3">
        <f>VLOOKUP(A33,'BalanceSheet 15-8-19'!$A$11:$CN$476,25,FALSE)</f>
        <v>0</v>
      </c>
      <c r="Z33" s="3">
        <f>VLOOKUP(A33,'BalanceSheet 15-8-19'!$A$11:$CN$476,26,FALSE)</f>
        <v>0</v>
      </c>
      <c r="AA33" s="3">
        <f>VLOOKUP(A33,'BalanceSheet 15-8-19'!$A$11:$CN$476,27,FALSE)</f>
        <v>0</v>
      </c>
      <c r="AB33" s="3">
        <f>VLOOKUP(A33,'BalanceSheet 15-8-19'!$A$11:$CN$476,28,FALSE)</f>
        <v>0</v>
      </c>
      <c r="AC33" s="3">
        <f>VLOOKUP(A33,'BalanceSheet 15-8-19'!$A$11:$CN$476,29,FALSE)</f>
        <v>0</v>
      </c>
      <c r="AD33" s="3">
        <f>VLOOKUP(A33,'BalanceSheet 15-8-19'!$A$11:$CN$476,30,FALSE)</f>
        <v>0</v>
      </c>
      <c r="AE33" s="3">
        <f>VLOOKUP(A33,'BalanceSheet 15-8-19'!$A$11:$CN$476,31,FALSE)</f>
        <v>0</v>
      </c>
      <c r="AF33" s="3">
        <f>VLOOKUP(A33,'BalanceSheet 15-8-19'!$A$11:$CN$476,32,FALSE)</f>
        <v>0</v>
      </c>
      <c r="AG33" s="3">
        <f>VLOOKUP(A33,'BalanceSheet 15-8-19'!$A$11:$CN$476,33,FALSE)</f>
        <v>0</v>
      </c>
      <c r="AH33" s="3">
        <f>VLOOKUP(A33,'BalanceSheet 15-8-19'!$A$11:$CN$476,34,FALSE)</f>
        <v>0</v>
      </c>
      <c r="AI33" s="3">
        <f>VLOOKUP(A33,'BalanceSheet 15-8-19'!$A$11:$CN$476,35,FALSE)</f>
        <v>0</v>
      </c>
      <c r="AJ33" s="3">
        <f>VLOOKUP(A33,'BalanceSheet 15-8-19'!$A$11:$CN$476,36,FALSE)</f>
        <v>0</v>
      </c>
      <c r="AK33" s="3">
        <f>VLOOKUP(A33,'BalanceSheet 15-8-19'!$A$11:$CN$476,37,FALSE)</f>
        <v>0</v>
      </c>
      <c r="AL33" s="3">
        <f>VLOOKUP(A33,'BalanceSheet 15-8-19'!$A$11:$CN$476,38,FALSE)</f>
        <v>0</v>
      </c>
      <c r="AM33" s="3">
        <f>VLOOKUP(A33,'BalanceSheet 15-8-19'!$A$11:$CN$476,39,FALSE)</f>
        <v>0</v>
      </c>
      <c r="AN33" s="3">
        <f>VLOOKUP(A33,'BalanceSheet 15-8-19'!$A$11:$CN$476,40,FALSE)</f>
        <v>0</v>
      </c>
      <c r="AO33" s="3">
        <f>VLOOKUP(A33,'BalanceSheet 15-8-19'!$A$11:$CN$476,41,FALSE)</f>
        <v>0</v>
      </c>
      <c r="AP33" s="3">
        <f>VLOOKUP(A33,'BalanceSheet 15-8-19'!$A$11:$CN$476,42,FALSE)</f>
        <v>0</v>
      </c>
      <c r="AQ33" s="3">
        <f>VLOOKUP(A33,'BalanceSheet 15-8-19'!$A$11:$CN$476,43,FALSE)</f>
        <v>0</v>
      </c>
      <c r="AR33" s="3">
        <f>VLOOKUP(A33,'BalanceSheet 15-8-19'!$A$11:$CN$476,44,FALSE)</f>
        <v>0</v>
      </c>
      <c r="AS33" s="3">
        <f>VLOOKUP(A33,'BalanceSheet 15-8-19'!$A$11:$CN$476,45,FALSE)</f>
        <v>0</v>
      </c>
      <c r="AT33" s="3">
        <f>VLOOKUP(A33,'BalanceSheet 15-8-19'!$A$11:$CN$476,46,FALSE)</f>
        <v>0</v>
      </c>
      <c r="AU33" s="3">
        <f>VLOOKUP(A33,'BalanceSheet 15-8-19'!$A$11:$CN$476,47,FALSE)</f>
        <v>0</v>
      </c>
      <c r="AV33" s="3">
        <f>VLOOKUP(A33,'BalanceSheet 15-8-19'!$A$11:$CN$476,48,FALSE)</f>
        <v>0</v>
      </c>
      <c r="AW33" s="3">
        <f>VLOOKUP(A33,'BalanceSheet 15-8-19'!$A$11:$CN$476,49,FALSE)</f>
        <v>0</v>
      </c>
      <c r="AX33" s="3">
        <f>VLOOKUP(A33,'BalanceSheet 15-8-19'!$A$11:$CN$476,50,FALSE)</f>
        <v>0</v>
      </c>
      <c r="AY33" s="3">
        <f>VLOOKUP(A33,'BalanceSheet 15-8-19'!$A$11:$CN$476,51,FALSE)</f>
        <v>0</v>
      </c>
      <c r="AZ33" s="3">
        <f>VLOOKUP(A33,'BalanceSheet 15-8-19'!$A$11:$CN$476,52,FALSE)</f>
        <v>0</v>
      </c>
      <c r="BA33" s="3">
        <f>VLOOKUP(A33,'BalanceSheet 15-8-19'!$A$11:$CN$476,53,FALSE)</f>
        <v>0</v>
      </c>
      <c r="BB33" s="3">
        <f>VLOOKUP(A33,'BalanceSheet 15-8-19'!$A$11:$CN$476,54,FALSE)</f>
        <v>0</v>
      </c>
      <c r="BC33" s="3">
        <f>VLOOKUP(A33,'BalanceSheet 15-8-19'!$A$11:$CN$476,55,FALSE)</f>
        <v>0</v>
      </c>
      <c r="BD33" s="3">
        <f>VLOOKUP(A33,'BalanceSheet 15-8-19'!$A$11:$CN$476,56,FALSE)</f>
        <v>0</v>
      </c>
      <c r="BE33" s="3">
        <f>VLOOKUP(A33,'BalanceSheet 15-8-19'!$A$11:$CN$476,57,FALSE)</f>
        <v>0</v>
      </c>
      <c r="BF33" s="3">
        <f>VLOOKUP(A33,'BalanceSheet 15-8-19'!$A$11:$CN$476,58,FALSE)</f>
        <v>0</v>
      </c>
      <c r="BG33" s="12">
        <f>VLOOKUP(A33,'BalanceSheet 15-8-19'!$A$11:$CN$476,59,FALSE)</f>
        <v>0</v>
      </c>
      <c r="BH33" s="3">
        <f>VLOOKUP(A33,'BalanceSheet 15-8-19'!$A$11:$CN$476,60,FALSE)</f>
        <v>0</v>
      </c>
      <c r="BI33" s="3">
        <f>VLOOKUP(A33,'BalanceSheet 15-8-19'!$A$11:$CN$476,61,FALSE)</f>
        <v>0</v>
      </c>
      <c r="BJ33" s="3">
        <f>VLOOKUP(A33,'BalanceSheet 15-8-19'!$A$11:$CN$476,62,FALSE)</f>
        <v>0</v>
      </c>
      <c r="BK33" s="3"/>
      <c r="BL33" s="3">
        <f>VLOOKUP(A33,'BalanceSheet 15-8-19'!$A$11:$CN$476,64,FALSE)</f>
        <v>0</v>
      </c>
      <c r="BM33" s="3">
        <f>VLOOKUP(A33,'BalanceSheet 15-8-19'!$A$11:$CN$476,65,FALSE)</f>
        <v>0</v>
      </c>
      <c r="BN33" s="3">
        <f>VLOOKUP(A33,'BalanceSheet 15-8-19'!$A$11:$CN$476,66,FALSE)</f>
        <v>0</v>
      </c>
      <c r="BO33" s="3">
        <f>VLOOKUP(A33,'BalanceSheet 15-8-19'!$A$11:$CN$476,67,FALSE)</f>
        <v>0</v>
      </c>
      <c r="BP33" s="3">
        <f>VLOOKUP(A33,'BalanceSheet 15-8-19'!$A$11:$CN$476,68,FALSE)</f>
        <v>0</v>
      </c>
      <c r="BQ33" s="3">
        <f>VLOOKUP(A33,'BalanceSheet 15-8-19'!$A$11:$CN$476,69,FALSE)</f>
        <v>0</v>
      </c>
      <c r="BR33" s="3">
        <f>VLOOKUP(A33,'BalanceSheet 15-8-19'!$A$11:$CN$476,70,FALSE)</f>
        <v>0</v>
      </c>
      <c r="BS33" s="3">
        <f>VLOOKUP(A33,'BalanceSheet 15-8-19'!$A$11:$CN$476,71,FALSE)</f>
        <v>0</v>
      </c>
      <c r="BT33" s="3">
        <f>VLOOKUP(A33,'BalanceSheet 15-8-19'!$A$11:$CN$476,72,FALSE)</f>
        <v>0</v>
      </c>
      <c r="BU33" s="3">
        <f>VLOOKUP(A33,'BalanceSheet 15-8-19'!$A$11:$CN$476,73,FALSE)</f>
        <v>0</v>
      </c>
      <c r="BV33" s="3">
        <f>VLOOKUP(A33,'BalanceSheet 15-8-19'!$A$11:$CN$476,74,FALSE)</f>
        <v>0</v>
      </c>
      <c r="BW33" s="3">
        <f>VLOOKUP(A33,'BalanceSheet 15-8-19'!$A$11:$CN$476,75,FALSE)</f>
        <v>0</v>
      </c>
      <c r="BX33" s="3">
        <f>VLOOKUP(A33,'BalanceSheet 15-8-19'!$A$11:$CN$476,76,FALSE)</f>
        <v>0</v>
      </c>
      <c r="BY33" s="3">
        <f>VLOOKUP(A33,'BalanceSheet 15-8-19'!$A$11:$CN$476,77,FALSE)</f>
        <v>0</v>
      </c>
      <c r="BZ33" s="3">
        <f>VLOOKUP(A33,'BalanceSheet 15-8-19'!$A$11:$CN$476,78,FALSE)</f>
        <v>0</v>
      </c>
      <c r="CA33" s="3">
        <f>VLOOKUP(A33,'BalanceSheet 15-8-19'!$A$11:$CN$476,79,FALSE)</f>
        <v>0</v>
      </c>
      <c r="CB33" s="3">
        <f>VLOOKUP(A33,'BalanceSheet 15-8-19'!$A$11:$CN$476,80,FALSE)</f>
        <v>0</v>
      </c>
      <c r="CC33" s="3">
        <f>VLOOKUP(A33,'BalanceSheet 15-8-19'!$A$11:$CN$476,81,FALSE)</f>
        <v>0</v>
      </c>
      <c r="CD33" s="3">
        <f>VLOOKUP(A33,'BalanceSheet 15-8-19'!$A$11:$CN$476,82,FALSE)</f>
        <v>0</v>
      </c>
      <c r="CE33" s="3">
        <f>VLOOKUP(A33,'BalanceSheet 15-8-19'!$A$11:$CN$476,83,FALSE)</f>
        <v>0</v>
      </c>
      <c r="CF33" s="3">
        <f>VLOOKUP(A33,'BalanceSheet 15-8-19'!$A$11:$CN$476,84,FALSE)</f>
        <v>0</v>
      </c>
      <c r="CG33" s="3">
        <f>VLOOKUP(A33,'BalanceSheet 15-8-19'!$A$11:$CN$476,85,FALSE)</f>
        <v>0</v>
      </c>
      <c r="CH33" s="3">
        <f>VLOOKUP(A33,'BalanceSheet 15-8-19'!$A$11:$CN$476,86,FALSE)</f>
        <v>0</v>
      </c>
      <c r="CI33" s="3">
        <f>VLOOKUP(A33,'BalanceSheet 15-8-19'!$A$11:$CN$476,87,FALSE)</f>
        <v>0</v>
      </c>
      <c r="CJ33" s="3">
        <f>VLOOKUP(A33,'BalanceSheet 15-8-19'!$A$11:$CN$476,88,FALSE)</f>
        <v>0</v>
      </c>
      <c r="CK33" s="3">
        <f>VLOOKUP(A33,'BalanceSheet 15-8-19'!$A$11:$CN$476,89,FALSE)</f>
        <v>0</v>
      </c>
      <c r="CL33" s="3">
        <f>VLOOKUP(A33,'BalanceSheet 15-8-19'!$A$11:$CN$476,90,FALSE)</f>
        <v>0</v>
      </c>
      <c r="CM33" s="3">
        <f>VLOOKUP(A33,'BalanceSheet 15-8-19'!$A$11:$CN$476,91,FALSE)</f>
        <v>0</v>
      </c>
      <c r="CN33" s="3">
        <f>VLOOKUP(A33,'BalanceSheet 15-8-19'!$A$11:$CS$476,92,FALSE)</f>
        <v>0</v>
      </c>
      <c r="CO33" s="3">
        <f>VLOOKUP(A33,'BalanceSheet 15-8-19'!$A$11:$CS$476,93,FALSE)</f>
        <v>0</v>
      </c>
      <c r="CP33" s="3">
        <f>VLOOKUP(A33,'BalanceSheet 15-8-19'!$A$11:$CS$476,94,FALSE)</f>
        <v>0</v>
      </c>
      <c r="CQ33" s="3">
        <f>VLOOKUP(A33,'BalanceSheet 15-8-19'!$A$11:$CS$476,95,FALSE)</f>
        <v>0</v>
      </c>
      <c r="CR33" s="3">
        <f>VLOOKUP(A33,'BalanceSheet 15-8-19'!$A$11:$CS$476,96,FALSE)</f>
        <v>0</v>
      </c>
      <c r="CS33" s="3">
        <f t="shared" si="0"/>
        <v>0</v>
      </c>
      <c r="CU33" s="19">
        <f>CS33-('BalanceSheet 15-8-19'!CS33-'BalanceSheet 15-8-19'!CV33-'BalanceSheet 15-8-19'!CW33)</f>
        <v>0</v>
      </c>
      <c r="CW33" s="132">
        <f t="shared" si="1"/>
        <v>0</v>
      </c>
      <c r="CZ33" s="148">
        <f>HLOOKUP(A33,CJE!$I$5:$TV$2054,2050, FALSE)</f>
        <v>0</v>
      </c>
      <c r="DB33" s="148">
        <f t="shared" si="2"/>
        <v>0</v>
      </c>
      <c r="DF33" s="187" t="s">
        <v>1123</v>
      </c>
      <c r="DG33" s="176">
        <f>DB430</f>
        <v>0</v>
      </c>
      <c r="DH33" s="85"/>
      <c r="DI33" s="22"/>
    </row>
    <row r="34" spans="1:113" x14ac:dyDescent="0.2">
      <c r="A34" s="3" t="str">
        <f>'BalanceSheet 15-8-19'!A34</f>
        <v>100-102-04 - OCBC 689641314001(First Jet)</v>
      </c>
      <c r="B34" s="3">
        <f>VLOOKUP(A34,'BalanceSheet 15-8-19'!$A$11:$CN$476,2,FALSE)</f>
        <v>0</v>
      </c>
      <c r="C34" s="3">
        <f>VLOOKUP(A34,'BalanceSheet 15-8-19'!$A$11:$CN$476,3,FALSE)</f>
        <v>0</v>
      </c>
      <c r="D34" s="3">
        <f>VLOOKUP(A34,'BalanceSheet 15-8-19'!$A$11:$CN$476,4,FALSE)</f>
        <v>0</v>
      </c>
      <c r="E34" s="3">
        <f>VLOOKUP(A34,'BalanceSheet 15-8-19'!$A$11:$CN$476,5,FALSE)</f>
        <v>0</v>
      </c>
      <c r="F34" s="3">
        <f>VLOOKUP(A34,'BalanceSheet 15-8-19'!$A$11:$CN$476,6,FALSE)</f>
        <v>0</v>
      </c>
      <c r="G34" s="3">
        <f>VLOOKUP(A34,'BalanceSheet 15-8-19'!$A$11:$CN$476,7,FALSE)</f>
        <v>0</v>
      </c>
      <c r="H34" s="3">
        <f>VLOOKUP(A34,'BalanceSheet 15-8-19'!$A$11:$CN$476,8,FALSE)</f>
        <v>0</v>
      </c>
      <c r="I34" s="3">
        <f>VLOOKUP(A34,'BalanceSheet 15-8-19'!$A$11:$CN$476,9,FALSE)</f>
        <v>0</v>
      </c>
      <c r="J34" s="3"/>
      <c r="K34" s="3">
        <f>VLOOKUP(A34,'BalanceSheet 15-8-19'!$A$11:$CN$476,11,FALSE)</f>
        <v>0</v>
      </c>
      <c r="L34" s="3">
        <f>VLOOKUP(A34,'BalanceSheet 15-8-19'!$A$11:$CN$476,12,FALSE)</f>
        <v>0</v>
      </c>
      <c r="M34" s="3">
        <f>VLOOKUP(A34,'BalanceSheet 15-8-19'!$A$11:$CN$476,13,FALSE)</f>
        <v>0</v>
      </c>
      <c r="N34" s="3">
        <f>VLOOKUP(A34,'BalanceSheet 15-8-19'!$A$11:$CN$476,14,FALSE)</f>
        <v>0</v>
      </c>
      <c r="O34" s="3">
        <f>VLOOKUP(A34,'BalanceSheet 15-8-19'!$A$11:$CN$476,15,FALSE)</f>
        <v>0</v>
      </c>
      <c r="P34" s="3">
        <f>VLOOKUP(A34,'BalanceSheet 15-8-19'!$A$11:$CN$476,16,FALSE)</f>
        <v>0</v>
      </c>
      <c r="Q34" s="3">
        <f>VLOOKUP(A34,'BalanceSheet 15-8-19'!$A$11:$CN$476,17,FALSE)</f>
        <v>0</v>
      </c>
      <c r="R34" s="3">
        <f>VLOOKUP(A34,'BalanceSheet 15-8-19'!$A$11:$CN$476,18,FALSE)</f>
        <v>0</v>
      </c>
      <c r="S34" s="3">
        <f>VLOOKUP(A34,'BalanceSheet 15-8-19'!$A$11:$CN$476,19,FALSE)</f>
        <v>0</v>
      </c>
      <c r="T34" s="3">
        <f>VLOOKUP(A34,'BalanceSheet 15-8-19'!$A$11:$CN$476,20,FALSE)</f>
        <v>0</v>
      </c>
      <c r="U34" s="3">
        <f>VLOOKUP(A34,'BalanceSheet 15-8-19'!$A$11:$CN$476,21,FALSE)</f>
        <v>0</v>
      </c>
      <c r="V34" s="3">
        <f>VLOOKUP(A34,'BalanceSheet 15-8-19'!$A$11:$CN$476,22,FALSE)</f>
        <v>0</v>
      </c>
      <c r="W34" s="3">
        <f>VLOOKUP(A34,'BalanceSheet 15-8-19'!$A$11:$CN$476,23,FALSE)</f>
        <v>0</v>
      </c>
      <c r="X34" s="3">
        <f>VLOOKUP(A34,'BalanceSheet 15-8-19'!$A$11:$CN$476,24,FALSE)</f>
        <v>0</v>
      </c>
      <c r="Y34" s="3">
        <f>VLOOKUP(A34,'BalanceSheet 15-8-19'!$A$11:$CN$476,25,FALSE)</f>
        <v>0</v>
      </c>
      <c r="Z34" s="3">
        <f>VLOOKUP(A34,'BalanceSheet 15-8-19'!$A$11:$CN$476,26,FALSE)</f>
        <v>0</v>
      </c>
      <c r="AA34" s="3">
        <f>VLOOKUP(A34,'BalanceSheet 15-8-19'!$A$11:$CN$476,27,FALSE)</f>
        <v>0</v>
      </c>
      <c r="AB34" s="3">
        <f>VLOOKUP(A34,'BalanceSheet 15-8-19'!$A$11:$CN$476,28,FALSE)</f>
        <v>0</v>
      </c>
      <c r="AC34" s="3">
        <f>VLOOKUP(A34,'BalanceSheet 15-8-19'!$A$11:$CN$476,29,FALSE)</f>
        <v>0</v>
      </c>
      <c r="AD34" s="3">
        <f>VLOOKUP(A34,'BalanceSheet 15-8-19'!$A$11:$CN$476,30,FALSE)</f>
        <v>0</v>
      </c>
      <c r="AE34" s="3">
        <f>VLOOKUP(A34,'BalanceSheet 15-8-19'!$A$11:$CN$476,31,FALSE)</f>
        <v>0</v>
      </c>
      <c r="AF34" s="3">
        <f>VLOOKUP(A34,'BalanceSheet 15-8-19'!$A$11:$CN$476,32,FALSE)</f>
        <v>0</v>
      </c>
      <c r="AG34" s="3">
        <f>VLOOKUP(A34,'BalanceSheet 15-8-19'!$A$11:$CN$476,33,FALSE)</f>
        <v>0</v>
      </c>
      <c r="AH34" s="3">
        <f>VLOOKUP(A34,'BalanceSheet 15-8-19'!$A$11:$CN$476,34,FALSE)</f>
        <v>0</v>
      </c>
      <c r="AI34" s="3">
        <f>VLOOKUP(A34,'BalanceSheet 15-8-19'!$A$11:$CN$476,35,FALSE)</f>
        <v>0</v>
      </c>
      <c r="AJ34" s="3">
        <f>VLOOKUP(A34,'BalanceSheet 15-8-19'!$A$11:$CN$476,36,FALSE)</f>
        <v>0</v>
      </c>
      <c r="AK34" s="3">
        <f>VLOOKUP(A34,'BalanceSheet 15-8-19'!$A$11:$CN$476,37,FALSE)</f>
        <v>0</v>
      </c>
      <c r="AL34" s="3">
        <f>VLOOKUP(A34,'BalanceSheet 15-8-19'!$A$11:$CN$476,38,FALSE)</f>
        <v>0</v>
      </c>
      <c r="AM34" s="3">
        <f>VLOOKUP(A34,'BalanceSheet 15-8-19'!$A$11:$CN$476,39,FALSE)</f>
        <v>0</v>
      </c>
      <c r="AN34" s="3">
        <f>VLOOKUP(A34,'BalanceSheet 15-8-19'!$A$11:$CN$476,40,FALSE)</f>
        <v>0</v>
      </c>
      <c r="AO34" s="3">
        <f>VLOOKUP(A34,'BalanceSheet 15-8-19'!$A$11:$CN$476,41,FALSE)</f>
        <v>0</v>
      </c>
      <c r="AP34" s="3">
        <f>VLOOKUP(A34,'BalanceSheet 15-8-19'!$A$11:$CN$476,42,FALSE)</f>
        <v>0</v>
      </c>
      <c r="AQ34" s="3">
        <f>VLOOKUP(A34,'BalanceSheet 15-8-19'!$A$11:$CN$476,43,FALSE)</f>
        <v>0</v>
      </c>
      <c r="AR34" s="3">
        <f>VLOOKUP(A34,'BalanceSheet 15-8-19'!$A$11:$CN$476,44,FALSE)</f>
        <v>0</v>
      </c>
      <c r="AS34" s="3">
        <f>VLOOKUP(A34,'BalanceSheet 15-8-19'!$A$11:$CN$476,45,FALSE)</f>
        <v>0</v>
      </c>
      <c r="AT34" s="3">
        <f>VLOOKUP(A34,'BalanceSheet 15-8-19'!$A$11:$CN$476,46,FALSE)</f>
        <v>0</v>
      </c>
      <c r="AU34" s="3">
        <f>VLOOKUP(A34,'BalanceSheet 15-8-19'!$A$11:$CN$476,47,FALSE)</f>
        <v>0</v>
      </c>
      <c r="AV34" s="3">
        <f>VLOOKUP(A34,'BalanceSheet 15-8-19'!$A$11:$CN$476,48,FALSE)</f>
        <v>0</v>
      </c>
      <c r="AW34" s="3">
        <f>VLOOKUP(A34,'BalanceSheet 15-8-19'!$A$11:$CN$476,49,FALSE)</f>
        <v>0</v>
      </c>
      <c r="AX34" s="3">
        <f>VLOOKUP(A34,'BalanceSheet 15-8-19'!$A$11:$CN$476,50,FALSE)</f>
        <v>0</v>
      </c>
      <c r="AY34" s="3">
        <f>VLOOKUP(A34,'BalanceSheet 15-8-19'!$A$11:$CN$476,51,FALSE)</f>
        <v>0</v>
      </c>
      <c r="AZ34" s="3">
        <f>VLOOKUP(A34,'BalanceSheet 15-8-19'!$A$11:$CN$476,52,FALSE)</f>
        <v>0</v>
      </c>
      <c r="BA34" s="3">
        <f>VLOOKUP(A34,'BalanceSheet 15-8-19'!$A$11:$CN$476,53,FALSE)</f>
        <v>0</v>
      </c>
      <c r="BB34" s="3">
        <f>VLOOKUP(A34,'BalanceSheet 15-8-19'!$A$11:$CN$476,54,FALSE)</f>
        <v>0</v>
      </c>
      <c r="BC34" s="3">
        <f>VLOOKUP(A34,'BalanceSheet 15-8-19'!$A$11:$CN$476,55,FALSE)</f>
        <v>0</v>
      </c>
      <c r="BD34" s="3">
        <f>VLOOKUP(A34,'BalanceSheet 15-8-19'!$A$11:$CN$476,56,FALSE)</f>
        <v>0</v>
      </c>
      <c r="BE34" s="3">
        <f>VLOOKUP(A34,'BalanceSheet 15-8-19'!$A$11:$CN$476,57,FALSE)</f>
        <v>0</v>
      </c>
      <c r="BF34" s="3">
        <f>VLOOKUP(A34,'BalanceSheet 15-8-19'!$A$11:$CN$476,58,FALSE)</f>
        <v>0</v>
      </c>
      <c r="BG34" s="12">
        <f>VLOOKUP(A34,'BalanceSheet 15-8-19'!$A$11:$CN$476,59,FALSE)</f>
        <v>0</v>
      </c>
      <c r="BH34" s="3">
        <f>VLOOKUP(A34,'BalanceSheet 15-8-19'!$A$11:$CN$476,60,FALSE)</f>
        <v>0</v>
      </c>
      <c r="BI34" s="3">
        <f>VLOOKUP(A34,'BalanceSheet 15-8-19'!$A$11:$CN$476,61,FALSE)</f>
        <v>0</v>
      </c>
      <c r="BJ34" s="3">
        <f>VLOOKUP(A34,'BalanceSheet 15-8-19'!$A$11:$CN$476,62,FALSE)</f>
        <v>0</v>
      </c>
      <c r="BK34" s="3"/>
      <c r="BL34" s="3">
        <f>VLOOKUP(A34,'BalanceSheet 15-8-19'!$A$11:$CN$476,64,FALSE)</f>
        <v>0</v>
      </c>
      <c r="BM34" s="3">
        <f>VLOOKUP(A34,'BalanceSheet 15-8-19'!$A$11:$CN$476,65,FALSE)</f>
        <v>0</v>
      </c>
      <c r="BN34" s="3">
        <f>VLOOKUP(A34,'BalanceSheet 15-8-19'!$A$11:$CN$476,66,FALSE)</f>
        <v>0</v>
      </c>
      <c r="BO34" s="3">
        <f>VLOOKUP(A34,'BalanceSheet 15-8-19'!$A$11:$CN$476,67,FALSE)</f>
        <v>0</v>
      </c>
      <c r="BP34" s="3">
        <f>VLOOKUP(A34,'BalanceSheet 15-8-19'!$A$11:$CN$476,68,FALSE)</f>
        <v>0</v>
      </c>
      <c r="BQ34" s="3">
        <f>VLOOKUP(A34,'BalanceSheet 15-8-19'!$A$11:$CN$476,69,FALSE)</f>
        <v>0</v>
      </c>
      <c r="BR34" s="3">
        <f>VLOOKUP(A34,'BalanceSheet 15-8-19'!$A$11:$CN$476,70,FALSE)</f>
        <v>0</v>
      </c>
      <c r="BS34" s="3">
        <f>VLOOKUP(A34,'BalanceSheet 15-8-19'!$A$11:$CN$476,71,FALSE)</f>
        <v>0</v>
      </c>
      <c r="BT34" s="3">
        <f>VLOOKUP(A34,'BalanceSheet 15-8-19'!$A$11:$CN$476,72,FALSE)</f>
        <v>0</v>
      </c>
      <c r="BU34" s="3">
        <f>VLOOKUP(A34,'BalanceSheet 15-8-19'!$A$11:$CN$476,73,FALSE)</f>
        <v>0</v>
      </c>
      <c r="BV34" s="3">
        <f>VLOOKUP(A34,'BalanceSheet 15-8-19'!$A$11:$CN$476,74,FALSE)</f>
        <v>0</v>
      </c>
      <c r="BW34" s="3">
        <f>VLOOKUP(A34,'BalanceSheet 15-8-19'!$A$11:$CN$476,75,FALSE)</f>
        <v>0</v>
      </c>
      <c r="BX34" s="3">
        <f>VLOOKUP(A34,'BalanceSheet 15-8-19'!$A$11:$CN$476,76,FALSE)</f>
        <v>0</v>
      </c>
      <c r="BY34" s="3">
        <f>VLOOKUP(A34,'BalanceSheet 15-8-19'!$A$11:$CN$476,77,FALSE)</f>
        <v>0</v>
      </c>
      <c r="BZ34" s="3">
        <f>VLOOKUP(A34,'BalanceSheet 15-8-19'!$A$11:$CN$476,78,FALSE)</f>
        <v>0</v>
      </c>
      <c r="CA34" s="3">
        <f>VLOOKUP(A34,'BalanceSheet 15-8-19'!$A$11:$CN$476,79,FALSE)</f>
        <v>0</v>
      </c>
      <c r="CB34" s="3">
        <f>VLOOKUP(A34,'BalanceSheet 15-8-19'!$A$11:$CN$476,80,FALSE)</f>
        <v>0</v>
      </c>
      <c r="CC34" s="3">
        <f>VLOOKUP(A34,'BalanceSheet 15-8-19'!$A$11:$CN$476,81,FALSE)</f>
        <v>0</v>
      </c>
      <c r="CD34" s="3">
        <f>VLOOKUP(A34,'BalanceSheet 15-8-19'!$A$11:$CN$476,82,FALSE)</f>
        <v>0</v>
      </c>
      <c r="CE34" s="3">
        <f>VLOOKUP(A34,'BalanceSheet 15-8-19'!$A$11:$CN$476,83,FALSE)</f>
        <v>0</v>
      </c>
      <c r="CF34" s="3">
        <f>VLOOKUP(A34,'BalanceSheet 15-8-19'!$A$11:$CN$476,84,FALSE)</f>
        <v>0</v>
      </c>
      <c r="CG34" s="3">
        <f>VLOOKUP(A34,'BalanceSheet 15-8-19'!$A$11:$CN$476,85,FALSE)</f>
        <v>0</v>
      </c>
      <c r="CH34" s="3">
        <f>VLOOKUP(A34,'BalanceSheet 15-8-19'!$A$11:$CN$476,86,FALSE)</f>
        <v>0</v>
      </c>
      <c r="CI34" s="3">
        <f>VLOOKUP(A34,'BalanceSheet 15-8-19'!$A$11:$CN$476,87,FALSE)</f>
        <v>0</v>
      </c>
      <c r="CJ34" s="3">
        <f>VLOOKUP(A34,'BalanceSheet 15-8-19'!$A$11:$CN$476,88,FALSE)</f>
        <v>0</v>
      </c>
      <c r="CK34" s="3">
        <f>VLOOKUP(A34,'BalanceSheet 15-8-19'!$A$11:$CN$476,89,FALSE)</f>
        <v>0</v>
      </c>
      <c r="CL34" s="3">
        <f>VLOOKUP(A34,'BalanceSheet 15-8-19'!$A$11:$CN$476,90,FALSE)</f>
        <v>0</v>
      </c>
      <c r="CM34" s="3">
        <f>VLOOKUP(A34,'BalanceSheet 15-8-19'!$A$11:$CN$476,91,FALSE)</f>
        <v>0</v>
      </c>
      <c r="CN34" s="3">
        <f>VLOOKUP(A34,'BalanceSheet 15-8-19'!$A$11:$CS$476,92,FALSE)</f>
        <v>0</v>
      </c>
      <c r="CO34" s="3">
        <f>VLOOKUP(A34,'BalanceSheet 15-8-19'!$A$11:$CS$476,93,FALSE)</f>
        <v>0</v>
      </c>
      <c r="CP34" s="3">
        <f>VLOOKUP(A34,'BalanceSheet 15-8-19'!$A$11:$CS$476,94,FALSE)</f>
        <v>0</v>
      </c>
      <c r="CQ34" s="3">
        <f>VLOOKUP(A34,'BalanceSheet 15-8-19'!$A$11:$CS$476,95,FALSE)</f>
        <v>0</v>
      </c>
      <c r="CR34" s="3">
        <f>VLOOKUP(A34,'BalanceSheet 15-8-19'!$A$11:$CS$476,96,FALSE)</f>
        <v>0</v>
      </c>
      <c r="CS34" s="3">
        <f t="shared" si="0"/>
        <v>0</v>
      </c>
      <c r="CU34" s="19">
        <f>CS34-('BalanceSheet 15-8-19'!CS34-'BalanceSheet 15-8-19'!CV34-'BalanceSheet 15-8-19'!CW34)</f>
        <v>0</v>
      </c>
      <c r="CW34" s="132">
        <f t="shared" si="1"/>
        <v>0</v>
      </c>
      <c r="CZ34" s="148">
        <f>HLOOKUP(A34,CJE!$I$5:$TV$2054,2050, FALSE)</f>
        <v>0</v>
      </c>
      <c r="DB34" s="148">
        <f t="shared" si="2"/>
        <v>0</v>
      </c>
      <c r="DF34" s="21" t="s">
        <v>1115</v>
      </c>
      <c r="DG34" s="176">
        <f>DB431+DB434</f>
        <v>0</v>
      </c>
      <c r="DH34" s="85"/>
      <c r="DI34" s="22"/>
    </row>
    <row r="35" spans="1:113" x14ac:dyDescent="0.2">
      <c r="A35" s="3" t="str">
        <f>'BalanceSheet 15-8-19'!A35</f>
        <v>100-102-05 - OCBC 689633097001(Villing)</v>
      </c>
      <c r="B35" s="3">
        <f>VLOOKUP(A35,'BalanceSheet 15-8-19'!$A$11:$CN$476,2,FALSE)</f>
        <v>0</v>
      </c>
      <c r="C35" s="3">
        <f>VLOOKUP(A35,'BalanceSheet 15-8-19'!$A$11:$CN$476,3,FALSE)</f>
        <v>0</v>
      </c>
      <c r="D35" s="3">
        <f>VLOOKUP(A35,'BalanceSheet 15-8-19'!$A$11:$CN$476,4,FALSE)</f>
        <v>0</v>
      </c>
      <c r="E35" s="3">
        <f>VLOOKUP(A35,'BalanceSheet 15-8-19'!$A$11:$CN$476,5,FALSE)</f>
        <v>0</v>
      </c>
      <c r="F35" s="3">
        <f>VLOOKUP(A35,'BalanceSheet 15-8-19'!$A$11:$CN$476,6,FALSE)</f>
        <v>0</v>
      </c>
      <c r="G35" s="3">
        <f>VLOOKUP(A35,'BalanceSheet 15-8-19'!$A$11:$CN$476,7,FALSE)</f>
        <v>0</v>
      </c>
      <c r="H35" s="3">
        <f>VLOOKUP(A35,'BalanceSheet 15-8-19'!$A$11:$CN$476,8,FALSE)</f>
        <v>0</v>
      </c>
      <c r="I35" s="3">
        <f>VLOOKUP(A35,'BalanceSheet 15-8-19'!$A$11:$CN$476,9,FALSE)</f>
        <v>0</v>
      </c>
      <c r="J35" s="3"/>
      <c r="K35" s="3">
        <f>VLOOKUP(A35,'BalanceSheet 15-8-19'!$A$11:$CN$476,11,FALSE)</f>
        <v>0</v>
      </c>
      <c r="L35" s="3">
        <f>VLOOKUP(A35,'BalanceSheet 15-8-19'!$A$11:$CN$476,12,FALSE)</f>
        <v>0</v>
      </c>
      <c r="M35" s="3">
        <f>VLOOKUP(A35,'BalanceSheet 15-8-19'!$A$11:$CN$476,13,FALSE)</f>
        <v>0</v>
      </c>
      <c r="N35" s="3">
        <f>VLOOKUP(A35,'BalanceSheet 15-8-19'!$A$11:$CN$476,14,FALSE)</f>
        <v>0</v>
      </c>
      <c r="O35" s="3">
        <f>VLOOKUP(A35,'BalanceSheet 15-8-19'!$A$11:$CN$476,15,FALSE)</f>
        <v>0</v>
      </c>
      <c r="P35" s="3">
        <f>VLOOKUP(A35,'BalanceSheet 15-8-19'!$A$11:$CN$476,16,FALSE)</f>
        <v>0</v>
      </c>
      <c r="Q35" s="3">
        <f>VLOOKUP(A35,'BalanceSheet 15-8-19'!$A$11:$CN$476,17,FALSE)</f>
        <v>0</v>
      </c>
      <c r="R35" s="3">
        <f>VLOOKUP(A35,'BalanceSheet 15-8-19'!$A$11:$CN$476,18,FALSE)</f>
        <v>0</v>
      </c>
      <c r="S35" s="3">
        <f>VLOOKUP(A35,'BalanceSheet 15-8-19'!$A$11:$CN$476,19,FALSE)</f>
        <v>0</v>
      </c>
      <c r="T35" s="3">
        <f>VLOOKUP(A35,'BalanceSheet 15-8-19'!$A$11:$CN$476,20,FALSE)</f>
        <v>0</v>
      </c>
      <c r="U35" s="3">
        <f>VLOOKUP(A35,'BalanceSheet 15-8-19'!$A$11:$CN$476,21,FALSE)</f>
        <v>0</v>
      </c>
      <c r="V35" s="3">
        <f>VLOOKUP(A35,'BalanceSheet 15-8-19'!$A$11:$CN$476,22,FALSE)</f>
        <v>0</v>
      </c>
      <c r="W35" s="3">
        <f>VLOOKUP(A35,'BalanceSheet 15-8-19'!$A$11:$CN$476,23,FALSE)</f>
        <v>0</v>
      </c>
      <c r="X35" s="3">
        <f>VLOOKUP(A35,'BalanceSheet 15-8-19'!$A$11:$CN$476,24,FALSE)</f>
        <v>0</v>
      </c>
      <c r="Y35" s="3">
        <f>VLOOKUP(A35,'BalanceSheet 15-8-19'!$A$11:$CN$476,25,FALSE)</f>
        <v>0</v>
      </c>
      <c r="Z35" s="3">
        <f>VLOOKUP(A35,'BalanceSheet 15-8-19'!$A$11:$CN$476,26,FALSE)</f>
        <v>0</v>
      </c>
      <c r="AA35" s="3">
        <f>VLOOKUP(A35,'BalanceSheet 15-8-19'!$A$11:$CN$476,27,FALSE)</f>
        <v>0</v>
      </c>
      <c r="AB35" s="3">
        <f>VLOOKUP(A35,'BalanceSheet 15-8-19'!$A$11:$CN$476,28,FALSE)</f>
        <v>0</v>
      </c>
      <c r="AC35" s="3">
        <f>VLOOKUP(A35,'BalanceSheet 15-8-19'!$A$11:$CN$476,29,FALSE)</f>
        <v>0</v>
      </c>
      <c r="AD35" s="3">
        <f>VLOOKUP(A35,'BalanceSheet 15-8-19'!$A$11:$CN$476,30,FALSE)</f>
        <v>0</v>
      </c>
      <c r="AE35" s="3">
        <f>VLOOKUP(A35,'BalanceSheet 15-8-19'!$A$11:$CN$476,31,FALSE)</f>
        <v>0</v>
      </c>
      <c r="AF35" s="3">
        <f>VLOOKUP(A35,'BalanceSheet 15-8-19'!$A$11:$CN$476,32,FALSE)</f>
        <v>0</v>
      </c>
      <c r="AG35" s="3">
        <f>VLOOKUP(A35,'BalanceSheet 15-8-19'!$A$11:$CN$476,33,FALSE)</f>
        <v>0</v>
      </c>
      <c r="AH35" s="3">
        <f>VLOOKUP(A35,'BalanceSheet 15-8-19'!$A$11:$CN$476,34,FALSE)</f>
        <v>0</v>
      </c>
      <c r="AI35" s="3">
        <f>VLOOKUP(A35,'BalanceSheet 15-8-19'!$A$11:$CN$476,35,FALSE)</f>
        <v>0</v>
      </c>
      <c r="AJ35" s="3">
        <f>VLOOKUP(A35,'BalanceSheet 15-8-19'!$A$11:$CN$476,36,FALSE)</f>
        <v>0</v>
      </c>
      <c r="AK35" s="3">
        <f>VLOOKUP(A35,'BalanceSheet 15-8-19'!$A$11:$CN$476,37,FALSE)</f>
        <v>0</v>
      </c>
      <c r="AL35" s="3">
        <f>VLOOKUP(A35,'BalanceSheet 15-8-19'!$A$11:$CN$476,38,FALSE)</f>
        <v>0</v>
      </c>
      <c r="AM35" s="3">
        <f>VLOOKUP(A35,'BalanceSheet 15-8-19'!$A$11:$CN$476,39,FALSE)</f>
        <v>0</v>
      </c>
      <c r="AN35" s="3">
        <f>VLOOKUP(A35,'BalanceSheet 15-8-19'!$A$11:$CN$476,40,FALSE)</f>
        <v>0</v>
      </c>
      <c r="AO35" s="3">
        <f>VLOOKUP(A35,'BalanceSheet 15-8-19'!$A$11:$CN$476,41,FALSE)</f>
        <v>0</v>
      </c>
      <c r="AP35" s="3">
        <f>VLOOKUP(A35,'BalanceSheet 15-8-19'!$A$11:$CN$476,42,FALSE)</f>
        <v>0</v>
      </c>
      <c r="AQ35" s="3">
        <f>VLOOKUP(A35,'BalanceSheet 15-8-19'!$A$11:$CN$476,43,FALSE)</f>
        <v>0</v>
      </c>
      <c r="AR35" s="3">
        <f>VLOOKUP(A35,'BalanceSheet 15-8-19'!$A$11:$CN$476,44,FALSE)</f>
        <v>0</v>
      </c>
      <c r="AS35" s="3">
        <f>VLOOKUP(A35,'BalanceSheet 15-8-19'!$A$11:$CN$476,45,FALSE)</f>
        <v>0</v>
      </c>
      <c r="AT35" s="3">
        <f>VLOOKUP(A35,'BalanceSheet 15-8-19'!$A$11:$CN$476,46,FALSE)</f>
        <v>0</v>
      </c>
      <c r="AU35" s="3">
        <f>VLOOKUP(A35,'BalanceSheet 15-8-19'!$A$11:$CN$476,47,FALSE)</f>
        <v>0</v>
      </c>
      <c r="AV35" s="3">
        <f>VLOOKUP(A35,'BalanceSheet 15-8-19'!$A$11:$CN$476,48,FALSE)</f>
        <v>0</v>
      </c>
      <c r="AW35" s="3">
        <f>VLOOKUP(A35,'BalanceSheet 15-8-19'!$A$11:$CN$476,49,FALSE)</f>
        <v>0</v>
      </c>
      <c r="AX35" s="3">
        <f>VLOOKUP(A35,'BalanceSheet 15-8-19'!$A$11:$CN$476,50,FALSE)</f>
        <v>0</v>
      </c>
      <c r="AY35" s="3">
        <f>VLOOKUP(A35,'BalanceSheet 15-8-19'!$A$11:$CN$476,51,FALSE)</f>
        <v>0</v>
      </c>
      <c r="AZ35" s="3">
        <f>VLOOKUP(A35,'BalanceSheet 15-8-19'!$A$11:$CN$476,52,FALSE)</f>
        <v>0</v>
      </c>
      <c r="BA35" s="3">
        <f>VLOOKUP(A35,'BalanceSheet 15-8-19'!$A$11:$CN$476,53,FALSE)</f>
        <v>0</v>
      </c>
      <c r="BB35" s="3">
        <f>VLOOKUP(A35,'BalanceSheet 15-8-19'!$A$11:$CN$476,54,FALSE)</f>
        <v>0</v>
      </c>
      <c r="BC35" s="3">
        <f>VLOOKUP(A35,'BalanceSheet 15-8-19'!$A$11:$CN$476,55,FALSE)</f>
        <v>0</v>
      </c>
      <c r="BD35" s="3">
        <f>VLOOKUP(A35,'BalanceSheet 15-8-19'!$A$11:$CN$476,56,FALSE)</f>
        <v>0</v>
      </c>
      <c r="BE35" s="3">
        <f>VLOOKUP(A35,'BalanceSheet 15-8-19'!$A$11:$CN$476,57,FALSE)</f>
        <v>0</v>
      </c>
      <c r="BF35" s="3">
        <f>VLOOKUP(A35,'BalanceSheet 15-8-19'!$A$11:$CN$476,58,FALSE)</f>
        <v>0</v>
      </c>
      <c r="BG35" s="12">
        <f>VLOOKUP(A35,'BalanceSheet 15-8-19'!$A$11:$CN$476,59,FALSE)</f>
        <v>0</v>
      </c>
      <c r="BH35" s="3">
        <f>VLOOKUP(A35,'BalanceSheet 15-8-19'!$A$11:$CN$476,60,FALSE)</f>
        <v>0</v>
      </c>
      <c r="BI35" s="3">
        <f>VLOOKUP(A35,'BalanceSheet 15-8-19'!$A$11:$CN$476,61,FALSE)</f>
        <v>0</v>
      </c>
      <c r="BJ35" s="3">
        <f>VLOOKUP(A35,'BalanceSheet 15-8-19'!$A$11:$CN$476,62,FALSE)</f>
        <v>0</v>
      </c>
      <c r="BK35" s="3"/>
      <c r="BL35" s="3">
        <f>VLOOKUP(A35,'BalanceSheet 15-8-19'!$A$11:$CN$476,64,FALSE)</f>
        <v>0</v>
      </c>
      <c r="BM35" s="3">
        <f>VLOOKUP(A35,'BalanceSheet 15-8-19'!$A$11:$CN$476,65,FALSE)</f>
        <v>0</v>
      </c>
      <c r="BN35" s="3">
        <f>VLOOKUP(A35,'BalanceSheet 15-8-19'!$A$11:$CN$476,66,FALSE)</f>
        <v>0</v>
      </c>
      <c r="BO35" s="3">
        <f>VLOOKUP(A35,'BalanceSheet 15-8-19'!$A$11:$CN$476,67,FALSE)</f>
        <v>0</v>
      </c>
      <c r="BP35" s="3">
        <f>VLOOKUP(A35,'BalanceSheet 15-8-19'!$A$11:$CN$476,68,FALSE)</f>
        <v>0</v>
      </c>
      <c r="BQ35" s="3">
        <f>VLOOKUP(A35,'BalanceSheet 15-8-19'!$A$11:$CN$476,69,FALSE)</f>
        <v>0</v>
      </c>
      <c r="BR35" s="3">
        <f>VLOOKUP(A35,'BalanceSheet 15-8-19'!$A$11:$CN$476,70,FALSE)</f>
        <v>0</v>
      </c>
      <c r="BS35" s="3">
        <f>VLOOKUP(A35,'BalanceSheet 15-8-19'!$A$11:$CN$476,71,FALSE)</f>
        <v>0</v>
      </c>
      <c r="BT35" s="3">
        <f>VLOOKUP(A35,'BalanceSheet 15-8-19'!$A$11:$CN$476,72,FALSE)</f>
        <v>0</v>
      </c>
      <c r="BU35" s="3">
        <f>VLOOKUP(A35,'BalanceSheet 15-8-19'!$A$11:$CN$476,73,FALSE)</f>
        <v>0</v>
      </c>
      <c r="BV35" s="3">
        <f>VLOOKUP(A35,'BalanceSheet 15-8-19'!$A$11:$CN$476,74,FALSE)</f>
        <v>0</v>
      </c>
      <c r="BW35" s="3">
        <f>VLOOKUP(A35,'BalanceSheet 15-8-19'!$A$11:$CN$476,75,FALSE)</f>
        <v>0</v>
      </c>
      <c r="BX35" s="3">
        <f>VLOOKUP(A35,'BalanceSheet 15-8-19'!$A$11:$CN$476,76,FALSE)</f>
        <v>0</v>
      </c>
      <c r="BY35" s="3">
        <f>VLOOKUP(A35,'BalanceSheet 15-8-19'!$A$11:$CN$476,77,FALSE)</f>
        <v>0</v>
      </c>
      <c r="BZ35" s="3">
        <f>VLOOKUP(A35,'BalanceSheet 15-8-19'!$A$11:$CN$476,78,FALSE)</f>
        <v>0</v>
      </c>
      <c r="CA35" s="3">
        <f>VLOOKUP(A35,'BalanceSheet 15-8-19'!$A$11:$CN$476,79,FALSE)</f>
        <v>0</v>
      </c>
      <c r="CB35" s="3">
        <f>VLOOKUP(A35,'BalanceSheet 15-8-19'!$A$11:$CN$476,80,FALSE)</f>
        <v>0</v>
      </c>
      <c r="CC35" s="3">
        <f>VLOOKUP(A35,'BalanceSheet 15-8-19'!$A$11:$CN$476,81,FALSE)</f>
        <v>0</v>
      </c>
      <c r="CD35" s="3">
        <f>VLOOKUP(A35,'BalanceSheet 15-8-19'!$A$11:$CN$476,82,FALSE)</f>
        <v>0</v>
      </c>
      <c r="CE35" s="3">
        <f>VLOOKUP(A35,'BalanceSheet 15-8-19'!$A$11:$CN$476,83,FALSE)</f>
        <v>0</v>
      </c>
      <c r="CF35" s="3">
        <f>VLOOKUP(A35,'BalanceSheet 15-8-19'!$A$11:$CN$476,84,FALSE)</f>
        <v>0</v>
      </c>
      <c r="CG35" s="3">
        <f>VLOOKUP(A35,'BalanceSheet 15-8-19'!$A$11:$CN$476,85,FALSE)</f>
        <v>0</v>
      </c>
      <c r="CH35" s="3">
        <f>VLOOKUP(A35,'BalanceSheet 15-8-19'!$A$11:$CN$476,86,FALSE)</f>
        <v>0</v>
      </c>
      <c r="CI35" s="3">
        <f>VLOOKUP(A35,'BalanceSheet 15-8-19'!$A$11:$CN$476,87,FALSE)</f>
        <v>0</v>
      </c>
      <c r="CJ35" s="3">
        <f>VLOOKUP(A35,'BalanceSheet 15-8-19'!$A$11:$CN$476,88,FALSE)</f>
        <v>0</v>
      </c>
      <c r="CK35" s="3">
        <f>VLOOKUP(A35,'BalanceSheet 15-8-19'!$A$11:$CN$476,89,FALSE)</f>
        <v>0</v>
      </c>
      <c r="CL35" s="3">
        <f>VLOOKUP(A35,'BalanceSheet 15-8-19'!$A$11:$CN$476,90,FALSE)</f>
        <v>0</v>
      </c>
      <c r="CM35" s="3">
        <f>VLOOKUP(A35,'BalanceSheet 15-8-19'!$A$11:$CN$476,91,FALSE)</f>
        <v>0</v>
      </c>
      <c r="CN35" s="3">
        <f>VLOOKUP(A35,'BalanceSheet 15-8-19'!$A$11:$CS$476,92,FALSE)</f>
        <v>0</v>
      </c>
      <c r="CO35" s="3">
        <f>VLOOKUP(A35,'BalanceSheet 15-8-19'!$A$11:$CS$476,93,FALSE)</f>
        <v>0</v>
      </c>
      <c r="CP35" s="3">
        <f>VLOOKUP(A35,'BalanceSheet 15-8-19'!$A$11:$CS$476,94,FALSE)</f>
        <v>0</v>
      </c>
      <c r="CQ35" s="3">
        <f>VLOOKUP(A35,'BalanceSheet 15-8-19'!$A$11:$CS$476,95,FALSE)</f>
        <v>0</v>
      </c>
      <c r="CR35" s="3">
        <f>VLOOKUP(A35,'BalanceSheet 15-8-19'!$A$11:$CS$476,96,FALSE)</f>
        <v>0</v>
      </c>
      <c r="CS35" s="3">
        <f t="shared" si="0"/>
        <v>0</v>
      </c>
      <c r="CU35" s="19">
        <f>CS35-('BalanceSheet 15-8-19'!CS35-'BalanceSheet 15-8-19'!CV35-'BalanceSheet 15-8-19'!CW35)</f>
        <v>0</v>
      </c>
      <c r="CW35" s="132">
        <f t="shared" si="1"/>
        <v>0</v>
      </c>
      <c r="CZ35" s="148">
        <f>HLOOKUP(A35,CJE!$I$5:$TV$2054,2050, FALSE)</f>
        <v>0</v>
      </c>
      <c r="DB35" s="148">
        <f t="shared" si="2"/>
        <v>0</v>
      </c>
      <c r="DF35" s="21" t="s">
        <v>1116</v>
      </c>
      <c r="DG35" s="180">
        <f>DB406+DB408+DB410+DB413+DB414+DB415+DB411</f>
        <v>-39637.010687999995</v>
      </c>
      <c r="DH35" s="85"/>
      <c r="DI35" s="22"/>
    </row>
    <row r="36" spans="1:113" x14ac:dyDescent="0.2">
      <c r="A36" s="3" t="str">
        <f>'BalanceSheet 15-8-19'!A36</f>
        <v>100-102-06 - OCBC 695059014001(Venturas Global)</v>
      </c>
      <c r="B36" s="3">
        <f>VLOOKUP(A36,'BalanceSheet 15-8-19'!$A$11:$CN$476,2,FALSE)</f>
        <v>0</v>
      </c>
      <c r="C36" s="3">
        <f>VLOOKUP(A36,'BalanceSheet 15-8-19'!$A$11:$CN$476,3,FALSE)</f>
        <v>0</v>
      </c>
      <c r="D36" s="3">
        <f>VLOOKUP(A36,'BalanceSheet 15-8-19'!$A$11:$CN$476,4,FALSE)</f>
        <v>0</v>
      </c>
      <c r="E36" s="3">
        <f>VLOOKUP(A36,'BalanceSheet 15-8-19'!$A$11:$CN$476,5,FALSE)</f>
        <v>0</v>
      </c>
      <c r="F36" s="3">
        <f>VLOOKUP(A36,'BalanceSheet 15-8-19'!$A$11:$CN$476,6,FALSE)</f>
        <v>0</v>
      </c>
      <c r="G36" s="3">
        <f>VLOOKUP(A36,'BalanceSheet 15-8-19'!$A$11:$CN$476,7,FALSE)</f>
        <v>0</v>
      </c>
      <c r="H36" s="3">
        <f>VLOOKUP(A36,'BalanceSheet 15-8-19'!$A$11:$CN$476,8,FALSE)</f>
        <v>0</v>
      </c>
      <c r="I36" s="3">
        <f>VLOOKUP(A36,'BalanceSheet 15-8-19'!$A$11:$CN$476,9,FALSE)</f>
        <v>0</v>
      </c>
      <c r="J36" s="3"/>
      <c r="K36" s="3">
        <f>VLOOKUP(A36,'BalanceSheet 15-8-19'!$A$11:$CN$476,11,FALSE)</f>
        <v>0</v>
      </c>
      <c r="L36" s="3">
        <f>VLOOKUP(A36,'BalanceSheet 15-8-19'!$A$11:$CN$476,12,FALSE)</f>
        <v>0</v>
      </c>
      <c r="M36" s="3">
        <f>VLOOKUP(A36,'BalanceSheet 15-8-19'!$A$11:$CN$476,13,FALSE)</f>
        <v>0</v>
      </c>
      <c r="N36" s="3">
        <f>VLOOKUP(A36,'BalanceSheet 15-8-19'!$A$11:$CN$476,14,FALSE)</f>
        <v>0</v>
      </c>
      <c r="O36" s="3">
        <f>VLOOKUP(A36,'BalanceSheet 15-8-19'!$A$11:$CN$476,15,FALSE)</f>
        <v>0</v>
      </c>
      <c r="P36" s="3">
        <f>VLOOKUP(A36,'BalanceSheet 15-8-19'!$A$11:$CN$476,16,FALSE)</f>
        <v>0</v>
      </c>
      <c r="Q36" s="3">
        <f>VLOOKUP(A36,'BalanceSheet 15-8-19'!$A$11:$CN$476,17,FALSE)</f>
        <v>0</v>
      </c>
      <c r="R36" s="3">
        <f>VLOOKUP(A36,'BalanceSheet 15-8-19'!$A$11:$CN$476,18,FALSE)</f>
        <v>0</v>
      </c>
      <c r="S36" s="3">
        <f>VLOOKUP(A36,'BalanceSheet 15-8-19'!$A$11:$CN$476,19,FALSE)</f>
        <v>0</v>
      </c>
      <c r="T36" s="3">
        <f>VLOOKUP(A36,'BalanceSheet 15-8-19'!$A$11:$CN$476,20,FALSE)</f>
        <v>0</v>
      </c>
      <c r="U36" s="3">
        <f>VLOOKUP(A36,'BalanceSheet 15-8-19'!$A$11:$CN$476,21,FALSE)</f>
        <v>0</v>
      </c>
      <c r="V36" s="3">
        <f>VLOOKUP(A36,'BalanceSheet 15-8-19'!$A$11:$CN$476,22,FALSE)</f>
        <v>0</v>
      </c>
      <c r="W36" s="3">
        <f>VLOOKUP(A36,'BalanceSheet 15-8-19'!$A$11:$CN$476,23,FALSE)</f>
        <v>0</v>
      </c>
      <c r="X36" s="3">
        <f>VLOOKUP(A36,'BalanceSheet 15-8-19'!$A$11:$CN$476,24,FALSE)</f>
        <v>0</v>
      </c>
      <c r="Y36" s="3">
        <f>VLOOKUP(A36,'BalanceSheet 15-8-19'!$A$11:$CN$476,25,FALSE)</f>
        <v>0</v>
      </c>
      <c r="Z36" s="3">
        <f>VLOOKUP(A36,'BalanceSheet 15-8-19'!$A$11:$CN$476,26,FALSE)</f>
        <v>0</v>
      </c>
      <c r="AA36" s="3">
        <f>VLOOKUP(A36,'BalanceSheet 15-8-19'!$A$11:$CN$476,27,FALSE)</f>
        <v>0</v>
      </c>
      <c r="AB36" s="3">
        <f>VLOOKUP(A36,'BalanceSheet 15-8-19'!$A$11:$CN$476,28,FALSE)</f>
        <v>0</v>
      </c>
      <c r="AC36" s="3">
        <f>VLOOKUP(A36,'BalanceSheet 15-8-19'!$A$11:$CN$476,29,FALSE)</f>
        <v>0</v>
      </c>
      <c r="AD36" s="3">
        <f>VLOOKUP(A36,'BalanceSheet 15-8-19'!$A$11:$CN$476,30,FALSE)</f>
        <v>0</v>
      </c>
      <c r="AE36" s="3">
        <f>VLOOKUP(A36,'BalanceSheet 15-8-19'!$A$11:$CN$476,31,FALSE)</f>
        <v>0</v>
      </c>
      <c r="AF36" s="3">
        <f>VLOOKUP(A36,'BalanceSheet 15-8-19'!$A$11:$CN$476,32,FALSE)</f>
        <v>0</v>
      </c>
      <c r="AG36" s="3">
        <f>VLOOKUP(A36,'BalanceSheet 15-8-19'!$A$11:$CN$476,33,FALSE)</f>
        <v>0</v>
      </c>
      <c r="AH36" s="3">
        <f>VLOOKUP(A36,'BalanceSheet 15-8-19'!$A$11:$CN$476,34,FALSE)</f>
        <v>0</v>
      </c>
      <c r="AI36" s="3">
        <f>VLOOKUP(A36,'BalanceSheet 15-8-19'!$A$11:$CN$476,35,FALSE)</f>
        <v>0</v>
      </c>
      <c r="AJ36" s="3">
        <f>VLOOKUP(A36,'BalanceSheet 15-8-19'!$A$11:$CN$476,36,FALSE)</f>
        <v>0</v>
      </c>
      <c r="AK36" s="3">
        <f>VLOOKUP(A36,'BalanceSheet 15-8-19'!$A$11:$CN$476,37,FALSE)</f>
        <v>0</v>
      </c>
      <c r="AL36" s="3">
        <f>VLOOKUP(A36,'BalanceSheet 15-8-19'!$A$11:$CN$476,38,FALSE)</f>
        <v>0</v>
      </c>
      <c r="AM36" s="3">
        <f>VLOOKUP(A36,'BalanceSheet 15-8-19'!$A$11:$CN$476,39,FALSE)</f>
        <v>0</v>
      </c>
      <c r="AN36" s="3">
        <f>VLOOKUP(A36,'BalanceSheet 15-8-19'!$A$11:$CN$476,40,FALSE)</f>
        <v>0</v>
      </c>
      <c r="AO36" s="3">
        <f>VLOOKUP(A36,'BalanceSheet 15-8-19'!$A$11:$CN$476,41,FALSE)</f>
        <v>0</v>
      </c>
      <c r="AP36" s="3">
        <f>VLOOKUP(A36,'BalanceSheet 15-8-19'!$A$11:$CN$476,42,FALSE)</f>
        <v>0</v>
      </c>
      <c r="AQ36" s="3">
        <f>VLOOKUP(A36,'BalanceSheet 15-8-19'!$A$11:$CN$476,43,FALSE)</f>
        <v>0</v>
      </c>
      <c r="AR36" s="3">
        <f>VLOOKUP(A36,'BalanceSheet 15-8-19'!$A$11:$CN$476,44,FALSE)</f>
        <v>0</v>
      </c>
      <c r="AS36" s="3">
        <f>VLOOKUP(A36,'BalanceSheet 15-8-19'!$A$11:$CN$476,45,FALSE)</f>
        <v>0</v>
      </c>
      <c r="AT36" s="3">
        <f>VLOOKUP(A36,'BalanceSheet 15-8-19'!$A$11:$CN$476,46,FALSE)</f>
        <v>0</v>
      </c>
      <c r="AU36" s="3">
        <f>VLOOKUP(A36,'BalanceSheet 15-8-19'!$A$11:$CN$476,47,FALSE)</f>
        <v>0</v>
      </c>
      <c r="AV36" s="3">
        <f>VLOOKUP(A36,'BalanceSheet 15-8-19'!$A$11:$CN$476,48,FALSE)</f>
        <v>0</v>
      </c>
      <c r="AW36" s="3">
        <f>VLOOKUP(A36,'BalanceSheet 15-8-19'!$A$11:$CN$476,49,FALSE)</f>
        <v>0</v>
      </c>
      <c r="AX36" s="3">
        <f>VLOOKUP(A36,'BalanceSheet 15-8-19'!$A$11:$CN$476,50,FALSE)</f>
        <v>0</v>
      </c>
      <c r="AY36" s="3">
        <f>VLOOKUP(A36,'BalanceSheet 15-8-19'!$A$11:$CN$476,51,FALSE)</f>
        <v>0</v>
      </c>
      <c r="AZ36" s="3">
        <f>VLOOKUP(A36,'BalanceSheet 15-8-19'!$A$11:$CN$476,52,FALSE)</f>
        <v>0</v>
      </c>
      <c r="BA36" s="3">
        <f>VLOOKUP(A36,'BalanceSheet 15-8-19'!$A$11:$CN$476,53,FALSE)</f>
        <v>0</v>
      </c>
      <c r="BB36" s="3">
        <f>VLOOKUP(A36,'BalanceSheet 15-8-19'!$A$11:$CN$476,54,FALSE)</f>
        <v>0</v>
      </c>
      <c r="BC36" s="3">
        <f>VLOOKUP(A36,'BalanceSheet 15-8-19'!$A$11:$CN$476,55,FALSE)</f>
        <v>0</v>
      </c>
      <c r="BD36" s="3">
        <f>VLOOKUP(A36,'BalanceSheet 15-8-19'!$A$11:$CN$476,56,FALSE)</f>
        <v>0</v>
      </c>
      <c r="BE36" s="3">
        <f>VLOOKUP(A36,'BalanceSheet 15-8-19'!$A$11:$CN$476,57,FALSE)</f>
        <v>0</v>
      </c>
      <c r="BF36" s="3">
        <f>VLOOKUP(A36,'BalanceSheet 15-8-19'!$A$11:$CN$476,58,FALSE)</f>
        <v>0</v>
      </c>
      <c r="BG36" s="12">
        <f>VLOOKUP(A36,'BalanceSheet 15-8-19'!$A$11:$CN$476,59,FALSE)</f>
        <v>0</v>
      </c>
      <c r="BH36" s="3">
        <f>VLOOKUP(A36,'BalanceSheet 15-8-19'!$A$11:$CN$476,60,FALSE)</f>
        <v>0</v>
      </c>
      <c r="BI36" s="3">
        <f>VLOOKUP(A36,'BalanceSheet 15-8-19'!$A$11:$CN$476,61,FALSE)</f>
        <v>0</v>
      </c>
      <c r="BJ36" s="3">
        <f>VLOOKUP(A36,'BalanceSheet 15-8-19'!$A$11:$CN$476,62,FALSE)</f>
        <v>0</v>
      </c>
      <c r="BK36" s="3"/>
      <c r="BL36" s="3">
        <f>VLOOKUP(A36,'BalanceSheet 15-8-19'!$A$11:$CN$476,64,FALSE)</f>
        <v>0</v>
      </c>
      <c r="BM36" s="3">
        <f>VLOOKUP(A36,'BalanceSheet 15-8-19'!$A$11:$CN$476,65,FALSE)</f>
        <v>0</v>
      </c>
      <c r="BN36" s="3">
        <f>VLOOKUP(A36,'BalanceSheet 15-8-19'!$A$11:$CN$476,66,FALSE)</f>
        <v>0</v>
      </c>
      <c r="BO36" s="3">
        <f>VLOOKUP(A36,'BalanceSheet 15-8-19'!$A$11:$CN$476,67,FALSE)</f>
        <v>0</v>
      </c>
      <c r="BP36" s="3">
        <f>VLOOKUP(A36,'BalanceSheet 15-8-19'!$A$11:$CN$476,68,FALSE)</f>
        <v>0</v>
      </c>
      <c r="BQ36" s="3">
        <f>VLOOKUP(A36,'BalanceSheet 15-8-19'!$A$11:$CN$476,69,FALSE)</f>
        <v>0</v>
      </c>
      <c r="BR36" s="3">
        <f>VLOOKUP(A36,'BalanceSheet 15-8-19'!$A$11:$CN$476,70,FALSE)</f>
        <v>0</v>
      </c>
      <c r="BS36" s="3">
        <f>VLOOKUP(A36,'BalanceSheet 15-8-19'!$A$11:$CN$476,71,FALSE)</f>
        <v>0</v>
      </c>
      <c r="BT36" s="3">
        <f>VLOOKUP(A36,'BalanceSheet 15-8-19'!$A$11:$CN$476,72,FALSE)</f>
        <v>0</v>
      </c>
      <c r="BU36" s="3">
        <f>VLOOKUP(A36,'BalanceSheet 15-8-19'!$A$11:$CN$476,73,FALSE)</f>
        <v>0</v>
      </c>
      <c r="BV36" s="3">
        <f>VLOOKUP(A36,'BalanceSheet 15-8-19'!$A$11:$CN$476,74,FALSE)</f>
        <v>0</v>
      </c>
      <c r="BW36" s="3">
        <f>VLOOKUP(A36,'BalanceSheet 15-8-19'!$A$11:$CN$476,75,FALSE)</f>
        <v>0</v>
      </c>
      <c r="BX36" s="3">
        <f>VLOOKUP(A36,'BalanceSheet 15-8-19'!$A$11:$CN$476,76,FALSE)</f>
        <v>0</v>
      </c>
      <c r="BY36" s="3">
        <f>VLOOKUP(A36,'BalanceSheet 15-8-19'!$A$11:$CN$476,77,FALSE)</f>
        <v>0</v>
      </c>
      <c r="BZ36" s="3">
        <f>VLOOKUP(A36,'BalanceSheet 15-8-19'!$A$11:$CN$476,78,FALSE)</f>
        <v>0</v>
      </c>
      <c r="CA36" s="3">
        <f>VLOOKUP(A36,'BalanceSheet 15-8-19'!$A$11:$CN$476,79,FALSE)</f>
        <v>0</v>
      </c>
      <c r="CB36" s="3">
        <f>VLOOKUP(A36,'BalanceSheet 15-8-19'!$A$11:$CN$476,80,FALSE)</f>
        <v>0</v>
      </c>
      <c r="CC36" s="3">
        <f>VLOOKUP(A36,'BalanceSheet 15-8-19'!$A$11:$CN$476,81,FALSE)</f>
        <v>0</v>
      </c>
      <c r="CD36" s="3">
        <f>VLOOKUP(A36,'BalanceSheet 15-8-19'!$A$11:$CN$476,82,FALSE)</f>
        <v>0</v>
      </c>
      <c r="CE36" s="3">
        <f>VLOOKUP(A36,'BalanceSheet 15-8-19'!$A$11:$CN$476,83,FALSE)</f>
        <v>0</v>
      </c>
      <c r="CF36" s="3">
        <f>VLOOKUP(A36,'BalanceSheet 15-8-19'!$A$11:$CN$476,84,FALSE)</f>
        <v>0</v>
      </c>
      <c r="CG36" s="3">
        <f>VLOOKUP(A36,'BalanceSheet 15-8-19'!$A$11:$CN$476,85,FALSE)</f>
        <v>0</v>
      </c>
      <c r="CH36" s="3">
        <f>VLOOKUP(A36,'BalanceSheet 15-8-19'!$A$11:$CN$476,86,FALSE)</f>
        <v>0</v>
      </c>
      <c r="CI36" s="3">
        <f>VLOOKUP(A36,'BalanceSheet 15-8-19'!$A$11:$CN$476,87,FALSE)</f>
        <v>0</v>
      </c>
      <c r="CJ36" s="3">
        <f>VLOOKUP(A36,'BalanceSheet 15-8-19'!$A$11:$CN$476,88,FALSE)</f>
        <v>0</v>
      </c>
      <c r="CK36" s="3">
        <f>VLOOKUP(A36,'BalanceSheet 15-8-19'!$A$11:$CN$476,89,FALSE)</f>
        <v>0</v>
      </c>
      <c r="CL36" s="3">
        <f>VLOOKUP(A36,'BalanceSheet 15-8-19'!$A$11:$CN$476,90,FALSE)</f>
        <v>0</v>
      </c>
      <c r="CM36" s="3">
        <f>VLOOKUP(A36,'BalanceSheet 15-8-19'!$A$11:$CN$476,91,FALSE)</f>
        <v>0</v>
      </c>
      <c r="CN36" s="3">
        <f>VLOOKUP(A36,'BalanceSheet 15-8-19'!$A$11:$CS$476,92,FALSE)</f>
        <v>0</v>
      </c>
      <c r="CO36" s="3">
        <f>VLOOKUP(A36,'BalanceSheet 15-8-19'!$A$11:$CS$476,93,FALSE)</f>
        <v>0</v>
      </c>
      <c r="CP36" s="3">
        <f>VLOOKUP(A36,'BalanceSheet 15-8-19'!$A$11:$CS$476,94,FALSE)</f>
        <v>0</v>
      </c>
      <c r="CQ36" s="3">
        <f>VLOOKUP(A36,'BalanceSheet 15-8-19'!$A$11:$CS$476,95,FALSE)</f>
        <v>0</v>
      </c>
      <c r="CR36" s="3">
        <f>VLOOKUP(A36,'BalanceSheet 15-8-19'!$A$11:$CS$476,96,FALSE)</f>
        <v>0</v>
      </c>
      <c r="CS36" s="3">
        <f t="shared" si="0"/>
        <v>0</v>
      </c>
      <c r="CU36" s="19">
        <f>CS36-('BalanceSheet 15-8-19'!CS36-'BalanceSheet 15-8-19'!CV36-'BalanceSheet 15-8-19'!CW36)</f>
        <v>0</v>
      </c>
      <c r="CW36" s="132">
        <f t="shared" si="1"/>
        <v>0</v>
      </c>
      <c r="CZ36" s="148">
        <f>HLOOKUP(A36,CJE!$I$5:$TV$2054,2050, FALSE)</f>
        <v>0</v>
      </c>
      <c r="DB36" s="148">
        <f t="shared" si="2"/>
        <v>0</v>
      </c>
      <c r="DF36" s="21" t="s">
        <v>1117</v>
      </c>
      <c r="DG36" s="176">
        <f>SUM(DG31:DG35)</f>
        <v>114579.335718159</v>
      </c>
      <c r="DH36" s="85"/>
      <c r="DI36" s="22"/>
    </row>
    <row r="37" spans="1:113" x14ac:dyDescent="0.2">
      <c r="A37" s="3" t="str">
        <f>'BalanceSheet 15-8-19'!A37</f>
        <v>100-102-07 - OCBC 689690733001(Bitmakers)</v>
      </c>
      <c r="B37" s="3">
        <f>VLOOKUP(A37,'BalanceSheet 15-8-19'!$A$11:$CN$476,2,FALSE)</f>
        <v>0</v>
      </c>
      <c r="C37" s="3">
        <f>VLOOKUP(A37,'BalanceSheet 15-8-19'!$A$11:$CN$476,3,FALSE)</f>
        <v>0</v>
      </c>
      <c r="D37" s="3">
        <f>VLOOKUP(A37,'BalanceSheet 15-8-19'!$A$11:$CN$476,4,FALSE)</f>
        <v>0</v>
      </c>
      <c r="E37" s="3">
        <f>VLOOKUP(A37,'BalanceSheet 15-8-19'!$A$11:$CN$476,5,FALSE)</f>
        <v>0</v>
      </c>
      <c r="F37" s="3">
        <f>VLOOKUP(A37,'BalanceSheet 15-8-19'!$A$11:$CN$476,6,FALSE)</f>
        <v>0</v>
      </c>
      <c r="G37" s="3">
        <f>VLOOKUP(A37,'BalanceSheet 15-8-19'!$A$11:$CN$476,7,FALSE)</f>
        <v>0</v>
      </c>
      <c r="H37" s="3">
        <f>VLOOKUP(A37,'BalanceSheet 15-8-19'!$A$11:$CN$476,8,FALSE)</f>
        <v>0</v>
      </c>
      <c r="I37" s="3">
        <f>VLOOKUP(A37,'BalanceSheet 15-8-19'!$A$11:$CN$476,9,FALSE)</f>
        <v>0</v>
      </c>
      <c r="J37" s="3"/>
      <c r="K37" s="3">
        <f>VLOOKUP(A37,'BalanceSheet 15-8-19'!$A$11:$CN$476,11,FALSE)</f>
        <v>0</v>
      </c>
      <c r="L37" s="3">
        <f>VLOOKUP(A37,'BalanceSheet 15-8-19'!$A$11:$CN$476,12,FALSE)</f>
        <v>0</v>
      </c>
      <c r="M37" s="3">
        <f>VLOOKUP(A37,'BalanceSheet 15-8-19'!$A$11:$CN$476,13,FALSE)</f>
        <v>0</v>
      </c>
      <c r="N37" s="3">
        <f>VLOOKUP(A37,'BalanceSheet 15-8-19'!$A$11:$CN$476,14,FALSE)</f>
        <v>0</v>
      </c>
      <c r="O37" s="3">
        <f>VLOOKUP(A37,'BalanceSheet 15-8-19'!$A$11:$CN$476,15,FALSE)</f>
        <v>0</v>
      </c>
      <c r="P37" s="3">
        <f>VLOOKUP(A37,'BalanceSheet 15-8-19'!$A$11:$CN$476,16,FALSE)</f>
        <v>0</v>
      </c>
      <c r="Q37" s="3">
        <f>VLOOKUP(A37,'BalanceSheet 15-8-19'!$A$11:$CN$476,17,FALSE)</f>
        <v>0</v>
      </c>
      <c r="R37" s="3">
        <f>VLOOKUP(A37,'BalanceSheet 15-8-19'!$A$11:$CN$476,18,FALSE)</f>
        <v>0</v>
      </c>
      <c r="S37" s="3">
        <f>VLOOKUP(A37,'BalanceSheet 15-8-19'!$A$11:$CN$476,19,FALSE)</f>
        <v>0</v>
      </c>
      <c r="T37" s="3">
        <f>VLOOKUP(A37,'BalanceSheet 15-8-19'!$A$11:$CN$476,20,FALSE)</f>
        <v>0</v>
      </c>
      <c r="U37" s="3">
        <f>VLOOKUP(A37,'BalanceSheet 15-8-19'!$A$11:$CN$476,21,FALSE)</f>
        <v>0</v>
      </c>
      <c r="V37" s="3">
        <f>VLOOKUP(A37,'BalanceSheet 15-8-19'!$A$11:$CN$476,22,FALSE)</f>
        <v>0</v>
      </c>
      <c r="W37" s="3">
        <f>VLOOKUP(A37,'BalanceSheet 15-8-19'!$A$11:$CN$476,23,FALSE)</f>
        <v>0</v>
      </c>
      <c r="X37" s="3">
        <f>VLOOKUP(A37,'BalanceSheet 15-8-19'!$A$11:$CN$476,24,FALSE)</f>
        <v>0</v>
      </c>
      <c r="Y37" s="3">
        <f>VLOOKUP(A37,'BalanceSheet 15-8-19'!$A$11:$CN$476,25,FALSE)</f>
        <v>0</v>
      </c>
      <c r="Z37" s="3">
        <f>VLOOKUP(A37,'BalanceSheet 15-8-19'!$A$11:$CN$476,26,FALSE)</f>
        <v>0</v>
      </c>
      <c r="AA37" s="3">
        <f>VLOOKUP(A37,'BalanceSheet 15-8-19'!$A$11:$CN$476,27,FALSE)</f>
        <v>0</v>
      </c>
      <c r="AB37" s="3">
        <f>VLOOKUP(A37,'BalanceSheet 15-8-19'!$A$11:$CN$476,28,FALSE)</f>
        <v>0</v>
      </c>
      <c r="AC37" s="3">
        <f>VLOOKUP(A37,'BalanceSheet 15-8-19'!$A$11:$CN$476,29,FALSE)</f>
        <v>0</v>
      </c>
      <c r="AD37" s="3">
        <f>VLOOKUP(A37,'BalanceSheet 15-8-19'!$A$11:$CN$476,30,FALSE)</f>
        <v>0</v>
      </c>
      <c r="AE37" s="3">
        <f>VLOOKUP(A37,'BalanceSheet 15-8-19'!$A$11:$CN$476,31,FALSE)</f>
        <v>0</v>
      </c>
      <c r="AF37" s="3">
        <f>VLOOKUP(A37,'BalanceSheet 15-8-19'!$A$11:$CN$476,32,FALSE)</f>
        <v>0</v>
      </c>
      <c r="AG37" s="3">
        <f>VLOOKUP(A37,'BalanceSheet 15-8-19'!$A$11:$CN$476,33,FALSE)</f>
        <v>0</v>
      </c>
      <c r="AH37" s="3">
        <f>VLOOKUP(A37,'BalanceSheet 15-8-19'!$A$11:$CN$476,34,FALSE)</f>
        <v>0</v>
      </c>
      <c r="AI37" s="3">
        <f>VLOOKUP(A37,'BalanceSheet 15-8-19'!$A$11:$CN$476,35,FALSE)</f>
        <v>0</v>
      </c>
      <c r="AJ37" s="3">
        <f>VLOOKUP(A37,'BalanceSheet 15-8-19'!$A$11:$CN$476,36,FALSE)</f>
        <v>0</v>
      </c>
      <c r="AK37" s="3">
        <f>VLOOKUP(A37,'BalanceSheet 15-8-19'!$A$11:$CN$476,37,FALSE)</f>
        <v>0</v>
      </c>
      <c r="AL37" s="3">
        <f>VLOOKUP(A37,'BalanceSheet 15-8-19'!$A$11:$CN$476,38,FALSE)</f>
        <v>0</v>
      </c>
      <c r="AM37" s="3">
        <f>VLOOKUP(A37,'BalanceSheet 15-8-19'!$A$11:$CN$476,39,FALSE)</f>
        <v>0</v>
      </c>
      <c r="AN37" s="3">
        <f>VLOOKUP(A37,'BalanceSheet 15-8-19'!$A$11:$CN$476,40,FALSE)</f>
        <v>0</v>
      </c>
      <c r="AO37" s="3">
        <f>VLOOKUP(A37,'BalanceSheet 15-8-19'!$A$11:$CN$476,41,FALSE)</f>
        <v>0</v>
      </c>
      <c r="AP37" s="3">
        <f>VLOOKUP(A37,'BalanceSheet 15-8-19'!$A$11:$CN$476,42,FALSE)</f>
        <v>0</v>
      </c>
      <c r="AQ37" s="3">
        <f>VLOOKUP(A37,'BalanceSheet 15-8-19'!$A$11:$CN$476,43,FALSE)</f>
        <v>0</v>
      </c>
      <c r="AR37" s="3">
        <f>VLOOKUP(A37,'BalanceSheet 15-8-19'!$A$11:$CN$476,44,FALSE)</f>
        <v>0</v>
      </c>
      <c r="AS37" s="3">
        <f>VLOOKUP(A37,'BalanceSheet 15-8-19'!$A$11:$CN$476,45,FALSE)</f>
        <v>0</v>
      </c>
      <c r="AT37" s="3">
        <f>VLOOKUP(A37,'BalanceSheet 15-8-19'!$A$11:$CN$476,46,FALSE)</f>
        <v>0</v>
      </c>
      <c r="AU37" s="3">
        <f>VLOOKUP(A37,'BalanceSheet 15-8-19'!$A$11:$CN$476,47,FALSE)</f>
        <v>0</v>
      </c>
      <c r="AV37" s="3">
        <f>VLOOKUP(A37,'BalanceSheet 15-8-19'!$A$11:$CN$476,48,FALSE)</f>
        <v>0</v>
      </c>
      <c r="AW37" s="3">
        <f>VLOOKUP(A37,'BalanceSheet 15-8-19'!$A$11:$CN$476,49,FALSE)</f>
        <v>0</v>
      </c>
      <c r="AX37" s="3">
        <f>VLOOKUP(A37,'BalanceSheet 15-8-19'!$A$11:$CN$476,50,FALSE)</f>
        <v>0</v>
      </c>
      <c r="AY37" s="3">
        <f>VLOOKUP(A37,'BalanceSheet 15-8-19'!$A$11:$CN$476,51,FALSE)</f>
        <v>0</v>
      </c>
      <c r="AZ37" s="3">
        <f>VLOOKUP(A37,'BalanceSheet 15-8-19'!$A$11:$CN$476,52,FALSE)</f>
        <v>0</v>
      </c>
      <c r="BA37" s="3">
        <f>VLOOKUP(A37,'BalanceSheet 15-8-19'!$A$11:$CN$476,53,FALSE)</f>
        <v>0</v>
      </c>
      <c r="BB37" s="3">
        <f>VLOOKUP(A37,'BalanceSheet 15-8-19'!$A$11:$CN$476,54,FALSE)</f>
        <v>0</v>
      </c>
      <c r="BC37" s="3">
        <f>VLOOKUP(A37,'BalanceSheet 15-8-19'!$A$11:$CN$476,55,FALSE)</f>
        <v>0</v>
      </c>
      <c r="BD37" s="3">
        <f>VLOOKUP(A37,'BalanceSheet 15-8-19'!$A$11:$CN$476,56,FALSE)</f>
        <v>0</v>
      </c>
      <c r="BE37" s="3">
        <f>VLOOKUP(A37,'BalanceSheet 15-8-19'!$A$11:$CN$476,57,FALSE)</f>
        <v>0</v>
      </c>
      <c r="BF37" s="3">
        <f>VLOOKUP(A37,'BalanceSheet 15-8-19'!$A$11:$CN$476,58,FALSE)</f>
        <v>0</v>
      </c>
      <c r="BG37" s="12">
        <f>VLOOKUP(A37,'BalanceSheet 15-8-19'!$A$11:$CN$476,59,FALSE)</f>
        <v>0</v>
      </c>
      <c r="BH37" s="3">
        <f>VLOOKUP(A37,'BalanceSheet 15-8-19'!$A$11:$CN$476,60,FALSE)</f>
        <v>0</v>
      </c>
      <c r="BI37" s="3">
        <f>VLOOKUP(A37,'BalanceSheet 15-8-19'!$A$11:$CN$476,61,FALSE)</f>
        <v>0</v>
      </c>
      <c r="BJ37" s="3">
        <f>VLOOKUP(A37,'BalanceSheet 15-8-19'!$A$11:$CN$476,62,FALSE)</f>
        <v>0</v>
      </c>
      <c r="BK37" s="3"/>
      <c r="BL37" s="3">
        <f>VLOOKUP(A37,'BalanceSheet 15-8-19'!$A$11:$CN$476,64,FALSE)</f>
        <v>0</v>
      </c>
      <c r="BM37" s="3">
        <f>VLOOKUP(A37,'BalanceSheet 15-8-19'!$A$11:$CN$476,65,FALSE)</f>
        <v>0</v>
      </c>
      <c r="BN37" s="3">
        <f>VLOOKUP(A37,'BalanceSheet 15-8-19'!$A$11:$CN$476,66,FALSE)</f>
        <v>0</v>
      </c>
      <c r="BO37" s="3">
        <f>VLOOKUP(A37,'BalanceSheet 15-8-19'!$A$11:$CN$476,67,FALSE)</f>
        <v>0</v>
      </c>
      <c r="BP37" s="3">
        <f>VLOOKUP(A37,'BalanceSheet 15-8-19'!$A$11:$CN$476,68,FALSE)</f>
        <v>0</v>
      </c>
      <c r="BQ37" s="3">
        <f>VLOOKUP(A37,'BalanceSheet 15-8-19'!$A$11:$CN$476,69,FALSE)</f>
        <v>0</v>
      </c>
      <c r="BR37" s="3">
        <f>VLOOKUP(A37,'BalanceSheet 15-8-19'!$A$11:$CN$476,70,FALSE)</f>
        <v>0</v>
      </c>
      <c r="BS37" s="3">
        <f>VLOOKUP(A37,'BalanceSheet 15-8-19'!$A$11:$CN$476,71,FALSE)</f>
        <v>0</v>
      </c>
      <c r="BT37" s="3">
        <f>VLOOKUP(A37,'BalanceSheet 15-8-19'!$A$11:$CN$476,72,FALSE)</f>
        <v>0</v>
      </c>
      <c r="BU37" s="3">
        <f>VLOOKUP(A37,'BalanceSheet 15-8-19'!$A$11:$CN$476,73,FALSE)</f>
        <v>0</v>
      </c>
      <c r="BV37" s="3">
        <f>VLOOKUP(A37,'BalanceSheet 15-8-19'!$A$11:$CN$476,74,FALSE)</f>
        <v>0</v>
      </c>
      <c r="BW37" s="3">
        <f>VLOOKUP(A37,'BalanceSheet 15-8-19'!$A$11:$CN$476,75,FALSE)</f>
        <v>0</v>
      </c>
      <c r="BX37" s="3">
        <f>VLOOKUP(A37,'BalanceSheet 15-8-19'!$A$11:$CN$476,76,FALSE)</f>
        <v>0</v>
      </c>
      <c r="BY37" s="3">
        <f>VLOOKUP(A37,'BalanceSheet 15-8-19'!$A$11:$CN$476,77,FALSE)</f>
        <v>0</v>
      </c>
      <c r="BZ37" s="3">
        <f>VLOOKUP(A37,'BalanceSheet 15-8-19'!$A$11:$CN$476,78,FALSE)</f>
        <v>0</v>
      </c>
      <c r="CA37" s="3">
        <f>VLOOKUP(A37,'BalanceSheet 15-8-19'!$A$11:$CN$476,79,FALSE)</f>
        <v>0</v>
      </c>
      <c r="CB37" s="3">
        <f>VLOOKUP(A37,'BalanceSheet 15-8-19'!$A$11:$CN$476,80,FALSE)</f>
        <v>0</v>
      </c>
      <c r="CC37" s="3">
        <f>VLOOKUP(A37,'BalanceSheet 15-8-19'!$A$11:$CN$476,81,FALSE)</f>
        <v>0</v>
      </c>
      <c r="CD37" s="3">
        <f>VLOOKUP(A37,'BalanceSheet 15-8-19'!$A$11:$CN$476,82,FALSE)</f>
        <v>0</v>
      </c>
      <c r="CE37" s="3">
        <f>VLOOKUP(A37,'BalanceSheet 15-8-19'!$A$11:$CN$476,83,FALSE)</f>
        <v>0</v>
      </c>
      <c r="CF37" s="3">
        <f>VLOOKUP(A37,'BalanceSheet 15-8-19'!$A$11:$CN$476,84,FALSE)</f>
        <v>0</v>
      </c>
      <c r="CG37" s="3">
        <f>VLOOKUP(A37,'BalanceSheet 15-8-19'!$A$11:$CN$476,85,FALSE)</f>
        <v>0</v>
      </c>
      <c r="CH37" s="3">
        <f>VLOOKUP(A37,'BalanceSheet 15-8-19'!$A$11:$CN$476,86,FALSE)</f>
        <v>0</v>
      </c>
      <c r="CI37" s="3">
        <f>VLOOKUP(A37,'BalanceSheet 15-8-19'!$A$11:$CN$476,87,FALSE)</f>
        <v>0</v>
      </c>
      <c r="CJ37" s="3">
        <f>VLOOKUP(A37,'BalanceSheet 15-8-19'!$A$11:$CN$476,88,FALSE)</f>
        <v>0</v>
      </c>
      <c r="CK37" s="3">
        <f>VLOOKUP(A37,'BalanceSheet 15-8-19'!$A$11:$CN$476,89,FALSE)</f>
        <v>0</v>
      </c>
      <c r="CL37" s="3">
        <f>VLOOKUP(A37,'BalanceSheet 15-8-19'!$A$11:$CN$476,90,FALSE)</f>
        <v>0</v>
      </c>
      <c r="CM37" s="3">
        <f>VLOOKUP(A37,'BalanceSheet 15-8-19'!$A$11:$CN$476,91,FALSE)</f>
        <v>0</v>
      </c>
      <c r="CN37" s="3">
        <f>VLOOKUP(A37,'BalanceSheet 15-8-19'!$A$11:$CS$476,92,FALSE)</f>
        <v>0</v>
      </c>
      <c r="CO37" s="3">
        <f>VLOOKUP(A37,'BalanceSheet 15-8-19'!$A$11:$CS$476,93,FALSE)</f>
        <v>0</v>
      </c>
      <c r="CP37" s="3">
        <f>VLOOKUP(A37,'BalanceSheet 15-8-19'!$A$11:$CS$476,94,FALSE)</f>
        <v>0</v>
      </c>
      <c r="CQ37" s="3">
        <f>VLOOKUP(A37,'BalanceSheet 15-8-19'!$A$11:$CS$476,95,FALSE)</f>
        <v>0</v>
      </c>
      <c r="CR37" s="3">
        <f>VLOOKUP(A37,'BalanceSheet 15-8-19'!$A$11:$CS$476,96,FALSE)</f>
        <v>0</v>
      </c>
      <c r="CS37" s="3">
        <f t="shared" si="0"/>
        <v>0</v>
      </c>
      <c r="CU37" s="19">
        <f>CS37-('BalanceSheet 15-8-19'!CS37-'BalanceSheet 15-8-19'!CV37-'BalanceSheet 15-8-19'!CW37)</f>
        <v>0</v>
      </c>
      <c r="CW37" s="132">
        <f t="shared" si="1"/>
        <v>0</v>
      </c>
      <c r="CZ37" s="148">
        <f>HLOOKUP(A37,CJE!$I$5:$TV$2054,2050, FALSE)</f>
        <v>0</v>
      </c>
      <c r="DB37" s="148">
        <f t="shared" si="2"/>
        <v>0</v>
      </c>
      <c r="DF37" s="21"/>
      <c r="DG37" s="85"/>
      <c r="DH37" s="85"/>
      <c r="DI37" s="22"/>
    </row>
    <row r="38" spans="1:113" x14ac:dyDescent="0.2">
      <c r="A38" s="3" t="str">
        <f>'BalanceSheet 15-8-19'!A38</f>
        <v>100-102-08 - DBS 0003024021014022 USD(Coent)</v>
      </c>
      <c r="B38" s="3">
        <f>VLOOKUP(A38,'BalanceSheet 15-8-19'!$A$11:$CN$476,2,FALSE)</f>
        <v>0</v>
      </c>
      <c r="C38" s="3">
        <f>VLOOKUP(A38,'BalanceSheet 15-8-19'!$A$11:$CN$476,3,FALSE)</f>
        <v>0</v>
      </c>
      <c r="D38" s="3">
        <f>VLOOKUP(A38,'BalanceSheet 15-8-19'!$A$11:$CN$476,4,FALSE)</f>
        <v>0</v>
      </c>
      <c r="E38" s="3">
        <f>VLOOKUP(A38,'BalanceSheet 15-8-19'!$A$11:$CN$476,5,FALSE)</f>
        <v>0</v>
      </c>
      <c r="F38" s="3">
        <f>VLOOKUP(A38,'BalanceSheet 15-8-19'!$A$11:$CN$476,6,FALSE)</f>
        <v>0</v>
      </c>
      <c r="G38" s="3">
        <f>VLOOKUP(A38,'BalanceSheet 15-8-19'!$A$11:$CN$476,7,FALSE)</f>
        <v>0</v>
      </c>
      <c r="H38" s="3">
        <f>VLOOKUP(A38,'BalanceSheet 15-8-19'!$A$11:$CN$476,8,FALSE)</f>
        <v>0</v>
      </c>
      <c r="I38" s="3">
        <f>VLOOKUP(A38,'BalanceSheet 15-8-19'!$A$11:$CN$476,9,FALSE)</f>
        <v>0</v>
      </c>
      <c r="J38" s="3"/>
      <c r="K38" s="3">
        <f>VLOOKUP(A38,'BalanceSheet 15-8-19'!$A$11:$CN$476,11,FALSE)</f>
        <v>0</v>
      </c>
      <c r="L38" s="3">
        <f>VLOOKUP(A38,'BalanceSheet 15-8-19'!$A$11:$CN$476,12,FALSE)</f>
        <v>0</v>
      </c>
      <c r="M38" s="3">
        <f>VLOOKUP(A38,'BalanceSheet 15-8-19'!$A$11:$CN$476,13,FALSE)</f>
        <v>0</v>
      </c>
      <c r="N38" s="3">
        <f>VLOOKUP(A38,'BalanceSheet 15-8-19'!$A$11:$CN$476,14,FALSE)</f>
        <v>0</v>
      </c>
      <c r="O38" s="3">
        <f>VLOOKUP(A38,'BalanceSheet 15-8-19'!$A$11:$CN$476,15,FALSE)</f>
        <v>0</v>
      </c>
      <c r="P38" s="3">
        <f>VLOOKUP(A38,'BalanceSheet 15-8-19'!$A$11:$CN$476,16,FALSE)</f>
        <v>0</v>
      </c>
      <c r="Q38" s="3">
        <f>VLOOKUP(A38,'BalanceSheet 15-8-19'!$A$11:$CN$476,17,FALSE)</f>
        <v>0</v>
      </c>
      <c r="R38" s="3">
        <f>VLOOKUP(A38,'BalanceSheet 15-8-19'!$A$11:$CN$476,18,FALSE)</f>
        <v>0</v>
      </c>
      <c r="S38" s="3">
        <f>VLOOKUP(A38,'BalanceSheet 15-8-19'!$A$11:$CN$476,19,FALSE)</f>
        <v>0</v>
      </c>
      <c r="T38" s="3">
        <f>VLOOKUP(A38,'BalanceSheet 15-8-19'!$A$11:$CN$476,20,FALSE)</f>
        <v>0</v>
      </c>
      <c r="U38" s="3">
        <f>VLOOKUP(A38,'BalanceSheet 15-8-19'!$A$11:$CN$476,21,FALSE)</f>
        <v>0</v>
      </c>
      <c r="V38" s="3">
        <f>VLOOKUP(A38,'BalanceSheet 15-8-19'!$A$11:$CN$476,22,FALSE)</f>
        <v>0</v>
      </c>
      <c r="W38" s="3">
        <f>VLOOKUP(A38,'BalanceSheet 15-8-19'!$A$11:$CN$476,23,FALSE)</f>
        <v>0</v>
      </c>
      <c r="X38" s="3">
        <f>VLOOKUP(A38,'BalanceSheet 15-8-19'!$A$11:$CN$476,24,FALSE)</f>
        <v>0</v>
      </c>
      <c r="Y38" s="3">
        <f>VLOOKUP(A38,'BalanceSheet 15-8-19'!$A$11:$CN$476,25,FALSE)</f>
        <v>0</v>
      </c>
      <c r="Z38" s="3">
        <f>VLOOKUP(A38,'BalanceSheet 15-8-19'!$A$11:$CN$476,26,FALSE)</f>
        <v>0</v>
      </c>
      <c r="AA38" s="3">
        <f>VLOOKUP(A38,'BalanceSheet 15-8-19'!$A$11:$CN$476,27,FALSE)</f>
        <v>0</v>
      </c>
      <c r="AB38" s="3">
        <f>VLOOKUP(A38,'BalanceSheet 15-8-19'!$A$11:$CN$476,28,FALSE)</f>
        <v>0</v>
      </c>
      <c r="AC38" s="3">
        <f>VLOOKUP(A38,'BalanceSheet 15-8-19'!$A$11:$CN$476,29,FALSE)</f>
        <v>0</v>
      </c>
      <c r="AD38" s="3">
        <f>VLOOKUP(A38,'BalanceSheet 15-8-19'!$A$11:$CN$476,30,FALSE)</f>
        <v>0</v>
      </c>
      <c r="AE38" s="3">
        <f>VLOOKUP(A38,'BalanceSheet 15-8-19'!$A$11:$CN$476,31,FALSE)</f>
        <v>0</v>
      </c>
      <c r="AF38" s="3">
        <f>VLOOKUP(A38,'BalanceSheet 15-8-19'!$A$11:$CN$476,32,FALSE)</f>
        <v>0</v>
      </c>
      <c r="AG38" s="3">
        <f>VLOOKUP(A38,'BalanceSheet 15-8-19'!$A$11:$CN$476,33,FALSE)</f>
        <v>0</v>
      </c>
      <c r="AH38" s="3">
        <f>VLOOKUP(A38,'BalanceSheet 15-8-19'!$A$11:$CN$476,34,FALSE)</f>
        <v>0</v>
      </c>
      <c r="AI38" s="3">
        <f>VLOOKUP(A38,'BalanceSheet 15-8-19'!$A$11:$CN$476,35,FALSE)</f>
        <v>0</v>
      </c>
      <c r="AJ38" s="3">
        <f>VLOOKUP(A38,'BalanceSheet 15-8-19'!$A$11:$CN$476,36,FALSE)</f>
        <v>0</v>
      </c>
      <c r="AK38" s="3">
        <f>VLOOKUP(A38,'BalanceSheet 15-8-19'!$A$11:$CN$476,37,FALSE)</f>
        <v>0</v>
      </c>
      <c r="AL38" s="3">
        <f>VLOOKUP(A38,'BalanceSheet 15-8-19'!$A$11:$CN$476,38,FALSE)</f>
        <v>0</v>
      </c>
      <c r="AM38" s="3">
        <f>VLOOKUP(A38,'BalanceSheet 15-8-19'!$A$11:$CN$476,39,FALSE)</f>
        <v>0</v>
      </c>
      <c r="AN38" s="3">
        <f>VLOOKUP(A38,'BalanceSheet 15-8-19'!$A$11:$CN$476,40,FALSE)</f>
        <v>0</v>
      </c>
      <c r="AO38" s="3">
        <f>VLOOKUP(A38,'BalanceSheet 15-8-19'!$A$11:$CN$476,41,FALSE)</f>
        <v>0</v>
      </c>
      <c r="AP38" s="3">
        <f>VLOOKUP(A38,'BalanceSheet 15-8-19'!$A$11:$CN$476,42,FALSE)</f>
        <v>0</v>
      </c>
      <c r="AQ38" s="3">
        <f>VLOOKUP(A38,'BalanceSheet 15-8-19'!$A$11:$CN$476,43,FALSE)</f>
        <v>0</v>
      </c>
      <c r="AR38" s="3">
        <f>VLOOKUP(A38,'BalanceSheet 15-8-19'!$A$11:$CN$476,44,FALSE)</f>
        <v>0</v>
      </c>
      <c r="AS38" s="3">
        <f>VLOOKUP(A38,'BalanceSheet 15-8-19'!$A$11:$CN$476,45,FALSE)</f>
        <v>0</v>
      </c>
      <c r="AT38" s="3">
        <f>VLOOKUP(A38,'BalanceSheet 15-8-19'!$A$11:$CN$476,46,FALSE)</f>
        <v>0</v>
      </c>
      <c r="AU38" s="3">
        <f>VLOOKUP(A38,'BalanceSheet 15-8-19'!$A$11:$CN$476,47,FALSE)</f>
        <v>0</v>
      </c>
      <c r="AV38" s="3">
        <f>VLOOKUP(A38,'BalanceSheet 15-8-19'!$A$11:$CN$476,48,FALSE)</f>
        <v>0</v>
      </c>
      <c r="AW38" s="3">
        <f>VLOOKUP(A38,'BalanceSheet 15-8-19'!$A$11:$CN$476,49,FALSE)</f>
        <v>0</v>
      </c>
      <c r="AX38" s="3">
        <f>VLOOKUP(A38,'BalanceSheet 15-8-19'!$A$11:$CN$476,50,FALSE)</f>
        <v>0</v>
      </c>
      <c r="AY38" s="3">
        <f>VLOOKUP(A38,'BalanceSheet 15-8-19'!$A$11:$CN$476,51,FALSE)</f>
        <v>0</v>
      </c>
      <c r="AZ38" s="3">
        <f>VLOOKUP(A38,'BalanceSheet 15-8-19'!$A$11:$CN$476,52,FALSE)</f>
        <v>0</v>
      </c>
      <c r="BA38" s="3">
        <f>VLOOKUP(A38,'BalanceSheet 15-8-19'!$A$11:$CN$476,53,FALSE)</f>
        <v>0</v>
      </c>
      <c r="BB38" s="3">
        <f>VLOOKUP(A38,'BalanceSheet 15-8-19'!$A$11:$CN$476,54,FALSE)</f>
        <v>0</v>
      </c>
      <c r="BC38" s="3">
        <f>VLOOKUP(A38,'BalanceSheet 15-8-19'!$A$11:$CN$476,55,FALSE)</f>
        <v>0</v>
      </c>
      <c r="BD38" s="3">
        <f>VLOOKUP(A38,'BalanceSheet 15-8-19'!$A$11:$CN$476,56,FALSE)</f>
        <v>0</v>
      </c>
      <c r="BE38" s="3">
        <f>VLOOKUP(A38,'BalanceSheet 15-8-19'!$A$11:$CN$476,57,FALSE)</f>
        <v>0</v>
      </c>
      <c r="BF38" s="3">
        <f>VLOOKUP(A38,'BalanceSheet 15-8-19'!$A$11:$CN$476,58,FALSE)</f>
        <v>0</v>
      </c>
      <c r="BG38" s="12">
        <f>VLOOKUP(A38,'BalanceSheet 15-8-19'!$A$11:$CN$476,59,FALSE)</f>
        <v>0</v>
      </c>
      <c r="BH38" s="3">
        <f>VLOOKUP(A38,'BalanceSheet 15-8-19'!$A$11:$CN$476,60,FALSE)</f>
        <v>0</v>
      </c>
      <c r="BI38" s="3">
        <f>VLOOKUP(A38,'BalanceSheet 15-8-19'!$A$11:$CN$476,61,FALSE)</f>
        <v>0</v>
      </c>
      <c r="BJ38" s="3">
        <f>VLOOKUP(A38,'BalanceSheet 15-8-19'!$A$11:$CN$476,62,FALSE)</f>
        <v>0</v>
      </c>
      <c r="BK38" s="3"/>
      <c r="BL38" s="3">
        <f>VLOOKUP(A38,'BalanceSheet 15-8-19'!$A$11:$CN$476,64,FALSE)</f>
        <v>0</v>
      </c>
      <c r="BM38" s="3">
        <f>VLOOKUP(A38,'BalanceSheet 15-8-19'!$A$11:$CN$476,65,FALSE)</f>
        <v>0</v>
      </c>
      <c r="BN38" s="3">
        <f>VLOOKUP(A38,'BalanceSheet 15-8-19'!$A$11:$CN$476,66,FALSE)</f>
        <v>0</v>
      </c>
      <c r="BO38" s="3">
        <f>VLOOKUP(A38,'BalanceSheet 15-8-19'!$A$11:$CN$476,67,FALSE)</f>
        <v>0</v>
      </c>
      <c r="BP38" s="3">
        <f>VLOOKUP(A38,'BalanceSheet 15-8-19'!$A$11:$CN$476,68,FALSE)</f>
        <v>0</v>
      </c>
      <c r="BQ38" s="3">
        <f>VLOOKUP(A38,'BalanceSheet 15-8-19'!$A$11:$CN$476,69,FALSE)</f>
        <v>0</v>
      </c>
      <c r="BR38" s="3">
        <f>VLOOKUP(A38,'BalanceSheet 15-8-19'!$A$11:$CN$476,70,FALSE)</f>
        <v>0</v>
      </c>
      <c r="BS38" s="3">
        <f>VLOOKUP(A38,'BalanceSheet 15-8-19'!$A$11:$CN$476,71,FALSE)</f>
        <v>0</v>
      </c>
      <c r="BT38" s="3">
        <f>VLOOKUP(A38,'BalanceSheet 15-8-19'!$A$11:$CN$476,72,FALSE)</f>
        <v>0</v>
      </c>
      <c r="BU38" s="3">
        <f>VLOOKUP(A38,'BalanceSheet 15-8-19'!$A$11:$CN$476,73,FALSE)</f>
        <v>0</v>
      </c>
      <c r="BV38" s="3">
        <f>VLOOKUP(A38,'BalanceSheet 15-8-19'!$A$11:$CN$476,74,FALSE)</f>
        <v>0</v>
      </c>
      <c r="BW38" s="3">
        <f>VLOOKUP(A38,'BalanceSheet 15-8-19'!$A$11:$CN$476,75,FALSE)</f>
        <v>0</v>
      </c>
      <c r="BX38" s="3">
        <f>VLOOKUP(A38,'BalanceSheet 15-8-19'!$A$11:$CN$476,76,FALSE)</f>
        <v>0</v>
      </c>
      <c r="BY38" s="3">
        <f>VLOOKUP(A38,'BalanceSheet 15-8-19'!$A$11:$CN$476,77,FALSE)</f>
        <v>0</v>
      </c>
      <c r="BZ38" s="3">
        <f>VLOOKUP(A38,'BalanceSheet 15-8-19'!$A$11:$CN$476,78,FALSE)</f>
        <v>0</v>
      </c>
      <c r="CA38" s="3">
        <f>VLOOKUP(A38,'BalanceSheet 15-8-19'!$A$11:$CN$476,79,FALSE)</f>
        <v>0</v>
      </c>
      <c r="CB38" s="3">
        <f>VLOOKUP(A38,'BalanceSheet 15-8-19'!$A$11:$CN$476,80,FALSE)</f>
        <v>0</v>
      </c>
      <c r="CC38" s="3">
        <f>VLOOKUP(A38,'BalanceSheet 15-8-19'!$A$11:$CN$476,81,FALSE)</f>
        <v>0</v>
      </c>
      <c r="CD38" s="3">
        <f>VLOOKUP(A38,'BalanceSheet 15-8-19'!$A$11:$CN$476,82,FALSE)</f>
        <v>0</v>
      </c>
      <c r="CE38" s="3">
        <f>VLOOKUP(A38,'BalanceSheet 15-8-19'!$A$11:$CN$476,83,FALSE)</f>
        <v>0</v>
      </c>
      <c r="CF38" s="3">
        <f>VLOOKUP(A38,'BalanceSheet 15-8-19'!$A$11:$CN$476,84,FALSE)</f>
        <v>0</v>
      </c>
      <c r="CG38" s="3">
        <f>VLOOKUP(A38,'BalanceSheet 15-8-19'!$A$11:$CN$476,85,FALSE)</f>
        <v>0</v>
      </c>
      <c r="CH38" s="3">
        <f>VLOOKUP(A38,'BalanceSheet 15-8-19'!$A$11:$CN$476,86,FALSE)</f>
        <v>0</v>
      </c>
      <c r="CI38" s="3">
        <f>VLOOKUP(A38,'BalanceSheet 15-8-19'!$A$11:$CN$476,87,FALSE)</f>
        <v>0</v>
      </c>
      <c r="CJ38" s="3">
        <f>VLOOKUP(A38,'BalanceSheet 15-8-19'!$A$11:$CN$476,88,FALSE)</f>
        <v>0</v>
      </c>
      <c r="CK38" s="3">
        <f>VLOOKUP(A38,'BalanceSheet 15-8-19'!$A$11:$CN$476,89,FALSE)</f>
        <v>0</v>
      </c>
      <c r="CL38" s="3">
        <f>VLOOKUP(A38,'BalanceSheet 15-8-19'!$A$11:$CN$476,90,FALSE)</f>
        <v>0</v>
      </c>
      <c r="CM38" s="3">
        <f>VLOOKUP(A38,'BalanceSheet 15-8-19'!$A$11:$CN$476,91,FALSE)</f>
        <v>0</v>
      </c>
      <c r="CN38" s="3">
        <f>VLOOKUP(A38,'BalanceSheet 15-8-19'!$A$11:$CS$476,92,FALSE)</f>
        <v>0</v>
      </c>
      <c r="CO38" s="3">
        <f>VLOOKUP(A38,'BalanceSheet 15-8-19'!$A$11:$CS$476,93,FALSE)</f>
        <v>0</v>
      </c>
      <c r="CP38" s="3">
        <f>VLOOKUP(A38,'BalanceSheet 15-8-19'!$A$11:$CS$476,94,FALSE)</f>
        <v>0</v>
      </c>
      <c r="CQ38" s="3">
        <f>VLOOKUP(A38,'BalanceSheet 15-8-19'!$A$11:$CS$476,95,FALSE)</f>
        <v>0</v>
      </c>
      <c r="CR38" s="3">
        <f>VLOOKUP(A38,'BalanceSheet 15-8-19'!$A$11:$CS$476,96,FALSE)</f>
        <v>0</v>
      </c>
      <c r="CS38" s="3">
        <f t="shared" si="0"/>
        <v>0</v>
      </c>
      <c r="CU38" s="19">
        <f>CS38-('BalanceSheet 15-8-19'!CS38-'BalanceSheet 15-8-19'!CV38-'BalanceSheet 15-8-19'!CW38)</f>
        <v>0</v>
      </c>
      <c r="CW38" s="132">
        <f t="shared" si="1"/>
        <v>0</v>
      </c>
      <c r="CZ38" s="148">
        <f>HLOOKUP(A38,CJE!$I$5:$TV$2054,2050, FALSE)</f>
        <v>0</v>
      </c>
      <c r="DB38" s="148">
        <f t="shared" si="2"/>
        <v>0</v>
      </c>
      <c r="DF38" s="173" t="s">
        <v>1118</v>
      </c>
      <c r="DG38" s="85"/>
      <c r="DH38" s="85"/>
      <c r="DI38" s="22"/>
    </row>
    <row r="39" spans="1:113" x14ac:dyDescent="0.2">
      <c r="A39" s="3" t="str">
        <f>'BalanceSheet 15-8-19'!A39</f>
        <v>100-102-09 - OCBC 689889095001 SGD(Bitmakers Bangladesh)</v>
      </c>
      <c r="B39" s="3">
        <f>VLOOKUP(A39,'BalanceSheet 15-8-19'!$A$11:$CN$476,2,FALSE)</f>
        <v>0</v>
      </c>
      <c r="C39" s="3">
        <f>VLOOKUP(A39,'BalanceSheet 15-8-19'!$A$11:$CN$476,3,FALSE)</f>
        <v>0</v>
      </c>
      <c r="D39" s="3">
        <f>VLOOKUP(A39,'BalanceSheet 15-8-19'!$A$11:$CN$476,4,FALSE)</f>
        <v>12345</v>
      </c>
      <c r="E39" s="3">
        <f>VLOOKUP(A39,'BalanceSheet 15-8-19'!$A$11:$CN$476,5,FALSE)</f>
        <v>0</v>
      </c>
      <c r="F39" s="3">
        <f>VLOOKUP(A39,'BalanceSheet 15-8-19'!$A$11:$CN$476,6,FALSE)</f>
        <v>0</v>
      </c>
      <c r="G39" s="3">
        <f>VLOOKUP(A39,'BalanceSheet 15-8-19'!$A$11:$CN$476,7,FALSE)</f>
        <v>0</v>
      </c>
      <c r="H39" s="3">
        <f>VLOOKUP(A39,'BalanceSheet 15-8-19'!$A$11:$CN$476,8,FALSE)</f>
        <v>0</v>
      </c>
      <c r="I39" s="3">
        <f>VLOOKUP(A39,'BalanceSheet 15-8-19'!$A$11:$CN$476,9,FALSE)</f>
        <v>0</v>
      </c>
      <c r="J39" s="3"/>
      <c r="K39" s="3">
        <f>VLOOKUP(A39,'BalanceSheet 15-8-19'!$A$11:$CN$476,11,FALSE)</f>
        <v>0</v>
      </c>
      <c r="L39" s="3">
        <f>VLOOKUP(A39,'BalanceSheet 15-8-19'!$A$11:$CN$476,12,FALSE)</f>
        <v>0</v>
      </c>
      <c r="M39" s="3">
        <f>VLOOKUP(A39,'BalanceSheet 15-8-19'!$A$11:$CN$476,13,FALSE)</f>
        <v>0</v>
      </c>
      <c r="N39" s="3">
        <f>VLOOKUP(A39,'BalanceSheet 15-8-19'!$A$11:$CN$476,14,FALSE)</f>
        <v>0</v>
      </c>
      <c r="O39" s="3">
        <f>VLOOKUP(A39,'BalanceSheet 15-8-19'!$A$11:$CN$476,15,FALSE)</f>
        <v>0</v>
      </c>
      <c r="P39" s="3">
        <f>VLOOKUP(A39,'BalanceSheet 15-8-19'!$A$11:$CN$476,16,FALSE)</f>
        <v>0</v>
      </c>
      <c r="Q39" s="3">
        <f>VLOOKUP(A39,'BalanceSheet 15-8-19'!$A$11:$CN$476,17,FALSE)</f>
        <v>0</v>
      </c>
      <c r="R39" s="3">
        <f>VLOOKUP(A39,'BalanceSheet 15-8-19'!$A$11:$CN$476,18,FALSE)</f>
        <v>0</v>
      </c>
      <c r="S39" s="3">
        <f>VLOOKUP(A39,'BalanceSheet 15-8-19'!$A$11:$CN$476,19,FALSE)</f>
        <v>0</v>
      </c>
      <c r="T39" s="3">
        <f>VLOOKUP(A39,'BalanceSheet 15-8-19'!$A$11:$CN$476,20,FALSE)</f>
        <v>0</v>
      </c>
      <c r="U39" s="3">
        <f>VLOOKUP(A39,'BalanceSheet 15-8-19'!$A$11:$CN$476,21,FALSE)</f>
        <v>0</v>
      </c>
      <c r="V39" s="3">
        <f>VLOOKUP(A39,'BalanceSheet 15-8-19'!$A$11:$CN$476,22,FALSE)</f>
        <v>0</v>
      </c>
      <c r="W39" s="3">
        <f>VLOOKUP(A39,'BalanceSheet 15-8-19'!$A$11:$CN$476,23,FALSE)</f>
        <v>0</v>
      </c>
      <c r="X39" s="3">
        <f>VLOOKUP(A39,'BalanceSheet 15-8-19'!$A$11:$CN$476,24,FALSE)</f>
        <v>0</v>
      </c>
      <c r="Y39" s="3">
        <f>VLOOKUP(A39,'BalanceSheet 15-8-19'!$A$11:$CN$476,25,FALSE)</f>
        <v>0</v>
      </c>
      <c r="Z39" s="3">
        <f>VLOOKUP(A39,'BalanceSheet 15-8-19'!$A$11:$CN$476,26,FALSE)</f>
        <v>0</v>
      </c>
      <c r="AA39" s="3">
        <f>VLOOKUP(A39,'BalanceSheet 15-8-19'!$A$11:$CN$476,27,FALSE)</f>
        <v>0</v>
      </c>
      <c r="AB39" s="3">
        <f>VLOOKUP(A39,'BalanceSheet 15-8-19'!$A$11:$CN$476,28,FALSE)</f>
        <v>0</v>
      </c>
      <c r="AC39" s="3">
        <f>VLOOKUP(A39,'BalanceSheet 15-8-19'!$A$11:$CN$476,29,FALSE)</f>
        <v>0</v>
      </c>
      <c r="AD39" s="3">
        <f>VLOOKUP(A39,'BalanceSheet 15-8-19'!$A$11:$CN$476,30,FALSE)</f>
        <v>0</v>
      </c>
      <c r="AE39" s="3">
        <f>VLOOKUP(A39,'BalanceSheet 15-8-19'!$A$11:$CN$476,31,FALSE)</f>
        <v>0</v>
      </c>
      <c r="AF39" s="3">
        <f>VLOOKUP(A39,'BalanceSheet 15-8-19'!$A$11:$CN$476,32,FALSE)</f>
        <v>0</v>
      </c>
      <c r="AG39" s="3">
        <f>VLOOKUP(A39,'BalanceSheet 15-8-19'!$A$11:$CN$476,33,FALSE)</f>
        <v>0</v>
      </c>
      <c r="AH39" s="3">
        <f>VLOOKUP(A39,'BalanceSheet 15-8-19'!$A$11:$CN$476,34,FALSE)</f>
        <v>0</v>
      </c>
      <c r="AI39" s="3">
        <f>VLOOKUP(A39,'BalanceSheet 15-8-19'!$A$11:$CN$476,35,FALSE)</f>
        <v>0</v>
      </c>
      <c r="AJ39" s="3">
        <f>VLOOKUP(A39,'BalanceSheet 15-8-19'!$A$11:$CN$476,36,FALSE)</f>
        <v>0</v>
      </c>
      <c r="AK39" s="3">
        <f>VLOOKUP(A39,'BalanceSheet 15-8-19'!$A$11:$CN$476,37,FALSE)</f>
        <v>0</v>
      </c>
      <c r="AL39" s="3">
        <f>VLOOKUP(A39,'BalanceSheet 15-8-19'!$A$11:$CN$476,38,FALSE)</f>
        <v>0</v>
      </c>
      <c r="AM39" s="3">
        <f>VLOOKUP(A39,'BalanceSheet 15-8-19'!$A$11:$CN$476,39,FALSE)</f>
        <v>0</v>
      </c>
      <c r="AN39" s="3">
        <f>VLOOKUP(A39,'BalanceSheet 15-8-19'!$A$11:$CN$476,40,FALSE)</f>
        <v>0</v>
      </c>
      <c r="AO39" s="3">
        <f>VLOOKUP(A39,'BalanceSheet 15-8-19'!$A$11:$CN$476,41,FALSE)</f>
        <v>0</v>
      </c>
      <c r="AP39" s="3">
        <f>VLOOKUP(A39,'BalanceSheet 15-8-19'!$A$11:$CN$476,42,FALSE)</f>
        <v>0</v>
      </c>
      <c r="AQ39" s="3">
        <f>VLOOKUP(A39,'BalanceSheet 15-8-19'!$A$11:$CN$476,43,FALSE)</f>
        <v>0</v>
      </c>
      <c r="AR39" s="3">
        <f>VLOOKUP(A39,'BalanceSheet 15-8-19'!$A$11:$CN$476,44,FALSE)</f>
        <v>0</v>
      </c>
      <c r="AS39" s="3">
        <f>VLOOKUP(A39,'BalanceSheet 15-8-19'!$A$11:$CN$476,45,FALSE)</f>
        <v>0</v>
      </c>
      <c r="AT39" s="3">
        <f>VLOOKUP(A39,'BalanceSheet 15-8-19'!$A$11:$CN$476,46,FALSE)</f>
        <v>0</v>
      </c>
      <c r="AU39" s="3">
        <f>VLOOKUP(A39,'BalanceSheet 15-8-19'!$A$11:$CN$476,47,FALSE)</f>
        <v>0</v>
      </c>
      <c r="AV39" s="3">
        <f>VLOOKUP(A39,'BalanceSheet 15-8-19'!$A$11:$CN$476,48,FALSE)</f>
        <v>0</v>
      </c>
      <c r="AW39" s="3">
        <f>VLOOKUP(A39,'BalanceSheet 15-8-19'!$A$11:$CN$476,49,FALSE)</f>
        <v>0</v>
      </c>
      <c r="AX39" s="3">
        <f>VLOOKUP(A39,'BalanceSheet 15-8-19'!$A$11:$CN$476,50,FALSE)</f>
        <v>0</v>
      </c>
      <c r="AY39" s="3">
        <f>VLOOKUP(A39,'BalanceSheet 15-8-19'!$A$11:$CN$476,51,FALSE)</f>
        <v>0</v>
      </c>
      <c r="AZ39" s="3">
        <f>VLOOKUP(A39,'BalanceSheet 15-8-19'!$A$11:$CN$476,52,FALSE)</f>
        <v>0</v>
      </c>
      <c r="BA39" s="3">
        <f>VLOOKUP(A39,'BalanceSheet 15-8-19'!$A$11:$CN$476,53,FALSE)</f>
        <v>0</v>
      </c>
      <c r="BB39" s="3">
        <f>VLOOKUP(A39,'BalanceSheet 15-8-19'!$A$11:$CN$476,54,FALSE)</f>
        <v>0</v>
      </c>
      <c r="BC39" s="3">
        <f>VLOOKUP(A39,'BalanceSheet 15-8-19'!$A$11:$CN$476,55,FALSE)</f>
        <v>0</v>
      </c>
      <c r="BD39" s="3">
        <f>VLOOKUP(A39,'BalanceSheet 15-8-19'!$A$11:$CN$476,56,FALSE)</f>
        <v>0</v>
      </c>
      <c r="BE39" s="3">
        <f>VLOOKUP(A39,'BalanceSheet 15-8-19'!$A$11:$CN$476,57,FALSE)</f>
        <v>0</v>
      </c>
      <c r="BF39" s="3">
        <f>VLOOKUP(A39,'BalanceSheet 15-8-19'!$A$11:$CN$476,58,FALSE)</f>
        <v>0</v>
      </c>
      <c r="BG39" s="12">
        <f>VLOOKUP(A39,'BalanceSheet 15-8-19'!$A$11:$CN$476,59,FALSE)</f>
        <v>0</v>
      </c>
      <c r="BH39" s="3">
        <f>VLOOKUP(A39,'BalanceSheet 15-8-19'!$A$11:$CN$476,60,FALSE)</f>
        <v>0</v>
      </c>
      <c r="BI39" s="3">
        <f>VLOOKUP(A39,'BalanceSheet 15-8-19'!$A$11:$CN$476,61,FALSE)</f>
        <v>0</v>
      </c>
      <c r="BJ39" s="3">
        <f>VLOOKUP(A39,'BalanceSheet 15-8-19'!$A$11:$CN$476,62,FALSE)</f>
        <v>0</v>
      </c>
      <c r="BK39" s="3"/>
      <c r="BL39" s="3">
        <f>VLOOKUP(A39,'BalanceSheet 15-8-19'!$A$11:$CN$476,64,FALSE)</f>
        <v>0</v>
      </c>
      <c r="BM39" s="3">
        <f>VLOOKUP(A39,'BalanceSheet 15-8-19'!$A$11:$CN$476,65,FALSE)</f>
        <v>0</v>
      </c>
      <c r="BN39" s="3">
        <f>VLOOKUP(A39,'BalanceSheet 15-8-19'!$A$11:$CN$476,66,FALSE)</f>
        <v>0</v>
      </c>
      <c r="BO39" s="3">
        <f>VLOOKUP(A39,'BalanceSheet 15-8-19'!$A$11:$CN$476,67,FALSE)</f>
        <v>0</v>
      </c>
      <c r="BP39" s="3">
        <f>VLOOKUP(A39,'BalanceSheet 15-8-19'!$A$11:$CN$476,68,FALSE)</f>
        <v>0</v>
      </c>
      <c r="BQ39" s="3">
        <f>VLOOKUP(A39,'BalanceSheet 15-8-19'!$A$11:$CN$476,69,FALSE)</f>
        <v>0</v>
      </c>
      <c r="BR39" s="3">
        <f>VLOOKUP(A39,'BalanceSheet 15-8-19'!$A$11:$CN$476,70,FALSE)</f>
        <v>0</v>
      </c>
      <c r="BS39" s="3">
        <f>VLOOKUP(A39,'BalanceSheet 15-8-19'!$A$11:$CN$476,71,FALSE)</f>
        <v>0</v>
      </c>
      <c r="BT39" s="3">
        <f>VLOOKUP(A39,'BalanceSheet 15-8-19'!$A$11:$CN$476,72,FALSE)</f>
        <v>0</v>
      </c>
      <c r="BU39" s="3">
        <f>VLOOKUP(A39,'BalanceSheet 15-8-19'!$A$11:$CN$476,73,FALSE)</f>
        <v>0</v>
      </c>
      <c r="BV39" s="3">
        <f>VLOOKUP(A39,'BalanceSheet 15-8-19'!$A$11:$CN$476,74,FALSE)</f>
        <v>0</v>
      </c>
      <c r="BW39" s="3">
        <f>VLOOKUP(A39,'BalanceSheet 15-8-19'!$A$11:$CN$476,75,FALSE)</f>
        <v>0</v>
      </c>
      <c r="BX39" s="3">
        <f>VLOOKUP(A39,'BalanceSheet 15-8-19'!$A$11:$CN$476,76,FALSE)</f>
        <v>0</v>
      </c>
      <c r="BY39" s="3">
        <f>VLOOKUP(A39,'BalanceSheet 15-8-19'!$A$11:$CN$476,77,FALSE)</f>
        <v>0</v>
      </c>
      <c r="BZ39" s="3">
        <f>VLOOKUP(A39,'BalanceSheet 15-8-19'!$A$11:$CN$476,78,FALSE)</f>
        <v>0</v>
      </c>
      <c r="CA39" s="3">
        <f>VLOOKUP(A39,'BalanceSheet 15-8-19'!$A$11:$CN$476,79,FALSE)</f>
        <v>0</v>
      </c>
      <c r="CB39" s="3">
        <f>VLOOKUP(A39,'BalanceSheet 15-8-19'!$A$11:$CN$476,80,FALSE)</f>
        <v>0</v>
      </c>
      <c r="CC39" s="3">
        <f>VLOOKUP(A39,'BalanceSheet 15-8-19'!$A$11:$CN$476,81,FALSE)</f>
        <v>0</v>
      </c>
      <c r="CD39" s="3">
        <f>VLOOKUP(A39,'BalanceSheet 15-8-19'!$A$11:$CN$476,82,FALSE)</f>
        <v>0</v>
      </c>
      <c r="CE39" s="3">
        <f>VLOOKUP(A39,'BalanceSheet 15-8-19'!$A$11:$CN$476,83,FALSE)</f>
        <v>0</v>
      </c>
      <c r="CF39" s="3">
        <f>VLOOKUP(A39,'BalanceSheet 15-8-19'!$A$11:$CN$476,84,FALSE)</f>
        <v>0</v>
      </c>
      <c r="CG39" s="3">
        <f>VLOOKUP(A39,'BalanceSheet 15-8-19'!$A$11:$CN$476,85,FALSE)</f>
        <v>0</v>
      </c>
      <c r="CH39" s="3">
        <f>VLOOKUP(A39,'BalanceSheet 15-8-19'!$A$11:$CN$476,86,FALSE)</f>
        <v>0</v>
      </c>
      <c r="CI39" s="3">
        <f>VLOOKUP(A39,'BalanceSheet 15-8-19'!$A$11:$CN$476,87,FALSE)</f>
        <v>0</v>
      </c>
      <c r="CJ39" s="3">
        <f>VLOOKUP(A39,'BalanceSheet 15-8-19'!$A$11:$CN$476,88,FALSE)</f>
        <v>0</v>
      </c>
      <c r="CK39" s="3">
        <f>VLOOKUP(A39,'BalanceSheet 15-8-19'!$A$11:$CN$476,89,FALSE)</f>
        <v>0</v>
      </c>
      <c r="CL39" s="3">
        <f>VLOOKUP(A39,'BalanceSheet 15-8-19'!$A$11:$CN$476,90,FALSE)</f>
        <v>0</v>
      </c>
      <c r="CM39" s="3">
        <f>VLOOKUP(A39,'BalanceSheet 15-8-19'!$A$11:$CN$476,91,FALSE)</f>
        <v>0</v>
      </c>
      <c r="CN39" s="3">
        <f>VLOOKUP(A39,'BalanceSheet 15-8-19'!$A$11:$CS$476,92,FALSE)</f>
        <v>0</v>
      </c>
      <c r="CO39" s="3">
        <f>VLOOKUP(A39,'BalanceSheet 15-8-19'!$A$11:$CS$476,93,FALSE)</f>
        <v>0</v>
      </c>
      <c r="CP39" s="3">
        <f>VLOOKUP(A39,'BalanceSheet 15-8-19'!$A$11:$CS$476,94,FALSE)</f>
        <v>0</v>
      </c>
      <c r="CQ39" s="3">
        <f>VLOOKUP(A39,'BalanceSheet 15-8-19'!$A$11:$CS$476,95,FALSE)</f>
        <v>0</v>
      </c>
      <c r="CR39" s="3">
        <f>VLOOKUP(A39,'BalanceSheet 15-8-19'!$A$11:$CS$476,96,FALSE)</f>
        <v>0</v>
      </c>
      <c r="CS39" s="3">
        <f t="shared" si="0"/>
        <v>12345</v>
      </c>
      <c r="CU39" s="19">
        <f>CS39-('BalanceSheet 15-8-19'!CS39-'BalanceSheet 15-8-19'!CV39-'BalanceSheet 15-8-19'!CW39)</f>
        <v>0</v>
      </c>
      <c r="CW39" s="132">
        <f t="shared" si="1"/>
        <v>0</v>
      </c>
      <c r="CZ39" s="148">
        <f>HLOOKUP(A39,CJE!$I$5:$TV$2054,2050, FALSE)</f>
        <v>0</v>
      </c>
      <c r="DB39" s="148">
        <f t="shared" si="2"/>
        <v>12345</v>
      </c>
      <c r="DF39" s="21" t="s">
        <v>1119</v>
      </c>
      <c r="DG39" s="176">
        <f>DB447</f>
        <v>-410942.08</v>
      </c>
      <c r="DH39" s="85"/>
      <c r="DI39" s="22"/>
    </row>
    <row r="40" spans="1:113" x14ac:dyDescent="0.2">
      <c r="A40" s="3" t="str">
        <f>'BalanceSheet 15-8-19'!A40</f>
        <v>100-102-10 - OCBC 503284416301 USD(Bitmakers Bangladesh)</v>
      </c>
      <c r="B40" s="3">
        <f>VLOOKUP(A40,'BalanceSheet 15-8-19'!$A$11:$CN$476,2,FALSE)</f>
        <v>0</v>
      </c>
      <c r="C40" s="3">
        <f>VLOOKUP(A40,'BalanceSheet 15-8-19'!$A$11:$CN$476,3,FALSE)</f>
        <v>0</v>
      </c>
      <c r="D40" s="3">
        <f>VLOOKUP(A40,'BalanceSheet 15-8-19'!$A$11:$CN$476,4,FALSE)</f>
        <v>2222</v>
      </c>
      <c r="E40" s="3">
        <f>VLOOKUP(A40,'BalanceSheet 15-8-19'!$A$11:$CN$476,5,FALSE)</f>
        <v>0</v>
      </c>
      <c r="F40" s="3">
        <f>VLOOKUP(A40,'BalanceSheet 15-8-19'!$A$11:$CN$476,6,FALSE)</f>
        <v>0</v>
      </c>
      <c r="G40" s="3">
        <f>VLOOKUP(A40,'BalanceSheet 15-8-19'!$A$11:$CN$476,7,FALSE)</f>
        <v>0</v>
      </c>
      <c r="H40" s="3">
        <f>VLOOKUP(A40,'BalanceSheet 15-8-19'!$A$11:$CN$476,8,FALSE)</f>
        <v>0</v>
      </c>
      <c r="I40" s="3">
        <f>VLOOKUP(A40,'BalanceSheet 15-8-19'!$A$11:$CN$476,9,FALSE)</f>
        <v>0</v>
      </c>
      <c r="J40" s="3"/>
      <c r="K40" s="3">
        <f>VLOOKUP(A40,'BalanceSheet 15-8-19'!$A$11:$CN$476,11,FALSE)</f>
        <v>0</v>
      </c>
      <c r="L40" s="3">
        <f>VLOOKUP(A40,'BalanceSheet 15-8-19'!$A$11:$CN$476,12,FALSE)</f>
        <v>0</v>
      </c>
      <c r="M40" s="3">
        <f>VLOOKUP(A40,'BalanceSheet 15-8-19'!$A$11:$CN$476,13,FALSE)</f>
        <v>0</v>
      </c>
      <c r="N40" s="3">
        <f>VLOOKUP(A40,'BalanceSheet 15-8-19'!$A$11:$CN$476,14,FALSE)</f>
        <v>0</v>
      </c>
      <c r="O40" s="3">
        <f>VLOOKUP(A40,'BalanceSheet 15-8-19'!$A$11:$CN$476,15,FALSE)</f>
        <v>0</v>
      </c>
      <c r="P40" s="3">
        <f>VLOOKUP(A40,'BalanceSheet 15-8-19'!$A$11:$CN$476,16,FALSE)</f>
        <v>0</v>
      </c>
      <c r="Q40" s="3">
        <f>VLOOKUP(A40,'BalanceSheet 15-8-19'!$A$11:$CN$476,17,FALSE)</f>
        <v>0</v>
      </c>
      <c r="R40" s="3">
        <f>VLOOKUP(A40,'BalanceSheet 15-8-19'!$A$11:$CN$476,18,FALSE)</f>
        <v>0</v>
      </c>
      <c r="S40" s="3">
        <f>VLOOKUP(A40,'BalanceSheet 15-8-19'!$A$11:$CN$476,19,FALSE)</f>
        <v>0</v>
      </c>
      <c r="T40" s="3">
        <f>VLOOKUP(A40,'BalanceSheet 15-8-19'!$A$11:$CN$476,20,FALSE)</f>
        <v>0</v>
      </c>
      <c r="U40" s="3">
        <f>VLOOKUP(A40,'BalanceSheet 15-8-19'!$A$11:$CN$476,21,FALSE)</f>
        <v>0</v>
      </c>
      <c r="V40" s="3">
        <f>VLOOKUP(A40,'BalanceSheet 15-8-19'!$A$11:$CN$476,22,FALSE)</f>
        <v>0</v>
      </c>
      <c r="W40" s="3">
        <f>VLOOKUP(A40,'BalanceSheet 15-8-19'!$A$11:$CN$476,23,FALSE)</f>
        <v>0</v>
      </c>
      <c r="X40" s="3">
        <f>VLOOKUP(A40,'BalanceSheet 15-8-19'!$A$11:$CN$476,24,FALSE)</f>
        <v>0</v>
      </c>
      <c r="Y40" s="3">
        <f>VLOOKUP(A40,'BalanceSheet 15-8-19'!$A$11:$CN$476,25,FALSE)</f>
        <v>0</v>
      </c>
      <c r="Z40" s="3">
        <f>VLOOKUP(A40,'BalanceSheet 15-8-19'!$A$11:$CN$476,26,FALSE)</f>
        <v>0</v>
      </c>
      <c r="AA40" s="3">
        <f>VLOOKUP(A40,'BalanceSheet 15-8-19'!$A$11:$CN$476,27,FALSE)</f>
        <v>0</v>
      </c>
      <c r="AB40" s="3">
        <f>VLOOKUP(A40,'BalanceSheet 15-8-19'!$A$11:$CN$476,28,FALSE)</f>
        <v>0</v>
      </c>
      <c r="AC40" s="3">
        <f>VLOOKUP(A40,'BalanceSheet 15-8-19'!$A$11:$CN$476,29,FALSE)</f>
        <v>0</v>
      </c>
      <c r="AD40" s="3">
        <f>VLOOKUP(A40,'BalanceSheet 15-8-19'!$A$11:$CN$476,30,FALSE)</f>
        <v>0</v>
      </c>
      <c r="AE40" s="3">
        <f>VLOOKUP(A40,'BalanceSheet 15-8-19'!$A$11:$CN$476,31,FALSE)</f>
        <v>0</v>
      </c>
      <c r="AF40" s="3">
        <f>VLOOKUP(A40,'BalanceSheet 15-8-19'!$A$11:$CN$476,32,FALSE)</f>
        <v>0</v>
      </c>
      <c r="AG40" s="3">
        <f>VLOOKUP(A40,'BalanceSheet 15-8-19'!$A$11:$CN$476,33,FALSE)</f>
        <v>0</v>
      </c>
      <c r="AH40" s="3">
        <f>VLOOKUP(A40,'BalanceSheet 15-8-19'!$A$11:$CN$476,34,FALSE)</f>
        <v>0</v>
      </c>
      <c r="AI40" s="3">
        <f>VLOOKUP(A40,'BalanceSheet 15-8-19'!$A$11:$CN$476,35,FALSE)</f>
        <v>0</v>
      </c>
      <c r="AJ40" s="3">
        <f>VLOOKUP(A40,'BalanceSheet 15-8-19'!$A$11:$CN$476,36,FALSE)</f>
        <v>0</v>
      </c>
      <c r="AK40" s="3">
        <f>VLOOKUP(A40,'BalanceSheet 15-8-19'!$A$11:$CN$476,37,FALSE)</f>
        <v>0</v>
      </c>
      <c r="AL40" s="3">
        <f>VLOOKUP(A40,'BalanceSheet 15-8-19'!$A$11:$CN$476,38,FALSE)</f>
        <v>0</v>
      </c>
      <c r="AM40" s="3">
        <f>VLOOKUP(A40,'BalanceSheet 15-8-19'!$A$11:$CN$476,39,FALSE)</f>
        <v>0</v>
      </c>
      <c r="AN40" s="3">
        <f>VLOOKUP(A40,'BalanceSheet 15-8-19'!$A$11:$CN$476,40,FALSE)</f>
        <v>0</v>
      </c>
      <c r="AO40" s="3">
        <f>VLOOKUP(A40,'BalanceSheet 15-8-19'!$A$11:$CN$476,41,FALSE)</f>
        <v>0</v>
      </c>
      <c r="AP40" s="3">
        <f>VLOOKUP(A40,'BalanceSheet 15-8-19'!$A$11:$CN$476,42,FALSE)</f>
        <v>0</v>
      </c>
      <c r="AQ40" s="3">
        <f>VLOOKUP(A40,'BalanceSheet 15-8-19'!$A$11:$CN$476,43,FALSE)</f>
        <v>0</v>
      </c>
      <c r="AR40" s="3">
        <f>VLOOKUP(A40,'BalanceSheet 15-8-19'!$A$11:$CN$476,44,FALSE)</f>
        <v>0</v>
      </c>
      <c r="AS40" s="3">
        <f>VLOOKUP(A40,'BalanceSheet 15-8-19'!$A$11:$CN$476,45,FALSE)</f>
        <v>0</v>
      </c>
      <c r="AT40" s="3">
        <f>VLOOKUP(A40,'BalanceSheet 15-8-19'!$A$11:$CN$476,46,FALSE)</f>
        <v>0</v>
      </c>
      <c r="AU40" s="3">
        <f>VLOOKUP(A40,'BalanceSheet 15-8-19'!$A$11:$CN$476,47,FALSE)</f>
        <v>0</v>
      </c>
      <c r="AV40" s="3">
        <f>VLOOKUP(A40,'BalanceSheet 15-8-19'!$A$11:$CN$476,48,FALSE)</f>
        <v>0</v>
      </c>
      <c r="AW40" s="3">
        <f>VLOOKUP(A40,'BalanceSheet 15-8-19'!$A$11:$CN$476,49,FALSE)</f>
        <v>0</v>
      </c>
      <c r="AX40" s="3">
        <f>VLOOKUP(A40,'BalanceSheet 15-8-19'!$A$11:$CN$476,50,FALSE)</f>
        <v>0</v>
      </c>
      <c r="AY40" s="3">
        <f>VLOOKUP(A40,'BalanceSheet 15-8-19'!$A$11:$CN$476,51,FALSE)</f>
        <v>0</v>
      </c>
      <c r="AZ40" s="3">
        <f>VLOOKUP(A40,'BalanceSheet 15-8-19'!$A$11:$CN$476,52,FALSE)</f>
        <v>0</v>
      </c>
      <c r="BA40" s="3">
        <f>VLOOKUP(A40,'BalanceSheet 15-8-19'!$A$11:$CN$476,53,FALSE)</f>
        <v>0</v>
      </c>
      <c r="BB40" s="3">
        <f>VLOOKUP(A40,'BalanceSheet 15-8-19'!$A$11:$CN$476,54,FALSE)</f>
        <v>0</v>
      </c>
      <c r="BC40" s="3">
        <f>VLOOKUP(A40,'BalanceSheet 15-8-19'!$A$11:$CN$476,55,FALSE)</f>
        <v>0</v>
      </c>
      <c r="BD40" s="3">
        <f>VLOOKUP(A40,'BalanceSheet 15-8-19'!$A$11:$CN$476,56,FALSE)</f>
        <v>0</v>
      </c>
      <c r="BE40" s="3">
        <f>VLOOKUP(A40,'BalanceSheet 15-8-19'!$A$11:$CN$476,57,FALSE)</f>
        <v>0</v>
      </c>
      <c r="BF40" s="3">
        <f>VLOOKUP(A40,'BalanceSheet 15-8-19'!$A$11:$CN$476,58,FALSE)</f>
        <v>0</v>
      </c>
      <c r="BG40" s="12">
        <f>VLOOKUP(A40,'BalanceSheet 15-8-19'!$A$11:$CN$476,59,FALSE)</f>
        <v>0</v>
      </c>
      <c r="BH40" s="3">
        <f>VLOOKUP(A40,'BalanceSheet 15-8-19'!$A$11:$CN$476,60,FALSE)</f>
        <v>0</v>
      </c>
      <c r="BI40" s="3">
        <f>VLOOKUP(A40,'BalanceSheet 15-8-19'!$A$11:$CN$476,61,FALSE)</f>
        <v>0</v>
      </c>
      <c r="BJ40" s="3">
        <f>VLOOKUP(A40,'BalanceSheet 15-8-19'!$A$11:$CN$476,62,FALSE)</f>
        <v>0</v>
      </c>
      <c r="BK40" s="3"/>
      <c r="BL40" s="3">
        <f>VLOOKUP(A40,'BalanceSheet 15-8-19'!$A$11:$CN$476,64,FALSE)</f>
        <v>0</v>
      </c>
      <c r="BM40" s="3">
        <f>VLOOKUP(A40,'BalanceSheet 15-8-19'!$A$11:$CN$476,65,FALSE)</f>
        <v>0</v>
      </c>
      <c r="BN40" s="3">
        <f>VLOOKUP(A40,'BalanceSheet 15-8-19'!$A$11:$CN$476,66,FALSE)</f>
        <v>0</v>
      </c>
      <c r="BO40" s="3">
        <f>VLOOKUP(A40,'BalanceSheet 15-8-19'!$A$11:$CN$476,67,FALSE)</f>
        <v>0</v>
      </c>
      <c r="BP40" s="3">
        <f>VLOOKUP(A40,'BalanceSheet 15-8-19'!$A$11:$CN$476,68,FALSE)</f>
        <v>0</v>
      </c>
      <c r="BQ40" s="3">
        <f>VLOOKUP(A40,'BalanceSheet 15-8-19'!$A$11:$CN$476,69,FALSE)</f>
        <v>0</v>
      </c>
      <c r="BR40" s="3">
        <f>VLOOKUP(A40,'BalanceSheet 15-8-19'!$A$11:$CN$476,70,FALSE)</f>
        <v>0</v>
      </c>
      <c r="BS40" s="3">
        <f>VLOOKUP(A40,'BalanceSheet 15-8-19'!$A$11:$CN$476,71,FALSE)</f>
        <v>0</v>
      </c>
      <c r="BT40" s="3">
        <f>VLOOKUP(A40,'BalanceSheet 15-8-19'!$A$11:$CN$476,72,FALSE)</f>
        <v>0</v>
      </c>
      <c r="BU40" s="3">
        <f>VLOOKUP(A40,'BalanceSheet 15-8-19'!$A$11:$CN$476,73,FALSE)</f>
        <v>0</v>
      </c>
      <c r="BV40" s="3">
        <f>VLOOKUP(A40,'BalanceSheet 15-8-19'!$A$11:$CN$476,74,FALSE)</f>
        <v>0</v>
      </c>
      <c r="BW40" s="3">
        <f>VLOOKUP(A40,'BalanceSheet 15-8-19'!$A$11:$CN$476,75,FALSE)</f>
        <v>0</v>
      </c>
      <c r="BX40" s="3">
        <f>VLOOKUP(A40,'BalanceSheet 15-8-19'!$A$11:$CN$476,76,FALSE)</f>
        <v>0</v>
      </c>
      <c r="BY40" s="3">
        <f>VLOOKUP(A40,'BalanceSheet 15-8-19'!$A$11:$CN$476,77,FALSE)</f>
        <v>0</v>
      </c>
      <c r="BZ40" s="3">
        <f>VLOOKUP(A40,'BalanceSheet 15-8-19'!$A$11:$CN$476,78,FALSE)</f>
        <v>0</v>
      </c>
      <c r="CA40" s="3">
        <f>VLOOKUP(A40,'BalanceSheet 15-8-19'!$A$11:$CN$476,79,FALSE)</f>
        <v>0</v>
      </c>
      <c r="CB40" s="3">
        <f>VLOOKUP(A40,'BalanceSheet 15-8-19'!$A$11:$CN$476,80,FALSE)</f>
        <v>0</v>
      </c>
      <c r="CC40" s="3">
        <f>VLOOKUP(A40,'BalanceSheet 15-8-19'!$A$11:$CN$476,81,FALSE)</f>
        <v>0</v>
      </c>
      <c r="CD40" s="3">
        <f>VLOOKUP(A40,'BalanceSheet 15-8-19'!$A$11:$CN$476,82,FALSE)</f>
        <v>0</v>
      </c>
      <c r="CE40" s="3">
        <f>VLOOKUP(A40,'BalanceSheet 15-8-19'!$A$11:$CN$476,83,FALSE)</f>
        <v>0</v>
      </c>
      <c r="CF40" s="3">
        <f>VLOOKUP(A40,'BalanceSheet 15-8-19'!$A$11:$CN$476,84,FALSE)</f>
        <v>0</v>
      </c>
      <c r="CG40" s="3">
        <f>VLOOKUP(A40,'BalanceSheet 15-8-19'!$A$11:$CN$476,85,FALSE)</f>
        <v>0</v>
      </c>
      <c r="CH40" s="3">
        <f>VLOOKUP(A40,'BalanceSheet 15-8-19'!$A$11:$CN$476,86,FALSE)</f>
        <v>0</v>
      </c>
      <c r="CI40" s="3">
        <f>VLOOKUP(A40,'BalanceSheet 15-8-19'!$A$11:$CN$476,87,FALSE)</f>
        <v>0</v>
      </c>
      <c r="CJ40" s="3">
        <f>VLOOKUP(A40,'BalanceSheet 15-8-19'!$A$11:$CN$476,88,FALSE)</f>
        <v>0</v>
      </c>
      <c r="CK40" s="3">
        <f>VLOOKUP(A40,'BalanceSheet 15-8-19'!$A$11:$CN$476,89,FALSE)</f>
        <v>0</v>
      </c>
      <c r="CL40" s="3">
        <f>VLOOKUP(A40,'BalanceSheet 15-8-19'!$A$11:$CN$476,90,FALSE)</f>
        <v>0</v>
      </c>
      <c r="CM40" s="3">
        <f>VLOOKUP(A40,'BalanceSheet 15-8-19'!$A$11:$CN$476,91,FALSE)</f>
        <v>0</v>
      </c>
      <c r="CN40" s="3">
        <f>VLOOKUP(A40,'BalanceSheet 15-8-19'!$A$11:$CS$476,92,FALSE)</f>
        <v>0</v>
      </c>
      <c r="CO40" s="3">
        <f>VLOOKUP(A40,'BalanceSheet 15-8-19'!$A$11:$CS$476,93,FALSE)</f>
        <v>0</v>
      </c>
      <c r="CP40" s="3">
        <f>VLOOKUP(A40,'BalanceSheet 15-8-19'!$A$11:$CS$476,94,FALSE)</f>
        <v>0</v>
      </c>
      <c r="CQ40" s="3">
        <f>VLOOKUP(A40,'BalanceSheet 15-8-19'!$A$11:$CS$476,95,FALSE)</f>
        <v>0</v>
      </c>
      <c r="CR40" s="3">
        <f>VLOOKUP(A40,'BalanceSheet 15-8-19'!$A$11:$CS$476,96,FALSE)</f>
        <v>0</v>
      </c>
      <c r="CS40" s="3">
        <f t="shared" si="0"/>
        <v>2222</v>
      </c>
      <c r="CU40" s="19">
        <f>CS40-('BalanceSheet 15-8-19'!CS40-'BalanceSheet 15-8-19'!CV40-'BalanceSheet 15-8-19'!CW40)</f>
        <v>0</v>
      </c>
      <c r="CW40" s="132">
        <f t="shared" si="1"/>
        <v>0</v>
      </c>
      <c r="CZ40" s="148">
        <f>HLOOKUP(A40,CJE!$I$5:$TV$2054,2050, FALSE)</f>
        <v>0</v>
      </c>
      <c r="DB40" s="148">
        <f t="shared" si="2"/>
        <v>2222</v>
      </c>
      <c r="DF40" s="187" t="s">
        <v>1123</v>
      </c>
      <c r="DG40" s="180">
        <f>DB442</f>
        <v>0</v>
      </c>
      <c r="DH40" s="85"/>
      <c r="DI40" s="22"/>
    </row>
    <row r="41" spans="1:113" x14ac:dyDescent="0.2">
      <c r="A41" s="3" t="str">
        <f>'BalanceSheet 15-8-19'!A41</f>
        <v>100-102-100 - BDO (CA.PHP 368608120816) SOUTHGATE MALL EDSA</v>
      </c>
      <c r="B41" s="3">
        <f>VLOOKUP(A41,'BalanceSheet 15-8-19'!$A$11:$CN$476,2,FALSE)</f>
        <v>0</v>
      </c>
      <c r="C41" s="3">
        <f>VLOOKUP(A41,'BalanceSheet 15-8-19'!$A$11:$CN$476,3,FALSE)</f>
        <v>0</v>
      </c>
      <c r="D41" s="3">
        <f>VLOOKUP(A41,'BalanceSheet 15-8-19'!$A$11:$CN$476,4,FALSE)</f>
        <v>0</v>
      </c>
      <c r="E41" s="3">
        <f>VLOOKUP(A41,'BalanceSheet 15-8-19'!$A$11:$CN$476,5,FALSE)</f>
        <v>0</v>
      </c>
      <c r="F41" s="3">
        <f>VLOOKUP(A41,'BalanceSheet 15-8-19'!$A$11:$CN$476,6,FALSE)</f>
        <v>0</v>
      </c>
      <c r="G41" s="3">
        <f>VLOOKUP(A41,'BalanceSheet 15-8-19'!$A$11:$CN$476,7,FALSE)</f>
        <v>0</v>
      </c>
      <c r="H41" s="3">
        <f>VLOOKUP(A41,'BalanceSheet 15-8-19'!$A$11:$CN$476,8,FALSE)</f>
        <v>0</v>
      </c>
      <c r="I41" s="3">
        <f>VLOOKUP(A41,'BalanceSheet 15-8-19'!$A$11:$CN$476,9,FALSE)</f>
        <v>0</v>
      </c>
      <c r="J41" s="3"/>
      <c r="K41" s="3">
        <f>VLOOKUP(A41,'BalanceSheet 15-8-19'!$A$11:$CN$476,11,FALSE)</f>
        <v>0</v>
      </c>
      <c r="L41" s="3">
        <f>VLOOKUP(A41,'BalanceSheet 15-8-19'!$A$11:$CN$476,12,FALSE)</f>
        <v>0</v>
      </c>
      <c r="M41" s="3">
        <f>VLOOKUP(A41,'BalanceSheet 15-8-19'!$A$11:$CN$476,13,FALSE)</f>
        <v>0</v>
      </c>
      <c r="N41" s="3">
        <f>VLOOKUP(A41,'BalanceSheet 15-8-19'!$A$11:$CN$476,14,FALSE)</f>
        <v>0</v>
      </c>
      <c r="O41" s="3">
        <f>VLOOKUP(A41,'BalanceSheet 15-8-19'!$A$11:$CN$476,15,FALSE)</f>
        <v>0</v>
      </c>
      <c r="P41" s="3">
        <f>VLOOKUP(A41,'BalanceSheet 15-8-19'!$A$11:$CN$476,16,FALSE)</f>
        <v>0</v>
      </c>
      <c r="Q41" s="3">
        <f>VLOOKUP(A41,'BalanceSheet 15-8-19'!$A$11:$CN$476,17,FALSE)</f>
        <v>0</v>
      </c>
      <c r="R41" s="3">
        <f>VLOOKUP(A41,'BalanceSheet 15-8-19'!$A$11:$CN$476,18,FALSE)</f>
        <v>0</v>
      </c>
      <c r="S41" s="3">
        <f>VLOOKUP(A41,'BalanceSheet 15-8-19'!$A$11:$CN$476,19,FALSE)</f>
        <v>0</v>
      </c>
      <c r="T41" s="3">
        <f>VLOOKUP(A41,'BalanceSheet 15-8-19'!$A$11:$CN$476,20,FALSE)</f>
        <v>0</v>
      </c>
      <c r="U41" s="3">
        <f>VLOOKUP(A41,'BalanceSheet 15-8-19'!$A$11:$CN$476,21,FALSE)</f>
        <v>0</v>
      </c>
      <c r="V41" s="3">
        <f>VLOOKUP(A41,'BalanceSheet 15-8-19'!$A$11:$CN$476,22,FALSE)</f>
        <v>0</v>
      </c>
      <c r="W41" s="3">
        <f>VLOOKUP(A41,'BalanceSheet 15-8-19'!$A$11:$CN$476,23,FALSE)</f>
        <v>0</v>
      </c>
      <c r="X41" s="3">
        <f>VLOOKUP(A41,'BalanceSheet 15-8-19'!$A$11:$CN$476,24,FALSE)</f>
        <v>0</v>
      </c>
      <c r="Y41" s="3">
        <f>VLOOKUP(A41,'BalanceSheet 15-8-19'!$A$11:$CN$476,25,FALSE)</f>
        <v>0</v>
      </c>
      <c r="Z41" s="3">
        <f>VLOOKUP(A41,'BalanceSheet 15-8-19'!$A$11:$CN$476,26,FALSE)</f>
        <v>0</v>
      </c>
      <c r="AA41" s="3">
        <f>VLOOKUP(A41,'BalanceSheet 15-8-19'!$A$11:$CN$476,27,FALSE)</f>
        <v>0</v>
      </c>
      <c r="AB41" s="3">
        <f>VLOOKUP(A41,'BalanceSheet 15-8-19'!$A$11:$CN$476,28,FALSE)</f>
        <v>0</v>
      </c>
      <c r="AC41" s="3">
        <f>VLOOKUP(A41,'BalanceSheet 15-8-19'!$A$11:$CN$476,29,FALSE)</f>
        <v>0</v>
      </c>
      <c r="AD41" s="3">
        <f>VLOOKUP(A41,'BalanceSheet 15-8-19'!$A$11:$CN$476,30,FALSE)</f>
        <v>0</v>
      </c>
      <c r="AE41" s="3">
        <f>VLOOKUP(A41,'BalanceSheet 15-8-19'!$A$11:$CN$476,31,FALSE)</f>
        <v>0</v>
      </c>
      <c r="AF41" s="3">
        <f>VLOOKUP(A41,'BalanceSheet 15-8-19'!$A$11:$CN$476,32,FALSE)</f>
        <v>0</v>
      </c>
      <c r="AG41" s="3">
        <f>VLOOKUP(A41,'BalanceSheet 15-8-19'!$A$11:$CN$476,33,FALSE)</f>
        <v>0</v>
      </c>
      <c r="AH41" s="3">
        <f>VLOOKUP(A41,'BalanceSheet 15-8-19'!$A$11:$CN$476,34,FALSE)</f>
        <v>0</v>
      </c>
      <c r="AI41" s="3">
        <f>VLOOKUP(A41,'BalanceSheet 15-8-19'!$A$11:$CN$476,35,FALSE)</f>
        <v>0</v>
      </c>
      <c r="AJ41" s="3">
        <f>VLOOKUP(A41,'BalanceSheet 15-8-19'!$A$11:$CN$476,36,FALSE)</f>
        <v>0</v>
      </c>
      <c r="AK41" s="3">
        <f>VLOOKUP(A41,'BalanceSheet 15-8-19'!$A$11:$CN$476,37,FALSE)</f>
        <v>0</v>
      </c>
      <c r="AL41" s="3">
        <f>VLOOKUP(A41,'BalanceSheet 15-8-19'!$A$11:$CN$476,38,FALSE)</f>
        <v>0</v>
      </c>
      <c r="AM41" s="3">
        <f>VLOOKUP(A41,'BalanceSheet 15-8-19'!$A$11:$CN$476,39,FALSE)</f>
        <v>0</v>
      </c>
      <c r="AN41" s="3">
        <f>VLOOKUP(A41,'BalanceSheet 15-8-19'!$A$11:$CN$476,40,FALSE)</f>
        <v>0</v>
      </c>
      <c r="AO41" s="3">
        <f>VLOOKUP(A41,'BalanceSheet 15-8-19'!$A$11:$CN$476,41,FALSE)</f>
        <v>0</v>
      </c>
      <c r="AP41" s="3">
        <f>VLOOKUP(A41,'BalanceSheet 15-8-19'!$A$11:$CN$476,42,FALSE)</f>
        <v>0</v>
      </c>
      <c r="AQ41" s="3">
        <f>VLOOKUP(A41,'BalanceSheet 15-8-19'!$A$11:$CN$476,43,FALSE)</f>
        <v>0</v>
      </c>
      <c r="AR41" s="3">
        <f>VLOOKUP(A41,'BalanceSheet 15-8-19'!$A$11:$CN$476,44,FALSE)</f>
        <v>0</v>
      </c>
      <c r="AS41" s="3">
        <f>VLOOKUP(A41,'BalanceSheet 15-8-19'!$A$11:$CN$476,45,FALSE)</f>
        <v>0</v>
      </c>
      <c r="AT41" s="3">
        <f>VLOOKUP(A41,'BalanceSheet 15-8-19'!$A$11:$CN$476,46,FALSE)</f>
        <v>0</v>
      </c>
      <c r="AU41" s="3">
        <f>VLOOKUP(A41,'BalanceSheet 15-8-19'!$A$11:$CN$476,47,FALSE)</f>
        <v>0</v>
      </c>
      <c r="AV41" s="3">
        <f>VLOOKUP(A41,'BalanceSheet 15-8-19'!$A$11:$CN$476,48,FALSE)</f>
        <v>0</v>
      </c>
      <c r="AW41" s="3">
        <f>VLOOKUP(A41,'BalanceSheet 15-8-19'!$A$11:$CN$476,49,FALSE)</f>
        <v>0</v>
      </c>
      <c r="AX41" s="3">
        <f>VLOOKUP(A41,'BalanceSheet 15-8-19'!$A$11:$CN$476,50,FALSE)</f>
        <v>0</v>
      </c>
      <c r="AY41" s="3">
        <f>VLOOKUP(A41,'BalanceSheet 15-8-19'!$A$11:$CN$476,51,FALSE)</f>
        <v>0</v>
      </c>
      <c r="AZ41" s="3">
        <f>VLOOKUP(A41,'BalanceSheet 15-8-19'!$A$11:$CN$476,52,FALSE)</f>
        <v>0</v>
      </c>
      <c r="BA41" s="3">
        <f>VLOOKUP(A41,'BalanceSheet 15-8-19'!$A$11:$CN$476,53,FALSE)</f>
        <v>0</v>
      </c>
      <c r="BB41" s="3">
        <f>VLOOKUP(A41,'BalanceSheet 15-8-19'!$A$11:$CN$476,54,FALSE)</f>
        <v>0</v>
      </c>
      <c r="BC41" s="3">
        <f>VLOOKUP(A41,'BalanceSheet 15-8-19'!$A$11:$CN$476,55,FALSE)</f>
        <v>0</v>
      </c>
      <c r="BD41" s="3">
        <f>VLOOKUP(A41,'BalanceSheet 15-8-19'!$A$11:$CN$476,56,FALSE)</f>
        <v>0</v>
      </c>
      <c r="BE41" s="3">
        <f>VLOOKUP(A41,'BalanceSheet 15-8-19'!$A$11:$CN$476,57,FALSE)</f>
        <v>0</v>
      </c>
      <c r="BF41" s="3">
        <f>VLOOKUP(A41,'BalanceSheet 15-8-19'!$A$11:$CN$476,58,FALSE)</f>
        <v>0</v>
      </c>
      <c r="BG41" s="12">
        <f>VLOOKUP(A41,'BalanceSheet 15-8-19'!$A$11:$CN$476,59,FALSE)</f>
        <v>0</v>
      </c>
      <c r="BH41" s="3">
        <f>VLOOKUP(A41,'BalanceSheet 15-8-19'!$A$11:$CN$476,60,FALSE)</f>
        <v>0</v>
      </c>
      <c r="BI41" s="3">
        <f>VLOOKUP(A41,'BalanceSheet 15-8-19'!$A$11:$CN$476,61,FALSE)</f>
        <v>0</v>
      </c>
      <c r="BJ41" s="3">
        <f>VLOOKUP(A41,'BalanceSheet 15-8-19'!$A$11:$CN$476,62,FALSE)</f>
        <v>0</v>
      </c>
      <c r="BK41" s="3"/>
      <c r="BL41" s="3">
        <f>VLOOKUP(A41,'BalanceSheet 15-8-19'!$A$11:$CN$476,64,FALSE)</f>
        <v>0</v>
      </c>
      <c r="BM41" s="3">
        <f>VLOOKUP(A41,'BalanceSheet 15-8-19'!$A$11:$CN$476,65,FALSE)</f>
        <v>0</v>
      </c>
      <c r="BN41" s="3">
        <f>VLOOKUP(A41,'BalanceSheet 15-8-19'!$A$11:$CN$476,66,FALSE)</f>
        <v>0</v>
      </c>
      <c r="BO41" s="3">
        <f>VLOOKUP(A41,'BalanceSheet 15-8-19'!$A$11:$CN$476,67,FALSE)</f>
        <v>0</v>
      </c>
      <c r="BP41" s="3">
        <f>VLOOKUP(A41,'BalanceSheet 15-8-19'!$A$11:$CN$476,68,FALSE)</f>
        <v>0</v>
      </c>
      <c r="BQ41" s="3">
        <f>VLOOKUP(A41,'BalanceSheet 15-8-19'!$A$11:$CN$476,69,FALSE)</f>
        <v>0</v>
      </c>
      <c r="BR41" s="3">
        <f>VLOOKUP(A41,'BalanceSheet 15-8-19'!$A$11:$CN$476,70,FALSE)</f>
        <v>0</v>
      </c>
      <c r="BS41" s="3">
        <f>VLOOKUP(A41,'BalanceSheet 15-8-19'!$A$11:$CN$476,71,FALSE)</f>
        <v>0</v>
      </c>
      <c r="BT41" s="3">
        <f>VLOOKUP(A41,'BalanceSheet 15-8-19'!$A$11:$CN$476,72,FALSE)</f>
        <v>0</v>
      </c>
      <c r="BU41" s="3">
        <f>VLOOKUP(A41,'BalanceSheet 15-8-19'!$A$11:$CN$476,73,FALSE)</f>
        <v>0</v>
      </c>
      <c r="BV41" s="3">
        <f>VLOOKUP(A41,'BalanceSheet 15-8-19'!$A$11:$CN$476,74,FALSE)</f>
        <v>0</v>
      </c>
      <c r="BW41" s="3">
        <f>VLOOKUP(A41,'BalanceSheet 15-8-19'!$A$11:$CN$476,75,FALSE)</f>
        <v>0</v>
      </c>
      <c r="BX41" s="3">
        <f>VLOOKUP(A41,'BalanceSheet 15-8-19'!$A$11:$CN$476,76,FALSE)</f>
        <v>0</v>
      </c>
      <c r="BY41" s="3">
        <f>VLOOKUP(A41,'BalanceSheet 15-8-19'!$A$11:$CN$476,77,FALSE)</f>
        <v>0</v>
      </c>
      <c r="BZ41" s="3">
        <f>VLOOKUP(A41,'BalanceSheet 15-8-19'!$A$11:$CN$476,78,FALSE)</f>
        <v>0</v>
      </c>
      <c r="CA41" s="3">
        <f>VLOOKUP(A41,'BalanceSheet 15-8-19'!$A$11:$CN$476,79,FALSE)</f>
        <v>0</v>
      </c>
      <c r="CB41" s="3">
        <f>VLOOKUP(A41,'BalanceSheet 15-8-19'!$A$11:$CN$476,80,FALSE)</f>
        <v>0</v>
      </c>
      <c r="CC41" s="3">
        <f>VLOOKUP(A41,'BalanceSheet 15-8-19'!$A$11:$CN$476,81,FALSE)</f>
        <v>0</v>
      </c>
      <c r="CD41" s="3">
        <f>VLOOKUP(A41,'BalanceSheet 15-8-19'!$A$11:$CN$476,82,FALSE)</f>
        <v>0</v>
      </c>
      <c r="CE41" s="3">
        <f>VLOOKUP(A41,'BalanceSheet 15-8-19'!$A$11:$CN$476,83,FALSE)</f>
        <v>0</v>
      </c>
      <c r="CF41" s="3">
        <f>VLOOKUP(A41,'BalanceSheet 15-8-19'!$A$11:$CN$476,84,FALSE)</f>
        <v>0</v>
      </c>
      <c r="CG41" s="3">
        <f>VLOOKUP(A41,'BalanceSheet 15-8-19'!$A$11:$CN$476,85,FALSE)</f>
        <v>0</v>
      </c>
      <c r="CH41" s="3">
        <f>VLOOKUP(A41,'BalanceSheet 15-8-19'!$A$11:$CN$476,86,FALSE)</f>
        <v>0</v>
      </c>
      <c r="CI41" s="3">
        <f>VLOOKUP(A41,'BalanceSheet 15-8-19'!$A$11:$CN$476,87,FALSE)</f>
        <v>0</v>
      </c>
      <c r="CJ41" s="3">
        <f>VLOOKUP(A41,'BalanceSheet 15-8-19'!$A$11:$CN$476,88,FALSE)</f>
        <v>0</v>
      </c>
      <c r="CK41" s="3">
        <f>VLOOKUP(A41,'BalanceSheet 15-8-19'!$A$11:$CN$476,89,FALSE)</f>
        <v>0</v>
      </c>
      <c r="CL41" s="3">
        <f>VLOOKUP(A41,'BalanceSheet 15-8-19'!$A$11:$CN$476,90,FALSE)</f>
        <v>0</v>
      </c>
      <c r="CM41" s="3">
        <f>VLOOKUP(A41,'BalanceSheet 15-8-19'!$A$11:$CN$476,91,FALSE)</f>
        <v>0</v>
      </c>
      <c r="CN41" s="3">
        <f>VLOOKUP(A41,'BalanceSheet 15-8-19'!$A$11:$CS$476,92,FALSE)</f>
        <v>0</v>
      </c>
      <c r="CO41" s="3">
        <f>VLOOKUP(A41,'BalanceSheet 15-8-19'!$A$11:$CS$476,93,FALSE)</f>
        <v>0</v>
      </c>
      <c r="CP41" s="3">
        <f>VLOOKUP(A41,'BalanceSheet 15-8-19'!$A$11:$CS$476,94,FALSE)</f>
        <v>0</v>
      </c>
      <c r="CQ41" s="3">
        <f>VLOOKUP(A41,'BalanceSheet 15-8-19'!$A$11:$CS$476,95,FALSE)</f>
        <v>0</v>
      </c>
      <c r="CR41" s="3">
        <f>VLOOKUP(A41,'BalanceSheet 15-8-19'!$A$11:$CS$476,96,FALSE)</f>
        <v>0</v>
      </c>
      <c r="CS41" s="3">
        <f t="shared" si="0"/>
        <v>0</v>
      </c>
      <c r="CU41" s="19">
        <f>CS41-('BalanceSheet 15-8-19'!CS41-'BalanceSheet 15-8-19'!CV41-'BalanceSheet 15-8-19'!CW41)</f>
        <v>0</v>
      </c>
      <c r="CW41" s="132">
        <f t="shared" si="1"/>
        <v>0</v>
      </c>
      <c r="CZ41" s="148">
        <f>HLOOKUP(A41,CJE!$I$5:$TV$2054,2050, FALSE)</f>
        <v>0</v>
      </c>
      <c r="DB41" s="148">
        <f t="shared" si="2"/>
        <v>0</v>
      </c>
      <c r="DF41" s="21" t="s">
        <v>1120</v>
      </c>
      <c r="DG41" s="176">
        <f>SUM(DG39:DG40)</f>
        <v>-410942.08</v>
      </c>
      <c r="DH41" s="85"/>
      <c r="DI41" s="22"/>
    </row>
    <row r="42" spans="1:113" x14ac:dyDescent="0.2">
      <c r="A42" s="3" t="str">
        <f>'BalanceSheet 15-8-19'!A42</f>
        <v>100-102-101 - UBS JPY (RFI)</v>
      </c>
      <c r="B42" s="3">
        <f>VLOOKUP(A42,'BalanceSheet 15-8-19'!$A$11:$CN$476,2,FALSE)</f>
        <v>0</v>
      </c>
      <c r="C42" s="3">
        <f>VLOOKUP(A42,'BalanceSheet 15-8-19'!$A$11:$CN$476,3,FALSE)</f>
        <v>0</v>
      </c>
      <c r="D42" s="3">
        <f>VLOOKUP(A42,'BalanceSheet 15-8-19'!$A$11:$CN$476,4,FALSE)</f>
        <v>0</v>
      </c>
      <c r="E42" s="3">
        <f>VLOOKUP(A42,'BalanceSheet 15-8-19'!$A$11:$CN$476,5,FALSE)</f>
        <v>0</v>
      </c>
      <c r="F42" s="3">
        <f>VLOOKUP(A42,'BalanceSheet 15-8-19'!$A$11:$CN$476,6,FALSE)</f>
        <v>0</v>
      </c>
      <c r="G42" s="3">
        <f>VLOOKUP(A42,'BalanceSheet 15-8-19'!$A$11:$CN$476,7,FALSE)</f>
        <v>0</v>
      </c>
      <c r="H42" s="3">
        <f>VLOOKUP(A42,'BalanceSheet 15-8-19'!$A$11:$CN$476,8,FALSE)</f>
        <v>0</v>
      </c>
      <c r="I42" s="3">
        <f>VLOOKUP(A42,'BalanceSheet 15-8-19'!$A$11:$CN$476,9,FALSE)</f>
        <v>0</v>
      </c>
      <c r="J42" s="3"/>
      <c r="K42" s="3">
        <f>VLOOKUP(A42,'BalanceSheet 15-8-19'!$A$11:$CN$476,11,FALSE)</f>
        <v>0</v>
      </c>
      <c r="L42" s="3">
        <f>VLOOKUP(A42,'BalanceSheet 15-8-19'!$A$11:$CN$476,12,FALSE)</f>
        <v>0</v>
      </c>
      <c r="M42" s="3">
        <f>VLOOKUP(A42,'BalanceSheet 15-8-19'!$A$11:$CN$476,13,FALSE)</f>
        <v>0</v>
      </c>
      <c r="N42" s="3">
        <f>VLOOKUP(A42,'BalanceSheet 15-8-19'!$A$11:$CN$476,14,FALSE)</f>
        <v>0</v>
      </c>
      <c r="O42" s="3">
        <f>VLOOKUP(A42,'BalanceSheet 15-8-19'!$A$11:$CN$476,15,FALSE)</f>
        <v>0</v>
      </c>
      <c r="P42" s="3">
        <f>VLOOKUP(A42,'BalanceSheet 15-8-19'!$A$11:$CN$476,16,FALSE)</f>
        <v>0</v>
      </c>
      <c r="Q42" s="3">
        <f>VLOOKUP(A42,'BalanceSheet 15-8-19'!$A$11:$CN$476,17,FALSE)</f>
        <v>0</v>
      </c>
      <c r="R42" s="3">
        <f>VLOOKUP(A42,'BalanceSheet 15-8-19'!$A$11:$CN$476,18,FALSE)</f>
        <v>0</v>
      </c>
      <c r="S42" s="3">
        <f>VLOOKUP(A42,'BalanceSheet 15-8-19'!$A$11:$CN$476,19,FALSE)</f>
        <v>0</v>
      </c>
      <c r="T42" s="3">
        <f>VLOOKUP(A42,'BalanceSheet 15-8-19'!$A$11:$CN$476,20,FALSE)</f>
        <v>0</v>
      </c>
      <c r="U42" s="3">
        <f>VLOOKUP(A42,'BalanceSheet 15-8-19'!$A$11:$CN$476,21,FALSE)</f>
        <v>0</v>
      </c>
      <c r="V42" s="3">
        <f>VLOOKUP(A42,'BalanceSheet 15-8-19'!$A$11:$CN$476,22,FALSE)</f>
        <v>0</v>
      </c>
      <c r="W42" s="3">
        <f>VLOOKUP(A42,'BalanceSheet 15-8-19'!$A$11:$CN$476,23,FALSE)</f>
        <v>0</v>
      </c>
      <c r="X42" s="3">
        <f>VLOOKUP(A42,'BalanceSheet 15-8-19'!$A$11:$CN$476,24,FALSE)</f>
        <v>0</v>
      </c>
      <c r="Y42" s="3">
        <f>VLOOKUP(A42,'BalanceSheet 15-8-19'!$A$11:$CN$476,25,FALSE)</f>
        <v>0</v>
      </c>
      <c r="Z42" s="3">
        <f>VLOOKUP(A42,'BalanceSheet 15-8-19'!$A$11:$CN$476,26,FALSE)</f>
        <v>0</v>
      </c>
      <c r="AA42" s="3">
        <f>VLOOKUP(A42,'BalanceSheet 15-8-19'!$A$11:$CN$476,27,FALSE)</f>
        <v>0</v>
      </c>
      <c r="AB42" s="3">
        <f>VLOOKUP(A42,'BalanceSheet 15-8-19'!$A$11:$CN$476,28,FALSE)</f>
        <v>0</v>
      </c>
      <c r="AC42" s="3">
        <f>VLOOKUP(A42,'BalanceSheet 15-8-19'!$A$11:$CN$476,29,FALSE)</f>
        <v>0</v>
      </c>
      <c r="AD42" s="3">
        <f>VLOOKUP(A42,'BalanceSheet 15-8-19'!$A$11:$CN$476,30,FALSE)</f>
        <v>0</v>
      </c>
      <c r="AE42" s="3">
        <f>VLOOKUP(A42,'BalanceSheet 15-8-19'!$A$11:$CN$476,31,FALSE)</f>
        <v>0</v>
      </c>
      <c r="AF42" s="3">
        <f>VLOOKUP(A42,'BalanceSheet 15-8-19'!$A$11:$CN$476,32,FALSE)</f>
        <v>0</v>
      </c>
      <c r="AG42" s="3">
        <f>VLOOKUP(A42,'BalanceSheet 15-8-19'!$A$11:$CN$476,33,FALSE)</f>
        <v>0</v>
      </c>
      <c r="AH42" s="3">
        <f>VLOOKUP(A42,'BalanceSheet 15-8-19'!$A$11:$CN$476,34,FALSE)</f>
        <v>0</v>
      </c>
      <c r="AI42" s="3">
        <f>VLOOKUP(A42,'BalanceSheet 15-8-19'!$A$11:$CN$476,35,FALSE)</f>
        <v>0</v>
      </c>
      <c r="AJ42" s="3">
        <f>VLOOKUP(A42,'BalanceSheet 15-8-19'!$A$11:$CN$476,36,FALSE)</f>
        <v>0</v>
      </c>
      <c r="AK42" s="3">
        <f>VLOOKUP(A42,'BalanceSheet 15-8-19'!$A$11:$CN$476,37,FALSE)</f>
        <v>0</v>
      </c>
      <c r="AL42" s="3">
        <f>VLOOKUP(A42,'BalanceSheet 15-8-19'!$A$11:$CN$476,38,FALSE)</f>
        <v>0</v>
      </c>
      <c r="AM42" s="3">
        <f>VLOOKUP(A42,'BalanceSheet 15-8-19'!$A$11:$CN$476,39,FALSE)</f>
        <v>0</v>
      </c>
      <c r="AN42" s="3">
        <f>VLOOKUP(A42,'BalanceSheet 15-8-19'!$A$11:$CN$476,40,FALSE)</f>
        <v>0</v>
      </c>
      <c r="AO42" s="3">
        <f>VLOOKUP(A42,'BalanceSheet 15-8-19'!$A$11:$CN$476,41,FALSE)</f>
        <v>0</v>
      </c>
      <c r="AP42" s="3">
        <f>VLOOKUP(A42,'BalanceSheet 15-8-19'!$A$11:$CN$476,42,FALSE)</f>
        <v>0</v>
      </c>
      <c r="AQ42" s="3">
        <f>VLOOKUP(A42,'BalanceSheet 15-8-19'!$A$11:$CN$476,43,FALSE)</f>
        <v>0</v>
      </c>
      <c r="AR42" s="3">
        <f>VLOOKUP(A42,'BalanceSheet 15-8-19'!$A$11:$CN$476,44,FALSE)</f>
        <v>0</v>
      </c>
      <c r="AS42" s="3">
        <f>VLOOKUP(A42,'BalanceSheet 15-8-19'!$A$11:$CN$476,45,FALSE)</f>
        <v>0</v>
      </c>
      <c r="AT42" s="3">
        <f>VLOOKUP(A42,'BalanceSheet 15-8-19'!$A$11:$CN$476,46,FALSE)</f>
        <v>0</v>
      </c>
      <c r="AU42" s="3">
        <f>VLOOKUP(A42,'BalanceSheet 15-8-19'!$A$11:$CN$476,47,FALSE)</f>
        <v>0</v>
      </c>
      <c r="AV42" s="3">
        <f>VLOOKUP(A42,'BalanceSheet 15-8-19'!$A$11:$CN$476,48,FALSE)</f>
        <v>0</v>
      </c>
      <c r="AW42" s="3">
        <f>VLOOKUP(A42,'BalanceSheet 15-8-19'!$A$11:$CN$476,49,FALSE)</f>
        <v>0</v>
      </c>
      <c r="AX42" s="3">
        <f>VLOOKUP(A42,'BalanceSheet 15-8-19'!$A$11:$CN$476,50,FALSE)</f>
        <v>0</v>
      </c>
      <c r="AY42" s="3">
        <f>VLOOKUP(A42,'BalanceSheet 15-8-19'!$A$11:$CN$476,51,FALSE)</f>
        <v>0</v>
      </c>
      <c r="AZ42" s="3">
        <f>VLOOKUP(A42,'BalanceSheet 15-8-19'!$A$11:$CN$476,52,FALSE)</f>
        <v>0</v>
      </c>
      <c r="BA42" s="3">
        <f>VLOOKUP(A42,'BalanceSheet 15-8-19'!$A$11:$CN$476,53,FALSE)</f>
        <v>0</v>
      </c>
      <c r="BB42" s="3">
        <f>VLOOKUP(A42,'BalanceSheet 15-8-19'!$A$11:$CN$476,54,FALSE)</f>
        <v>0</v>
      </c>
      <c r="BC42" s="3">
        <f>VLOOKUP(A42,'BalanceSheet 15-8-19'!$A$11:$CN$476,55,FALSE)</f>
        <v>0</v>
      </c>
      <c r="BD42" s="3">
        <f>VLOOKUP(A42,'BalanceSheet 15-8-19'!$A$11:$CN$476,56,FALSE)</f>
        <v>0</v>
      </c>
      <c r="BE42" s="3">
        <f>VLOOKUP(A42,'BalanceSheet 15-8-19'!$A$11:$CN$476,57,FALSE)</f>
        <v>0</v>
      </c>
      <c r="BF42" s="3">
        <f>VLOOKUP(A42,'BalanceSheet 15-8-19'!$A$11:$CN$476,58,FALSE)</f>
        <v>0</v>
      </c>
      <c r="BG42" s="12">
        <f>VLOOKUP(A42,'BalanceSheet 15-8-19'!$A$11:$CN$476,59,FALSE)</f>
        <v>0</v>
      </c>
      <c r="BH42" s="3">
        <f>VLOOKUP(A42,'BalanceSheet 15-8-19'!$A$11:$CN$476,60,FALSE)</f>
        <v>0</v>
      </c>
      <c r="BI42" s="3">
        <f>VLOOKUP(A42,'BalanceSheet 15-8-19'!$A$11:$CN$476,61,FALSE)</f>
        <v>0</v>
      </c>
      <c r="BJ42" s="3">
        <f>VLOOKUP(A42,'BalanceSheet 15-8-19'!$A$11:$CN$476,62,FALSE)</f>
        <v>0</v>
      </c>
      <c r="BK42" s="3"/>
      <c r="BL42" s="3">
        <f>VLOOKUP(A42,'BalanceSheet 15-8-19'!$A$11:$CN$476,64,FALSE)</f>
        <v>0</v>
      </c>
      <c r="BM42" s="3">
        <f>VLOOKUP(A42,'BalanceSheet 15-8-19'!$A$11:$CN$476,65,FALSE)</f>
        <v>0</v>
      </c>
      <c r="BN42" s="3">
        <f>VLOOKUP(A42,'BalanceSheet 15-8-19'!$A$11:$CN$476,66,FALSE)</f>
        <v>0</v>
      </c>
      <c r="BO42" s="3">
        <f>VLOOKUP(A42,'BalanceSheet 15-8-19'!$A$11:$CN$476,67,FALSE)</f>
        <v>0</v>
      </c>
      <c r="BP42" s="3">
        <f>VLOOKUP(A42,'BalanceSheet 15-8-19'!$A$11:$CN$476,68,FALSE)</f>
        <v>0</v>
      </c>
      <c r="BQ42" s="3">
        <f>VLOOKUP(A42,'BalanceSheet 15-8-19'!$A$11:$CN$476,69,FALSE)</f>
        <v>0</v>
      </c>
      <c r="BR42" s="3">
        <f>VLOOKUP(A42,'BalanceSheet 15-8-19'!$A$11:$CN$476,70,FALSE)</f>
        <v>0</v>
      </c>
      <c r="BS42" s="3">
        <f>VLOOKUP(A42,'BalanceSheet 15-8-19'!$A$11:$CN$476,71,FALSE)</f>
        <v>0</v>
      </c>
      <c r="BT42" s="3">
        <f>VLOOKUP(A42,'BalanceSheet 15-8-19'!$A$11:$CN$476,72,FALSE)</f>
        <v>0</v>
      </c>
      <c r="BU42" s="3">
        <f>VLOOKUP(A42,'BalanceSheet 15-8-19'!$A$11:$CN$476,73,FALSE)</f>
        <v>0</v>
      </c>
      <c r="BV42" s="3">
        <f>VLOOKUP(A42,'BalanceSheet 15-8-19'!$A$11:$CN$476,74,FALSE)</f>
        <v>0</v>
      </c>
      <c r="BW42" s="3">
        <f>VLOOKUP(A42,'BalanceSheet 15-8-19'!$A$11:$CN$476,75,FALSE)</f>
        <v>0</v>
      </c>
      <c r="BX42" s="3">
        <f>VLOOKUP(A42,'BalanceSheet 15-8-19'!$A$11:$CN$476,76,FALSE)</f>
        <v>0</v>
      </c>
      <c r="BY42" s="3">
        <f>VLOOKUP(A42,'BalanceSheet 15-8-19'!$A$11:$CN$476,77,FALSE)</f>
        <v>0</v>
      </c>
      <c r="BZ42" s="3">
        <f>VLOOKUP(A42,'BalanceSheet 15-8-19'!$A$11:$CN$476,78,FALSE)</f>
        <v>0</v>
      </c>
      <c r="CA42" s="3">
        <f>VLOOKUP(A42,'BalanceSheet 15-8-19'!$A$11:$CN$476,79,FALSE)</f>
        <v>0</v>
      </c>
      <c r="CB42" s="3">
        <f>VLOOKUP(A42,'BalanceSheet 15-8-19'!$A$11:$CN$476,80,FALSE)</f>
        <v>0</v>
      </c>
      <c r="CC42" s="3">
        <f>VLOOKUP(A42,'BalanceSheet 15-8-19'!$A$11:$CN$476,81,FALSE)</f>
        <v>0</v>
      </c>
      <c r="CD42" s="3">
        <f>VLOOKUP(A42,'BalanceSheet 15-8-19'!$A$11:$CN$476,82,FALSE)</f>
        <v>0</v>
      </c>
      <c r="CE42" s="3">
        <f>VLOOKUP(A42,'BalanceSheet 15-8-19'!$A$11:$CN$476,83,FALSE)</f>
        <v>0</v>
      </c>
      <c r="CF42" s="3">
        <f>VLOOKUP(A42,'BalanceSheet 15-8-19'!$A$11:$CN$476,84,FALSE)</f>
        <v>0</v>
      </c>
      <c r="CG42" s="3">
        <f>VLOOKUP(A42,'BalanceSheet 15-8-19'!$A$11:$CN$476,85,FALSE)</f>
        <v>0</v>
      </c>
      <c r="CH42" s="3">
        <f>VLOOKUP(A42,'BalanceSheet 15-8-19'!$A$11:$CN$476,86,FALSE)</f>
        <v>0</v>
      </c>
      <c r="CI42" s="3">
        <f>VLOOKUP(A42,'BalanceSheet 15-8-19'!$A$11:$CN$476,87,FALSE)</f>
        <v>0</v>
      </c>
      <c r="CJ42" s="3">
        <f>VLOOKUP(A42,'BalanceSheet 15-8-19'!$A$11:$CN$476,88,FALSE)</f>
        <v>0</v>
      </c>
      <c r="CK42" s="3">
        <f>VLOOKUP(A42,'BalanceSheet 15-8-19'!$A$11:$CN$476,89,FALSE)</f>
        <v>0</v>
      </c>
      <c r="CL42" s="3">
        <f>VLOOKUP(A42,'BalanceSheet 15-8-19'!$A$11:$CN$476,90,FALSE)</f>
        <v>0</v>
      </c>
      <c r="CM42" s="3">
        <f>VLOOKUP(A42,'BalanceSheet 15-8-19'!$A$11:$CN$476,91,FALSE)</f>
        <v>0</v>
      </c>
      <c r="CN42" s="3">
        <f>VLOOKUP(A42,'BalanceSheet 15-8-19'!$A$11:$CS$476,92,FALSE)</f>
        <v>0</v>
      </c>
      <c r="CO42" s="3">
        <f>VLOOKUP(A42,'BalanceSheet 15-8-19'!$A$11:$CS$476,93,FALSE)</f>
        <v>0</v>
      </c>
      <c r="CP42" s="3">
        <f>VLOOKUP(A42,'BalanceSheet 15-8-19'!$A$11:$CS$476,94,FALSE)</f>
        <v>0</v>
      </c>
      <c r="CQ42" s="3">
        <f>VLOOKUP(A42,'BalanceSheet 15-8-19'!$A$11:$CS$476,95,FALSE)</f>
        <v>0</v>
      </c>
      <c r="CR42" s="3">
        <f>VLOOKUP(A42,'BalanceSheet 15-8-19'!$A$11:$CS$476,96,FALSE)</f>
        <v>0</v>
      </c>
      <c r="CS42" s="3">
        <f t="shared" si="0"/>
        <v>0</v>
      </c>
      <c r="CU42" s="19">
        <f>CS42-('BalanceSheet 15-8-19'!CS42-'BalanceSheet 15-8-19'!CV42-'BalanceSheet 15-8-19'!CW42)</f>
        <v>0</v>
      </c>
      <c r="CW42" s="132">
        <f t="shared" si="1"/>
        <v>0</v>
      </c>
      <c r="CZ42" s="148">
        <f>HLOOKUP(A42,CJE!$I$5:$TV$2054,2050, FALSE)</f>
        <v>0</v>
      </c>
      <c r="DB42" s="148">
        <f t="shared" si="2"/>
        <v>0</v>
      </c>
      <c r="DF42" s="21"/>
      <c r="DG42" s="85"/>
      <c r="DH42" s="85"/>
      <c r="DI42" s="22"/>
    </row>
    <row r="43" spans="1:113" x14ac:dyDescent="0.2">
      <c r="A43" s="3" t="str">
        <f>'BalanceSheet 15-8-19'!A43</f>
        <v>100-102-102 - OCBC 712254622001 SGD (Industrea)</v>
      </c>
      <c r="B43" s="3">
        <f>VLOOKUP(A43,'BalanceSheet 15-8-19'!$A$11:$CN$476,2,FALSE)</f>
        <v>0</v>
      </c>
      <c r="C43" s="3">
        <f>VLOOKUP(A43,'BalanceSheet 15-8-19'!$A$11:$CN$476,3,FALSE)</f>
        <v>0</v>
      </c>
      <c r="D43" s="3">
        <f>VLOOKUP(A43,'BalanceSheet 15-8-19'!$A$11:$CN$476,4,FALSE)</f>
        <v>0</v>
      </c>
      <c r="E43" s="3">
        <f>VLOOKUP(A43,'BalanceSheet 15-8-19'!$A$11:$CN$476,5,FALSE)</f>
        <v>0</v>
      </c>
      <c r="F43" s="3">
        <f>VLOOKUP(A43,'BalanceSheet 15-8-19'!$A$11:$CN$476,6,FALSE)</f>
        <v>0</v>
      </c>
      <c r="G43" s="3">
        <f>VLOOKUP(A43,'BalanceSheet 15-8-19'!$A$11:$CN$476,7,FALSE)</f>
        <v>0</v>
      </c>
      <c r="H43" s="3">
        <f>VLOOKUP(A43,'BalanceSheet 15-8-19'!$A$11:$CN$476,8,FALSE)</f>
        <v>0</v>
      </c>
      <c r="I43" s="3">
        <f>VLOOKUP(A43,'BalanceSheet 15-8-19'!$A$11:$CN$476,9,FALSE)</f>
        <v>0</v>
      </c>
      <c r="J43" s="3"/>
      <c r="K43" s="3">
        <f>VLOOKUP(A43,'BalanceSheet 15-8-19'!$A$11:$CN$476,11,FALSE)</f>
        <v>0</v>
      </c>
      <c r="L43" s="3">
        <f>VLOOKUP(A43,'BalanceSheet 15-8-19'!$A$11:$CN$476,12,FALSE)</f>
        <v>0</v>
      </c>
      <c r="M43" s="3">
        <f>VLOOKUP(A43,'BalanceSheet 15-8-19'!$A$11:$CN$476,13,FALSE)</f>
        <v>0</v>
      </c>
      <c r="N43" s="3">
        <f>VLOOKUP(A43,'BalanceSheet 15-8-19'!$A$11:$CN$476,14,FALSE)</f>
        <v>0</v>
      </c>
      <c r="O43" s="3">
        <f>VLOOKUP(A43,'BalanceSheet 15-8-19'!$A$11:$CN$476,15,FALSE)</f>
        <v>0</v>
      </c>
      <c r="P43" s="3">
        <f>VLOOKUP(A43,'BalanceSheet 15-8-19'!$A$11:$CN$476,16,FALSE)</f>
        <v>0</v>
      </c>
      <c r="Q43" s="3">
        <f>VLOOKUP(A43,'BalanceSheet 15-8-19'!$A$11:$CN$476,17,FALSE)</f>
        <v>0</v>
      </c>
      <c r="R43" s="3">
        <f>VLOOKUP(A43,'BalanceSheet 15-8-19'!$A$11:$CN$476,18,FALSE)</f>
        <v>0</v>
      </c>
      <c r="S43" s="3">
        <f>VLOOKUP(A43,'BalanceSheet 15-8-19'!$A$11:$CN$476,19,FALSE)</f>
        <v>0</v>
      </c>
      <c r="T43" s="3">
        <f>VLOOKUP(A43,'BalanceSheet 15-8-19'!$A$11:$CN$476,20,FALSE)</f>
        <v>0</v>
      </c>
      <c r="U43" s="3">
        <f>VLOOKUP(A43,'BalanceSheet 15-8-19'!$A$11:$CN$476,21,FALSE)</f>
        <v>0</v>
      </c>
      <c r="V43" s="3">
        <f>VLOOKUP(A43,'BalanceSheet 15-8-19'!$A$11:$CN$476,22,FALSE)</f>
        <v>0</v>
      </c>
      <c r="W43" s="3">
        <f>VLOOKUP(A43,'BalanceSheet 15-8-19'!$A$11:$CN$476,23,FALSE)</f>
        <v>0</v>
      </c>
      <c r="X43" s="3">
        <f>VLOOKUP(A43,'BalanceSheet 15-8-19'!$A$11:$CN$476,24,FALSE)</f>
        <v>0</v>
      </c>
      <c r="Y43" s="3">
        <f>VLOOKUP(A43,'BalanceSheet 15-8-19'!$A$11:$CN$476,25,FALSE)</f>
        <v>0</v>
      </c>
      <c r="Z43" s="3">
        <f>VLOOKUP(A43,'BalanceSheet 15-8-19'!$A$11:$CN$476,26,FALSE)</f>
        <v>0</v>
      </c>
      <c r="AA43" s="3">
        <f>VLOOKUP(A43,'BalanceSheet 15-8-19'!$A$11:$CN$476,27,FALSE)</f>
        <v>0</v>
      </c>
      <c r="AB43" s="3">
        <f>VLOOKUP(A43,'BalanceSheet 15-8-19'!$A$11:$CN$476,28,FALSE)</f>
        <v>0</v>
      </c>
      <c r="AC43" s="3">
        <f>VLOOKUP(A43,'BalanceSheet 15-8-19'!$A$11:$CN$476,29,FALSE)</f>
        <v>0</v>
      </c>
      <c r="AD43" s="3">
        <f>VLOOKUP(A43,'BalanceSheet 15-8-19'!$A$11:$CN$476,30,FALSE)</f>
        <v>0</v>
      </c>
      <c r="AE43" s="3">
        <f>VLOOKUP(A43,'BalanceSheet 15-8-19'!$A$11:$CN$476,31,FALSE)</f>
        <v>0</v>
      </c>
      <c r="AF43" s="3">
        <f>VLOOKUP(A43,'BalanceSheet 15-8-19'!$A$11:$CN$476,32,FALSE)</f>
        <v>0</v>
      </c>
      <c r="AG43" s="3">
        <f>VLOOKUP(A43,'BalanceSheet 15-8-19'!$A$11:$CN$476,33,FALSE)</f>
        <v>0</v>
      </c>
      <c r="AH43" s="3">
        <f>VLOOKUP(A43,'BalanceSheet 15-8-19'!$A$11:$CN$476,34,FALSE)</f>
        <v>0</v>
      </c>
      <c r="AI43" s="3">
        <f>VLOOKUP(A43,'BalanceSheet 15-8-19'!$A$11:$CN$476,35,FALSE)</f>
        <v>0</v>
      </c>
      <c r="AJ43" s="3">
        <f>VLOOKUP(A43,'BalanceSheet 15-8-19'!$A$11:$CN$476,36,FALSE)</f>
        <v>0</v>
      </c>
      <c r="AK43" s="3">
        <f>VLOOKUP(A43,'BalanceSheet 15-8-19'!$A$11:$CN$476,37,FALSE)</f>
        <v>0</v>
      </c>
      <c r="AL43" s="3">
        <f>VLOOKUP(A43,'BalanceSheet 15-8-19'!$A$11:$CN$476,38,FALSE)</f>
        <v>0</v>
      </c>
      <c r="AM43" s="3">
        <f>VLOOKUP(A43,'BalanceSheet 15-8-19'!$A$11:$CN$476,39,FALSE)</f>
        <v>0</v>
      </c>
      <c r="AN43" s="3">
        <f>VLOOKUP(A43,'BalanceSheet 15-8-19'!$A$11:$CN$476,40,FALSE)</f>
        <v>0</v>
      </c>
      <c r="AO43" s="3">
        <f>VLOOKUP(A43,'BalanceSheet 15-8-19'!$A$11:$CN$476,41,FALSE)</f>
        <v>0</v>
      </c>
      <c r="AP43" s="3">
        <f>VLOOKUP(A43,'BalanceSheet 15-8-19'!$A$11:$CN$476,42,FALSE)</f>
        <v>0</v>
      </c>
      <c r="AQ43" s="3">
        <f>VLOOKUP(A43,'BalanceSheet 15-8-19'!$A$11:$CN$476,43,FALSE)</f>
        <v>0</v>
      </c>
      <c r="AR43" s="3">
        <f>VLOOKUP(A43,'BalanceSheet 15-8-19'!$A$11:$CN$476,44,FALSE)</f>
        <v>0</v>
      </c>
      <c r="AS43" s="3">
        <f>VLOOKUP(A43,'BalanceSheet 15-8-19'!$A$11:$CN$476,45,FALSE)</f>
        <v>0</v>
      </c>
      <c r="AT43" s="3">
        <f>VLOOKUP(A43,'BalanceSheet 15-8-19'!$A$11:$CN$476,46,FALSE)</f>
        <v>0</v>
      </c>
      <c r="AU43" s="3">
        <f>VLOOKUP(A43,'BalanceSheet 15-8-19'!$A$11:$CN$476,47,FALSE)</f>
        <v>0</v>
      </c>
      <c r="AV43" s="3">
        <f>VLOOKUP(A43,'BalanceSheet 15-8-19'!$A$11:$CN$476,48,FALSE)</f>
        <v>0</v>
      </c>
      <c r="AW43" s="3">
        <f>VLOOKUP(A43,'BalanceSheet 15-8-19'!$A$11:$CN$476,49,FALSE)</f>
        <v>0</v>
      </c>
      <c r="AX43" s="3">
        <f>VLOOKUP(A43,'BalanceSheet 15-8-19'!$A$11:$CN$476,50,FALSE)</f>
        <v>0</v>
      </c>
      <c r="AY43" s="3">
        <f>VLOOKUP(A43,'BalanceSheet 15-8-19'!$A$11:$CN$476,51,FALSE)</f>
        <v>0</v>
      </c>
      <c r="AZ43" s="3">
        <f>VLOOKUP(A43,'BalanceSheet 15-8-19'!$A$11:$CN$476,52,FALSE)</f>
        <v>0</v>
      </c>
      <c r="BA43" s="3">
        <f>VLOOKUP(A43,'BalanceSheet 15-8-19'!$A$11:$CN$476,53,FALSE)</f>
        <v>0</v>
      </c>
      <c r="BB43" s="3">
        <f>VLOOKUP(A43,'BalanceSheet 15-8-19'!$A$11:$CN$476,54,FALSE)</f>
        <v>0</v>
      </c>
      <c r="BC43" s="3">
        <f>VLOOKUP(A43,'BalanceSheet 15-8-19'!$A$11:$CN$476,55,FALSE)</f>
        <v>0</v>
      </c>
      <c r="BD43" s="3">
        <f>VLOOKUP(A43,'BalanceSheet 15-8-19'!$A$11:$CN$476,56,FALSE)</f>
        <v>0</v>
      </c>
      <c r="BE43" s="3">
        <f>VLOOKUP(A43,'BalanceSheet 15-8-19'!$A$11:$CN$476,57,FALSE)</f>
        <v>0</v>
      </c>
      <c r="BF43" s="3">
        <f>VLOOKUP(A43,'BalanceSheet 15-8-19'!$A$11:$CN$476,58,FALSE)</f>
        <v>0</v>
      </c>
      <c r="BG43" s="12">
        <f>VLOOKUP(A43,'BalanceSheet 15-8-19'!$A$11:$CN$476,59,FALSE)</f>
        <v>0</v>
      </c>
      <c r="BH43" s="3">
        <f>VLOOKUP(A43,'BalanceSheet 15-8-19'!$A$11:$CN$476,60,FALSE)</f>
        <v>0</v>
      </c>
      <c r="BI43" s="3">
        <f>VLOOKUP(A43,'BalanceSheet 15-8-19'!$A$11:$CN$476,61,FALSE)</f>
        <v>0</v>
      </c>
      <c r="BJ43" s="3">
        <f>VLOOKUP(A43,'BalanceSheet 15-8-19'!$A$11:$CN$476,62,FALSE)</f>
        <v>0</v>
      </c>
      <c r="BK43" s="3"/>
      <c r="BL43" s="3">
        <f>VLOOKUP(A43,'BalanceSheet 15-8-19'!$A$11:$CN$476,64,FALSE)</f>
        <v>0</v>
      </c>
      <c r="BM43" s="3">
        <f>VLOOKUP(A43,'BalanceSheet 15-8-19'!$A$11:$CN$476,65,FALSE)</f>
        <v>0</v>
      </c>
      <c r="BN43" s="3">
        <f>VLOOKUP(A43,'BalanceSheet 15-8-19'!$A$11:$CN$476,66,FALSE)</f>
        <v>0</v>
      </c>
      <c r="BO43" s="3">
        <f>VLOOKUP(A43,'BalanceSheet 15-8-19'!$A$11:$CN$476,67,FALSE)</f>
        <v>0</v>
      </c>
      <c r="BP43" s="3">
        <f>VLOOKUP(A43,'BalanceSheet 15-8-19'!$A$11:$CN$476,68,FALSE)</f>
        <v>0</v>
      </c>
      <c r="BQ43" s="3">
        <f>VLOOKUP(A43,'BalanceSheet 15-8-19'!$A$11:$CN$476,69,FALSE)</f>
        <v>0</v>
      </c>
      <c r="BR43" s="3">
        <f>VLOOKUP(A43,'BalanceSheet 15-8-19'!$A$11:$CN$476,70,FALSE)</f>
        <v>0</v>
      </c>
      <c r="BS43" s="3">
        <f>VLOOKUP(A43,'BalanceSheet 15-8-19'!$A$11:$CN$476,71,FALSE)</f>
        <v>0</v>
      </c>
      <c r="BT43" s="3">
        <f>VLOOKUP(A43,'BalanceSheet 15-8-19'!$A$11:$CN$476,72,FALSE)</f>
        <v>0</v>
      </c>
      <c r="BU43" s="3">
        <f>VLOOKUP(A43,'BalanceSheet 15-8-19'!$A$11:$CN$476,73,FALSE)</f>
        <v>0</v>
      </c>
      <c r="BV43" s="3">
        <f>VLOOKUP(A43,'BalanceSheet 15-8-19'!$A$11:$CN$476,74,FALSE)</f>
        <v>0</v>
      </c>
      <c r="BW43" s="3">
        <f>VLOOKUP(A43,'BalanceSheet 15-8-19'!$A$11:$CN$476,75,FALSE)</f>
        <v>0</v>
      </c>
      <c r="BX43" s="3">
        <f>VLOOKUP(A43,'BalanceSheet 15-8-19'!$A$11:$CN$476,76,FALSE)</f>
        <v>0</v>
      </c>
      <c r="BY43" s="3">
        <f>VLOOKUP(A43,'BalanceSheet 15-8-19'!$A$11:$CN$476,77,FALSE)</f>
        <v>0</v>
      </c>
      <c r="BZ43" s="3">
        <f>VLOOKUP(A43,'BalanceSheet 15-8-19'!$A$11:$CN$476,78,FALSE)</f>
        <v>0</v>
      </c>
      <c r="CA43" s="3">
        <f>VLOOKUP(A43,'BalanceSheet 15-8-19'!$A$11:$CN$476,79,FALSE)</f>
        <v>0</v>
      </c>
      <c r="CB43" s="3">
        <f>VLOOKUP(A43,'BalanceSheet 15-8-19'!$A$11:$CN$476,80,FALSE)</f>
        <v>0</v>
      </c>
      <c r="CC43" s="3">
        <f>VLOOKUP(A43,'BalanceSheet 15-8-19'!$A$11:$CN$476,81,FALSE)</f>
        <v>0</v>
      </c>
      <c r="CD43" s="3">
        <f>VLOOKUP(A43,'BalanceSheet 15-8-19'!$A$11:$CN$476,82,FALSE)</f>
        <v>0</v>
      </c>
      <c r="CE43" s="3">
        <f>VLOOKUP(A43,'BalanceSheet 15-8-19'!$A$11:$CN$476,83,FALSE)</f>
        <v>0</v>
      </c>
      <c r="CF43" s="3">
        <f>VLOOKUP(A43,'BalanceSheet 15-8-19'!$A$11:$CN$476,84,FALSE)</f>
        <v>0</v>
      </c>
      <c r="CG43" s="3">
        <f>VLOOKUP(A43,'BalanceSheet 15-8-19'!$A$11:$CN$476,85,FALSE)</f>
        <v>0</v>
      </c>
      <c r="CH43" s="3">
        <f>VLOOKUP(A43,'BalanceSheet 15-8-19'!$A$11:$CN$476,86,FALSE)</f>
        <v>0</v>
      </c>
      <c r="CI43" s="3">
        <f>VLOOKUP(A43,'BalanceSheet 15-8-19'!$A$11:$CN$476,87,FALSE)</f>
        <v>0</v>
      </c>
      <c r="CJ43" s="3">
        <f>VLOOKUP(A43,'BalanceSheet 15-8-19'!$A$11:$CN$476,88,FALSE)</f>
        <v>0</v>
      </c>
      <c r="CK43" s="3">
        <f>VLOOKUP(A43,'BalanceSheet 15-8-19'!$A$11:$CN$476,89,FALSE)</f>
        <v>0</v>
      </c>
      <c r="CL43" s="3">
        <f>VLOOKUP(A43,'BalanceSheet 15-8-19'!$A$11:$CN$476,90,FALSE)</f>
        <v>0</v>
      </c>
      <c r="CM43" s="3">
        <f>VLOOKUP(A43,'BalanceSheet 15-8-19'!$A$11:$CN$476,91,FALSE)</f>
        <v>0</v>
      </c>
      <c r="CN43" s="3">
        <f>VLOOKUP(A43,'BalanceSheet 15-8-19'!$A$11:$CS$476,92,FALSE)</f>
        <v>0</v>
      </c>
      <c r="CO43" s="3">
        <f>VLOOKUP(A43,'BalanceSheet 15-8-19'!$A$11:$CS$476,93,FALSE)</f>
        <v>0</v>
      </c>
      <c r="CP43" s="3">
        <f>VLOOKUP(A43,'BalanceSheet 15-8-19'!$A$11:$CS$476,94,FALSE)</f>
        <v>0</v>
      </c>
      <c r="CQ43" s="3">
        <f>VLOOKUP(A43,'BalanceSheet 15-8-19'!$A$11:$CS$476,95,FALSE)</f>
        <v>0</v>
      </c>
      <c r="CR43" s="3">
        <f>VLOOKUP(A43,'BalanceSheet 15-8-19'!$A$11:$CS$476,96,FALSE)</f>
        <v>0</v>
      </c>
      <c r="CS43" s="3">
        <f t="shared" si="0"/>
        <v>0</v>
      </c>
      <c r="CU43" s="19">
        <f>CS43-('BalanceSheet 15-8-19'!CS43-'BalanceSheet 15-8-19'!CV43-'BalanceSheet 15-8-19'!CW43)</f>
        <v>0</v>
      </c>
      <c r="CW43" s="132">
        <f t="shared" si="1"/>
        <v>0</v>
      </c>
      <c r="CZ43" s="148">
        <f>HLOOKUP(A43,CJE!$I$5:$TV$2054,2050, FALSE)</f>
        <v>0</v>
      </c>
      <c r="DB43" s="148">
        <f t="shared" si="2"/>
        <v>0</v>
      </c>
      <c r="DF43" s="173" t="s">
        <v>1121</v>
      </c>
      <c r="DG43" s="85"/>
      <c r="DH43" s="85"/>
      <c r="DI43" s="22"/>
    </row>
    <row r="44" spans="1:113" x14ac:dyDescent="0.2">
      <c r="A44" s="3" t="str">
        <f>'BalanceSheet 15-8-19'!A44</f>
        <v>100-102-103 - DBS 503377269301 USD (Industrea)</v>
      </c>
      <c r="B44" s="3">
        <f>VLOOKUP(A44,'BalanceSheet 15-8-19'!$A$11:$CN$476,2,FALSE)</f>
        <v>0</v>
      </c>
      <c r="C44" s="3">
        <f>VLOOKUP(A44,'BalanceSheet 15-8-19'!$A$11:$CN$476,3,FALSE)</f>
        <v>0</v>
      </c>
      <c r="D44" s="3">
        <f>VLOOKUP(A44,'BalanceSheet 15-8-19'!$A$11:$CN$476,4,FALSE)</f>
        <v>0</v>
      </c>
      <c r="E44" s="3">
        <f>VLOOKUP(A44,'BalanceSheet 15-8-19'!$A$11:$CN$476,5,FALSE)</f>
        <v>0</v>
      </c>
      <c r="F44" s="3">
        <f>VLOOKUP(A44,'BalanceSheet 15-8-19'!$A$11:$CN$476,6,FALSE)</f>
        <v>0</v>
      </c>
      <c r="G44" s="3">
        <f>VLOOKUP(A44,'BalanceSheet 15-8-19'!$A$11:$CN$476,7,FALSE)</f>
        <v>0</v>
      </c>
      <c r="H44" s="3">
        <f>VLOOKUP(A44,'BalanceSheet 15-8-19'!$A$11:$CN$476,8,FALSE)</f>
        <v>0</v>
      </c>
      <c r="I44" s="3">
        <f>VLOOKUP(A44,'BalanceSheet 15-8-19'!$A$11:$CN$476,9,FALSE)</f>
        <v>0</v>
      </c>
      <c r="J44" s="3"/>
      <c r="K44" s="3">
        <f>VLOOKUP(A44,'BalanceSheet 15-8-19'!$A$11:$CN$476,11,FALSE)</f>
        <v>0</v>
      </c>
      <c r="L44" s="3">
        <f>VLOOKUP(A44,'BalanceSheet 15-8-19'!$A$11:$CN$476,12,FALSE)</f>
        <v>0</v>
      </c>
      <c r="M44" s="3">
        <f>VLOOKUP(A44,'BalanceSheet 15-8-19'!$A$11:$CN$476,13,FALSE)</f>
        <v>0</v>
      </c>
      <c r="N44" s="3">
        <f>VLOOKUP(A44,'BalanceSheet 15-8-19'!$A$11:$CN$476,14,FALSE)</f>
        <v>0</v>
      </c>
      <c r="O44" s="3">
        <f>VLOOKUP(A44,'BalanceSheet 15-8-19'!$A$11:$CN$476,15,FALSE)</f>
        <v>0</v>
      </c>
      <c r="P44" s="3">
        <f>VLOOKUP(A44,'BalanceSheet 15-8-19'!$A$11:$CN$476,16,FALSE)</f>
        <v>0</v>
      </c>
      <c r="Q44" s="3">
        <f>VLOOKUP(A44,'BalanceSheet 15-8-19'!$A$11:$CN$476,17,FALSE)</f>
        <v>0</v>
      </c>
      <c r="R44" s="3">
        <f>VLOOKUP(A44,'BalanceSheet 15-8-19'!$A$11:$CN$476,18,FALSE)</f>
        <v>0</v>
      </c>
      <c r="S44" s="3">
        <f>VLOOKUP(A44,'BalanceSheet 15-8-19'!$A$11:$CN$476,19,FALSE)</f>
        <v>0</v>
      </c>
      <c r="T44" s="3">
        <f>VLOOKUP(A44,'BalanceSheet 15-8-19'!$A$11:$CN$476,20,FALSE)</f>
        <v>0</v>
      </c>
      <c r="U44" s="3">
        <f>VLOOKUP(A44,'BalanceSheet 15-8-19'!$A$11:$CN$476,21,FALSE)</f>
        <v>0</v>
      </c>
      <c r="V44" s="3">
        <f>VLOOKUP(A44,'BalanceSheet 15-8-19'!$A$11:$CN$476,22,FALSE)</f>
        <v>0</v>
      </c>
      <c r="W44" s="3">
        <f>VLOOKUP(A44,'BalanceSheet 15-8-19'!$A$11:$CN$476,23,FALSE)</f>
        <v>0</v>
      </c>
      <c r="X44" s="3">
        <f>VLOOKUP(A44,'BalanceSheet 15-8-19'!$A$11:$CN$476,24,FALSE)</f>
        <v>0</v>
      </c>
      <c r="Y44" s="3">
        <f>VLOOKUP(A44,'BalanceSheet 15-8-19'!$A$11:$CN$476,25,FALSE)</f>
        <v>0</v>
      </c>
      <c r="Z44" s="3">
        <f>VLOOKUP(A44,'BalanceSheet 15-8-19'!$A$11:$CN$476,26,FALSE)</f>
        <v>0</v>
      </c>
      <c r="AA44" s="3">
        <f>VLOOKUP(A44,'BalanceSheet 15-8-19'!$A$11:$CN$476,27,FALSE)</f>
        <v>0</v>
      </c>
      <c r="AB44" s="3">
        <f>VLOOKUP(A44,'BalanceSheet 15-8-19'!$A$11:$CN$476,28,FALSE)</f>
        <v>0</v>
      </c>
      <c r="AC44" s="3">
        <f>VLOOKUP(A44,'BalanceSheet 15-8-19'!$A$11:$CN$476,29,FALSE)</f>
        <v>0</v>
      </c>
      <c r="AD44" s="3">
        <f>VLOOKUP(A44,'BalanceSheet 15-8-19'!$A$11:$CN$476,30,FALSE)</f>
        <v>0</v>
      </c>
      <c r="AE44" s="3">
        <f>VLOOKUP(A44,'BalanceSheet 15-8-19'!$A$11:$CN$476,31,FALSE)</f>
        <v>0</v>
      </c>
      <c r="AF44" s="3">
        <f>VLOOKUP(A44,'BalanceSheet 15-8-19'!$A$11:$CN$476,32,FALSE)</f>
        <v>0</v>
      </c>
      <c r="AG44" s="3">
        <f>VLOOKUP(A44,'BalanceSheet 15-8-19'!$A$11:$CN$476,33,FALSE)</f>
        <v>0</v>
      </c>
      <c r="AH44" s="3">
        <f>VLOOKUP(A44,'BalanceSheet 15-8-19'!$A$11:$CN$476,34,FALSE)</f>
        <v>0</v>
      </c>
      <c r="AI44" s="3">
        <f>VLOOKUP(A44,'BalanceSheet 15-8-19'!$A$11:$CN$476,35,FALSE)</f>
        <v>0</v>
      </c>
      <c r="AJ44" s="3">
        <f>VLOOKUP(A44,'BalanceSheet 15-8-19'!$A$11:$CN$476,36,FALSE)</f>
        <v>0</v>
      </c>
      <c r="AK44" s="3">
        <f>VLOOKUP(A44,'BalanceSheet 15-8-19'!$A$11:$CN$476,37,FALSE)</f>
        <v>0</v>
      </c>
      <c r="AL44" s="3">
        <f>VLOOKUP(A44,'BalanceSheet 15-8-19'!$A$11:$CN$476,38,FALSE)</f>
        <v>0</v>
      </c>
      <c r="AM44" s="3">
        <f>VLOOKUP(A44,'BalanceSheet 15-8-19'!$A$11:$CN$476,39,FALSE)</f>
        <v>0</v>
      </c>
      <c r="AN44" s="3">
        <f>VLOOKUP(A44,'BalanceSheet 15-8-19'!$A$11:$CN$476,40,FALSE)</f>
        <v>0</v>
      </c>
      <c r="AO44" s="3">
        <f>VLOOKUP(A44,'BalanceSheet 15-8-19'!$A$11:$CN$476,41,FALSE)</f>
        <v>0</v>
      </c>
      <c r="AP44" s="3">
        <f>VLOOKUP(A44,'BalanceSheet 15-8-19'!$A$11:$CN$476,42,FALSE)</f>
        <v>0</v>
      </c>
      <c r="AQ44" s="3">
        <f>VLOOKUP(A44,'BalanceSheet 15-8-19'!$A$11:$CN$476,43,FALSE)</f>
        <v>0</v>
      </c>
      <c r="AR44" s="3">
        <f>VLOOKUP(A44,'BalanceSheet 15-8-19'!$A$11:$CN$476,44,FALSE)</f>
        <v>0</v>
      </c>
      <c r="AS44" s="3">
        <f>VLOOKUP(A44,'BalanceSheet 15-8-19'!$A$11:$CN$476,45,FALSE)</f>
        <v>0</v>
      </c>
      <c r="AT44" s="3">
        <f>VLOOKUP(A44,'BalanceSheet 15-8-19'!$A$11:$CN$476,46,FALSE)</f>
        <v>0</v>
      </c>
      <c r="AU44" s="3">
        <f>VLOOKUP(A44,'BalanceSheet 15-8-19'!$A$11:$CN$476,47,FALSE)</f>
        <v>0</v>
      </c>
      <c r="AV44" s="3">
        <f>VLOOKUP(A44,'BalanceSheet 15-8-19'!$A$11:$CN$476,48,FALSE)</f>
        <v>0</v>
      </c>
      <c r="AW44" s="3">
        <f>VLOOKUP(A44,'BalanceSheet 15-8-19'!$A$11:$CN$476,49,FALSE)</f>
        <v>0</v>
      </c>
      <c r="AX44" s="3">
        <f>VLOOKUP(A44,'BalanceSheet 15-8-19'!$A$11:$CN$476,50,FALSE)</f>
        <v>0</v>
      </c>
      <c r="AY44" s="3">
        <f>VLOOKUP(A44,'BalanceSheet 15-8-19'!$A$11:$CN$476,51,FALSE)</f>
        <v>0</v>
      </c>
      <c r="AZ44" s="3">
        <f>VLOOKUP(A44,'BalanceSheet 15-8-19'!$A$11:$CN$476,52,FALSE)</f>
        <v>0</v>
      </c>
      <c r="BA44" s="3">
        <f>VLOOKUP(A44,'BalanceSheet 15-8-19'!$A$11:$CN$476,53,FALSE)</f>
        <v>0</v>
      </c>
      <c r="BB44" s="3">
        <f>VLOOKUP(A44,'BalanceSheet 15-8-19'!$A$11:$CN$476,54,FALSE)</f>
        <v>0</v>
      </c>
      <c r="BC44" s="3">
        <f>VLOOKUP(A44,'BalanceSheet 15-8-19'!$A$11:$CN$476,55,FALSE)</f>
        <v>0</v>
      </c>
      <c r="BD44" s="3">
        <f>VLOOKUP(A44,'BalanceSheet 15-8-19'!$A$11:$CN$476,56,FALSE)</f>
        <v>0</v>
      </c>
      <c r="BE44" s="3">
        <f>VLOOKUP(A44,'BalanceSheet 15-8-19'!$A$11:$CN$476,57,FALSE)</f>
        <v>0</v>
      </c>
      <c r="BF44" s="3">
        <f>VLOOKUP(A44,'BalanceSheet 15-8-19'!$A$11:$CN$476,58,FALSE)</f>
        <v>0</v>
      </c>
      <c r="BG44" s="12">
        <f>VLOOKUP(A44,'BalanceSheet 15-8-19'!$A$11:$CN$476,59,FALSE)</f>
        <v>0</v>
      </c>
      <c r="BH44" s="3">
        <f>VLOOKUP(A44,'BalanceSheet 15-8-19'!$A$11:$CN$476,60,FALSE)</f>
        <v>0</v>
      </c>
      <c r="BI44" s="3">
        <f>VLOOKUP(A44,'BalanceSheet 15-8-19'!$A$11:$CN$476,61,FALSE)</f>
        <v>0</v>
      </c>
      <c r="BJ44" s="3">
        <f>VLOOKUP(A44,'BalanceSheet 15-8-19'!$A$11:$CN$476,62,FALSE)</f>
        <v>0</v>
      </c>
      <c r="BK44" s="3"/>
      <c r="BL44" s="3">
        <f>VLOOKUP(A44,'BalanceSheet 15-8-19'!$A$11:$CN$476,64,FALSE)</f>
        <v>0</v>
      </c>
      <c r="BM44" s="3">
        <f>VLOOKUP(A44,'BalanceSheet 15-8-19'!$A$11:$CN$476,65,FALSE)</f>
        <v>0</v>
      </c>
      <c r="BN44" s="3">
        <f>VLOOKUP(A44,'BalanceSheet 15-8-19'!$A$11:$CN$476,66,FALSE)</f>
        <v>0</v>
      </c>
      <c r="BO44" s="3">
        <f>VLOOKUP(A44,'BalanceSheet 15-8-19'!$A$11:$CN$476,67,FALSE)</f>
        <v>0</v>
      </c>
      <c r="BP44" s="3">
        <f>VLOOKUP(A44,'BalanceSheet 15-8-19'!$A$11:$CN$476,68,FALSE)</f>
        <v>0</v>
      </c>
      <c r="BQ44" s="3">
        <f>VLOOKUP(A44,'BalanceSheet 15-8-19'!$A$11:$CN$476,69,FALSE)</f>
        <v>0</v>
      </c>
      <c r="BR44" s="3">
        <f>VLOOKUP(A44,'BalanceSheet 15-8-19'!$A$11:$CN$476,70,FALSE)</f>
        <v>0</v>
      </c>
      <c r="BS44" s="3">
        <f>VLOOKUP(A44,'BalanceSheet 15-8-19'!$A$11:$CN$476,71,FALSE)</f>
        <v>0</v>
      </c>
      <c r="BT44" s="3">
        <f>VLOOKUP(A44,'BalanceSheet 15-8-19'!$A$11:$CN$476,72,FALSE)</f>
        <v>0</v>
      </c>
      <c r="BU44" s="3">
        <f>VLOOKUP(A44,'BalanceSheet 15-8-19'!$A$11:$CN$476,73,FALSE)</f>
        <v>0</v>
      </c>
      <c r="BV44" s="3">
        <f>VLOOKUP(A44,'BalanceSheet 15-8-19'!$A$11:$CN$476,74,FALSE)</f>
        <v>0</v>
      </c>
      <c r="BW44" s="3">
        <f>VLOOKUP(A44,'BalanceSheet 15-8-19'!$A$11:$CN$476,75,FALSE)</f>
        <v>0</v>
      </c>
      <c r="BX44" s="3">
        <f>VLOOKUP(A44,'BalanceSheet 15-8-19'!$A$11:$CN$476,76,FALSE)</f>
        <v>0</v>
      </c>
      <c r="BY44" s="3">
        <f>VLOOKUP(A44,'BalanceSheet 15-8-19'!$A$11:$CN$476,77,FALSE)</f>
        <v>0</v>
      </c>
      <c r="BZ44" s="3">
        <f>VLOOKUP(A44,'BalanceSheet 15-8-19'!$A$11:$CN$476,78,FALSE)</f>
        <v>0</v>
      </c>
      <c r="CA44" s="3">
        <f>VLOOKUP(A44,'BalanceSheet 15-8-19'!$A$11:$CN$476,79,FALSE)</f>
        <v>0</v>
      </c>
      <c r="CB44" s="3">
        <f>VLOOKUP(A44,'BalanceSheet 15-8-19'!$A$11:$CN$476,80,FALSE)</f>
        <v>0</v>
      </c>
      <c r="CC44" s="3">
        <f>VLOOKUP(A44,'BalanceSheet 15-8-19'!$A$11:$CN$476,81,FALSE)</f>
        <v>0</v>
      </c>
      <c r="CD44" s="3">
        <f>VLOOKUP(A44,'BalanceSheet 15-8-19'!$A$11:$CN$476,82,FALSE)</f>
        <v>0</v>
      </c>
      <c r="CE44" s="3">
        <f>VLOOKUP(A44,'BalanceSheet 15-8-19'!$A$11:$CN$476,83,FALSE)</f>
        <v>0</v>
      </c>
      <c r="CF44" s="3">
        <f>VLOOKUP(A44,'BalanceSheet 15-8-19'!$A$11:$CN$476,84,FALSE)</f>
        <v>0</v>
      </c>
      <c r="CG44" s="3">
        <f>VLOOKUP(A44,'BalanceSheet 15-8-19'!$A$11:$CN$476,85,FALSE)</f>
        <v>0</v>
      </c>
      <c r="CH44" s="3">
        <f>VLOOKUP(A44,'BalanceSheet 15-8-19'!$A$11:$CN$476,86,FALSE)</f>
        <v>0</v>
      </c>
      <c r="CI44" s="3">
        <f>VLOOKUP(A44,'BalanceSheet 15-8-19'!$A$11:$CN$476,87,FALSE)</f>
        <v>0</v>
      </c>
      <c r="CJ44" s="3">
        <f>VLOOKUP(A44,'BalanceSheet 15-8-19'!$A$11:$CN$476,88,FALSE)</f>
        <v>0</v>
      </c>
      <c r="CK44" s="3">
        <f>VLOOKUP(A44,'BalanceSheet 15-8-19'!$A$11:$CN$476,89,FALSE)</f>
        <v>0</v>
      </c>
      <c r="CL44" s="3">
        <f>VLOOKUP(A44,'BalanceSheet 15-8-19'!$A$11:$CN$476,90,FALSE)</f>
        <v>0</v>
      </c>
      <c r="CM44" s="3">
        <f>VLOOKUP(A44,'BalanceSheet 15-8-19'!$A$11:$CN$476,91,FALSE)</f>
        <v>0</v>
      </c>
      <c r="CN44" s="3">
        <f>VLOOKUP(A44,'BalanceSheet 15-8-19'!$A$11:$CS$476,92,FALSE)</f>
        <v>0</v>
      </c>
      <c r="CO44" s="3">
        <f>VLOOKUP(A44,'BalanceSheet 15-8-19'!$A$11:$CS$476,93,FALSE)</f>
        <v>0</v>
      </c>
      <c r="CP44" s="3">
        <f>VLOOKUP(A44,'BalanceSheet 15-8-19'!$A$11:$CS$476,94,FALSE)</f>
        <v>0</v>
      </c>
      <c r="CQ44" s="3">
        <f>VLOOKUP(A44,'BalanceSheet 15-8-19'!$A$11:$CS$476,95,FALSE)</f>
        <v>0</v>
      </c>
      <c r="CR44" s="3">
        <f>VLOOKUP(A44,'BalanceSheet 15-8-19'!$A$11:$CS$476,96,FALSE)</f>
        <v>0</v>
      </c>
      <c r="CS44" s="3">
        <f t="shared" si="0"/>
        <v>0</v>
      </c>
      <c r="CU44" s="19">
        <f>CS44-('BalanceSheet 15-8-19'!CS44-'BalanceSheet 15-8-19'!CV44-'BalanceSheet 15-8-19'!CW44)</f>
        <v>0</v>
      </c>
      <c r="CW44" s="132">
        <f t="shared" si="1"/>
        <v>0</v>
      </c>
      <c r="CZ44" s="148">
        <f>HLOOKUP(A44,CJE!$I$5:$TV$2054,2050, FALSE)</f>
        <v>0</v>
      </c>
      <c r="DB44" s="148">
        <f t="shared" si="2"/>
        <v>0</v>
      </c>
      <c r="DF44" s="21" t="s">
        <v>651</v>
      </c>
      <c r="DG44" s="176">
        <f>DB452</f>
        <v>38298407.345610611</v>
      </c>
      <c r="DH44" s="85"/>
      <c r="DI44" s="22"/>
    </row>
    <row r="45" spans="1:113" x14ac:dyDescent="0.2">
      <c r="A45" s="3" t="str">
        <f>'BalanceSheet 15-8-19'!A45</f>
        <v>100-102-104 - OCBC 712392547001 SGD (V Hospitality)</v>
      </c>
      <c r="B45" s="3">
        <f>VLOOKUP(A45,'BalanceSheet 15-8-19'!$A$11:$CN$476,2,FALSE)</f>
        <v>0</v>
      </c>
      <c r="C45" s="3">
        <f>VLOOKUP(A45,'BalanceSheet 15-8-19'!$A$11:$CN$476,3,FALSE)</f>
        <v>0</v>
      </c>
      <c r="D45" s="3">
        <f>VLOOKUP(A45,'BalanceSheet 15-8-19'!$A$11:$CN$476,4,FALSE)</f>
        <v>0</v>
      </c>
      <c r="E45" s="3">
        <f>VLOOKUP(A45,'BalanceSheet 15-8-19'!$A$11:$CN$476,5,FALSE)</f>
        <v>0</v>
      </c>
      <c r="F45" s="3">
        <f>VLOOKUP(A45,'BalanceSheet 15-8-19'!$A$11:$CN$476,6,FALSE)</f>
        <v>0</v>
      </c>
      <c r="G45" s="3">
        <f>VLOOKUP(A45,'BalanceSheet 15-8-19'!$A$11:$CN$476,7,FALSE)</f>
        <v>0</v>
      </c>
      <c r="H45" s="3">
        <f>VLOOKUP(A45,'BalanceSheet 15-8-19'!$A$11:$CN$476,8,FALSE)</f>
        <v>0</v>
      </c>
      <c r="I45" s="3">
        <f>VLOOKUP(A45,'BalanceSheet 15-8-19'!$A$11:$CN$476,9,FALSE)</f>
        <v>0</v>
      </c>
      <c r="J45" s="3"/>
      <c r="K45" s="3">
        <f>VLOOKUP(A45,'BalanceSheet 15-8-19'!$A$11:$CN$476,11,FALSE)</f>
        <v>0</v>
      </c>
      <c r="L45" s="3">
        <f>VLOOKUP(A45,'BalanceSheet 15-8-19'!$A$11:$CN$476,12,FALSE)</f>
        <v>0</v>
      </c>
      <c r="M45" s="3">
        <f>VLOOKUP(A45,'BalanceSheet 15-8-19'!$A$11:$CN$476,13,FALSE)</f>
        <v>0</v>
      </c>
      <c r="N45" s="3">
        <f>VLOOKUP(A45,'BalanceSheet 15-8-19'!$A$11:$CN$476,14,FALSE)</f>
        <v>0</v>
      </c>
      <c r="O45" s="3">
        <f>VLOOKUP(A45,'BalanceSheet 15-8-19'!$A$11:$CN$476,15,FALSE)</f>
        <v>0</v>
      </c>
      <c r="P45" s="3">
        <f>VLOOKUP(A45,'BalanceSheet 15-8-19'!$A$11:$CN$476,16,FALSE)</f>
        <v>0</v>
      </c>
      <c r="Q45" s="3">
        <f>VLOOKUP(A45,'BalanceSheet 15-8-19'!$A$11:$CN$476,17,FALSE)</f>
        <v>0</v>
      </c>
      <c r="R45" s="3">
        <f>VLOOKUP(A45,'BalanceSheet 15-8-19'!$A$11:$CN$476,18,FALSE)</f>
        <v>0</v>
      </c>
      <c r="S45" s="3">
        <f>VLOOKUP(A45,'BalanceSheet 15-8-19'!$A$11:$CN$476,19,FALSE)</f>
        <v>0</v>
      </c>
      <c r="T45" s="3">
        <f>VLOOKUP(A45,'BalanceSheet 15-8-19'!$A$11:$CN$476,20,FALSE)</f>
        <v>0</v>
      </c>
      <c r="U45" s="3">
        <f>VLOOKUP(A45,'BalanceSheet 15-8-19'!$A$11:$CN$476,21,FALSE)</f>
        <v>0</v>
      </c>
      <c r="V45" s="3">
        <f>VLOOKUP(A45,'BalanceSheet 15-8-19'!$A$11:$CN$476,22,FALSE)</f>
        <v>0</v>
      </c>
      <c r="W45" s="3">
        <f>VLOOKUP(A45,'BalanceSheet 15-8-19'!$A$11:$CN$476,23,FALSE)</f>
        <v>0</v>
      </c>
      <c r="X45" s="3">
        <f>VLOOKUP(A45,'BalanceSheet 15-8-19'!$A$11:$CN$476,24,FALSE)</f>
        <v>0</v>
      </c>
      <c r="Y45" s="3">
        <f>VLOOKUP(A45,'BalanceSheet 15-8-19'!$A$11:$CN$476,25,FALSE)</f>
        <v>0</v>
      </c>
      <c r="Z45" s="3">
        <f>VLOOKUP(A45,'BalanceSheet 15-8-19'!$A$11:$CN$476,26,FALSE)</f>
        <v>0</v>
      </c>
      <c r="AA45" s="3">
        <f>VLOOKUP(A45,'BalanceSheet 15-8-19'!$A$11:$CN$476,27,FALSE)</f>
        <v>0</v>
      </c>
      <c r="AB45" s="3">
        <f>VLOOKUP(A45,'BalanceSheet 15-8-19'!$A$11:$CN$476,28,FALSE)</f>
        <v>0</v>
      </c>
      <c r="AC45" s="3">
        <f>VLOOKUP(A45,'BalanceSheet 15-8-19'!$A$11:$CN$476,29,FALSE)</f>
        <v>0</v>
      </c>
      <c r="AD45" s="3">
        <f>VLOOKUP(A45,'BalanceSheet 15-8-19'!$A$11:$CN$476,30,FALSE)</f>
        <v>0</v>
      </c>
      <c r="AE45" s="3">
        <f>VLOOKUP(A45,'BalanceSheet 15-8-19'!$A$11:$CN$476,31,FALSE)</f>
        <v>0</v>
      </c>
      <c r="AF45" s="3">
        <f>VLOOKUP(A45,'BalanceSheet 15-8-19'!$A$11:$CN$476,32,FALSE)</f>
        <v>0</v>
      </c>
      <c r="AG45" s="3">
        <f>VLOOKUP(A45,'BalanceSheet 15-8-19'!$A$11:$CN$476,33,FALSE)</f>
        <v>0</v>
      </c>
      <c r="AH45" s="3">
        <f>VLOOKUP(A45,'BalanceSheet 15-8-19'!$A$11:$CN$476,34,FALSE)</f>
        <v>0</v>
      </c>
      <c r="AI45" s="3">
        <f>VLOOKUP(A45,'BalanceSheet 15-8-19'!$A$11:$CN$476,35,FALSE)</f>
        <v>0</v>
      </c>
      <c r="AJ45" s="3">
        <f>VLOOKUP(A45,'BalanceSheet 15-8-19'!$A$11:$CN$476,36,FALSE)</f>
        <v>0</v>
      </c>
      <c r="AK45" s="3">
        <f>VLOOKUP(A45,'BalanceSheet 15-8-19'!$A$11:$CN$476,37,FALSE)</f>
        <v>0</v>
      </c>
      <c r="AL45" s="3">
        <f>VLOOKUP(A45,'BalanceSheet 15-8-19'!$A$11:$CN$476,38,FALSE)</f>
        <v>0</v>
      </c>
      <c r="AM45" s="3">
        <f>VLOOKUP(A45,'BalanceSheet 15-8-19'!$A$11:$CN$476,39,FALSE)</f>
        <v>0</v>
      </c>
      <c r="AN45" s="3">
        <f>VLOOKUP(A45,'BalanceSheet 15-8-19'!$A$11:$CN$476,40,FALSE)</f>
        <v>0</v>
      </c>
      <c r="AO45" s="3">
        <f>VLOOKUP(A45,'BalanceSheet 15-8-19'!$A$11:$CN$476,41,FALSE)</f>
        <v>0</v>
      </c>
      <c r="AP45" s="3">
        <f>VLOOKUP(A45,'BalanceSheet 15-8-19'!$A$11:$CN$476,42,FALSE)</f>
        <v>0</v>
      </c>
      <c r="AQ45" s="3">
        <f>VLOOKUP(A45,'BalanceSheet 15-8-19'!$A$11:$CN$476,43,FALSE)</f>
        <v>0</v>
      </c>
      <c r="AR45" s="3">
        <f>VLOOKUP(A45,'BalanceSheet 15-8-19'!$A$11:$CN$476,44,FALSE)</f>
        <v>0</v>
      </c>
      <c r="AS45" s="3">
        <f>VLOOKUP(A45,'BalanceSheet 15-8-19'!$A$11:$CN$476,45,FALSE)</f>
        <v>0</v>
      </c>
      <c r="AT45" s="3">
        <f>VLOOKUP(A45,'BalanceSheet 15-8-19'!$A$11:$CN$476,46,FALSE)</f>
        <v>0</v>
      </c>
      <c r="AU45" s="3">
        <f>VLOOKUP(A45,'BalanceSheet 15-8-19'!$A$11:$CN$476,47,FALSE)</f>
        <v>0</v>
      </c>
      <c r="AV45" s="3">
        <f>VLOOKUP(A45,'BalanceSheet 15-8-19'!$A$11:$CN$476,48,FALSE)</f>
        <v>0</v>
      </c>
      <c r="AW45" s="3">
        <f>VLOOKUP(A45,'BalanceSheet 15-8-19'!$A$11:$CN$476,49,FALSE)</f>
        <v>0</v>
      </c>
      <c r="AX45" s="3">
        <f>VLOOKUP(A45,'BalanceSheet 15-8-19'!$A$11:$CN$476,50,FALSE)</f>
        <v>0</v>
      </c>
      <c r="AY45" s="3">
        <f>VLOOKUP(A45,'BalanceSheet 15-8-19'!$A$11:$CN$476,51,FALSE)</f>
        <v>0</v>
      </c>
      <c r="AZ45" s="3">
        <f>VLOOKUP(A45,'BalanceSheet 15-8-19'!$A$11:$CN$476,52,FALSE)</f>
        <v>0</v>
      </c>
      <c r="BA45" s="3">
        <f>VLOOKUP(A45,'BalanceSheet 15-8-19'!$A$11:$CN$476,53,FALSE)</f>
        <v>0</v>
      </c>
      <c r="BB45" s="3">
        <f>VLOOKUP(A45,'BalanceSheet 15-8-19'!$A$11:$CN$476,54,FALSE)</f>
        <v>0</v>
      </c>
      <c r="BC45" s="3">
        <f>VLOOKUP(A45,'BalanceSheet 15-8-19'!$A$11:$CN$476,55,FALSE)</f>
        <v>0</v>
      </c>
      <c r="BD45" s="3">
        <f>VLOOKUP(A45,'BalanceSheet 15-8-19'!$A$11:$CN$476,56,FALSE)</f>
        <v>0</v>
      </c>
      <c r="BE45" s="3">
        <f>VLOOKUP(A45,'BalanceSheet 15-8-19'!$A$11:$CN$476,57,FALSE)</f>
        <v>0</v>
      </c>
      <c r="BF45" s="3">
        <f>VLOOKUP(A45,'BalanceSheet 15-8-19'!$A$11:$CN$476,58,FALSE)</f>
        <v>0</v>
      </c>
      <c r="BG45" s="12">
        <f>VLOOKUP(A45,'BalanceSheet 15-8-19'!$A$11:$CN$476,59,FALSE)</f>
        <v>0</v>
      </c>
      <c r="BH45" s="3">
        <f>VLOOKUP(A45,'BalanceSheet 15-8-19'!$A$11:$CN$476,60,FALSE)</f>
        <v>0</v>
      </c>
      <c r="BI45" s="3">
        <f>VLOOKUP(A45,'BalanceSheet 15-8-19'!$A$11:$CN$476,61,FALSE)</f>
        <v>0</v>
      </c>
      <c r="BJ45" s="3">
        <f>VLOOKUP(A45,'BalanceSheet 15-8-19'!$A$11:$CN$476,62,FALSE)</f>
        <v>0</v>
      </c>
      <c r="BK45" s="3"/>
      <c r="BL45" s="3">
        <f>VLOOKUP(A45,'BalanceSheet 15-8-19'!$A$11:$CN$476,64,FALSE)</f>
        <v>0</v>
      </c>
      <c r="BM45" s="3">
        <f>VLOOKUP(A45,'BalanceSheet 15-8-19'!$A$11:$CN$476,65,FALSE)</f>
        <v>0</v>
      </c>
      <c r="BN45" s="3">
        <f>VLOOKUP(A45,'BalanceSheet 15-8-19'!$A$11:$CN$476,66,FALSE)</f>
        <v>0</v>
      </c>
      <c r="BO45" s="3">
        <f>VLOOKUP(A45,'BalanceSheet 15-8-19'!$A$11:$CN$476,67,FALSE)</f>
        <v>0</v>
      </c>
      <c r="BP45" s="3">
        <f>VLOOKUP(A45,'BalanceSheet 15-8-19'!$A$11:$CN$476,68,FALSE)</f>
        <v>0</v>
      </c>
      <c r="BQ45" s="3">
        <f>VLOOKUP(A45,'BalanceSheet 15-8-19'!$A$11:$CN$476,69,FALSE)</f>
        <v>0</v>
      </c>
      <c r="BR45" s="3">
        <f>VLOOKUP(A45,'BalanceSheet 15-8-19'!$A$11:$CN$476,70,FALSE)</f>
        <v>0</v>
      </c>
      <c r="BS45" s="3">
        <f>VLOOKUP(A45,'BalanceSheet 15-8-19'!$A$11:$CN$476,71,FALSE)</f>
        <v>0</v>
      </c>
      <c r="BT45" s="3">
        <f>VLOOKUP(A45,'BalanceSheet 15-8-19'!$A$11:$CN$476,72,FALSE)</f>
        <v>0</v>
      </c>
      <c r="BU45" s="3">
        <f>VLOOKUP(A45,'BalanceSheet 15-8-19'!$A$11:$CN$476,73,FALSE)</f>
        <v>0</v>
      </c>
      <c r="BV45" s="3">
        <f>VLOOKUP(A45,'BalanceSheet 15-8-19'!$A$11:$CN$476,74,FALSE)</f>
        <v>0</v>
      </c>
      <c r="BW45" s="3">
        <f>VLOOKUP(A45,'BalanceSheet 15-8-19'!$A$11:$CN$476,75,FALSE)</f>
        <v>0</v>
      </c>
      <c r="BX45" s="3">
        <f>VLOOKUP(A45,'BalanceSheet 15-8-19'!$A$11:$CN$476,76,FALSE)</f>
        <v>0</v>
      </c>
      <c r="BY45" s="3">
        <f>VLOOKUP(A45,'BalanceSheet 15-8-19'!$A$11:$CN$476,77,FALSE)</f>
        <v>0</v>
      </c>
      <c r="BZ45" s="3">
        <f>VLOOKUP(A45,'BalanceSheet 15-8-19'!$A$11:$CN$476,78,FALSE)</f>
        <v>0</v>
      </c>
      <c r="CA45" s="3">
        <f>VLOOKUP(A45,'BalanceSheet 15-8-19'!$A$11:$CN$476,79,FALSE)</f>
        <v>0</v>
      </c>
      <c r="CB45" s="3">
        <f>VLOOKUP(A45,'BalanceSheet 15-8-19'!$A$11:$CN$476,80,FALSE)</f>
        <v>0</v>
      </c>
      <c r="CC45" s="3">
        <f>VLOOKUP(A45,'BalanceSheet 15-8-19'!$A$11:$CN$476,81,FALSE)</f>
        <v>0</v>
      </c>
      <c r="CD45" s="3">
        <f>VLOOKUP(A45,'BalanceSheet 15-8-19'!$A$11:$CN$476,82,FALSE)</f>
        <v>0</v>
      </c>
      <c r="CE45" s="3">
        <f>VLOOKUP(A45,'BalanceSheet 15-8-19'!$A$11:$CN$476,83,FALSE)</f>
        <v>0</v>
      </c>
      <c r="CF45" s="3">
        <f>VLOOKUP(A45,'BalanceSheet 15-8-19'!$A$11:$CN$476,84,FALSE)</f>
        <v>0</v>
      </c>
      <c r="CG45" s="3">
        <f>VLOOKUP(A45,'BalanceSheet 15-8-19'!$A$11:$CN$476,85,FALSE)</f>
        <v>0</v>
      </c>
      <c r="CH45" s="3">
        <f>VLOOKUP(A45,'BalanceSheet 15-8-19'!$A$11:$CN$476,86,FALSE)</f>
        <v>0</v>
      </c>
      <c r="CI45" s="3">
        <f>VLOOKUP(A45,'BalanceSheet 15-8-19'!$A$11:$CN$476,87,FALSE)</f>
        <v>0</v>
      </c>
      <c r="CJ45" s="3">
        <f>VLOOKUP(A45,'BalanceSheet 15-8-19'!$A$11:$CN$476,88,FALSE)</f>
        <v>0</v>
      </c>
      <c r="CK45" s="3">
        <f>VLOOKUP(A45,'BalanceSheet 15-8-19'!$A$11:$CN$476,89,FALSE)</f>
        <v>0</v>
      </c>
      <c r="CL45" s="3">
        <f>VLOOKUP(A45,'BalanceSheet 15-8-19'!$A$11:$CN$476,90,FALSE)</f>
        <v>0</v>
      </c>
      <c r="CM45" s="3">
        <f>VLOOKUP(A45,'BalanceSheet 15-8-19'!$A$11:$CN$476,91,FALSE)</f>
        <v>0</v>
      </c>
      <c r="CN45" s="3">
        <f>VLOOKUP(A45,'BalanceSheet 15-8-19'!$A$11:$CS$476,92,FALSE)</f>
        <v>0</v>
      </c>
      <c r="CO45" s="3">
        <f>VLOOKUP(A45,'BalanceSheet 15-8-19'!$A$11:$CS$476,93,FALSE)</f>
        <v>0</v>
      </c>
      <c r="CP45" s="3">
        <f>VLOOKUP(A45,'BalanceSheet 15-8-19'!$A$11:$CS$476,94,FALSE)</f>
        <v>0</v>
      </c>
      <c r="CQ45" s="3">
        <f>VLOOKUP(A45,'BalanceSheet 15-8-19'!$A$11:$CS$476,95,FALSE)</f>
        <v>0</v>
      </c>
      <c r="CR45" s="3">
        <f>VLOOKUP(A45,'BalanceSheet 15-8-19'!$A$11:$CS$476,96,FALSE)</f>
        <v>0</v>
      </c>
      <c r="CS45" s="3">
        <f t="shared" si="0"/>
        <v>0</v>
      </c>
      <c r="CU45" s="19">
        <f>CS45-('BalanceSheet 15-8-19'!CS45-'BalanceSheet 15-8-19'!CV45-'BalanceSheet 15-8-19'!CW45)</f>
        <v>0</v>
      </c>
      <c r="CW45" s="132">
        <f t="shared" si="1"/>
        <v>0</v>
      </c>
      <c r="CZ45" s="148">
        <f>HLOOKUP(A45,CJE!$I$5:$TV$2054,2050, FALSE)</f>
        <v>0</v>
      </c>
      <c r="DB45" s="148">
        <f t="shared" si="2"/>
        <v>0</v>
      </c>
      <c r="DF45" s="21" t="s">
        <v>1122</v>
      </c>
      <c r="DG45" s="176">
        <f>DB454+DB455</f>
        <v>-208125</v>
      </c>
      <c r="DH45" s="85"/>
      <c r="DI45" s="22"/>
    </row>
    <row r="46" spans="1:113" x14ac:dyDescent="0.2">
      <c r="A46" s="3" t="str">
        <f>'BalanceSheet 15-8-19'!A46</f>
        <v>100-102-105 - OCBC 712369461001 SGD (AEXYS)</v>
      </c>
      <c r="B46" s="3">
        <f>VLOOKUP(A46,'BalanceSheet 15-8-19'!$A$11:$CN$476,2,FALSE)</f>
        <v>30000</v>
      </c>
      <c r="C46" s="3">
        <f>VLOOKUP(A46,'BalanceSheet 15-8-19'!$A$11:$CN$476,3,FALSE)</f>
        <v>0</v>
      </c>
      <c r="D46" s="3">
        <f>VLOOKUP(A46,'BalanceSheet 15-8-19'!$A$11:$CN$476,4,FALSE)</f>
        <v>0</v>
      </c>
      <c r="E46" s="3">
        <f>VLOOKUP(A46,'BalanceSheet 15-8-19'!$A$11:$CN$476,5,FALSE)</f>
        <v>30000</v>
      </c>
      <c r="F46" s="3">
        <f>VLOOKUP(A46,'BalanceSheet 15-8-19'!$A$11:$CN$476,6,FALSE)</f>
        <v>0</v>
      </c>
      <c r="G46" s="3">
        <f>VLOOKUP(A46,'BalanceSheet 15-8-19'!$A$11:$CN$476,7,FALSE)</f>
        <v>0</v>
      </c>
      <c r="H46" s="3">
        <f>VLOOKUP(A46,'BalanceSheet 15-8-19'!$A$11:$CN$476,8,FALSE)</f>
        <v>0</v>
      </c>
      <c r="I46" s="3">
        <f>VLOOKUP(A46,'BalanceSheet 15-8-19'!$A$11:$CN$476,9,FALSE)</f>
        <v>0</v>
      </c>
      <c r="J46" s="3"/>
      <c r="K46" s="3">
        <f>VLOOKUP(A46,'BalanceSheet 15-8-19'!$A$11:$CN$476,11,FALSE)</f>
        <v>0</v>
      </c>
      <c r="L46" s="3">
        <f>VLOOKUP(A46,'BalanceSheet 15-8-19'!$A$11:$CN$476,12,FALSE)</f>
        <v>0</v>
      </c>
      <c r="M46" s="3">
        <f>VLOOKUP(A46,'BalanceSheet 15-8-19'!$A$11:$CN$476,13,FALSE)</f>
        <v>0</v>
      </c>
      <c r="N46" s="3">
        <f>VLOOKUP(A46,'BalanceSheet 15-8-19'!$A$11:$CN$476,14,FALSE)</f>
        <v>0</v>
      </c>
      <c r="O46" s="3">
        <f>VLOOKUP(A46,'BalanceSheet 15-8-19'!$A$11:$CN$476,15,FALSE)</f>
        <v>0</v>
      </c>
      <c r="P46" s="3">
        <f>VLOOKUP(A46,'BalanceSheet 15-8-19'!$A$11:$CN$476,16,FALSE)</f>
        <v>0</v>
      </c>
      <c r="Q46" s="3">
        <f>VLOOKUP(A46,'BalanceSheet 15-8-19'!$A$11:$CN$476,17,FALSE)</f>
        <v>0</v>
      </c>
      <c r="R46" s="3">
        <f>VLOOKUP(A46,'BalanceSheet 15-8-19'!$A$11:$CN$476,18,FALSE)</f>
        <v>0</v>
      </c>
      <c r="S46" s="3">
        <f>VLOOKUP(A46,'BalanceSheet 15-8-19'!$A$11:$CN$476,19,FALSE)</f>
        <v>0</v>
      </c>
      <c r="T46" s="3">
        <f>VLOOKUP(A46,'BalanceSheet 15-8-19'!$A$11:$CN$476,20,FALSE)</f>
        <v>0</v>
      </c>
      <c r="U46" s="3">
        <f>VLOOKUP(A46,'BalanceSheet 15-8-19'!$A$11:$CN$476,21,FALSE)</f>
        <v>0</v>
      </c>
      <c r="V46" s="3">
        <f>VLOOKUP(A46,'BalanceSheet 15-8-19'!$A$11:$CN$476,22,FALSE)</f>
        <v>0</v>
      </c>
      <c r="W46" s="3">
        <f>VLOOKUP(A46,'BalanceSheet 15-8-19'!$A$11:$CN$476,23,FALSE)</f>
        <v>0</v>
      </c>
      <c r="X46" s="3">
        <f>VLOOKUP(A46,'BalanceSheet 15-8-19'!$A$11:$CN$476,24,FALSE)</f>
        <v>0</v>
      </c>
      <c r="Y46" s="3">
        <f>VLOOKUP(A46,'BalanceSheet 15-8-19'!$A$11:$CN$476,25,FALSE)</f>
        <v>0</v>
      </c>
      <c r="Z46" s="3">
        <f>VLOOKUP(A46,'BalanceSheet 15-8-19'!$A$11:$CN$476,26,FALSE)</f>
        <v>0</v>
      </c>
      <c r="AA46" s="3">
        <f>VLOOKUP(A46,'BalanceSheet 15-8-19'!$A$11:$CN$476,27,FALSE)</f>
        <v>0</v>
      </c>
      <c r="AB46" s="3">
        <f>VLOOKUP(A46,'BalanceSheet 15-8-19'!$A$11:$CN$476,28,FALSE)</f>
        <v>0</v>
      </c>
      <c r="AC46" s="3">
        <f>VLOOKUP(A46,'BalanceSheet 15-8-19'!$A$11:$CN$476,29,FALSE)</f>
        <v>0</v>
      </c>
      <c r="AD46" s="3">
        <f>VLOOKUP(A46,'BalanceSheet 15-8-19'!$A$11:$CN$476,30,FALSE)</f>
        <v>0</v>
      </c>
      <c r="AE46" s="3">
        <f>VLOOKUP(A46,'BalanceSheet 15-8-19'!$A$11:$CN$476,31,FALSE)</f>
        <v>0</v>
      </c>
      <c r="AF46" s="3">
        <f>VLOOKUP(A46,'BalanceSheet 15-8-19'!$A$11:$CN$476,32,FALSE)</f>
        <v>0</v>
      </c>
      <c r="AG46" s="3">
        <f>VLOOKUP(A46,'BalanceSheet 15-8-19'!$A$11:$CN$476,33,FALSE)</f>
        <v>0</v>
      </c>
      <c r="AH46" s="3">
        <f>VLOOKUP(A46,'BalanceSheet 15-8-19'!$A$11:$CN$476,34,FALSE)</f>
        <v>0</v>
      </c>
      <c r="AI46" s="3">
        <f>VLOOKUP(A46,'BalanceSheet 15-8-19'!$A$11:$CN$476,35,FALSE)</f>
        <v>0</v>
      </c>
      <c r="AJ46" s="3">
        <f>VLOOKUP(A46,'BalanceSheet 15-8-19'!$A$11:$CN$476,36,FALSE)</f>
        <v>0</v>
      </c>
      <c r="AK46" s="3">
        <f>VLOOKUP(A46,'BalanceSheet 15-8-19'!$A$11:$CN$476,37,FALSE)</f>
        <v>0</v>
      </c>
      <c r="AL46" s="3">
        <f>VLOOKUP(A46,'BalanceSheet 15-8-19'!$A$11:$CN$476,38,FALSE)</f>
        <v>0</v>
      </c>
      <c r="AM46" s="3">
        <f>VLOOKUP(A46,'BalanceSheet 15-8-19'!$A$11:$CN$476,39,FALSE)</f>
        <v>0</v>
      </c>
      <c r="AN46" s="3">
        <f>VLOOKUP(A46,'BalanceSheet 15-8-19'!$A$11:$CN$476,40,FALSE)</f>
        <v>0</v>
      </c>
      <c r="AO46" s="3">
        <f>VLOOKUP(A46,'BalanceSheet 15-8-19'!$A$11:$CN$476,41,FALSE)</f>
        <v>0</v>
      </c>
      <c r="AP46" s="3">
        <f>VLOOKUP(A46,'BalanceSheet 15-8-19'!$A$11:$CN$476,42,FALSE)</f>
        <v>0</v>
      </c>
      <c r="AQ46" s="3">
        <f>VLOOKUP(A46,'BalanceSheet 15-8-19'!$A$11:$CN$476,43,FALSE)</f>
        <v>0</v>
      </c>
      <c r="AR46" s="3">
        <f>VLOOKUP(A46,'BalanceSheet 15-8-19'!$A$11:$CN$476,44,FALSE)</f>
        <v>0</v>
      </c>
      <c r="AS46" s="3">
        <f>VLOOKUP(A46,'BalanceSheet 15-8-19'!$A$11:$CN$476,45,FALSE)</f>
        <v>0</v>
      </c>
      <c r="AT46" s="3">
        <f>VLOOKUP(A46,'BalanceSheet 15-8-19'!$A$11:$CN$476,46,FALSE)</f>
        <v>0</v>
      </c>
      <c r="AU46" s="3">
        <f>VLOOKUP(A46,'BalanceSheet 15-8-19'!$A$11:$CN$476,47,FALSE)</f>
        <v>0</v>
      </c>
      <c r="AV46" s="3">
        <f>VLOOKUP(A46,'BalanceSheet 15-8-19'!$A$11:$CN$476,48,FALSE)</f>
        <v>0</v>
      </c>
      <c r="AW46" s="3">
        <f>VLOOKUP(A46,'BalanceSheet 15-8-19'!$A$11:$CN$476,49,FALSE)</f>
        <v>0</v>
      </c>
      <c r="AX46" s="3">
        <f>VLOOKUP(A46,'BalanceSheet 15-8-19'!$A$11:$CN$476,50,FALSE)</f>
        <v>0</v>
      </c>
      <c r="AY46" s="3">
        <f>VLOOKUP(A46,'BalanceSheet 15-8-19'!$A$11:$CN$476,51,FALSE)</f>
        <v>0</v>
      </c>
      <c r="AZ46" s="3">
        <f>VLOOKUP(A46,'BalanceSheet 15-8-19'!$A$11:$CN$476,52,FALSE)</f>
        <v>0</v>
      </c>
      <c r="BA46" s="3">
        <f>VLOOKUP(A46,'BalanceSheet 15-8-19'!$A$11:$CN$476,53,FALSE)</f>
        <v>0</v>
      </c>
      <c r="BB46" s="3">
        <f>VLOOKUP(A46,'BalanceSheet 15-8-19'!$A$11:$CN$476,54,FALSE)</f>
        <v>0</v>
      </c>
      <c r="BC46" s="3">
        <f>VLOOKUP(A46,'BalanceSheet 15-8-19'!$A$11:$CN$476,55,FALSE)</f>
        <v>0</v>
      </c>
      <c r="BD46" s="3">
        <f>VLOOKUP(A46,'BalanceSheet 15-8-19'!$A$11:$CN$476,56,FALSE)</f>
        <v>0</v>
      </c>
      <c r="BE46" s="3">
        <f>VLOOKUP(A46,'BalanceSheet 15-8-19'!$A$11:$CN$476,57,FALSE)</f>
        <v>0</v>
      </c>
      <c r="BF46" s="3">
        <f>VLOOKUP(A46,'BalanceSheet 15-8-19'!$A$11:$CN$476,58,FALSE)</f>
        <v>0</v>
      </c>
      <c r="BG46" s="12">
        <f>VLOOKUP(A46,'BalanceSheet 15-8-19'!$A$11:$CN$476,59,FALSE)</f>
        <v>0</v>
      </c>
      <c r="BH46" s="3">
        <f>VLOOKUP(A46,'BalanceSheet 15-8-19'!$A$11:$CN$476,60,FALSE)</f>
        <v>0</v>
      </c>
      <c r="BI46" s="3">
        <f>VLOOKUP(A46,'BalanceSheet 15-8-19'!$A$11:$CN$476,61,FALSE)</f>
        <v>0</v>
      </c>
      <c r="BJ46" s="3">
        <f>VLOOKUP(A46,'BalanceSheet 15-8-19'!$A$11:$CN$476,62,FALSE)</f>
        <v>0</v>
      </c>
      <c r="BK46" s="3"/>
      <c r="BL46" s="3">
        <f>VLOOKUP(A46,'BalanceSheet 15-8-19'!$A$11:$CN$476,64,FALSE)</f>
        <v>0</v>
      </c>
      <c r="BM46" s="3">
        <f>VLOOKUP(A46,'BalanceSheet 15-8-19'!$A$11:$CN$476,65,FALSE)</f>
        <v>0</v>
      </c>
      <c r="BN46" s="3">
        <f>VLOOKUP(A46,'BalanceSheet 15-8-19'!$A$11:$CN$476,66,FALSE)</f>
        <v>0</v>
      </c>
      <c r="BO46" s="3">
        <f>VLOOKUP(A46,'BalanceSheet 15-8-19'!$A$11:$CN$476,67,FALSE)</f>
        <v>0</v>
      </c>
      <c r="BP46" s="3">
        <f>VLOOKUP(A46,'BalanceSheet 15-8-19'!$A$11:$CN$476,68,FALSE)</f>
        <v>0</v>
      </c>
      <c r="BQ46" s="3">
        <f>VLOOKUP(A46,'BalanceSheet 15-8-19'!$A$11:$CN$476,69,FALSE)</f>
        <v>0</v>
      </c>
      <c r="BR46" s="3">
        <f>VLOOKUP(A46,'BalanceSheet 15-8-19'!$A$11:$CN$476,70,FALSE)</f>
        <v>0</v>
      </c>
      <c r="BS46" s="3">
        <f>VLOOKUP(A46,'BalanceSheet 15-8-19'!$A$11:$CN$476,71,FALSE)</f>
        <v>0</v>
      </c>
      <c r="BT46" s="3">
        <f>VLOOKUP(A46,'BalanceSheet 15-8-19'!$A$11:$CN$476,72,FALSE)</f>
        <v>0</v>
      </c>
      <c r="BU46" s="3">
        <f>VLOOKUP(A46,'BalanceSheet 15-8-19'!$A$11:$CN$476,73,FALSE)</f>
        <v>0</v>
      </c>
      <c r="BV46" s="3">
        <f>VLOOKUP(A46,'BalanceSheet 15-8-19'!$A$11:$CN$476,74,FALSE)</f>
        <v>0</v>
      </c>
      <c r="BW46" s="3">
        <f>VLOOKUP(A46,'BalanceSheet 15-8-19'!$A$11:$CN$476,75,FALSE)</f>
        <v>0</v>
      </c>
      <c r="BX46" s="3">
        <f>VLOOKUP(A46,'BalanceSheet 15-8-19'!$A$11:$CN$476,76,FALSE)</f>
        <v>0</v>
      </c>
      <c r="BY46" s="3">
        <f>VLOOKUP(A46,'BalanceSheet 15-8-19'!$A$11:$CN$476,77,FALSE)</f>
        <v>0</v>
      </c>
      <c r="BZ46" s="3">
        <f>VLOOKUP(A46,'BalanceSheet 15-8-19'!$A$11:$CN$476,78,FALSE)</f>
        <v>0</v>
      </c>
      <c r="CA46" s="3">
        <f>VLOOKUP(A46,'BalanceSheet 15-8-19'!$A$11:$CN$476,79,FALSE)</f>
        <v>0</v>
      </c>
      <c r="CB46" s="3">
        <f>VLOOKUP(A46,'BalanceSheet 15-8-19'!$A$11:$CN$476,80,FALSE)</f>
        <v>0</v>
      </c>
      <c r="CC46" s="3">
        <f>VLOOKUP(A46,'BalanceSheet 15-8-19'!$A$11:$CN$476,81,FALSE)</f>
        <v>0</v>
      </c>
      <c r="CD46" s="3">
        <f>VLOOKUP(A46,'BalanceSheet 15-8-19'!$A$11:$CN$476,82,FALSE)</f>
        <v>0</v>
      </c>
      <c r="CE46" s="3">
        <f>VLOOKUP(A46,'BalanceSheet 15-8-19'!$A$11:$CN$476,83,FALSE)</f>
        <v>0</v>
      </c>
      <c r="CF46" s="3">
        <f>VLOOKUP(A46,'BalanceSheet 15-8-19'!$A$11:$CN$476,84,FALSE)</f>
        <v>0</v>
      </c>
      <c r="CG46" s="3">
        <f>VLOOKUP(A46,'BalanceSheet 15-8-19'!$A$11:$CN$476,85,FALSE)</f>
        <v>0</v>
      </c>
      <c r="CH46" s="3">
        <f>VLOOKUP(A46,'BalanceSheet 15-8-19'!$A$11:$CN$476,86,FALSE)</f>
        <v>0</v>
      </c>
      <c r="CI46" s="3">
        <f>VLOOKUP(A46,'BalanceSheet 15-8-19'!$A$11:$CN$476,87,FALSE)</f>
        <v>0</v>
      </c>
      <c r="CJ46" s="3">
        <f>VLOOKUP(A46,'BalanceSheet 15-8-19'!$A$11:$CN$476,88,FALSE)</f>
        <v>0</v>
      </c>
      <c r="CK46" s="3">
        <f>VLOOKUP(A46,'BalanceSheet 15-8-19'!$A$11:$CN$476,89,FALSE)</f>
        <v>0</v>
      </c>
      <c r="CL46" s="3">
        <f>VLOOKUP(A46,'BalanceSheet 15-8-19'!$A$11:$CN$476,90,FALSE)</f>
        <v>0</v>
      </c>
      <c r="CM46" s="3">
        <f>VLOOKUP(A46,'BalanceSheet 15-8-19'!$A$11:$CN$476,91,FALSE)</f>
        <v>0</v>
      </c>
      <c r="CN46" s="3">
        <f>VLOOKUP(A46,'BalanceSheet 15-8-19'!$A$11:$CS$476,92,FALSE)</f>
        <v>0</v>
      </c>
      <c r="CO46" s="3">
        <f>VLOOKUP(A46,'BalanceSheet 15-8-19'!$A$11:$CS$476,93,FALSE)</f>
        <v>0</v>
      </c>
      <c r="CP46" s="3">
        <f>VLOOKUP(A46,'BalanceSheet 15-8-19'!$A$11:$CS$476,94,FALSE)</f>
        <v>0</v>
      </c>
      <c r="CQ46" s="3">
        <f>VLOOKUP(A46,'BalanceSheet 15-8-19'!$A$11:$CS$476,95,FALSE)</f>
        <v>0</v>
      </c>
      <c r="CR46" s="3">
        <f>VLOOKUP(A46,'BalanceSheet 15-8-19'!$A$11:$CS$476,96,FALSE)</f>
        <v>0</v>
      </c>
      <c r="CS46" s="3">
        <f t="shared" si="0"/>
        <v>60000</v>
      </c>
      <c r="CU46" s="19">
        <f>CS46-('BalanceSheet 15-8-19'!CS46-'BalanceSheet 15-8-19'!CV46-'BalanceSheet 15-8-19'!CW46)</f>
        <v>0</v>
      </c>
      <c r="CW46" s="132">
        <f t="shared" si="1"/>
        <v>0</v>
      </c>
      <c r="CZ46" s="148">
        <f>HLOOKUP(A46,CJE!$I$5:$TV$2054,2050, FALSE)</f>
        <v>0</v>
      </c>
      <c r="DB46" s="148">
        <f t="shared" si="2"/>
        <v>60000</v>
      </c>
      <c r="DF46" s="21" t="s">
        <v>670</v>
      </c>
      <c r="DG46" s="176">
        <f>DB459+DB456+DB463</f>
        <v>6242647.2925423151</v>
      </c>
      <c r="DH46" s="85"/>
      <c r="DI46" s="22"/>
    </row>
    <row r="47" spans="1:113" x14ac:dyDescent="0.2">
      <c r="A47" s="3" t="str">
        <f>'BalanceSheet 15-8-19'!A47</f>
        <v>100-102-106 - OCBC 712370832001 SGD (MissKick)</v>
      </c>
      <c r="B47" s="3">
        <f>VLOOKUP(A47,'BalanceSheet 15-8-19'!$A$11:$CN$476,2,FALSE)</f>
        <v>0</v>
      </c>
      <c r="C47" s="3">
        <f>VLOOKUP(A47,'BalanceSheet 15-8-19'!$A$11:$CN$476,3,FALSE)</f>
        <v>0</v>
      </c>
      <c r="D47" s="3">
        <f>VLOOKUP(A47,'BalanceSheet 15-8-19'!$A$11:$CN$476,4,FALSE)</f>
        <v>0</v>
      </c>
      <c r="E47" s="3">
        <f>VLOOKUP(A47,'BalanceSheet 15-8-19'!$A$11:$CN$476,5,FALSE)</f>
        <v>0</v>
      </c>
      <c r="F47" s="3">
        <f>VLOOKUP(A47,'BalanceSheet 15-8-19'!$A$11:$CN$476,6,FALSE)</f>
        <v>0</v>
      </c>
      <c r="G47" s="3">
        <f>VLOOKUP(A47,'BalanceSheet 15-8-19'!$A$11:$CN$476,7,FALSE)</f>
        <v>0</v>
      </c>
      <c r="H47" s="3">
        <f>VLOOKUP(A47,'BalanceSheet 15-8-19'!$A$11:$CN$476,8,FALSE)</f>
        <v>0</v>
      </c>
      <c r="I47" s="3">
        <f>VLOOKUP(A47,'BalanceSheet 15-8-19'!$A$11:$CN$476,9,FALSE)</f>
        <v>0</v>
      </c>
      <c r="J47" s="3"/>
      <c r="K47" s="3">
        <f>VLOOKUP(A47,'BalanceSheet 15-8-19'!$A$11:$CN$476,11,FALSE)</f>
        <v>0</v>
      </c>
      <c r="L47" s="3">
        <f>VLOOKUP(A47,'BalanceSheet 15-8-19'!$A$11:$CN$476,12,FALSE)</f>
        <v>0</v>
      </c>
      <c r="M47" s="3">
        <f>VLOOKUP(A47,'BalanceSheet 15-8-19'!$A$11:$CN$476,13,FALSE)</f>
        <v>0</v>
      </c>
      <c r="N47" s="3">
        <f>VLOOKUP(A47,'BalanceSheet 15-8-19'!$A$11:$CN$476,14,FALSE)</f>
        <v>0</v>
      </c>
      <c r="O47" s="3">
        <f>VLOOKUP(A47,'BalanceSheet 15-8-19'!$A$11:$CN$476,15,FALSE)</f>
        <v>0</v>
      </c>
      <c r="P47" s="3">
        <f>VLOOKUP(A47,'BalanceSheet 15-8-19'!$A$11:$CN$476,16,FALSE)</f>
        <v>0</v>
      </c>
      <c r="Q47" s="3">
        <f>VLOOKUP(A47,'BalanceSheet 15-8-19'!$A$11:$CN$476,17,FALSE)</f>
        <v>0</v>
      </c>
      <c r="R47" s="3">
        <f>VLOOKUP(A47,'BalanceSheet 15-8-19'!$A$11:$CN$476,18,FALSE)</f>
        <v>0</v>
      </c>
      <c r="S47" s="3">
        <f>VLOOKUP(A47,'BalanceSheet 15-8-19'!$A$11:$CN$476,19,FALSE)</f>
        <v>0</v>
      </c>
      <c r="T47" s="3">
        <f>VLOOKUP(A47,'BalanceSheet 15-8-19'!$A$11:$CN$476,20,FALSE)</f>
        <v>0</v>
      </c>
      <c r="U47" s="3">
        <f>VLOOKUP(A47,'BalanceSheet 15-8-19'!$A$11:$CN$476,21,FALSE)</f>
        <v>0</v>
      </c>
      <c r="V47" s="3">
        <f>VLOOKUP(A47,'BalanceSheet 15-8-19'!$A$11:$CN$476,22,FALSE)</f>
        <v>0</v>
      </c>
      <c r="W47" s="3">
        <f>VLOOKUP(A47,'BalanceSheet 15-8-19'!$A$11:$CN$476,23,FALSE)</f>
        <v>0</v>
      </c>
      <c r="X47" s="3">
        <f>VLOOKUP(A47,'BalanceSheet 15-8-19'!$A$11:$CN$476,24,FALSE)</f>
        <v>0</v>
      </c>
      <c r="Y47" s="3">
        <f>VLOOKUP(A47,'BalanceSheet 15-8-19'!$A$11:$CN$476,25,FALSE)</f>
        <v>0</v>
      </c>
      <c r="Z47" s="3">
        <f>VLOOKUP(A47,'BalanceSheet 15-8-19'!$A$11:$CN$476,26,FALSE)</f>
        <v>0</v>
      </c>
      <c r="AA47" s="3">
        <f>VLOOKUP(A47,'BalanceSheet 15-8-19'!$A$11:$CN$476,27,FALSE)</f>
        <v>0</v>
      </c>
      <c r="AB47" s="3">
        <f>VLOOKUP(A47,'BalanceSheet 15-8-19'!$A$11:$CN$476,28,FALSE)</f>
        <v>0</v>
      </c>
      <c r="AC47" s="3">
        <f>VLOOKUP(A47,'BalanceSheet 15-8-19'!$A$11:$CN$476,29,FALSE)</f>
        <v>0</v>
      </c>
      <c r="AD47" s="3">
        <f>VLOOKUP(A47,'BalanceSheet 15-8-19'!$A$11:$CN$476,30,FALSE)</f>
        <v>0</v>
      </c>
      <c r="AE47" s="3">
        <f>VLOOKUP(A47,'BalanceSheet 15-8-19'!$A$11:$CN$476,31,FALSE)</f>
        <v>0</v>
      </c>
      <c r="AF47" s="3">
        <f>VLOOKUP(A47,'BalanceSheet 15-8-19'!$A$11:$CN$476,32,FALSE)</f>
        <v>0</v>
      </c>
      <c r="AG47" s="3">
        <f>VLOOKUP(A47,'BalanceSheet 15-8-19'!$A$11:$CN$476,33,FALSE)</f>
        <v>0</v>
      </c>
      <c r="AH47" s="3">
        <f>VLOOKUP(A47,'BalanceSheet 15-8-19'!$A$11:$CN$476,34,FALSE)</f>
        <v>0</v>
      </c>
      <c r="AI47" s="3">
        <f>VLOOKUP(A47,'BalanceSheet 15-8-19'!$A$11:$CN$476,35,FALSE)</f>
        <v>0</v>
      </c>
      <c r="AJ47" s="3">
        <f>VLOOKUP(A47,'BalanceSheet 15-8-19'!$A$11:$CN$476,36,FALSE)</f>
        <v>0</v>
      </c>
      <c r="AK47" s="3">
        <f>VLOOKUP(A47,'BalanceSheet 15-8-19'!$A$11:$CN$476,37,FALSE)</f>
        <v>0</v>
      </c>
      <c r="AL47" s="3">
        <f>VLOOKUP(A47,'BalanceSheet 15-8-19'!$A$11:$CN$476,38,FALSE)</f>
        <v>0</v>
      </c>
      <c r="AM47" s="3">
        <f>VLOOKUP(A47,'BalanceSheet 15-8-19'!$A$11:$CN$476,39,FALSE)</f>
        <v>0</v>
      </c>
      <c r="AN47" s="3">
        <f>VLOOKUP(A47,'BalanceSheet 15-8-19'!$A$11:$CN$476,40,FALSE)</f>
        <v>0</v>
      </c>
      <c r="AO47" s="3">
        <f>VLOOKUP(A47,'BalanceSheet 15-8-19'!$A$11:$CN$476,41,FALSE)</f>
        <v>0</v>
      </c>
      <c r="AP47" s="3">
        <f>VLOOKUP(A47,'BalanceSheet 15-8-19'!$A$11:$CN$476,42,FALSE)</f>
        <v>0</v>
      </c>
      <c r="AQ47" s="3">
        <f>VLOOKUP(A47,'BalanceSheet 15-8-19'!$A$11:$CN$476,43,FALSE)</f>
        <v>0</v>
      </c>
      <c r="AR47" s="3">
        <f>VLOOKUP(A47,'BalanceSheet 15-8-19'!$A$11:$CN$476,44,FALSE)</f>
        <v>0</v>
      </c>
      <c r="AS47" s="3">
        <f>VLOOKUP(A47,'BalanceSheet 15-8-19'!$A$11:$CN$476,45,FALSE)</f>
        <v>0</v>
      </c>
      <c r="AT47" s="3">
        <f>VLOOKUP(A47,'BalanceSheet 15-8-19'!$A$11:$CN$476,46,FALSE)</f>
        <v>0</v>
      </c>
      <c r="AU47" s="3">
        <f>VLOOKUP(A47,'BalanceSheet 15-8-19'!$A$11:$CN$476,47,FALSE)</f>
        <v>0</v>
      </c>
      <c r="AV47" s="3">
        <f>VLOOKUP(A47,'BalanceSheet 15-8-19'!$A$11:$CN$476,48,FALSE)</f>
        <v>0</v>
      </c>
      <c r="AW47" s="3">
        <f>VLOOKUP(A47,'BalanceSheet 15-8-19'!$A$11:$CN$476,49,FALSE)</f>
        <v>0</v>
      </c>
      <c r="AX47" s="3">
        <f>VLOOKUP(A47,'BalanceSheet 15-8-19'!$A$11:$CN$476,50,FALSE)</f>
        <v>0</v>
      </c>
      <c r="AY47" s="3">
        <f>VLOOKUP(A47,'BalanceSheet 15-8-19'!$A$11:$CN$476,51,FALSE)</f>
        <v>0</v>
      </c>
      <c r="AZ47" s="3">
        <f>VLOOKUP(A47,'BalanceSheet 15-8-19'!$A$11:$CN$476,52,FALSE)</f>
        <v>0</v>
      </c>
      <c r="BA47" s="3">
        <f>VLOOKUP(A47,'BalanceSheet 15-8-19'!$A$11:$CN$476,53,FALSE)</f>
        <v>0</v>
      </c>
      <c r="BB47" s="3">
        <f>VLOOKUP(A47,'BalanceSheet 15-8-19'!$A$11:$CN$476,54,FALSE)</f>
        <v>0</v>
      </c>
      <c r="BC47" s="3">
        <f>VLOOKUP(A47,'BalanceSheet 15-8-19'!$A$11:$CN$476,55,FALSE)</f>
        <v>0</v>
      </c>
      <c r="BD47" s="3">
        <f>VLOOKUP(A47,'BalanceSheet 15-8-19'!$A$11:$CN$476,56,FALSE)</f>
        <v>0</v>
      </c>
      <c r="BE47" s="3">
        <f>VLOOKUP(A47,'BalanceSheet 15-8-19'!$A$11:$CN$476,57,FALSE)</f>
        <v>0</v>
      </c>
      <c r="BF47" s="3">
        <f>VLOOKUP(A47,'BalanceSheet 15-8-19'!$A$11:$CN$476,58,FALSE)</f>
        <v>0</v>
      </c>
      <c r="BG47" s="12">
        <f>VLOOKUP(A47,'BalanceSheet 15-8-19'!$A$11:$CN$476,59,FALSE)</f>
        <v>0</v>
      </c>
      <c r="BH47" s="3">
        <f>VLOOKUP(A47,'BalanceSheet 15-8-19'!$A$11:$CN$476,60,FALSE)</f>
        <v>0</v>
      </c>
      <c r="BI47" s="3">
        <f>VLOOKUP(A47,'BalanceSheet 15-8-19'!$A$11:$CN$476,61,FALSE)</f>
        <v>0</v>
      </c>
      <c r="BJ47" s="3">
        <f>VLOOKUP(A47,'BalanceSheet 15-8-19'!$A$11:$CN$476,62,FALSE)</f>
        <v>0</v>
      </c>
      <c r="BK47" s="3"/>
      <c r="BL47" s="3">
        <f>VLOOKUP(A47,'BalanceSheet 15-8-19'!$A$11:$CN$476,64,FALSE)</f>
        <v>0</v>
      </c>
      <c r="BM47" s="3">
        <f>VLOOKUP(A47,'BalanceSheet 15-8-19'!$A$11:$CN$476,65,FALSE)</f>
        <v>0</v>
      </c>
      <c r="BN47" s="3">
        <f>VLOOKUP(A47,'BalanceSheet 15-8-19'!$A$11:$CN$476,66,FALSE)</f>
        <v>0</v>
      </c>
      <c r="BO47" s="3">
        <f>VLOOKUP(A47,'BalanceSheet 15-8-19'!$A$11:$CN$476,67,FALSE)</f>
        <v>0</v>
      </c>
      <c r="BP47" s="3">
        <f>VLOOKUP(A47,'BalanceSheet 15-8-19'!$A$11:$CN$476,68,FALSE)</f>
        <v>0</v>
      </c>
      <c r="BQ47" s="3">
        <f>VLOOKUP(A47,'BalanceSheet 15-8-19'!$A$11:$CN$476,69,FALSE)</f>
        <v>0</v>
      </c>
      <c r="BR47" s="3">
        <f>VLOOKUP(A47,'BalanceSheet 15-8-19'!$A$11:$CN$476,70,FALSE)</f>
        <v>0</v>
      </c>
      <c r="BS47" s="3">
        <f>VLOOKUP(A47,'BalanceSheet 15-8-19'!$A$11:$CN$476,71,FALSE)</f>
        <v>0</v>
      </c>
      <c r="BT47" s="3">
        <f>VLOOKUP(A47,'BalanceSheet 15-8-19'!$A$11:$CN$476,72,FALSE)</f>
        <v>0</v>
      </c>
      <c r="BU47" s="3">
        <f>VLOOKUP(A47,'BalanceSheet 15-8-19'!$A$11:$CN$476,73,FALSE)</f>
        <v>0</v>
      </c>
      <c r="BV47" s="3">
        <f>VLOOKUP(A47,'BalanceSheet 15-8-19'!$A$11:$CN$476,74,FALSE)</f>
        <v>0</v>
      </c>
      <c r="BW47" s="3">
        <f>VLOOKUP(A47,'BalanceSheet 15-8-19'!$A$11:$CN$476,75,FALSE)</f>
        <v>0</v>
      </c>
      <c r="BX47" s="3">
        <f>VLOOKUP(A47,'BalanceSheet 15-8-19'!$A$11:$CN$476,76,FALSE)</f>
        <v>0</v>
      </c>
      <c r="BY47" s="3">
        <f>VLOOKUP(A47,'BalanceSheet 15-8-19'!$A$11:$CN$476,77,FALSE)</f>
        <v>0</v>
      </c>
      <c r="BZ47" s="3">
        <f>VLOOKUP(A47,'BalanceSheet 15-8-19'!$A$11:$CN$476,78,FALSE)</f>
        <v>0</v>
      </c>
      <c r="CA47" s="3">
        <f>VLOOKUP(A47,'BalanceSheet 15-8-19'!$A$11:$CN$476,79,FALSE)</f>
        <v>0</v>
      </c>
      <c r="CB47" s="3">
        <f>VLOOKUP(A47,'BalanceSheet 15-8-19'!$A$11:$CN$476,80,FALSE)</f>
        <v>0</v>
      </c>
      <c r="CC47" s="3">
        <f>VLOOKUP(A47,'BalanceSheet 15-8-19'!$A$11:$CN$476,81,FALSE)</f>
        <v>0</v>
      </c>
      <c r="CD47" s="3">
        <f>VLOOKUP(A47,'BalanceSheet 15-8-19'!$A$11:$CN$476,82,FALSE)</f>
        <v>0</v>
      </c>
      <c r="CE47" s="3">
        <f>VLOOKUP(A47,'BalanceSheet 15-8-19'!$A$11:$CN$476,83,FALSE)</f>
        <v>0</v>
      </c>
      <c r="CF47" s="3">
        <f>VLOOKUP(A47,'BalanceSheet 15-8-19'!$A$11:$CN$476,84,FALSE)</f>
        <v>0</v>
      </c>
      <c r="CG47" s="3">
        <f>VLOOKUP(A47,'BalanceSheet 15-8-19'!$A$11:$CN$476,85,FALSE)</f>
        <v>0</v>
      </c>
      <c r="CH47" s="3">
        <f>VLOOKUP(A47,'BalanceSheet 15-8-19'!$A$11:$CN$476,86,FALSE)</f>
        <v>0</v>
      </c>
      <c r="CI47" s="3">
        <f>VLOOKUP(A47,'BalanceSheet 15-8-19'!$A$11:$CN$476,87,FALSE)</f>
        <v>0</v>
      </c>
      <c r="CJ47" s="3">
        <f>VLOOKUP(A47,'BalanceSheet 15-8-19'!$A$11:$CN$476,88,FALSE)</f>
        <v>0</v>
      </c>
      <c r="CK47" s="3">
        <f>VLOOKUP(A47,'BalanceSheet 15-8-19'!$A$11:$CN$476,89,FALSE)</f>
        <v>0</v>
      </c>
      <c r="CL47" s="3">
        <f>VLOOKUP(A47,'BalanceSheet 15-8-19'!$A$11:$CN$476,90,FALSE)</f>
        <v>0</v>
      </c>
      <c r="CM47" s="3">
        <f>VLOOKUP(A47,'BalanceSheet 15-8-19'!$A$11:$CN$476,91,FALSE)</f>
        <v>0</v>
      </c>
      <c r="CN47" s="3">
        <f>VLOOKUP(A47,'BalanceSheet 15-8-19'!$A$11:$CS$476,92,FALSE)</f>
        <v>0</v>
      </c>
      <c r="CO47" s="3">
        <f>VLOOKUP(A47,'BalanceSheet 15-8-19'!$A$11:$CS$476,93,FALSE)</f>
        <v>0</v>
      </c>
      <c r="CP47" s="3">
        <f>VLOOKUP(A47,'BalanceSheet 15-8-19'!$A$11:$CS$476,94,FALSE)</f>
        <v>0</v>
      </c>
      <c r="CQ47" s="3">
        <f>VLOOKUP(A47,'BalanceSheet 15-8-19'!$A$11:$CS$476,95,FALSE)</f>
        <v>0</v>
      </c>
      <c r="CR47" s="3">
        <f>VLOOKUP(A47,'BalanceSheet 15-8-19'!$A$11:$CS$476,96,FALSE)</f>
        <v>0</v>
      </c>
      <c r="CS47" s="3">
        <f t="shared" si="0"/>
        <v>0</v>
      </c>
      <c r="CU47" s="19">
        <f>CS47-('BalanceSheet 15-8-19'!CS47-'BalanceSheet 15-8-19'!CV47-'BalanceSheet 15-8-19'!CW47)</f>
        <v>0</v>
      </c>
      <c r="CW47" s="132">
        <f t="shared" si="1"/>
        <v>0</v>
      </c>
      <c r="CZ47" s="148">
        <f>HLOOKUP(A47,CJE!$I$5:$TV$2054,2050, FALSE)</f>
        <v>0</v>
      </c>
      <c r="DB47" s="148">
        <f t="shared" si="2"/>
        <v>0</v>
      </c>
      <c r="DF47" s="21" t="s">
        <v>1085</v>
      </c>
      <c r="DG47" s="176">
        <f>DB461+DB462</f>
        <v>-86910289.328852981</v>
      </c>
      <c r="DH47" s="85"/>
      <c r="DI47" s="22"/>
    </row>
    <row r="48" spans="1:113" x14ac:dyDescent="0.2">
      <c r="A48" s="3" t="str">
        <f>'BalanceSheet 15-8-19'!A48</f>
        <v>100-102-108 - OCBC 712496702001 SGD (HeyBenny)</v>
      </c>
      <c r="B48" s="3">
        <f>VLOOKUP(A48,'BalanceSheet 15-8-19'!$A$11:$CN$476,2,FALSE)</f>
        <v>0</v>
      </c>
      <c r="C48" s="3">
        <f>VLOOKUP(A48,'BalanceSheet 15-8-19'!$A$11:$CN$476,3,FALSE)</f>
        <v>0</v>
      </c>
      <c r="D48" s="3">
        <f>VLOOKUP(A48,'BalanceSheet 15-8-19'!$A$11:$CN$476,4,FALSE)</f>
        <v>0</v>
      </c>
      <c r="E48" s="3">
        <f>VLOOKUP(A48,'BalanceSheet 15-8-19'!$A$11:$CN$476,5,FALSE)</f>
        <v>0</v>
      </c>
      <c r="F48" s="3">
        <f>VLOOKUP(A48,'BalanceSheet 15-8-19'!$A$11:$CN$476,6,FALSE)</f>
        <v>0</v>
      </c>
      <c r="G48" s="3">
        <f>VLOOKUP(A48,'BalanceSheet 15-8-19'!$A$11:$CN$476,7,FALSE)</f>
        <v>0</v>
      </c>
      <c r="H48" s="3">
        <f>VLOOKUP(A48,'BalanceSheet 15-8-19'!$A$11:$CN$476,8,FALSE)</f>
        <v>0</v>
      </c>
      <c r="I48" s="3">
        <f>VLOOKUP(A48,'BalanceSheet 15-8-19'!$A$11:$CN$476,9,FALSE)</f>
        <v>0</v>
      </c>
      <c r="J48" s="3"/>
      <c r="K48" s="3">
        <f>VLOOKUP(A48,'BalanceSheet 15-8-19'!$A$11:$CN$476,11,FALSE)</f>
        <v>0</v>
      </c>
      <c r="L48" s="3">
        <f>VLOOKUP(A48,'BalanceSheet 15-8-19'!$A$11:$CN$476,12,FALSE)</f>
        <v>0</v>
      </c>
      <c r="M48" s="3">
        <f>VLOOKUP(A48,'BalanceSheet 15-8-19'!$A$11:$CN$476,13,FALSE)</f>
        <v>0</v>
      </c>
      <c r="N48" s="3">
        <f>VLOOKUP(A48,'BalanceSheet 15-8-19'!$A$11:$CN$476,14,FALSE)</f>
        <v>0</v>
      </c>
      <c r="O48" s="3">
        <f>VLOOKUP(A48,'BalanceSheet 15-8-19'!$A$11:$CN$476,15,FALSE)</f>
        <v>0</v>
      </c>
      <c r="P48" s="3">
        <f>VLOOKUP(A48,'BalanceSheet 15-8-19'!$A$11:$CN$476,16,FALSE)</f>
        <v>0</v>
      </c>
      <c r="Q48" s="3">
        <f>VLOOKUP(A48,'BalanceSheet 15-8-19'!$A$11:$CN$476,17,FALSE)</f>
        <v>0</v>
      </c>
      <c r="R48" s="3">
        <f>VLOOKUP(A48,'BalanceSheet 15-8-19'!$A$11:$CN$476,18,FALSE)</f>
        <v>0</v>
      </c>
      <c r="S48" s="3">
        <f>VLOOKUP(A48,'BalanceSheet 15-8-19'!$A$11:$CN$476,19,FALSE)</f>
        <v>0</v>
      </c>
      <c r="T48" s="3">
        <f>VLOOKUP(A48,'BalanceSheet 15-8-19'!$A$11:$CN$476,20,FALSE)</f>
        <v>0</v>
      </c>
      <c r="U48" s="3">
        <f>VLOOKUP(A48,'BalanceSheet 15-8-19'!$A$11:$CN$476,21,FALSE)</f>
        <v>0</v>
      </c>
      <c r="V48" s="3">
        <f>VLOOKUP(A48,'BalanceSheet 15-8-19'!$A$11:$CN$476,22,FALSE)</f>
        <v>0</v>
      </c>
      <c r="W48" s="3">
        <f>VLOOKUP(A48,'BalanceSheet 15-8-19'!$A$11:$CN$476,23,FALSE)</f>
        <v>0</v>
      </c>
      <c r="X48" s="3">
        <f>VLOOKUP(A48,'BalanceSheet 15-8-19'!$A$11:$CN$476,24,FALSE)</f>
        <v>0</v>
      </c>
      <c r="Y48" s="3">
        <f>VLOOKUP(A48,'BalanceSheet 15-8-19'!$A$11:$CN$476,25,FALSE)</f>
        <v>0</v>
      </c>
      <c r="Z48" s="3">
        <f>VLOOKUP(A48,'BalanceSheet 15-8-19'!$A$11:$CN$476,26,FALSE)</f>
        <v>0</v>
      </c>
      <c r="AA48" s="3">
        <f>VLOOKUP(A48,'BalanceSheet 15-8-19'!$A$11:$CN$476,27,FALSE)</f>
        <v>0</v>
      </c>
      <c r="AB48" s="3">
        <f>VLOOKUP(A48,'BalanceSheet 15-8-19'!$A$11:$CN$476,28,FALSE)</f>
        <v>0</v>
      </c>
      <c r="AC48" s="3">
        <f>VLOOKUP(A48,'BalanceSheet 15-8-19'!$A$11:$CN$476,29,FALSE)</f>
        <v>0</v>
      </c>
      <c r="AD48" s="3">
        <f>VLOOKUP(A48,'BalanceSheet 15-8-19'!$A$11:$CN$476,30,FALSE)</f>
        <v>0</v>
      </c>
      <c r="AE48" s="3">
        <f>VLOOKUP(A48,'BalanceSheet 15-8-19'!$A$11:$CN$476,31,FALSE)</f>
        <v>0</v>
      </c>
      <c r="AF48" s="3">
        <f>VLOOKUP(A48,'BalanceSheet 15-8-19'!$A$11:$CN$476,32,FALSE)</f>
        <v>0</v>
      </c>
      <c r="AG48" s="3">
        <f>VLOOKUP(A48,'BalanceSheet 15-8-19'!$A$11:$CN$476,33,FALSE)</f>
        <v>0</v>
      </c>
      <c r="AH48" s="3">
        <f>VLOOKUP(A48,'BalanceSheet 15-8-19'!$A$11:$CN$476,34,FALSE)</f>
        <v>0</v>
      </c>
      <c r="AI48" s="3">
        <f>VLOOKUP(A48,'BalanceSheet 15-8-19'!$A$11:$CN$476,35,FALSE)</f>
        <v>0</v>
      </c>
      <c r="AJ48" s="3">
        <f>VLOOKUP(A48,'BalanceSheet 15-8-19'!$A$11:$CN$476,36,FALSE)</f>
        <v>0</v>
      </c>
      <c r="AK48" s="3">
        <f>VLOOKUP(A48,'BalanceSheet 15-8-19'!$A$11:$CN$476,37,FALSE)</f>
        <v>0</v>
      </c>
      <c r="AL48" s="3">
        <f>VLOOKUP(A48,'BalanceSheet 15-8-19'!$A$11:$CN$476,38,FALSE)</f>
        <v>0</v>
      </c>
      <c r="AM48" s="3">
        <f>VLOOKUP(A48,'BalanceSheet 15-8-19'!$A$11:$CN$476,39,FALSE)</f>
        <v>0</v>
      </c>
      <c r="AN48" s="3">
        <f>VLOOKUP(A48,'BalanceSheet 15-8-19'!$A$11:$CN$476,40,FALSE)</f>
        <v>0</v>
      </c>
      <c r="AO48" s="3">
        <f>VLOOKUP(A48,'BalanceSheet 15-8-19'!$A$11:$CN$476,41,FALSE)</f>
        <v>0</v>
      </c>
      <c r="AP48" s="3">
        <f>VLOOKUP(A48,'BalanceSheet 15-8-19'!$A$11:$CN$476,42,FALSE)</f>
        <v>0</v>
      </c>
      <c r="AQ48" s="3">
        <f>VLOOKUP(A48,'BalanceSheet 15-8-19'!$A$11:$CN$476,43,FALSE)</f>
        <v>0</v>
      </c>
      <c r="AR48" s="3">
        <f>VLOOKUP(A48,'BalanceSheet 15-8-19'!$A$11:$CN$476,44,FALSE)</f>
        <v>0</v>
      </c>
      <c r="AS48" s="3">
        <f>VLOOKUP(A48,'BalanceSheet 15-8-19'!$A$11:$CN$476,45,FALSE)</f>
        <v>0</v>
      </c>
      <c r="AT48" s="3">
        <f>VLOOKUP(A48,'BalanceSheet 15-8-19'!$A$11:$CN$476,46,FALSE)</f>
        <v>0</v>
      </c>
      <c r="AU48" s="3">
        <f>VLOOKUP(A48,'BalanceSheet 15-8-19'!$A$11:$CN$476,47,FALSE)</f>
        <v>0</v>
      </c>
      <c r="AV48" s="3">
        <f>VLOOKUP(A48,'BalanceSheet 15-8-19'!$A$11:$CN$476,48,FALSE)</f>
        <v>0</v>
      </c>
      <c r="AW48" s="3">
        <f>VLOOKUP(A48,'BalanceSheet 15-8-19'!$A$11:$CN$476,49,FALSE)</f>
        <v>0</v>
      </c>
      <c r="AX48" s="3">
        <f>VLOOKUP(A48,'BalanceSheet 15-8-19'!$A$11:$CN$476,50,FALSE)</f>
        <v>0</v>
      </c>
      <c r="AY48" s="3">
        <f>VLOOKUP(A48,'BalanceSheet 15-8-19'!$A$11:$CN$476,51,FALSE)</f>
        <v>0</v>
      </c>
      <c r="AZ48" s="3">
        <f>VLOOKUP(A48,'BalanceSheet 15-8-19'!$A$11:$CN$476,52,FALSE)</f>
        <v>0</v>
      </c>
      <c r="BA48" s="3">
        <f>VLOOKUP(A48,'BalanceSheet 15-8-19'!$A$11:$CN$476,53,FALSE)</f>
        <v>0</v>
      </c>
      <c r="BB48" s="3">
        <f>VLOOKUP(A48,'BalanceSheet 15-8-19'!$A$11:$CN$476,54,FALSE)</f>
        <v>0</v>
      </c>
      <c r="BC48" s="3">
        <f>VLOOKUP(A48,'BalanceSheet 15-8-19'!$A$11:$CN$476,55,FALSE)</f>
        <v>0</v>
      </c>
      <c r="BD48" s="3">
        <f>VLOOKUP(A48,'BalanceSheet 15-8-19'!$A$11:$CN$476,56,FALSE)</f>
        <v>0</v>
      </c>
      <c r="BE48" s="3">
        <f>VLOOKUP(A48,'BalanceSheet 15-8-19'!$A$11:$CN$476,57,FALSE)</f>
        <v>0</v>
      </c>
      <c r="BF48" s="3">
        <f>VLOOKUP(A48,'BalanceSheet 15-8-19'!$A$11:$CN$476,58,FALSE)</f>
        <v>0</v>
      </c>
      <c r="BG48" s="12">
        <f>VLOOKUP(A48,'BalanceSheet 15-8-19'!$A$11:$CN$476,59,FALSE)</f>
        <v>0</v>
      </c>
      <c r="BH48" s="3">
        <f>VLOOKUP(A48,'BalanceSheet 15-8-19'!$A$11:$CN$476,60,FALSE)</f>
        <v>0</v>
      </c>
      <c r="BI48" s="3">
        <f>VLOOKUP(A48,'BalanceSheet 15-8-19'!$A$11:$CN$476,61,FALSE)</f>
        <v>0</v>
      </c>
      <c r="BJ48" s="3">
        <f>VLOOKUP(A48,'BalanceSheet 15-8-19'!$A$11:$CN$476,62,FALSE)</f>
        <v>0</v>
      </c>
      <c r="BK48" s="3"/>
      <c r="BL48" s="3">
        <f>VLOOKUP(A48,'BalanceSheet 15-8-19'!$A$11:$CN$476,64,FALSE)</f>
        <v>0</v>
      </c>
      <c r="BM48" s="3">
        <f>VLOOKUP(A48,'BalanceSheet 15-8-19'!$A$11:$CN$476,65,FALSE)</f>
        <v>0</v>
      </c>
      <c r="BN48" s="3">
        <f>VLOOKUP(A48,'BalanceSheet 15-8-19'!$A$11:$CN$476,66,FALSE)</f>
        <v>0</v>
      </c>
      <c r="BO48" s="3">
        <f>VLOOKUP(A48,'BalanceSheet 15-8-19'!$A$11:$CN$476,67,FALSE)</f>
        <v>0</v>
      </c>
      <c r="BP48" s="3">
        <f>VLOOKUP(A48,'BalanceSheet 15-8-19'!$A$11:$CN$476,68,FALSE)</f>
        <v>0</v>
      </c>
      <c r="BQ48" s="3">
        <f>VLOOKUP(A48,'BalanceSheet 15-8-19'!$A$11:$CN$476,69,FALSE)</f>
        <v>0</v>
      </c>
      <c r="BR48" s="3">
        <f>VLOOKUP(A48,'BalanceSheet 15-8-19'!$A$11:$CN$476,70,FALSE)</f>
        <v>0</v>
      </c>
      <c r="BS48" s="3">
        <f>VLOOKUP(A48,'BalanceSheet 15-8-19'!$A$11:$CN$476,71,FALSE)</f>
        <v>0</v>
      </c>
      <c r="BT48" s="3">
        <f>VLOOKUP(A48,'BalanceSheet 15-8-19'!$A$11:$CN$476,72,FALSE)</f>
        <v>0</v>
      </c>
      <c r="BU48" s="3">
        <f>VLOOKUP(A48,'BalanceSheet 15-8-19'!$A$11:$CN$476,73,FALSE)</f>
        <v>0</v>
      </c>
      <c r="BV48" s="3">
        <f>VLOOKUP(A48,'BalanceSheet 15-8-19'!$A$11:$CN$476,74,FALSE)</f>
        <v>0</v>
      </c>
      <c r="BW48" s="3">
        <f>VLOOKUP(A48,'BalanceSheet 15-8-19'!$A$11:$CN$476,75,FALSE)</f>
        <v>0</v>
      </c>
      <c r="BX48" s="3">
        <f>VLOOKUP(A48,'BalanceSheet 15-8-19'!$A$11:$CN$476,76,FALSE)</f>
        <v>0</v>
      </c>
      <c r="BY48" s="3">
        <f>VLOOKUP(A48,'BalanceSheet 15-8-19'!$A$11:$CN$476,77,FALSE)</f>
        <v>0</v>
      </c>
      <c r="BZ48" s="3">
        <f>VLOOKUP(A48,'BalanceSheet 15-8-19'!$A$11:$CN$476,78,FALSE)</f>
        <v>0</v>
      </c>
      <c r="CA48" s="3">
        <f>VLOOKUP(A48,'BalanceSheet 15-8-19'!$A$11:$CN$476,79,FALSE)</f>
        <v>0</v>
      </c>
      <c r="CB48" s="3">
        <f>VLOOKUP(A48,'BalanceSheet 15-8-19'!$A$11:$CN$476,80,FALSE)</f>
        <v>0</v>
      </c>
      <c r="CC48" s="3">
        <f>VLOOKUP(A48,'BalanceSheet 15-8-19'!$A$11:$CN$476,81,FALSE)</f>
        <v>0</v>
      </c>
      <c r="CD48" s="3">
        <f>VLOOKUP(A48,'BalanceSheet 15-8-19'!$A$11:$CN$476,82,FALSE)</f>
        <v>0</v>
      </c>
      <c r="CE48" s="3">
        <f>VLOOKUP(A48,'BalanceSheet 15-8-19'!$A$11:$CN$476,83,FALSE)</f>
        <v>0</v>
      </c>
      <c r="CF48" s="3">
        <f>VLOOKUP(A48,'BalanceSheet 15-8-19'!$A$11:$CN$476,84,FALSE)</f>
        <v>0</v>
      </c>
      <c r="CG48" s="3">
        <f>VLOOKUP(A48,'BalanceSheet 15-8-19'!$A$11:$CN$476,85,FALSE)</f>
        <v>0</v>
      </c>
      <c r="CH48" s="3">
        <f>VLOOKUP(A48,'BalanceSheet 15-8-19'!$A$11:$CN$476,86,FALSE)</f>
        <v>0</v>
      </c>
      <c r="CI48" s="3">
        <f>VLOOKUP(A48,'BalanceSheet 15-8-19'!$A$11:$CN$476,87,FALSE)</f>
        <v>0</v>
      </c>
      <c r="CJ48" s="3">
        <f>VLOOKUP(A48,'BalanceSheet 15-8-19'!$A$11:$CN$476,88,FALSE)</f>
        <v>0</v>
      </c>
      <c r="CK48" s="3">
        <f>VLOOKUP(A48,'BalanceSheet 15-8-19'!$A$11:$CN$476,89,FALSE)</f>
        <v>0</v>
      </c>
      <c r="CL48" s="3">
        <f>VLOOKUP(A48,'BalanceSheet 15-8-19'!$A$11:$CN$476,90,FALSE)</f>
        <v>0</v>
      </c>
      <c r="CM48" s="3">
        <f>VLOOKUP(A48,'BalanceSheet 15-8-19'!$A$11:$CN$476,91,FALSE)</f>
        <v>0</v>
      </c>
      <c r="CN48" s="3">
        <f>VLOOKUP(A48,'BalanceSheet 15-8-19'!$A$11:$CS$476,92,FALSE)</f>
        <v>0</v>
      </c>
      <c r="CO48" s="3">
        <f>VLOOKUP(A48,'BalanceSheet 15-8-19'!$A$11:$CS$476,93,FALSE)</f>
        <v>0</v>
      </c>
      <c r="CP48" s="3">
        <f>VLOOKUP(A48,'BalanceSheet 15-8-19'!$A$11:$CS$476,94,FALSE)</f>
        <v>0</v>
      </c>
      <c r="CQ48" s="3">
        <f>VLOOKUP(A48,'BalanceSheet 15-8-19'!$A$11:$CS$476,95,FALSE)</f>
        <v>0</v>
      </c>
      <c r="CR48" s="3">
        <f>VLOOKUP(A48,'BalanceSheet 15-8-19'!$A$11:$CS$476,96,FALSE)</f>
        <v>0</v>
      </c>
      <c r="CS48" s="3">
        <f t="shared" si="0"/>
        <v>0</v>
      </c>
      <c r="CU48" s="19">
        <f>CS48-('BalanceSheet 15-8-19'!CS48-'BalanceSheet 15-8-19'!CV48-'BalanceSheet 15-8-19'!CW48)</f>
        <v>0</v>
      </c>
      <c r="CW48" s="132">
        <f t="shared" si="1"/>
        <v>0</v>
      </c>
      <c r="CZ48" s="148">
        <f>HLOOKUP(A48,CJE!$I$5:$TV$2054,2050, FALSE)</f>
        <v>0</v>
      </c>
      <c r="DB48" s="148">
        <f t="shared" si="2"/>
        <v>0</v>
      </c>
      <c r="DF48" s="21" t="s">
        <v>1086</v>
      </c>
      <c r="DG48" s="180">
        <f>DB457</f>
        <v>-542164.67561714596</v>
      </c>
      <c r="DH48" s="85"/>
      <c r="DI48" s="22"/>
    </row>
    <row r="49" spans="1:113" x14ac:dyDescent="0.2">
      <c r="A49" s="3" t="str">
        <f>'BalanceSheet 15-8-19'!A49</f>
        <v>100-102-11 - OCBC 689712693001(RV)</v>
      </c>
      <c r="B49" s="3">
        <f>VLOOKUP(A49,'BalanceSheet 15-8-19'!$A$11:$CN$476,2,FALSE)</f>
        <v>0</v>
      </c>
      <c r="C49" s="3">
        <f>VLOOKUP(A49,'BalanceSheet 15-8-19'!$A$11:$CN$476,3,FALSE)</f>
        <v>0</v>
      </c>
      <c r="D49" s="3">
        <f>VLOOKUP(A49,'BalanceSheet 15-8-19'!$A$11:$CN$476,4,FALSE)</f>
        <v>0</v>
      </c>
      <c r="E49" s="3">
        <f>VLOOKUP(A49,'BalanceSheet 15-8-19'!$A$11:$CN$476,5,FALSE)</f>
        <v>0</v>
      </c>
      <c r="F49" s="3">
        <f>VLOOKUP(A49,'BalanceSheet 15-8-19'!$A$11:$CN$476,6,FALSE)</f>
        <v>0</v>
      </c>
      <c r="G49" s="3">
        <f>VLOOKUP(A49,'BalanceSheet 15-8-19'!$A$11:$CN$476,7,FALSE)</f>
        <v>0</v>
      </c>
      <c r="H49" s="3">
        <f>VLOOKUP(A49,'BalanceSheet 15-8-19'!$A$11:$CN$476,8,FALSE)</f>
        <v>0</v>
      </c>
      <c r="I49" s="3">
        <f>VLOOKUP(A49,'BalanceSheet 15-8-19'!$A$11:$CN$476,9,FALSE)</f>
        <v>0</v>
      </c>
      <c r="J49" s="3"/>
      <c r="K49" s="3">
        <f>VLOOKUP(A49,'BalanceSheet 15-8-19'!$A$11:$CN$476,11,FALSE)</f>
        <v>0</v>
      </c>
      <c r="L49" s="3">
        <f>VLOOKUP(A49,'BalanceSheet 15-8-19'!$A$11:$CN$476,12,FALSE)</f>
        <v>0</v>
      </c>
      <c r="M49" s="3">
        <f>VLOOKUP(A49,'BalanceSheet 15-8-19'!$A$11:$CN$476,13,FALSE)</f>
        <v>0</v>
      </c>
      <c r="N49" s="3">
        <f>VLOOKUP(A49,'BalanceSheet 15-8-19'!$A$11:$CN$476,14,FALSE)</f>
        <v>0</v>
      </c>
      <c r="O49" s="3">
        <f>VLOOKUP(A49,'BalanceSheet 15-8-19'!$A$11:$CN$476,15,FALSE)</f>
        <v>0</v>
      </c>
      <c r="P49" s="3">
        <f>VLOOKUP(A49,'BalanceSheet 15-8-19'!$A$11:$CN$476,16,FALSE)</f>
        <v>0</v>
      </c>
      <c r="Q49" s="3">
        <f>VLOOKUP(A49,'BalanceSheet 15-8-19'!$A$11:$CN$476,17,FALSE)</f>
        <v>0</v>
      </c>
      <c r="R49" s="3">
        <f>VLOOKUP(A49,'BalanceSheet 15-8-19'!$A$11:$CN$476,18,FALSE)</f>
        <v>0</v>
      </c>
      <c r="S49" s="3">
        <f>VLOOKUP(A49,'BalanceSheet 15-8-19'!$A$11:$CN$476,19,FALSE)</f>
        <v>0</v>
      </c>
      <c r="T49" s="3">
        <f>VLOOKUP(A49,'BalanceSheet 15-8-19'!$A$11:$CN$476,20,FALSE)</f>
        <v>0</v>
      </c>
      <c r="U49" s="3">
        <f>VLOOKUP(A49,'BalanceSheet 15-8-19'!$A$11:$CN$476,21,FALSE)</f>
        <v>0</v>
      </c>
      <c r="V49" s="3">
        <f>VLOOKUP(A49,'BalanceSheet 15-8-19'!$A$11:$CN$476,22,FALSE)</f>
        <v>0</v>
      </c>
      <c r="W49" s="3">
        <f>VLOOKUP(A49,'BalanceSheet 15-8-19'!$A$11:$CN$476,23,FALSE)</f>
        <v>0</v>
      </c>
      <c r="X49" s="3">
        <f>VLOOKUP(A49,'BalanceSheet 15-8-19'!$A$11:$CN$476,24,FALSE)</f>
        <v>0</v>
      </c>
      <c r="Y49" s="3">
        <f>VLOOKUP(A49,'BalanceSheet 15-8-19'!$A$11:$CN$476,25,FALSE)</f>
        <v>0</v>
      </c>
      <c r="Z49" s="3">
        <f>VLOOKUP(A49,'BalanceSheet 15-8-19'!$A$11:$CN$476,26,FALSE)</f>
        <v>0</v>
      </c>
      <c r="AA49" s="3">
        <f>VLOOKUP(A49,'BalanceSheet 15-8-19'!$A$11:$CN$476,27,FALSE)</f>
        <v>0</v>
      </c>
      <c r="AB49" s="3">
        <f>VLOOKUP(A49,'BalanceSheet 15-8-19'!$A$11:$CN$476,28,FALSE)</f>
        <v>0</v>
      </c>
      <c r="AC49" s="3">
        <f>VLOOKUP(A49,'BalanceSheet 15-8-19'!$A$11:$CN$476,29,FALSE)</f>
        <v>0</v>
      </c>
      <c r="AD49" s="3">
        <f>VLOOKUP(A49,'BalanceSheet 15-8-19'!$A$11:$CN$476,30,FALSE)</f>
        <v>0</v>
      </c>
      <c r="AE49" s="3">
        <f>VLOOKUP(A49,'BalanceSheet 15-8-19'!$A$11:$CN$476,31,FALSE)</f>
        <v>0</v>
      </c>
      <c r="AF49" s="3">
        <f>VLOOKUP(A49,'BalanceSheet 15-8-19'!$A$11:$CN$476,32,FALSE)</f>
        <v>0</v>
      </c>
      <c r="AG49" s="3">
        <f>VLOOKUP(A49,'BalanceSheet 15-8-19'!$A$11:$CN$476,33,FALSE)</f>
        <v>0</v>
      </c>
      <c r="AH49" s="3">
        <f>VLOOKUP(A49,'BalanceSheet 15-8-19'!$A$11:$CN$476,34,FALSE)</f>
        <v>0</v>
      </c>
      <c r="AI49" s="3">
        <f>VLOOKUP(A49,'BalanceSheet 15-8-19'!$A$11:$CN$476,35,FALSE)</f>
        <v>0</v>
      </c>
      <c r="AJ49" s="3">
        <f>VLOOKUP(A49,'BalanceSheet 15-8-19'!$A$11:$CN$476,36,FALSE)</f>
        <v>0</v>
      </c>
      <c r="AK49" s="3">
        <f>VLOOKUP(A49,'BalanceSheet 15-8-19'!$A$11:$CN$476,37,FALSE)</f>
        <v>0</v>
      </c>
      <c r="AL49" s="3">
        <f>VLOOKUP(A49,'BalanceSheet 15-8-19'!$A$11:$CN$476,38,FALSE)</f>
        <v>0</v>
      </c>
      <c r="AM49" s="3">
        <f>VLOOKUP(A49,'BalanceSheet 15-8-19'!$A$11:$CN$476,39,FALSE)</f>
        <v>0</v>
      </c>
      <c r="AN49" s="3">
        <f>VLOOKUP(A49,'BalanceSheet 15-8-19'!$A$11:$CN$476,40,FALSE)</f>
        <v>0</v>
      </c>
      <c r="AO49" s="3">
        <f>VLOOKUP(A49,'BalanceSheet 15-8-19'!$A$11:$CN$476,41,FALSE)</f>
        <v>0</v>
      </c>
      <c r="AP49" s="3">
        <f>VLOOKUP(A49,'BalanceSheet 15-8-19'!$A$11:$CN$476,42,FALSE)</f>
        <v>0</v>
      </c>
      <c r="AQ49" s="3">
        <f>VLOOKUP(A49,'BalanceSheet 15-8-19'!$A$11:$CN$476,43,FALSE)</f>
        <v>0</v>
      </c>
      <c r="AR49" s="3">
        <f>VLOOKUP(A49,'BalanceSheet 15-8-19'!$A$11:$CN$476,44,FALSE)</f>
        <v>0</v>
      </c>
      <c r="AS49" s="3">
        <f>VLOOKUP(A49,'BalanceSheet 15-8-19'!$A$11:$CN$476,45,FALSE)</f>
        <v>0</v>
      </c>
      <c r="AT49" s="3">
        <f>VLOOKUP(A49,'BalanceSheet 15-8-19'!$A$11:$CN$476,46,FALSE)</f>
        <v>0</v>
      </c>
      <c r="AU49" s="3">
        <f>VLOOKUP(A49,'BalanceSheet 15-8-19'!$A$11:$CN$476,47,FALSE)</f>
        <v>0</v>
      </c>
      <c r="AV49" s="3">
        <f>VLOOKUP(A49,'BalanceSheet 15-8-19'!$A$11:$CN$476,48,FALSE)</f>
        <v>0</v>
      </c>
      <c r="AW49" s="3">
        <f>VLOOKUP(A49,'BalanceSheet 15-8-19'!$A$11:$CN$476,49,FALSE)</f>
        <v>0</v>
      </c>
      <c r="AX49" s="3">
        <f>VLOOKUP(A49,'BalanceSheet 15-8-19'!$A$11:$CN$476,50,FALSE)</f>
        <v>0</v>
      </c>
      <c r="AY49" s="3">
        <f>VLOOKUP(A49,'BalanceSheet 15-8-19'!$A$11:$CN$476,51,FALSE)</f>
        <v>0</v>
      </c>
      <c r="AZ49" s="3">
        <f>VLOOKUP(A49,'BalanceSheet 15-8-19'!$A$11:$CN$476,52,FALSE)</f>
        <v>0</v>
      </c>
      <c r="BA49" s="3">
        <f>VLOOKUP(A49,'BalanceSheet 15-8-19'!$A$11:$CN$476,53,FALSE)</f>
        <v>0</v>
      </c>
      <c r="BB49" s="3">
        <f>VLOOKUP(A49,'BalanceSheet 15-8-19'!$A$11:$CN$476,54,FALSE)</f>
        <v>0</v>
      </c>
      <c r="BC49" s="3">
        <f>VLOOKUP(A49,'BalanceSheet 15-8-19'!$A$11:$CN$476,55,FALSE)</f>
        <v>0</v>
      </c>
      <c r="BD49" s="3">
        <f>VLOOKUP(A49,'BalanceSheet 15-8-19'!$A$11:$CN$476,56,FALSE)</f>
        <v>0</v>
      </c>
      <c r="BE49" s="3">
        <f>VLOOKUP(A49,'BalanceSheet 15-8-19'!$A$11:$CN$476,57,FALSE)</f>
        <v>0</v>
      </c>
      <c r="BF49" s="3">
        <f>VLOOKUP(A49,'BalanceSheet 15-8-19'!$A$11:$CN$476,58,FALSE)</f>
        <v>0</v>
      </c>
      <c r="BG49" s="12">
        <f>VLOOKUP(A49,'BalanceSheet 15-8-19'!$A$11:$CN$476,59,FALSE)</f>
        <v>0</v>
      </c>
      <c r="BH49" s="3">
        <f>VLOOKUP(A49,'BalanceSheet 15-8-19'!$A$11:$CN$476,60,FALSE)</f>
        <v>0</v>
      </c>
      <c r="BI49" s="3">
        <f>VLOOKUP(A49,'BalanceSheet 15-8-19'!$A$11:$CN$476,61,FALSE)</f>
        <v>0</v>
      </c>
      <c r="BJ49" s="3">
        <f>VLOOKUP(A49,'BalanceSheet 15-8-19'!$A$11:$CN$476,62,FALSE)</f>
        <v>0</v>
      </c>
      <c r="BK49" s="3"/>
      <c r="BL49" s="3">
        <f>VLOOKUP(A49,'BalanceSheet 15-8-19'!$A$11:$CN$476,64,FALSE)</f>
        <v>0</v>
      </c>
      <c r="BM49" s="3">
        <f>VLOOKUP(A49,'BalanceSheet 15-8-19'!$A$11:$CN$476,65,FALSE)</f>
        <v>0</v>
      </c>
      <c r="BN49" s="3">
        <f>VLOOKUP(A49,'BalanceSheet 15-8-19'!$A$11:$CN$476,66,FALSE)</f>
        <v>0</v>
      </c>
      <c r="BO49" s="3">
        <f>VLOOKUP(A49,'BalanceSheet 15-8-19'!$A$11:$CN$476,67,FALSE)</f>
        <v>0</v>
      </c>
      <c r="BP49" s="3">
        <f>VLOOKUP(A49,'BalanceSheet 15-8-19'!$A$11:$CN$476,68,FALSE)</f>
        <v>0</v>
      </c>
      <c r="BQ49" s="3">
        <f>VLOOKUP(A49,'BalanceSheet 15-8-19'!$A$11:$CN$476,69,FALSE)</f>
        <v>0</v>
      </c>
      <c r="BR49" s="3">
        <f>VLOOKUP(A49,'BalanceSheet 15-8-19'!$A$11:$CN$476,70,FALSE)</f>
        <v>0</v>
      </c>
      <c r="BS49" s="3">
        <f>VLOOKUP(A49,'BalanceSheet 15-8-19'!$A$11:$CN$476,71,FALSE)</f>
        <v>0</v>
      </c>
      <c r="BT49" s="3">
        <f>VLOOKUP(A49,'BalanceSheet 15-8-19'!$A$11:$CN$476,72,FALSE)</f>
        <v>0</v>
      </c>
      <c r="BU49" s="3">
        <f>VLOOKUP(A49,'BalanceSheet 15-8-19'!$A$11:$CN$476,73,FALSE)</f>
        <v>0</v>
      </c>
      <c r="BV49" s="3">
        <f>VLOOKUP(A49,'BalanceSheet 15-8-19'!$A$11:$CN$476,74,FALSE)</f>
        <v>0</v>
      </c>
      <c r="BW49" s="3">
        <f>VLOOKUP(A49,'BalanceSheet 15-8-19'!$A$11:$CN$476,75,FALSE)</f>
        <v>0</v>
      </c>
      <c r="BX49" s="3">
        <f>VLOOKUP(A49,'BalanceSheet 15-8-19'!$A$11:$CN$476,76,FALSE)</f>
        <v>0</v>
      </c>
      <c r="BY49" s="3">
        <f>VLOOKUP(A49,'BalanceSheet 15-8-19'!$A$11:$CN$476,77,FALSE)</f>
        <v>0</v>
      </c>
      <c r="BZ49" s="3">
        <f>VLOOKUP(A49,'BalanceSheet 15-8-19'!$A$11:$CN$476,78,FALSE)</f>
        <v>0</v>
      </c>
      <c r="CA49" s="3">
        <f>VLOOKUP(A49,'BalanceSheet 15-8-19'!$A$11:$CN$476,79,FALSE)</f>
        <v>0</v>
      </c>
      <c r="CB49" s="3">
        <f>VLOOKUP(A49,'BalanceSheet 15-8-19'!$A$11:$CN$476,80,FALSE)</f>
        <v>0</v>
      </c>
      <c r="CC49" s="3">
        <f>VLOOKUP(A49,'BalanceSheet 15-8-19'!$A$11:$CN$476,81,FALSE)</f>
        <v>0</v>
      </c>
      <c r="CD49" s="3">
        <f>VLOOKUP(A49,'BalanceSheet 15-8-19'!$A$11:$CN$476,82,FALSE)</f>
        <v>0</v>
      </c>
      <c r="CE49" s="3">
        <f>VLOOKUP(A49,'BalanceSheet 15-8-19'!$A$11:$CN$476,83,FALSE)</f>
        <v>0</v>
      </c>
      <c r="CF49" s="3">
        <f>VLOOKUP(A49,'BalanceSheet 15-8-19'!$A$11:$CN$476,84,FALSE)</f>
        <v>0</v>
      </c>
      <c r="CG49" s="3">
        <f>VLOOKUP(A49,'BalanceSheet 15-8-19'!$A$11:$CN$476,85,FALSE)</f>
        <v>0</v>
      </c>
      <c r="CH49" s="3">
        <f>VLOOKUP(A49,'BalanceSheet 15-8-19'!$A$11:$CN$476,86,FALSE)</f>
        <v>0</v>
      </c>
      <c r="CI49" s="3">
        <f>VLOOKUP(A49,'BalanceSheet 15-8-19'!$A$11:$CN$476,87,FALSE)</f>
        <v>0</v>
      </c>
      <c r="CJ49" s="3">
        <f>VLOOKUP(A49,'BalanceSheet 15-8-19'!$A$11:$CN$476,88,FALSE)</f>
        <v>0</v>
      </c>
      <c r="CK49" s="3">
        <f>VLOOKUP(A49,'BalanceSheet 15-8-19'!$A$11:$CN$476,89,FALSE)</f>
        <v>0</v>
      </c>
      <c r="CL49" s="3">
        <f>VLOOKUP(A49,'BalanceSheet 15-8-19'!$A$11:$CN$476,90,FALSE)</f>
        <v>0</v>
      </c>
      <c r="CM49" s="3">
        <f>VLOOKUP(A49,'BalanceSheet 15-8-19'!$A$11:$CN$476,91,FALSE)</f>
        <v>0</v>
      </c>
      <c r="CN49" s="3">
        <f>VLOOKUP(A49,'BalanceSheet 15-8-19'!$A$11:$CS$476,92,FALSE)</f>
        <v>0</v>
      </c>
      <c r="CO49" s="3">
        <f>VLOOKUP(A49,'BalanceSheet 15-8-19'!$A$11:$CS$476,93,FALSE)</f>
        <v>0</v>
      </c>
      <c r="CP49" s="3">
        <f>VLOOKUP(A49,'BalanceSheet 15-8-19'!$A$11:$CS$476,94,FALSE)</f>
        <v>0</v>
      </c>
      <c r="CQ49" s="3">
        <f>VLOOKUP(A49,'BalanceSheet 15-8-19'!$A$11:$CS$476,95,FALSE)</f>
        <v>0</v>
      </c>
      <c r="CR49" s="3">
        <f>VLOOKUP(A49,'BalanceSheet 15-8-19'!$A$11:$CS$476,96,FALSE)</f>
        <v>0</v>
      </c>
      <c r="CS49" s="3">
        <f t="shared" si="0"/>
        <v>0</v>
      </c>
      <c r="CU49" s="19">
        <f>CS49-('BalanceSheet 15-8-19'!CS49-'BalanceSheet 15-8-19'!CV49-'BalanceSheet 15-8-19'!CW49)</f>
        <v>0</v>
      </c>
      <c r="CW49" s="132">
        <f t="shared" si="1"/>
        <v>0</v>
      </c>
      <c r="CZ49" s="148">
        <f>HLOOKUP(A49,CJE!$I$5:$TV$2054,2050, FALSE)</f>
        <v>0</v>
      </c>
      <c r="DB49" s="148">
        <f t="shared" si="2"/>
        <v>0</v>
      </c>
      <c r="DF49" s="21" t="s">
        <v>1087</v>
      </c>
      <c r="DG49" s="176">
        <f>SUM(DG44:DG48)</f>
        <v>-43119524.366317198</v>
      </c>
      <c r="DH49" s="85"/>
      <c r="DI49" s="22"/>
    </row>
    <row r="50" spans="1:113" x14ac:dyDescent="0.2">
      <c r="A50" s="3" t="str">
        <f>'BalanceSheet 15-8-19'!A50</f>
        <v>100-102-110 - DBS JPY (Coent)</v>
      </c>
      <c r="B50" s="3">
        <f>VLOOKUP(A50,'BalanceSheet 15-8-19'!$A$11:$CN$476,2,FALSE)</f>
        <v>0</v>
      </c>
      <c r="C50" s="3">
        <f>VLOOKUP(A50,'BalanceSheet 15-8-19'!$A$11:$CN$476,3,FALSE)</f>
        <v>0</v>
      </c>
      <c r="D50" s="3">
        <f>VLOOKUP(A50,'BalanceSheet 15-8-19'!$A$11:$CN$476,4,FALSE)</f>
        <v>0</v>
      </c>
      <c r="E50" s="3">
        <f>VLOOKUP(A50,'BalanceSheet 15-8-19'!$A$11:$CN$476,5,FALSE)</f>
        <v>0</v>
      </c>
      <c r="F50" s="3">
        <f>VLOOKUP(A50,'BalanceSheet 15-8-19'!$A$11:$CN$476,6,FALSE)</f>
        <v>0</v>
      </c>
      <c r="G50" s="3">
        <f>VLOOKUP(A50,'BalanceSheet 15-8-19'!$A$11:$CN$476,7,FALSE)</f>
        <v>0</v>
      </c>
      <c r="H50" s="3">
        <f>VLOOKUP(A50,'BalanceSheet 15-8-19'!$A$11:$CN$476,8,FALSE)</f>
        <v>0</v>
      </c>
      <c r="I50" s="3">
        <f>VLOOKUP(A50,'BalanceSheet 15-8-19'!$A$11:$CN$476,9,FALSE)</f>
        <v>0</v>
      </c>
      <c r="J50" s="3"/>
      <c r="K50" s="3">
        <f>VLOOKUP(A50,'BalanceSheet 15-8-19'!$A$11:$CN$476,11,FALSE)</f>
        <v>0</v>
      </c>
      <c r="L50" s="3">
        <f>VLOOKUP(A50,'BalanceSheet 15-8-19'!$A$11:$CN$476,12,FALSE)</f>
        <v>0</v>
      </c>
      <c r="M50" s="3">
        <f>VLOOKUP(A50,'BalanceSheet 15-8-19'!$A$11:$CN$476,13,FALSE)</f>
        <v>0</v>
      </c>
      <c r="N50" s="3">
        <f>VLOOKUP(A50,'BalanceSheet 15-8-19'!$A$11:$CN$476,14,FALSE)</f>
        <v>0</v>
      </c>
      <c r="O50" s="3">
        <f>VLOOKUP(A50,'BalanceSheet 15-8-19'!$A$11:$CN$476,15,FALSE)</f>
        <v>0</v>
      </c>
      <c r="P50" s="3">
        <f>VLOOKUP(A50,'BalanceSheet 15-8-19'!$A$11:$CN$476,16,FALSE)</f>
        <v>0</v>
      </c>
      <c r="Q50" s="3">
        <f>VLOOKUP(A50,'BalanceSheet 15-8-19'!$A$11:$CN$476,17,FALSE)</f>
        <v>0</v>
      </c>
      <c r="R50" s="3">
        <f>VLOOKUP(A50,'BalanceSheet 15-8-19'!$A$11:$CN$476,18,FALSE)</f>
        <v>0</v>
      </c>
      <c r="S50" s="3">
        <f>VLOOKUP(A50,'BalanceSheet 15-8-19'!$A$11:$CN$476,19,FALSE)</f>
        <v>0</v>
      </c>
      <c r="T50" s="3">
        <f>VLOOKUP(A50,'BalanceSheet 15-8-19'!$A$11:$CN$476,20,FALSE)</f>
        <v>0</v>
      </c>
      <c r="U50" s="3">
        <f>VLOOKUP(A50,'BalanceSheet 15-8-19'!$A$11:$CN$476,21,FALSE)</f>
        <v>0</v>
      </c>
      <c r="V50" s="3">
        <f>VLOOKUP(A50,'BalanceSheet 15-8-19'!$A$11:$CN$476,22,FALSE)</f>
        <v>0</v>
      </c>
      <c r="W50" s="3">
        <f>VLOOKUP(A50,'BalanceSheet 15-8-19'!$A$11:$CN$476,23,FALSE)</f>
        <v>0</v>
      </c>
      <c r="X50" s="3">
        <f>VLOOKUP(A50,'BalanceSheet 15-8-19'!$A$11:$CN$476,24,FALSE)</f>
        <v>0</v>
      </c>
      <c r="Y50" s="3">
        <f>VLOOKUP(A50,'BalanceSheet 15-8-19'!$A$11:$CN$476,25,FALSE)</f>
        <v>0</v>
      </c>
      <c r="Z50" s="3">
        <f>VLOOKUP(A50,'BalanceSheet 15-8-19'!$A$11:$CN$476,26,FALSE)</f>
        <v>0</v>
      </c>
      <c r="AA50" s="3">
        <f>VLOOKUP(A50,'BalanceSheet 15-8-19'!$A$11:$CN$476,27,FALSE)</f>
        <v>0</v>
      </c>
      <c r="AB50" s="3">
        <f>VLOOKUP(A50,'BalanceSheet 15-8-19'!$A$11:$CN$476,28,FALSE)</f>
        <v>0</v>
      </c>
      <c r="AC50" s="3">
        <f>VLOOKUP(A50,'BalanceSheet 15-8-19'!$A$11:$CN$476,29,FALSE)</f>
        <v>0</v>
      </c>
      <c r="AD50" s="3">
        <f>VLOOKUP(A50,'BalanceSheet 15-8-19'!$A$11:$CN$476,30,FALSE)</f>
        <v>0</v>
      </c>
      <c r="AE50" s="3">
        <f>VLOOKUP(A50,'BalanceSheet 15-8-19'!$A$11:$CN$476,31,FALSE)</f>
        <v>0</v>
      </c>
      <c r="AF50" s="3">
        <f>VLOOKUP(A50,'BalanceSheet 15-8-19'!$A$11:$CN$476,32,FALSE)</f>
        <v>0</v>
      </c>
      <c r="AG50" s="3">
        <f>VLOOKUP(A50,'BalanceSheet 15-8-19'!$A$11:$CN$476,33,FALSE)</f>
        <v>0</v>
      </c>
      <c r="AH50" s="3">
        <f>VLOOKUP(A50,'BalanceSheet 15-8-19'!$A$11:$CN$476,34,FALSE)</f>
        <v>0</v>
      </c>
      <c r="AI50" s="3">
        <f>VLOOKUP(A50,'BalanceSheet 15-8-19'!$A$11:$CN$476,35,FALSE)</f>
        <v>0</v>
      </c>
      <c r="AJ50" s="3">
        <f>VLOOKUP(A50,'BalanceSheet 15-8-19'!$A$11:$CN$476,36,FALSE)</f>
        <v>0</v>
      </c>
      <c r="AK50" s="3">
        <f>VLOOKUP(A50,'BalanceSheet 15-8-19'!$A$11:$CN$476,37,FALSE)</f>
        <v>0</v>
      </c>
      <c r="AL50" s="3">
        <f>VLOOKUP(A50,'BalanceSheet 15-8-19'!$A$11:$CN$476,38,FALSE)</f>
        <v>0</v>
      </c>
      <c r="AM50" s="3">
        <f>VLOOKUP(A50,'BalanceSheet 15-8-19'!$A$11:$CN$476,39,FALSE)</f>
        <v>0</v>
      </c>
      <c r="AN50" s="3">
        <f>VLOOKUP(A50,'BalanceSheet 15-8-19'!$A$11:$CN$476,40,FALSE)</f>
        <v>0</v>
      </c>
      <c r="AO50" s="3">
        <f>VLOOKUP(A50,'BalanceSheet 15-8-19'!$A$11:$CN$476,41,FALSE)</f>
        <v>0</v>
      </c>
      <c r="AP50" s="3">
        <f>VLOOKUP(A50,'BalanceSheet 15-8-19'!$A$11:$CN$476,42,FALSE)</f>
        <v>0</v>
      </c>
      <c r="AQ50" s="3">
        <f>VLOOKUP(A50,'BalanceSheet 15-8-19'!$A$11:$CN$476,43,FALSE)</f>
        <v>0</v>
      </c>
      <c r="AR50" s="3">
        <f>VLOOKUP(A50,'BalanceSheet 15-8-19'!$A$11:$CN$476,44,FALSE)</f>
        <v>0</v>
      </c>
      <c r="AS50" s="3">
        <f>VLOOKUP(A50,'BalanceSheet 15-8-19'!$A$11:$CN$476,45,FALSE)</f>
        <v>0</v>
      </c>
      <c r="AT50" s="3">
        <f>VLOOKUP(A50,'BalanceSheet 15-8-19'!$A$11:$CN$476,46,FALSE)</f>
        <v>0</v>
      </c>
      <c r="AU50" s="3">
        <f>VLOOKUP(A50,'BalanceSheet 15-8-19'!$A$11:$CN$476,47,FALSE)</f>
        <v>0</v>
      </c>
      <c r="AV50" s="3">
        <f>VLOOKUP(A50,'BalanceSheet 15-8-19'!$A$11:$CN$476,48,FALSE)</f>
        <v>0</v>
      </c>
      <c r="AW50" s="3">
        <f>VLOOKUP(A50,'BalanceSheet 15-8-19'!$A$11:$CN$476,49,FALSE)</f>
        <v>0</v>
      </c>
      <c r="AX50" s="3">
        <f>VLOOKUP(A50,'BalanceSheet 15-8-19'!$A$11:$CN$476,50,FALSE)</f>
        <v>0</v>
      </c>
      <c r="AY50" s="3">
        <f>VLOOKUP(A50,'BalanceSheet 15-8-19'!$A$11:$CN$476,51,FALSE)</f>
        <v>0</v>
      </c>
      <c r="AZ50" s="3">
        <f>VLOOKUP(A50,'BalanceSheet 15-8-19'!$A$11:$CN$476,52,FALSE)</f>
        <v>0</v>
      </c>
      <c r="BA50" s="3">
        <f>VLOOKUP(A50,'BalanceSheet 15-8-19'!$A$11:$CN$476,53,FALSE)</f>
        <v>0</v>
      </c>
      <c r="BB50" s="3">
        <f>VLOOKUP(A50,'BalanceSheet 15-8-19'!$A$11:$CN$476,54,FALSE)</f>
        <v>0</v>
      </c>
      <c r="BC50" s="3">
        <f>VLOOKUP(A50,'BalanceSheet 15-8-19'!$A$11:$CN$476,55,FALSE)</f>
        <v>0</v>
      </c>
      <c r="BD50" s="3">
        <f>VLOOKUP(A50,'BalanceSheet 15-8-19'!$A$11:$CN$476,56,FALSE)</f>
        <v>0</v>
      </c>
      <c r="BE50" s="3">
        <f>VLOOKUP(A50,'BalanceSheet 15-8-19'!$A$11:$CN$476,57,FALSE)</f>
        <v>0</v>
      </c>
      <c r="BF50" s="3">
        <f>VLOOKUP(A50,'BalanceSheet 15-8-19'!$A$11:$CN$476,58,FALSE)</f>
        <v>0</v>
      </c>
      <c r="BG50" s="12">
        <f>VLOOKUP(A50,'BalanceSheet 15-8-19'!$A$11:$CN$476,59,FALSE)</f>
        <v>0</v>
      </c>
      <c r="BH50" s="3">
        <f>VLOOKUP(A50,'BalanceSheet 15-8-19'!$A$11:$CN$476,60,FALSE)</f>
        <v>0</v>
      </c>
      <c r="BI50" s="3">
        <f>VLOOKUP(A50,'BalanceSheet 15-8-19'!$A$11:$CN$476,61,FALSE)</f>
        <v>0</v>
      </c>
      <c r="BJ50" s="3">
        <f>VLOOKUP(A50,'BalanceSheet 15-8-19'!$A$11:$CN$476,62,FALSE)</f>
        <v>0</v>
      </c>
      <c r="BK50" s="3"/>
      <c r="BL50" s="3">
        <f>VLOOKUP(A50,'BalanceSheet 15-8-19'!$A$11:$CN$476,64,FALSE)</f>
        <v>0</v>
      </c>
      <c r="BM50" s="3">
        <f>VLOOKUP(A50,'BalanceSheet 15-8-19'!$A$11:$CN$476,65,FALSE)</f>
        <v>0</v>
      </c>
      <c r="BN50" s="3">
        <f>VLOOKUP(A50,'BalanceSheet 15-8-19'!$A$11:$CN$476,66,FALSE)</f>
        <v>0</v>
      </c>
      <c r="BO50" s="3">
        <f>VLOOKUP(A50,'BalanceSheet 15-8-19'!$A$11:$CN$476,67,FALSE)</f>
        <v>0</v>
      </c>
      <c r="BP50" s="3">
        <f>VLOOKUP(A50,'BalanceSheet 15-8-19'!$A$11:$CN$476,68,FALSE)</f>
        <v>0</v>
      </c>
      <c r="BQ50" s="3">
        <f>VLOOKUP(A50,'BalanceSheet 15-8-19'!$A$11:$CN$476,69,FALSE)</f>
        <v>0</v>
      </c>
      <c r="BR50" s="3">
        <f>VLOOKUP(A50,'BalanceSheet 15-8-19'!$A$11:$CN$476,70,FALSE)</f>
        <v>0</v>
      </c>
      <c r="BS50" s="3">
        <f>VLOOKUP(A50,'BalanceSheet 15-8-19'!$A$11:$CN$476,71,FALSE)</f>
        <v>0</v>
      </c>
      <c r="BT50" s="3">
        <f>VLOOKUP(A50,'BalanceSheet 15-8-19'!$A$11:$CN$476,72,FALSE)</f>
        <v>0</v>
      </c>
      <c r="BU50" s="3">
        <f>VLOOKUP(A50,'BalanceSheet 15-8-19'!$A$11:$CN$476,73,FALSE)</f>
        <v>0</v>
      </c>
      <c r="BV50" s="3">
        <f>VLOOKUP(A50,'BalanceSheet 15-8-19'!$A$11:$CN$476,74,FALSE)</f>
        <v>0</v>
      </c>
      <c r="BW50" s="3">
        <f>VLOOKUP(A50,'BalanceSheet 15-8-19'!$A$11:$CN$476,75,FALSE)</f>
        <v>0</v>
      </c>
      <c r="BX50" s="3">
        <f>VLOOKUP(A50,'BalanceSheet 15-8-19'!$A$11:$CN$476,76,FALSE)</f>
        <v>0</v>
      </c>
      <c r="BY50" s="3">
        <f>VLOOKUP(A50,'BalanceSheet 15-8-19'!$A$11:$CN$476,77,FALSE)</f>
        <v>0</v>
      </c>
      <c r="BZ50" s="3">
        <f>VLOOKUP(A50,'BalanceSheet 15-8-19'!$A$11:$CN$476,78,FALSE)</f>
        <v>0</v>
      </c>
      <c r="CA50" s="3">
        <f>VLOOKUP(A50,'BalanceSheet 15-8-19'!$A$11:$CN$476,79,FALSE)</f>
        <v>0</v>
      </c>
      <c r="CB50" s="3">
        <f>VLOOKUP(A50,'BalanceSheet 15-8-19'!$A$11:$CN$476,80,FALSE)</f>
        <v>0</v>
      </c>
      <c r="CC50" s="3">
        <f>VLOOKUP(A50,'BalanceSheet 15-8-19'!$A$11:$CN$476,81,FALSE)</f>
        <v>0</v>
      </c>
      <c r="CD50" s="3">
        <f>VLOOKUP(A50,'BalanceSheet 15-8-19'!$A$11:$CN$476,82,FALSE)</f>
        <v>0</v>
      </c>
      <c r="CE50" s="3">
        <f>VLOOKUP(A50,'BalanceSheet 15-8-19'!$A$11:$CN$476,83,FALSE)</f>
        <v>0</v>
      </c>
      <c r="CF50" s="3">
        <f>VLOOKUP(A50,'BalanceSheet 15-8-19'!$A$11:$CN$476,84,FALSE)</f>
        <v>0</v>
      </c>
      <c r="CG50" s="3">
        <f>VLOOKUP(A50,'BalanceSheet 15-8-19'!$A$11:$CN$476,85,FALSE)</f>
        <v>0</v>
      </c>
      <c r="CH50" s="3">
        <f>VLOOKUP(A50,'BalanceSheet 15-8-19'!$A$11:$CN$476,86,FALSE)</f>
        <v>0</v>
      </c>
      <c r="CI50" s="3">
        <f>VLOOKUP(A50,'BalanceSheet 15-8-19'!$A$11:$CN$476,87,FALSE)</f>
        <v>0</v>
      </c>
      <c r="CJ50" s="3">
        <f>VLOOKUP(A50,'BalanceSheet 15-8-19'!$A$11:$CN$476,88,FALSE)</f>
        <v>0</v>
      </c>
      <c r="CK50" s="3">
        <f>VLOOKUP(A50,'BalanceSheet 15-8-19'!$A$11:$CN$476,89,FALSE)</f>
        <v>0</v>
      </c>
      <c r="CL50" s="3">
        <f>VLOOKUP(A50,'BalanceSheet 15-8-19'!$A$11:$CN$476,90,FALSE)</f>
        <v>0</v>
      </c>
      <c r="CM50" s="3">
        <f>VLOOKUP(A50,'BalanceSheet 15-8-19'!$A$11:$CN$476,91,FALSE)</f>
        <v>0</v>
      </c>
      <c r="CN50" s="3">
        <f>VLOOKUP(A50,'BalanceSheet 15-8-19'!$A$11:$CS$476,92,FALSE)</f>
        <v>0</v>
      </c>
      <c r="CO50" s="3">
        <f>VLOOKUP(A50,'BalanceSheet 15-8-19'!$A$11:$CS$476,93,FALSE)</f>
        <v>0</v>
      </c>
      <c r="CP50" s="3">
        <f>VLOOKUP(A50,'BalanceSheet 15-8-19'!$A$11:$CS$476,94,FALSE)</f>
        <v>0</v>
      </c>
      <c r="CQ50" s="3">
        <f>VLOOKUP(A50,'BalanceSheet 15-8-19'!$A$11:$CS$476,95,FALSE)</f>
        <v>0</v>
      </c>
      <c r="CR50" s="3">
        <f>VLOOKUP(A50,'BalanceSheet 15-8-19'!$A$11:$CS$476,96,FALSE)</f>
        <v>0</v>
      </c>
      <c r="CS50" s="3">
        <f t="shared" si="0"/>
        <v>0</v>
      </c>
      <c r="CU50" s="19">
        <f>CS50-('BalanceSheet 15-8-19'!CS50-'BalanceSheet 15-8-19'!CV50-'BalanceSheet 15-8-19'!CW50)</f>
        <v>0</v>
      </c>
      <c r="CW50" s="132">
        <f t="shared" si="1"/>
        <v>0</v>
      </c>
      <c r="CZ50" s="148">
        <f>HLOOKUP(A50,CJE!$I$5:$TV$2054,2050, FALSE)</f>
        <v>0</v>
      </c>
      <c r="DB50" s="148">
        <f t="shared" si="2"/>
        <v>0</v>
      </c>
      <c r="DF50" s="21"/>
      <c r="DG50" s="85"/>
      <c r="DH50" s="85"/>
      <c r="DI50" s="22"/>
    </row>
    <row r="51" spans="1:113" x14ac:dyDescent="0.2">
      <c r="A51" s="3" t="str">
        <f>'BalanceSheet 15-8-19'!A51</f>
        <v>100-102-111 - DBS 3039140012022 JPY (Reapra)</v>
      </c>
      <c r="B51" s="3">
        <f>VLOOKUP(A51,'BalanceSheet 15-8-19'!$A$11:$CN$476,2,FALSE)</f>
        <v>0</v>
      </c>
      <c r="C51" s="3">
        <f>VLOOKUP(A51,'BalanceSheet 15-8-19'!$A$11:$CN$476,3,FALSE)</f>
        <v>0</v>
      </c>
      <c r="D51" s="3">
        <f>VLOOKUP(A51,'BalanceSheet 15-8-19'!$A$11:$CN$476,4,FALSE)</f>
        <v>0</v>
      </c>
      <c r="E51" s="3">
        <f>VLOOKUP(A51,'BalanceSheet 15-8-19'!$A$11:$CN$476,5,FALSE)</f>
        <v>0</v>
      </c>
      <c r="F51" s="3">
        <f>VLOOKUP(A51,'BalanceSheet 15-8-19'!$A$11:$CN$476,6,FALSE)</f>
        <v>0</v>
      </c>
      <c r="G51" s="3">
        <f>VLOOKUP(A51,'BalanceSheet 15-8-19'!$A$11:$CN$476,7,FALSE)</f>
        <v>0</v>
      </c>
      <c r="H51" s="3">
        <f>VLOOKUP(A51,'BalanceSheet 15-8-19'!$A$11:$CN$476,8,FALSE)</f>
        <v>0</v>
      </c>
      <c r="I51" s="3">
        <f>VLOOKUP(A51,'BalanceSheet 15-8-19'!$A$11:$CN$476,9,FALSE)</f>
        <v>0</v>
      </c>
      <c r="J51" s="3"/>
      <c r="K51" s="3">
        <f>VLOOKUP(A51,'BalanceSheet 15-8-19'!$A$11:$CN$476,11,FALSE)</f>
        <v>0</v>
      </c>
      <c r="L51" s="3">
        <f>VLOOKUP(A51,'BalanceSheet 15-8-19'!$A$11:$CN$476,12,FALSE)</f>
        <v>0</v>
      </c>
      <c r="M51" s="3">
        <f>VLOOKUP(A51,'BalanceSheet 15-8-19'!$A$11:$CN$476,13,FALSE)</f>
        <v>0</v>
      </c>
      <c r="N51" s="3">
        <f>VLOOKUP(A51,'BalanceSheet 15-8-19'!$A$11:$CN$476,14,FALSE)</f>
        <v>0</v>
      </c>
      <c r="O51" s="3">
        <f>VLOOKUP(A51,'BalanceSheet 15-8-19'!$A$11:$CN$476,15,FALSE)</f>
        <v>0</v>
      </c>
      <c r="P51" s="3">
        <f>VLOOKUP(A51,'BalanceSheet 15-8-19'!$A$11:$CN$476,16,FALSE)</f>
        <v>0</v>
      </c>
      <c r="Q51" s="3">
        <f>VLOOKUP(A51,'BalanceSheet 15-8-19'!$A$11:$CN$476,17,FALSE)</f>
        <v>0</v>
      </c>
      <c r="R51" s="3">
        <f>VLOOKUP(A51,'BalanceSheet 15-8-19'!$A$11:$CN$476,18,FALSE)</f>
        <v>0</v>
      </c>
      <c r="S51" s="3">
        <f>VLOOKUP(A51,'BalanceSheet 15-8-19'!$A$11:$CN$476,19,FALSE)</f>
        <v>0</v>
      </c>
      <c r="T51" s="3">
        <f>VLOOKUP(A51,'BalanceSheet 15-8-19'!$A$11:$CN$476,20,FALSE)</f>
        <v>0</v>
      </c>
      <c r="U51" s="3">
        <f>VLOOKUP(A51,'BalanceSheet 15-8-19'!$A$11:$CN$476,21,FALSE)</f>
        <v>0</v>
      </c>
      <c r="V51" s="3">
        <f>VLOOKUP(A51,'BalanceSheet 15-8-19'!$A$11:$CN$476,22,FALSE)</f>
        <v>0</v>
      </c>
      <c r="W51" s="3">
        <f>VLOOKUP(A51,'BalanceSheet 15-8-19'!$A$11:$CN$476,23,FALSE)</f>
        <v>0</v>
      </c>
      <c r="X51" s="3">
        <f>VLOOKUP(A51,'BalanceSheet 15-8-19'!$A$11:$CN$476,24,FALSE)</f>
        <v>0</v>
      </c>
      <c r="Y51" s="3">
        <f>VLOOKUP(A51,'BalanceSheet 15-8-19'!$A$11:$CN$476,25,FALSE)</f>
        <v>0</v>
      </c>
      <c r="Z51" s="3">
        <f>VLOOKUP(A51,'BalanceSheet 15-8-19'!$A$11:$CN$476,26,FALSE)</f>
        <v>0</v>
      </c>
      <c r="AA51" s="3">
        <f>VLOOKUP(A51,'BalanceSheet 15-8-19'!$A$11:$CN$476,27,FALSE)</f>
        <v>0</v>
      </c>
      <c r="AB51" s="3">
        <f>VLOOKUP(A51,'BalanceSheet 15-8-19'!$A$11:$CN$476,28,FALSE)</f>
        <v>0</v>
      </c>
      <c r="AC51" s="3">
        <f>VLOOKUP(A51,'BalanceSheet 15-8-19'!$A$11:$CN$476,29,FALSE)</f>
        <v>0</v>
      </c>
      <c r="AD51" s="3">
        <f>VLOOKUP(A51,'BalanceSheet 15-8-19'!$A$11:$CN$476,30,FALSE)</f>
        <v>0</v>
      </c>
      <c r="AE51" s="3">
        <f>VLOOKUP(A51,'BalanceSheet 15-8-19'!$A$11:$CN$476,31,FALSE)</f>
        <v>0</v>
      </c>
      <c r="AF51" s="3">
        <f>VLOOKUP(A51,'BalanceSheet 15-8-19'!$A$11:$CN$476,32,FALSE)</f>
        <v>0</v>
      </c>
      <c r="AG51" s="3">
        <f>VLOOKUP(A51,'BalanceSheet 15-8-19'!$A$11:$CN$476,33,FALSE)</f>
        <v>0</v>
      </c>
      <c r="AH51" s="3">
        <f>VLOOKUP(A51,'BalanceSheet 15-8-19'!$A$11:$CN$476,34,FALSE)</f>
        <v>0</v>
      </c>
      <c r="AI51" s="3">
        <f>VLOOKUP(A51,'BalanceSheet 15-8-19'!$A$11:$CN$476,35,FALSE)</f>
        <v>0</v>
      </c>
      <c r="AJ51" s="3">
        <f>VLOOKUP(A51,'BalanceSheet 15-8-19'!$A$11:$CN$476,36,FALSE)</f>
        <v>0</v>
      </c>
      <c r="AK51" s="3">
        <f>VLOOKUP(A51,'BalanceSheet 15-8-19'!$A$11:$CN$476,37,FALSE)</f>
        <v>0</v>
      </c>
      <c r="AL51" s="3">
        <f>VLOOKUP(A51,'BalanceSheet 15-8-19'!$A$11:$CN$476,38,FALSE)</f>
        <v>0</v>
      </c>
      <c r="AM51" s="3">
        <f>VLOOKUP(A51,'BalanceSheet 15-8-19'!$A$11:$CN$476,39,FALSE)</f>
        <v>0</v>
      </c>
      <c r="AN51" s="3">
        <f>VLOOKUP(A51,'BalanceSheet 15-8-19'!$A$11:$CN$476,40,FALSE)</f>
        <v>0</v>
      </c>
      <c r="AO51" s="3">
        <f>VLOOKUP(A51,'BalanceSheet 15-8-19'!$A$11:$CN$476,41,FALSE)</f>
        <v>0</v>
      </c>
      <c r="AP51" s="3">
        <f>VLOOKUP(A51,'BalanceSheet 15-8-19'!$A$11:$CN$476,42,FALSE)</f>
        <v>0</v>
      </c>
      <c r="AQ51" s="3">
        <f>VLOOKUP(A51,'BalanceSheet 15-8-19'!$A$11:$CN$476,43,FALSE)</f>
        <v>0</v>
      </c>
      <c r="AR51" s="3">
        <f>VLOOKUP(A51,'BalanceSheet 15-8-19'!$A$11:$CN$476,44,FALSE)</f>
        <v>0</v>
      </c>
      <c r="AS51" s="3">
        <f>VLOOKUP(A51,'BalanceSheet 15-8-19'!$A$11:$CN$476,45,FALSE)</f>
        <v>0</v>
      </c>
      <c r="AT51" s="3">
        <f>VLOOKUP(A51,'BalanceSheet 15-8-19'!$A$11:$CN$476,46,FALSE)</f>
        <v>0</v>
      </c>
      <c r="AU51" s="3">
        <f>VLOOKUP(A51,'BalanceSheet 15-8-19'!$A$11:$CN$476,47,FALSE)</f>
        <v>0</v>
      </c>
      <c r="AV51" s="3">
        <f>VLOOKUP(A51,'BalanceSheet 15-8-19'!$A$11:$CN$476,48,FALSE)</f>
        <v>0</v>
      </c>
      <c r="AW51" s="3">
        <f>VLOOKUP(A51,'BalanceSheet 15-8-19'!$A$11:$CN$476,49,FALSE)</f>
        <v>0</v>
      </c>
      <c r="AX51" s="3">
        <f>VLOOKUP(A51,'BalanceSheet 15-8-19'!$A$11:$CN$476,50,FALSE)</f>
        <v>0</v>
      </c>
      <c r="AY51" s="3">
        <f>VLOOKUP(A51,'BalanceSheet 15-8-19'!$A$11:$CN$476,51,FALSE)</f>
        <v>0</v>
      </c>
      <c r="AZ51" s="3">
        <f>VLOOKUP(A51,'BalanceSheet 15-8-19'!$A$11:$CN$476,52,FALSE)</f>
        <v>0</v>
      </c>
      <c r="BA51" s="3">
        <f>VLOOKUP(A51,'BalanceSheet 15-8-19'!$A$11:$CN$476,53,FALSE)</f>
        <v>0</v>
      </c>
      <c r="BB51" s="3">
        <f>VLOOKUP(A51,'BalanceSheet 15-8-19'!$A$11:$CN$476,54,FALSE)</f>
        <v>0</v>
      </c>
      <c r="BC51" s="3">
        <f>VLOOKUP(A51,'BalanceSheet 15-8-19'!$A$11:$CN$476,55,FALSE)</f>
        <v>0</v>
      </c>
      <c r="BD51" s="3">
        <f>VLOOKUP(A51,'BalanceSheet 15-8-19'!$A$11:$CN$476,56,FALSE)</f>
        <v>0</v>
      </c>
      <c r="BE51" s="3">
        <f>VLOOKUP(A51,'BalanceSheet 15-8-19'!$A$11:$CN$476,57,FALSE)</f>
        <v>0</v>
      </c>
      <c r="BF51" s="3">
        <f>VLOOKUP(A51,'BalanceSheet 15-8-19'!$A$11:$CN$476,58,FALSE)</f>
        <v>0</v>
      </c>
      <c r="BG51" s="12">
        <f>VLOOKUP(A51,'BalanceSheet 15-8-19'!$A$11:$CN$476,59,FALSE)</f>
        <v>0</v>
      </c>
      <c r="BH51" s="3">
        <f>VLOOKUP(A51,'BalanceSheet 15-8-19'!$A$11:$CN$476,60,FALSE)</f>
        <v>0</v>
      </c>
      <c r="BI51" s="3">
        <f>VLOOKUP(A51,'BalanceSheet 15-8-19'!$A$11:$CN$476,61,FALSE)</f>
        <v>0</v>
      </c>
      <c r="BJ51" s="3">
        <f>VLOOKUP(A51,'BalanceSheet 15-8-19'!$A$11:$CN$476,62,FALSE)</f>
        <v>0</v>
      </c>
      <c r="BK51" s="3"/>
      <c r="BL51" s="3">
        <f>VLOOKUP(A51,'BalanceSheet 15-8-19'!$A$11:$CN$476,64,FALSE)</f>
        <v>0</v>
      </c>
      <c r="BM51" s="3">
        <f>VLOOKUP(A51,'BalanceSheet 15-8-19'!$A$11:$CN$476,65,FALSE)</f>
        <v>0</v>
      </c>
      <c r="BN51" s="3">
        <f>VLOOKUP(A51,'BalanceSheet 15-8-19'!$A$11:$CN$476,66,FALSE)</f>
        <v>0</v>
      </c>
      <c r="BO51" s="3">
        <f>VLOOKUP(A51,'BalanceSheet 15-8-19'!$A$11:$CN$476,67,FALSE)</f>
        <v>0</v>
      </c>
      <c r="BP51" s="3">
        <f>VLOOKUP(A51,'BalanceSheet 15-8-19'!$A$11:$CN$476,68,FALSE)</f>
        <v>0</v>
      </c>
      <c r="BQ51" s="3">
        <f>VLOOKUP(A51,'BalanceSheet 15-8-19'!$A$11:$CN$476,69,FALSE)</f>
        <v>0</v>
      </c>
      <c r="BR51" s="3">
        <f>VLOOKUP(A51,'BalanceSheet 15-8-19'!$A$11:$CN$476,70,FALSE)</f>
        <v>0</v>
      </c>
      <c r="BS51" s="3">
        <f>VLOOKUP(A51,'BalanceSheet 15-8-19'!$A$11:$CN$476,71,FALSE)</f>
        <v>0</v>
      </c>
      <c r="BT51" s="3">
        <f>VLOOKUP(A51,'BalanceSheet 15-8-19'!$A$11:$CN$476,72,FALSE)</f>
        <v>0</v>
      </c>
      <c r="BU51" s="3">
        <f>VLOOKUP(A51,'BalanceSheet 15-8-19'!$A$11:$CN$476,73,FALSE)</f>
        <v>0</v>
      </c>
      <c r="BV51" s="3">
        <f>VLOOKUP(A51,'BalanceSheet 15-8-19'!$A$11:$CN$476,74,FALSE)</f>
        <v>0</v>
      </c>
      <c r="BW51" s="3">
        <f>VLOOKUP(A51,'BalanceSheet 15-8-19'!$A$11:$CN$476,75,FALSE)</f>
        <v>0</v>
      </c>
      <c r="BX51" s="3">
        <f>VLOOKUP(A51,'BalanceSheet 15-8-19'!$A$11:$CN$476,76,FALSE)</f>
        <v>0</v>
      </c>
      <c r="BY51" s="3">
        <f>VLOOKUP(A51,'BalanceSheet 15-8-19'!$A$11:$CN$476,77,FALSE)</f>
        <v>0</v>
      </c>
      <c r="BZ51" s="3">
        <f>VLOOKUP(A51,'BalanceSheet 15-8-19'!$A$11:$CN$476,78,FALSE)</f>
        <v>0</v>
      </c>
      <c r="CA51" s="3">
        <f>VLOOKUP(A51,'BalanceSheet 15-8-19'!$A$11:$CN$476,79,FALSE)</f>
        <v>0</v>
      </c>
      <c r="CB51" s="3">
        <f>VLOOKUP(A51,'BalanceSheet 15-8-19'!$A$11:$CN$476,80,FALSE)</f>
        <v>0</v>
      </c>
      <c r="CC51" s="3">
        <f>VLOOKUP(A51,'BalanceSheet 15-8-19'!$A$11:$CN$476,81,FALSE)</f>
        <v>0</v>
      </c>
      <c r="CD51" s="3">
        <f>VLOOKUP(A51,'BalanceSheet 15-8-19'!$A$11:$CN$476,82,FALSE)</f>
        <v>0</v>
      </c>
      <c r="CE51" s="3">
        <f>VLOOKUP(A51,'BalanceSheet 15-8-19'!$A$11:$CN$476,83,FALSE)</f>
        <v>0</v>
      </c>
      <c r="CF51" s="3">
        <f>VLOOKUP(A51,'BalanceSheet 15-8-19'!$A$11:$CN$476,84,FALSE)</f>
        <v>0</v>
      </c>
      <c r="CG51" s="3">
        <f>VLOOKUP(A51,'BalanceSheet 15-8-19'!$A$11:$CN$476,85,FALSE)</f>
        <v>0</v>
      </c>
      <c r="CH51" s="3">
        <f>VLOOKUP(A51,'BalanceSheet 15-8-19'!$A$11:$CN$476,86,FALSE)</f>
        <v>0</v>
      </c>
      <c r="CI51" s="3">
        <f>VLOOKUP(A51,'BalanceSheet 15-8-19'!$A$11:$CN$476,87,FALSE)</f>
        <v>0</v>
      </c>
      <c r="CJ51" s="3">
        <f>VLOOKUP(A51,'BalanceSheet 15-8-19'!$A$11:$CN$476,88,FALSE)</f>
        <v>0</v>
      </c>
      <c r="CK51" s="3">
        <f>VLOOKUP(A51,'BalanceSheet 15-8-19'!$A$11:$CN$476,89,FALSE)</f>
        <v>0</v>
      </c>
      <c r="CL51" s="3">
        <f>VLOOKUP(A51,'BalanceSheet 15-8-19'!$A$11:$CN$476,90,FALSE)</f>
        <v>0</v>
      </c>
      <c r="CM51" s="3">
        <f>VLOOKUP(A51,'BalanceSheet 15-8-19'!$A$11:$CN$476,91,FALSE)</f>
        <v>0</v>
      </c>
      <c r="CN51" s="3">
        <f>VLOOKUP(A51,'BalanceSheet 15-8-19'!$A$11:$CS$476,92,FALSE)</f>
        <v>0</v>
      </c>
      <c r="CO51" s="3">
        <f>VLOOKUP(A51,'BalanceSheet 15-8-19'!$A$11:$CS$476,93,FALSE)</f>
        <v>0</v>
      </c>
      <c r="CP51" s="3">
        <f>VLOOKUP(A51,'BalanceSheet 15-8-19'!$A$11:$CS$476,94,FALSE)</f>
        <v>0</v>
      </c>
      <c r="CQ51" s="3">
        <f>VLOOKUP(A51,'BalanceSheet 15-8-19'!$A$11:$CS$476,95,FALSE)</f>
        <v>0</v>
      </c>
      <c r="CR51" s="3">
        <f>VLOOKUP(A51,'BalanceSheet 15-8-19'!$A$11:$CS$476,96,FALSE)</f>
        <v>0</v>
      </c>
      <c r="CS51" s="3">
        <f t="shared" si="0"/>
        <v>0</v>
      </c>
      <c r="CU51" s="19">
        <f>CS51-('BalanceSheet 15-8-19'!CS51-'BalanceSheet 15-8-19'!CV51-'BalanceSheet 15-8-19'!CW51)</f>
        <v>0</v>
      </c>
      <c r="CW51" s="132">
        <f t="shared" si="1"/>
        <v>0</v>
      </c>
      <c r="CZ51" s="148">
        <f>HLOOKUP(A51,CJE!$I$5:$TV$2054,2050, FALSE)</f>
        <v>0</v>
      </c>
      <c r="DB51" s="148">
        <f t="shared" si="2"/>
        <v>0</v>
      </c>
      <c r="DF51" s="21" t="s">
        <v>642</v>
      </c>
      <c r="DG51" s="176">
        <f>DG28-DG49-DG36-DG41</f>
        <v>99388387.831334516</v>
      </c>
      <c r="DH51" s="85"/>
      <c r="DI51" s="22"/>
    </row>
    <row r="52" spans="1:113" ht="10.8" thickBot="1" x14ac:dyDescent="0.25">
      <c r="A52" s="3" t="str">
        <f>'BalanceSheet 15-8-19'!A52</f>
        <v>100-102-113 - Mizuho 105-1418804 JPY (Property Access Japan)</v>
      </c>
      <c r="B52" s="3">
        <f>VLOOKUP(A52,'BalanceSheet 15-8-19'!$A$11:$CN$476,2,FALSE)</f>
        <v>0</v>
      </c>
      <c r="C52" s="3">
        <f>VLOOKUP(A52,'BalanceSheet 15-8-19'!$A$11:$CN$476,3,FALSE)</f>
        <v>0</v>
      </c>
      <c r="D52" s="3">
        <f>VLOOKUP(A52,'BalanceSheet 15-8-19'!$A$11:$CN$476,4,FALSE)</f>
        <v>0</v>
      </c>
      <c r="E52" s="3">
        <f>VLOOKUP(A52,'BalanceSheet 15-8-19'!$A$11:$CN$476,5,FALSE)</f>
        <v>0</v>
      </c>
      <c r="F52" s="3">
        <f>VLOOKUP(A52,'BalanceSheet 15-8-19'!$A$11:$CN$476,6,FALSE)</f>
        <v>0</v>
      </c>
      <c r="G52" s="3">
        <f>VLOOKUP(A52,'BalanceSheet 15-8-19'!$A$11:$CN$476,7,FALSE)</f>
        <v>0</v>
      </c>
      <c r="H52" s="3">
        <f>VLOOKUP(A52,'BalanceSheet 15-8-19'!$A$11:$CN$476,8,FALSE)</f>
        <v>0</v>
      </c>
      <c r="I52" s="3">
        <f>VLOOKUP(A52,'BalanceSheet 15-8-19'!$A$11:$CN$476,9,FALSE)</f>
        <v>0</v>
      </c>
      <c r="J52" s="3"/>
      <c r="K52" s="3">
        <f>VLOOKUP(A52,'BalanceSheet 15-8-19'!$A$11:$CN$476,11,FALSE)</f>
        <v>0</v>
      </c>
      <c r="L52" s="3">
        <f>VLOOKUP(A52,'BalanceSheet 15-8-19'!$A$11:$CN$476,12,FALSE)</f>
        <v>0</v>
      </c>
      <c r="M52" s="3">
        <f>VLOOKUP(A52,'BalanceSheet 15-8-19'!$A$11:$CN$476,13,FALSE)</f>
        <v>0</v>
      </c>
      <c r="N52" s="3">
        <f>VLOOKUP(A52,'BalanceSheet 15-8-19'!$A$11:$CN$476,14,FALSE)</f>
        <v>0</v>
      </c>
      <c r="O52" s="3">
        <f>VLOOKUP(A52,'BalanceSheet 15-8-19'!$A$11:$CN$476,15,FALSE)</f>
        <v>0</v>
      </c>
      <c r="P52" s="3">
        <f>VLOOKUP(A52,'BalanceSheet 15-8-19'!$A$11:$CN$476,16,FALSE)</f>
        <v>0</v>
      </c>
      <c r="Q52" s="3">
        <f>VLOOKUP(A52,'BalanceSheet 15-8-19'!$A$11:$CN$476,17,FALSE)</f>
        <v>0</v>
      </c>
      <c r="R52" s="3">
        <f>VLOOKUP(A52,'BalanceSheet 15-8-19'!$A$11:$CN$476,18,FALSE)</f>
        <v>0</v>
      </c>
      <c r="S52" s="3">
        <f>VLOOKUP(A52,'BalanceSheet 15-8-19'!$A$11:$CN$476,19,FALSE)</f>
        <v>0</v>
      </c>
      <c r="T52" s="3">
        <f>VLOOKUP(A52,'BalanceSheet 15-8-19'!$A$11:$CN$476,20,FALSE)</f>
        <v>0</v>
      </c>
      <c r="U52" s="3">
        <f>VLOOKUP(A52,'BalanceSheet 15-8-19'!$A$11:$CN$476,21,FALSE)</f>
        <v>0</v>
      </c>
      <c r="V52" s="3">
        <f>VLOOKUP(A52,'BalanceSheet 15-8-19'!$A$11:$CN$476,22,FALSE)</f>
        <v>0</v>
      </c>
      <c r="W52" s="3">
        <f>VLOOKUP(A52,'BalanceSheet 15-8-19'!$A$11:$CN$476,23,FALSE)</f>
        <v>0</v>
      </c>
      <c r="X52" s="3">
        <f>VLOOKUP(A52,'BalanceSheet 15-8-19'!$A$11:$CN$476,24,FALSE)</f>
        <v>0</v>
      </c>
      <c r="Y52" s="3">
        <f>VLOOKUP(A52,'BalanceSheet 15-8-19'!$A$11:$CN$476,25,FALSE)</f>
        <v>0</v>
      </c>
      <c r="Z52" s="3">
        <f>VLOOKUP(A52,'BalanceSheet 15-8-19'!$A$11:$CN$476,26,FALSE)</f>
        <v>0</v>
      </c>
      <c r="AA52" s="3">
        <f>VLOOKUP(A52,'BalanceSheet 15-8-19'!$A$11:$CN$476,27,FALSE)</f>
        <v>0</v>
      </c>
      <c r="AB52" s="3">
        <f>VLOOKUP(A52,'BalanceSheet 15-8-19'!$A$11:$CN$476,28,FALSE)</f>
        <v>0</v>
      </c>
      <c r="AC52" s="3">
        <f>VLOOKUP(A52,'BalanceSheet 15-8-19'!$A$11:$CN$476,29,FALSE)</f>
        <v>0</v>
      </c>
      <c r="AD52" s="3">
        <f>VLOOKUP(A52,'BalanceSheet 15-8-19'!$A$11:$CN$476,30,FALSE)</f>
        <v>0</v>
      </c>
      <c r="AE52" s="3">
        <f>VLOOKUP(A52,'BalanceSheet 15-8-19'!$A$11:$CN$476,31,FALSE)</f>
        <v>0</v>
      </c>
      <c r="AF52" s="3">
        <f>VLOOKUP(A52,'BalanceSheet 15-8-19'!$A$11:$CN$476,32,FALSE)</f>
        <v>0</v>
      </c>
      <c r="AG52" s="3">
        <f>VLOOKUP(A52,'BalanceSheet 15-8-19'!$A$11:$CN$476,33,FALSE)</f>
        <v>0</v>
      </c>
      <c r="AH52" s="3">
        <f>VLOOKUP(A52,'BalanceSheet 15-8-19'!$A$11:$CN$476,34,FALSE)</f>
        <v>0</v>
      </c>
      <c r="AI52" s="3">
        <f>VLOOKUP(A52,'BalanceSheet 15-8-19'!$A$11:$CN$476,35,FALSE)</f>
        <v>0</v>
      </c>
      <c r="AJ52" s="3">
        <f>VLOOKUP(A52,'BalanceSheet 15-8-19'!$A$11:$CN$476,36,FALSE)</f>
        <v>0</v>
      </c>
      <c r="AK52" s="3">
        <f>VLOOKUP(A52,'BalanceSheet 15-8-19'!$A$11:$CN$476,37,FALSE)</f>
        <v>0</v>
      </c>
      <c r="AL52" s="3">
        <f>VLOOKUP(A52,'BalanceSheet 15-8-19'!$A$11:$CN$476,38,FALSE)</f>
        <v>0</v>
      </c>
      <c r="AM52" s="3">
        <f>VLOOKUP(A52,'BalanceSheet 15-8-19'!$A$11:$CN$476,39,FALSE)</f>
        <v>0</v>
      </c>
      <c r="AN52" s="3">
        <f>VLOOKUP(A52,'BalanceSheet 15-8-19'!$A$11:$CN$476,40,FALSE)</f>
        <v>0</v>
      </c>
      <c r="AO52" s="3">
        <f>VLOOKUP(A52,'BalanceSheet 15-8-19'!$A$11:$CN$476,41,FALSE)</f>
        <v>0</v>
      </c>
      <c r="AP52" s="3">
        <f>VLOOKUP(A52,'BalanceSheet 15-8-19'!$A$11:$CN$476,42,FALSE)</f>
        <v>0</v>
      </c>
      <c r="AQ52" s="3">
        <f>VLOOKUP(A52,'BalanceSheet 15-8-19'!$A$11:$CN$476,43,FALSE)</f>
        <v>0</v>
      </c>
      <c r="AR52" s="3">
        <f>VLOOKUP(A52,'BalanceSheet 15-8-19'!$A$11:$CN$476,44,FALSE)</f>
        <v>0</v>
      </c>
      <c r="AS52" s="3">
        <f>VLOOKUP(A52,'BalanceSheet 15-8-19'!$A$11:$CN$476,45,FALSE)</f>
        <v>0</v>
      </c>
      <c r="AT52" s="3">
        <f>VLOOKUP(A52,'BalanceSheet 15-8-19'!$A$11:$CN$476,46,FALSE)</f>
        <v>0</v>
      </c>
      <c r="AU52" s="3">
        <f>VLOOKUP(A52,'BalanceSheet 15-8-19'!$A$11:$CN$476,47,FALSE)</f>
        <v>0</v>
      </c>
      <c r="AV52" s="3">
        <f>VLOOKUP(A52,'BalanceSheet 15-8-19'!$A$11:$CN$476,48,FALSE)</f>
        <v>0</v>
      </c>
      <c r="AW52" s="3">
        <f>VLOOKUP(A52,'BalanceSheet 15-8-19'!$A$11:$CN$476,49,FALSE)</f>
        <v>0</v>
      </c>
      <c r="AX52" s="3">
        <f>VLOOKUP(A52,'BalanceSheet 15-8-19'!$A$11:$CN$476,50,FALSE)</f>
        <v>0</v>
      </c>
      <c r="AY52" s="3">
        <f>VLOOKUP(A52,'BalanceSheet 15-8-19'!$A$11:$CN$476,51,FALSE)</f>
        <v>0</v>
      </c>
      <c r="AZ52" s="3">
        <f>VLOOKUP(A52,'BalanceSheet 15-8-19'!$A$11:$CN$476,52,FALSE)</f>
        <v>0</v>
      </c>
      <c r="BA52" s="3">
        <f>VLOOKUP(A52,'BalanceSheet 15-8-19'!$A$11:$CN$476,53,FALSE)</f>
        <v>0</v>
      </c>
      <c r="BB52" s="3">
        <f>VLOOKUP(A52,'BalanceSheet 15-8-19'!$A$11:$CN$476,54,FALSE)</f>
        <v>0</v>
      </c>
      <c r="BC52" s="3">
        <f>VLOOKUP(A52,'BalanceSheet 15-8-19'!$A$11:$CN$476,55,FALSE)</f>
        <v>0</v>
      </c>
      <c r="BD52" s="3">
        <f>VLOOKUP(A52,'BalanceSheet 15-8-19'!$A$11:$CN$476,56,FALSE)</f>
        <v>0</v>
      </c>
      <c r="BE52" s="3">
        <f>VLOOKUP(A52,'BalanceSheet 15-8-19'!$A$11:$CN$476,57,FALSE)</f>
        <v>0</v>
      </c>
      <c r="BF52" s="3">
        <f>VLOOKUP(A52,'BalanceSheet 15-8-19'!$A$11:$CN$476,58,FALSE)</f>
        <v>0</v>
      </c>
      <c r="BG52" s="12">
        <f>VLOOKUP(A52,'BalanceSheet 15-8-19'!$A$11:$CN$476,59,FALSE)</f>
        <v>0</v>
      </c>
      <c r="BH52" s="3">
        <f>VLOOKUP(A52,'BalanceSheet 15-8-19'!$A$11:$CN$476,60,FALSE)</f>
        <v>0</v>
      </c>
      <c r="BI52" s="3">
        <f>VLOOKUP(A52,'BalanceSheet 15-8-19'!$A$11:$CN$476,61,FALSE)</f>
        <v>0</v>
      </c>
      <c r="BJ52" s="3">
        <f>VLOOKUP(A52,'BalanceSheet 15-8-19'!$A$11:$CN$476,62,FALSE)</f>
        <v>0</v>
      </c>
      <c r="BK52" s="3"/>
      <c r="BL52" s="3">
        <f>VLOOKUP(A52,'BalanceSheet 15-8-19'!$A$11:$CN$476,64,FALSE)</f>
        <v>0</v>
      </c>
      <c r="BM52" s="3">
        <f>VLOOKUP(A52,'BalanceSheet 15-8-19'!$A$11:$CN$476,65,FALSE)</f>
        <v>0</v>
      </c>
      <c r="BN52" s="3">
        <f>VLOOKUP(A52,'BalanceSheet 15-8-19'!$A$11:$CN$476,66,FALSE)</f>
        <v>0</v>
      </c>
      <c r="BO52" s="3">
        <f>VLOOKUP(A52,'BalanceSheet 15-8-19'!$A$11:$CN$476,67,FALSE)</f>
        <v>0</v>
      </c>
      <c r="BP52" s="3">
        <f>VLOOKUP(A52,'BalanceSheet 15-8-19'!$A$11:$CN$476,68,FALSE)</f>
        <v>0</v>
      </c>
      <c r="BQ52" s="3">
        <f>VLOOKUP(A52,'BalanceSheet 15-8-19'!$A$11:$CN$476,69,FALSE)</f>
        <v>0</v>
      </c>
      <c r="BR52" s="3">
        <f>VLOOKUP(A52,'BalanceSheet 15-8-19'!$A$11:$CN$476,70,FALSE)</f>
        <v>0</v>
      </c>
      <c r="BS52" s="3">
        <f>VLOOKUP(A52,'BalanceSheet 15-8-19'!$A$11:$CN$476,71,FALSE)</f>
        <v>0</v>
      </c>
      <c r="BT52" s="3">
        <f>VLOOKUP(A52,'BalanceSheet 15-8-19'!$A$11:$CN$476,72,FALSE)</f>
        <v>0</v>
      </c>
      <c r="BU52" s="3">
        <f>VLOOKUP(A52,'BalanceSheet 15-8-19'!$A$11:$CN$476,73,FALSE)</f>
        <v>0</v>
      </c>
      <c r="BV52" s="3">
        <f>VLOOKUP(A52,'BalanceSheet 15-8-19'!$A$11:$CN$476,74,FALSE)</f>
        <v>0</v>
      </c>
      <c r="BW52" s="3">
        <f>VLOOKUP(A52,'BalanceSheet 15-8-19'!$A$11:$CN$476,75,FALSE)</f>
        <v>0</v>
      </c>
      <c r="BX52" s="3">
        <f>VLOOKUP(A52,'BalanceSheet 15-8-19'!$A$11:$CN$476,76,FALSE)</f>
        <v>0</v>
      </c>
      <c r="BY52" s="3">
        <f>VLOOKUP(A52,'BalanceSheet 15-8-19'!$A$11:$CN$476,77,FALSE)</f>
        <v>0</v>
      </c>
      <c r="BZ52" s="3">
        <f>VLOOKUP(A52,'BalanceSheet 15-8-19'!$A$11:$CN$476,78,FALSE)</f>
        <v>0</v>
      </c>
      <c r="CA52" s="3">
        <f>VLOOKUP(A52,'BalanceSheet 15-8-19'!$A$11:$CN$476,79,FALSE)</f>
        <v>0</v>
      </c>
      <c r="CB52" s="3">
        <f>VLOOKUP(A52,'BalanceSheet 15-8-19'!$A$11:$CN$476,80,FALSE)</f>
        <v>0</v>
      </c>
      <c r="CC52" s="3">
        <f>VLOOKUP(A52,'BalanceSheet 15-8-19'!$A$11:$CN$476,81,FALSE)</f>
        <v>0</v>
      </c>
      <c r="CD52" s="3">
        <f>VLOOKUP(A52,'BalanceSheet 15-8-19'!$A$11:$CN$476,82,FALSE)</f>
        <v>0</v>
      </c>
      <c r="CE52" s="3">
        <f>VLOOKUP(A52,'BalanceSheet 15-8-19'!$A$11:$CN$476,83,FALSE)</f>
        <v>0</v>
      </c>
      <c r="CF52" s="3">
        <f>VLOOKUP(A52,'BalanceSheet 15-8-19'!$A$11:$CN$476,84,FALSE)</f>
        <v>0</v>
      </c>
      <c r="CG52" s="3">
        <f>VLOOKUP(A52,'BalanceSheet 15-8-19'!$A$11:$CN$476,85,FALSE)</f>
        <v>0</v>
      </c>
      <c r="CH52" s="3">
        <f>VLOOKUP(A52,'BalanceSheet 15-8-19'!$A$11:$CN$476,86,FALSE)</f>
        <v>0</v>
      </c>
      <c r="CI52" s="3">
        <f>VLOOKUP(A52,'BalanceSheet 15-8-19'!$A$11:$CN$476,87,FALSE)</f>
        <v>0</v>
      </c>
      <c r="CJ52" s="3">
        <f>VLOOKUP(A52,'BalanceSheet 15-8-19'!$A$11:$CN$476,88,FALSE)</f>
        <v>0</v>
      </c>
      <c r="CK52" s="3">
        <f>VLOOKUP(A52,'BalanceSheet 15-8-19'!$A$11:$CN$476,89,FALSE)</f>
        <v>0</v>
      </c>
      <c r="CL52" s="3">
        <f>VLOOKUP(A52,'BalanceSheet 15-8-19'!$A$11:$CN$476,90,FALSE)</f>
        <v>0</v>
      </c>
      <c r="CM52" s="3">
        <f>VLOOKUP(A52,'BalanceSheet 15-8-19'!$A$11:$CN$476,91,FALSE)</f>
        <v>0</v>
      </c>
      <c r="CN52" s="3">
        <f>VLOOKUP(A52,'BalanceSheet 15-8-19'!$A$11:$CS$476,92,FALSE)</f>
        <v>0</v>
      </c>
      <c r="CO52" s="3">
        <f>VLOOKUP(A52,'BalanceSheet 15-8-19'!$A$11:$CS$476,93,FALSE)</f>
        <v>0</v>
      </c>
      <c r="CP52" s="3">
        <f>VLOOKUP(A52,'BalanceSheet 15-8-19'!$A$11:$CS$476,94,FALSE)</f>
        <v>0</v>
      </c>
      <c r="CQ52" s="3">
        <f>VLOOKUP(A52,'BalanceSheet 15-8-19'!$A$11:$CS$476,95,FALSE)</f>
        <v>0</v>
      </c>
      <c r="CR52" s="3">
        <f>VLOOKUP(A52,'BalanceSheet 15-8-19'!$A$11:$CS$476,96,FALSE)</f>
        <v>0</v>
      </c>
      <c r="CS52" s="3">
        <f t="shared" si="0"/>
        <v>0</v>
      </c>
      <c r="CU52" s="19">
        <f>CS52-('BalanceSheet 15-8-19'!CS52-'BalanceSheet 15-8-19'!CV52-'BalanceSheet 15-8-19'!CW52)</f>
        <v>0</v>
      </c>
      <c r="CW52" s="132">
        <f t="shared" si="1"/>
        <v>0</v>
      </c>
      <c r="CZ52" s="148">
        <f>HLOOKUP(A52,CJE!$I$5:$TV$2054,2050, FALSE)</f>
        <v>0</v>
      </c>
      <c r="DB52" s="148">
        <f t="shared" si="2"/>
        <v>0</v>
      </c>
      <c r="DF52" s="88"/>
      <c r="DG52" s="89"/>
      <c r="DH52" s="89"/>
      <c r="DI52" s="157"/>
    </row>
    <row r="53" spans="1:113" x14ac:dyDescent="0.2">
      <c r="A53" s="3" t="str">
        <f>'BalanceSheet 15-8-19'!A53</f>
        <v>100-102-115 - Cash On Bank: HL 00400162232 MYR (Property Access Msia)</v>
      </c>
      <c r="B53" s="3">
        <f>VLOOKUP(A53,'BalanceSheet 15-8-19'!$A$11:$CN$476,2,FALSE)</f>
        <v>0</v>
      </c>
      <c r="C53" s="3">
        <f>VLOOKUP(A53,'BalanceSheet 15-8-19'!$A$11:$CN$476,3,FALSE)</f>
        <v>0</v>
      </c>
      <c r="D53" s="3">
        <f>VLOOKUP(A53,'BalanceSheet 15-8-19'!$A$11:$CN$476,4,FALSE)</f>
        <v>0</v>
      </c>
      <c r="E53" s="3">
        <f>VLOOKUP(A53,'BalanceSheet 15-8-19'!$A$11:$CN$476,5,FALSE)</f>
        <v>0</v>
      </c>
      <c r="F53" s="3">
        <f>VLOOKUP(A53,'BalanceSheet 15-8-19'!$A$11:$CN$476,6,FALSE)</f>
        <v>0</v>
      </c>
      <c r="G53" s="3">
        <f>VLOOKUP(A53,'BalanceSheet 15-8-19'!$A$11:$CN$476,7,FALSE)</f>
        <v>0</v>
      </c>
      <c r="H53" s="3">
        <f>VLOOKUP(A53,'BalanceSheet 15-8-19'!$A$11:$CN$476,8,FALSE)</f>
        <v>0</v>
      </c>
      <c r="I53" s="3">
        <f>VLOOKUP(A53,'BalanceSheet 15-8-19'!$A$11:$CN$476,9,FALSE)</f>
        <v>0</v>
      </c>
      <c r="J53" s="3"/>
      <c r="K53" s="3">
        <f>VLOOKUP(A53,'BalanceSheet 15-8-19'!$A$11:$CN$476,11,FALSE)</f>
        <v>0</v>
      </c>
      <c r="L53" s="3">
        <f>VLOOKUP(A53,'BalanceSheet 15-8-19'!$A$11:$CN$476,12,FALSE)</f>
        <v>0</v>
      </c>
      <c r="M53" s="3">
        <f>VLOOKUP(A53,'BalanceSheet 15-8-19'!$A$11:$CN$476,13,FALSE)</f>
        <v>0</v>
      </c>
      <c r="N53" s="3">
        <f>VLOOKUP(A53,'BalanceSheet 15-8-19'!$A$11:$CN$476,14,FALSE)</f>
        <v>0</v>
      </c>
      <c r="O53" s="3">
        <f>VLOOKUP(A53,'BalanceSheet 15-8-19'!$A$11:$CN$476,15,FALSE)</f>
        <v>0</v>
      </c>
      <c r="P53" s="3">
        <f>VLOOKUP(A53,'BalanceSheet 15-8-19'!$A$11:$CN$476,16,FALSE)</f>
        <v>0</v>
      </c>
      <c r="Q53" s="3">
        <f>VLOOKUP(A53,'BalanceSheet 15-8-19'!$A$11:$CN$476,17,FALSE)</f>
        <v>0</v>
      </c>
      <c r="R53" s="3">
        <f>VLOOKUP(A53,'BalanceSheet 15-8-19'!$A$11:$CN$476,18,FALSE)</f>
        <v>0</v>
      </c>
      <c r="S53" s="3">
        <f>VLOOKUP(A53,'BalanceSheet 15-8-19'!$A$11:$CN$476,19,FALSE)</f>
        <v>0</v>
      </c>
      <c r="T53" s="3">
        <f>VLOOKUP(A53,'BalanceSheet 15-8-19'!$A$11:$CN$476,20,FALSE)</f>
        <v>0</v>
      </c>
      <c r="U53" s="3">
        <f>VLOOKUP(A53,'BalanceSheet 15-8-19'!$A$11:$CN$476,21,FALSE)</f>
        <v>0</v>
      </c>
      <c r="V53" s="3">
        <f>VLOOKUP(A53,'BalanceSheet 15-8-19'!$A$11:$CN$476,22,FALSE)</f>
        <v>0</v>
      </c>
      <c r="W53" s="3">
        <f>VLOOKUP(A53,'BalanceSheet 15-8-19'!$A$11:$CN$476,23,FALSE)</f>
        <v>0</v>
      </c>
      <c r="X53" s="3">
        <f>VLOOKUP(A53,'BalanceSheet 15-8-19'!$A$11:$CN$476,24,FALSE)</f>
        <v>0</v>
      </c>
      <c r="Y53" s="3">
        <f>VLOOKUP(A53,'BalanceSheet 15-8-19'!$A$11:$CN$476,25,FALSE)</f>
        <v>0</v>
      </c>
      <c r="Z53" s="3">
        <f>VLOOKUP(A53,'BalanceSheet 15-8-19'!$A$11:$CN$476,26,FALSE)</f>
        <v>0</v>
      </c>
      <c r="AA53" s="3">
        <f>VLOOKUP(A53,'BalanceSheet 15-8-19'!$A$11:$CN$476,27,FALSE)</f>
        <v>0</v>
      </c>
      <c r="AB53" s="3">
        <f>VLOOKUP(A53,'BalanceSheet 15-8-19'!$A$11:$CN$476,28,FALSE)</f>
        <v>0</v>
      </c>
      <c r="AC53" s="3">
        <f>VLOOKUP(A53,'BalanceSheet 15-8-19'!$A$11:$CN$476,29,FALSE)</f>
        <v>0</v>
      </c>
      <c r="AD53" s="3">
        <f>VLOOKUP(A53,'BalanceSheet 15-8-19'!$A$11:$CN$476,30,FALSE)</f>
        <v>0</v>
      </c>
      <c r="AE53" s="3">
        <f>VLOOKUP(A53,'BalanceSheet 15-8-19'!$A$11:$CN$476,31,FALSE)</f>
        <v>0</v>
      </c>
      <c r="AF53" s="3">
        <f>VLOOKUP(A53,'BalanceSheet 15-8-19'!$A$11:$CN$476,32,FALSE)</f>
        <v>0</v>
      </c>
      <c r="AG53" s="3">
        <f>VLOOKUP(A53,'BalanceSheet 15-8-19'!$A$11:$CN$476,33,FALSE)</f>
        <v>0</v>
      </c>
      <c r="AH53" s="3">
        <f>VLOOKUP(A53,'BalanceSheet 15-8-19'!$A$11:$CN$476,34,FALSE)</f>
        <v>0</v>
      </c>
      <c r="AI53" s="3">
        <f>VLOOKUP(A53,'BalanceSheet 15-8-19'!$A$11:$CN$476,35,FALSE)</f>
        <v>0</v>
      </c>
      <c r="AJ53" s="3">
        <f>VLOOKUP(A53,'BalanceSheet 15-8-19'!$A$11:$CN$476,36,FALSE)</f>
        <v>0</v>
      </c>
      <c r="AK53" s="3">
        <f>VLOOKUP(A53,'BalanceSheet 15-8-19'!$A$11:$CN$476,37,FALSE)</f>
        <v>0</v>
      </c>
      <c r="AL53" s="3">
        <f>VLOOKUP(A53,'BalanceSheet 15-8-19'!$A$11:$CN$476,38,FALSE)</f>
        <v>0</v>
      </c>
      <c r="AM53" s="3">
        <f>VLOOKUP(A53,'BalanceSheet 15-8-19'!$A$11:$CN$476,39,FALSE)</f>
        <v>0</v>
      </c>
      <c r="AN53" s="3">
        <f>VLOOKUP(A53,'BalanceSheet 15-8-19'!$A$11:$CN$476,40,FALSE)</f>
        <v>0</v>
      </c>
      <c r="AO53" s="3">
        <f>VLOOKUP(A53,'BalanceSheet 15-8-19'!$A$11:$CN$476,41,FALSE)</f>
        <v>0</v>
      </c>
      <c r="AP53" s="3">
        <f>VLOOKUP(A53,'BalanceSheet 15-8-19'!$A$11:$CN$476,42,FALSE)</f>
        <v>0</v>
      </c>
      <c r="AQ53" s="3">
        <f>VLOOKUP(A53,'BalanceSheet 15-8-19'!$A$11:$CN$476,43,FALSE)</f>
        <v>0</v>
      </c>
      <c r="AR53" s="3">
        <f>VLOOKUP(A53,'BalanceSheet 15-8-19'!$A$11:$CN$476,44,FALSE)</f>
        <v>0</v>
      </c>
      <c r="AS53" s="3">
        <f>VLOOKUP(A53,'BalanceSheet 15-8-19'!$A$11:$CN$476,45,FALSE)</f>
        <v>0</v>
      </c>
      <c r="AT53" s="3">
        <f>VLOOKUP(A53,'BalanceSheet 15-8-19'!$A$11:$CN$476,46,FALSE)</f>
        <v>0</v>
      </c>
      <c r="AU53" s="3">
        <f>VLOOKUP(A53,'BalanceSheet 15-8-19'!$A$11:$CN$476,47,FALSE)</f>
        <v>0</v>
      </c>
      <c r="AV53" s="3">
        <f>VLOOKUP(A53,'BalanceSheet 15-8-19'!$A$11:$CN$476,48,FALSE)</f>
        <v>0</v>
      </c>
      <c r="AW53" s="3">
        <f>VLOOKUP(A53,'BalanceSheet 15-8-19'!$A$11:$CN$476,49,FALSE)</f>
        <v>0</v>
      </c>
      <c r="AX53" s="3">
        <f>VLOOKUP(A53,'BalanceSheet 15-8-19'!$A$11:$CN$476,50,FALSE)</f>
        <v>0</v>
      </c>
      <c r="AY53" s="3">
        <f>VLOOKUP(A53,'BalanceSheet 15-8-19'!$A$11:$CN$476,51,FALSE)</f>
        <v>0</v>
      </c>
      <c r="AZ53" s="3">
        <f>VLOOKUP(A53,'BalanceSheet 15-8-19'!$A$11:$CN$476,52,FALSE)</f>
        <v>0</v>
      </c>
      <c r="BA53" s="3">
        <f>VLOOKUP(A53,'BalanceSheet 15-8-19'!$A$11:$CN$476,53,FALSE)</f>
        <v>0</v>
      </c>
      <c r="BB53" s="3">
        <f>VLOOKUP(A53,'BalanceSheet 15-8-19'!$A$11:$CN$476,54,FALSE)</f>
        <v>0</v>
      </c>
      <c r="BC53" s="3">
        <f>VLOOKUP(A53,'BalanceSheet 15-8-19'!$A$11:$CN$476,55,FALSE)</f>
        <v>0</v>
      </c>
      <c r="BD53" s="3">
        <f>VLOOKUP(A53,'BalanceSheet 15-8-19'!$A$11:$CN$476,56,FALSE)</f>
        <v>0</v>
      </c>
      <c r="BE53" s="3">
        <f>VLOOKUP(A53,'BalanceSheet 15-8-19'!$A$11:$CN$476,57,FALSE)</f>
        <v>0</v>
      </c>
      <c r="BF53" s="3">
        <f>VLOOKUP(A53,'BalanceSheet 15-8-19'!$A$11:$CN$476,58,FALSE)</f>
        <v>0</v>
      </c>
      <c r="BG53" s="12">
        <f>VLOOKUP(A53,'BalanceSheet 15-8-19'!$A$11:$CN$476,59,FALSE)</f>
        <v>0</v>
      </c>
      <c r="BH53" s="3">
        <f>VLOOKUP(A53,'BalanceSheet 15-8-19'!$A$11:$CN$476,60,FALSE)</f>
        <v>0</v>
      </c>
      <c r="BI53" s="3">
        <f>VLOOKUP(A53,'BalanceSheet 15-8-19'!$A$11:$CN$476,61,FALSE)</f>
        <v>0</v>
      </c>
      <c r="BJ53" s="3">
        <f>VLOOKUP(A53,'BalanceSheet 15-8-19'!$A$11:$CN$476,62,FALSE)</f>
        <v>0</v>
      </c>
      <c r="BK53" s="3"/>
      <c r="BL53" s="3">
        <f>VLOOKUP(A53,'BalanceSheet 15-8-19'!$A$11:$CN$476,64,FALSE)</f>
        <v>0</v>
      </c>
      <c r="BM53" s="3">
        <f>VLOOKUP(A53,'BalanceSheet 15-8-19'!$A$11:$CN$476,65,FALSE)</f>
        <v>0</v>
      </c>
      <c r="BN53" s="3">
        <f>VLOOKUP(A53,'BalanceSheet 15-8-19'!$A$11:$CN$476,66,FALSE)</f>
        <v>0</v>
      </c>
      <c r="BO53" s="3">
        <f>VLOOKUP(A53,'BalanceSheet 15-8-19'!$A$11:$CN$476,67,FALSE)</f>
        <v>0</v>
      </c>
      <c r="BP53" s="3">
        <f>VLOOKUP(A53,'BalanceSheet 15-8-19'!$A$11:$CN$476,68,FALSE)</f>
        <v>0</v>
      </c>
      <c r="BQ53" s="3">
        <f>VLOOKUP(A53,'BalanceSheet 15-8-19'!$A$11:$CN$476,69,FALSE)</f>
        <v>0</v>
      </c>
      <c r="BR53" s="3">
        <f>VLOOKUP(A53,'BalanceSheet 15-8-19'!$A$11:$CN$476,70,FALSE)</f>
        <v>0</v>
      </c>
      <c r="BS53" s="3">
        <f>VLOOKUP(A53,'BalanceSheet 15-8-19'!$A$11:$CN$476,71,FALSE)</f>
        <v>0</v>
      </c>
      <c r="BT53" s="3">
        <f>VLOOKUP(A53,'BalanceSheet 15-8-19'!$A$11:$CN$476,72,FALSE)</f>
        <v>0</v>
      </c>
      <c r="BU53" s="3">
        <f>VLOOKUP(A53,'BalanceSheet 15-8-19'!$A$11:$CN$476,73,FALSE)</f>
        <v>0</v>
      </c>
      <c r="BV53" s="3">
        <f>VLOOKUP(A53,'BalanceSheet 15-8-19'!$A$11:$CN$476,74,FALSE)</f>
        <v>0</v>
      </c>
      <c r="BW53" s="3">
        <f>VLOOKUP(A53,'BalanceSheet 15-8-19'!$A$11:$CN$476,75,FALSE)</f>
        <v>0</v>
      </c>
      <c r="BX53" s="3">
        <f>VLOOKUP(A53,'BalanceSheet 15-8-19'!$A$11:$CN$476,76,FALSE)</f>
        <v>0</v>
      </c>
      <c r="BY53" s="3">
        <f>VLOOKUP(A53,'BalanceSheet 15-8-19'!$A$11:$CN$476,77,FALSE)</f>
        <v>0</v>
      </c>
      <c r="BZ53" s="3">
        <f>VLOOKUP(A53,'BalanceSheet 15-8-19'!$A$11:$CN$476,78,FALSE)</f>
        <v>0</v>
      </c>
      <c r="CA53" s="3">
        <f>VLOOKUP(A53,'BalanceSheet 15-8-19'!$A$11:$CN$476,79,FALSE)</f>
        <v>0</v>
      </c>
      <c r="CB53" s="3">
        <f>VLOOKUP(A53,'BalanceSheet 15-8-19'!$A$11:$CN$476,80,FALSE)</f>
        <v>0</v>
      </c>
      <c r="CC53" s="3">
        <f>VLOOKUP(A53,'BalanceSheet 15-8-19'!$A$11:$CN$476,81,FALSE)</f>
        <v>0</v>
      </c>
      <c r="CD53" s="3">
        <f>VLOOKUP(A53,'BalanceSheet 15-8-19'!$A$11:$CN$476,82,FALSE)</f>
        <v>0</v>
      </c>
      <c r="CE53" s="3">
        <f>VLOOKUP(A53,'BalanceSheet 15-8-19'!$A$11:$CN$476,83,FALSE)</f>
        <v>0</v>
      </c>
      <c r="CF53" s="3">
        <f>VLOOKUP(A53,'BalanceSheet 15-8-19'!$A$11:$CN$476,84,FALSE)</f>
        <v>0</v>
      </c>
      <c r="CG53" s="3">
        <f>VLOOKUP(A53,'BalanceSheet 15-8-19'!$A$11:$CN$476,85,FALSE)</f>
        <v>0</v>
      </c>
      <c r="CH53" s="3">
        <f>VLOOKUP(A53,'BalanceSheet 15-8-19'!$A$11:$CN$476,86,FALSE)</f>
        <v>0</v>
      </c>
      <c r="CI53" s="3">
        <f>VLOOKUP(A53,'BalanceSheet 15-8-19'!$A$11:$CN$476,87,FALSE)</f>
        <v>0</v>
      </c>
      <c r="CJ53" s="3">
        <f>VLOOKUP(A53,'BalanceSheet 15-8-19'!$A$11:$CN$476,88,FALSE)</f>
        <v>0</v>
      </c>
      <c r="CK53" s="3">
        <f>VLOOKUP(A53,'BalanceSheet 15-8-19'!$A$11:$CN$476,89,FALSE)</f>
        <v>0</v>
      </c>
      <c r="CL53" s="3">
        <f>VLOOKUP(A53,'BalanceSheet 15-8-19'!$A$11:$CN$476,90,FALSE)</f>
        <v>0</v>
      </c>
      <c r="CM53" s="3">
        <f>VLOOKUP(A53,'BalanceSheet 15-8-19'!$A$11:$CN$476,91,FALSE)</f>
        <v>0</v>
      </c>
      <c r="CN53" s="3">
        <f>VLOOKUP(A53,'BalanceSheet 15-8-19'!$A$11:$CS$476,92,FALSE)</f>
        <v>0</v>
      </c>
      <c r="CO53" s="3">
        <f>VLOOKUP(A53,'BalanceSheet 15-8-19'!$A$11:$CS$476,93,FALSE)</f>
        <v>0</v>
      </c>
      <c r="CP53" s="3">
        <f>VLOOKUP(A53,'BalanceSheet 15-8-19'!$A$11:$CS$476,94,FALSE)</f>
        <v>0</v>
      </c>
      <c r="CQ53" s="3">
        <f>VLOOKUP(A53,'BalanceSheet 15-8-19'!$A$11:$CS$476,95,FALSE)</f>
        <v>0</v>
      </c>
      <c r="CR53" s="3">
        <f>VLOOKUP(A53,'BalanceSheet 15-8-19'!$A$11:$CS$476,96,FALSE)</f>
        <v>0</v>
      </c>
      <c r="CS53" s="3">
        <f t="shared" si="0"/>
        <v>0</v>
      </c>
      <c r="CU53" s="19">
        <f>CS53-('BalanceSheet 15-8-19'!CS53-'BalanceSheet 15-8-19'!CV53-'BalanceSheet 15-8-19'!CW53)</f>
        <v>0</v>
      </c>
      <c r="CW53" s="132">
        <f t="shared" si="1"/>
        <v>0</v>
      </c>
      <c r="CZ53" s="148">
        <f>HLOOKUP(A53,CJE!$I$5:$TV$2054,2050, FALSE)</f>
        <v>0</v>
      </c>
      <c r="DB53" s="148">
        <f t="shared" si="2"/>
        <v>0</v>
      </c>
    </row>
    <row r="54" spans="1:113" x14ac:dyDescent="0.2">
      <c r="A54" s="3" t="str">
        <f>'BalanceSheet 15-8-19'!A54</f>
        <v>100-102-117 - Vietnam Eximbank 200014851247046 VND (Spark X Lab Vietnam)</v>
      </c>
      <c r="B54" s="3">
        <f>VLOOKUP(A54,'BalanceSheet 15-8-19'!$A$11:$CN$476,2,FALSE)</f>
        <v>0</v>
      </c>
      <c r="C54" s="3">
        <f>VLOOKUP(A54,'BalanceSheet 15-8-19'!$A$11:$CN$476,3,FALSE)</f>
        <v>0</v>
      </c>
      <c r="D54" s="3">
        <f>VLOOKUP(A54,'BalanceSheet 15-8-19'!$A$11:$CN$476,4,FALSE)</f>
        <v>0</v>
      </c>
      <c r="E54" s="3">
        <f>VLOOKUP(A54,'BalanceSheet 15-8-19'!$A$11:$CN$476,5,FALSE)</f>
        <v>0</v>
      </c>
      <c r="F54" s="3">
        <f>VLOOKUP(A54,'BalanceSheet 15-8-19'!$A$11:$CN$476,6,FALSE)</f>
        <v>0</v>
      </c>
      <c r="G54" s="3">
        <f>VLOOKUP(A54,'BalanceSheet 15-8-19'!$A$11:$CN$476,7,FALSE)</f>
        <v>0</v>
      </c>
      <c r="H54" s="3">
        <f>VLOOKUP(A54,'BalanceSheet 15-8-19'!$A$11:$CN$476,8,FALSE)</f>
        <v>0</v>
      </c>
      <c r="I54" s="3">
        <f>VLOOKUP(A54,'BalanceSheet 15-8-19'!$A$11:$CN$476,9,FALSE)</f>
        <v>0</v>
      </c>
      <c r="J54" s="3"/>
      <c r="K54" s="3">
        <f>VLOOKUP(A54,'BalanceSheet 15-8-19'!$A$11:$CN$476,11,FALSE)</f>
        <v>0</v>
      </c>
      <c r="L54" s="3">
        <f>VLOOKUP(A54,'BalanceSheet 15-8-19'!$A$11:$CN$476,12,FALSE)</f>
        <v>0</v>
      </c>
      <c r="M54" s="3">
        <f>VLOOKUP(A54,'BalanceSheet 15-8-19'!$A$11:$CN$476,13,FALSE)</f>
        <v>0</v>
      </c>
      <c r="N54" s="3">
        <f>VLOOKUP(A54,'BalanceSheet 15-8-19'!$A$11:$CN$476,14,FALSE)</f>
        <v>0</v>
      </c>
      <c r="O54" s="3">
        <f>VLOOKUP(A54,'BalanceSheet 15-8-19'!$A$11:$CN$476,15,FALSE)</f>
        <v>0</v>
      </c>
      <c r="P54" s="3">
        <f>VLOOKUP(A54,'BalanceSheet 15-8-19'!$A$11:$CN$476,16,FALSE)</f>
        <v>0</v>
      </c>
      <c r="Q54" s="3">
        <f>VLOOKUP(A54,'BalanceSheet 15-8-19'!$A$11:$CN$476,17,FALSE)</f>
        <v>0</v>
      </c>
      <c r="R54" s="3">
        <f>VLOOKUP(A54,'BalanceSheet 15-8-19'!$A$11:$CN$476,18,FALSE)</f>
        <v>0</v>
      </c>
      <c r="S54" s="3">
        <f>VLOOKUP(A54,'BalanceSheet 15-8-19'!$A$11:$CN$476,19,FALSE)</f>
        <v>0</v>
      </c>
      <c r="T54" s="3">
        <f>VLOOKUP(A54,'BalanceSheet 15-8-19'!$A$11:$CN$476,20,FALSE)</f>
        <v>0</v>
      </c>
      <c r="U54" s="3">
        <f>VLOOKUP(A54,'BalanceSheet 15-8-19'!$A$11:$CN$476,21,FALSE)</f>
        <v>0</v>
      </c>
      <c r="V54" s="3">
        <f>VLOOKUP(A54,'BalanceSheet 15-8-19'!$A$11:$CN$476,22,FALSE)</f>
        <v>0</v>
      </c>
      <c r="W54" s="3">
        <f>VLOOKUP(A54,'BalanceSheet 15-8-19'!$A$11:$CN$476,23,FALSE)</f>
        <v>0</v>
      </c>
      <c r="X54" s="3">
        <f>VLOOKUP(A54,'BalanceSheet 15-8-19'!$A$11:$CN$476,24,FALSE)</f>
        <v>0</v>
      </c>
      <c r="Y54" s="3">
        <f>VLOOKUP(A54,'BalanceSheet 15-8-19'!$A$11:$CN$476,25,FALSE)</f>
        <v>0</v>
      </c>
      <c r="Z54" s="3">
        <f>VLOOKUP(A54,'BalanceSheet 15-8-19'!$A$11:$CN$476,26,FALSE)</f>
        <v>0</v>
      </c>
      <c r="AA54" s="3">
        <f>VLOOKUP(A54,'BalanceSheet 15-8-19'!$A$11:$CN$476,27,FALSE)</f>
        <v>0</v>
      </c>
      <c r="AB54" s="3">
        <f>VLOOKUP(A54,'BalanceSheet 15-8-19'!$A$11:$CN$476,28,FALSE)</f>
        <v>0</v>
      </c>
      <c r="AC54" s="3">
        <f>VLOOKUP(A54,'BalanceSheet 15-8-19'!$A$11:$CN$476,29,FALSE)</f>
        <v>0</v>
      </c>
      <c r="AD54" s="3">
        <f>VLOOKUP(A54,'BalanceSheet 15-8-19'!$A$11:$CN$476,30,FALSE)</f>
        <v>0</v>
      </c>
      <c r="AE54" s="3">
        <f>VLOOKUP(A54,'BalanceSheet 15-8-19'!$A$11:$CN$476,31,FALSE)</f>
        <v>0</v>
      </c>
      <c r="AF54" s="3">
        <f>VLOOKUP(A54,'BalanceSheet 15-8-19'!$A$11:$CN$476,32,FALSE)</f>
        <v>0</v>
      </c>
      <c r="AG54" s="3">
        <f>VLOOKUP(A54,'BalanceSheet 15-8-19'!$A$11:$CN$476,33,FALSE)</f>
        <v>0</v>
      </c>
      <c r="AH54" s="3">
        <f>VLOOKUP(A54,'BalanceSheet 15-8-19'!$A$11:$CN$476,34,FALSE)</f>
        <v>0</v>
      </c>
      <c r="AI54" s="3">
        <f>VLOOKUP(A54,'BalanceSheet 15-8-19'!$A$11:$CN$476,35,FALSE)</f>
        <v>0</v>
      </c>
      <c r="AJ54" s="3">
        <f>VLOOKUP(A54,'BalanceSheet 15-8-19'!$A$11:$CN$476,36,FALSE)</f>
        <v>0</v>
      </c>
      <c r="AK54" s="3">
        <f>VLOOKUP(A54,'BalanceSheet 15-8-19'!$A$11:$CN$476,37,FALSE)</f>
        <v>0</v>
      </c>
      <c r="AL54" s="3">
        <f>VLOOKUP(A54,'BalanceSheet 15-8-19'!$A$11:$CN$476,38,FALSE)</f>
        <v>0</v>
      </c>
      <c r="AM54" s="3">
        <f>VLOOKUP(A54,'BalanceSheet 15-8-19'!$A$11:$CN$476,39,FALSE)</f>
        <v>0</v>
      </c>
      <c r="AN54" s="3">
        <f>VLOOKUP(A54,'BalanceSheet 15-8-19'!$A$11:$CN$476,40,FALSE)</f>
        <v>0</v>
      </c>
      <c r="AO54" s="3">
        <f>VLOOKUP(A54,'BalanceSheet 15-8-19'!$A$11:$CN$476,41,FALSE)</f>
        <v>0</v>
      </c>
      <c r="AP54" s="3">
        <f>VLOOKUP(A54,'BalanceSheet 15-8-19'!$A$11:$CN$476,42,FALSE)</f>
        <v>0</v>
      </c>
      <c r="AQ54" s="3">
        <f>VLOOKUP(A54,'BalanceSheet 15-8-19'!$A$11:$CN$476,43,FALSE)</f>
        <v>0</v>
      </c>
      <c r="AR54" s="3">
        <f>VLOOKUP(A54,'BalanceSheet 15-8-19'!$A$11:$CN$476,44,FALSE)</f>
        <v>0</v>
      </c>
      <c r="AS54" s="3">
        <f>VLOOKUP(A54,'BalanceSheet 15-8-19'!$A$11:$CN$476,45,FALSE)</f>
        <v>0</v>
      </c>
      <c r="AT54" s="3">
        <f>VLOOKUP(A54,'BalanceSheet 15-8-19'!$A$11:$CN$476,46,FALSE)</f>
        <v>0</v>
      </c>
      <c r="AU54" s="3">
        <f>VLOOKUP(A54,'BalanceSheet 15-8-19'!$A$11:$CN$476,47,FALSE)</f>
        <v>0</v>
      </c>
      <c r="AV54" s="3">
        <f>VLOOKUP(A54,'BalanceSheet 15-8-19'!$A$11:$CN$476,48,FALSE)</f>
        <v>0</v>
      </c>
      <c r="AW54" s="3">
        <f>VLOOKUP(A54,'BalanceSheet 15-8-19'!$A$11:$CN$476,49,FALSE)</f>
        <v>0</v>
      </c>
      <c r="AX54" s="3">
        <f>VLOOKUP(A54,'BalanceSheet 15-8-19'!$A$11:$CN$476,50,FALSE)</f>
        <v>0</v>
      </c>
      <c r="AY54" s="3">
        <f>VLOOKUP(A54,'BalanceSheet 15-8-19'!$A$11:$CN$476,51,FALSE)</f>
        <v>0</v>
      </c>
      <c r="AZ54" s="3">
        <f>VLOOKUP(A54,'BalanceSheet 15-8-19'!$A$11:$CN$476,52,FALSE)</f>
        <v>0</v>
      </c>
      <c r="BA54" s="3">
        <f>VLOOKUP(A54,'BalanceSheet 15-8-19'!$A$11:$CN$476,53,FALSE)</f>
        <v>0</v>
      </c>
      <c r="BB54" s="3">
        <f>VLOOKUP(A54,'BalanceSheet 15-8-19'!$A$11:$CN$476,54,FALSE)</f>
        <v>0</v>
      </c>
      <c r="BC54" s="3">
        <f>VLOOKUP(A54,'BalanceSheet 15-8-19'!$A$11:$CN$476,55,FALSE)</f>
        <v>0</v>
      </c>
      <c r="BD54" s="3">
        <f>VLOOKUP(A54,'BalanceSheet 15-8-19'!$A$11:$CN$476,56,FALSE)</f>
        <v>0</v>
      </c>
      <c r="BE54" s="3">
        <f>VLOOKUP(A54,'BalanceSheet 15-8-19'!$A$11:$CN$476,57,FALSE)</f>
        <v>0</v>
      </c>
      <c r="BF54" s="3">
        <f>VLOOKUP(A54,'BalanceSheet 15-8-19'!$A$11:$CN$476,58,FALSE)</f>
        <v>0</v>
      </c>
      <c r="BG54" s="12">
        <f>VLOOKUP(A54,'BalanceSheet 15-8-19'!$A$11:$CN$476,59,FALSE)</f>
        <v>0</v>
      </c>
      <c r="BH54" s="3">
        <f>VLOOKUP(A54,'BalanceSheet 15-8-19'!$A$11:$CN$476,60,FALSE)</f>
        <v>0</v>
      </c>
      <c r="BI54" s="3">
        <f>VLOOKUP(A54,'BalanceSheet 15-8-19'!$A$11:$CN$476,61,FALSE)</f>
        <v>0</v>
      </c>
      <c r="BJ54" s="3">
        <f>VLOOKUP(A54,'BalanceSheet 15-8-19'!$A$11:$CN$476,62,FALSE)</f>
        <v>0</v>
      </c>
      <c r="BK54" s="3"/>
      <c r="BL54" s="3">
        <f>VLOOKUP(A54,'BalanceSheet 15-8-19'!$A$11:$CN$476,64,FALSE)</f>
        <v>0</v>
      </c>
      <c r="BM54" s="3">
        <f>VLOOKUP(A54,'BalanceSheet 15-8-19'!$A$11:$CN$476,65,FALSE)</f>
        <v>0</v>
      </c>
      <c r="BN54" s="3">
        <f>VLOOKUP(A54,'BalanceSheet 15-8-19'!$A$11:$CN$476,66,FALSE)</f>
        <v>0</v>
      </c>
      <c r="BO54" s="3">
        <f>VLOOKUP(A54,'BalanceSheet 15-8-19'!$A$11:$CN$476,67,FALSE)</f>
        <v>0</v>
      </c>
      <c r="BP54" s="3">
        <f>VLOOKUP(A54,'BalanceSheet 15-8-19'!$A$11:$CN$476,68,FALSE)</f>
        <v>0</v>
      </c>
      <c r="BQ54" s="3">
        <f>VLOOKUP(A54,'BalanceSheet 15-8-19'!$A$11:$CN$476,69,FALSE)</f>
        <v>0</v>
      </c>
      <c r="BR54" s="3">
        <f>VLOOKUP(A54,'BalanceSheet 15-8-19'!$A$11:$CN$476,70,FALSE)</f>
        <v>0</v>
      </c>
      <c r="BS54" s="3">
        <f>VLOOKUP(A54,'BalanceSheet 15-8-19'!$A$11:$CN$476,71,FALSE)</f>
        <v>0</v>
      </c>
      <c r="BT54" s="3">
        <f>VLOOKUP(A54,'BalanceSheet 15-8-19'!$A$11:$CN$476,72,FALSE)</f>
        <v>0</v>
      </c>
      <c r="BU54" s="3">
        <f>VLOOKUP(A54,'BalanceSheet 15-8-19'!$A$11:$CN$476,73,FALSE)</f>
        <v>0</v>
      </c>
      <c r="BV54" s="3">
        <f>VLOOKUP(A54,'BalanceSheet 15-8-19'!$A$11:$CN$476,74,FALSE)</f>
        <v>0</v>
      </c>
      <c r="BW54" s="3">
        <f>VLOOKUP(A54,'BalanceSheet 15-8-19'!$A$11:$CN$476,75,FALSE)</f>
        <v>0</v>
      </c>
      <c r="BX54" s="3">
        <f>VLOOKUP(A54,'BalanceSheet 15-8-19'!$A$11:$CN$476,76,FALSE)</f>
        <v>0</v>
      </c>
      <c r="BY54" s="3">
        <f>VLOOKUP(A54,'BalanceSheet 15-8-19'!$A$11:$CN$476,77,FALSE)</f>
        <v>0</v>
      </c>
      <c r="BZ54" s="3">
        <f>VLOOKUP(A54,'BalanceSheet 15-8-19'!$A$11:$CN$476,78,FALSE)</f>
        <v>0</v>
      </c>
      <c r="CA54" s="3">
        <f>VLOOKUP(A54,'BalanceSheet 15-8-19'!$A$11:$CN$476,79,FALSE)</f>
        <v>0</v>
      </c>
      <c r="CB54" s="3">
        <f>VLOOKUP(A54,'BalanceSheet 15-8-19'!$A$11:$CN$476,80,FALSE)</f>
        <v>0</v>
      </c>
      <c r="CC54" s="3">
        <f>VLOOKUP(A54,'BalanceSheet 15-8-19'!$A$11:$CN$476,81,FALSE)</f>
        <v>0</v>
      </c>
      <c r="CD54" s="3">
        <f>VLOOKUP(A54,'BalanceSheet 15-8-19'!$A$11:$CN$476,82,FALSE)</f>
        <v>0</v>
      </c>
      <c r="CE54" s="3">
        <f>VLOOKUP(A54,'BalanceSheet 15-8-19'!$A$11:$CN$476,83,FALSE)</f>
        <v>0</v>
      </c>
      <c r="CF54" s="3">
        <f>VLOOKUP(A54,'BalanceSheet 15-8-19'!$A$11:$CN$476,84,FALSE)</f>
        <v>0</v>
      </c>
      <c r="CG54" s="3">
        <f>VLOOKUP(A54,'BalanceSheet 15-8-19'!$A$11:$CN$476,85,FALSE)</f>
        <v>0</v>
      </c>
      <c r="CH54" s="3">
        <f>VLOOKUP(A54,'BalanceSheet 15-8-19'!$A$11:$CN$476,86,FALSE)</f>
        <v>0</v>
      </c>
      <c r="CI54" s="3">
        <f>VLOOKUP(A54,'BalanceSheet 15-8-19'!$A$11:$CN$476,87,FALSE)</f>
        <v>0</v>
      </c>
      <c r="CJ54" s="3">
        <f>VLOOKUP(A54,'BalanceSheet 15-8-19'!$A$11:$CN$476,88,FALSE)</f>
        <v>0</v>
      </c>
      <c r="CK54" s="3">
        <f>VLOOKUP(A54,'BalanceSheet 15-8-19'!$A$11:$CN$476,89,FALSE)</f>
        <v>0</v>
      </c>
      <c r="CL54" s="3">
        <f>VLOOKUP(A54,'BalanceSheet 15-8-19'!$A$11:$CN$476,90,FALSE)</f>
        <v>0</v>
      </c>
      <c r="CM54" s="3">
        <f>VLOOKUP(A54,'BalanceSheet 15-8-19'!$A$11:$CN$476,91,FALSE)</f>
        <v>0</v>
      </c>
      <c r="CN54" s="3">
        <f>VLOOKUP(A54,'BalanceSheet 15-8-19'!$A$11:$CS$476,92,FALSE)</f>
        <v>0</v>
      </c>
      <c r="CO54" s="3">
        <f>VLOOKUP(A54,'BalanceSheet 15-8-19'!$A$11:$CS$476,93,FALSE)</f>
        <v>0</v>
      </c>
      <c r="CP54" s="3">
        <f>VLOOKUP(A54,'BalanceSheet 15-8-19'!$A$11:$CS$476,94,FALSE)</f>
        <v>0</v>
      </c>
      <c r="CQ54" s="3">
        <f>VLOOKUP(A54,'BalanceSheet 15-8-19'!$A$11:$CS$476,95,FALSE)</f>
        <v>0</v>
      </c>
      <c r="CR54" s="3">
        <f>VLOOKUP(A54,'BalanceSheet 15-8-19'!$A$11:$CS$476,96,FALSE)</f>
        <v>0</v>
      </c>
      <c r="CS54" s="3">
        <f t="shared" si="0"/>
        <v>0</v>
      </c>
      <c r="CU54" s="19">
        <f>CS54-('BalanceSheet 15-8-19'!CS54-'BalanceSheet 15-8-19'!CV54-'BalanceSheet 15-8-19'!CW54)</f>
        <v>0</v>
      </c>
      <c r="CW54" s="132">
        <f t="shared" si="1"/>
        <v>0</v>
      </c>
      <c r="CZ54" s="148">
        <f>HLOOKUP(A54,CJE!$I$5:$TV$2054,2050, FALSE)</f>
        <v>0</v>
      </c>
      <c r="DB54" s="148">
        <f t="shared" si="2"/>
        <v>0</v>
      </c>
    </row>
    <row r="55" spans="1:113" x14ac:dyDescent="0.2">
      <c r="A55" s="3" t="str">
        <f>'BalanceSheet 15-8-19'!A55</f>
        <v>100-102-118 - Cash on bank  200014851254930 - VND (Misskick Vietnam)</v>
      </c>
      <c r="B55" s="3">
        <f>VLOOKUP(A55,'BalanceSheet 15-8-19'!$A$11:$CN$476,2,FALSE)</f>
        <v>0</v>
      </c>
      <c r="C55" s="3">
        <f>VLOOKUP(A55,'BalanceSheet 15-8-19'!$A$11:$CN$476,3,FALSE)</f>
        <v>0</v>
      </c>
      <c r="D55" s="3">
        <f>VLOOKUP(A55,'BalanceSheet 15-8-19'!$A$11:$CN$476,4,FALSE)</f>
        <v>0</v>
      </c>
      <c r="E55" s="3">
        <f>VLOOKUP(A55,'BalanceSheet 15-8-19'!$A$11:$CN$476,5,FALSE)</f>
        <v>0</v>
      </c>
      <c r="F55" s="3">
        <f>VLOOKUP(A55,'BalanceSheet 15-8-19'!$A$11:$CN$476,6,FALSE)</f>
        <v>0</v>
      </c>
      <c r="G55" s="3">
        <f>VLOOKUP(A55,'BalanceSheet 15-8-19'!$A$11:$CN$476,7,FALSE)</f>
        <v>0</v>
      </c>
      <c r="H55" s="3">
        <f>VLOOKUP(A55,'BalanceSheet 15-8-19'!$A$11:$CN$476,8,FALSE)</f>
        <v>0</v>
      </c>
      <c r="I55" s="3">
        <f>VLOOKUP(A55,'BalanceSheet 15-8-19'!$A$11:$CN$476,9,FALSE)</f>
        <v>0</v>
      </c>
      <c r="J55" s="3"/>
      <c r="K55" s="3">
        <f>VLOOKUP(A55,'BalanceSheet 15-8-19'!$A$11:$CN$476,11,FALSE)</f>
        <v>0</v>
      </c>
      <c r="L55" s="3">
        <f>VLOOKUP(A55,'BalanceSheet 15-8-19'!$A$11:$CN$476,12,FALSE)</f>
        <v>0</v>
      </c>
      <c r="M55" s="3">
        <f>VLOOKUP(A55,'BalanceSheet 15-8-19'!$A$11:$CN$476,13,FALSE)</f>
        <v>0</v>
      </c>
      <c r="N55" s="3">
        <f>VLOOKUP(A55,'BalanceSheet 15-8-19'!$A$11:$CN$476,14,FALSE)</f>
        <v>0</v>
      </c>
      <c r="O55" s="3">
        <f>VLOOKUP(A55,'BalanceSheet 15-8-19'!$A$11:$CN$476,15,FALSE)</f>
        <v>0</v>
      </c>
      <c r="P55" s="3">
        <f>VLOOKUP(A55,'BalanceSheet 15-8-19'!$A$11:$CN$476,16,FALSE)</f>
        <v>0</v>
      </c>
      <c r="Q55" s="3">
        <f>VLOOKUP(A55,'BalanceSheet 15-8-19'!$A$11:$CN$476,17,FALSE)</f>
        <v>0</v>
      </c>
      <c r="R55" s="3">
        <f>VLOOKUP(A55,'BalanceSheet 15-8-19'!$A$11:$CN$476,18,FALSE)</f>
        <v>0</v>
      </c>
      <c r="S55" s="3">
        <f>VLOOKUP(A55,'BalanceSheet 15-8-19'!$A$11:$CN$476,19,FALSE)</f>
        <v>0</v>
      </c>
      <c r="T55" s="3">
        <f>VLOOKUP(A55,'BalanceSheet 15-8-19'!$A$11:$CN$476,20,FALSE)</f>
        <v>0</v>
      </c>
      <c r="U55" s="3">
        <f>VLOOKUP(A55,'BalanceSheet 15-8-19'!$A$11:$CN$476,21,FALSE)</f>
        <v>0</v>
      </c>
      <c r="V55" s="3">
        <f>VLOOKUP(A55,'BalanceSheet 15-8-19'!$A$11:$CN$476,22,FALSE)</f>
        <v>0</v>
      </c>
      <c r="W55" s="3">
        <f>VLOOKUP(A55,'BalanceSheet 15-8-19'!$A$11:$CN$476,23,FALSE)</f>
        <v>0</v>
      </c>
      <c r="X55" s="3">
        <f>VLOOKUP(A55,'BalanceSheet 15-8-19'!$A$11:$CN$476,24,FALSE)</f>
        <v>0</v>
      </c>
      <c r="Y55" s="3">
        <f>VLOOKUP(A55,'BalanceSheet 15-8-19'!$A$11:$CN$476,25,FALSE)</f>
        <v>0</v>
      </c>
      <c r="Z55" s="3">
        <f>VLOOKUP(A55,'BalanceSheet 15-8-19'!$A$11:$CN$476,26,FALSE)</f>
        <v>0</v>
      </c>
      <c r="AA55" s="3">
        <f>VLOOKUP(A55,'BalanceSheet 15-8-19'!$A$11:$CN$476,27,FALSE)</f>
        <v>0</v>
      </c>
      <c r="AB55" s="3">
        <f>VLOOKUP(A55,'BalanceSheet 15-8-19'!$A$11:$CN$476,28,FALSE)</f>
        <v>0</v>
      </c>
      <c r="AC55" s="3">
        <f>VLOOKUP(A55,'BalanceSheet 15-8-19'!$A$11:$CN$476,29,FALSE)</f>
        <v>0</v>
      </c>
      <c r="AD55" s="3">
        <f>VLOOKUP(A55,'BalanceSheet 15-8-19'!$A$11:$CN$476,30,FALSE)</f>
        <v>0</v>
      </c>
      <c r="AE55" s="3">
        <f>VLOOKUP(A55,'BalanceSheet 15-8-19'!$A$11:$CN$476,31,FALSE)</f>
        <v>0</v>
      </c>
      <c r="AF55" s="3">
        <f>VLOOKUP(A55,'BalanceSheet 15-8-19'!$A$11:$CN$476,32,FALSE)</f>
        <v>0</v>
      </c>
      <c r="AG55" s="3">
        <f>VLOOKUP(A55,'BalanceSheet 15-8-19'!$A$11:$CN$476,33,FALSE)</f>
        <v>0</v>
      </c>
      <c r="AH55" s="3">
        <f>VLOOKUP(A55,'BalanceSheet 15-8-19'!$A$11:$CN$476,34,FALSE)</f>
        <v>0</v>
      </c>
      <c r="AI55" s="3">
        <f>VLOOKUP(A55,'BalanceSheet 15-8-19'!$A$11:$CN$476,35,FALSE)</f>
        <v>0</v>
      </c>
      <c r="AJ55" s="3">
        <f>VLOOKUP(A55,'BalanceSheet 15-8-19'!$A$11:$CN$476,36,FALSE)</f>
        <v>0</v>
      </c>
      <c r="AK55" s="3">
        <f>VLOOKUP(A55,'BalanceSheet 15-8-19'!$A$11:$CN$476,37,FALSE)</f>
        <v>0</v>
      </c>
      <c r="AL55" s="3">
        <f>VLOOKUP(A55,'BalanceSheet 15-8-19'!$A$11:$CN$476,38,FALSE)</f>
        <v>0</v>
      </c>
      <c r="AM55" s="3">
        <f>VLOOKUP(A55,'BalanceSheet 15-8-19'!$A$11:$CN$476,39,FALSE)</f>
        <v>0</v>
      </c>
      <c r="AN55" s="3">
        <f>VLOOKUP(A55,'BalanceSheet 15-8-19'!$A$11:$CN$476,40,FALSE)</f>
        <v>0</v>
      </c>
      <c r="AO55" s="3">
        <f>VLOOKUP(A55,'BalanceSheet 15-8-19'!$A$11:$CN$476,41,FALSE)</f>
        <v>0</v>
      </c>
      <c r="AP55" s="3">
        <f>VLOOKUP(A55,'BalanceSheet 15-8-19'!$A$11:$CN$476,42,FALSE)</f>
        <v>0</v>
      </c>
      <c r="AQ55" s="3">
        <f>VLOOKUP(A55,'BalanceSheet 15-8-19'!$A$11:$CN$476,43,FALSE)</f>
        <v>0</v>
      </c>
      <c r="AR55" s="3">
        <f>VLOOKUP(A55,'BalanceSheet 15-8-19'!$A$11:$CN$476,44,FALSE)</f>
        <v>0</v>
      </c>
      <c r="AS55" s="3">
        <f>VLOOKUP(A55,'BalanceSheet 15-8-19'!$A$11:$CN$476,45,FALSE)</f>
        <v>0</v>
      </c>
      <c r="AT55" s="3">
        <f>VLOOKUP(A55,'BalanceSheet 15-8-19'!$A$11:$CN$476,46,FALSE)</f>
        <v>0</v>
      </c>
      <c r="AU55" s="3">
        <f>VLOOKUP(A55,'BalanceSheet 15-8-19'!$A$11:$CN$476,47,FALSE)</f>
        <v>0</v>
      </c>
      <c r="AV55" s="3">
        <f>VLOOKUP(A55,'BalanceSheet 15-8-19'!$A$11:$CN$476,48,FALSE)</f>
        <v>0</v>
      </c>
      <c r="AW55" s="3">
        <f>VLOOKUP(A55,'BalanceSheet 15-8-19'!$A$11:$CN$476,49,FALSE)</f>
        <v>0</v>
      </c>
      <c r="AX55" s="3">
        <f>VLOOKUP(A55,'BalanceSheet 15-8-19'!$A$11:$CN$476,50,FALSE)</f>
        <v>0</v>
      </c>
      <c r="AY55" s="3">
        <f>VLOOKUP(A55,'BalanceSheet 15-8-19'!$A$11:$CN$476,51,FALSE)</f>
        <v>0</v>
      </c>
      <c r="AZ55" s="3">
        <f>VLOOKUP(A55,'BalanceSheet 15-8-19'!$A$11:$CN$476,52,FALSE)</f>
        <v>0</v>
      </c>
      <c r="BA55" s="3">
        <f>VLOOKUP(A55,'BalanceSheet 15-8-19'!$A$11:$CN$476,53,FALSE)</f>
        <v>0</v>
      </c>
      <c r="BB55" s="3">
        <f>VLOOKUP(A55,'BalanceSheet 15-8-19'!$A$11:$CN$476,54,FALSE)</f>
        <v>0</v>
      </c>
      <c r="BC55" s="3">
        <f>VLOOKUP(A55,'BalanceSheet 15-8-19'!$A$11:$CN$476,55,FALSE)</f>
        <v>0</v>
      </c>
      <c r="BD55" s="3">
        <f>VLOOKUP(A55,'BalanceSheet 15-8-19'!$A$11:$CN$476,56,FALSE)</f>
        <v>0</v>
      </c>
      <c r="BE55" s="3">
        <f>VLOOKUP(A55,'BalanceSheet 15-8-19'!$A$11:$CN$476,57,FALSE)</f>
        <v>0</v>
      </c>
      <c r="BF55" s="3">
        <f>VLOOKUP(A55,'BalanceSheet 15-8-19'!$A$11:$CN$476,58,FALSE)</f>
        <v>0</v>
      </c>
      <c r="BG55" s="12">
        <f>VLOOKUP(A55,'BalanceSheet 15-8-19'!$A$11:$CN$476,59,FALSE)</f>
        <v>0</v>
      </c>
      <c r="BH55" s="3">
        <f>VLOOKUP(A55,'BalanceSheet 15-8-19'!$A$11:$CN$476,60,FALSE)</f>
        <v>0</v>
      </c>
      <c r="BI55" s="3">
        <f>VLOOKUP(A55,'BalanceSheet 15-8-19'!$A$11:$CN$476,61,FALSE)</f>
        <v>0</v>
      </c>
      <c r="BJ55" s="3">
        <f>VLOOKUP(A55,'BalanceSheet 15-8-19'!$A$11:$CN$476,62,FALSE)</f>
        <v>0</v>
      </c>
      <c r="BK55" s="3"/>
      <c r="BL55" s="3">
        <f>VLOOKUP(A55,'BalanceSheet 15-8-19'!$A$11:$CN$476,64,FALSE)</f>
        <v>0</v>
      </c>
      <c r="BM55" s="3">
        <f>VLOOKUP(A55,'BalanceSheet 15-8-19'!$A$11:$CN$476,65,FALSE)</f>
        <v>0</v>
      </c>
      <c r="BN55" s="3">
        <f>VLOOKUP(A55,'BalanceSheet 15-8-19'!$A$11:$CN$476,66,FALSE)</f>
        <v>0</v>
      </c>
      <c r="BO55" s="3">
        <f>VLOOKUP(A55,'BalanceSheet 15-8-19'!$A$11:$CN$476,67,FALSE)</f>
        <v>0</v>
      </c>
      <c r="BP55" s="3">
        <f>VLOOKUP(A55,'BalanceSheet 15-8-19'!$A$11:$CN$476,68,FALSE)</f>
        <v>0</v>
      </c>
      <c r="BQ55" s="3">
        <f>VLOOKUP(A55,'BalanceSheet 15-8-19'!$A$11:$CN$476,69,FALSE)</f>
        <v>0</v>
      </c>
      <c r="BR55" s="3">
        <f>VLOOKUP(A55,'BalanceSheet 15-8-19'!$A$11:$CN$476,70,FALSE)</f>
        <v>0</v>
      </c>
      <c r="BS55" s="3">
        <f>VLOOKUP(A55,'BalanceSheet 15-8-19'!$A$11:$CN$476,71,FALSE)</f>
        <v>0</v>
      </c>
      <c r="BT55" s="3">
        <f>VLOOKUP(A55,'BalanceSheet 15-8-19'!$A$11:$CN$476,72,FALSE)</f>
        <v>0</v>
      </c>
      <c r="BU55" s="3">
        <f>VLOOKUP(A55,'BalanceSheet 15-8-19'!$A$11:$CN$476,73,FALSE)</f>
        <v>0</v>
      </c>
      <c r="BV55" s="3">
        <f>VLOOKUP(A55,'BalanceSheet 15-8-19'!$A$11:$CN$476,74,FALSE)</f>
        <v>0</v>
      </c>
      <c r="BW55" s="3">
        <f>VLOOKUP(A55,'BalanceSheet 15-8-19'!$A$11:$CN$476,75,FALSE)</f>
        <v>0</v>
      </c>
      <c r="BX55" s="3">
        <f>VLOOKUP(A55,'BalanceSheet 15-8-19'!$A$11:$CN$476,76,FALSE)</f>
        <v>0</v>
      </c>
      <c r="BY55" s="3">
        <f>VLOOKUP(A55,'BalanceSheet 15-8-19'!$A$11:$CN$476,77,FALSE)</f>
        <v>0</v>
      </c>
      <c r="BZ55" s="3">
        <f>VLOOKUP(A55,'BalanceSheet 15-8-19'!$A$11:$CN$476,78,FALSE)</f>
        <v>0</v>
      </c>
      <c r="CA55" s="3">
        <f>VLOOKUP(A55,'BalanceSheet 15-8-19'!$A$11:$CN$476,79,FALSE)</f>
        <v>0</v>
      </c>
      <c r="CB55" s="3">
        <f>VLOOKUP(A55,'BalanceSheet 15-8-19'!$A$11:$CN$476,80,FALSE)</f>
        <v>0</v>
      </c>
      <c r="CC55" s="3">
        <f>VLOOKUP(A55,'BalanceSheet 15-8-19'!$A$11:$CN$476,81,FALSE)</f>
        <v>0</v>
      </c>
      <c r="CD55" s="3">
        <f>VLOOKUP(A55,'BalanceSheet 15-8-19'!$A$11:$CN$476,82,FALSE)</f>
        <v>0</v>
      </c>
      <c r="CE55" s="3">
        <f>VLOOKUP(A55,'BalanceSheet 15-8-19'!$A$11:$CN$476,83,FALSE)</f>
        <v>0</v>
      </c>
      <c r="CF55" s="3">
        <f>VLOOKUP(A55,'BalanceSheet 15-8-19'!$A$11:$CN$476,84,FALSE)</f>
        <v>0</v>
      </c>
      <c r="CG55" s="3">
        <f>VLOOKUP(A55,'BalanceSheet 15-8-19'!$A$11:$CN$476,85,FALSE)</f>
        <v>0</v>
      </c>
      <c r="CH55" s="3">
        <f>VLOOKUP(A55,'BalanceSheet 15-8-19'!$A$11:$CN$476,86,FALSE)</f>
        <v>0</v>
      </c>
      <c r="CI55" s="3">
        <f>VLOOKUP(A55,'BalanceSheet 15-8-19'!$A$11:$CN$476,87,FALSE)</f>
        <v>0</v>
      </c>
      <c r="CJ55" s="3">
        <f>VLOOKUP(A55,'BalanceSheet 15-8-19'!$A$11:$CN$476,88,FALSE)</f>
        <v>0</v>
      </c>
      <c r="CK55" s="3">
        <f>VLOOKUP(A55,'BalanceSheet 15-8-19'!$A$11:$CN$476,89,FALSE)</f>
        <v>0</v>
      </c>
      <c r="CL55" s="3">
        <f>VLOOKUP(A55,'BalanceSheet 15-8-19'!$A$11:$CN$476,90,FALSE)</f>
        <v>0</v>
      </c>
      <c r="CM55" s="3">
        <f>VLOOKUP(A55,'BalanceSheet 15-8-19'!$A$11:$CN$476,91,FALSE)</f>
        <v>0</v>
      </c>
      <c r="CN55" s="3">
        <f>VLOOKUP(A55,'BalanceSheet 15-8-19'!$A$11:$CS$476,92,FALSE)</f>
        <v>0</v>
      </c>
      <c r="CO55" s="3">
        <f>VLOOKUP(A55,'BalanceSheet 15-8-19'!$A$11:$CS$476,93,FALSE)</f>
        <v>0</v>
      </c>
      <c r="CP55" s="3">
        <f>VLOOKUP(A55,'BalanceSheet 15-8-19'!$A$11:$CS$476,94,FALSE)</f>
        <v>0</v>
      </c>
      <c r="CQ55" s="3">
        <f>VLOOKUP(A55,'BalanceSheet 15-8-19'!$A$11:$CS$476,95,FALSE)</f>
        <v>0</v>
      </c>
      <c r="CR55" s="3">
        <f>VLOOKUP(A55,'BalanceSheet 15-8-19'!$A$11:$CS$476,96,FALSE)</f>
        <v>0</v>
      </c>
      <c r="CS55" s="3">
        <f t="shared" si="0"/>
        <v>0</v>
      </c>
      <c r="CU55" s="19">
        <f>CS55-('BalanceSheet 15-8-19'!CS55-'BalanceSheet 15-8-19'!CV55-'BalanceSheet 15-8-19'!CW55)</f>
        <v>0</v>
      </c>
      <c r="CW55" s="132">
        <f t="shared" si="1"/>
        <v>0</v>
      </c>
      <c r="CZ55" s="148">
        <f>HLOOKUP(A55,CJE!$I$5:$TV$2054,2050, FALSE)</f>
        <v>0</v>
      </c>
      <c r="DB55" s="148">
        <f t="shared" si="2"/>
        <v>0</v>
      </c>
    </row>
    <row r="56" spans="1:113" x14ac:dyDescent="0.2">
      <c r="A56" s="3" t="str">
        <f>'BalanceSheet 15-8-19'!A56</f>
        <v>100-102-12 - OCBC 695015909001(DE)</v>
      </c>
      <c r="B56" s="3">
        <f>VLOOKUP(A56,'BalanceSheet 15-8-19'!$A$11:$CN$476,2,FALSE)</f>
        <v>0</v>
      </c>
      <c r="C56" s="3">
        <f>VLOOKUP(A56,'BalanceSheet 15-8-19'!$A$11:$CN$476,3,FALSE)</f>
        <v>0</v>
      </c>
      <c r="D56" s="3">
        <f>VLOOKUP(A56,'BalanceSheet 15-8-19'!$A$11:$CN$476,4,FALSE)</f>
        <v>0</v>
      </c>
      <c r="E56" s="3">
        <f>VLOOKUP(A56,'BalanceSheet 15-8-19'!$A$11:$CN$476,5,FALSE)</f>
        <v>0</v>
      </c>
      <c r="F56" s="3">
        <f>VLOOKUP(A56,'BalanceSheet 15-8-19'!$A$11:$CN$476,6,FALSE)</f>
        <v>0</v>
      </c>
      <c r="G56" s="3">
        <f>VLOOKUP(A56,'BalanceSheet 15-8-19'!$A$11:$CN$476,7,FALSE)</f>
        <v>0</v>
      </c>
      <c r="H56" s="3">
        <f>VLOOKUP(A56,'BalanceSheet 15-8-19'!$A$11:$CN$476,8,FALSE)</f>
        <v>0</v>
      </c>
      <c r="I56" s="3">
        <f>VLOOKUP(A56,'BalanceSheet 15-8-19'!$A$11:$CN$476,9,FALSE)</f>
        <v>0</v>
      </c>
      <c r="J56" s="3"/>
      <c r="K56" s="3">
        <f>VLOOKUP(A56,'BalanceSheet 15-8-19'!$A$11:$CN$476,11,FALSE)</f>
        <v>0</v>
      </c>
      <c r="L56" s="3">
        <f>VLOOKUP(A56,'BalanceSheet 15-8-19'!$A$11:$CN$476,12,FALSE)</f>
        <v>0</v>
      </c>
      <c r="M56" s="3">
        <f>VLOOKUP(A56,'BalanceSheet 15-8-19'!$A$11:$CN$476,13,FALSE)</f>
        <v>0</v>
      </c>
      <c r="N56" s="3">
        <f>VLOOKUP(A56,'BalanceSheet 15-8-19'!$A$11:$CN$476,14,FALSE)</f>
        <v>0</v>
      </c>
      <c r="O56" s="3">
        <f>VLOOKUP(A56,'BalanceSheet 15-8-19'!$A$11:$CN$476,15,FALSE)</f>
        <v>0</v>
      </c>
      <c r="P56" s="3">
        <f>VLOOKUP(A56,'BalanceSheet 15-8-19'!$A$11:$CN$476,16,FALSE)</f>
        <v>0</v>
      </c>
      <c r="Q56" s="3">
        <f>VLOOKUP(A56,'BalanceSheet 15-8-19'!$A$11:$CN$476,17,FALSE)</f>
        <v>0</v>
      </c>
      <c r="R56" s="3">
        <f>VLOOKUP(A56,'BalanceSheet 15-8-19'!$A$11:$CN$476,18,FALSE)</f>
        <v>0</v>
      </c>
      <c r="S56" s="3">
        <f>VLOOKUP(A56,'BalanceSheet 15-8-19'!$A$11:$CN$476,19,FALSE)</f>
        <v>0</v>
      </c>
      <c r="T56" s="3">
        <f>VLOOKUP(A56,'BalanceSheet 15-8-19'!$A$11:$CN$476,20,FALSE)</f>
        <v>0</v>
      </c>
      <c r="U56" s="3">
        <f>VLOOKUP(A56,'BalanceSheet 15-8-19'!$A$11:$CN$476,21,FALSE)</f>
        <v>0</v>
      </c>
      <c r="V56" s="3">
        <f>VLOOKUP(A56,'BalanceSheet 15-8-19'!$A$11:$CN$476,22,FALSE)</f>
        <v>0</v>
      </c>
      <c r="W56" s="3">
        <f>VLOOKUP(A56,'BalanceSheet 15-8-19'!$A$11:$CN$476,23,FALSE)</f>
        <v>0</v>
      </c>
      <c r="X56" s="3">
        <f>VLOOKUP(A56,'BalanceSheet 15-8-19'!$A$11:$CN$476,24,FALSE)</f>
        <v>0</v>
      </c>
      <c r="Y56" s="3">
        <f>VLOOKUP(A56,'BalanceSheet 15-8-19'!$A$11:$CN$476,25,FALSE)</f>
        <v>0</v>
      </c>
      <c r="Z56" s="3">
        <f>VLOOKUP(A56,'BalanceSheet 15-8-19'!$A$11:$CN$476,26,FALSE)</f>
        <v>0</v>
      </c>
      <c r="AA56" s="3">
        <f>VLOOKUP(A56,'BalanceSheet 15-8-19'!$A$11:$CN$476,27,FALSE)</f>
        <v>0</v>
      </c>
      <c r="AB56" s="3">
        <f>VLOOKUP(A56,'BalanceSheet 15-8-19'!$A$11:$CN$476,28,FALSE)</f>
        <v>0</v>
      </c>
      <c r="AC56" s="3">
        <f>VLOOKUP(A56,'BalanceSheet 15-8-19'!$A$11:$CN$476,29,FALSE)</f>
        <v>0</v>
      </c>
      <c r="AD56" s="3">
        <f>VLOOKUP(A56,'BalanceSheet 15-8-19'!$A$11:$CN$476,30,FALSE)</f>
        <v>0</v>
      </c>
      <c r="AE56" s="3">
        <f>VLOOKUP(A56,'BalanceSheet 15-8-19'!$A$11:$CN$476,31,FALSE)</f>
        <v>0</v>
      </c>
      <c r="AF56" s="3">
        <f>VLOOKUP(A56,'BalanceSheet 15-8-19'!$A$11:$CN$476,32,FALSE)</f>
        <v>0</v>
      </c>
      <c r="AG56" s="3">
        <f>VLOOKUP(A56,'BalanceSheet 15-8-19'!$A$11:$CN$476,33,FALSE)</f>
        <v>0</v>
      </c>
      <c r="AH56" s="3">
        <f>VLOOKUP(A56,'BalanceSheet 15-8-19'!$A$11:$CN$476,34,FALSE)</f>
        <v>0</v>
      </c>
      <c r="AI56" s="3">
        <f>VLOOKUP(A56,'BalanceSheet 15-8-19'!$A$11:$CN$476,35,FALSE)</f>
        <v>0</v>
      </c>
      <c r="AJ56" s="3">
        <f>VLOOKUP(A56,'BalanceSheet 15-8-19'!$A$11:$CN$476,36,FALSE)</f>
        <v>0</v>
      </c>
      <c r="AK56" s="3">
        <f>VLOOKUP(A56,'BalanceSheet 15-8-19'!$A$11:$CN$476,37,FALSE)</f>
        <v>0</v>
      </c>
      <c r="AL56" s="3">
        <f>VLOOKUP(A56,'BalanceSheet 15-8-19'!$A$11:$CN$476,38,FALSE)</f>
        <v>0</v>
      </c>
      <c r="AM56" s="3">
        <f>VLOOKUP(A56,'BalanceSheet 15-8-19'!$A$11:$CN$476,39,FALSE)</f>
        <v>0</v>
      </c>
      <c r="AN56" s="3">
        <f>VLOOKUP(A56,'BalanceSheet 15-8-19'!$A$11:$CN$476,40,FALSE)</f>
        <v>0</v>
      </c>
      <c r="AO56" s="3">
        <f>VLOOKUP(A56,'BalanceSheet 15-8-19'!$A$11:$CN$476,41,FALSE)</f>
        <v>0</v>
      </c>
      <c r="AP56" s="3">
        <f>VLOOKUP(A56,'BalanceSheet 15-8-19'!$A$11:$CN$476,42,FALSE)</f>
        <v>0</v>
      </c>
      <c r="AQ56" s="3">
        <f>VLOOKUP(A56,'BalanceSheet 15-8-19'!$A$11:$CN$476,43,FALSE)</f>
        <v>0</v>
      </c>
      <c r="AR56" s="3">
        <f>VLOOKUP(A56,'BalanceSheet 15-8-19'!$A$11:$CN$476,44,FALSE)</f>
        <v>0</v>
      </c>
      <c r="AS56" s="3">
        <f>VLOOKUP(A56,'BalanceSheet 15-8-19'!$A$11:$CN$476,45,FALSE)</f>
        <v>0</v>
      </c>
      <c r="AT56" s="3">
        <f>VLOOKUP(A56,'BalanceSheet 15-8-19'!$A$11:$CN$476,46,FALSE)</f>
        <v>0</v>
      </c>
      <c r="AU56" s="3">
        <f>VLOOKUP(A56,'BalanceSheet 15-8-19'!$A$11:$CN$476,47,FALSE)</f>
        <v>0</v>
      </c>
      <c r="AV56" s="3">
        <f>VLOOKUP(A56,'BalanceSheet 15-8-19'!$A$11:$CN$476,48,FALSE)</f>
        <v>0</v>
      </c>
      <c r="AW56" s="3">
        <f>VLOOKUP(A56,'BalanceSheet 15-8-19'!$A$11:$CN$476,49,FALSE)</f>
        <v>0</v>
      </c>
      <c r="AX56" s="3">
        <f>VLOOKUP(A56,'BalanceSheet 15-8-19'!$A$11:$CN$476,50,FALSE)</f>
        <v>0</v>
      </c>
      <c r="AY56" s="3">
        <f>VLOOKUP(A56,'BalanceSheet 15-8-19'!$A$11:$CN$476,51,FALSE)</f>
        <v>0</v>
      </c>
      <c r="AZ56" s="3">
        <f>VLOOKUP(A56,'BalanceSheet 15-8-19'!$A$11:$CN$476,52,FALSE)</f>
        <v>0</v>
      </c>
      <c r="BA56" s="3">
        <f>VLOOKUP(A56,'BalanceSheet 15-8-19'!$A$11:$CN$476,53,FALSE)</f>
        <v>0</v>
      </c>
      <c r="BB56" s="3">
        <f>VLOOKUP(A56,'BalanceSheet 15-8-19'!$A$11:$CN$476,54,FALSE)</f>
        <v>0</v>
      </c>
      <c r="BC56" s="3">
        <f>VLOOKUP(A56,'BalanceSheet 15-8-19'!$A$11:$CN$476,55,FALSE)</f>
        <v>0</v>
      </c>
      <c r="BD56" s="3">
        <f>VLOOKUP(A56,'BalanceSheet 15-8-19'!$A$11:$CN$476,56,FALSE)</f>
        <v>0</v>
      </c>
      <c r="BE56" s="3">
        <f>VLOOKUP(A56,'BalanceSheet 15-8-19'!$A$11:$CN$476,57,FALSE)</f>
        <v>0</v>
      </c>
      <c r="BF56" s="3">
        <f>VLOOKUP(A56,'BalanceSheet 15-8-19'!$A$11:$CN$476,58,FALSE)</f>
        <v>0</v>
      </c>
      <c r="BG56" s="12">
        <f>VLOOKUP(A56,'BalanceSheet 15-8-19'!$A$11:$CN$476,59,FALSE)</f>
        <v>0</v>
      </c>
      <c r="BH56" s="3">
        <f>VLOOKUP(A56,'BalanceSheet 15-8-19'!$A$11:$CN$476,60,FALSE)</f>
        <v>0</v>
      </c>
      <c r="BI56" s="3">
        <f>VLOOKUP(A56,'BalanceSheet 15-8-19'!$A$11:$CN$476,61,FALSE)</f>
        <v>0</v>
      </c>
      <c r="BJ56" s="3">
        <f>VLOOKUP(A56,'BalanceSheet 15-8-19'!$A$11:$CN$476,62,FALSE)</f>
        <v>0</v>
      </c>
      <c r="BK56" s="3"/>
      <c r="BL56" s="3">
        <f>VLOOKUP(A56,'BalanceSheet 15-8-19'!$A$11:$CN$476,64,FALSE)</f>
        <v>0</v>
      </c>
      <c r="BM56" s="3">
        <f>VLOOKUP(A56,'BalanceSheet 15-8-19'!$A$11:$CN$476,65,FALSE)</f>
        <v>0</v>
      </c>
      <c r="BN56" s="3">
        <f>VLOOKUP(A56,'BalanceSheet 15-8-19'!$A$11:$CN$476,66,FALSE)</f>
        <v>0</v>
      </c>
      <c r="BO56" s="3">
        <f>VLOOKUP(A56,'BalanceSheet 15-8-19'!$A$11:$CN$476,67,FALSE)</f>
        <v>0</v>
      </c>
      <c r="BP56" s="3">
        <f>VLOOKUP(A56,'BalanceSheet 15-8-19'!$A$11:$CN$476,68,FALSE)</f>
        <v>0</v>
      </c>
      <c r="BQ56" s="3">
        <f>VLOOKUP(A56,'BalanceSheet 15-8-19'!$A$11:$CN$476,69,FALSE)</f>
        <v>0</v>
      </c>
      <c r="BR56" s="3">
        <f>VLOOKUP(A56,'BalanceSheet 15-8-19'!$A$11:$CN$476,70,FALSE)</f>
        <v>0</v>
      </c>
      <c r="BS56" s="3">
        <f>VLOOKUP(A56,'BalanceSheet 15-8-19'!$A$11:$CN$476,71,FALSE)</f>
        <v>0</v>
      </c>
      <c r="BT56" s="3">
        <f>VLOOKUP(A56,'BalanceSheet 15-8-19'!$A$11:$CN$476,72,FALSE)</f>
        <v>0</v>
      </c>
      <c r="BU56" s="3">
        <f>VLOOKUP(A56,'BalanceSheet 15-8-19'!$A$11:$CN$476,73,FALSE)</f>
        <v>0</v>
      </c>
      <c r="BV56" s="3">
        <f>VLOOKUP(A56,'BalanceSheet 15-8-19'!$A$11:$CN$476,74,FALSE)</f>
        <v>0</v>
      </c>
      <c r="BW56" s="3">
        <f>VLOOKUP(A56,'BalanceSheet 15-8-19'!$A$11:$CN$476,75,FALSE)</f>
        <v>0</v>
      </c>
      <c r="BX56" s="3">
        <f>VLOOKUP(A56,'BalanceSheet 15-8-19'!$A$11:$CN$476,76,FALSE)</f>
        <v>0</v>
      </c>
      <c r="BY56" s="3">
        <f>VLOOKUP(A56,'BalanceSheet 15-8-19'!$A$11:$CN$476,77,FALSE)</f>
        <v>0</v>
      </c>
      <c r="BZ56" s="3">
        <f>VLOOKUP(A56,'BalanceSheet 15-8-19'!$A$11:$CN$476,78,FALSE)</f>
        <v>0</v>
      </c>
      <c r="CA56" s="3">
        <f>VLOOKUP(A56,'BalanceSheet 15-8-19'!$A$11:$CN$476,79,FALSE)</f>
        <v>0</v>
      </c>
      <c r="CB56" s="3">
        <f>VLOOKUP(A56,'BalanceSheet 15-8-19'!$A$11:$CN$476,80,FALSE)</f>
        <v>0</v>
      </c>
      <c r="CC56" s="3">
        <f>VLOOKUP(A56,'BalanceSheet 15-8-19'!$A$11:$CN$476,81,FALSE)</f>
        <v>0</v>
      </c>
      <c r="CD56" s="3">
        <f>VLOOKUP(A56,'BalanceSheet 15-8-19'!$A$11:$CN$476,82,FALSE)</f>
        <v>0</v>
      </c>
      <c r="CE56" s="3">
        <f>VLOOKUP(A56,'BalanceSheet 15-8-19'!$A$11:$CN$476,83,FALSE)</f>
        <v>0</v>
      </c>
      <c r="CF56" s="3">
        <f>VLOOKUP(A56,'BalanceSheet 15-8-19'!$A$11:$CN$476,84,FALSE)</f>
        <v>0</v>
      </c>
      <c r="CG56" s="3">
        <f>VLOOKUP(A56,'BalanceSheet 15-8-19'!$A$11:$CN$476,85,FALSE)</f>
        <v>0</v>
      </c>
      <c r="CH56" s="3">
        <f>VLOOKUP(A56,'BalanceSheet 15-8-19'!$A$11:$CN$476,86,FALSE)</f>
        <v>0</v>
      </c>
      <c r="CI56" s="3">
        <f>VLOOKUP(A56,'BalanceSheet 15-8-19'!$A$11:$CN$476,87,FALSE)</f>
        <v>0</v>
      </c>
      <c r="CJ56" s="3">
        <f>VLOOKUP(A56,'BalanceSheet 15-8-19'!$A$11:$CN$476,88,FALSE)</f>
        <v>0</v>
      </c>
      <c r="CK56" s="3">
        <f>VLOOKUP(A56,'BalanceSheet 15-8-19'!$A$11:$CN$476,89,FALSE)</f>
        <v>0</v>
      </c>
      <c r="CL56" s="3">
        <f>VLOOKUP(A56,'BalanceSheet 15-8-19'!$A$11:$CN$476,90,FALSE)</f>
        <v>0</v>
      </c>
      <c r="CM56" s="3">
        <f>VLOOKUP(A56,'BalanceSheet 15-8-19'!$A$11:$CN$476,91,FALSE)</f>
        <v>0</v>
      </c>
      <c r="CN56" s="3">
        <f>VLOOKUP(A56,'BalanceSheet 15-8-19'!$A$11:$CS$476,92,FALSE)</f>
        <v>0</v>
      </c>
      <c r="CO56" s="3">
        <f>VLOOKUP(A56,'BalanceSheet 15-8-19'!$A$11:$CS$476,93,FALSE)</f>
        <v>0</v>
      </c>
      <c r="CP56" s="3">
        <f>VLOOKUP(A56,'BalanceSheet 15-8-19'!$A$11:$CS$476,94,FALSE)</f>
        <v>0</v>
      </c>
      <c r="CQ56" s="3">
        <f>VLOOKUP(A56,'BalanceSheet 15-8-19'!$A$11:$CS$476,95,FALSE)</f>
        <v>0</v>
      </c>
      <c r="CR56" s="3">
        <f>VLOOKUP(A56,'BalanceSheet 15-8-19'!$A$11:$CS$476,96,FALSE)</f>
        <v>0</v>
      </c>
      <c r="CS56" s="3">
        <f t="shared" si="0"/>
        <v>0</v>
      </c>
      <c r="CU56" s="19">
        <f>CS56-('BalanceSheet 15-8-19'!CS56-'BalanceSheet 15-8-19'!CV56-'BalanceSheet 15-8-19'!CW56)</f>
        <v>0</v>
      </c>
      <c r="CW56" s="132">
        <f t="shared" si="1"/>
        <v>0</v>
      </c>
      <c r="CZ56" s="148">
        <f>HLOOKUP(A56,CJE!$I$5:$TV$2054,2050, FALSE)</f>
        <v>0</v>
      </c>
      <c r="DB56" s="148">
        <f t="shared" si="2"/>
        <v>0</v>
      </c>
    </row>
    <row r="57" spans="1:113" x14ac:dyDescent="0.2">
      <c r="A57" s="3" t="str">
        <f>'BalanceSheet 15-8-19'!A57</f>
        <v>100-102-13 - OCBC 689692093001(Healthbank)</v>
      </c>
      <c r="B57" s="3">
        <f>VLOOKUP(A57,'BalanceSheet 15-8-19'!$A$11:$CN$476,2,FALSE)</f>
        <v>0</v>
      </c>
      <c r="C57" s="3">
        <f>VLOOKUP(A57,'BalanceSheet 15-8-19'!$A$11:$CN$476,3,FALSE)</f>
        <v>0</v>
      </c>
      <c r="D57" s="3">
        <f>VLOOKUP(A57,'BalanceSheet 15-8-19'!$A$11:$CN$476,4,FALSE)</f>
        <v>0</v>
      </c>
      <c r="E57" s="3">
        <f>VLOOKUP(A57,'BalanceSheet 15-8-19'!$A$11:$CN$476,5,FALSE)</f>
        <v>0</v>
      </c>
      <c r="F57" s="3">
        <f>VLOOKUP(A57,'BalanceSheet 15-8-19'!$A$11:$CN$476,6,FALSE)</f>
        <v>0</v>
      </c>
      <c r="G57" s="3">
        <f>VLOOKUP(A57,'BalanceSheet 15-8-19'!$A$11:$CN$476,7,FALSE)</f>
        <v>0</v>
      </c>
      <c r="H57" s="3">
        <f>VLOOKUP(A57,'BalanceSheet 15-8-19'!$A$11:$CN$476,8,FALSE)</f>
        <v>0</v>
      </c>
      <c r="I57" s="3">
        <f>VLOOKUP(A57,'BalanceSheet 15-8-19'!$A$11:$CN$476,9,FALSE)</f>
        <v>0</v>
      </c>
      <c r="J57" s="3"/>
      <c r="K57" s="3">
        <f>VLOOKUP(A57,'BalanceSheet 15-8-19'!$A$11:$CN$476,11,FALSE)</f>
        <v>0</v>
      </c>
      <c r="L57" s="3">
        <f>VLOOKUP(A57,'BalanceSheet 15-8-19'!$A$11:$CN$476,12,FALSE)</f>
        <v>0</v>
      </c>
      <c r="M57" s="3">
        <f>VLOOKUP(A57,'BalanceSheet 15-8-19'!$A$11:$CN$476,13,FALSE)</f>
        <v>0</v>
      </c>
      <c r="N57" s="3">
        <f>VLOOKUP(A57,'BalanceSheet 15-8-19'!$A$11:$CN$476,14,FALSE)</f>
        <v>0</v>
      </c>
      <c r="O57" s="3">
        <f>VLOOKUP(A57,'BalanceSheet 15-8-19'!$A$11:$CN$476,15,FALSE)</f>
        <v>0</v>
      </c>
      <c r="P57" s="3">
        <f>VLOOKUP(A57,'BalanceSheet 15-8-19'!$A$11:$CN$476,16,FALSE)</f>
        <v>0</v>
      </c>
      <c r="Q57" s="3">
        <f>VLOOKUP(A57,'BalanceSheet 15-8-19'!$A$11:$CN$476,17,FALSE)</f>
        <v>0</v>
      </c>
      <c r="R57" s="3">
        <f>VLOOKUP(A57,'BalanceSheet 15-8-19'!$A$11:$CN$476,18,FALSE)</f>
        <v>0</v>
      </c>
      <c r="S57" s="3">
        <f>VLOOKUP(A57,'BalanceSheet 15-8-19'!$A$11:$CN$476,19,FALSE)</f>
        <v>0</v>
      </c>
      <c r="T57" s="3">
        <f>VLOOKUP(A57,'BalanceSheet 15-8-19'!$A$11:$CN$476,20,FALSE)</f>
        <v>0</v>
      </c>
      <c r="U57" s="3">
        <f>VLOOKUP(A57,'BalanceSheet 15-8-19'!$A$11:$CN$476,21,FALSE)</f>
        <v>0</v>
      </c>
      <c r="V57" s="3">
        <f>VLOOKUP(A57,'BalanceSheet 15-8-19'!$A$11:$CN$476,22,FALSE)</f>
        <v>0</v>
      </c>
      <c r="W57" s="3">
        <f>VLOOKUP(A57,'BalanceSheet 15-8-19'!$A$11:$CN$476,23,FALSE)</f>
        <v>0</v>
      </c>
      <c r="X57" s="3">
        <f>VLOOKUP(A57,'BalanceSheet 15-8-19'!$A$11:$CN$476,24,FALSE)</f>
        <v>0</v>
      </c>
      <c r="Y57" s="3">
        <f>VLOOKUP(A57,'BalanceSheet 15-8-19'!$A$11:$CN$476,25,FALSE)</f>
        <v>0</v>
      </c>
      <c r="Z57" s="3">
        <f>VLOOKUP(A57,'BalanceSheet 15-8-19'!$A$11:$CN$476,26,FALSE)</f>
        <v>0</v>
      </c>
      <c r="AA57" s="3">
        <f>VLOOKUP(A57,'BalanceSheet 15-8-19'!$A$11:$CN$476,27,FALSE)</f>
        <v>0</v>
      </c>
      <c r="AB57" s="3">
        <f>VLOOKUP(A57,'BalanceSheet 15-8-19'!$A$11:$CN$476,28,FALSE)</f>
        <v>0</v>
      </c>
      <c r="AC57" s="3">
        <f>VLOOKUP(A57,'BalanceSheet 15-8-19'!$A$11:$CN$476,29,FALSE)</f>
        <v>0</v>
      </c>
      <c r="AD57" s="3">
        <f>VLOOKUP(A57,'BalanceSheet 15-8-19'!$A$11:$CN$476,30,FALSE)</f>
        <v>0</v>
      </c>
      <c r="AE57" s="3">
        <f>VLOOKUP(A57,'BalanceSheet 15-8-19'!$A$11:$CN$476,31,FALSE)</f>
        <v>0</v>
      </c>
      <c r="AF57" s="3">
        <f>VLOOKUP(A57,'BalanceSheet 15-8-19'!$A$11:$CN$476,32,FALSE)</f>
        <v>0</v>
      </c>
      <c r="AG57" s="3">
        <f>VLOOKUP(A57,'BalanceSheet 15-8-19'!$A$11:$CN$476,33,FALSE)</f>
        <v>0</v>
      </c>
      <c r="AH57" s="3">
        <f>VLOOKUP(A57,'BalanceSheet 15-8-19'!$A$11:$CN$476,34,FALSE)</f>
        <v>0</v>
      </c>
      <c r="AI57" s="3">
        <f>VLOOKUP(A57,'BalanceSheet 15-8-19'!$A$11:$CN$476,35,FALSE)</f>
        <v>0</v>
      </c>
      <c r="AJ57" s="3">
        <f>VLOOKUP(A57,'BalanceSheet 15-8-19'!$A$11:$CN$476,36,FALSE)</f>
        <v>0</v>
      </c>
      <c r="AK57" s="3">
        <f>VLOOKUP(A57,'BalanceSheet 15-8-19'!$A$11:$CN$476,37,FALSE)</f>
        <v>0</v>
      </c>
      <c r="AL57" s="3">
        <f>VLOOKUP(A57,'BalanceSheet 15-8-19'!$A$11:$CN$476,38,FALSE)</f>
        <v>0</v>
      </c>
      <c r="AM57" s="3">
        <f>VLOOKUP(A57,'BalanceSheet 15-8-19'!$A$11:$CN$476,39,FALSE)</f>
        <v>0</v>
      </c>
      <c r="AN57" s="3">
        <f>VLOOKUP(A57,'BalanceSheet 15-8-19'!$A$11:$CN$476,40,FALSE)</f>
        <v>0</v>
      </c>
      <c r="AO57" s="3">
        <f>VLOOKUP(A57,'BalanceSheet 15-8-19'!$A$11:$CN$476,41,FALSE)</f>
        <v>0</v>
      </c>
      <c r="AP57" s="3">
        <f>VLOOKUP(A57,'BalanceSheet 15-8-19'!$A$11:$CN$476,42,FALSE)</f>
        <v>0</v>
      </c>
      <c r="AQ57" s="3">
        <f>VLOOKUP(A57,'BalanceSheet 15-8-19'!$A$11:$CN$476,43,FALSE)</f>
        <v>0</v>
      </c>
      <c r="AR57" s="3">
        <f>VLOOKUP(A57,'BalanceSheet 15-8-19'!$A$11:$CN$476,44,FALSE)</f>
        <v>0</v>
      </c>
      <c r="AS57" s="3">
        <f>VLOOKUP(A57,'BalanceSheet 15-8-19'!$A$11:$CN$476,45,FALSE)</f>
        <v>0</v>
      </c>
      <c r="AT57" s="3">
        <f>VLOOKUP(A57,'BalanceSheet 15-8-19'!$A$11:$CN$476,46,FALSE)</f>
        <v>0</v>
      </c>
      <c r="AU57" s="3">
        <f>VLOOKUP(A57,'BalanceSheet 15-8-19'!$A$11:$CN$476,47,FALSE)</f>
        <v>0</v>
      </c>
      <c r="AV57" s="3">
        <f>VLOOKUP(A57,'BalanceSheet 15-8-19'!$A$11:$CN$476,48,FALSE)</f>
        <v>0</v>
      </c>
      <c r="AW57" s="3">
        <f>VLOOKUP(A57,'BalanceSheet 15-8-19'!$A$11:$CN$476,49,FALSE)</f>
        <v>0</v>
      </c>
      <c r="AX57" s="3">
        <f>VLOOKUP(A57,'BalanceSheet 15-8-19'!$A$11:$CN$476,50,FALSE)</f>
        <v>0</v>
      </c>
      <c r="AY57" s="3">
        <f>VLOOKUP(A57,'BalanceSheet 15-8-19'!$A$11:$CN$476,51,FALSE)</f>
        <v>0</v>
      </c>
      <c r="AZ57" s="3">
        <f>VLOOKUP(A57,'BalanceSheet 15-8-19'!$A$11:$CN$476,52,FALSE)</f>
        <v>0</v>
      </c>
      <c r="BA57" s="3">
        <f>VLOOKUP(A57,'BalanceSheet 15-8-19'!$A$11:$CN$476,53,FALSE)</f>
        <v>0</v>
      </c>
      <c r="BB57" s="3">
        <f>VLOOKUP(A57,'BalanceSheet 15-8-19'!$A$11:$CN$476,54,FALSE)</f>
        <v>0</v>
      </c>
      <c r="BC57" s="3">
        <f>VLOOKUP(A57,'BalanceSheet 15-8-19'!$A$11:$CN$476,55,FALSE)</f>
        <v>0</v>
      </c>
      <c r="BD57" s="3">
        <f>VLOOKUP(A57,'BalanceSheet 15-8-19'!$A$11:$CN$476,56,FALSE)</f>
        <v>0</v>
      </c>
      <c r="BE57" s="3">
        <f>VLOOKUP(A57,'BalanceSheet 15-8-19'!$A$11:$CN$476,57,FALSE)</f>
        <v>0</v>
      </c>
      <c r="BF57" s="3">
        <f>VLOOKUP(A57,'BalanceSheet 15-8-19'!$A$11:$CN$476,58,FALSE)</f>
        <v>0</v>
      </c>
      <c r="BG57" s="12">
        <f>VLOOKUP(A57,'BalanceSheet 15-8-19'!$A$11:$CN$476,59,FALSE)</f>
        <v>0</v>
      </c>
      <c r="BH57" s="3">
        <f>VLOOKUP(A57,'BalanceSheet 15-8-19'!$A$11:$CN$476,60,FALSE)</f>
        <v>0</v>
      </c>
      <c r="BI57" s="3">
        <f>VLOOKUP(A57,'BalanceSheet 15-8-19'!$A$11:$CN$476,61,FALSE)</f>
        <v>0</v>
      </c>
      <c r="BJ57" s="3">
        <f>VLOOKUP(A57,'BalanceSheet 15-8-19'!$A$11:$CN$476,62,FALSE)</f>
        <v>0</v>
      </c>
      <c r="BK57" s="3"/>
      <c r="BL57" s="3">
        <f>VLOOKUP(A57,'BalanceSheet 15-8-19'!$A$11:$CN$476,64,FALSE)</f>
        <v>0</v>
      </c>
      <c r="BM57" s="3">
        <f>VLOOKUP(A57,'BalanceSheet 15-8-19'!$A$11:$CN$476,65,FALSE)</f>
        <v>0</v>
      </c>
      <c r="BN57" s="3">
        <f>VLOOKUP(A57,'BalanceSheet 15-8-19'!$A$11:$CN$476,66,FALSE)</f>
        <v>0</v>
      </c>
      <c r="BO57" s="3">
        <f>VLOOKUP(A57,'BalanceSheet 15-8-19'!$A$11:$CN$476,67,FALSE)</f>
        <v>0</v>
      </c>
      <c r="BP57" s="3">
        <f>VLOOKUP(A57,'BalanceSheet 15-8-19'!$A$11:$CN$476,68,FALSE)</f>
        <v>0</v>
      </c>
      <c r="BQ57" s="3">
        <f>VLOOKUP(A57,'BalanceSheet 15-8-19'!$A$11:$CN$476,69,FALSE)</f>
        <v>0</v>
      </c>
      <c r="BR57" s="3">
        <f>VLOOKUP(A57,'BalanceSheet 15-8-19'!$A$11:$CN$476,70,FALSE)</f>
        <v>0</v>
      </c>
      <c r="BS57" s="3">
        <f>VLOOKUP(A57,'BalanceSheet 15-8-19'!$A$11:$CN$476,71,FALSE)</f>
        <v>0</v>
      </c>
      <c r="BT57" s="3">
        <f>VLOOKUP(A57,'BalanceSheet 15-8-19'!$A$11:$CN$476,72,FALSE)</f>
        <v>0</v>
      </c>
      <c r="BU57" s="3">
        <f>VLOOKUP(A57,'BalanceSheet 15-8-19'!$A$11:$CN$476,73,FALSE)</f>
        <v>0</v>
      </c>
      <c r="BV57" s="3">
        <f>VLOOKUP(A57,'BalanceSheet 15-8-19'!$A$11:$CN$476,74,FALSE)</f>
        <v>0</v>
      </c>
      <c r="BW57" s="3">
        <f>VLOOKUP(A57,'BalanceSheet 15-8-19'!$A$11:$CN$476,75,FALSE)</f>
        <v>0</v>
      </c>
      <c r="BX57" s="3">
        <f>VLOOKUP(A57,'BalanceSheet 15-8-19'!$A$11:$CN$476,76,FALSE)</f>
        <v>0</v>
      </c>
      <c r="BY57" s="3">
        <f>VLOOKUP(A57,'BalanceSheet 15-8-19'!$A$11:$CN$476,77,FALSE)</f>
        <v>0</v>
      </c>
      <c r="BZ57" s="3">
        <f>VLOOKUP(A57,'BalanceSheet 15-8-19'!$A$11:$CN$476,78,FALSE)</f>
        <v>0</v>
      </c>
      <c r="CA57" s="3">
        <f>VLOOKUP(A57,'BalanceSheet 15-8-19'!$A$11:$CN$476,79,FALSE)</f>
        <v>0</v>
      </c>
      <c r="CB57" s="3">
        <f>VLOOKUP(A57,'BalanceSheet 15-8-19'!$A$11:$CN$476,80,FALSE)</f>
        <v>0</v>
      </c>
      <c r="CC57" s="3">
        <f>VLOOKUP(A57,'BalanceSheet 15-8-19'!$A$11:$CN$476,81,FALSE)</f>
        <v>0</v>
      </c>
      <c r="CD57" s="3">
        <f>VLOOKUP(A57,'BalanceSheet 15-8-19'!$A$11:$CN$476,82,FALSE)</f>
        <v>0</v>
      </c>
      <c r="CE57" s="3">
        <f>VLOOKUP(A57,'BalanceSheet 15-8-19'!$A$11:$CN$476,83,FALSE)</f>
        <v>0</v>
      </c>
      <c r="CF57" s="3">
        <f>VLOOKUP(A57,'BalanceSheet 15-8-19'!$A$11:$CN$476,84,FALSE)</f>
        <v>0</v>
      </c>
      <c r="CG57" s="3">
        <f>VLOOKUP(A57,'BalanceSheet 15-8-19'!$A$11:$CN$476,85,FALSE)</f>
        <v>0</v>
      </c>
      <c r="CH57" s="3">
        <f>VLOOKUP(A57,'BalanceSheet 15-8-19'!$A$11:$CN$476,86,FALSE)</f>
        <v>0</v>
      </c>
      <c r="CI57" s="3">
        <f>VLOOKUP(A57,'BalanceSheet 15-8-19'!$A$11:$CN$476,87,FALSE)</f>
        <v>0</v>
      </c>
      <c r="CJ57" s="3">
        <f>VLOOKUP(A57,'BalanceSheet 15-8-19'!$A$11:$CN$476,88,FALSE)</f>
        <v>0</v>
      </c>
      <c r="CK57" s="3">
        <f>VLOOKUP(A57,'BalanceSheet 15-8-19'!$A$11:$CN$476,89,FALSE)</f>
        <v>0</v>
      </c>
      <c r="CL57" s="3">
        <f>VLOOKUP(A57,'BalanceSheet 15-8-19'!$A$11:$CN$476,90,FALSE)</f>
        <v>0</v>
      </c>
      <c r="CM57" s="3">
        <f>VLOOKUP(A57,'BalanceSheet 15-8-19'!$A$11:$CN$476,91,FALSE)</f>
        <v>0</v>
      </c>
      <c r="CN57" s="3">
        <f>VLOOKUP(A57,'BalanceSheet 15-8-19'!$A$11:$CS$476,92,FALSE)</f>
        <v>0</v>
      </c>
      <c r="CO57" s="3">
        <f>VLOOKUP(A57,'BalanceSheet 15-8-19'!$A$11:$CS$476,93,FALSE)</f>
        <v>0</v>
      </c>
      <c r="CP57" s="3">
        <f>VLOOKUP(A57,'BalanceSheet 15-8-19'!$A$11:$CS$476,94,FALSE)</f>
        <v>0</v>
      </c>
      <c r="CQ57" s="3">
        <f>VLOOKUP(A57,'BalanceSheet 15-8-19'!$A$11:$CS$476,95,FALSE)</f>
        <v>0</v>
      </c>
      <c r="CR57" s="3">
        <f>VLOOKUP(A57,'BalanceSheet 15-8-19'!$A$11:$CS$476,96,FALSE)</f>
        <v>0</v>
      </c>
      <c r="CS57" s="3">
        <f t="shared" si="0"/>
        <v>0</v>
      </c>
      <c r="CU57" s="19">
        <f>CS57-('BalanceSheet 15-8-19'!CS57-'BalanceSheet 15-8-19'!CV57-'BalanceSheet 15-8-19'!CW57)</f>
        <v>0</v>
      </c>
      <c r="CW57" s="132">
        <f t="shared" si="1"/>
        <v>0</v>
      </c>
      <c r="CZ57" s="148">
        <f>HLOOKUP(A57,CJE!$I$5:$TV$2054,2050, FALSE)</f>
        <v>0</v>
      </c>
      <c r="DB57" s="148">
        <f t="shared" si="2"/>
        <v>0</v>
      </c>
    </row>
    <row r="58" spans="1:113" x14ac:dyDescent="0.2">
      <c r="A58" s="3" t="str">
        <f>'BalanceSheet 15-8-19'!A58</f>
        <v>100-102-15 - DBS 003-927092-5 SGD(REAPRA)</v>
      </c>
      <c r="B58" s="3">
        <f>VLOOKUP(A58,'BalanceSheet 15-8-19'!$A$11:$CN$476,2,FALSE)</f>
        <v>0</v>
      </c>
      <c r="C58" s="3">
        <f>VLOOKUP(A58,'BalanceSheet 15-8-19'!$A$11:$CN$476,3,FALSE)</f>
        <v>0</v>
      </c>
      <c r="D58" s="3">
        <f>VLOOKUP(A58,'BalanceSheet 15-8-19'!$A$11:$CN$476,4,FALSE)</f>
        <v>0</v>
      </c>
      <c r="E58" s="3">
        <f>VLOOKUP(A58,'BalanceSheet 15-8-19'!$A$11:$CN$476,5,FALSE)</f>
        <v>0</v>
      </c>
      <c r="F58" s="3">
        <f>VLOOKUP(A58,'BalanceSheet 15-8-19'!$A$11:$CN$476,6,FALSE)</f>
        <v>0</v>
      </c>
      <c r="G58" s="3">
        <f>VLOOKUP(A58,'BalanceSheet 15-8-19'!$A$11:$CN$476,7,FALSE)</f>
        <v>0</v>
      </c>
      <c r="H58" s="3">
        <f>VLOOKUP(A58,'BalanceSheet 15-8-19'!$A$11:$CN$476,8,FALSE)</f>
        <v>0</v>
      </c>
      <c r="I58" s="3">
        <f>VLOOKUP(A58,'BalanceSheet 15-8-19'!$A$11:$CN$476,9,FALSE)</f>
        <v>0</v>
      </c>
      <c r="J58" s="3"/>
      <c r="K58" s="3">
        <f>VLOOKUP(A58,'BalanceSheet 15-8-19'!$A$11:$CN$476,11,FALSE)</f>
        <v>0</v>
      </c>
      <c r="L58" s="3">
        <f>VLOOKUP(A58,'BalanceSheet 15-8-19'!$A$11:$CN$476,12,FALSE)</f>
        <v>0</v>
      </c>
      <c r="M58" s="3">
        <f>VLOOKUP(A58,'BalanceSheet 15-8-19'!$A$11:$CN$476,13,FALSE)</f>
        <v>0</v>
      </c>
      <c r="N58" s="3">
        <f>VLOOKUP(A58,'BalanceSheet 15-8-19'!$A$11:$CN$476,14,FALSE)</f>
        <v>0</v>
      </c>
      <c r="O58" s="3">
        <f>VLOOKUP(A58,'BalanceSheet 15-8-19'!$A$11:$CN$476,15,FALSE)</f>
        <v>0</v>
      </c>
      <c r="P58" s="3">
        <f>VLOOKUP(A58,'BalanceSheet 15-8-19'!$A$11:$CN$476,16,FALSE)</f>
        <v>0</v>
      </c>
      <c r="Q58" s="3">
        <f>VLOOKUP(A58,'BalanceSheet 15-8-19'!$A$11:$CN$476,17,FALSE)</f>
        <v>0</v>
      </c>
      <c r="R58" s="3">
        <f>VLOOKUP(A58,'BalanceSheet 15-8-19'!$A$11:$CN$476,18,FALSE)</f>
        <v>0</v>
      </c>
      <c r="S58" s="3">
        <f>VLOOKUP(A58,'BalanceSheet 15-8-19'!$A$11:$CN$476,19,FALSE)</f>
        <v>0</v>
      </c>
      <c r="T58" s="3">
        <f>VLOOKUP(A58,'BalanceSheet 15-8-19'!$A$11:$CN$476,20,FALSE)</f>
        <v>0</v>
      </c>
      <c r="U58" s="3">
        <f>VLOOKUP(A58,'BalanceSheet 15-8-19'!$A$11:$CN$476,21,FALSE)</f>
        <v>0</v>
      </c>
      <c r="V58" s="3">
        <f>VLOOKUP(A58,'BalanceSheet 15-8-19'!$A$11:$CN$476,22,FALSE)</f>
        <v>0</v>
      </c>
      <c r="W58" s="3">
        <f>VLOOKUP(A58,'BalanceSheet 15-8-19'!$A$11:$CN$476,23,FALSE)</f>
        <v>0</v>
      </c>
      <c r="X58" s="3">
        <f>VLOOKUP(A58,'BalanceSheet 15-8-19'!$A$11:$CN$476,24,FALSE)</f>
        <v>0</v>
      </c>
      <c r="Y58" s="3">
        <f>VLOOKUP(A58,'BalanceSheet 15-8-19'!$A$11:$CN$476,25,FALSE)</f>
        <v>0</v>
      </c>
      <c r="Z58" s="3">
        <f>VLOOKUP(A58,'BalanceSheet 15-8-19'!$A$11:$CN$476,26,FALSE)</f>
        <v>0</v>
      </c>
      <c r="AA58" s="3">
        <f>VLOOKUP(A58,'BalanceSheet 15-8-19'!$A$11:$CN$476,27,FALSE)</f>
        <v>0</v>
      </c>
      <c r="AB58" s="3">
        <f>VLOOKUP(A58,'BalanceSheet 15-8-19'!$A$11:$CN$476,28,FALSE)</f>
        <v>0</v>
      </c>
      <c r="AC58" s="3">
        <f>VLOOKUP(A58,'BalanceSheet 15-8-19'!$A$11:$CN$476,29,FALSE)</f>
        <v>0</v>
      </c>
      <c r="AD58" s="3">
        <f>VLOOKUP(A58,'BalanceSheet 15-8-19'!$A$11:$CN$476,30,FALSE)</f>
        <v>0</v>
      </c>
      <c r="AE58" s="3">
        <f>VLOOKUP(A58,'BalanceSheet 15-8-19'!$A$11:$CN$476,31,FALSE)</f>
        <v>0</v>
      </c>
      <c r="AF58" s="3">
        <f>VLOOKUP(A58,'BalanceSheet 15-8-19'!$A$11:$CN$476,32,FALSE)</f>
        <v>0</v>
      </c>
      <c r="AG58" s="3">
        <f>VLOOKUP(A58,'BalanceSheet 15-8-19'!$A$11:$CN$476,33,FALSE)</f>
        <v>0</v>
      </c>
      <c r="AH58" s="3">
        <f>VLOOKUP(A58,'BalanceSheet 15-8-19'!$A$11:$CN$476,34,FALSE)</f>
        <v>0</v>
      </c>
      <c r="AI58" s="3">
        <f>VLOOKUP(A58,'BalanceSheet 15-8-19'!$A$11:$CN$476,35,FALSE)</f>
        <v>0</v>
      </c>
      <c r="AJ58" s="3">
        <f>VLOOKUP(A58,'BalanceSheet 15-8-19'!$A$11:$CN$476,36,FALSE)</f>
        <v>0</v>
      </c>
      <c r="AK58" s="3">
        <f>VLOOKUP(A58,'BalanceSheet 15-8-19'!$A$11:$CN$476,37,FALSE)</f>
        <v>0</v>
      </c>
      <c r="AL58" s="3">
        <f>VLOOKUP(A58,'BalanceSheet 15-8-19'!$A$11:$CN$476,38,FALSE)</f>
        <v>0</v>
      </c>
      <c r="AM58" s="3">
        <f>VLOOKUP(A58,'BalanceSheet 15-8-19'!$A$11:$CN$476,39,FALSE)</f>
        <v>0</v>
      </c>
      <c r="AN58" s="3">
        <f>VLOOKUP(A58,'BalanceSheet 15-8-19'!$A$11:$CN$476,40,FALSE)</f>
        <v>0</v>
      </c>
      <c r="AO58" s="3">
        <f>VLOOKUP(A58,'BalanceSheet 15-8-19'!$A$11:$CN$476,41,FALSE)</f>
        <v>0</v>
      </c>
      <c r="AP58" s="3">
        <f>VLOOKUP(A58,'BalanceSheet 15-8-19'!$A$11:$CN$476,42,FALSE)</f>
        <v>0</v>
      </c>
      <c r="AQ58" s="3">
        <f>VLOOKUP(A58,'BalanceSheet 15-8-19'!$A$11:$CN$476,43,FALSE)</f>
        <v>0</v>
      </c>
      <c r="AR58" s="3">
        <f>VLOOKUP(A58,'BalanceSheet 15-8-19'!$A$11:$CN$476,44,FALSE)</f>
        <v>0</v>
      </c>
      <c r="AS58" s="3">
        <f>VLOOKUP(A58,'BalanceSheet 15-8-19'!$A$11:$CN$476,45,FALSE)</f>
        <v>0</v>
      </c>
      <c r="AT58" s="3">
        <f>VLOOKUP(A58,'BalanceSheet 15-8-19'!$A$11:$CN$476,46,FALSE)</f>
        <v>0</v>
      </c>
      <c r="AU58" s="3">
        <f>VLOOKUP(A58,'BalanceSheet 15-8-19'!$A$11:$CN$476,47,FALSE)</f>
        <v>0</v>
      </c>
      <c r="AV58" s="3">
        <f>VLOOKUP(A58,'BalanceSheet 15-8-19'!$A$11:$CN$476,48,FALSE)</f>
        <v>0</v>
      </c>
      <c r="AW58" s="3">
        <f>VLOOKUP(A58,'BalanceSheet 15-8-19'!$A$11:$CN$476,49,FALSE)</f>
        <v>0</v>
      </c>
      <c r="AX58" s="3">
        <f>VLOOKUP(A58,'BalanceSheet 15-8-19'!$A$11:$CN$476,50,FALSE)</f>
        <v>0</v>
      </c>
      <c r="AY58" s="3">
        <f>VLOOKUP(A58,'BalanceSheet 15-8-19'!$A$11:$CN$476,51,FALSE)</f>
        <v>0</v>
      </c>
      <c r="AZ58" s="3">
        <f>VLOOKUP(A58,'BalanceSheet 15-8-19'!$A$11:$CN$476,52,FALSE)</f>
        <v>0</v>
      </c>
      <c r="BA58" s="3">
        <f>VLOOKUP(A58,'BalanceSheet 15-8-19'!$A$11:$CN$476,53,FALSE)</f>
        <v>0</v>
      </c>
      <c r="BB58" s="3">
        <f>VLOOKUP(A58,'BalanceSheet 15-8-19'!$A$11:$CN$476,54,FALSE)</f>
        <v>0</v>
      </c>
      <c r="BC58" s="3">
        <f>VLOOKUP(A58,'BalanceSheet 15-8-19'!$A$11:$CN$476,55,FALSE)</f>
        <v>0</v>
      </c>
      <c r="BD58" s="3">
        <f>VLOOKUP(A58,'BalanceSheet 15-8-19'!$A$11:$CN$476,56,FALSE)</f>
        <v>0</v>
      </c>
      <c r="BE58" s="3">
        <f>VLOOKUP(A58,'BalanceSheet 15-8-19'!$A$11:$CN$476,57,FALSE)</f>
        <v>0</v>
      </c>
      <c r="BF58" s="3">
        <f>VLOOKUP(A58,'BalanceSheet 15-8-19'!$A$11:$CN$476,58,FALSE)</f>
        <v>0</v>
      </c>
      <c r="BG58" s="12">
        <f>VLOOKUP(A58,'BalanceSheet 15-8-19'!$A$11:$CN$476,59,FALSE)</f>
        <v>0</v>
      </c>
      <c r="BH58" s="3">
        <f>VLOOKUP(A58,'BalanceSheet 15-8-19'!$A$11:$CN$476,60,FALSE)</f>
        <v>0</v>
      </c>
      <c r="BI58" s="3">
        <f>VLOOKUP(A58,'BalanceSheet 15-8-19'!$A$11:$CN$476,61,FALSE)</f>
        <v>0</v>
      </c>
      <c r="BJ58" s="3">
        <f>VLOOKUP(A58,'BalanceSheet 15-8-19'!$A$11:$CN$476,62,FALSE)</f>
        <v>0</v>
      </c>
      <c r="BK58" s="3"/>
      <c r="BL58" s="3">
        <f>VLOOKUP(A58,'BalanceSheet 15-8-19'!$A$11:$CN$476,64,FALSE)</f>
        <v>0</v>
      </c>
      <c r="BM58" s="3">
        <f>VLOOKUP(A58,'BalanceSheet 15-8-19'!$A$11:$CN$476,65,FALSE)</f>
        <v>0</v>
      </c>
      <c r="BN58" s="3">
        <f>VLOOKUP(A58,'BalanceSheet 15-8-19'!$A$11:$CN$476,66,FALSE)</f>
        <v>0</v>
      </c>
      <c r="BO58" s="3">
        <f>VLOOKUP(A58,'BalanceSheet 15-8-19'!$A$11:$CN$476,67,FALSE)</f>
        <v>0</v>
      </c>
      <c r="BP58" s="3">
        <f>VLOOKUP(A58,'BalanceSheet 15-8-19'!$A$11:$CN$476,68,FALSE)</f>
        <v>0</v>
      </c>
      <c r="BQ58" s="3">
        <f>VLOOKUP(A58,'BalanceSheet 15-8-19'!$A$11:$CN$476,69,FALSE)</f>
        <v>0</v>
      </c>
      <c r="BR58" s="3">
        <f>VLOOKUP(A58,'BalanceSheet 15-8-19'!$A$11:$CN$476,70,FALSE)</f>
        <v>0</v>
      </c>
      <c r="BS58" s="3">
        <f>VLOOKUP(A58,'BalanceSheet 15-8-19'!$A$11:$CN$476,71,FALSE)</f>
        <v>0</v>
      </c>
      <c r="BT58" s="3">
        <f>VLOOKUP(A58,'BalanceSheet 15-8-19'!$A$11:$CN$476,72,FALSE)</f>
        <v>0</v>
      </c>
      <c r="BU58" s="3">
        <f>VLOOKUP(A58,'BalanceSheet 15-8-19'!$A$11:$CN$476,73,FALSE)</f>
        <v>0</v>
      </c>
      <c r="BV58" s="3">
        <f>VLOOKUP(A58,'BalanceSheet 15-8-19'!$A$11:$CN$476,74,FALSE)</f>
        <v>0</v>
      </c>
      <c r="BW58" s="3">
        <f>VLOOKUP(A58,'BalanceSheet 15-8-19'!$A$11:$CN$476,75,FALSE)</f>
        <v>0</v>
      </c>
      <c r="BX58" s="3">
        <f>VLOOKUP(A58,'BalanceSheet 15-8-19'!$A$11:$CN$476,76,FALSE)</f>
        <v>0</v>
      </c>
      <c r="BY58" s="3">
        <f>VLOOKUP(A58,'BalanceSheet 15-8-19'!$A$11:$CN$476,77,FALSE)</f>
        <v>0</v>
      </c>
      <c r="BZ58" s="3">
        <f>VLOOKUP(A58,'BalanceSheet 15-8-19'!$A$11:$CN$476,78,FALSE)</f>
        <v>0</v>
      </c>
      <c r="CA58" s="3">
        <f>VLOOKUP(A58,'BalanceSheet 15-8-19'!$A$11:$CN$476,79,FALSE)</f>
        <v>0</v>
      </c>
      <c r="CB58" s="3">
        <f>VLOOKUP(A58,'BalanceSheet 15-8-19'!$A$11:$CN$476,80,FALSE)</f>
        <v>0</v>
      </c>
      <c r="CC58" s="3">
        <f>VLOOKUP(A58,'BalanceSheet 15-8-19'!$A$11:$CN$476,81,FALSE)</f>
        <v>0</v>
      </c>
      <c r="CD58" s="3">
        <f>VLOOKUP(A58,'BalanceSheet 15-8-19'!$A$11:$CN$476,82,FALSE)</f>
        <v>0</v>
      </c>
      <c r="CE58" s="3">
        <f>VLOOKUP(A58,'BalanceSheet 15-8-19'!$A$11:$CN$476,83,FALSE)</f>
        <v>0</v>
      </c>
      <c r="CF58" s="3">
        <f>VLOOKUP(A58,'BalanceSheet 15-8-19'!$A$11:$CN$476,84,FALSE)</f>
        <v>0</v>
      </c>
      <c r="CG58" s="3">
        <f>VLOOKUP(A58,'BalanceSheet 15-8-19'!$A$11:$CN$476,85,FALSE)</f>
        <v>0</v>
      </c>
      <c r="CH58" s="3">
        <f>VLOOKUP(A58,'BalanceSheet 15-8-19'!$A$11:$CN$476,86,FALSE)</f>
        <v>0</v>
      </c>
      <c r="CI58" s="3">
        <f>VLOOKUP(A58,'BalanceSheet 15-8-19'!$A$11:$CN$476,87,FALSE)</f>
        <v>0</v>
      </c>
      <c r="CJ58" s="3">
        <f>VLOOKUP(A58,'BalanceSheet 15-8-19'!$A$11:$CN$476,88,FALSE)</f>
        <v>0</v>
      </c>
      <c r="CK58" s="3">
        <f>VLOOKUP(A58,'BalanceSheet 15-8-19'!$A$11:$CN$476,89,FALSE)</f>
        <v>0</v>
      </c>
      <c r="CL58" s="3">
        <f>VLOOKUP(A58,'BalanceSheet 15-8-19'!$A$11:$CN$476,90,FALSE)</f>
        <v>0</v>
      </c>
      <c r="CM58" s="3">
        <f>VLOOKUP(A58,'BalanceSheet 15-8-19'!$A$11:$CN$476,91,FALSE)</f>
        <v>0</v>
      </c>
      <c r="CN58" s="3">
        <f>VLOOKUP(A58,'BalanceSheet 15-8-19'!$A$11:$CS$476,92,FALSE)</f>
        <v>0</v>
      </c>
      <c r="CO58" s="3">
        <f>VLOOKUP(A58,'BalanceSheet 15-8-19'!$A$11:$CS$476,93,FALSE)</f>
        <v>0</v>
      </c>
      <c r="CP58" s="3">
        <f>VLOOKUP(A58,'BalanceSheet 15-8-19'!$A$11:$CS$476,94,FALSE)</f>
        <v>0</v>
      </c>
      <c r="CQ58" s="3">
        <f>VLOOKUP(A58,'BalanceSheet 15-8-19'!$A$11:$CS$476,95,FALSE)</f>
        <v>0</v>
      </c>
      <c r="CR58" s="3">
        <f>VLOOKUP(A58,'BalanceSheet 15-8-19'!$A$11:$CS$476,96,FALSE)</f>
        <v>0</v>
      </c>
      <c r="CS58" s="3">
        <f t="shared" si="0"/>
        <v>0</v>
      </c>
      <c r="CU58" s="19">
        <f>CS58-('BalanceSheet 15-8-19'!CS58-'BalanceSheet 15-8-19'!CV58-'BalanceSheet 15-8-19'!CW58)</f>
        <v>0</v>
      </c>
      <c r="CW58" s="132">
        <f t="shared" si="1"/>
        <v>0</v>
      </c>
      <c r="CZ58" s="148">
        <f>HLOOKUP(A58,CJE!$I$5:$TV$2054,2050, FALSE)</f>
        <v>0</v>
      </c>
      <c r="DB58" s="148">
        <f t="shared" si="2"/>
        <v>0</v>
      </c>
    </row>
    <row r="59" spans="1:113" x14ac:dyDescent="0.2">
      <c r="A59" s="3" t="str">
        <f>'BalanceSheet 15-8-19'!A59</f>
        <v>100-102-16 - SMBC 10328900 (REAPRA)</v>
      </c>
      <c r="B59" s="3">
        <f>VLOOKUP(A59,'BalanceSheet 15-8-19'!$A$11:$CN$476,2,FALSE)</f>
        <v>0</v>
      </c>
      <c r="C59" s="3">
        <f>VLOOKUP(A59,'BalanceSheet 15-8-19'!$A$11:$CN$476,3,FALSE)</f>
        <v>0</v>
      </c>
      <c r="D59" s="3">
        <f>VLOOKUP(A59,'BalanceSheet 15-8-19'!$A$11:$CN$476,4,FALSE)</f>
        <v>0</v>
      </c>
      <c r="E59" s="3">
        <f>VLOOKUP(A59,'BalanceSheet 15-8-19'!$A$11:$CN$476,5,FALSE)</f>
        <v>0</v>
      </c>
      <c r="F59" s="3">
        <f>VLOOKUP(A59,'BalanceSheet 15-8-19'!$A$11:$CN$476,6,FALSE)</f>
        <v>0</v>
      </c>
      <c r="G59" s="3">
        <f>VLOOKUP(A59,'BalanceSheet 15-8-19'!$A$11:$CN$476,7,FALSE)</f>
        <v>0</v>
      </c>
      <c r="H59" s="3">
        <f>VLOOKUP(A59,'BalanceSheet 15-8-19'!$A$11:$CN$476,8,FALSE)</f>
        <v>0</v>
      </c>
      <c r="I59" s="3">
        <f>VLOOKUP(A59,'BalanceSheet 15-8-19'!$A$11:$CN$476,9,FALSE)</f>
        <v>0</v>
      </c>
      <c r="J59" s="3"/>
      <c r="K59" s="3">
        <f>VLOOKUP(A59,'BalanceSheet 15-8-19'!$A$11:$CN$476,11,FALSE)</f>
        <v>0</v>
      </c>
      <c r="L59" s="3">
        <f>VLOOKUP(A59,'BalanceSheet 15-8-19'!$A$11:$CN$476,12,FALSE)</f>
        <v>0</v>
      </c>
      <c r="M59" s="3">
        <f>VLOOKUP(A59,'BalanceSheet 15-8-19'!$A$11:$CN$476,13,FALSE)</f>
        <v>0</v>
      </c>
      <c r="N59" s="3">
        <f>VLOOKUP(A59,'BalanceSheet 15-8-19'!$A$11:$CN$476,14,FALSE)</f>
        <v>0</v>
      </c>
      <c r="O59" s="3">
        <f>VLOOKUP(A59,'BalanceSheet 15-8-19'!$A$11:$CN$476,15,FALSE)</f>
        <v>0</v>
      </c>
      <c r="P59" s="3">
        <f>VLOOKUP(A59,'BalanceSheet 15-8-19'!$A$11:$CN$476,16,FALSE)</f>
        <v>0</v>
      </c>
      <c r="Q59" s="3">
        <f>VLOOKUP(A59,'BalanceSheet 15-8-19'!$A$11:$CN$476,17,FALSE)</f>
        <v>0</v>
      </c>
      <c r="R59" s="3">
        <f>VLOOKUP(A59,'BalanceSheet 15-8-19'!$A$11:$CN$476,18,FALSE)</f>
        <v>0</v>
      </c>
      <c r="S59" s="3">
        <f>VLOOKUP(A59,'BalanceSheet 15-8-19'!$A$11:$CN$476,19,FALSE)</f>
        <v>0</v>
      </c>
      <c r="T59" s="3">
        <f>VLOOKUP(A59,'BalanceSheet 15-8-19'!$A$11:$CN$476,20,FALSE)</f>
        <v>0</v>
      </c>
      <c r="U59" s="3">
        <f>VLOOKUP(A59,'BalanceSheet 15-8-19'!$A$11:$CN$476,21,FALSE)</f>
        <v>0</v>
      </c>
      <c r="V59" s="3">
        <f>VLOOKUP(A59,'BalanceSheet 15-8-19'!$A$11:$CN$476,22,FALSE)</f>
        <v>0</v>
      </c>
      <c r="W59" s="3">
        <f>VLOOKUP(A59,'BalanceSheet 15-8-19'!$A$11:$CN$476,23,FALSE)</f>
        <v>0</v>
      </c>
      <c r="X59" s="3">
        <f>VLOOKUP(A59,'BalanceSheet 15-8-19'!$A$11:$CN$476,24,FALSE)</f>
        <v>0</v>
      </c>
      <c r="Y59" s="3">
        <f>VLOOKUP(A59,'BalanceSheet 15-8-19'!$A$11:$CN$476,25,FALSE)</f>
        <v>0</v>
      </c>
      <c r="Z59" s="3">
        <f>VLOOKUP(A59,'BalanceSheet 15-8-19'!$A$11:$CN$476,26,FALSE)</f>
        <v>0</v>
      </c>
      <c r="AA59" s="3">
        <f>VLOOKUP(A59,'BalanceSheet 15-8-19'!$A$11:$CN$476,27,FALSE)</f>
        <v>0</v>
      </c>
      <c r="AB59" s="3">
        <f>VLOOKUP(A59,'BalanceSheet 15-8-19'!$A$11:$CN$476,28,FALSE)</f>
        <v>0</v>
      </c>
      <c r="AC59" s="3">
        <f>VLOOKUP(A59,'BalanceSheet 15-8-19'!$A$11:$CN$476,29,FALSE)</f>
        <v>0</v>
      </c>
      <c r="AD59" s="3">
        <f>VLOOKUP(A59,'BalanceSheet 15-8-19'!$A$11:$CN$476,30,FALSE)</f>
        <v>0</v>
      </c>
      <c r="AE59" s="3">
        <f>VLOOKUP(A59,'BalanceSheet 15-8-19'!$A$11:$CN$476,31,FALSE)</f>
        <v>0</v>
      </c>
      <c r="AF59" s="3">
        <f>VLOOKUP(A59,'BalanceSheet 15-8-19'!$A$11:$CN$476,32,FALSE)</f>
        <v>0</v>
      </c>
      <c r="AG59" s="3">
        <f>VLOOKUP(A59,'BalanceSheet 15-8-19'!$A$11:$CN$476,33,FALSE)</f>
        <v>0</v>
      </c>
      <c r="AH59" s="3">
        <f>VLOOKUP(A59,'BalanceSheet 15-8-19'!$A$11:$CN$476,34,FALSE)</f>
        <v>0</v>
      </c>
      <c r="AI59" s="3">
        <f>VLOOKUP(A59,'BalanceSheet 15-8-19'!$A$11:$CN$476,35,FALSE)</f>
        <v>0</v>
      </c>
      <c r="AJ59" s="3">
        <f>VLOOKUP(A59,'BalanceSheet 15-8-19'!$A$11:$CN$476,36,FALSE)</f>
        <v>0</v>
      </c>
      <c r="AK59" s="3">
        <f>VLOOKUP(A59,'BalanceSheet 15-8-19'!$A$11:$CN$476,37,FALSE)</f>
        <v>0</v>
      </c>
      <c r="AL59" s="3">
        <f>VLOOKUP(A59,'BalanceSheet 15-8-19'!$A$11:$CN$476,38,FALSE)</f>
        <v>0</v>
      </c>
      <c r="AM59" s="3">
        <f>VLOOKUP(A59,'BalanceSheet 15-8-19'!$A$11:$CN$476,39,FALSE)</f>
        <v>0</v>
      </c>
      <c r="AN59" s="3">
        <f>VLOOKUP(A59,'BalanceSheet 15-8-19'!$A$11:$CN$476,40,FALSE)</f>
        <v>0</v>
      </c>
      <c r="AO59" s="3">
        <f>VLOOKUP(A59,'BalanceSheet 15-8-19'!$A$11:$CN$476,41,FALSE)</f>
        <v>0</v>
      </c>
      <c r="AP59" s="3">
        <f>VLOOKUP(A59,'BalanceSheet 15-8-19'!$A$11:$CN$476,42,FALSE)</f>
        <v>0</v>
      </c>
      <c r="AQ59" s="3">
        <f>VLOOKUP(A59,'BalanceSheet 15-8-19'!$A$11:$CN$476,43,FALSE)</f>
        <v>0</v>
      </c>
      <c r="AR59" s="3">
        <f>VLOOKUP(A59,'BalanceSheet 15-8-19'!$A$11:$CN$476,44,FALSE)</f>
        <v>0</v>
      </c>
      <c r="AS59" s="3">
        <f>VLOOKUP(A59,'BalanceSheet 15-8-19'!$A$11:$CN$476,45,FALSE)</f>
        <v>0</v>
      </c>
      <c r="AT59" s="3">
        <f>VLOOKUP(A59,'BalanceSheet 15-8-19'!$A$11:$CN$476,46,FALSE)</f>
        <v>0</v>
      </c>
      <c r="AU59" s="3">
        <f>VLOOKUP(A59,'BalanceSheet 15-8-19'!$A$11:$CN$476,47,FALSE)</f>
        <v>0</v>
      </c>
      <c r="AV59" s="3">
        <f>VLOOKUP(A59,'BalanceSheet 15-8-19'!$A$11:$CN$476,48,FALSE)</f>
        <v>0</v>
      </c>
      <c r="AW59" s="3">
        <f>VLOOKUP(A59,'BalanceSheet 15-8-19'!$A$11:$CN$476,49,FALSE)</f>
        <v>0</v>
      </c>
      <c r="AX59" s="3">
        <f>VLOOKUP(A59,'BalanceSheet 15-8-19'!$A$11:$CN$476,50,FALSE)</f>
        <v>0</v>
      </c>
      <c r="AY59" s="3">
        <f>VLOOKUP(A59,'BalanceSheet 15-8-19'!$A$11:$CN$476,51,FALSE)</f>
        <v>0</v>
      </c>
      <c r="AZ59" s="3">
        <f>VLOOKUP(A59,'BalanceSheet 15-8-19'!$A$11:$CN$476,52,FALSE)</f>
        <v>0</v>
      </c>
      <c r="BA59" s="3">
        <f>VLOOKUP(A59,'BalanceSheet 15-8-19'!$A$11:$CN$476,53,FALSE)</f>
        <v>0</v>
      </c>
      <c r="BB59" s="3">
        <f>VLOOKUP(A59,'BalanceSheet 15-8-19'!$A$11:$CN$476,54,FALSE)</f>
        <v>0</v>
      </c>
      <c r="BC59" s="3">
        <f>VLOOKUP(A59,'BalanceSheet 15-8-19'!$A$11:$CN$476,55,FALSE)</f>
        <v>0</v>
      </c>
      <c r="BD59" s="3">
        <f>VLOOKUP(A59,'BalanceSheet 15-8-19'!$A$11:$CN$476,56,FALSE)</f>
        <v>0</v>
      </c>
      <c r="BE59" s="3">
        <f>VLOOKUP(A59,'BalanceSheet 15-8-19'!$A$11:$CN$476,57,FALSE)</f>
        <v>0</v>
      </c>
      <c r="BF59" s="3">
        <f>VLOOKUP(A59,'BalanceSheet 15-8-19'!$A$11:$CN$476,58,FALSE)</f>
        <v>0</v>
      </c>
      <c r="BG59" s="12">
        <f>VLOOKUP(A59,'BalanceSheet 15-8-19'!$A$11:$CN$476,59,FALSE)</f>
        <v>0</v>
      </c>
      <c r="BH59" s="3">
        <f>VLOOKUP(A59,'BalanceSheet 15-8-19'!$A$11:$CN$476,60,FALSE)</f>
        <v>0</v>
      </c>
      <c r="BI59" s="3">
        <f>VLOOKUP(A59,'BalanceSheet 15-8-19'!$A$11:$CN$476,61,FALSE)</f>
        <v>0</v>
      </c>
      <c r="BJ59" s="3">
        <f>VLOOKUP(A59,'BalanceSheet 15-8-19'!$A$11:$CN$476,62,FALSE)</f>
        <v>0</v>
      </c>
      <c r="BK59" s="3"/>
      <c r="BL59" s="3">
        <f>VLOOKUP(A59,'BalanceSheet 15-8-19'!$A$11:$CN$476,64,FALSE)</f>
        <v>0</v>
      </c>
      <c r="BM59" s="3">
        <f>VLOOKUP(A59,'BalanceSheet 15-8-19'!$A$11:$CN$476,65,FALSE)</f>
        <v>0</v>
      </c>
      <c r="BN59" s="3">
        <f>VLOOKUP(A59,'BalanceSheet 15-8-19'!$A$11:$CN$476,66,FALSE)</f>
        <v>0</v>
      </c>
      <c r="BO59" s="3">
        <f>VLOOKUP(A59,'BalanceSheet 15-8-19'!$A$11:$CN$476,67,FALSE)</f>
        <v>0</v>
      </c>
      <c r="BP59" s="3">
        <f>VLOOKUP(A59,'BalanceSheet 15-8-19'!$A$11:$CN$476,68,FALSE)</f>
        <v>0</v>
      </c>
      <c r="BQ59" s="3">
        <f>VLOOKUP(A59,'BalanceSheet 15-8-19'!$A$11:$CN$476,69,FALSE)</f>
        <v>0</v>
      </c>
      <c r="BR59" s="3">
        <f>VLOOKUP(A59,'BalanceSheet 15-8-19'!$A$11:$CN$476,70,FALSE)</f>
        <v>0</v>
      </c>
      <c r="BS59" s="3">
        <f>VLOOKUP(A59,'BalanceSheet 15-8-19'!$A$11:$CN$476,71,FALSE)</f>
        <v>0</v>
      </c>
      <c r="BT59" s="3">
        <f>VLOOKUP(A59,'BalanceSheet 15-8-19'!$A$11:$CN$476,72,FALSE)</f>
        <v>0</v>
      </c>
      <c r="BU59" s="3">
        <f>VLOOKUP(A59,'BalanceSheet 15-8-19'!$A$11:$CN$476,73,FALSE)</f>
        <v>0</v>
      </c>
      <c r="BV59" s="3">
        <f>VLOOKUP(A59,'BalanceSheet 15-8-19'!$A$11:$CN$476,74,FALSE)</f>
        <v>0</v>
      </c>
      <c r="BW59" s="3">
        <f>VLOOKUP(A59,'BalanceSheet 15-8-19'!$A$11:$CN$476,75,FALSE)</f>
        <v>0</v>
      </c>
      <c r="BX59" s="3">
        <f>VLOOKUP(A59,'BalanceSheet 15-8-19'!$A$11:$CN$476,76,FALSE)</f>
        <v>0</v>
      </c>
      <c r="BY59" s="3">
        <f>VLOOKUP(A59,'BalanceSheet 15-8-19'!$A$11:$CN$476,77,FALSE)</f>
        <v>0</v>
      </c>
      <c r="BZ59" s="3">
        <f>VLOOKUP(A59,'BalanceSheet 15-8-19'!$A$11:$CN$476,78,FALSE)</f>
        <v>0</v>
      </c>
      <c r="CA59" s="3">
        <f>VLOOKUP(A59,'BalanceSheet 15-8-19'!$A$11:$CN$476,79,FALSE)</f>
        <v>0</v>
      </c>
      <c r="CB59" s="3">
        <f>VLOOKUP(A59,'BalanceSheet 15-8-19'!$A$11:$CN$476,80,FALSE)</f>
        <v>0</v>
      </c>
      <c r="CC59" s="3">
        <f>VLOOKUP(A59,'BalanceSheet 15-8-19'!$A$11:$CN$476,81,FALSE)</f>
        <v>0</v>
      </c>
      <c r="CD59" s="3">
        <f>VLOOKUP(A59,'BalanceSheet 15-8-19'!$A$11:$CN$476,82,FALSE)</f>
        <v>0</v>
      </c>
      <c r="CE59" s="3">
        <f>VLOOKUP(A59,'BalanceSheet 15-8-19'!$A$11:$CN$476,83,FALSE)</f>
        <v>0</v>
      </c>
      <c r="CF59" s="3">
        <f>VLOOKUP(A59,'BalanceSheet 15-8-19'!$A$11:$CN$476,84,FALSE)</f>
        <v>0</v>
      </c>
      <c r="CG59" s="3">
        <f>VLOOKUP(A59,'BalanceSheet 15-8-19'!$A$11:$CN$476,85,FALSE)</f>
        <v>0</v>
      </c>
      <c r="CH59" s="3">
        <f>VLOOKUP(A59,'BalanceSheet 15-8-19'!$A$11:$CN$476,86,FALSE)</f>
        <v>0</v>
      </c>
      <c r="CI59" s="3">
        <f>VLOOKUP(A59,'BalanceSheet 15-8-19'!$A$11:$CN$476,87,FALSE)</f>
        <v>0</v>
      </c>
      <c r="CJ59" s="3">
        <f>VLOOKUP(A59,'BalanceSheet 15-8-19'!$A$11:$CN$476,88,FALSE)</f>
        <v>0</v>
      </c>
      <c r="CK59" s="3">
        <f>VLOOKUP(A59,'BalanceSheet 15-8-19'!$A$11:$CN$476,89,FALSE)</f>
        <v>0</v>
      </c>
      <c r="CL59" s="3">
        <f>VLOOKUP(A59,'BalanceSheet 15-8-19'!$A$11:$CN$476,90,FALSE)</f>
        <v>0</v>
      </c>
      <c r="CM59" s="3">
        <f>VLOOKUP(A59,'BalanceSheet 15-8-19'!$A$11:$CN$476,91,FALSE)</f>
        <v>0</v>
      </c>
      <c r="CN59" s="3">
        <f>VLOOKUP(A59,'BalanceSheet 15-8-19'!$A$11:$CS$476,92,FALSE)</f>
        <v>0</v>
      </c>
      <c r="CO59" s="3">
        <f>VLOOKUP(A59,'BalanceSheet 15-8-19'!$A$11:$CS$476,93,FALSE)</f>
        <v>0</v>
      </c>
      <c r="CP59" s="3">
        <f>VLOOKUP(A59,'BalanceSheet 15-8-19'!$A$11:$CS$476,94,FALSE)</f>
        <v>0</v>
      </c>
      <c r="CQ59" s="3">
        <f>VLOOKUP(A59,'BalanceSheet 15-8-19'!$A$11:$CS$476,95,FALSE)</f>
        <v>0</v>
      </c>
      <c r="CR59" s="3">
        <f>VLOOKUP(A59,'BalanceSheet 15-8-19'!$A$11:$CS$476,96,FALSE)</f>
        <v>0</v>
      </c>
      <c r="CS59" s="3">
        <f t="shared" si="0"/>
        <v>0</v>
      </c>
      <c r="CU59" s="19">
        <f>CS59-('BalanceSheet 15-8-19'!CS59-'BalanceSheet 15-8-19'!CV59-'BalanceSheet 15-8-19'!CW59)</f>
        <v>0</v>
      </c>
      <c r="CW59" s="132">
        <f t="shared" si="1"/>
        <v>0</v>
      </c>
      <c r="CZ59" s="148">
        <f>HLOOKUP(A59,CJE!$I$5:$TV$2054,2050, FALSE)</f>
        <v>0</v>
      </c>
      <c r="DB59" s="148">
        <f t="shared" si="2"/>
        <v>0</v>
      </c>
    </row>
    <row r="60" spans="1:113" x14ac:dyDescent="0.2">
      <c r="A60" s="3" t="str">
        <f>'BalanceSheet 15-8-19'!A60</f>
        <v>100-102-17 - DBS 003-929020-9 SGD (NLH)</v>
      </c>
      <c r="B60" s="3">
        <f>VLOOKUP(A60,'BalanceSheet 15-8-19'!$A$11:$CN$476,2,FALSE)</f>
        <v>0</v>
      </c>
      <c r="C60" s="3">
        <f>VLOOKUP(A60,'BalanceSheet 15-8-19'!$A$11:$CN$476,3,FALSE)</f>
        <v>0</v>
      </c>
      <c r="D60" s="3">
        <f>VLOOKUP(A60,'BalanceSheet 15-8-19'!$A$11:$CN$476,4,FALSE)</f>
        <v>0</v>
      </c>
      <c r="E60" s="3">
        <f>VLOOKUP(A60,'BalanceSheet 15-8-19'!$A$11:$CN$476,5,FALSE)</f>
        <v>0</v>
      </c>
      <c r="F60" s="3">
        <f>VLOOKUP(A60,'BalanceSheet 15-8-19'!$A$11:$CN$476,6,FALSE)</f>
        <v>0</v>
      </c>
      <c r="G60" s="3">
        <f>VLOOKUP(A60,'BalanceSheet 15-8-19'!$A$11:$CN$476,7,FALSE)</f>
        <v>0</v>
      </c>
      <c r="H60" s="3">
        <f>VLOOKUP(A60,'BalanceSheet 15-8-19'!$A$11:$CN$476,8,FALSE)</f>
        <v>0</v>
      </c>
      <c r="I60" s="3">
        <f>VLOOKUP(A60,'BalanceSheet 15-8-19'!$A$11:$CN$476,9,FALSE)</f>
        <v>0</v>
      </c>
      <c r="J60" s="3"/>
      <c r="K60" s="3">
        <f>VLOOKUP(A60,'BalanceSheet 15-8-19'!$A$11:$CN$476,11,FALSE)</f>
        <v>0</v>
      </c>
      <c r="L60" s="3">
        <f>VLOOKUP(A60,'BalanceSheet 15-8-19'!$A$11:$CN$476,12,FALSE)</f>
        <v>0</v>
      </c>
      <c r="M60" s="3">
        <f>VLOOKUP(A60,'BalanceSheet 15-8-19'!$A$11:$CN$476,13,FALSE)</f>
        <v>0</v>
      </c>
      <c r="N60" s="3">
        <f>VLOOKUP(A60,'BalanceSheet 15-8-19'!$A$11:$CN$476,14,FALSE)</f>
        <v>0</v>
      </c>
      <c r="O60" s="3">
        <f>VLOOKUP(A60,'BalanceSheet 15-8-19'!$A$11:$CN$476,15,FALSE)</f>
        <v>0</v>
      </c>
      <c r="P60" s="3">
        <f>VLOOKUP(A60,'BalanceSheet 15-8-19'!$A$11:$CN$476,16,FALSE)</f>
        <v>0</v>
      </c>
      <c r="Q60" s="3">
        <f>VLOOKUP(A60,'BalanceSheet 15-8-19'!$A$11:$CN$476,17,FALSE)</f>
        <v>0</v>
      </c>
      <c r="R60" s="3">
        <f>VLOOKUP(A60,'BalanceSheet 15-8-19'!$A$11:$CN$476,18,FALSE)</f>
        <v>0</v>
      </c>
      <c r="S60" s="3">
        <f>VLOOKUP(A60,'BalanceSheet 15-8-19'!$A$11:$CN$476,19,FALSE)</f>
        <v>0</v>
      </c>
      <c r="T60" s="3">
        <f>VLOOKUP(A60,'BalanceSheet 15-8-19'!$A$11:$CN$476,20,FALSE)</f>
        <v>0</v>
      </c>
      <c r="U60" s="3">
        <f>VLOOKUP(A60,'BalanceSheet 15-8-19'!$A$11:$CN$476,21,FALSE)</f>
        <v>0</v>
      </c>
      <c r="V60" s="3">
        <f>VLOOKUP(A60,'BalanceSheet 15-8-19'!$A$11:$CN$476,22,FALSE)</f>
        <v>0</v>
      </c>
      <c r="W60" s="3">
        <f>VLOOKUP(A60,'BalanceSheet 15-8-19'!$A$11:$CN$476,23,FALSE)</f>
        <v>0</v>
      </c>
      <c r="X60" s="3">
        <f>VLOOKUP(A60,'BalanceSheet 15-8-19'!$A$11:$CN$476,24,FALSE)</f>
        <v>0</v>
      </c>
      <c r="Y60" s="3">
        <f>VLOOKUP(A60,'BalanceSheet 15-8-19'!$A$11:$CN$476,25,FALSE)</f>
        <v>0</v>
      </c>
      <c r="Z60" s="3">
        <f>VLOOKUP(A60,'BalanceSheet 15-8-19'!$A$11:$CN$476,26,FALSE)</f>
        <v>0</v>
      </c>
      <c r="AA60" s="3">
        <f>VLOOKUP(A60,'BalanceSheet 15-8-19'!$A$11:$CN$476,27,FALSE)</f>
        <v>0</v>
      </c>
      <c r="AB60" s="3">
        <f>VLOOKUP(A60,'BalanceSheet 15-8-19'!$A$11:$CN$476,28,FALSE)</f>
        <v>0</v>
      </c>
      <c r="AC60" s="3">
        <f>VLOOKUP(A60,'BalanceSheet 15-8-19'!$A$11:$CN$476,29,FALSE)</f>
        <v>0</v>
      </c>
      <c r="AD60" s="3">
        <f>VLOOKUP(A60,'BalanceSheet 15-8-19'!$A$11:$CN$476,30,FALSE)</f>
        <v>0</v>
      </c>
      <c r="AE60" s="3">
        <f>VLOOKUP(A60,'BalanceSheet 15-8-19'!$A$11:$CN$476,31,FALSE)</f>
        <v>0</v>
      </c>
      <c r="AF60" s="3">
        <f>VLOOKUP(A60,'BalanceSheet 15-8-19'!$A$11:$CN$476,32,FALSE)</f>
        <v>0</v>
      </c>
      <c r="AG60" s="3">
        <f>VLOOKUP(A60,'BalanceSheet 15-8-19'!$A$11:$CN$476,33,FALSE)</f>
        <v>0</v>
      </c>
      <c r="AH60" s="3">
        <f>VLOOKUP(A60,'BalanceSheet 15-8-19'!$A$11:$CN$476,34,FALSE)</f>
        <v>0</v>
      </c>
      <c r="AI60" s="3">
        <f>VLOOKUP(A60,'BalanceSheet 15-8-19'!$A$11:$CN$476,35,FALSE)</f>
        <v>0</v>
      </c>
      <c r="AJ60" s="3">
        <f>VLOOKUP(A60,'BalanceSheet 15-8-19'!$A$11:$CN$476,36,FALSE)</f>
        <v>0</v>
      </c>
      <c r="AK60" s="3">
        <f>VLOOKUP(A60,'BalanceSheet 15-8-19'!$A$11:$CN$476,37,FALSE)</f>
        <v>0</v>
      </c>
      <c r="AL60" s="3">
        <f>VLOOKUP(A60,'BalanceSheet 15-8-19'!$A$11:$CN$476,38,FALSE)</f>
        <v>0</v>
      </c>
      <c r="AM60" s="3">
        <f>VLOOKUP(A60,'BalanceSheet 15-8-19'!$A$11:$CN$476,39,FALSE)</f>
        <v>0</v>
      </c>
      <c r="AN60" s="3">
        <f>VLOOKUP(A60,'BalanceSheet 15-8-19'!$A$11:$CN$476,40,FALSE)</f>
        <v>0</v>
      </c>
      <c r="AO60" s="3">
        <f>VLOOKUP(A60,'BalanceSheet 15-8-19'!$A$11:$CN$476,41,FALSE)</f>
        <v>0</v>
      </c>
      <c r="AP60" s="3">
        <f>VLOOKUP(A60,'BalanceSheet 15-8-19'!$A$11:$CN$476,42,FALSE)</f>
        <v>0</v>
      </c>
      <c r="AQ60" s="3">
        <f>VLOOKUP(A60,'BalanceSheet 15-8-19'!$A$11:$CN$476,43,FALSE)</f>
        <v>0</v>
      </c>
      <c r="AR60" s="3">
        <f>VLOOKUP(A60,'BalanceSheet 15-8-19'!$A$11:$CN$476,44,FALSE)</f>
        <v>0</v>
      </c>
      <c r="AS60" s="3">
        <f>VLOOKUP(A60,'BalanceSheet 15-8-19'!$A$11:$CN$476,45,FALSE)</f>
        <v>0</v>
      </c>
      <c r="AT60" s="3">
        <f>VLOOKUP(A60,'BalanceSheet 15-8-19'!$A$11:$CN$476,46,FALSE)</f>
        <v>0</v>
      </c>
      <c r="AU60" s="3">
        <f>VLOOKUP(A60,'BalanceSheet 15-8-19'!$A$11:$CN$476,47,FALSE)</f>
        <v>0</v>
      </c>
      <c r="AV60" s="3">
        <f>VLOOKUP(A60,'BalanceSheet 15-8-19'!$A$11:$CN$476,48,FALSE)</f>
        <v>0</v>
      </c>
      <c r="AW60" s="3">
        <f>VLOOKUP(A60,'BalanceSheet 15-8-19'!$A$11:$CN$476,49,FALSE)</f>
        <v>0</v>
      </c>
      <c r="AX60" s="3">
        <f>VLOOKUP(A60,'BalanceSheet 15-8-19'!$A$11:$CN$476,50,FALSE)</f>
        <v>0</v>
      </c>
      <c r="AY60" s="3">
        <f>VLOOKUP(A60,'BalanceSheet 15-8-19'!$A$11:$CN$476,51,FALSE)</f>
        <v>0</v>
      </c>
      <c r="AZ60" s="3">
        <f>VLOOKUP(A60,'BalanceSheet 15-8-19'!$A$11:$CN$476,52,FALSE)</f>
        <v>0</v>
      </c>
      <c r="BA60" s="3">
        <f>VLOOKUP(A60,'BalanceSheet 15-8-19'!$A$11:$CN$476,53,FALSE)</f>
        <v>0</v>
      </c>
      <c r="BB60" s="3">
        <f>VLOOKUP(A60,'BalanceSheet 15-8-19'!$A$11:$CN$476,54,FALSE)</f>
        <v>0</v>
      </c>
      <c r="BC60" s="3">
        <f>VLOOKUP(A60,'BalanceSheet 15-8-19'!$A$11:$CN$476,55,FALSE)</f>
        <v>0</v>
      </c>
      <c r="BD60" s="3">
        <f>VLOOKUP(A60,'BalanceSheet 15-8-19'!$A$11:$CN$476,56,FALSE)</f>
        <v>0</v>
      </c>
      <c r="BE60" s="3">
        <f>VLOOKUP(A60,'BalanceSheet 15-8-19'!$A$11:$CN$476,57,FALSE)</f>
        <v>0</v>
      </c>
      <c r="BF60" s="3">
        <f>VLOOKUP(A60,'BalanceSheet 15-8-19'!$A$11:$CN$476,58,FALSE)</f>
        <v>0</v>
      </c>
      <c r="BG60" s="12">
        <f>VLOOKUP(A60,'BalanceSheet 15-8-19'!$A$11:$CN$476,59,FALSE)</f>
        <v>0</v>
      </c>
      <c r="BH60" s="3">
        <f>VLOOKUP(A60,'BalanceSheet 15-8-19'!$A$11:$CN$476,60,FALSE)</f>
        <v>0</v>
      </c>
      <c r="BI60" s="3">
        <f>VLOOKUP(A60,'BalanceSheet 15-8-19'!$A$11:$CN$476,61,FALSE)</f>
        <v>0</v>
      </c>
      <c r="BJ60" s="3">
        <f>VLOOKUP(A60,'BalanceSheet 15-8-19'!$A$11:$CN$476,62,FALSE)</f>
        <v>0</v>
      </c>
      <c r="BK60" s="3"/>
      <c r="BL60" s="3">
        <f>VLOOKUP(A60,'BalanceSheet 15-8-19'!$A$11:$CN$476,64,FALSE)</f>
        <v>0</v>
      </c>
      <c r="BM60" s="3">
        <f>VLOOKUP(A60,'BalanceSheet 15-8-19'!$A$11:$CN$476,65,FALSE)</f>
        <v>0</v>
      </c>
      <c r="BN60" s="3">
        <f>VLOOKUP(A60,'BalanceSheet 15-8-19'!$A$11:$CN$476,66,FALSE)</f>
        <v>0</v>
      </c>
      <c r="BO60" s="3">
        <f>VLOOKUP(A60,'BalanceSheet 15-8-19'!$A$11:$CN$476,67,FALSE)</f>
        <v>0</v>
      </c>
      <c r="BP60" s="3">
        <f>VLOOKUP(A60,'BalanceSheet 15-8-19'!$A$11:$CN$476,68,FALSE)</f>
        <v>0</v>
      </c>
      <c r="BQ60" s="3">
        <f>VLOOKUP(A60,'BalanceSheet 15-8-19'!$A$11:$CN$476,69,FALSE)</f>
        <v>0</v>
      </c>
      <c r="BR60" s="3">
        <f>VLOOKUP(A60,'BalanceSheet 15-8-19'!$A$11:$CN$476,70,FALSE)</f>
        <v>0</v>
      </c>
      <c r="BS60" s="3">
        <f>VLOOKUP(A60,'BalanceSheet 15-8-19'!$A$11:$CN$476,71,FALSE)</f>
        <v>0</v>
      </c>
      <c r="BT60" s="3">
        <f>VLOOKUP(A60,'BalanceSheet 15-8-19'!$A$11:$CN$476,72,FALSE)</f>
        <v>0</v>
      </c>
      <c r="BU60" s="3">
        <f>VLOOKUP(A60,'BalanceSheet 15-8-19'!$A$11:$CN$476,73,FALSE)</f>
        <v>0</v>
      </c>
      <c r="BV60" s="3">
        <f>VLOOKUP(A60,'BalanceSheet 15-8-19'!$A$11:$CN$476,74,FALSE)</f>
        <v>0</v>
      </c>
      <c r="BW60" s="3">
        <f>VLOOKUP(A60,'BalanceSheet 15-8-19'!$A$11:$CN$476,75,FALSE)</f>
        <v>0</v>
      </c>
      <c r="BX60" s="3">
        <f>VLOOKUP(A60,'BalanceSheet 15-8-19'!$A$11:$CN$476,76,FALSE)</f>
        <v>0</v>
      </c>
      <c r="BY60" s="3">
        <f>VLOOKUP(A60,'BalanceSheet 15-8-19'!$A$11:$CN$476,77,FALSE)</f>
        <v>0</v>
      </c>
      <c r="BZ60" s="3">
        <f>VLOOKUP(A60,'BalanceSheet 15-8-19'!$A$11:$CN$476,78,FALSE)</f>
        <v>0</v>
      </c>
      <c r="CA60" s="3">
        <f>VLOOKUP(A60,'BalanceSheet 15-8-19'!$A$11:$CN$476,79,FALSE)</f>
        <v>0</v>
      </c>
      <c r="CB60" s="3">
        <f>VLOOKUP(A60,'BalanceSheet 15-8-19'!$A$11:$CN$476,80,FALSE)</f>
        <v>0</v>
      </c>
      <c r="CC60" s="3">
        <f>VLOOKUP(A60,'BalanceSheet 15-8-19'!$A$11:$CN$476,81,FALSE)</f>
        <v>0</v>
      </c>
      <c r="CD60" s="3">
        <f>VLOOKUP(A60,'BalanceSheet 15-8-19'!$A$11:$CN$476,82,FALSE)</f>
        <v>0</v>
      </c>
      <c r="CE60" s="3">
        <f>VLOOKUP(A60,'BalanceSheet 15-8-19'!$A$11:$CN$476,83,FALSE)</f>
        <v>0</v>
      </c>
      <c r="CF60" s="3">
        <f>VLOOKUP(A60,'BalanceSheet 15-8-19'!$A$11:$CN$476,84,FALSE)</f>
        <v>0</v>
      </c>
      <c r="CG60" s="3">
        <f>VLOOKUP(A60,'BalanceSheet 15-8-19'!$A$11:$CN$476,85,FALSE)</f>
        <v>0</v>
      </c>
      <c r="CH60" s="3">
        <f>VLOOKUP(A60,'BalanceSheet 15-8-19'!$A$11:$CN$476,86,FALSE)</f>
        <v>0</v>
      </c>
      <c r="CI60" s="3">
        <f>VLOOKUP(A60,'BalanceSheet 15-8-19'!$A$11:$CN$476,87,FALSE)</f>
        <v>0</v>
      </c>
      <c r="CJ60" s="3">
        <f>VLOOKUP(A60,'BalanceSheet 15-8-19'!$A$11:$CN$476,88,FALSE)</f>
        <v>0</v>
      </c>
      <c r="CK60" s="3">
        <f>VLOOKUP(A60,'BalanceSheet 15-8-19'!$A$11:$CN$476,89,FALSE)</f>
        <v>0</v>
      </c>
      <c r="CL60" s="3">
        <f>VLOOKUP(A60,'BalanceSheet 15-8-19'!$A$11:$CN$476,90,FALSE)</f>
        <v>0</v>
      </c>
      <c r="CM60" s="3">
        <f>VLOOKUP(A60,'BalanceSheet 15-8-19'!$A$11:$CN$476,91,FALSE)</f>
        <v>0</v>
      </c>
      <c r="CN60" s="3">
        <f>VLOOKUP(A60,'BalanceSheet 15-8-19'!$A$11:$CS$476,92,FALSE)</f>
        <v>0</v>
      </c>
      <c r="CO60" s="3">
        <f>VLOOKUP(A60,'BalanceSheet 15-8-19'!$A$11:$CS$476,93,FALSE)</f>
        <v>0</v>
      </c>
      <c r="CP60" s="3">
        <f>VLOOKUP(A60,'BalanceSheet 15-8-19'!$A$11:$CS$476,94,FALSE)</f>
        <v>0</v>
      </c>
      <c r="CQ60" s="3">
        <f>VLOOKUP(A60,'BalanceSheet 15-8-19'!$A$11:$CS$476,95,FALSE)</f>
        <v>0</v>
      </c>
      <c r="CR60" s="3">
        <f>VLOOKUP(A60,'BalanceSheet 15-8-19'!$A$11:$CS$476,96,FALSE)</f>
        <v>0</v>
      </c>
      <c r="CS60" s="3">
        <f t="shared" si="0"/>
        <v>0</v>
      </c>
      <c r="CU60" s="19">
        <f>CS60-('BalanceSheet 15-8-19'!CS60-'BalanceSheet 15-8-19'!CV60-'BalanceSheet 15-8-19'!CW60)</f>
        <v>0</v>
      </c>
      <c r="CW60" s="132">
        <f t="shared" si="1"/>
        <v>0</v>
      </c>
      <c r="CZ60" s="148">
        <f>HLOOKUP(A60,CJE!$I$5:$TV$2054,2050, FALSE)</f>
        <v>0</v>
      </c>
      <c r="DB60" s="148">
        <f t="shared" si="2"/>
        <v>0</v>
      </c>
    </row>
    <row r="61" spans="1:113" x14ac:dyDescent="0.2">
      <c r="A61" s="3" t="str">
        <f>'BalanceSheet 15-8-19'!A61</f>
        <v>100-102-18 - Mercantile 112911115667497 BDT (Venturas)</v>
      </c>
      <c r="B61" s="3">
        <f>VLOOKUP(A61,'BalanceSheet 15-8-19'!$A$11:$CN$476,2,FALSE)</f>
        <v>0</v>
      </c>
      <c r="C61" s="3">
        <f>VLOOKUP(A61,'BalanceSheet 15-8-19'!$A$11:$CN$476,3,FALSE)</f>
        <v>0</v>
      </c>
      <c r="D61" s="3">
        <f>VLOOKUP(A61,'BalanceSheet 15-8-19'!$A$11:$CN$476,4,FALSE)</f>
        <v>0</v>
      </c>
      <c r="E61" s="3">
        <f>VLOOKUP(A61,'BalanceSheet 15-8-19'!$A$11:$CN$476,5,FALSE)</f>
        <v>0</v>
      </c>
      <c r="F61" s="3">
        <f>VLOOKUP(A61,'BalanceSheet 15-8-19'!$A$11:$CN$476,6,FALSE)</f>
        <v>0</v>
      </c>
      <c r="G61" s="3">
        <f>VLOOKUP(A61,'BalanceSheet 15-8-19'!$A$11:$CN$476,7,FALSE)</f>
        <v>0</v>
      </c>
      <c r="H61" s="3">
        <f>VLOOKUP(A61,'BalanceSheet 15-8-19'!$A$11:$CN$476,8,FALSE)</f>
        <v>0</v>
      </c>
      <c r="I61" s="3">
        <f>VLOOKUP(A61,'BalanceSheet 15-8-19'!$A$11:$CN$476,9,FALSE)</f>
        <v>0</v>
      </c>
      <c r="J61" s="3"/>
      <c r="K61" s="3">
        <f>VLOOKUP(A61,'BalanceSheet 15-8-19'!$A$11:$CN$476,11,FALSE)</f>
        <v>0</v>
      </c>
      <c r="L61" s="3">
        <f>VLOOKUP(A61,'BalanceSheet 15-8-19'!$A$11:$CN$476,12,FALSE)</f>
        <v>0</v>
      </c>
      <c r="M61" s="3">
        <f>VLOOKUP(A61,'BalanceSheet 15-8-19'!$A$11:$CN$476,13,FALSE)</f>
        <v>0</v>
      </c>
      <c r="N61" s="3">
        <f>VLOOKUP(A61,'BalanceSheet 15-8-19'!$A$11:$CN$476,14,FALSE)</f>
        <v>0</v>
      </c>
      <c r="O61" s="3">
        <f>VLOOKUP(A61,'BalanceSheet 15-8-19'!$A$11:$CN$476,15,FALSE)</f>
        <v>0</v>
      </c>
      <c r="P61" s="3">
        <f>VLOOKUP(A61,'BalanceSheet 15-8-19'!$A$11:$CN$476,16,FALSE)</f>
        <v>0</v>
      </c>
      <c r="Q61" s="3">
        <f>VLOOKUP(A61,'BalanceSheet 15-8-19'!$A$11:$CN$476,17,FALSE)</f>
        <v>0</v>
      </c>
      <c r="R61" s="3">
        <f>VLOOKUP(A61,'BalanceSheet 15-8-19'!$A$11:$CN$476,18,FALSE)</f>
        <v>0</v>
      </c>
      <c r="S61" s="3">
        <f>VLOOKUP(A61,'BalanceSheet 15-8-19'!$A$11:$CN$476,19,FALSE)</f>
        <v>0</v>
      </c>
      <c r="T61" s="3">
        <f>VLOOKUP(A61,'BalanceSheet 15-8-19'!$A$11:$CN$476,20,FALSE)</f>
        <v>0</v>
      </c>
      <c r="U61" s="3">
        <f>VLOOKUP(A61,'BalanceSheet 15-8-19'!$A$11:$CN$476,21,FALSE)</f>
        <v>0</v>
      </c>
      <c r="V61" s="3">
        <f>VLOOKUP(A61,'BalanceSheet 15-8-19'!$A$11:$CN$476,22,FALSE)</f>
        <v>0</v>
      </c>
      <c r="W61" s="3">
        <f>VLOOKUP(A61,'BalanceSheet 15-8-19'!$A$11:$CN$476,23,FALSE)</f>
        <v>0</v>
      </c>
      <c r="X61" s="3">
        <f>VLOOKUP(A61,'BalanceSheet 15-8-19'!$A$11:$CN$476,24,FALSE)</f>
        <v>0</v>
      </c>
      <c r="Y61" s="3">
        <f>VLOOKUP(A61,'BalanceSheet 15-8-19'!$A$11:$CN$476,25,FALSE)</f>
        <v>0</v>
      </c>
      <c r="Z61" s="3">
        <f>VLOOKUP(A61,'BalanceSheet 15-8-19'!$A$11:$CN$476,26,FALSE)</f>
        <v>0</v>
      </c>
      <c r="AA61" s="3">
        <f>VLOOKUP(A61,'BalanceSheet 15-8-19'!$A$11:$CN$476,27,FALSE)</f>
        <v>0</v>
      </c>
      <c r="AB61" s="3">
        <f>VLOOKUP(A61,'BalanceSheet 15-8-19'!$A$11:$CN$476,28,FALSE)</f>
        <v>0</v>
      </c>
      <c r="AC61" s="3">
        <f>VLOOKUP(A61,'BalanceSheet 15-8-19'!$A$11:$CN$476,29,FALSE)</f>
        <v>0</v>
      </c>
      <c r="AD61" s="3">
        <f>VLOOKUP(A61,'BalanceSheet 15-8-19'!$A$11:$CN$476,30,FALSE)</f>
        <v>0</v>
      </c>
      <c r="AE61" s="3">
        <f>VLOOKUP(A61,'BalanceSheet 15-8-19'!$A$11:$CN$476,31,FALSE)</f>
        <v>0</v>
      </c>
      <c r="AF61" s="3">
        <f>VLOOKUP(A61,'BalanceSheet 15-8-19'!$A$11:$CN$476,32,FALSE)</f>
        <v>0</v>
      </c>
      <c r="AG61" s="3">
        <f>VLOOKUP(A61,'BalanceSheet 15-8-19'!$A$11:$CN$476,33,FALSE)</f>
        <v>0</v>
      </c>
      <c r="AH61" s="3">
        <f>VLOOKUP(A61,'BalanceSheet 15-8-19'!$A$11:$CN$476,34,FALSE)</f>
        <v>0</v>
      </c>
      <c r="AI61" s="3">
        <f>VLOOKUP(A61,'BalanceSheet 15-8-19'!$A$11:$CN$476,35,FALSE)</f>
        <v>0</v>
      </c>
      <c r="AJ61" s="3">
        <f>VLOOKUP(A61,'BalanceSheet 15-8-19'!$A$11:$CN$476,36,FALSE)</f>
        <v>0</v>
      </c>
      <c r="AK61" s="3">
        <f>VLOOKUP(A61,'BalanceSheet 15-8-19'!$A$11:$CN$476,37,FALSE)</f>
        <v>0</v>
      </c>
      <c r="AL61" s="3">
        <f>VLOOKUP(A61,'BalanceSheet 15-8-19'!$A$11:$CN$476,38,FALSE)</f>
        <v>0</v>
      </c>
      <c r="AM61" s="3">
        <f>VLOOKUP(A61,'BalanceSheet 15-8-19'!$A$11:$CN$476,39,FALSE)</f>
        <v>0</v>
      </c>
      <c r="AN61" s="3">
        <f>VLOOKUP(A61,'BalanceSheet 15-8-19'!$A$11:$CN$476,40,FALSE)</f>
        <v>0</v>
      </c>
      <c r="AO61" s="3">
        <f>VLOOKUP(A61,'BalanceSheet 15-8-19'!$A$11:$CN$476,41,FALSE)</f>
        <v>0</v>
      </c>
      <c r="AP61" s="3">
        <f>VLOOKUP(A61,'BalanceSheet 15-8-19'!$A$11:$CN$476,42,FALSE)</f>
        <v>0</v>
      </c>
      <c r="AQ61" s="3">
        <f>VLOOKUP(A61,'BalanceSheet 15-8-19'!$A$11:$CN$476,43,FALSE)</f>
        <v>0</v>
      </c>
      <c r="AR61" s="3">
        <f>VLOOKUP(A61,'BalanceSheet 15-8-19'!$A$11:$CN$476,44,FALSE)</f>
        <v>0</v>
      </c>
      <c r="AS61" s="3">
        <f>VLOOKUP(A61,'BalanceSheet 15-8-19'!$A$11:$CN$476,45,FALSE)</f>
        <v>0</v>
      </c>
      <c r="AT61" s="3">
        <f>VLOOKUP(A61,'BalanceSheet 15-8-19'!$A$11:$CN$476,46,FALSE)</f>
        <v>0</v>
      </c>
      <c r="AU61" s="3">
        <f>VLOOKUP(A61,'BalanceSheet 15-8-19'!$A$11:$CN$476,47,FALSE)</f>
        <v>0</v>
      </c>
      <c r="AV61" s="3">
        <f>VLOOKUP(A61,'BalanceSheet 15-8-19'!$A$11:$CN$476,48,FALSE)</f>
        <v>0</v>
      </c>
      <c r="AW61" s="3">
        <f>VLOOKUP(A61,'BalanceSheet 15-8-19'!$A$11:$CN$476,49,FALSE)</f>
        <v>0</v>
      </c>
      <c r="AX61" s="3">
        <f>VLOOKUP(A61,'BalanceSheet 15-8-19'!$A$11:$CN$476,50,FALSE)</f>
        <v>0</v>
      </c>
      <c r="AY61" s="3">
        <f>VLOOKUP(A61,'BalanceSheet 15-8-19'!$A$11:$CN$476,51,FALSE)</f>
        <v>0</v>
      </c>
      <c r="AZ61" s="3">
        <f>VLOOKUP(A61,'BalanceSheet 15-8-19'!$A$11:$CN$476,52,FALSE)</f>
        <v>0</v>
      </c>
      <c r="BA61" s="3">
        <f>VLOOKUP(A61,'BalanceSheet 15-8-19'!$A$11:$CN$476,53,FALSE)</f>
        <v>0</v>
      </c>
      <c r="BB61" s="3">
        <f>VLOOKUP(A61,'BalanceSheet 15-8-19'!$A$11:$CN$476,54,FALSE)</f>
        <v>0</v>
      </c>
      <c r="BC61" s="3">
        <f>VLOOKUP(A61,'BalanceSheet 15-8-19'!$A$11:$CN$476,55,FALSE)</f>
        <v>0</v>
      </c>
      <c r="BD61" s="3">
        <f>VLOOKUP(A61,'BalanceSheet 15-8-19'!$A$11:$CN$476,56,FALSE)</f>
        <v>0</v>
      </c>
      <c r="BE61" s="3">
        <f>VLOOKUP(A61,'BalanceSheet 15-8-19'!$A$11:$CN$476,57,FALSE)</f>
        <v>0</v>
      </c>
      <c r="BF61" s="3">
        <f>VLOOKUP(A61,'BalanceSheet 15-8-19'!$A$11:$CN$476,58,FALSE)</f>
        <v>0</v>
      </c>
      <c r="BG61" s="12">
        <f>VLOOKUP(A61,'BalanceSheet 15-8-19'!$A$11:$CN$476,59,FALSE)</f>
        <v>0</v>
      </c>
      <c r="BH61" s="3">
        <f>VLOOKUP(A61,'BalanceSheet 15-8-19'!$A$11:$CN$476,60,FALSE)</f>
        <v>0</v>
      </c>
      <c r="BI61" s="3">
        <f>VLOOKUP(A61,'BalanceSheet 15-8-19'!$A$11:$CN$476,61,FALSE)</f>
        <v>0</v>
      </c>
      <c r="BJ61" s="3">
        <f>VLOOKUP(A61,'BalanceSheet 15-8-19'!$A$11:$CN$476,62,FALSE)</f>
        <v>0</v>
      </c>
      <c r="BK61" s="3"/>
      <c r="BL61" s="3">
        <f>VLOOKUP(A61,'BalanceSheet 15-8-19'!$A$11:$CN$476,64,FALSE)</f>
        <v>0</v>
      </c>
      <c r="BM61" s="3">
        <f>VLOOKUP(A61,'BalanceSheet 15-8-19'!$A$11:$CN$476,65,FALSE)</f>
        <v>0</v>
      </c>
      <c r="BN61" s="3">
        <f>VLOOKUP(A61,'BalanceSheet 15-8-19'!$A$11:$CN$476,66,FALSE)</f>
        <v>0</v>
      </c>
      <c r="BO61" s="3">
        <f>VLOOKUP(A61,'BalanceSheet 15-8-19'!$A$11:$CN$476,67,FALSE)</f>
        <v>0</v>
      </c>
      <c r="BP61" s="3">
        <f>VLOOKUP(A61,'BalanceSheet 15-8-19'!$A$11:$CN$476,68,FALSE)</f>
        <v>0</v>
      </c>
      <c r="BQ61" s="3">
        <f>VLOOKUP(A61,'BalanceSheet 15-8-19'!$A$11:$CN$476,69,FALSE)</f>
        <v>0</v>
      </c>
      <c r="BR61" s="3">
        <f>VLOOKUP(A61,'BalanceSheet 15-8-19'!$A$11:$CN$476,70,FALSE)</f>
        <v>0</v>
      </c>
      <c r="BS61" s="3">
        <f>VLOOKUP(A61,'BalanceSheet 15-8-19'!$A$11:$CN$476,71,FALSE)</f>
        <v>0</v>
      </c>
      <c r="BT61" s="3">
        <f>VLOOKUP(A61,'BalanceSheet 15-8-19'!$A$11:$CN$476,72,FALSE)</f>
        <v>0</v>
      </c>
      <c r="BU61" s="3">
        <f>VLOOKUP(A61,'BalanceSheet 15-8-19'!$A$11:$CN$476,73,FALSE)</f>
        <v>0</v>
      </c>
      <c r="BV61" s="3">
        <f>VLOOKUP(A61,'BalanceSheet 15-8-19'!$A$11:$CN$476,74,FALSE)</f>
        <v>0</v>
      </c>
      <c r="BW61" s="3">
        <f>VLOOKUP(A61,'BalanceSheet 15-8-19'!$A$11:$CN$476,75,FALSE)</f>
        <v>0</v>
      </c>
      <c r="BX61" s="3">
        <f>VLOOKUP(A61,'BalanceSheet 15-8-19'!$A$11:$CN$476,76,FALSE)</f>
        <v>0</v>
      </c>
      <c r="BY61" s="3">
        <f>VLOOKUP(A61,'BalanceSheet 15-8-19'!$A$11:$CN$476,77,FALSE)</f>
        <v>0</v>
      </c>
      <c r="BZ61" s="3">
        <f>VLOOKUP(A61,'BalanceSheet 15-8-19'!$A$11:$CN$476,78,FALSE)</f>
        <v>0</v>
      </c>
      <c r="CA61" s="3">
        <f>VLOOKUP(A61,'BalanceSheet 15-8-19'!$A$11:$CN$476,79,FALSE)</f>
        <v>0</v>
      </c>
      <c r="CB61" s="3">
        <f>VLOOKUP(A61,'BalanceSheet 15-8-19'!$A$11:$CN$476,80,FALSE)</f>
        <v>0</v>
      </c>
      <c r="CC61" s="3">
        <f>VLOOKUP(A61,'BalanceSheet 15-8-19'!$A$11:$CN$476,81,FALSE)</f>
        <v>0</v>
      </c>
      <c r="CD61" s="3">
        <f>VLOOKUP(A61,'BalanceSheet 15-8-19'!$A$11:$CN$476,82,FALSE)</f>
        <v>0</v>
      </c>
      <c r="CE61" s="3">
        <f>VLOOKUP(A61,'BalanceSheet 15-8-19'!$A$11:$CN$476,83,FALSE)</f>
        <v>0</v>
      </c>
      <c r="CF61" s="3">
        <f>VLOOKUP(A61,'BalanceSheet 15-8-19'!$A$11:$CN$476,84,FALSE)</f>
        <v>0</v>
      </c>
      <c r="CG61" s="3">
        <f>VLOOKUP(A61,'BalanceSheet 15-8-19'!$A$11:$CN$476,85,FALSE)</f>
        <v>0</v>
      </c>
      <c r="CH61" s="3">
        <f>VLOOKUP(A61,'BalanceSheet 15-8-19'!$A$11:$CN$476,86,FALSE)</f>
        <v>0</v>
      </c>
      <c r="CI61" s="3">
        <f>VLOOKUP(A61,'BalanceSheet 15-8-19'!$A$11:$CN$476,87,FALSE)</f>
        <v>0</v>
      </c>
      <c r="CJ61" s="3">
        <f>VLOOKUP(A61,'BalanceSheet 15-8-19'!$A$11:$CN$476,88,FALSE)</f>
        <v>0</v>
      </c>
      <c r="CK61" s="3">
        <f>VLOOKUP(A61,'BalanceSheet 15-8-19'!$A$11:$CN$476,89,FALSE)</f>
        <v>0</v>
      </c>
      <c r="CL61" s="3">
        <f>VLOOKUP(A61,'BalanceSheet 15-8-19'!$A$11:$CN$476,90,FALSE)</f>
        <v>0</v>
      </c>
      <c r="CM61" s="3">
        <f>VLOOKUP(A61,'BalanceSheet 15-8-19'!$A$11:$CN$476,91,FALSE)</f>
        <v>0</v>
      </c>
      <c r="CN61" s="3">
        <f>VLOOKUP(A61,'BalanceSheet 15-8-19'!$A$11:$CS$476,92,FALSE)</f>
        <v>0</v>
      </c>
      <c r="CO61" s="3">
        <f>VLOOKUP(A61,'BalanceSheet 15-8-19'!$A$11:$CS$476,93,FALSE)</f>
        <v>0</v>
      </c>
      <c r="CP61" s="3">
        <f>VLOOKUP(A61,'BalanceSheet 15-8-19'!$A$11:$CS$476,94,FALSE)</f>
        <v>0</v>
      </c>
      <c r="CQ61" s="3">
        <f>VLOOKUP(A61,'BalanceSheet 15-8-19'!$A$11:$CS$476,95,FALSE)</f>
        <v>0</v>
      </c>
      <c r="CR61" s="3">
        <f>VLOOKUP(A61,'BalanceSheet 15-8-19'!$A$11:$CS$476,96,FALSE)</f>
        <v>0</v>
      </c>
      <c r="CS61" s="3">
        <f t="shared" si="0"/>
        <v>0</v>
      </c>
      <c r="CU61" s="19">
        <f>CS61-('BalanceSheet 15-8-19'!CS61-'BalanceSheet 15-8-19'!CV61-'BalanceSheet 15-8-19'!CW61)</f>
        <v>0</v>
      </c>
      <c r="CW61" s="132">
        <f t="shared" si="1"/>
        <v>0</v>
      </c>
      <c r="CZ61" s="148">
        <f>HLOOKUP(A61,CJE!$I$5:$TV$2054,2050, FALSE)</f>
        <v>0</v>
      </c>
      <c r="DB61" s="148">
        <f t="shared" si="2"/>
        <v>0</v>
      </c>
    </row>
    <row r="62" spans="1:113" x14ac:dyDescent="0.2">
      <c r="A62" s="3" t="str">
        <f>'BalanceSheet 15-8-19'!A62</f>
        <v>100-102-19 - Mercantile 112911115667861 BDT (Bitmakers)</v>
      </c>
      <c r="B62" s="3">
        <f>VLOOKUP(A62,'BalanceSheet 15-8-19'!$A$11:$CN$476,2,FALSE)</f>
        <v>0</v>
      </c>
      <c r="C62" s="3">
        <f>VLOOKUP(A62,'BalanceSheet 15-8-19'!$A$11:$CN$476,3,FALSE)</f>
        <v>0</v>
      </c>
      <c r="D62" s="3">
        <f>VLOOKUP(A62,'BalanceSheet 15-8-19'!$A$11:$CN$476,4,FALSE)</f>
        <v>0</v>
      </c>
      <c r="E62" s="3">
        <f>VLOOKUP(A62,'BalanceSheet 15-8-19'!$A$11:$CN$476,5,FALSE)</f>
        <v>0</v>
      </c>
      <c r="F62" s="3">
        <f>VLOOKUP(A62,'BalanceSheet 15-8-19'!$A$11:$CN$476,6,FALSE)</f>
        <v>0</v>
      </c>
      <c r="G62" s="3">
        <f>VLOOKUP(A62,'BalanceSheet 15-8-19'!$A$11:$CN$476,7,FALSE)</f>
        <v>0</v>
      </c>
      <c r="H62" s="3">
        <f>VLOOKUP(A62,'BalanceSheet 15-8-19'!$A$11:$CN$476,8,FALSE)</f>
        <v>0</v>
      </c>
      <c r="I62" s="3">
        <f>VLOOKUP(A62,'BalanceSheet 15-8-19'!$A$11:$CN$476,9,FALSE)</f>
        <v>0</v>
      </c>
      <c r="J62" s="3"/>
      <c r="K62" s="3">
        <f>VLOOKUP(A62,'BalanceSheet 15-8-19'!$A$11:$CN$476,11,FALSE)</f>
        <v>0</v>
      </c>
      <c r="L62" s="3">
        <f>VLOOKUP(A62,'BalanceSheet 15-8-19'!$A$11:$CN$476,12,FALSE)</f>
        <v>0</v>
      </c>
      <c r="M62" s="3">
        <f>VLOOKUP(A62,'BalanceSheet 15-8-19'!$A$11:$CN$476,13,FALSE)</f>
        <v>0</v>
      </c>
      <c r="N62" s="3">
        <f>VLOOKUP(A62,'BalanceSheet 15-8-19'!$A$11:$CN$476,14,FALSE)</f>
        <v>0</v>
      </c>
      <c r="O62" s="3">
        <f>VLOOKUP(A62,'BalanceSheet 15-8-19'!$A$11:$CN$476,15,FALSE)</f>
        <v>0</v>
      </c>
      <c r="P62" s="3">
        <f>VLOOKUP(A62,'BalanceSheet 15-8-19'!$A$11:$CN$476,16,FALSE)</f>
        <v>0</v>
      </c>
      <c r="Q62" s="3">
        <f>VLOOKUP(A62,'BalanceSheet 15-8-19'!$A$11:$CN$476,17,FALSE)</f>
        <v>0</v>
      </c>
      <c r="R62" s="3">
        <f>VLOOKUP(A62,'BalanceSheet 15-8-19'!$A$11:$CN$476,18,FALSE)</f>
        <v>0</v>
      </c>
      <c r="S62" s="3">
        <f>VLOOKUP(A62,'BalanceSheet 15-8-19'!$A$11:$CN$476,19,FALSE)</f>
        <v>0</v>
      </c>
      <c r="T62" s="3">
        <f>VLOOKUP(A62,'BalanceSheet 15-8-19'!$A$11:$CN$476,20,FALSE)</f>
        <v>0</v>
      </c>
      <c r="U62" s="3">
        <f>VLOOKUP(A62,'BalanceSheet 15-8-19'!$A$11:$CN$476,21,FALSE)</f>
        <v>0</v>
      </c>
      <c r="V62" s="3">
        <f>VLOOKUP(A62,'BalanceSheet 15-8-19'!$A$11:$CN$476,22,FALSE)</f>
        <v>0</v>
      </c>
      <c r="W62" s="3">
        <f>VLOOKUP(A62,'BalanceSheet 15-8-19'!$A$11:$CN$476,23,FALSE)</f>
        <v>0</v>
      </c>
      <c r="X62" s="3">
        <f>VLOOKUP(A62,'BalanceSheet 15-8-19'!$A$11:$CN$476,24,FALSE)</f>
        <v>0</v>
      </c>
      <c r="Y62" s="3">
        <f>VLOOKUP(A62,'BalanceSheet 15-8-19'!$A$11:$CN$476,25,FALSE)</f>
        <v>0</v>
      </c>
      <c r="Z62" s="3">
        <f>VLOOKUP(A62,'BalanceSheet 15-8-19'!$A$11:$CN$476,26,FALSE)</f>
        <v>0</v>
      </c>
      <c r="AA62" s="3">
        <f>VLOOKUP(A62,'BalanceSheet 15-8-19'!$A$11:$CN$476,27,FALSE)</f>
        <v>0</v>
      </c>
      <c r="AB62" s="3">
        <f>VLOOKUP(A62,'BalanceSheet 15-8-19'!$A$11:$CN$476,28,FALSE)</f>
        <v>0</v>
      </c>
      <c r="AC62" s="3">
        <f>VLOOKUP(A62,'BalanceSheet 15-8-19'!$A$11:$CN$476,29,FALSE)</f>
        <v>0</v>
      </c>
      <c r="AD62" s="3">
        <f>VLOOKUP(A62,'BalanceSheet 15-8-19'!$A$11:$CN$476,30,FALSE)</f>
        <v>0</v>
      </c>
      <c r="AE62" s="3">
        <f>VLOOKUP(A62,'BalanceSheet 15-8-19'!$A$11:$CN$476,31,FALSE)</f>
        <v>0</v>
      </c>
      <c r="AF62" s="3">
        <f>VLOOKUP(A62,'BalanceSheet 15-8-19'!$A$11:$CN$476,32,FALSE)</f>
        <v>0</v>
      </c>
      <c r="AG62" s="3">
        <f>VLOOKUP(A62,'BalanceSheet 15-8-19'!$A$11:$CN$476,33,FALSE)</f>
        <v>0</v>
      </c>
      <c r="AH62" s="3">
        <f>VLOOKUP(A62,'BalanceSheet 15-8-19'!$A$11:$CN$476,34,FALSE)</f>
        <v>0</v>
      </c>
      <c r="AI62" s="3">
        <f>VLOOKUP(A62,'BalanceSheet 15-8-19'!$A$11:$CN$476,35,FALSE)</f>
        <v>0</v>
      </c>
      <c r="AJ62" s="3">
        <f>VLOOKUP(A62,'BalanceSheet 15-8-19'!$A$11:$CN$476,36,FALSE)</f>
        <v>0</v>
      </c>
      <c r="AK62" s="3">
        <f>VLOOKUP(A62,'BalanceSheet 15-8-19'!$A$11:$CN$476,37,FALSE)</f>
        <v>0</v>
      </c>
      <c r="AL62" s="3">
        <f>VLOOKUP(A62,'BalanceSheet 15-8-19'!$A$11:$CN$476,38,FALSE)</f>
        <v>0</v>
      </c>
      <c r="AM62" s="3">
        <f>VLOOKUP(A62,'BalanceSheet 15-8-19'!$A$11:$CN$476,39,FALSE)</f>
        <v>0</v>
      </c>
      <c r="AN62" s="3">
        <f>VLOOKUP(A62,'BalanceSheet 15-8-19'!$A$11:$CN$476,40,FALSE)</f>
        <v>0</v>
      </c>
      <c r="AO62" s="3">
        <f>VLOOKUP(A62,'BalanceSheet 15-8-19'!$A$11:$CN$476,41,FALSE)</f>
        <v>0</v>
      </c>
      <c r="AP62" s="3">
        <f>VLOOKUP(A62,'BalanceSheet 15-8-19'!$A$11:$CN$476,42,FALSE)</f>
        <v>0</v>
      </c>
      <c r="AQ62" s="3">
        <f>VLOOKUP(A62,'BalanceSheet 15-8-19'!$A$11:$CN$476,43,FALSE)</f>
        <v>0</v>
      </c>
      <c r="AR62" s="3">
        <f>VLOOKUP(A62,'BalanceSheet 15-8-19'!$A$11:$CN$476,44,FALSE)</f>
        <v>0</v>
      </c>
      <c r="AS62" s="3">
        <f>VLOOKUP(A62,'BalanceSheet 15-8-19'!$A$11:$CN$476,45,FALSE)</f>
        <v>0</v>
      </c>
      <c r="AT62" s="3">
        <f>VLOOKUP(A62,'BalanceSheet 15-8-19'!$A$11:$CN$476,46,FALSE)</f>
        <v>0</v>
      </c>
      <c r="AU62" s="3">
        <f>VLOOKUP(A62,'BalanceSheet 15-8-19'!$A$11:$CN$476,47,FALSE)</f>
        <v>0</v>
      </c>
      <c r="AV62" s="3">
        <f>VLOOKUP(A62,'BalanceSheet 15-8-19'!$A$11:$CN$476,48,FALSE)</f>
        <v>0</v>
      </c>
      <c r="AW62" s="3">
        <f>VLOOKUP(A62,'BalanceSheet 15-8-19'!$A$11:$CN$476,49,FALSE)</f>
        <v>0</v>
      </c>
      <c r="AX62" s="3">
        <f>VLOOKUP(A62,'BalanceSheet 15-8-19'!$A$11:$CN$476,50,FALSE)</f>
        <v>0</v>
      </c>
      <c r="AY62" s="3">
        <f>VLOOKUP(A62,'BalanceSheet 15-8-19'!$A$11:$CN$476,51,FALSE)</f>
        <v>0</v>
      </c>
      <c r="AZ62" s="3">
        <f>VLOOKUP(A62,'BalanceSheet 15-8-19'!$A$11:$CN$476,52,FALSE)</f>
        <v>0</v>
      </c>
      <c r="BA62" s="3">
        <f>VLOOKUP(A62,'BalanceSheet 15-8-19'!$A$11:$CN$476,53,FALSE)</f>
        <v>0</v>
      </c>
      <c r="BB62" s="3">
        <f>VLOOKUP(A62,'BalanceSheet 15-8-19'!$A$11:$CN$476,54,FALSE)</f>
        <v>0</v>
      </c>
      <c r="BC62" s="3">
        <f>VLOOKUP(A62,'BalanceSheet 15-8-19'!$A$11:$CN$476,55,FALSE)</f>
        <v>0</v>
      </c>
      <c r="BD62" s="3">
        <f>VLOOKUP(A62,'BalanceSheet 15-8-19'!$A$11:$CN$476,56,FALSE)</f>
        <v>0</v>
      </c>
      <c r="BE62" s="3">
        <f>VLOOKUP(A62,'BalanceSheet 15-8-19'!$A$11:$CN$476,57,FALSE)</f>
        <v>0</v>
      </c>
      <c r="BF62" s="3">
        <f>VLOOKUP(A62,'BalanceSheet 15-8-19'!$A$11:$CN$476,58,FALSE)</f>
        <v>0</v>
      </c>
      <c r="BG62" s="12">
        <f>VLOOKUP(A62,'BalanceSheet 15-8-19'!$A$11:$CN$476,59,FALSE)</f>
        <v>0</v>
      </c>
      <c r="BH62" s="3">
        <f>VLOOKUP(A62,'BalanceSheet 15-8-19'!$A$11:$CN$476,60,FALSE)</f>
        <v>0</v>
      </c>
      <c r="BI62" s="3">
        <f>VLOOKUP(A62,'BalanceSheet 15-8-19'!$A$11:$CN$476,61,FALSE)</f>
        <v>0</v>
      </c>
      <c r="BJ62" s="3">
        <f>VLOOKUP(A62,'BalanceSheet 15-8-19'!$A$11:$CN$476,62,FALSE)</f>
        <v>0</v>
      </c>
      <c r="BK62" s="3"/>
      <c r="BL62" s="3">
        <f>VLOOKUP(A62,'BalanceSheet 15-8-19'!$A$11:$CN$476,64,FALSE)</f>
        <v>0</v>
      </c>
      <c r="BM62" s="3">
        <f>VLOOKUP(A62,'BalanceSheet 15-8-19'!$A$11:$CN$476,65,FALSE)</f>
        <v>0</v>
      </c>
      <c r="BN62" s="3">
        <f>VLOOKUP(A62,'BalanceSheet 15-8-19'!$A$11:$CN$476,66,FALSE)</f>
        <v>0</v>
      </c>
      <c r="BO62" s="3">
        <f>VLOOKUP(A62,'BalanceSheet 15-8-19'!$A$11:$CN$476,67,FALSE)</f>
        <v>0</v>
      </c>
      <c r="BP62" s="3">
        <f>VLOOKUP(A62,'BalanceSheet 15-8-19'!$A$11:$CN$476,68,FALSE)</f>
        <v>0</v>
      </c>
      <c r="BQ62" s="3">
        <f>VLOOKUP(A62,'BalanceSheet 15-8-19'!$A$11:$CN$476,69,FALSE)</f>
        <v>0</v>
      </c>
      <c r="BR62" s="3">
        <f>VLOOKUP(A62,'BalanceSheet 15-8-19'!$A$11:$CN$476,70,FALSE)</f>
        <v>0</v>
      </c>
      <c r="BS62" s="3">
        <f>VLOOKUP(A62,'BalanceSheet 15-8-19'!$A$11:$CN$476,71,FALSE)</f>
        <v>0</v>
      </c>
      <c r="BT62" s="3">
        <f>VLOOKUP(A62,'BalanceSheet 15-8-19'!$A$11:$CN$476,72,FALSE)</f>
        <v>0</v>
      </c>
      <c r="BU62" s="3">
        <f>VLOOKUP(A62,'BalanceSheet 15-8-19'!$A$11:$CN$476,73,FALSE)</f>
        <v>0</v>
      </c>
      <c r="BV62" s="3">
        <f>VLOOKUP(A62,'BalanceSheet 15-8-19'!$A$11:$CN$476,74,FALSE)</f>
        <v>0</v>
      </c>
      <c r="BW62" s="3">
        <f>VLOOKUP(A62,'BalanceSheet 15-8-19'!$A$11:$CN$476,75,FALSE)</f>
        <v>0</v>
      </c>
      <c r="BX62" s="3">
        <f>VLOOKUP(A62,'BalanceSheet 15-8-19'!$A$11:$CN$476,76,FALSE)</f>
        <v>0</v>
      </c>
      <c r="BY62" s="3">
        <f>VLOOKUP(A62,'BalanceSheet 15-8-19'!$A$11:$CN$476,77,FALSE)</f>
        <v>0</v>
      </c>
      <c r="BZ62" s="3">
        <f>VLOOKUP(A62,'BalanceSheet 15-8-19'!$A$11:$CN$476,78,FALSE)</f>
        <v>0</v>
      </c>
      <c r="CA62" s="3">
        <f>VLOOKUP(A62,'BalanceSheet 15-8-19'!$A$11:$CN$476,79,FALSE)</f>
        <v>0</v>
      </c>
      <c r="CB62" s="3">
        <f>VLOOKUP(A62,'BalanceSheet 15-8-19'!$A$11:$CN$476,80,FALSE)</f>
        <v>0</v>
      </c>
      <c r="CC62" s="3">
        <f>VLOOKUP(A62,'BalanceSheet 15-8-19'!$A$11:$CN$476,81,FALSE)</f>
        <v>0</v>
      </c>
      <c r="CD62" s="3">
        <f>VLOOKUP(A62,'BalanceSheet 15-8-19'!$A$11:$CN$476,82,FALSE)</f>
        <v>0</v>
      </c>
      <c r="CE62" s="3">
        <f>VLOOKUP(A62,'BalanceSheet 15-8-19'!$A$11:$CN$476,83,FALSE)</f>
        <v>0</v>
      </c>
      <c r="CF62" s="3">
        <f>VLOOKUP(A62,'BalanceSheet 15-8-19'!$A$11:$CN$476,84,FALSE)</f>
        <v>0</v>
      </c>
      <c r="CG62" s="3">
        <f>VLOOKUP(A62,'BalanceSheet 15-8-19'!$A$11:$CN$476,85,FALSE)</f>
        <v>0</v>
      </c>
      <c r="CH62" s="3">
        <f>VLOOKUP(A62,'BalanceSheet 15-8-19'!$A$11:$CN$476,86,FALSE)</f>
        <v>0</v>
      </c>
      <c r="CI62" s="3">
        <f>VLOOKUP(A62,'BalanceSheet 15-8-19'!$A$11:$CN$476,87,FALSE)</f>
        <v>0</v>
      </c>
      <c r="CJ62" s="3">
        <f>VLOOKUP(A62,'BalanceSheet 15-8-19'!$A$11:$CN$476,88,FALSE)</f>
        <v>0</v>
      </c>
      <c r="CK62" s="3">
        <f>VLOOKUP(A62,'BalanceSheet 15-8-19'!$A$11:$CN$476,89,FALSE)</f>
        <v>0</v>
      </c>
      <c r="CL62" s="3">
        <f>VLOOKUP(A62,'BalanceSheet 15-8-19'!$A$11:$CN$476,90,FALSE)</f>
        <v>0</v>
      </c>
      <c r="CM62" s="3">
        <f>VLOOKUP(A62,'BalanceSheet 15-8-19'!$A$11:$CN$476,91,FALSE)</f>
        <v>0</v>
      </c>
      <c r="CN62" s="3">
        <f>VLOOKUP(A62,'BalanceSheet 15-8-19'!$A$11:$CS$476,92,FALSE)</f>
        <v>0</v>
      </c>
      <c r="CO62" s="3">
        <f>VLOOKUP(A62,'BalanceSheet 15-8-19'!$A$11:$CS$476,93,FALSE)</f>
        <v>0</v>
      </c>
      <c r="CP62" s="3">
        <f>VLOOKUP(A62,'BalanceSheet 15-8-19'!$A$11:$CS$476,94,FALSE)</f>
        <v>0</v>
      </c>
      <c r="CQ62" s="3">
        <f>VLOOKUP(A62,'BalanceSheet 15-8-19'!$A$11:$CS$476,95,FALSE)</f>
        <v>0</v>
      </c>
      <c r="CR62" s="3">
        <f>VLOOKUP(A62,'BalanceSheet 15-8-19'!$A$11:$CS$476,96,FALSE)</f>
        <v>0</v>
      </c>
      <c r="CS62" s="3">
        <f t="shared" si="0"/>
        <v>0</v>
      </c>
      <c r="CU62" s="19">
        <f>CS62-('BalanceSheet 15-8-19'!CS62-'BalanceSheet 15-8-19'!CV62-'BalanceSheet 15-8-19'!CW62)</f>
        <v>0</v>
      </c>
      <c r="CW62" s="132">
        <f t="shared" si="1"/>
        <v>0</v>
      </c>
      <c r="CZ62" s="148">
        <f>HLOOKUP(A62,CJE!$I$5:$TV$2054,2050, FALSE)</f>
        <v>0</v>
      </c>
      <c r="DB62" s="148">
        <f t="shared" si="2"/>
        <v>0</v>
      </c>
    </row>
    <row r="63" spans="1:113" x14ac:dyDescent="0.2">
      <c r="A63" s="3" t="str">
        <f>'BalanceSheet 15-8-19'!A63</f>
        <v>100-102-20 - Rakuten 7493091 Yen (EdiT)</v>
      </c>
      <c r="B63" s="3">
        <f>VLOOKUP(A63,'BalanceSheet 15-8-19'!$A$11:$CN$476,2,FALSE)</f>
        <v>0</v>
      </c>
      <c r="C63" s="3">
        <f>VLOOKUP(A63,'BalanceSheet 15-8-19'!$A$11:$CN$476,3,FALSE)</f>
        <v>0</v>
      </c>
      <c r="D63" s="3">
        <f>VLOOKUP(A63,'BalanceSheet 15-8-19'!$A$11:$CN$476,4,FALSE)</f>
        <v>0</v>
      </c>
      <c r="E63" s="3">
        <f>VLOOKUP(A63,'BalanceSheet 15-8-19'!$A$11:$CN$476,5,FALSE)</f>
        <v>0</v>
      </c>
      <c r="F63" s="3">
        <f>VLOOKUP(A63,'BalanceSheet 15-8-19'!$A$11:$CN$476,6,FALSE)</f>
        <v>0</v>
      </c>
      <c r="G63" s="3">
        <f>VLOOKUP(A63,'BalanceSheet 15-8-19'!$A$11:$CN$476,7,FALSE)</f>
        <v>0</v>
      </c>
      <c r="H63" s="3">
        <f>VLOOKUP(A63,'BalanceSheet 15-8-19'!$A$11:$CN$476,8,FALSE)</f>
        <v>0</v>
      </c>
      <c r="I63" s="3">
        <f>VLOOKUP(A63,'BalanceSheet 15-8-19'!$A$11:$CN$476,9,FALSE)</f>
        <v>0</v>
      </c>
      <c r="J63" s="3"/>
      <c r="K63" s="3">
        <f>VLOOKUP(A63,'BalanceSheet 15-8-19'!$A$11:$CN$476,11,FALSE)</f>
        <v>0</v>
      </c>
      <c r="L63" s="3">
        <f>VLOOKUP(A63,'BalanceSheet 15-8-19'!$A$11:$CN$476,12,FALSE)</f>
        <v>0</v>
      </c>
      <c r="M63" s="3">
        <f>VLOOKUP(A63,'BalanceSheet 15-8-19'!$A$11:$CN$476,13,FALSE)</f>
        <v>0</v>
      </c>
      <c r="N63" s="3">
        <f>VLOOKUP(A63,'BalanceSheet 15-8-19'!$A$11:$CN$476,14,FALSE)</f>
        <v>0</v>
      </c>
      <c r="O63" s="3">
        <f>VLOOKUP(A63,'BalanceSheet 15-8-19'!$A$11:$CN$476,15,FALSE)</f>
        <v>0</v>
      </c>
      <c r="P63" s="3">
        <f>VLOOKUP(A63,'BalanceSheet 15-8-19'!$A$11:$CN$476,16,FALSE)</f>
        <v>0</v>
      </c>
      <c r="Q63" s="3">
        <f>VLOOKUP(A63,'BalanceSheet 15-8-19'!$A$11:$CN$476,17,FALSE)</f>
        <v>0</v>
      </c>
      <c r="R63" s="3">
        <f>VLOOKUP(A63,'BalanceSheet 15-8-19'!$A$11:$CN$476,18,FALSE)</f>
        <v>0</v>
      </c>
      <c r="S63" s="3">
        <f>VLOOKUP(A63,'BalanceSheet 15-8-19'!$A$11:$CN$476,19,FALSE)</f>
        <v>0</v>
      </c>
      <c r="T63" s="3">
        <f>VLOOKUP(A63,'BalanceSheet 15-8-19'!$A$11:$CN$476,20,FALSE)</f>
        <v>0</v>
      </c>
      <c r="U63" s="3">
        <f>VLOOKUP(A63,'BalanceSheet 15-8-19'!$A$11:$CN$476,21,FALSE)</f>
        <v>0</v>
      </c>
      <c r="V63" s="3">
        <f>VLOOKUP(A63,'BalanceSheet 15-8-19'!$A$11:$CN$476,22,FALSE)</f>
        <v>0</v>
      </c>
      <c r="W63" s="3">
        <f>VLOOKUP(A63,'BalanceSheet 15-8-19'!$A$11:$CN$476,23,FALSE)</f>
        <v>0</v>
      </c>
      <c r="X63" s="3">
        <f>VLOOKUP(A63,'BalanceSheet 15-8-19'!$A$11:$CN$476,24,FALSE)</f>
        <v>0</v>
      </c>
      <c r="Y63" s="3">
        <f>VLOOKUP(A63,'BalanceSheet 15-8-19'!$A$11:$CN$476,25,FALSE)</f>
        <v>0</v>
      </c>
      <c r="Z63" s="3">
        <f>VLOOKUP(A63,'BalanceSheet 15-8-19'!$A$11:$CN$476,26,FALSE)</f>
        <v>0</v>
      </c>
      <c r="AA63" s="3">
        <f>VLOOKUP(A63,'BalanceSheet 15-8-19'!$A$11:$CN$476,27,FALSE)</f>
        <v>0</v>
      </c>
      <c r="AB63" s="3">
        <f>VLOOKUP(A63,'BalanceSheet 15-8-19'!$A$11:$CN$476,28,FALSE)</f>
        <v>0</v>
      </c>
      <c r="AC63" s="3">
        <f>VLOOKUP(A63,'BalanceSheet 15-8-19'!$A$11:$CN$476,29,FALSE)</f>
        <v>0</v>
      </c>
      <c r="AD63" s="3">
        <f>VLOOKUP(A63,'BalanceSheet 15-8-19'!$A$11:$CN$476,30,FALSE)</f>
        <v>0</v>
      </c>
      <c r="AE63" s="3">
        <f>VLOOKUP(A63,'BalanceSheet 15-8-19'!$A$11:$CN$476,31,FALSE)</f>
        <v>0</v>
      </c>
      <c r="AF63" s="3">
        <f>VLOOKUP(A63,'BalanceSheet 15-8-19'!$A$11:$CN$476,32,FALSE)</f>
        <v>0</v>
      </c>
      <c r="AG63" s="3">
        <f>VLOOKUP(A63,'BalanceSheet 15-8-19'!$A$11:$CN$476,33,FALSE)</f>
        <v>0</v>
      </c>
      <c r="AH63" s="3">
        <f>VLOOKUP(A63,'BalanceSheet 15-8-19'!$A$11:$CN$476,34,FALSE)</f>
        <v>0</v>
      </c>
      <c r="AI63" s="3">
        <f>VLOOKUP(A63,'BalanceSheet 15-8-19'!$A$11:$CN$476,35,FALSE)</f>
        <v>0</v>
      </c>
      <c r="AJ63" s="3">
        <f>VLOOKUP(A63,'BalanceSheet 15-8-19'!$A$11:$CN$476,36,FALSE)</f>
        <v>0</v>
      </c>
      <c r="AK63" s="3">
        <f>VLOOKUP(A63,'BalanceSheet 15-8-19'!$A$11:$CN$476,37,FALSE)</f>
        <v>0</v>
      </c>
      <c r="AL63" s="3">
        <f>VLOOKUP(A63,'BalanceSheet 15-8-19'!$A$11:$CN$476,38,FALSE)</f>
        <v>0</v>
      </c>
      <c r="AM63" s="3">
        <f>VLOOKUP(A63,'BalanceSheet 15-8-19'!$A$11:$CN$476,39,FALSE)</f>
        <v>0</v>
      </c>
      <c r="AN63" s="3">
        <f>VLOOKUP(A63,'BalanceSheet 15-8-19'!$A$11:$CN$476,40,FALSE)</f>
        <v>0</v>
      </c>
      <c r="AO63" s="3">
        <f>VLOOKUP(A63,'BalanceSheet 15-8-19'!$A$11:$CN$476,41,FALSE)</f>
        <v>0</v>
      </c>
      <c r="AP63" s="3">
        <f>VLOOKUP(A63,'BalanceSheet 15-8-19'!$A$11:$CN$476,42,FALSE)</f>
        <v>0</v>
      </c>
      <c r="AQ63" s="3">
        <f>VLOOKUP(A63,'BalanceSheet 15-8-19'!$A$11:$CN$476,43,FALSE)</f>
        <v>0</v>
      </c>
      <c r="AR63" s="3">
        <f>VLOOKUP(A63,'BalanceSheet 15-8-19'!$A$11:$CN$476,44,FALSE)</f>
        <v>0</v>
      </c>
      <c r="AS63" s="3">
        <f>VLOOKUP(A63,'BalanceSheet 15-8-19'!$A$11:$CN$476,45,FALSE)</f>
        <v>0</v>
      </c>
      <c r="AT63" s="3">
        <f>VLOOKUP(A63,'BalanceSheet 15-8-19'!$A$11:$CN$476,46,FALSE)</f>
        <v>0</v>
      </c>
      <c r="AU63" s="3">
        <f>VLOOKUP(A63,'BalanceSheet 15-8-19'!$A$11:$CN$476,47,FALSE)</f>
        <v>0</v>
      </c>
      <c r="AV63" s="3">
        <f>VLOOKUP(A63,'BalanceSheet 15-8-19'!$A$11:$CN$476,48,FALSE)</f>
        <v>0</v>
      </c>
      <c r="AW63" s="3">
        <f>VLOOKUP(A63,'BalanceSheet 15-8-19'!$A$11:$CN$476,49,FALSE)</f>
        <v>0</v>
      </c>
      <c r="AX63" s="3">
        <f>VLOOKUP(A63,'BalanceSheet 15-8-19'!$A$11:$CN$476,50,FALSE)</f>
        <v>0</v>
      </c>
      <c r="AY63" s="3">
        <f>VLOOKUP(A63,'BalanceSheet 15-8-19'!$A$11:$CN$476,51,FALSE)</f>
        <v>0</v>
      </c>
      <c r="AZ63" s="3">
        <f>VLOOKUP(A63,'BalanceSheet 15-8-19'!$A$11:$CN$476,52,FALSE)</f>
        <v>0</v>
      </c>
      <c r="BA63" s="3">
        <f>VLOOKUP(A63,'BalanceSheet 15-8-19'!$A$11:$CN$476,53,FALSE)</f>
        <v>0</v>
      </c>
      <c r="BB63" s="3">
        <f>VLOOKUP(A63,'BalanceSheet 15-8-19'!$A$11:$CN$476,54,FALSE)</f>
        <v>0</v>
      </c>
      <c r="BC63" s="3">
        <f>VLOOKUP(A63,'BalanceSheet 15-8-19'!$A$11:$CN$476,55,FALSE)</f>
        <v>0</v>
      </c>
      <c r="BD63" s="3">
        <f>VLOOKUP(A63,'BalanceSheet 15-8-19'!$A$11:$CN$476,56,FALSE)</f>
        <v>0</v>
      </c>
      <c r="BE63" s="3">
        <f>VLOOKUP(A63,'BalanceSheet 15-8-19'!$A$11:$CN$476,57,FALSE)</f>
        <v>0</v>
      </c>
      <c r="BF63" s="3">
        <f>VLOOKUP(A63,'BalanceSheet 15-8-19'!$A$11:$CN$476,58,FALSE)</f>
        <v>0</v>
      </c>
      <c r="BG63" s="12">
        <f>VLOOKUP(A63,'BalanceSheet 15-8-19'!$A$11:$CN$476,59,FALSE)</f>
        <v>0</v>
      </c>
      <c r="BH63" s="3">
        <f>VLOOKUP(A63,'BalanceSheet 15-8-19'!$A$11:$CN$476,60,FALSE)</f>
        <v>0</v>
      </c>
      <c r="BI63" s="3">
        <f>VLOOKUP(A63,'BalanceSheet 15-8-19'!$A$11:$CN$476,61,FALSE)</f>
        <v>0</v>
      </c>
      <c r="BJ63" s="3">
        <f>VLOOKUP(A63,'BalanceSheet 15-8-19'!$A$11:$CN$476,62,FALSE)</f>
        <v>0</v>
      </c>
      <c r="BK63" s="3"/>
      <c r="BL63" s="3">
        <f>VLOOKUP(A63,'BalanceSheet 15-8-19'!$A$11:$CN$476,64,FALSE)</f>
        <v>0</v>
      </c>
      <c r="BM63" s="3">
        <f>VLOOKUP(A63,'BalanceSheet 15-8-19'!$A$11:$CN$476,65,FALSE)</f>
        <v>0</v>
      </c>
      <c r="BN63" s="3">
        <f>VLOOKUP(A63,'BalanceSheet 15-8-19'!$A$11:$CN$476,66,FALSE)</f>
        <v>0</v>
      </c>
      <c r="BO63" s="3">
        <f>VLOOKUP(A63,'BalanceSheet 15-8-19'!$A$11:$CN$476,67,FALSE)</f>
        <v>0</v>
      </c>
      <c r="BP63" s="3">
        <f>VLOOKUP(A63,'BalanceSheet 15-8-19'!$A$11:$CN$476,68,FALSE)</f>
        <v>0</v>
      </c>
      <c r="BQ63" s="3">
        <f>VLOOKUP(A63,'BalanceSheet 15-8-19'!$A$11:$CN$476,69,FALSE)</f>
        <v>0</v>
      </c>
      <c r="BR63" s="3">
        <f>VLOOKUP(A63,'BalanceSheet 15-8-19'!$A$11:$CN$476,70,FALSE)</f>
        <v>0</v>
      </c>
      <c r="BS63" s="3">
        <f>VLOOKUP(A63,'BalanceSheet 15-8-19'!$A$11:$CN$476,71,FALSE)</f>
        <v>0</v>
      </c>
      <c r="BT63" s="3">
        <f>VLOOKUP(A63,'BalanceSheet 15-8-19'!$A$11:$CN$476,72,FALSE)</f>
        <v>0</v>
      </c>
      <c r="BU63" s="3">
        <f>VLOOKUP(A63,'BalanceSheet 15-8-19'!$A$11:$CN$476,73,FALSE)</f>
        <v>0</v>
      </c>
      <c r="BV63" s="3">
        <f>VLOOKUP(A63,'BalanceSheet 15-8-19'!$A$11:$CN$476,74,FALSE)</f>
        <v>0</v>
      </c>
      <c r="BW63" s="3">
        <f>VLOOKUP(A63,'BalanceSheet 15-8-19'!$A$11:$CN$476,75,FALSE)</f>
        <v>0</v>
      </c>
      <c r="BX63" s="3">
        <f>VLOOKUP(A63,'BalanceSheet 15-8-19'!$A$11:$CN$476,76,FALSE)</f>
        <v>0</v>
      </c>
      <c r="BY63" s="3">
        <f>VLOOKUP(A63,'BalanceSheet 15-8-19'!$A$11:$CN$476,77,FALSE)</f>
        <v>0</v>
      </c>
      <c r="BZ63" s="3">
        <f>VLOOKUP(A63,'BalanceSheet 15-8-19'!$A$11:$CN$476,78,FALSE)</f>
        <v>0</v>
      </c>
      <c r="CA63" s="3">
        <f>VLOOKUP(A63,'BalanceSheet 15-8-19'!$A$11:$CN$476,79,FALSE)</f>
        <v>0</v>
      </c>
      <c r="CB63" s="3">
        <f>VLOOKUP(A63,'BalanceSheet 15-8-19'!$A$11:$CN$476,80,FALSE)</f>
        <v>0</v>
      </c>
      <c r="CC63" s="3">
        <f>VLOOKUP(A63,'BalanceSheet 15-8-19'!$A$11:$CN$476,81,FALSE)</f>
        <v>0</v>
      </c>
      <c r="CD63" s="3">
        <f>VLOOKUP(A63,'BalanceSheet 15-8-19'!$A$11:$CN$476,82,FALSE)</f>
        <v>0</v>
      </c>
      <c r="CE63" s="3">
        <f>VLOOKUP(A63,'BalanceSheet 15-8-19'!$A$11:$CN$476,83,FALSE)</f>
        <v>0</v>
      </c>
      <c r="CF63" s="3">
        <f>VLOOKUP(A63,'BalanceSheet 15-8-19'!$A$11:$CN$476,84,FALSE)</f>
        <v>0</v>
      </c>
      <c r="CG63" s="3">
        <f>VLOOKUP(A63,'BalanceSheet 15-8-19'!$A$11:$CN$476,85,FALSE)</f>
        <v>0</v>
      </c>
      <c r="CH63" s="3">
        <f>VLOOKUP(A63,'BalanceSheet 15-8-19'!$A$11:$CN$476,86,FALSE)</f>
        <v>0</v>
      </c>
      <c r="CI63" s="3">
        <f>VLOOKUP(A63,'BalanceSheet 15-8-19'!$A$11:$CN$476,87,FALSE)</f>
        <v>0</v>
      </c>
      <c r="CJ63" s="3">
        <f>VLOOKUP(A63,'BalanceSheet 15-8-19'!$A$11:$CN$476,88,FALSE)</f>
        <v>0</v>
      </c>
      <c r="CK63" s="3">
        <f>VLOOKUP(A63,'BalanceSheet 15-8-19'!$A$11:$CN$476,89,FALSE)</f>
        <v>0</v>
      </c>
      <c r="CL63" s="3">
        <f>VLOOKUP(A63,'BalanceSheet 15-8-19'!$A$11:$CN$476,90,FALSE)</f>
        <v>0</v>
      </c>
      <c r="CM63" s="3">
        <f>VLOOKUP(A63,'BalanceSheet 15-8-19'!$A$11:$CN$476,91,FALSE)</f>
        <v>0</v>
      </c>
      <c r="CN63" s="3">
        <f>VLOOKUP(A63,'BalanceSheet 15-8-19'!$A$11:$CS$476,92,FALSE)</f>
        <v>0</v>
      </c>
      <c r="CO63" s="3">
        <f>VLOOKUP(A63,'BalanceSheet 15-8-19'!$A$11:$CS$476,93,FALSE)</f>
        <v>0</v>
      </c>
      <c r="CP63" s="3">
        <f>VLOOKUP(A63,'BalanceSheet 15-8-19'!$A$11:$CS$476,94,FALSE)</f>
        <v>0</v>
      </c>
      <c r="CQ63" s="3">
        <f>VLOOKUP(A63,'BalanceSheet 15-8-19'!$A$11:$CS$476,95,FALSE)</f>
        <v>0</v>
      </c>
      <c r="CR63" s="3">
        <f>VLOOKUP(A63,'BalanceSheet 15-8-19'!$A$11:$CS$476,96,FALSE)</f>
        <v>0</v>
      </c>
      <c r="CS63" s="3">
        <f t="shared" si="0"/>
        <v>0</v>
      </c>
      <c r="CU63" s="19">
        <f>CS63-('BalanceSheet 15-8-19'!CS63-'BalanceSheet 15-8-19'!CV63-'BalanceSheet 15-8-19'!CW63)</f>
        <v>0</v>
      </c>
      <c r="CW63" s="132">
        <f t="shared" si="1"/>
        <v>0</v>
      </c>
      <c r="CZ63" s="148">
        <f>HLOOKUP(A63,CJE!$I$5:$TV$2054,2050, FALSE)</f>
        <v>0</v>
      </c>
      <c r="DB63" s="148">
        <f t="shared" si="2"/>
        <v>0</v>
      </c>
    </row>
    <row r="64" spans="1:113" x14ac:dyDescent="0.2">
      <c r="A64" s="3" t="str">
        <f>'BalanceSheet 15-8-19'!A64</f>
        <v>100-102-24 - ANZ 3405925 USD (Empag Cambodia)</v>
      </c>
      <c r="B64" s="3">
        <f>VLOOKUP(A64,'BalanceSheet 15-8-19'!$A$11:$CN$476,2,FALSE)</f>
        <v>0</v>
      </c>
      <c r="C64" s="3">
        <f>VLOOKUP(A64,'BalanceSheet 15-8-19'!$A$11:$CN$476,3,FALSE)</f>
        <v>0</v>
      </c>
      <c r="D64" s="3">
        <f>VLOOKUP(A64,'BalanceSheet 15-8-19'!$A$11:$CN$476,4,FALSE)</f>
        <v>0</v>
      </c>
      <c r="E64" s="3">
        <f>VLOOKUP(A64,'BalanceSheet 15-8-19'!$A$11:$CN$476,5,FALSE)</f>
        <v>0</v>
      </c>
      <c r="F64" s="3">
        <f>VLOOKUP(A64,'BalanceSheet 15-8-19'!$A$11:$CN$476,6,FALSE)</f>
        <v>0</v>
      </c>
      <c r="G64" s="3">
        <f>VLOOKUP(A64,'BalanceSheet 15-8-19'!$A$11:$CN$476,7,FALSE)</f>
        <v>0</v>
      </c>
      <c r="H64" s="3">
        <f>VLOOKUP(A64,'BalanceSheet 15-8-19'!$A$11:$CN$476,8,FALSE)</f>
        <v>0</v>
      </c>
      <c r="I64" s="3">
        <f>VLOOKUP(A64,'BalanceSheet 15-8-19'!$A$11:$CN$476,9,FALSE)</f>
        <v>0</v>
      </c>
      <c r="J64" s="3"/>
      <c r="K64" s="3">
        <f>VLOOKUP(A64,'BalanceSheet 15-8-19'!$A$11:$CN$476,11,FALSE)</f>
        <v>0</v>
      </c>
      <c r="L64" s="3">
        <f>VLOOKUP(A64,'BalanceSheet 15-8-19'!$A$11:$CN$476,12,FALSE)</f>
        <v>0</v>
      </c>
      <c r="M64" s="3">
        <f>VLOOKUP(A64,'BalanceSheet 15-8-19'!$A$11:$CN$476,13,FALSE)</f>
        <v>0</v>
      </c>
      <c r="N64" s="3">
        <f>VLOOKUP(A64,'BalanceSheet 15-8-19'!$A$11:$CN$476,14,FALSE)</f>
        <v>0</v>
      </c>
      <c r="O64" s="3">
        <f>VLOOKUP(A64,'BalanceSheet 15-8-19'!$A$11:$CN$476,15,FALSE)</f>
        <v>0</v>
      </c>
      <c r="P64" s="3">
        <f>VLOOKUP(A64,'BalanceSheet 15-8-19'!$A$11:$CN$476,16,FALSE)</f>
        <v>0</v>
      </c>
      <c r="Q64" s="3">
        <f>VLOOKUP(A64,'BalanceSheet 15-8-19'!$A$11:$CN$476,17,FALSE)</f>
        <v>0</v>
      </c>
      <c r="R64" s="3">
        <f>VLOOKUP(A64,'BalanceSheet 15-8-19'!$A$11:$CN$476,18,FALSE)</f>
        <v>0</v>
      </c>
      <c r="S64" s="3">
        <f>VLOOKUP(A64,'BalanceSheet 15-8-19'!$A$11:$CN$476,19,FALSE)</f>
        <v>0</v>
      </c>
      <c r="T64" s="3">
        <f>VLOOKUP(A64,'BalanceSheet 15-8-19'!$A$11:$CN$476,20,FALSE)</f>
        <v>0</v>
      </c>
      <c r="U64" s="3">
        <f>VLOOKUP(A64,'BalanceSheet 15-8-19'!$A$11:$CN$476,21,FALSE)</f>
        <v>0</v>
      </c>
      <c r="V64" s="3">
        <f>VLOOKUP(A64,'BalanceSheet 15-8-19'!$A$11:$CN$476,22,FALSE)</f>
        <v>0</v>
      </c>
      <c r="W64" s="3">
        <f>VLOOKUP(A64,'BalanceSheet 15-8-19'!$A$11:$CN$476,23,FALSE)</f>
        <v>0</v>
      </c>
      <c r="X64" s="3">
        <f>VLOOKUP(A64,'BalanceSheet 15-8-19'!$A$11:$CN$476,24,FALSE)</f>
        <v>0</v>
      </c>
      <c r="Y64" s="3">
        <f>VLOOKUP(A64,'BalanceSheet 15-8-19'!$A$11:$CN$476,25,FALSE)</f>
        <v>0</v>
      </c>
      <c r="Z64" s="3">
        <f>VLOOKUP(A64,'BalanceSheet 15-8-19'!$A$11:$CN$476,26,FALSE)</f>
        <v>0</v>
      </c>
      <c r="AA64" s="3">
        <f>VLOOKUP(A64,'BalanceSheet 15-8-19'!$A$11:$CN$476,27,FALSE)</f>
        <v>0</v>
      </c>
      <c r="AB64" s="3">
        <f>VLOOKUP(A64,'BalanceSheet 15-8-19'!$A$11:$CN$476,28,FALSE)</f>
        <v>0</v>
      </c>
      <c r="AC64" s="3">
        <f>VLOOKUP(A64,'BalanceSheet 15-8-19'!$A$11:$CN$476,29,FALSE)</f>
        <v>0</v>
      </c>
      <c r="AD64" s="3">
        <f>VLOOKUP(A64,'BalanceSheet 15-8-19'!$A$11:$CN$476,30,FALSE)</f>
        <v>0</v>
      </c>
      <c r="AE64" s="3">
        <f>VLOOKUP(A64,'BalanceSheet 15-8-19'!$A$11:$CN$476,31,FALSE)</f>
        <v>0</v>
      </c>
      <c r="AF64" s="3">
        <f>VLOOKUP(A64,'BalanceSheet 15-8-19'!$A$11:$CN$476,32,FALSE)</f>
        <v>0</v>
      </c>
      <c r="AG64" s="3">
        <f>VLOOKUP(A64,'BalanceSheet 15-8-19'!$A$11:$CN$476,33,FALSE)</f>
        <v>0</v>
      </c>
      <c r="AH64" s="3">
        <f>VLOOKUP(A64,'BalanceSheet 15-8-19'!$A$11:$CN$476,34,FALSE)</f>
        <v>0</v>
      </c>
      <c r="AI64" s="3">
        <f>VLOOKUP(A64,'BalanceSheet 15-8-19'!$A$11:$CN$476,35,FALSE)</f>
        <v>0</v>
      </c>
      <c r="AJ64" s="3">
        <f>VLOOKUP(A64,'BalanceSheet 15-8-19'!$A$11:$CN$476,36,FALSE)</f>
        <v>0</v>
      </c>
      <c r="AK64" s="3">
        <f>VLOOKUP(A64,'BalanceSheet 15-8-19'!$A$11:$CN$476,37,FALSE)</f>
        <v>0</v>
      </c>
      <c r="AL64" s="3">
        <f>VLOOKUP(A64,'BalanceSheet 15-8-19'!$A$11:$CN$476,38,FALSE)</f>
        <v>0</v>
      </c>
      <c r="AM64" s="3">
        <f>VLOOKUP(A64,'BalanceSheet 15-8-19'!$A$11:$CN$476,39,FALSE)</f>
        <v>0</v>
      </c>
      <c r="AN64" s="3">
        <f>VLOOKUP(A64,'BalanceSheet 15-8-19'!$A$11:$CN$476,40,FALSE)</f>
        <v>0</v>
      </c>
      <c r="AO64" s="3">
        <f>VLOOKUP(A64,'BalanceSheet 15-8-19'!$A$11:$CN$476,41,FALSE)</f>
        <v>0</v>
      </c>
      <c r="AP64" s="3">
        <f>VLOOKUP(A64,'BalanceSheet 15-8-19'!$A$11:$CN$476,42,FALSE)</f>
        <v>0</v>
      </c>
      <c r="AQ64" s="3">
        <f>VLOOKUP(A64,'BalanceSheet 15-8-19'!$A$11:$CN$476,43,FALSE)</f>
        <v>0</v>
      </c>
      <c r="AR64" s="3">
        <f>VLOOKUP(A64,'BalanceSheet 15-8-19'!$A$11:$CN$476,44,FALSE)</f>
        <v>0</v>
      </c>
      <c r="AS64" s="3">
        <f>VLOOKUP(A64,'BalanceSheet 15-8-19'!$A$11:$CN$476,45,FALSE)</f>
        <v>0</v>
      </c>
      <c r="AT64" s="3">
        <f>VLOOKUP(A64,'BalanceSheet 15-8-19'!$A$11:$CN$476,46,FALSE)</f>
        <v>0</v>
      </c>
      <c r="AU64" s="3">
        <f>VLOOKUP(A64,'BalanceSheet 15-8-19'!$A$11:$CN$476,47,FALSE)</f>
        <v>0</v>
      </c>
      <c r="AV64" s="3">
        <f>VLOOKUP(A64,'BalanceSheet 15-8-19'!$A$11:$CN$476,48,FALSE)</f>
        <v>0</v>
      </c>
      <c r="AW64" s="3">
        <f>VLOOKUP(A64,'BalanceSheet 15-8-19'!$A$11:$CN$476,49,FALSE)</f>
        <v>0</v>
      </c>
      <c r="AX64" s="3">
        <f>VLOOKUP(A64,'BalanceSheet 15-8-19'!$A$11:$CN$476,50,FALSE)</f>
        <v>0</v>
      </c>
      <c r="AY64" s="3">
        <f>VLOOKUP(A64,'BalanceSheet 15-8-19'!$A$11:$CN$476,51,FALSE)</f>
        <v>0</v>
      </c>
      <c r="AZ64" s="3">
        <f>VLOOKUP(A64,'BalanceSheet 15-8-19'!$A$11:$CN$476,52,FALSE)</f>
        <v>0</v>
      </c>
      <c r="BA64" s="3">
        <f>VLOOKUP(A64,'BalanceSheet 15-8-19'!$A$11:$CN$476,53,FALSE)</f>
        <v>0</v>
      </c>
      <c r="BB64" s="3">
        <f>VLOOKUP(A64,'BalanceSheet 15-8-19'!$A$11:$CN$476,54,FALSE)</f>
        <v>0</v>
      </c>
      <c r="BC64" s="3">
        <f>VLOOKUP(A64,'BalanceSheet 15-8-19'!$A$11:$CN$476,55,FALSE)</f>
        <v>0</v>
      </c>
      <c r="BD64" s="3">
        <f>VLOOKUP(A64,'BalanceSheet 15-8-19'!$A$11:$CN$476,56,FALSE)</f>
        <v>0</v>
      </c>
      <c r="BE64" s="3">
        <f>VLOOKUP(A64,'BalanceSheet 15-8-19'!$A$11:$CN$476,57,FALSE)</f>
        <v>0</v>
      </c>
      <c r="BF64" s="3">
        <f>VLOOKUP(A64,'BalanceSheet 15-8-19'!$A$11:$CN$476,58,FALSE)</f>
        <v>0</v>
      </c>
      <c r="BG64" s="12">
        <f>VLOOKUP(A64,'BalanceSheet 15-8-19'!$A$11:$CN$476,59,FALSE)</f>
        <v>0</v>
      </c>
      <c r="BH64" s="3">
        <f>VLOOKUP(A64,'BalanceSheet 15-8-19'!$A$11:$CN$476,60,FALSE)</f>
        <v>0</v>
      </c>
      <c r="BI64" s="3">
        <f>VLOOKUP(A64,'BalanceSheet 15-8-19'!$A$11:$CN$476,61,FALSE)</f>
        <v>0</v>
      </c>
      <c r="BJ64" s="3">
        <f>VLOOKUP(A64,'BalanceSheet 15-8-19'!$A$11:$CN$476,62,FALSE)</f>
        <v>0</v>
      </c>
      <c r="BK64" s="3"/>
      <c r="BL64" s="3">
        <f>VLOOKUP(A64,'BalanceSheet 15-8-19'!$A$11:$CN$476,64,FALSE)</f>
        <v>0</v>
      </c>
      <c r="BM64" s="3">
        <f>VLOOKUP(A64,'BalanceSheet 15-8-19'!$A$11:$CN$476,65,FALSE)</f>
        <v>0</v>
      </c>
      <c r="BN64" s="3">
        <f>VLOOKUP(A64,'BalanceSheet 15-8-19'!$A$11:$CN$476,66,FALSE)</f>
        <v>0</v>
      </c>
      <c r="BO64" s="3">
        <f>VLOOKUP(A64,'BalanceSheet 15-8-19'!$A$11:$CN$476,67,FALSE)</f>
        <v>0</v>
      </c>
      <c r="BP64" s="3">
        <f>VLOOKUP(A64,'BalanceSheet 15-8-19'!$A$11:$CN$476,68,FALSE)</f>
        <v>0</v>
      </c>
      <c r="BQ64" s="3">
        <f>VLOOKUP(A64,'BalanceSheet 15-8-19'!$A$11:$CN$476,69,FALSE)</f>
        <v>0</v>
      </c>
      <c r="BR64" s="3">
        <f>VLOOKUP(A64,'BalanceSheet 15-8-19'!$A$11:$CN$476,70,FALSE)</f>
        <v>0</v>
      </c>
      <c r="BS64" s="3">
        <f>VLOOKUP(A64,'BalanceSheet 15-8-19'!$A$11:$CN$476,71,FALSE)</f>
        <v>0</v>
      </c>
      <c r="BT64" s="3">
        <f>VLOOKUP(A64,'BalanceSheet 15-8-19'!$A$11:$CN$476,72,FALSE)</f>
        <v>0</v>
      </c>
      <c r="BU64" s="3">
        <f>VLOOKUP(A64,'BalanceSheet 15-8-19'!$A$11:$CN$476,73,FALSE)</f>
        <v>0</v>
      </c>
      <c r="BV64" s="3">
        <f>VLOOKUP(A64,'BalanceSheet 15-8-19'!$A$11:$CN$476,74,FALSE)</f>
        <v>0</v>
      </c>
      <c r="BW64" s="3">
        <f>VLOOKUP(A64,'BalanceSheet 15-8-19'!$A$11:$CN$476,75,FALSE)</f>
        <v>0</v>
      </c>
      <c r="BX64" s="3">
        <f>VLOOKUP(A64,'BalanceSheet 15-8-19'!$A$11:$CN$476,76,FALSE)</f>
        <v>0</v>
      </c>
      <c r="BY64" s="3">
        <f>VLOOKUP(A64,'BalanceSheet 15-8-19'!$A$11:$CN$476,77,FALSE)</f>
        <v>0</v>
      </c>
      <c r="BZ64" s="3">
        <f>VLOOKUP(A64,'BalanceSheet 15-8-19'!$A$11:$CN$476,78,FALSE)</f>
        <v>0</v>
      </c>
      <c r="CA64" s="3">
        <f>VLOOKUP(A64,'BalanceSheet 15-8-19'!$A$11:$CN$476,79,FALSE)</f>
        <v>0</v>
      </c>
      <c r="CB64" s="3">
        <f>VLOOKUP(A64,'BalanceSheet 15-8-19'!$A$11:$CN$476,80,FALSE)</f>
        <v>0</v>
      </c>
      <c r="CC64" s="3">
        <f>VLOOKUP(A64,'BalanceSheet 15-8-19'!$A$11:$CN$476,81,FALSE)</f>
        <v>0</v>
      </c>
      <c r="CD64" s="3">
        <f>VLOOKUP(A64,'BalanceSheet 15-8-19'!$A$11:$CN$476,82,FALSE)</f>
        <v>0</v>
      </c>
      <c r="CE64" s="3">
        <f>VLOOKUP(A64,'BalanceSheet 15-8-19'!$A$11:$CN$476,83,FALSE)</f>
        <v>0</v>
      </c>
      <c r="CF64" s="3">
        <f>VLOOKUP(A64,'BalanceSheet 15-8-19'!$A$11:$CN$476,84,FALSE)</f>
        <v>0</v>
      </c>
      <c r="CG64" s="3">
        <f>VLOOKUP(A64,'BalanceSheet 15-8-19'!$A$11:$CN$476,85,FALSE)</f>
        <v>0</v>
      </c>
      <c r="CH64" s="3">
        <f>VLOOKUP(A64,'BalanceSheet 15-8-19'!$A$11:$CN$476,86,FALSE)</f>
        <v>0</v>
      </c>
      <c r="CI64" s="3">
        <f>VLOOKUP(A64,'BalanceSheet 15-8-19'!$A$11:$CN$476,87,FALSE)</f>
        <v>0</v>
      </c>
      <c r="CJ64" s="3">
        <f>VLOOKUP(A64,'BalanceSheet 15-8-19'!$A$11:$CN$476,88,FALSE)</f>
        <v>0</v>
      </c>
      <c r="CK64" s="3">
        <f>VLOOKUP(A64,'BalanceSheet 15-8-19'!$A$11:$CN$476,89,FALSE)</f>
        <v>0</v>
      </c>
      <c r="CL64" s="3">
        <f>VLOOKUP(A64,'BalanceSheet 15-8-19'!$A$11:$CN$476,90,FALSE)</f>
        <v>0</v>
      </c>
      <c r="CM64" s="3">
        <f>VLOOKUP(A64,'BalanceSheet 15-8-19'!$A$11:$CN$476,91,FALSE)</f>
        <v>0</v>
      </c>
      <c r="CN64" s="3">
        <f>VLOOKUP(A64,'BalanceSheet 15-8-19'!$A$11:$CS$476,92,FALSE)</f>
        <v>0</v>
      </c>
      <c r="CO64" s="3">
        <f>VLOOKUP(A64,'BalanceSheet 15-8-19'!$A$11:$CS$476,93,FALSE)</f>
        <v>0</v>
      </c>
      <c r="CP64" s="3">
        <f>VLOOKUP(A64,'BalanceSheet 15-8-19'!$A$11:$CS$476,94,FALSE)</f>
        <v>0</v>
      </c>
      <c r="CQ64" s="3">
        <f>VLOOKUP(A64,'BalanceSheet 15-8-19'!$A$11:$CS$476,95,FALSE)</f>
        <v>0</v>
      </c>
      <c r="CR64" s="3">
        <f>VLOOKUP(A64,'BalanceSheet 15-8-19'!$A$11:$CS$476,96,FALSE)</f>
        <v>0</v>
      </c>
      <c r="CS64" s="3">
        <f t="shared" si="0"/>
        <v>0</v>
      </c>
      <c r="CU64" s="19">
        <f>CS64-('BalanceSheet 15-8-19'!CS64-'BalanceSheet 15-8-19'!CV64-'BalanceSheet 15-8-19'!CW64)</f>
        <v>0</v>
      </c>
      <c r="CW64" s="132">
        <f t="shared" si="1"/>
        <v>0</v>
      </c>
      <c r="CZ64" s="148">
        <f>HLOOKUP(A64,CJE!$I$5:$TV$2054,2050, FALSE)</f>
        <v>0</v>
      </c>
      <c r="DB64" s="148">
        <f t="shared" si="2"/>
        <v>0</v>
      </c>
    </row>
    <row r="65" spans="1:106" x14ac:dyDescent="0.2">
      <c r="A65" s="3" t="str">
        <f>'BalanceSheet 15-8-19'!A65</f>
        <v>100-102-26 - SMBC 1010077100 THB (NLHT)</v>
      </c>
      <c r="B65" s="3">
        <f>VLOOKUP(A65,'BalanceSheet 15-8-19'!$A$11:$CN$476,2,FALSE)</f>
        <v>0</v>
      </c>
      <c r="C65" s="3">
        <f>VLOOKUP(A65,'BalanceSheet 15-8-19'!$A$11:$CN$476,3,FALSE)</f>
        <v>0</v>
      </c>
      <c r="D65" s="3">
        <f>VLOOKUP(A65,'BalanceSheet 15-8-19'!$A$11:$CN$476,4,FALSE)</f>
        <v>0</v>
      </c>
      <c r="E65" s="3">
        <f>VLOOKUP(A65,'BalanceSheet 15-8-19'!$A$11:$CN$476,5,FALSE)</f>
        <v>0</v>
      </c>
      <c r="F65" s="3">
        <f>VLOOKUP(A65,'BalanceSheet 15-8-19'!$A$11:$CN$476,6,FALSE)</f>
        <v>0</v>
      </c>
      <c r="G65" s="3">
        <f>VLOOKUP(A65,'BalanceSheet 15-8-19'!$A$11:$CN$476,7,FALSE)</f>
        <v>0</v>
      </c>
      <c r="H65" s="3">
        <f>VLOOKUP(A65,'BalanceSheet 15-8-19'!$A$11:$CN$476,8,FALSE)</f>
        <v>0</v>
      </c>
      <c r="I65" s="3">
        <f>VLOOKUP(A65,'BalanceSheet 15-8-19'!$A$11:$CN$476,9,FALSE)</f>
        <v>0</v>
      </c>
      <c r="J65" s="3"/>
      <c r="K65" s="3">
        <f>VLOOKUP(A65,'BalanceSheet 15-8-19'!$A$11:$CN$476,11,FALSE)</f>
        <v>0</v>
      </c>
      <c r="L65" s="3">
        <f>VLOOKUP(A65,'BalanceSheet 15-8-19'!$A$11:$CN$476,12,FALSE)</f>
        <v>0</v>
      </c>
      <c r="M65" s="3">
        <f>VLOOKUP(A65,'BalanceSheet 15-8-19'!$A$11:$CN$476,13,FALSE)</f>
        <v>0</v>
      </c>
      <c r="N65" s="3">
        <f>VLOOKUP(A65,'BalanceSheet 15-8-19'!$A$11:$CN$476,14,FALSE)</f>
        <v>0</v>
      </c>
      <c r="O65" s="3">
        <f>VLOOKUP(A65,'BalanceSheet 15-8-19'!$A$11:$CN$476,15,FALSE)</f>
        <v>0</v>
      </c>
      <c r="P65" s="3">
        <f>VLOOKUP(A65,'BalanceSheet 15-8-19'!$A$11:$CN$476,16,FALSE)</f>
        <v>0</v>
      </c>
      <c r="Q65" s="3">
        <f>VLOOKUP(A65,'BalanceSheet 15-8-19'!$A$11:$CN$476,17,FALSE)</f>
        <v>0</v>
      </c>
      <c r="R65" s="3">
        <f>VLOOKUP(A65,'BalanceSheet 15-8-19'!$A$11:$CN$476,18,FALSE)</f>
        <v>0</v>
      </c>
      <c r="S65" s="3">
        <f>VLOOKUP(A65,'BalanceSheet 15-8-19'!$A$11:$CN$476,19,FALSE)</f>
        <v>0</v>
      </c>
      <c r="T65" s="3">
        <f>VLOOKUP(A65,'BalanceSheet 15-8-19'!$A$11:$CN$476,20,FALSE)</f>
        <v>0</v>
      </c>
      <c r="U65" s="3">
        <f>VLOOKUP(A65,'BalanceSheet 15-8-19'!$A$11:$CN$476,21,FALSE)</f>
        <v>0</v>
      </c>
      <c r="V65" s="3">
        <f>VLOOKUP(A65,'BalanceSheet 15-8-19'!$A$11:$CN$476,22,FALSE)</f>
        <v>0</v>
      </c>
      <c r="W65" s="3">
        <f>VLOOKUP(A65,'BalanceSheet 15-8-19'!$A$11:$CN$476,23,FALSE)</f>
        <v>0</v>
      </c>
      <c r="X65" s="3">
        <f>VLOOKUP(A65,'BalanceSheet 15-8-19'!$A$11:$CN$476,24,FALSE)</f>
        <v>0</v>
      </c>
      <c r="Y65" s="3">
        <f>VLOOKUP(A65,'BalanceSheet 15-8-19'!$A$11:$CN$476,25,FALSE)</f>
        <v>0</v>
      </c>
      <c r="Z65" s="3">
        <f>VLOOKUP(A65,'BalanceSheet 15-8-19'!$A$11:$CN$476,26,FALSE)</f>
        <v>0</v>
      </c>
      <c r="AA65" s="3">
        <f>VLOOKUP(A65,'BalanceSheet 15-8-19'!$A$11:$CN$476,27,FALSE)</f>
        <v>0</v>
      </c>
      <c r="AB65" s="3">
        <f>VLOOKUP(A65,'BalanceSheet 15-8-19'!$A$11:$CN$476,28,FALSE)</f>
        <v>0</v>
      </c>
      <c r="AC65" s="3">
        <f>VLOOKUP(A65,'BalanceSheet 15-8-19'!$A$11:$CN$476,29,FALSE)</f>
        <v>0</v>
      </c>
      <c r="AD65" s="3">
        <f>VLOOKUP(A65,'BalanceSheet 15-8-19'!$A$11:$CN$476,30,FALSE)</f>
        <v>0</v>
      </c>
      <c r="AE65" s="3">
        <f>VLOOKUP(A65,'BalanceSheet 15-8-19'!$A$11:$CN$476,31,FALSE)</f>
        <v>0</v>
      </c>
      <c r="AF65" s="3">
        <f>VLOOKUP(A65,'BalanceSheet 15-8-19'!$A$11:$CN$476,32,FALSE)</f>
        <v>0</v>
      </c>
      <c r="AG65" s="3">
        <f>VLOOKUP(A65,'BalanceSheet 15-8-19'!$A$11:$CN$476,33,FALSE)</f>
        <v>0</v>
      </c>
      <c r="AH65" s="3">
        <f>VLOOKUP(A65,'BalanceSheet 15-8-19'!$A$11:$CN$476,34,FALSE)</f>
        <v>0</v>
      </c>
      <c r="AI65" s="3">
        <f>VLOOKUP(A65,'BalanceSheet 15-8-19'!$A$11:$CN$476,35,FALSE)</f>
        <v>0</v>
      </c>
      <c r="AJ65" s="3">
        <f>VLOOKUP(A65,'BalanceSheet 15-8-19'!$A$11:$CN$476,36,FALSE)</f>
        <v>0</v>
      </c>
      <c r="AK65" s="3">
        <f>VLOOKUP(A65,'BalanceSheet 15-8-19'!$A$11:$CN$476,37,FALSE)</f>
        <v>0</v>
      </c>
      <c r="AL65" s="3">
        <f>VLOOKUP(A65,'BalanceSheet 15-8-19'!$A$11:$CN$476,38,FALSE)</f>
        <v>0</v>
      </c>
      <c r="AM65" s="3">
        <f>VLOOKUP(A65,'BalanceSheet 15-8-19'!$A$11:$CN$476,39,FALSE)</f>
        <v>0</v>
      </c>
      <c r="AN65" s="3">
        <f>VLOOKUP(A65,'BalanceSheet 15-8-19'!$A$11:$CN$476,40,FALSE)</f>
        <v>0</v>
      </c>
      <c r="AO65" s="3">
        <f>VLOOKUP(A65,'BalanceSheet 15-8-19'!$A$11:$CN$476,41,FALSE)</f>
        <v>0</v>
      </c>
      <c r="AP65" s="3">
        <f>VLOOKUP(A65,'BalanceSheet 15-8-19'!$A$11:$CN$476,42,FALSE)</f>
        <v>0</v>
      </c>
      <c r="AQ65" s="3">
        <f>VLOOKUP(A65,'BalanceSheet 15-8-19'!$A$11:$CN$476,43,FALSE)</f>
        <v>0</v>
      </c>
      <c r="AR65" s="3">
        <f>VLOOKUP(A65,'BalanceSheet 15-8-19'!$A$11:$CN$476,44,FALSE)</f>
        <v>0</v>
      </c>
      <c r="AS65" s="3">
        <f>VLOOKUP(A65,'BalanceSheet 15-8-19'!$A$11:$CN$476,45,FALSE)</f>
        <v>0</v>
      </c>
      <c r="AT65" s="3">
        <f>VLOOKUP(A65,'BalanceSheet 15-8-19'!$A$11:$CN$476,46,FALSE)</f>
        <v>0</v>
      </c>
      <c r="AU65" s="3">
        <f>VLOOKUP(A65,'BalanceSheet 15-8-19'!$A$11:$CN$476,47,FALSE)</f>
        <v>0</v>
      </c>
      <c r="AV65" s="3">
        <f>VLOOKUP(A65,'BalanceSheet 15-8-19'!$A$11:$CN$476,48,FALSE)</f>
        <v>0</v>
      </c>
      <c r="AW65" s="3">
        <f>VLOOKUP(A65,'BalanceSheet 15-8-19'!$A$11:$CN$476,49,FALSE)</f>
        <v>0</v>
      </c>
      <c r="AX65" s="3">
        <f>VLOOKUP(A65,'BalanceSheet 15-8-19'!$A$11:$CN$476,50,FALSE)</f>
        <v>0</v>
      </c>
      <c r="AY65" s="3">
        <f>VLOOKUP(A65,'BalanceSheet 15-8-19'!$A$11:$CN$476,51,FALSE)</f>
        <v>0</v>
      </c>
      <c r="AZ65" s="3">
        <f>VLOOKUP(A65,'BalanceSheet 15-8-19'!$A$11:$CN$476,52,FALSE)</f>
        <v>0</v>
      </c>
      <c r="BA65" s="3">
        <f>VLOOKUP(A65,'BalanceSheet 15-8-19'!$A$11:$CN$476,53,FALSE)</f>
        <v>0</v>
      </c>
      <c r="BB65" s="3">
        <f>VLOOKUP(A65,'BalanceSheet 15-8-19'!$A$11:$CN$476,54,FALSE)</f>
        <v>0</v>
      </c>
      <c r="BC65" s="3">
        <f>VLOOKUP(A65,'BalanceSheet 15-8-19'!$A$11:$CN$476,55,FALSE)</f>
        <v>0</v>
      </c>
      <c r="BD65" s="3">
        <f>VLOOKUP(A65,'BalanceSheet 15-8-19'!$A$11:$CN$476,56,FALSE)</f>
        <v>0</v>
      </c>
      <c r="BE65" s="3">
        <f>VLOOKUP(A65,'BalanceSheet 15-8-19'!$A$11:$CN$476,57,FALSE)</f>
        <v>0</v>
      </c>
      <c r="BF65" s="3">
        <f>VLOOKUP(A65,'BalanceSheet 15-8-19'!$A$11:$CN$476,58,FALSE)</f>
        <v>0</v>
      </c>
      <c r="BG65" s="12">
        <f>VLOOKUP(A65,'BalanceSheet 15-8-19'!$A$11:$CN$476,59,FALSE)</f>
        <v>0</v>
      </c>
      <c r="BH65" s="3">
        <f>VLOOKUP(A65,'BalanceSheet 15-8-19'!$A$11:$CN$476,60,FALSE)</f>
        <v>0</v>
      </c>
      <c r="BI65" s="3">
        <f>VLOOKUP(A65,'BalanceSheet 15-8-19'!$A$11:$CN$476,61,FALSE)</f>
        <v>0</v>
      </c>
      <c r="BJ65" s="3">
        <f>VLOOKUP(A65,'BalanceSheet 15-8-19'!$A$11:$CN$476,62,FALSE)</f>
        <v>0</v>
      </c>
      <c r="BK65" s="3"/>
      <c r="BL65" s="3">
        <f>VLOOKUP(A65,'BalanceSheet 15-8-19'!$A$11:$CN$476,64,FALSE)</f>
        <v>0</v>
      </c>
      <c r="BM65" s="3">
        <f>VLOOKUP(A65,'BalanceSheet 15-8-19'!$A$11:$CN$476,65,FALSE)</f>
        <v>0</v>
      </c>
      <c r="BN65" s="3">
        <f>VLOOKUP(A65,'BalanceSheet 15-8-19'!$A$11:$CN$476,66,FALSE)</f>
        <v>0</v>
      </c>
      <c r="BO65" s="3">
        <f>VLOOKUP(A65,'BalanceSheet 15-8-19'!$A$11:$CN$476,67,FALSE)</f>
        <v>0</v>
      </c>
      <c r="BP65" s="3">
        <f>VLOOKUP(A65,'BalanceSheet 15-8-19'!$A$11:$CN$476,68,FALSE)</f>
        <v>0</v>
      </c>
      <c r="BQ65" s="3">
        <f>VLOOKUP(A65,'BalanceSheet 15-8-19'!$A$11:$CN$476,69,FALSE)</f>
        <v>0</v>
      </c>
      <c r="BR65" s="3">
        <f>VLOOKUP(A65,'BalanceSheet 15-8-19'!$A$11:$CN$476,70,FALSE)</f>
        <v>0</v>
      </c>
      <c r="BS65" s="3">
        <f>VLOOKUP(A65,'BalanceSheet 15-8-19'!$A$11:$CN$476,71,FALSE)</f>
        <v>0</v>
      </c>
      <c r="BT65" s="3">
        <f>VLOOKUP(A65,'BalanceSheet 15-8-19'!$A$11:$CN$476,72,FALSE)</f>
        <v>0</v>
      </c>
      <c r="BU65" s="3">
        <f>VLOOKUP(A65,'BalanceSheet 15-8-19'!$A$11:$CN$476,73,FALSE)</f>
        <v>0</v>
      </c>
      <c r="BV65" s="3">
        <f>VLOOKUP(A65,'BalanceSheet 15-8-19'!$A$11:$CN$476,74,FALSE)</f>
        <v>0</v>
      </c>
      <c r="BW65" s="3">
        <f>VLOOKUP(A65,'BalanceSheet 15-8-19'!$A$11:$CN$476,75,FALSE)</f>
        <v>0</v>
      </c>
      <c r="BX65" s="3">
        <f>VLOOKUP(A65,'BalanceSheet 15-8-19'!$A$11:$CN$476,76,FALSE)</f>
        <v>0</v>
      </c>
      <c r="BY65" s="3">
        <f>VLOOKUP(A65,'BalanceSheet 15-8-19'!$A$11:$CN$476,77,FALSE)</f>
        <v>0</v>
      </c>
      <c r="BZ65" s="3">
        <f>VLOOKUP(A65,'BalanceSheet 15-8-19'!$A$11:$CN$476,78,FALSE)</f>
        <v>0</v>
      </c>
      <c r="CA65" s="3">
        <f>VLOOKUP(A65,'BalanceSheet 15-8-19'!$A$11:$CN$476,79,FALSE)</f>
        <v>0</v>
      </c>
      <c r="CB65" s="3">
        <f>VLOOKUP(A65,'BalanceSheet 15-8-19'!$A$11:$CN$476,80,FALSE)</f>
        <v>0</v>
      </c>
      <c r="CC65" s="3">
        <f>VLOOKUP(A65,'BalanceSheet 15-8-19'!$A$11:$CN$476,81,FALSE)</f>
        <v>0</v>
      </c>
      <c r="CD65" s="3">
        <f>VLOOKUP(A65,'BalanceSheet 15-8-19'!$A$11:$CN$476,82,FALSE)</f>
        <v>0</v>
      </c>
      <c r="CE65" s="3">
        <f>VLOOKUP(A65,'BalanceSheet 15-8-19'!$A$11:$CN$476,83,FALSE)</f>
        <v>0</v>
      </c>
      <c r="CF65" s="3">
        <f>VLOOKUP(A65,'BalanceSheet 15-8-19'!$A$11:$CN$476,84,FALSE)</f>
        <v>0</v>
      </c>
      <c r="CG65" s="3">
        <f>VLOOKUP(A65,'BalanceSheet 15-8-19'!$A$11:$CN$476,85,FALSE)</f>
        <v>0</v>
      </c>
      <c r="CH65" s="3">
        <f>VLOOKUP(A65,'BalanceSheet 15-8-19'!$A$11:$CN$476,86,FALSE)</f>
        <v>0</v>
      </c>
      <c r="CI65" s="3">
        <f>VLOOKUP(A65,'BalanceSheet 15-8-19'!$A$11:$CN$476,87,FALSE)</f>
        <v>0</v>
      </c>
      <c r="CJ65" s="3">
        <f>VLOOKUP(A65,'BalanceSheet 15-8-19'!$A$11:$CN$476,88,FALSE)</f>
        <v>0</v>
      </c>
      <c r="CK65" s="3">
        <f>VLOOKUP(A65,'BalanceSheet 15-8-19'!$A$11:$CN$476,89,FALSE)</f>
        <v>0</v>
      </c>
      <c r="CL65" s="3">
        <f>VLOOKUP(A65,'BalanceSheet 15-8-19'!$A$11:$CN$476,90,FALSE)</f>
        <v>0</v>
      </c>
      <c r="CM65" s="3">
        <f>VLOOKUP(A65,'BalanceSheet 15-8-19'!$A$11:$CN$476,91,FALSE)</f>
        <v>0</v>
      </c>
      <c r="CN65" s="3">
        <f>VLOOKUP(A65,'BalanceSheet 15-8-19'!$A$11:$CS$476,92,FALSE)</f>
        <v>0</v>
      </c>
      <c r="CO65" s="3">
        <f>VLOOKUP(A65,'BalanceSheet 15-8-19'!$A$11:$CS$476,93,FALSE)</f>
        <v>0</v>
      </c>
      <c r="CP65" s="3">
        <f>VLOOKUP(A65,'BalanceSheet 15-8-19'!$A$11:$CS$476,94,FALSE)</f>
        <v>0</v>
      </c>
      <c r="CQ65" s="3">
        <f>VLOOKUP(A65,'BalanceSheet 15-8-19'!$A$11:$CS$476,95,FALSE)</f>
        <v>0</v>
      </c>
      <c r="CR65" s="3">
        <f>VLOOKUP(A65,'BalanceSheet 15-8-19'!$A$11:$CS$476,96,FALSE)</f>
        <v>0</v>
      </c>
      <c r="CS65" s="3">
        <f t="shared" si="0"/>
        <v>0</v>
      </c>
      <c r="CU65" s="19">
        <f>CS65-('BalanceSheet 15-8-19'!CS65-'BalanceSheet 15-8-19'!CV65-'BalanceSheet 15-8-19'!CW65)</f>
        <v>0</v>
      </c>
      <c r="CW65" s="132">
        <f t="shared" si="1"/>
        <v>0</v>
      </c>
      <c r="CZ65" s="148">
        <f>HLOOKUP(A65,CJE!$I$5:$TV$2054,2050, FALSE)</f>
        <v>0</v>
      </c>
      <c r="DB65" s="148">
        <f t="shared" si="2"/>
        <v>0</v>
      </c>
    </row>
    <row r="66" spans="1:106" x14ac:dyDescent="0.2">
      <c r="A66" s="3" t="str">
        <f>'BalanceSheet 15-8-19'!A66</f>
        <v>100-102-29 - BBL 1018975316 THB (KKT)</v>
      </c>
      <c r="B66" s="3">
        <f>VLOOKUP(A66,'BalanceSheet 15-8-19'!$A$11:$CN$476,2,FALSE)</f>
        <v>0</v>
      </c>
      <c r="C66" s="3">
        <f>VLOOKUP(A66,'BalanceSheet 15-8-19'!$A$11:$CN$476,3,FALSE)</f>
        <v>0</v>
      </c>
      <c r="D66" s="3">
        <f>VLOOKUP(A66,'BalanceSheet 15-8-19'!$A$11:$CN$476,4,FALSE)</f>
        <v>0</v>
      </c>
      <c r="E66" s="3">
        <f>VLOOKUP(A66,'BalanceSheet 15-8-19'!$A$11:$CN$476,5,FALSE)</f>
        <v>0</v>
      </c>
      <c r="F66" s="3">
        <f>VLOOKUP(A66,'BalanceSheet 15-8-19'!$A$11:$CN$476,6,FALSE)</f>
        <v>0</v>
      </c>
      <c r="G66" s="3">
        <f>VLOOKUP(A66,'BalanceSheet 15-8-19'!$A$11:$CN$476,7,FALSE)</f>
        <v>0</v>
      </c>
      <c r="H66" s="3">
        <f>VLOOKUP(A66,'BalanceSheet 15-8-19'!$A$11:$CN$476,8,FALSE)</f>
        <v>0</v>
      </c>
      <c r="I66" s="3">
        <f>VLOOKUP(A66,'BalanceSheet 15-8-19'!$A$11:$CN$476,9,FALSE)</f>
        <v>0</v>
      </c>
      <c r="J66" s="3"/>
      <c r="K66" s="3">
        <f>VLOOKUP(A66,'BalanceSheet 15-8-19'!$A$11:$CN$476,11,FALSE)</f>
        <v>0</v>
      </c>
      <c r="L66" s="3">
        <f>VLOOKUP(A66,'BalanceSheet 15-8-19'!$A$11:$CN$476,12,FALSE)</f>
        <v>0</v>
      </c>
      <c r="M66" s="3">
        <f>VLOOKUP(A66,'BalanceSheet 15-8-19'!$A$11:$CN$476,13,FALSE)</f>
        <v>0</v>
      </c>
      <c r="N66" s="3">
        <f>VLOOKUP(A66,'BalanceSheet 15-8-19'!$A$11:$CN$476,14,FALSE)</f>
        <v>0</v>
      </c>
      <c r="O66" s="3">
        <f>VLOOKUP(A66,'BalanceSheet 15-8-19'!$A$11:$CN$476,15,FALSE)</f>
        <v>0</v>
      </c>
      <c r="P66" s="3">
        <f>VLOOKUP(A66,'BalanceSheet 15-8-19'!$A$11:$CN$476,16,FALSE)</f>
        <v>0</v>
      </c>
      <c r="Q66" s="3">
        <f>VLOOKUP(A66,'BalanceSheet 15-8-19'!$A$11:$CN$476,17,FALSE)</f>
        <v>0</v>
      </c>
      <c r="R66" s="3">
        <f>VLOOKUP(A66,'BalanceSheet 15-8-19'!$A$11:$CN$476,18,FALSE)</f>
        <v>0</v>
      </c>
      <c r="S66" s="3">
        <f>VLOOKUP(A66,'BalanceSheet 15-8-19'!$A$11:$CN$476,19,FALSE)</f>
        <v>0</v>
      </c>
      <c r="T66" s="3">
        <f>VLOOKUP(A66,'BalanceSheet 15-8-19'!$A$11:$CN$476,20,FALSE)</f>
        <v>0</v>
      </c>
      <c r="U66" s="3">
        <f>VLOOKUP(A66,'BalanceSheet 15-8-19'!$A$11:$CN$476,21,FALSE)</f>
        <v>0</v>
      </c>
      <c r="V66" s="3">
        <f>VLOOKUP(A66,'BalanceSheet 15-8-19'!$A$11:$CN$476,22,FALSE)</f>
        <v>0</v>
      </c>
      <c r="W66" s="3">
        <f>VLOOKUP(A66,'BalanceSheet 15-8-19'!$A$11:$CN$476,23,FALSE)</f>
        <v>0</v>
      </c>
      <c r="X66" s="3">
        <f>VLOOKUP(A66,'BalanceSheet 15-8-19'!$A$11:$CN$476,24,FALSE)</f>
        <v>0</v>
      </c>
      <c r="Y66" s="3">
        <f>VLOOKUP(A66,'BalanceSheet 15-8-19'!$A$11:$CN$476,25,FALSE)</f>
        <v>0</v>
      </c>
      <c r="Z66" s="3">
        <f>VLOOKUP(A66,'BalanceSheet 15-8-19'!$A$11:$CN$476,26,FALSE)</f>
        <v>0</v>
      </c>
      <c r="AA66" s="3">
        <f>VLOOKUP(A66,'BalanceSheet 15-8-19'!$A$11:$CN$476,27,FALSE)</f>
        <v>0</v>
      </c>
      <c r="AB66" s="3">
        <f>VLOOKUP(A66,'BalanceSheet 15-8-19'!$A$11:$CN$476,28,FALSE)</f>
        <v>0</v>
      </c>
      <c r="AC66" s="3">
        <f>VLOOKUP(A66,'BalanceSheet 15-8-19'!$A$11:$CN$476,29,FALSE)</f>
        <v>0</v>
      </c>
      <c r="AD66" s="3">
        <f>VLOOKUP(A66,'BalanceSheet 15-8-19'!$A$11:$CN$476,30,FALSE)</f>
        <v>0</v>
      </c>
      <c r="AE66" s="3">
        <f>VLOOKUP(A66,'BalanceSheet 15-8-19'!$A$11:$CN$476,31,FALSE)</f>
        <v>0</v>
      </c>
      <c r="AF66" s="3">
        <f>VLOOKUP(A66,'BalanceSheet 15-8-19'!$A$11:$CN$476,32,FALSE)</f>
        <v>0</v>
      </c>
      <c r="AG66" s="3">
        <f>VLOOKUP(A66,'BalanceSheet 15-8-19'!$A$11:$CN$476,33,FALSE)</f>
        <v>0</v>
      </c>
      <c r="AH66" s="3">
        <f>VLOOKUP(A66,'BalanceSheet 15-8-19'!$A$11:$CN$476,34,FALSE)</f>
        <v>0</v>
      </c>
      <c r="AI66" s="3">
        <f>VLOOKUP(A66,'BalanceSheet 15-8-19'!$A$11:$CN$476,35,FALSE)</f>
        <v>0</v>
      </c>
      <c r="AJ66" s="3">
        <f>VLOOKUP(A66,'BalanceSheet 15-8-19'!$A$11:$CN$476,36,FALSE)</f>
        <v>0</v>
      </c>
      <c r="AK66" s="3">
        <f>VLOOKUP(A66,'BalanceSheet 15-8-19'!$A$11:$CN$476,37,FALSE)</f>
        <v>0</v>
      </c>
      <c r="AL66" s="3">
        <f>VLOOKUP(A66,'BalanceSheet 15-8-19'!$A$11:$CN$476,38,FALSE)</f>
        <v>0</v>
      </c>
      <c r="AM66" s="3">
        <f>VLOOKUP(A66,'BalanceSheet 15-8-19'!$A$11:$CN$476,39,FALSE)</f>
        <v>0</v>
      </c>
      <c r="AN66" s="3">
        <f>VLOOKUP(A66,'BalanceSheet 15-8-19'!$A$11:$CN$476,40,FALSE)</f>
        <v>0</v>
      </c>
      <c r="AO66" s="3">
        <f>VLOOKUP(A66,'BalanceSheet 15-8-19'!$A$11:$CN$476,41,FALSE)</f>
        <v>0</v>
      </c>
      <c r="AP66" s="3">
        <f>VLOOKUP(A66,'BalanceSheet 15-8-19'!$A$11:$CN$476,42,FALSE)</f>
        <v>0</v>
      </c>
      <c r="AQ66" s="3">
        <f>VLOOKUP(A66,'BalanceSheet 15-8-19'!$A$11:$CN$476,43,FALSE)</f>
        <v>0</v>
      </c>
      <c r="AR66" s="3">
        <f>VLOOKUP(A66,'BalanceSheet 15-8-19'!$A$11:$CN$476,44,FALSE)</f>
        <v>0</v>
      </c>
      <c r="AS66" s="3">
        <f>VLOOKUP(A66,'BalanceSheet 15-8-19'!$A$11:$CN$476,45,FALSE)</f>
        <v>0</v>
      </c>
      <c r="AT66" s="3">
        <f>VLOOKUP(A66,'BalanceSheet 15-8-19'!$A$11:$CN$476,46,FALSE)</f>
        <v>0</v>
      </c>
      <c r="AU66" s="3">
        <f>VLOOKUP(A66,'BalanceSheet 15-8-19'!$A$11:$CN$476,47,FALSE)</f>
        <v>0</v>
      </c>
      <c r="AV66" s="3">
        <f>VLOOKUP(A66,'BalanceSheet 15-8-19'!$A$11:$CN$476,48,FALSE)</f>
        <v>0</v>
      </c>
      <c r="AW66" s="3">
        <f>VLOOKUP(A66,'BalanceSheet 15-8-19'!$A$11:$CN$476,49,FALSE)</f>
        <v>0</v>
      </c>
      <c r="AX66" s="3">
        <f>VLOOKUP(A66,'BalanceSheet 15-8-19'!$A$11:$CN$476,50,FALSE)</f>
        <v>0</v>
      </c>
      <c r="AY66" s="3">
        <f>VLOOKUP(A66,'BalanceSheet 15-8-19'!$A$11:$CN$476,51,FALSE)</f>
        <v>0</v>
      </c>
      <c r="AZ66" s="3">
        <f>VLOOKUP(A66,'BalanceSheet 15-8-19'!$A$11:$CN$476,52,FALSE)</f>
        <v>0</v>
      </c>
      <c r="BA66" s="3">
        <f>VLOOKUP(A66,'BalanceSheet 15-8-19'!$A$11:$CN$476,53,FALSE)</f>
        <v>0</v>
      </c>
      <c r="BB66" s="3">
        <f>VLOOKUP(A66,'BalanceSheet 15-8-19'!$A$11:$CN$476,54,FALSE)</f>
        <v>0</v>
      </c>
      <c r="BC66" s="3">
        <f>VLOOKUP(A66,'BalanceSheet 15-8-19'!$A$11:$CN$476,55,FALSE)</f>
        <v>0</v>
      </c>
      <c r="BD66" s="3">
        <f>VLOOKUP(A66,'BalanceSheet 15-8-19'!$A$11:$CN$476,56,FALSE)</f>
        <v>0</v>
      </c>
      <c r="BE66" s="3">
        <f>VLOOKUP(A66,'BalanceSheet 15-8-19'!$A$11:$CN$476,57,FALSE)</f>
        <v>0</v>
      </c>
      <c r="BF66" s="3">
        <f>VLOOKUP(A66,'BalanceSheet 15-8-19'!$A$11:$CN$476,58,FALSE)</f>
        <v>0</v>
      </c>
      <c r="BG66" s="12">
        <f>VLOOKUP(A66,'BalanceSheet 15-8-19'!$A$11:$CN$476,59,FALSE)</f>
        <v>0</v>
      </c>
      <c r="BH66" s="3">
        <f>VLOOKUP(A66,'BalanceSheet 15-8-19'!$A$11:$CN$476,60,FALSE)</f>
        <v>0</v>
      </c>
      <c r="BI66" s="3">
        <f>VLOOKUP(A66,'BalanceSheet 15-8-19'!$A$11:$CN$476,61,FALSE)</f>
        <v>0</v>
      </c>
      <c r="BJ66" s="3">
        <f>VLOOKUP(A66,'BalanceSheet 15-8-19'!$A$11:$CN$476,62,FALSE)</f>
        <v>0</v>
      </c>
      <c r="BK66" s="3"/>
      <c r="BL66" s="3">
        <f>VLOOKUP(A66,'BalanceSheet 15-8-19'!$A$11:$CN$476,64,FALSE)</f>
        <v>0</v>
      </c>
      <c r="BM66" s="3">
        <f>VLOOKUP(A66,'BalanceSheet 15-8-19'!$A$11:$CN$476,65,FALSE)</f>
        <v>0</v>
      </c>
      <c r="BN66" s="3">
        <f>VLOOKUP(A66,'BalanceSheet 15-8-19'!$A$11:$CN$476,66,FALSE)</f>
        <v>0</v>
      </c>
      <c r="BO66" s="3">
        <f>VLOOKUP(A66,'BalanceSheet 15-8-19'!$A$11:$CN$476,67,FALSE)</f>
        <v>0</v>
      </c>
      <c r="BP66" s="3">
        <f>VLOOKUP(A66,'BalanceSheet 15-8-19'!$A$11:$CN$476,68,FALSE)</f>
        <v>0</v>
      </c>
      <c r="BQ66" s="3">
        <f>VLOOKUP(A66,'BalanceSheet 15-8-19'!$A$11:$CN$476,69,FALSE)</f>
        <v>0</v>
      </c>
      <c r="BR66" s="3">
        <f>VLOOKUP(A66,'BalanceSheet 15-8-19'!$A$11:$CN$476,70,FALSE)</f>
        <v>0</v>
      </c>
      <c r="BS66" s="3">
        <f>VLOOKUP(A66,'BalanceSheet 15-8-19'!$A$11:$CN$476,71,FALSE)</f>
        <v>0</v>
      </c>
      <c r="BT66" s="3">
        <f>VLOOKUP(A66,'BalanceSheet 15-8-19'!$A$11:$CN$476,72,FALSE)</f>
        <v>0</v>
      </c>
      <c r="BU66" s="3">
        <f>VLOOKUP(A66,'BalanceSheet 15-8-19'!$A$11:$CN$476,73,FALSE)</f>
        <v>0</v>
      </c>
      <c r="BV66" s="3">
        <f>VLOOKUP(A66,'BalanceSheet 15-8-19'!$A$11:$CN$476,74,FALSE)</f>
        <v>0</v>
      </c>
      <c r="BW66" s="3">
        <f>VLOOKUP(A66,'BalanceSheet 15-8-19'!$A$11:$CN$476,75,FALSE)</f>
        <v>0</v>
      </c>
      <c r="BX66" s="3">
        <f>VLOOKUP(A66,'BalanceSheet 15-8-19'!$A$11:$CN$476,76,FALSE)</f>
        <v>0</v>
      </c>
      <c r="BY66" s="3">
        <f>VLOOKUP(A66,'BalanceSheet 15-8-19'!$A$11:$CN$476,77,FALSE)</f>
        <v>0</v>
      </c>
      <c r="BZ66" s="3">
        <f>VLOOKUP(A66,'BalanceSheet 15-8-19'!$A$11:$CN$476,78,FALSE)</f>
        <v>0</v>
      </c>
      <c r="CA66" s="3">
        <f>VLOOKUP(A66,'BalanceSheet 15-8-19'!$A$11:$CN$476,79,FALSE)</f>
        <v>0</v>
      </c>
      <c r="CB66" s="3">
        <f>VLOOKUP(A66,'BalanceSheet 15-8-19'!$A$11:$CN$476,80,FALSE)</f>
        <v>0</v>
      </c>
      <c r="CC66" s="3">
        <f>VLOOKUP(A66,'BalanceSheet 15-8-19'!$A$11:$CN$476,81,FALSE)</f>
        <v>0</v>
      </c>
      <c r="CD66" s="3">
        <f>VLOOKUP(A66,'BalanceSheet 15-8-19'!$A$11:$CN$476,82,FALSE)</f>
        <v>0</v>
      </c>
      <c r="CE66" s="3">
        <f>VLOOKUP(A66,'BalanceSheet 15-8-19'!$A$11:$CN$476,83,FALSE)</f>
        <v>0</v>
      </c>
      <c r="CF66" s="3">
        <f>VLOOKUP(A66,'BalanceSheet 15-8-19'!$A$11:$CN$476,84,FALSE)</f>
        <v>0</v>
      </c>
      <c r="CG66" s="3">
        <f>VLOOKUP(A66,'BalanceSheet 15-8-19'!$A$11:$CN$476,85,FALSE)</f>
        <v>0</v>
      </c>
      <c r="CH66" s="3">
        <f>VLOOKUP(A66,'BalanceSheet 15-8-19'!$A$11:$CN$476,86,FALSE)</f>
        <v>0</v>
      </c>
      <c r="CI66" s="3">
        <f>VLOOKUP(A66,'BalanceSheet 15-8-19'!$A$11:$CN$476,87,FALSE)</f>
        <v>0</v>
      </c>
      <c r="CJ66" s="3">
        <f>VLOOKUP(A66,'BalanceSheet 15-8-19'!$A$11:$CN$476,88,FALSE)</f>
        <v>0</v>
      </c>
      <c r="CK66" s="3">
        <f>VLOOKUP(A66,'BalanceSheet 15-8-19'!$A$11:$CN$476,89,FALSE)</f>
        <v>0</v>
      </c>
      <c r="CL66" s="3">
        <f>VLOOKUP(A66,'BalanceSheet 15-8-19'!$A$11:$CN$476,90,FALSE)</f>
        <v>0</v>
      </c>
      <c r="CM66" s="3">
        <f>VLOOKUP(A66,'BalanceSheet 15-8-19'!$A$11:$CN$476,91,FALSE)</f>
        <v>0</v>
      </c>
      <c r="CN66" s="3">
        <f>VLOOKUP(A66,'BalanceSheet 15-8-19'!$A$11:$CS$476,92,FALSE)</f>
        <v>0</v>
      </c>
      <c r="CO66" s="3">
        <f>VLOOKUP(A66,'BalanceSheet 15-8-19'!$A$11:$CS$476,93,FALSE)</f>
        <v>0</v>
      </c>
      <c r="CP66" s="3">
        <f>VLOOKUP(A66,'BalanceSheet 15-8-19'!$A$11:$CS$476,94,FALSE)</f>
        <v>0</v>
      </c>
      <c r="CQ66" s="3">
        <f>VLOOKUP(A66,'BalanceSheet 15-8-19'!$A$11:$CS$476,95,FALSE)</f>
        <v>0</v>
      </c>
      <c r="CR66" s="3">
        <f>VLOOKUP(A66,'BalanceSheet 15-8-19'!$A$11:$CS$476,96,FALSE)</f>
        <v>0</v>
      </c>
      <c r="CS66" s="3">
        <f t="shared" si="0"/>
        <v>0</v>
      </c>
      <c r="CU66" s="19">
        <f>CS66-('BalanceSheet 15-8-19'!CS66-'BalanceSheet 15-8-19'!CV66-'BalanceSheet 15-8-19'!CW66)</f>
        <v>0</v>
      </c>
      <c r="CW66" s="132">
        <f t="shared" si="1"/>
        <v>0</v>
      </c>
      <c r="CZ66" s="148">
        <f>HLOOKUP(A66,CJE!$I$5:$TV$2054,2050, FALSE)</f>
        <v>0</v>
      </c>
      <c r="DB66" s="148">
        <f t="shared" si="2"/>
        <v>0</v>
      </c>
    </row>
    <row r="67" spans="1:106" x14ac:dyDescent="0.2">
      <c r="A67" s="3" t="str">
        <f>'BalanceSheet 15-8-19'!A67</f>
        <v>100-102-30 - SMBC 2839252 JPY (VVP)</v>
      </c>
      <c r="B67" s="3">
        <f>VLOOKUP(A67,'BalanceSheet 15-8-19'!$A$11:$CN$476,2,FALSE)</f>
        <v>0</v>
      </c>
      <c r="C67" s="3">
        <f>VLOOKUP(A67,'BalanceSheet 15-8-19'!$A$11:$CN$476,3,FALSE)</f>
        <v>0</v>
      </c>
      <c r="D67" s="3">
        <f>VLOOKUP(A67,'BalanceSheet 15-8-19'!$A$11:$CN$476,4,FALSE)</f>
        <v>0</v>
      </c>
      <c r="E67" s="3">
        <f>VLOOKUP(A67,'BalanceSheet 15-8-19'!$A$11:$CN$476,5,FALSE)</f>
        <v>0</v>
      </c>
      <c r="F67" s="3">
        <f>VLOOKUP(A67,'BalanceSheet 15-8-19'!$A$11:$CN$476,6,FALSE)</f>
        <v>0</v>
      </c>
      <c r="G67" s="3">
        <f>VLOOKUP(A67,'BalanceSheet 15-8-19'!$A$11:$CN$476,7,FALSE)</f>
        <v>0</v>
      </c>
      <c r="H67" s="3">
        <f>VLOOKUP(A67,'BalanceSheet 15-8-19'!$A$11:$CN$476,8,FALSE)</f>
        <v>0</v>
      </c>
      <c r="I67" s="3">
        <f>VLOOKUP(A67,'BalanceSheet 15-8-19'!$A$11:$CN$476,9,FALSE)</f>
        <v>0</v>
      </c>
      <c r="J67" s="3"/>
      <c r="K67" s="3">
        <f>VLOOKUP(A67,'BalanceSheet 15-8-19'!$A$11:$CN$476,11,FALSE)</f>
        <v>0</v>
      </c>
      <c r="L67" s="3">
        <f>VLOOKUP(A67,'BalanceSheet 15-8-19'!$A$11:$CN$476,12,FALSE)</f>
        <v>0</v>
      </c>
      <c r="M67" s="3">
        <f>VLOOKUP(A67,'BalanceSheet 15-8-19'!$A$11:$CN$476,13,FALSE)</f>
        <v>0</v>
      </c>
      <c r="N67" s="3">
        <f>VLOOKUP(A67,'BalanceSheet 15-8-19'!$A$11:$CN$476,14,FALSE)</f>
        <v>0</v>
      </c>
      <c r="O67" s="3">
        <f>VLOOKUP(A67,'BalanceSheet 15-8-19'!$A$11:$CN$476,15,FALSE)</f>
        <v>0</v>
      </c>
      <c r="P67" s="3">
        <f>VLOOKUP(A67,'BalanceSheet 15-8-19'!$A$11:$CN$476,16,FALSE)</f>
        <v>0</v>
      </c>
      <c r="Q67" s="3">
        <f>VLOOKUP(A67,'BalanceSheet 15-8-19'!$A$11:$CN$476,17,FALSE)</f>
        <v>0</v>
      </c>
      <c r="R67" s="3">
        <f>VLOOKUP(A67,'BalanceSheet 15-8-19'!$A$11:$CN$476,18,FALSE)</f>
        <v>0</v>
      </c>
      <c r="S67" s="3">
        <f>VLOOKUP(A67,'BalanceSheet 15-8-19'!$A$11:$CN$476,19,FALSE)</f>
        <v>0</v>
      </c>
      <c r="T67" s="3">
        <f>VLOOKUP(A67,'BalanceSheet 15-8-19'!$A$11:$CN$476,20,FALSE)</f>
        <v>0</v>
      </c>
      <c r="U67" s="3">
        <f>VLOOKUP(A67,'BalanceSheet 15-8-19'!$A$11:$CN$476,21,FALSE)</f>
        <v>0</v>
      </c>
      <c r="V67" s="3">
        <f>VLOOKUP(A67,'BalanceSheet 15-8-19'!$A$11:$CN$476,22,FALSE)</f>
        <v>0</v>
      </c>
      <c r="W67" s="3">
        <f>VLOOKUP(A67,'BalanceSheet 15-8-19'!$A$11:$CN$476,23,FALSE)</f>
        <v>0</v>
      </c>
      <c r="X67" s="3">
        <f>VLOOKUP(A67,'BalanceSheet 15-8-19'!$A$11:$CN$476,24,FALSE)</f>
        <v>0</v>
      </c>
      <c r="Y67" s="3">
        <f>VLOOKUP(A67,'BalanceSheet 15-8-19'!$A$11:$CN$476,25,FALSE)</f>
        <v>0</v>
      </c>
      <c r="Z67" s="3">
        <f>VLOOKUP(A67,'BalanceSheet 15-8-19'!$A$11:$CN$476,26,FALSE)</f>
        <v>0</v>
      </c>
      <c r="AA67" s="3">
        <f>VLOOKUP(A67,'BalanceSheet 15-8-19'!$A$11:$CN$476,27,FALSE)</f>
        <v>0</v>
      </c>
      <c r="AB67" s="3">
        <f>VLOOKUP(A67,'BalanceSheet 15-8-19'!$A$11:$CN$476,28,FALSE)</f>
        <v>0</v>
      </c>
      <c r="AC67" s="3">
        <f>VLOOKUP(A67,'BalanceSheet 15-8-19'!$A$11:$CN$476,29,FALSE)</f>
        <v>0</v>
      </c>
      <c r="AD67" s="3">
        <f>VLOOKUP(A67,'BalanceSheet 15-8-19'!$A$11:$CN$476,30,FALSE)</f>
        <v>0</v>
      </c>
      <c r="AE67" s="3">
        <f>VLOOKUP(A67,'BalanceSheet 15-8-19'!$A$11:$CN$476,31,FALSE)</f>
        <v>0</v>
      </c>
      <c r="AF67" s="3">
        <f>VLOOKUP(A67,'BalanceSheet 15-8-19'!$A$11:$CN$476,32,FALSE)</f>
        <v>0</v>
      </c>
      <c r="AG67" s="3">
        <f>VLOOKUP(A67,'BalanceSheet 15-8-19'!$A$11:$CN$476,33,FALSE)</f>
        <v>0</v>
      </c>
      <c r="AH67" s="3">
        <f>VLOOKUP(A67,'BalanceSheet 15-8-19'!$A$11:$CN$476,34,FALSE)</f>
        <v>0</v>
      </c>
      <c r="AI67" s="3">
        <f>VLOOKUP(A67,'BalanceSheet 15-8-19'!$A$11:$CN$476,35,FALSE)</f>
        <v>0</v>
      </c>
      <c r="AJ67" s="3">
        <f>VLOOKUP(A67,'BalanceSheet 15-8-19'!$A$11:$CN$476,36,FALSE)</f>
        <v>0</v>
      </c>
      <c r="AK67" s="3">
        <f>VLOOKUP(A67,'BalanceSheet 15-8-19'!$A$11:$CN$476,37,FALSE)</f>
        <v>0</v>
      </c>
      <c r="AL67" s="3">
        <f>VLOOKUP(A67,'BalanceSheet 15-8-19'!$A$11:$CN$476,38,FALSE)</f>
        <v>0</v>
      </c>
      <c r="AM67" s="3">
        <f>VLOOKUP(A67,'BalanceSheet 15-8-19'!$A$11:$CN$476,39,FALSE)</f>
        <v>0</v>
      </c>
      <c r="AN67" s="3">
        <f>VLOOKUP(A67,'BalanceSheet 15-8-19'!$A$11:$CN$476,40,FALSE)</f>
        <v>0</v>
      </c>
      <c r="AO67" s="3">
        <f>VLOOKUP(A67,'BalanceSheet 15-8-19'!$A$11:$CN$476,41,FALSE)</f>
        <v>0</v>
      </c>
      <c r="AP67" s="3">
        <f>VLOOKUP(A67,'BalanceSheet 15-8-19'!$A$11:$CN$476,42,FALSE)</f>
        <v>0</v>
      </c>
      <c r="AQ67" s="3">
        <f>VLOOKUP(A67,'BalanceSheet 15-8-19'!$A$11:$CN$476,43,FALSE)</f>
        <v>0</v>
      </c>
      <c r="AR67" s="3">
        <f>VLOOKUP(A67,'BalanceSheet 15-8-19'!$A$11:$CN$476,44,FALSE)</f>
        <v>0</v>
      </c>
      <c r="AS67" s="3">
        <f>VLOOKUP(A67,'BalanceSheet 15-8-19'!$A$11:$CN$476,45,FALSE)</f>
        <v>0</v>
      </c>
      <c r="AT67" s="3">
        <f>VLOOKUP(A67,'BalanceSheet 15-8-19'!$A$11:$CN$476,46,FALSE)</f>
        <v>0</v>
      </c>
      <c r="AU67" s="3">
        <f>VLOOKUP(A67,'BalanceSheet 15-8-19'!$A$11:$CN$476,47,FALSE)</f>
        <v>0</v>
      </c>
      <c r="AV67" s="3">
        <f>VLOOKUP(A67,'BalanceSheet 15-8-19'!$A$11:$CN$476,48,FALSE)</f>
        <v>0</v>
      </c>
      <c r="AW67" s="3">
        <f>VLOOKUP(A67,'BalanceSheet 15-8-19'!$A$11:$CN$476,49,FALSE)</f>
        <v>0</v>
      </c>
      <c r="AX67" s="3">
        <f>VLOOKUP(A67,'BalanceSheet 15-8-19'!$A$11:$CN$476,50,FALSE)</f>
        <v>0</v>
      </c>
      <c r="AY67" s="3">
        <f>VLOOKUP(A67,'BalanceSheet 15-8-19'!$A$11:$CN$476,51,FALSE)</f>
        <v>0</v>
      </c>
      <c r="AZ67" s="3">
        <f>VLOOKUP(A67,'BalanceSheet 15-8-19'!$A$11:$CN$476,52,FALSE)</f>
        <v>0</v>
      </c>
      <c r="BA67" s="3">
        <f>VLOOKUP(A67,'BalanceSheet 15-8-19'!$A$11:$CN$476,53,FALSE)</f>
        <v>0</v>
      </c>
      <c r="BB67" s="3">
        <f>VLOOKUP(A67,'BalanceSheet 15-8-19'!$A$11:$CN$476,54,FALSE)</f>
        <v>0</v>
      </c>
      <c r="BC67" s="3">
        <f>VLOOKUP(A67,'BalanceSheet 15-8-19'!$A$11:$CN$476,55,FALSE)</f>
        <v>0</v>
      </c>
      <c r="BD67" s="3">
        <f>VLOOKUP(A67,'BalanceSheet 15-8-19'!$A$11:$CN$476,56,FALSE)</f>
        <v>0</v>
      </c>
      <c r="BE67" s="3">
        <f>VLOOKUP(A67,'BalanceSheet 15-8-19'!$A$11:$CN$476,57,FALSE)</f>
        <v>0</v>
      </c>
      <c r="BF67" s="3">
        <f>VLOOKUP(A67,'BalanceSheet 15-8-19'!$A$11:$CN$476,58,FALSE)</f>
        <v>0</v>
      </c>
      <c r="BG67" s="12">
        <f>VLOOKUP(A67,'BalanceSheet 15-8-19'!$A$11:$CN$476,59,FALSE)</f>
        <v>0</v>
      </c>
      <c r="BH67" s="3">
        <f>VLOOKUP(A67,'BalanceSheet 15-8-19'!$A$11:$CN$476,60,FALSE)</f>
        <v>0</v>
      </c>
      <c r="BI67" s="3">
        <f>VLOOKUP(A67,'BalanceSheet 15-8-19'!$A$11:$CN$476,61,FALSE)</f>
        <v>0</v>
      </c>
      <c r="BJ67" s="3">
        <f>VLOOKUP(A67,'BalanceSheet 15-8-19'!$A$11:$CN$476,62,FALSE)</f>
        <v>0</v>
      </c>
      <c r="BK67" s="3"/>
      <c r="BL67" s="3">
        <f>VLOOKUP(A67,'BalanceSheet 15-8-19'!$A$11:$CN$476,64,FALSE)</f>
        <v>0</v>
      </c>
      <c r="BM67" s="3">
        <f>VLOOKUP(A67,'BalanceSheet 15-8-19'!$A$11:$CN$476,65,FALSE)</f>
        <v>0</v>
      </c>
      <c r="BN67" s="3">
        <f>VLOOKUP(A67,'BalanceSheet 15-8-19'!$A$11:$CN$476,66,FALSE)</f>
        <v>0</v>
      </c>
      <c r="BO67" s="3">
        <f>VLOOKUP(A67,'BalanceSheet 15-8-19'!$A$11:$CN$476,67,FALSE)</f>
        <v>0</v>
      </c>
      <c r="BP67" s="3">
        <f>VLOOKUP(A67,'BalanceSheet 15-8-19'!$A$11:$CN$476,68,FALSE)</f>
        <v>0</v>
      </c>
      <c r="BQ67" s="3">
        <f>VLOOKUP(A67,'BalanceSheet 15-8-19'!$A$11:$CN$476,69,FALSE)</f>
        <v>0</v>
      </c>
      <c r="BR67" s="3">
        <f>VLOOKUP(A67,'BalanceSheet 15-8-19'!$A$11:$CN$476,70,FALSE)</f>
        <v>0</v>
      </c>
      <c r="BS67" s="3">
        <f>VLOOKUP(A67,'BalanceSheet 15-8-19'!$A$11:$CN$476,71,FALSE)</f>
        <v>0</v>
      </c>
      <c r="BT67" s="3">
        <f>VLOOKUP(A67,'BalanceSheet 15-8-19'!$A$11:$CN$476,72,FALSE)</f>
        <v>0</v>
      </c>
      <c r="BU67" s="3">
        <f>VLOOKUP(A67,'BalanceSheet 15-8-19'!$A$11:$CN$476,73,FALSE)</f>
        <v>0</v>
      </c>
      <c r="BV67" s="3">
        <f>VLOOKUP(A67,'BalanceSheet 15-8-19'!$A$11:$CN$476,74,FALSE)</f>
        <v>0</v>
      </c>
      <c r="BW67" s="3">
        <f>VLOOKUP(A67,'BalanceSheet 15-8-19'!$A$11:$CN$476,75,FALSE)</f>
        <v>0</v>
      </c>
      <c r="BX67" s="3">
        <f>VLOOKUP(A67,'BalanceSheet 15-8-19'!$A$11:$CN$476,76,FALSE)</f>
        <v>0</v>
      </c>
      <c r="BY67" s="3">
        <f>VLOOKUP(A67,'BalanceSheet 15-8-19'!$A$11:$CN$476,77,FALSE)</f>
        <v>0</v>
      </c>
      <c r="BZ67" s="3">
        <f>VLOOKUP(A67,'BalanceSheet 15-8-19'!$A$11:$CN$476,78,FALSE)</f>
        <v>0</v>
      </c>
      <c r="CA67" s="3">
        <f>VLOOKUP(A67,'BalanceSheet 15-8-19'!$A$11:$CN$476,79,FALSE)</f>
        <v>0</v>
      </c>
      <c r="CB67" s="3">
        <f>VLOOKUP(A67,'BalanceSheet 15-8-19'!$A$11:$CN$476,80,FALSE)</f>
        <v>0</v>
      </c>
      <c r="CC67" s="3">
        <f>VLOOKUP(A67,'BalanceSheet 15-8-19'!$A$11:$CN$476,81,FALSE)</f>
        <v>0</v>
      </c>
      <c r="CD67" s="3">
        <f>VLOOKUP(A67,'BalanceSheet 15-8-19'!$A$11:$CN$476,82,FALSE)</f>
        <v>0</v>
      </c>
      <c r="CE67" s="3">
        <f>VLOOKUP(A67,'BalanceSheet 15-8-19'!$A$11:$CN$476,83,FALSE)</f>
        <v>0</v>
      </c>
      <c r="CF67" s="3">
        <f>VLOOKUP(A67,'BalanceSheet 15-8-19'!$A$11:$CN$476,84,FALSE)</f>
        <v>0</v>
      </c>
      <c r="CG67" s="3">
        <f>VLOOKUP(A67,'BalanceSheet 15-8-19'!$A$11:$CN$476,85,FALSE)</f>
        <v>0</v>
      </c>
      <c r="CH67" s="3">
        <f>VLOOKUP(A67,'BalanceSheet 15-8-19'!$A$11:$CN$476,86,FALSE)</f>
        <v>0</v>
      </c>
      <c r="CI67" s="3">
        <f>VLOOKUP(A67,'BalanceSheet 15-8-19'!$A$11:$CN$476,87,FALSE)</f>
        <v>0</v>
      </c>
      <c r="CJ67" s="3">
        <f>VLOOKUP(A67,'BalanceSheet 15-8-19'!$A$11:$CN$476,88,FALSE)</f>
        <v>0</v>
      </c>
      <c r="CK67" s="3">
        <f>VLOOKUP(A67,'BalanceSheet 15-8-19'!$A$11:$CN$476,89,FALSE)</f>
        <v>0</v>
      </c>
      <c r="CL67" s="3">
        <f>VLOOKUP(A67,'BalanceSheet 15-8-19'!$A$11:$CN$476,90,FALSE)</f>
        <v>0</v>
      </c>
      <c r="CM67" s="3">
        <f>VLOOKUP(A67,'BalanceSheet 15-8-19'!$A$11:$CN$476,91,FALSE)</f>
        <v>0</v>
      </c>
      <c r="CN67" s="3">
        <f>VLOOKUP(A67,'BalanceSheet 15-8-19'!$A$11:$CS$476,92,FALSE)</f>
        <v>0</v>
      </c>
      <c r="CO67" s="3">
        <f>VLOOKUP(A67,'BalanceSheet 15-8-19'!$A$11:$CS$476,93,FALSE)</f>
        <v>0</v>
      </c>
      <c r="CP67" s="3">
        <f>VLOOKUP(A67,'BalanceSheet 15-8-19'!$A$11:$CS$476,94,FALSE)</f>
        <v>0</v>
      </c>
      <c r="CQ67" s="3">
        <f>VLOOKUP(A67,'BalanceSheet 15-8-19'!$A$11:$CS$476,95,FALSE)</f>
        <v>0</v>
      </c>
      <c r="CR67" s="3">
        <f>VLOOKUP(A67,'BalanceSheet 15-8-19'!$A$11:$CS$476,96,FALSE)</f>
        <v>0</v>
      </c>
      <c r="CS67" s="3">
        <f t="shared" si="0"/>
        <v>0</v>
      </c>
      <c r="CU67" s="19">
        <f>CS67-('BalanceSheet 15-8-19'!CS67-'BalanceSheet 15-8-19'!CV67-'BalanceSheet 15-8-19'!CW67)</f>
        <v>0</v>
      </c>
      <c r="CW67" s="132">
        <f t="shared" si="1"/>
        <v>0</v>
      </c>
      <c r="CZ67" s="148">
        <f>HLOOKUP(A67,CJE!$I$5:$TV$2054,2050, FALSE)</f>
        <v>0</v>
      </c>
      <c r="DB67" s="148">
        <f t="shared" si="2"/>
        <v>0</v>
      </c>
    </row>
    <row r="68" spans="1:106" x14ac:dyDescent="0.2">
      <c r="A68" s="3" t="str">
        <f>'BalanceSheet 15-8-19'!A68</f>
        <v>100-102-31 - SMBC 2947415 JPY (Conjenik)</v>
      </c>
      <c r="B68" s="3">
        <f>VLOOKUP(A68,'BalanceSheet 15-8-19'!$A$11:$CN$476,2,FALSE)</f>
        <v>0</v>
      </c>
      <c r="C68" s="3">
        <f>VLOOKUP(A68,'BalanceSheet 15-8-19'!$A$11:$CN$476,3,FALSE)</f>
        <v>0</v>
      </c>
      <c r="D68" s="3">
        <f>VLOOKUP(A68,'BalanceSheet 15-8-19'!$A$11:$CN$476,4,FALSE)</f>
        <v>0</v>
      </c>
      <c r="E68" s="3">
        <f>VLOOKUP(A68,'BalanceSheet 15-8-19'!$A$11:$CN$476,5,FALSE)</f>
        <v>0</v>
      </c>
      <c r="F68" s="3">
        <f>VLOOKUP(A68,'BalanceSheet 15-8-19'!$A$11:$CN$476,6,FALSE)</f>
        <v>0</v>
      </c>
      <c r="G68" s="3">
        <f>VLOOKUP(A68,'BalanceSheet 15-8-19'!$A$11:$CN$476,7,FALSE)</f>
        <v>0</v>
      </c>
      <c r="H68" s="3">
        <f>VLOOKUP(A68,'BalanceSheet 15-8-19'!$A$11:$CN$476,8,FALSE)</f>
        <v>0</v>
      </c>
      <c r="I68" s="3">
        <f>VLOOKUP(A68,'BalanceSheet 15-8-19'!$A$11:$CN$476,9,FALSE)</f>
        <v>0</v>
      </c>
      <c r="J68" s="3"/>
      <c r="K68" s="3">
        <f>VLOOKUP(A68,'BalanceSheet 15-8-19'!$A$11:$CN$476,11,FALSE)</f>
        <v>0</v>
      </c>
      <c r="L68" s="3">
        <f>VLOOKUP(A68,'BalanceSheet 15-8-19'!$A$11:$CN$476,12,FALSE)</f>
        <v>0</v>
      </c>
      <c r="M68" s="3">
        <f>VLOOKUP(A68,'BalanceSheet 15-8-19'!$A$11:$CN$476,13,FALSE)</f>
        <v>0</v>
      </c>
      <c r="N68" s="3">
        <f>VLOOKUP(A68,'BalanceSheet 15-8-19'!$A$11:$CN$476,14,FALSE)</f>
        <v>0</v>
      </c>
      <c r="O68" s="3">
        <f>VLOOKUP(A68,'BalanceSheet 15-8-19'!$A$11:$CN$476,15,FALSE)</f>
        <v>0</v>
      </c>
      <c r="P68" s="3">
        <f>VLOOKUP(A68,'BalanceSheet 15-8-19'!$A$11:$CN$476,16,FALSE)</f>
        <v>0</v>
      </c>
      <c r="Q68" s="3">
        <f>VLOOKUP(A68,'BalanceSheet 15-8-19'!$A$11:$CN$476,17,FALSE)</f>
        <v>0</v>
      </c>
      <c r="R68" s="3">
        <f>VLOOKUP(A68,'BalanceSheet 15-8-19'!$A$11:$CN$476,18,FALSE)</f>
        <v>0</v>
      </c>
      <c r="S68" s="3">
        <f>VLOOKUP(A68,'BalanceSheet 15-8-19'!$A$11:$CN$476,19,FALSE)</f>
        <v>0</v>
      </c>
      <c r="T68" s="3">
        <f>VLOOKUP(A68,'BalanceSheet 15-8-19'!$A$11:$CN$476,20,FALSE)</f>
        <v>0</v>
      </c>
      <c r="U68" s="3">
        <f>VLOOKUP(A68,'BalanceSheet 15-8-19'!$A$11:$CN$476,21,FALSE)</f>
        <v>0</v>
      </c>
      <c r="V68" s="3">
        <f>VLOOKUP(A68,'BalanceSheet 15-8-19'!$A$11:$CN$476,22,FALSE)</f>
        <v>0</v>
      </c>
      <c r="W68" s="3">
        <f>VLOOKUP(A68,'BalanceSheet 15-8-19'!$A$11:$CN$476,23,FALSE)</f>
        <v>0</v>
      </c>
      <c r="X68" s="3">
        <f>VLOOKUP(A68,'BalanceSheet 15-8-19'!$A$11:$CN$476,24,FALSE)</f>
        <v>0</v>
      </c>
      <c r="Y68" s="3">
        <f>VLOOKUP(A68,'BalanceSheet 15-8-19'!$A$11:$CN$476,25,FALSE)</f>
        <v>0</v>
      </c>
      <c r="Z68" s="3">
        <f>VLOOKUP(A68,'BalanceSheet 15-8-19'!$A$11:$CN$476,26,FALSE)</f>
        <v>0</v>
      </c>
      <c r="AA68" s="3">
        <f>VLOOKUP(A68,'BalanceSheet 15-8-19'!$A$11:$CN$476,27,FALSE)</f>
        <v>0</v>
      </c>
      <c r="AB68" s="3">
        <f>VLOOKUP(A68,'BalanceSheet 15-8-19'!$A$11:$CN$476,28,FALSE)</f>
        <v>0</v>
      </c>
      <c r="AC68" s="3">
        <f>VLOOKUP(A68,'BalanceSheet 15-8-19'!$A$11:$CN$476,29,FALSE)</f>
        <v>0</v>
      </c>
      <c r="AD68" s="3">
        <f>VLOOKUP(A68,'BalanceSheet 15-8-19'!$A$11:$CN$476,30,FALSE)</f>
        <v>0</v>
      </c>
      <c r="AE68" s="3">
        <f>VLOOKUP(A68,'BalanceSheet 15-8-19'!$A$11:$CN$476,31,FALSE)</f>
        <v>0</v>
      </c>
      <c r="AF68" s="3">
        <f>VLOOKUP(A68,'BalanceSheet 15-8-19'!$A$11:$CN$476,32,FALSE)</f>
        <v>0</v>
      </c>
      <c r="AG68" s="3">
        <f>VLOOKUP(A68,'BalanceSheet 15-8-19'!$A$11:$CN$476,33,FALSE)</f>
        <v>0</v>
      </c>
      <c r="AH68" s="3">
        <f>VLOOKUP(A68,'BalanceSheet 15-8-19'!$A$11:$CN$476,34,FALSE)</f>
        <v>0</v>
      </c>
      <c r="AI68" s="3">
        <f>VLOOKUP(A68,'BalanceSheet 15-8-19'!$A$11:$CN$476,35,FALSE)</f>
        <v>0</v>
      </c>
      <c r="AJ68" s="3">
        <f>VLOOKUP(A68,'BalanceSheet 15-8-19'!$A$11:$CN$476,36,FALSE)</f>
        <v>0</v>
      </c>
      <c r="AK68" s="3">
        <f>VLOOKUP(A68,'BalanceSheet 15-8-19'!$A$11:$CN$476,37,FALSE)</f>
        <v>0</v>
      </c>
      <c r="AL68" s="3">
        <f>VLOOKUP(A68,'BalanceSheet 15-8-19'!$A$11:$CN$476,38,FALSE)</f>
        <v>0</v>
      </c>
      <c r="AM68" s="3">
        <f>VLOOKUP(A68,'BalanceSheet 15-8-19'!$A$11:$CN$476,39,FALSE)</f>
        <v>0</v>
      </c>
      <c r="AN68" s="3">
        <f>VLOOKUP(A68,'BalanceSheet 15-8-19'!$A$11:$CN$476,40,FALSE)</f>
        <v>0</v>
      </c>
      <c r="AO68" s="3">
        <f>VLOOKUP(A68,'BalanceSheet 15-8-19'!$A$11:$CN$476,41,FALSE)</f>
        <v>0</v>
      </c>
      <c r="AP68" s="3">
        <f>VLOOKUP(A68,'BalanceSheet 15-8-19'!$A$11:$CN$476,42,FALSE)</f>
        <v>0</v>
      </c>
      <c r="AQ68" s="3">
        <f>VLOOKUP(A68,'BalanceSheet 15-8-19'!$A$11:$CN$476,43,FALSE)</f>
        <v>0</v>
      </c>
      <c r="AR68" s="3">
        <f>VLOOKUP(A68,'BalanceSheet 15-8-19'!$A$11:$CN$476,44,FALSE)</f>
        <v>0</v>
      </c>
      <c r="AS68" s="3">
        <f>VLOOKUP(A68,'BalanceSheet 15-8-19'!$A$11:$CN$476,45,FALSE)</f>
        <v>0</v>
      </c>
      <c r="AT68" s="3">
        <f>VLOOKUP(A68,'BalanceSheet 15-8-19'!$A$11:$CN$476,46,FALSE)</f>
        <v>0</v>
      </c>
      <c r="AU68" s="3">
        <f>VLOOKUP(A68,'BalanceSheet 15-8-19'!$A$11:$CN$476,47,FALSE)</f>
        <v>0</v>
      </c>
      <c r="AV68" s="3">
        <f>VLOOKUP(A68,'BalanceSheet 15-8-19'!$A$11:$CN$476,48,FALSE)</f>
        <v>0</v>
      </c>
      <c r="AW68" s="3">
        <f>VLOOKUP(A68,'BalanceSheet 15-8-19'!$A$11:$CN$476,49,FALSE)</f>
        <v>0</v>
      </c>
      <c r="AX68" s="3">
        <f>VLOOKUP(A68,'BalanceSheet 15-8-19'!$A$11:$CN$476,50,FALSE)</f>
        <v>0</v>
      </c>
      <c r="AY68" s="3">
        <f>VLOOKUP(A68,'BalanceSheet 15-8-19'!$A$11:$CN$476,51,FALSE)</f>
        <v>0</v>
      </c>
      <c r="AZ68" s="3">
        <f>VLOOKUP(A68,'BalanceSheet 15-8-19'!$A$11:$CN$476,52,FALSE)</f>
        <v>0</v>
      </c>
      <c r="BA68" s="3">
        <f>VLOOKUP(A68,'BalanceSheet 15-8-19'!$A$11:$CN$476,53,FALSE)</f>
        <v>0</v>
      </c>
      <c r="BB68" s="3">
        <f>VLOOKUP(A68,'BalanceSheet 15-8-19'!$A$11:$CN$476,54,FALSE)</f>
        <v>0</v>
      </c>
      <c r="BC68" s="3">
        <f>VLOOKUP(A68,'BalanceSheet 15-8-19'!$A$11:$CN$476,55,FALSE)</f>
        <v>0</v>
      </c>
      <c r="BD68" s="3">
        <f>VLOOKUP(A68,'BalanceSheet 15-8-19'!$A$11:$CN$476,56,FALSE)</f>
        <v>0</v>
      </c>
      <c r="BE68" s="3">
        <f>VLOOKUP(A68,'BalanceSheet 15-8-19'!$A$11:$CN$476,57,FALSE)</f>
        <v>0</v>
      </c>
      <c r="BF68" s="3">
        <f>VLOOKUP(A68,'BalanceSheet 15-8-19'!$A$11:$CN$476,58,FALSE)</f>
        <v>0</v>
      </c>
      <c r="BG68" s="12">
        <f>VLOOKUP(A68,'BalanceSheet 15-8-19'!$A$11:$CN$476,59,FALSE)</f>
        <v>0</v>
      </c>
      <c r="BH68" s="3">
        <f>VLOOKUP(A68,'BalanceSheet 15-8-19'!$A$11:$CN$476,60,FALSE)</f>
        <v>0</v>
      </c>
      <c r="BI68" s="3">
        <f>VLOOKUP(A68,'BalanceSheet 15-8-19'!$A$11:$CN$476,61,FALSE)</f>
        <v>0</v>
      </c>
      <c r="BJ68" s="3">
        <f>VLOOKUP(A68,'BalanceSheet 15-8-19'!$A$11:$CN$476,62,FALSE)</f>
        <v>0</v>
      </c>
      <c r="BK68" s="3"/>
      <c r="BL68" s="3">
        <f>VLOOKUP(A68,'BalanceSheet 15-8-19'!$A$11:$CN$476,64,FALSE)</f>
        <v>0</v>
      </c>
      <c r="BM68" s="3">
        <f>VLOOKUP(A68,'BalanceSheet 15-8-19'!$A$11:$CN$476,65,FALSE)</f>
        <v>0</v>
      </c>
      <c r="BN68" s="3">
        <f>VLOOKUP(A68,'BalanceSheet 15-8-19'!$A$11:$CN$476,66,FALSE)</f>
        <v>0</v>
      </c>
      <c r="BO68" s="3">
        <f>VLOOKUP(A68,'BalanceSheet 15-8-19'!$A$11:$CN$476,67,FALSE)</f>
        <v>0</v>
      </c>
      <c r="BP68" s="3">
        <f>VLOOKUP(A68,'BalanceSheet 15-8-19'!$A$11:$CN$476,68,FALSE)</f>
        <v>0</v>
      </c>
      <c r="BQ68" s="3">
        <f>VLOOKUP(A68,'BalanceSheet 15-8-19'!$A$11:$CN$476,69,FALSE)</f>
        <v>0</v>
      </c>
      <c r="BR68" s="3">
        <f>VLOOKUP(A68,'BalanceSheet 15-8-19'!$A$11:$CN$476,70,FALSE)</f>
        <v>0</v>
      </c>
      <c r="BS68" s="3">
        <f>VLOOKUP(A68,'BalanceSheet 15-8-19'!$A$11:$CN$476,71,FALSE)</f>
        <v>0</v>
      </c>
      <c r="BT68" s="3">
        <f>VLOOKUP(A68,'BalanceSheet 15-8-19'!$A$11:$CN$476,72,FALSE)</f>
        <v>0</v>
      </c>
      <c r="BU68" s="3">
        <f>VLOOKUP(A68,'BalanceSheet 15-8-19'!$A$11:$CN$476,73,FALSE)</f>
        <v>0</v>
      </c>
      <c r="BV68" s="3">
        <f>VLOOKUP(A68,'BalanceSheet 15-8-19'!$A$11:$CN$476,74,FALSE)</f>
        <v>0</v>
      </c>
      <c r="BW68" s="3">
        <f>VLOOKUP(A68,'BalanceSheet 15-8-19'!$A$11:$CN$476,75,FALSE)</f>
        <v>0</v>
      </c>
      <c r="BX68" s="3">
        <f>VLOOKUP(A68,'BalanceSheet 15-8-19'!$A$11:$CN$476,76,FALSE)</f>
        <v>0</v>
      </c>
      <c r="BY68" s="3">
        <f>VLOOKUP(A68,'BalanceSheet 15-8-19'!$A$11:$CN$476,77,FALSE)</f>
        <v>0</v>
      </c>
      <c r="BZ68" s="3">
        <f>VLOOKUP(A68,'BalanceSheet 15-8-19'!$A$11:$CN$476,78,FALSE)</f>
        <v>0</v>
      </c>
      <c r="CA68" s="3">
        <f>VLOOKUP(A68,'BalanceSheet 15-8-19'!$A$11:$CN$476,79,FALSE)</f>
        <v>0</v>
      </c>
      <c r="CB68" s="3">
        <f>VLOOKUP(A68,'BalanceSheet 15-8-19'!$A$11:$CN$476,80,FALSE)</f>
        <v>0</v>
      </c>
      <c r="CC68" s="3">
        <f>VLOOKUP(A68,'BalanceSheet 15-8-19'!$A$11:$CN$476,81,FALSE)</f>
        <v>0</v>
      </c>
      <c r="CD68" s="3">
        <f>VLOOKUP(A68,'BalanceSheet 15-8-19'!$A$11:$CN$476,82,FALSE)</f>
        <v>0</v>
      </c>
      <c r="CE68" s="3">
        <f>VLOOKUP(A68,'BalanceSheet 15-8-19'!$A$11:$CN$476,83,FALSE)</f>
        <v>0</v>
      </c>
      <c r="CF68" s="3">
        <f>VLOOKUP(A68,'BalanceSheet 15-8-19'!$A$11:$CN$476,84,FALSE)</f>
        <v>0</v>
      </c>
      <c r="CG68" s="3">
        <f>VLOOKUP(A68,'BalanceSheet 15-8-19'!$A$11:$CN$476,85,FALSE)</f>
        <v>0</v>
      </c>
      <c r="CH68" s="3">
        <f>VLOOKUP(A68,'BalanceSheet 15-8-19'!$A$11:$CN$476,86,FALSE)</f>
        <v>0</v>
      </c>
      <c r="CI68" s="3">
        <f>VLOOKUP(A68,'BalanceSheet 15-8-19'!$A$11:$CN$476,87,FALSE)</f>
        <v>0</v>
      </c>
      <c r="CJ68" s="3">
        <f>VLOOKUP(A68,'BalanceSheet 15-8-19'!$A$11:$CN$476,88,FALSE)</f>
        <v>0</v>
      </c>
      <c r="CK68" s="3">
        <f>VLOOKUP(A68,'BalanceSheet 15-8-19'!$A$11:$CN$476,89,FALSE)</f>
        <v>0</v>
      </c>
      <c r="CL68" s="3">
        <f>VLOOKUP(A68,'BalanceSheet 15-8-19'!$A$11:$CN$476,90,FALSE)</f>
        <v>0</v>
      </c>
      <c r="CM68" s="3">
        <f>VLOOKUP(A68,'BalanceSheet 15-8-19'!$A$11:$CN$476,91,FALSE)</f>
        <v>0</v>
      </c>
      <c r="CN68" s="3">
        <f>VLOOKUP(A68,'BalanceSheet 15-8-19'!$A$11:$CS$476,92,FALSE)</f>
        <v>0</v>
      </c>
      <c r="CO68" s="3">
        <f>VLOOKUP(A68,'BalanceSheet 15-8-19'!$A$11:$CS$476,93,FALSE)</f>
        <v>0</v>
      </c>
      <c r="CP68" s="3">
        <f>VLOOKUP(A68,'BalanceSheet 15-8-19'!$A$11:$CS$476,94,FALSE)</f>
        <v>0</v>
      </c>
      <c r="CQ68" s="3">
        <f>VLOOKUP(A68,'BalanceSheet 15-8-19'!$A$11:$CS$476,95,FALSE)</f>
        <v>0</v>
      </c>
      <c r="CR68" s="3">
        <f>VLOOKUP(A68,'BalanceSheet 15-8-19'!$A$11:$CS$476,96,FALSE)</f>
        <v>0</v>
      </c>
      <c r="CS68" s="3">
        <f t="shared" si="0"/>
        <v>0</v>
      </c>
      <c r="CU68" s="19">
        <f>CS68-('BalanceSheet 15-8-19'!CS68-'BalanceSheet 15-8-19'!CV68-'BalanceSheet 15-8-19'!CW68)</f>
        <v>0</v>
      </c>
      <c r="CW68" s="132">
        <f t="shared" si="1"/>
        <v>0</v>
      </c>
      <c r="CZ68" s="148">
        <f>HLOOKUP(A68,CJE!$I$5:$TV$2054,2050, FALSE)</f>
        <v>0</v>
      </c>
      <c r="DB68" s="148">
        <f t="shared" si="2"/>
        <v>0</v>
      </c>
    </row>
    <row r="69" spans="1:106" x14ac:dyDescent="0.2">
      <c r="A69" s="3" t="str">
        <f>'BalanceSheet 15-8-19'!A69</f>
        <v>100-102-32 - UBS 832723 SGD (RFI)</v>
      </c>
      <c r="B69" s="3">
        <f>VLOOKUP(A69,'BalanceSheet 15-8-19'!$A$11:$CN$476,2,FALSE)</f>
        <v>0</v>
      </c>
      <c r="C69" s="3">
        <f>VLOOKUP(A69,'BalanceSheet 15-8-19'!$A$11:$CN$476,3,FALSE)</f>
        <v>0</v>
      </c>
      <c r="D69" s="3">
        <f>VLOOKUP(A69,'BalanceSheet 15-8-19'!$A$11:$CN$476,4,FALSE)</f>
        <v>0</v>
      </c>
      <c r="E69" s="3">
        <f>VLOOKUP(A69,'BalanceSheet 15-8-19'!$A$11:$CN$476,5,FALSE)</f>
        <v>0</v>
      </c>
      <c r="F69" s="3">
        <f>VLOOKUP(A69,'BalanceSheet 15-8-19'!$A$11:$CN$476,6,FALSE)</f>
        <v>0</v>
      </c>
      <c r="G69" s="3">
        <f>VLOOKUP(A69,'BalanceSheet 15-8-19'!$A$11:$CN$476,7,FALSE)</f>
        <v>0</v>
      </c>
      <c r="H69" s="3">
        <f>VLOOKUP(A69,'BalanceSheet 15-8-19'!$A$11:$CN$476,8,FALSE)</f>
        <v>0</v>
      </c>
      <c r="I69" s="3">
        <f>VLOOKUP(A69,'BalanceSheet 15-8-19'!$A$11:$CN$476,9,FALSE)</f>
        <v>0</v>
      </c>
      <c r="J69" s="3"/>
      <c r="K69" s="3">
        <f>VLOOKUP(A69,'BalanceSheet 15-8-19'!$A$11:$CN$476,11,FALSE)</f>
        <v>0</v>
      </c>
      <c r="L69" s="3">
        <f>VLOOKUP(A69,'BalanceSheet 15-8-19'!$A$11:$CN$476,12,FALSE)</f>
        <v>0</v>
      </c>
      <c r="M69" s="3">
        <f>VLOOKUP(A69,'BalanceSheet 15-8-19'!$A$11:$CN$476,13,FALSE)</f>
        <v>0</v>
      </c>
      <c r="N69" s="3">
        <f>VLOOKUP(A69,'BalanceSheet 15-8-19'!$A$11:$CN$476,14,FALSE)</f>
        <v>0</v>
      </c>
      <c r="O69" s="3">
        <f>VLOOKUP(A69,'BalanceSheet 15-8-19'!$A$11:$CN$476,15,FALSE)</f>
        <v>0</v>
      </c>
      <c r="P69" s="3">
        <f>VLOOKUP(A69,'BalanceSheet 15-8-19'!$A$11:$CN$476,16,FALSE)</f>
        <v>0</v>
      </c>
      <c r="Q69" s="3">
        <f>VLOOKUP(A69,'BalanceSheet 15-8-19'!$A$11:$CN$476,17,FALSE)</f>
        <v>0</v>
      </c>
      <c r="R69" s="3">
        <f>VLOOKUP(A69,'BalanceSheet 15-8-19'!$A$11:$CN$476,18,FALSE)</f>
        <v>0</v>
      </c>
      <c r="S69" s="3">
        <f>VLOOKUP(A69,'BalanceSheet 15-8-19'!$A$11:$CN$476,19,FALSE)</f>
        <v>0</v>
      </c>
      <c r="T69" s="3">
        <f>VLOOKUP(A69,'BalanceSheet 15-8-19'!$A$11:$CN$476,20,FALSE)</f>
        <v>0</v>
      </c>
      <c r="U69" s="3">
        <f>VLOOKUP(A69,'BalanceSheet 15-8-19'!$A$11:$CN$476,21,FALSE)</f>
        <v>0</v>
      </c>
      <c r="V69" s="3">
        <f>VLOOKUP(A69,'BalanceSheet 15-8-19'!$A$11:$CN$476,22,FALSE)</f>
        <v>0</v>
      </c>
      <c r="W69" s="3">
        <f>VLOOKUP(A69,'BalanceSheet 15-8-19'!$A$11:$CN$476,23,FALSE)</f>
        <v>0</v>
      </c>
      <c r="X69" s="3">
        <f>VLOOKUP(A69,'BalanceSheet 15-8-19'!$A$11:$CN$476,24,FALSE)</f>
        <v>0</v>
      </c>
      <c r="Y69" s="3">
        <f>VLOOKUP(A69,'BalanceSheet 15-8-19'!$A$11:$CN$476,25,FALSE)</f>
        <v>0</v>
      </c>
      <c r="Z69" s="3">
        <f>VLOOKUP(A69,'BalanceSheet 15-8-19'!$A$11:$CN$476,26,FALSE)</f>
        <v>0</v>
      </c>
      <c r="AA69" s="3">
        <f>VLOOKUP(A69,'BalanceSheet 15-8-19'!$A$11:$CN$476,27,FALSE)</f>
        <v>0</v>
      </c>
      <c r="AB69" s="3">
        <f>VLOOKUP(A69,'BalanceSheet 15-8-19'!$A$11:$CN$476,28,FALSE)</f>
        <v>0</v>
      </c>
      <c r="AC69" s="3">
        <f>VLOOKUP(A69,'BalanceSheet 15-8-19'!$A$11:$CN$476,29,FALSE)</f>
        <v>0</v>
      </c>
      <c r="AD69" s="3">
        <f>VLOOKUP(A69,'BalanceSheet 15-8-19'!$A$11:$CN$476,30,FALSE)</f>
        <v>0</v>
      </c>
      <c r="AE69" s="3">
        <f>VLOOKUP(A69,'BalanceSheet 15-8-19'!$A$11:$CN$476,31,FALSE)</f>
        <v>0</v>
      </c>
      <c r="AF69" s="3">
        <f>VLOOKUP(A69,'BalanceSheet 15-8-19'!$A$11:$CN$476,32,FALSE)</f>
        <v>0</v>
      </c>
      <c r="AG69" s="3">
        <f>VLOOKUP(A69,'BalanceSheet 15-8-19'!$A$11:$CN$476,33,FALSE)</f>
        <v>0</v>
      </c>
      <c r="AH69" s="3">
        <f>VLOOKUP(A69,'BalanceSheet 15-8-19'!$A$11:$CN$476,34,FALSE)</f>
        <v>0</v>
      </c>
      <c r="AI69" s="3">
        <f>VLOOKUP(A69,'BalanceSheet 15-8-19'!$A$11:$CN$476,35,FALSE)</f>
        <v>0</v>
      </c>
      <c r="AJ69" s="3">
        <f>VLOOKUP(A69,'BalanceSheet 15-8-19'!$A$11:$CN$476,36,FALSE)</f>
        <v>0</v>
      </c>
      <c r="AK69" s="3">
        <f>VLOOKUP(A69,'BalanceSheet 15-8-19'!$A$11:$CN$476,37,FALSE)</f>
        <v>0</v>
      </c>
      <c r="AL69" s="3">
        <f>VLOOKUP(A69,'BalanceSheet 15-8-19'!$A$11:$CN$476,38,FALSE)</f>
        <v>0</v>
      </c>
      <c r="AM69" s="3">
        <f>VLOOKUP(A69,'BalanceSheet 15-8-19'!$A$11:$CN$476,39,FALSE)</f>
        <v>0</v>
      </c>
      <c r="AN69" s="3">
        <f>VLOOKUP(A69,'BalanceSheet 15-8-19'!$A$11:$CN$476,40,FALSE)</f>
        <v>0</v>
      </c>
      <c r="AO69" s="3">
        <f>VLOOKUP(A69,'BalanceSheet 15-8-19'!$A$11:$CN$476,41,FALSE)</f>
        <v>0</v>
      </c>
      <c r="AP69" s="3">
        <f>VLOOKUP(A69,'BalanceSheet 15-8-19'!$A$11:$CN$476,42,FALSE)</f>
        <v>0</v>
      </c>
      <c r="AQ69" s="3">
        <f>VLOOKUP(A69,'BalanceSheet 15-8-19'!$A$11:$CN$476,43,FALSE)</f>
        <v>0</v>
      </c>
      <c r="AR69" s="3">
        <f>VLOOKUP(A69,'BalanceSheet 15-8-19'!$A$11:$CN$476,44,FALSE)</f>
        <v>0</v>
      </c>
      <c r="AS69" s="3">
        <f>VLOOKUP(A69,'BalanceSheet 15-8-19'!$A$11:$CN$476,45,FALSE)</f>
        <v>0</v>
      </c>
      <c r="AT69" s="3">
        <f>VLOOKUP(A69,'BalanceSheet 15-8-19'!$A$11:$CN$476,46,FALSE)</f>
        <v>0</v>
      </c>
      <c r="AU69" s="3">
        <f>VLOOKUP(A69,'BalanceSheet 15-8-19'!$A$11:$CN$476,47,FALSE)</f>
        <v>0</v>
      </c>
      <c r="AV69" s="3">
        <f>VLOOKUP(A69,'BalanceSheet 15-8-19'!$A$11:$CN$476,48,FALSE)</f>
        <v>0</v>
      </c>
      <c r="AW69" s="3">
        <f>VLOOKUP(A69,'BalanceSheet 15-8-19'!$A$11:$CN$476,49,FALSE)</f>
        <v>0</v>
      </c>
      <c r="AX69" s="3">
        <f>VLOOKUP(A69,'BalanceSheet 15-8-19'!$A$11:$CN$476,50,FALSE)</f>
        <v>0</v>
      </c>
      <c r="AY69" s="3">
        <f>VLOOKUP(A69,'BalanceSheet 15-8-19'!$A$11:$CN$476,51,FALSE)</f>
        <v>0</v>
      </c>
      <c r="AZ69" s="3">
        <f>VLOOKUP(A69,'BalanceSheet 15-8-19'!$A$11:$CN$476,52,FALSE)</f>
        <v>0</v>
      </c>
      <c r="BA69" s="3">
        <f>VLOOKUP(A69,'BalanceSheet 15-8-19'!$A$11:$CN$476,53,FALSE)</f>
        <v>0</v>
      </c>
      <c r="BB69" s="3">
        <f>VLOOKUP(A69,'BalanceSheet 15-8-19'!$A$11:$CN$476,54,FALSE)</f>
        <v>0</v>
      </c>
      <c r="BC69" s="3">
        <f>VLOOKUP(A69,'BalanceSheet 15-8-19'!$A$11:$CN$476,55,FALSE)</f>
        <v>0</v>
      </c>
      <c r="BD69" s="3">
        <f>VLOOKUP(A69,'BalanceSheet 15-8-19'!$A$11:$CN$476,56,FALSE)</f>
        <v>0</v>
      </c>
      <c r="BE69" s="3">
        <f>VLOOKUP(A69,'BalanceSheet 15-8-19'!$A$11:$CN$476,57,FALSE)</f>
        <v>0</v>
      </c>
      <c r="BF69" s="3">
        <f>VLOOKUP(A69,'BalanceSheet 15-8-19'!$A$11:$CN$476,58,FALSE)</f>
        <v>0</v>
      </c>
      <c r="BG69" s="12">
        <f>VLOOKUP(A69,'BalanceSheet 15-8-19'!$A$11:$CN$476,59,FALSE)</f>
        <v>0</v>
      </c>
      <c r="BH69" s="3">
        <f>VLOOKUP(A69,'BalanceSheet 15-8-19'!$A$11:$CN$476,60,FALSE)</f>
        <v>0</v>
      </c>
      <c r="BI69" s="3">
        <f>VLOOKUP(A69,'BalanceSheet 15-8-19'!$A$11:$CN$476,61,FALSE)</f>
        <v>0</v>
      </c>
      <c r="BJ69" s="3">
        <f>VLOOKUP(A69,'BalanceSheet 15-8-19'!$A$11:$CN$476,62,FALSE)</f>
        <v>0</v>
      </c>
      <c r="BK69" s="3"/>
      <c r="BL69" s="3">
        <f>VLOOKUP(A69,'BalanceSheet 15-8-19'!$A$11:$CN$476,64,FALSE)</f>
        <v>0</v>
      </c>
      <c r="BM69" s="3">
        <f>VLOOKUP(A69,'BalanceSheet 15-8-19'!$A$11:$CN$476,65,FALSE)</f>
        <v>0</v>
      </c>
      <c r="BN69" s="3">
        <f>VLOOKUP(A69,'BalanceSheet 15-8-19'!$A$11:$CN$476,66,FALSE)</f>
        <v>0</v>
      </c>
      <c r="BO69" s="3">
        <f>VLOOKUP(A69,'BalanceSheet 15-8-19'!$A$11:$CN$476,67,FALSE)</f>
        <v>0</v>
      </c>
      <c r="BP69" s="3">
        <f>VLOOKUP(A69,'BalanceSheet 15-8-19'!$A$11:$CN$476,68,FALSE)</f>
        <v>0</v>
      </c>
      <c r="BQ69" s="3">
        <f>VLOOKUP(A69,'BalanceSheet 15-8-19'!$A$11:$CN$476,69,FALSE)</f>
        <v>0</v>
      </c>
      <c r="BR69" s="3">
        <f>VLOOKUP(A69,'BalanceSheet 15-8-19'!$A$11:$CN$476,70,FALSE)</f>
        <v>0</v>
      </c>
      <c r="BS69" s="3">
        <f>VLOOKUP(A69,'BalanceSheet 15-8-19'!$A$11:$CN$476,71,FALSE)</f>
        <v>0</v>
      </c>
      <c r="BT69" s="3">
        <f>VLOOKUP(A69,'BalanceSheet 15-8-19'!$A$11:$CN$476,72,FALSE)</f>
        <v>0</v>
      </c>
      <c r="BU69" s="3">
        <f>VLOOKUP(A69,'BalanceSheet 15-8-19'!$A$11:$CN$476,73,FALSE)</f>
        <v>0</v>
      </c>
      <c r="BV69" s="3">
        <f>VLOOKUP(A69,'BalanceSheet 15-8-19'!$A$11:$CN$476,74,FALSE)</f>
        <v>0</v>
      </c>
      <c r="BW69" s="3">
        <f>VLOOKUP(A69,'BalanceSheet 15-8-19'!$A$11:$CN$476,75,FALSE)</f>
        <v>0</v>
      </c>
      <c r="BX69" s="3">
        <f>VLOOKUP(A69,'BalanceSheet 15-8-19'!$A$11:$CN$476,76,FALSE)</f>
        <v>0</v>
      </c>
      <c r="BY69" s="3">
        <f>VLOOKUP(A69,'BalanceSheet 15-8-19'!$A$11:$CN$476,77,FALSE)</f>
        <v>0</v>
      </c>
      <c r="BZ69" s="3">
        <f>VLOOKUP(A69,'BalanceSheet 15-8-19'!$A$11:$CN$476,78,FALSE)</f>
        <v>0</v>
      </c>
      <c r="CA69" s="3">
        <f>VLOOKUP(A69,'BalanceSheet 15-8-19'!$A$11:$CN$476,79,FALSE)</f>
        <v>0</v>
      </c>
      <c r="CB69" s="3">
        <f>VLOOKUP(A69,'BalanceSheet 15-8-19'!$A$11:$CN$476,80,FALSE)</f>
        <v>0</v>
      </c>
      <c r="CC69" s="3">
        <f>VLOOKUP(A69,'BalanceSheet 15-8-19'!$A$11:$CN$476,81,FALSE)</f>
        <v>0</v>
      </c>
      <c r="CD69" s="3">
        <f>VLOOKUP(A69,'BalanceSheet 15-8-19'!$A$11:$CN$476,82,FALSE)</f>
        <v>0</v>
      </c>
      <c r="CE69" s="3">
        <f>VLOOKUP(A69,'BalanceSheet 15-8-19'!$A$11:$CN$476,83,FALSE)</f>
        <v>0</v>
      </c>
      <c r="CF69" s="3">
        <f>VLOOKUP(A69,'BalanceSheet 15-8-19'!$A$11:$CN$476,84,FALSE)</f>
        <v>0</v>
      </c>
      <c r="CG69" s="3">
        <f>VLOOKUP(A69,'BalanceSheet 15-8-19'!$A$11:$CN$476,85,FALSE)</f>
        <v>0</v>
      </c>
      <c r="CH69" s="3">
        <f>VLOOKUP(A69,'BalanceSheet 15-8-19'!$A$11:$CN$476,86,FALSE)</f>
        <v>0</v>
      </c>
      <c r="CI69" s="3">
        <f>VLOOKUP(A69,'BalanceSheet 15-8-19'!$A$11:$CN$476,87,FALSE)</f>
        <v>0</v>
      </c>
      <c r="CJ69" s="3">
        <f>VLOOKUP(A69,'BalanceSheet 15-8-19'!$A$11:$CN$476,88,FALSE)</f>
        <v>0</v>
      </c>
      <c r="CK69" s="3">
        <f>VLOOKUP(A69,'BalanceSheet 15-8-19'!$A$11:$CN$476,89,FALSE)</f>
        <v>0</v>
      </c>
      <c r="CL69" s="3">
        <f>VLOOKUP(A69,'BalanceSheet 15-8-19'!$A$11:$CN$476,90,FALSE)</f>
        <v>0</v>
      </c>
      <c r="CM69" s="3">
        <f>VLOOKUP(A69,'BalanceSheet 15-8-19'!$A$11:$CN$476,91,FALSE)</f>
        <v>0</v>
      </c>
      <c r="CN69" s="3">
        <f>VLOOKUP(A69,'BalanceSheet 15-8-19'!$A$11:$CS$476,92,FALSE)</f>
        <v>0</v>
      </c>
      <c r="CO69" s="3">
        <f>VLOOKUP(A69,'BalanceSheet 15-8-19'!$A$11:$CS$476,93,FALSE)</f>
        <v>0</v>
      </c>
      <c r="CP69" s="3">
        <f>VLOOKUP(A69,'BalanceSheet 15-8-19'!$A$11:$CS$476,94,FALSE)</f>
        <v>0</v>
      </c>
      <c r="CQ69" s="3">
        <f>VLOOKUP(A69,'BalanceSheet 15-8-19'!$A$11:$CS$476,95,FALSE)</f>
        <v>0</v>
      </c>
      <c r="CR69" s="3">
        <f>VLOOKUP(A69,'BalanceSheet 15-8-19'!$A$11:$CS$476,96,FALSE)</f>
        <v>0</v>
      </c>
      <c r="CS69" s="3">
        <f t="shared" si="0"/>
        <v>0</v>
      </c>
      <c r="CU69" s="19">
        <f>CS69-('BalanceSheet 15-8-19'!CS69-'BalanceSheet 15-8-19'!CV69-'BalanceSheet 15-8-19'!CW69)</f>
        <v>0</v>
      </c>
      <c r="CW69" s="132">
        <f t="shared" si="1"/>
        <v>0</v>
      </c>
      <c r="CZ69" s="148">
        <f>HLOOKUP(A69,CJE!$I$5:$TV$2054,2050, FALSE)</f>
        <v>0</v>
      </c>
      <c r="DB69" s="148">
        <f t="shared" si="2"/>
        <v>0</v>
      </c>
    </row>
    <row r="70" spans="1:106" x14ac:dyDescent="0.2">
      <c r="A70" s="3" t="str">
        <f>'BalanceSheet 15-8-19'!A70</f>
        <v>100-102-33 - Eastern Bank 1161060170764 BDT (Bitmakers Ltd)</v>
      </c>
      <c r="B70" s="3">
        <f>VLOOKUP(A70,'BalanceSheet 15-8-19'!$A$11:$CN$476,2,FALSE)</f>
        <v>0</v>
      </c>
      <c r="C70" s="3">
        <f>VLOOKUP(A70,'BalanceSheet 15-8-19'!$A$11:$CN$476,3,FALSE)</f>
        <v>0</v>
      </c>
      <c r="D70" s="3">
        <f>VLOOKUP(A70,'BalanceSheet 15-8-19'!$A$11:$CN$476,4,FALSE)</f>
        <v>0</v>
      </c>
      <c r="E70" s="3">
        <f>VLOOKUP(A70,'BalanceSheet 15-8-19'!$A$11:$CN$476,5,FALSE)</f>
        <v>0</v>
      </c>
      <c r="F70" s="3">
        <f>VLOOKUP(A70,'BalanceSheet 15-8-19'!$A$11:$CN$476,6,FALSE)</f>
        <v>0</v>
      </c>
      <c r="G70" s="3">
        <f>VLOOKUP(A70,'BalanceSheet 15-8-19'!$A$11:$CN$476,7,FALSE)</f>
        <v>0</v>
      </c>
      <c r="H70" s="3">
        <f>VLOOKUP(A70,'BalanceSheet 15-8-19'!$A$11:$CN$476,8,FALSE)</f>
        <v>0</v>
      </c>
      <c r="I70" s="3">
        <f>VLOOKUP(A70,'BalanceSheet 15-8-19'!$A$11:$CN$476,9,FALSE)</f>
        <v>0</v>
      </c>
      <c r="J70" s="3"/>
      <c r="K70" s="3">
        <f>VLOOKUP(A70,'BalanceSheet 15-8-19'!$A$11:$CN$476,11,FALSE)</f>
        <v>0</v>
      </c>
      <c r="L70" s="3">
        <f>VLOOKUP(A70,'BalanceSheet 15-8-19'!$A$11:$CN$476,12,FALSE)</f>
        <v>0</v>
      </c>
      <c r="M70" s="3">
        <f>VLOOKUP(A70,'BalanceSheet 15-8-19'!$A$11:$CN$476,13,FALSE)</f>
        <v>0</v>
      </c>
      <c r="N70" s="3">
        <f>VLOOKUP(A70,'BalanceSheet 15-8-19'!$A$11:$CN$476,14,FALSE)</f>
        <v>0</v>
      </c>
      <c r="O70" s="3">
        <f>VLOOKUP(A70,'BalanceSheet 15-8-19'!$A$11:$CN$476,15,FALSE)</f>
        <v>0</v>
      </c>
      <c r="P70" s="3">
        <f>VLOOKUP(A70,'BalanceSheet 15-8-19'!$A$11:$CN$476,16,FALSE)</f>
        <v>0</v>
      </c>
      <c r="Q70" s="3">
        <f>VLOOKUP(A70,'BalanceSheet 15-8-19'!$A$11:$CN$476,17,FALSE)</f>
        <v>0</v>
      </c>
      <c r="R70" s="3">
        <f>VLOOKUP(A70,'BalanceSheet 15-8-19'!$A$11:$CN$476,18,FALSE)</f>
        <v>0</v>
      </c>
      <c r="S70" s="3">
        <f>VLOOKUP(A70,'BalanceSheet 15-8-19'!$A$11:$CN$476,19,FALSE)</f>
        <v>0</v>
      </c>
      <c r="T70" s="3">
        <f>VLOOKUP(A70,'BalanceSheet 15-8-19'!$A$11:$CN$476,20,FALSE)</f>
        <v>0</v>
      </c>
      <c r="U70" s="3">
        <f>VLOOKUP(A70,'BalanceSheet 15-8-19'!$A$11:$CN$476,21,FALSE)</f>
        <v>0</v>
      </c>
      <c r="V70" s="3">
        <f>VLOOKUP(A70,'BalanceSheet 15-8-19'!$A$11:$CN$476,22,FALSE)</f>
        <v>0</v>
      </c>
      <c r="W70" s="3">
        <f>VLOOKUP(A70,'BalanceSheet 15-8-19'!$A$11:$CN$476,23,FALSE)</f>
        <v>0</v>
      </c>
      <c r="X70" s="3">
        <f>VLOOKUP(A70,'BalanceSheet 15-8-19'!$A$11:$CN$476,24,FALSE)</f>
        <v>0</v>
      </c>
      <c r="Y70" s="3">
        <f>VLOOKUP(A70,'BalanceSheet 15-8-19'!$A$11:$CN$476,25,FALSE)</f>
        <v>0</v>
      </c>
      <c r="Z70" s="3">
        <f>VLOOKUP(A70,'BalanceSheet 15-8-19'!$A$11:$CN$476,26,FALSE)</f>
        <v>0</v>
      </c>
      <c r="AA70" s="3">
        <f>VLOOKUP(A70,'BalanceSheet 15-8-19'!$A$11:$CN$476,27,FALSE)</f>
        <v>0</v>
      </c>
      <c r="AB70" s="3">
        <f>VLOOKUP(A70,'BalanceSheet 15-8-19'!$A$11:$CN$476,28,FALSE)</f>
        <v>0</v>
      </c>
      <c r="AC70" s="3">
        <f>VLOOKUP(A70,'BalanceSheet 15-8-19'!$A$11:$CN$476,29,FALSE)</f>
        <v>0</v>
      </c>
      <c r="AD70" s="3">
        <f>VLOOKUP(A70,'BalanceSheet 15-8-19'!$A$11:$CN$476,30,FALSE)</f>
        <v>0</v>
      </c>
      <c r="AE70" s="3">
        <f>VLOOKUP(A70,'BalanceSheet 15-8-19'!$A$11:$CN$476,31,FALSE)</f>
        <v>0</v>
      </c>
      <c r="AF70" s="3">
        <f>VLOOKUP(A70,'BalanceSheet 15-8-19'!$A$11:$CN$476,32,FALSE)</f>
        <v>0</v>
      </c>
      <c r="AG70" s="3">
        <f>VLOOKUP(A70,'BalanceSheet 15-8-19'!$A$11:$CN$476,33,FALSE)</f>
        <v>0</v>
      </c>
      <c r="AH70" s="3">
        <f>VLOOKUP(A70,'BalanceSheet 15-8-19'!$A$11:$CN$476,34,FALSE)</f>
        <v>0</v>
      </c>
      <c r="AI70" s="3">
        <f>VLOOKUP(A70,'BalanceSheet 15-8-19'!$A$11:$CN$476,35,FALSE)</f>
        <v>0</v>
      </c>
      <c r="AJ70" s="3">
        <f>VLOOKUP(A70,'BalanceSheet 15-8-19'!$A$11:$CN$476,36,FALSE)</f>
        <v>0</v>
      </c>
      <c r="AK70" s="3">
        <f>VLOOKUP(A70,'BalanceSheet 15-8-19'!$A$11:$CN$476,37,FALSE)</f>
        <v>0</v>
      </c>
      <c r="AL70" s="3">
        <f>VLOOKUP(A70,'BalanceSheet 15-8-19'!$A$11:$CN$476,38,FALSE)</f>
        <v>0</v>
      </c>
      <c r="AM70" s="3">
        <f>VLOOKUP(A70,'BalanceSheet 15-8-19'!$A$11:$CN$476,39,FALSE)</f>
        <v>0</v>
      </c>
      <c r="AN70" s="3">
        <f>VLOOKUP(A70,'BalanceSheet 15-8-19'!$A$11:$CN$476,40,FALSE)</f>
        <v>0</v>
      </c>
      <c r="AO70" s="3">
        <f>VLOOKUP(A70,'BalanceSheet 15-8-19'!$A$11:$CN$476,41,FALSE)</f>
        <v>0</v>
      </c>
      <c r="AP70" s="3">
        <f>VLOOKUP(A70,'BalanceSheet 15-8-19'!$A$11:$CN$476,42,FALSE)</f>
        <v>0</v>
      </c>
      <c r="AQ70" s="3">
        <f>VLOOKUP(A70,'BalanceSheet 15-8-19'!$A$11:$CN$476,43,FALSE)</f>
        <v>0</v>
      </c>
      <c r="AR70" s="3">
        <f>VLOOKUP(A70,'BalanceSheet 15-8-19'!$A$11:$CN$476,44,FALSE)</f>
        <v>0</v>
      </c>
      <c r="AS70" s="3">
        <f>VLOOKUP(A70,'BalanceSheet 15-8-19'!$A$11:$CN$476,45,FALSE)</f>
        <v>0</v>
      </c>
      <c r="AT70" s="3">
        <f>VLOOKUP(A70,'BalanceSheet 15-8-19'!$A$11:$CN$476,46,FALSE)</f>
        <v>0</v>
      </c>
      <c r="AU70" s="3">
        <f>VLOOKUP(A70,'BalanceSheet 15-8-19'!$A$11:$CN$476,47,FALSE)</f>
        <v>0</v>
      </c>
      <c r="AV70" s="3">
        <f>VLOOKUP(A70,'BalanceSheet 15-8-19'!$A$11:$CN$476,48,FALSE)</f>
        <v>0</v>
      </c>
      <c r="AW70" s="3">
        <f>VLOOKUP(A70,'BalanceSheet 15-8-19'!$A$11:$CN$476,49,FALSE)</f>
        <v>0</v>
      </c>
      <c r="AX70" s="3">
        <f>VLOOKUP(A70,'BalanceSheet 15-8-19'!$A$11:$CN$476,50,FALSE)</f>
        <v>0</v>
      </c>
      <c r="AY70" s="3">
        <f>VLOOKUP(A70,'BalanceSheet 15-8-19'!$A$11:$CN$476,51,FALSE)</f>
        <v>0</v>
      </c>
      <c r="AZ70" s="3">
        <f>VLOOKUP(A70,'BalanceSheet 15-8-19'!$A$11:$CN$476,52,FALSE)</f>
        <v>0</v>
      </c>
      <c r="BA70" s="3">
        <f>VLOOKUP(A70,'BalanceSheet 15-8-19'!$A$11:$CN$476,53,FALSE)</f>
        <v>0</v>
      </c>
      <c r="BB70" s="3">
        <f>VLOOKUP(A70,'BalanceSheet 15-8-19'!$A$11:$CN$476,54,FALSE)</f>
        <v>0</v>
      </c>
      <c r="BC70" s="3">
        <f>VLOOKUP(A70,'BalanceSheet 15-8-19'!$A$11:$CN$476,55,FALSE)</f>
        <v>0</v>
      </c>
      <c r="BD70" s="3">
        <f>VLOOKUP(A70,'BalanceSheet 15-8-19'!$A$11:$CN$476,56,FALSE)</f>
        <v>0</v>
      </c>
      <c r="BE70" s="3">
        <f>VLOOKUP(A70,'BalanceSheet 15-8-19'!$A$11:$CN$476,57,FALSE)</f>
        <v>0</v>
      </c>
      <c r="BF70" s="3">
        <f>VLOOKUP(A70,'BalanceSheet 15-8-19'!$A$11:$CN$476,58,FALSE)</f>
        <v>0</v>
      </c>
      <c r="BG70" s="12">
        <f>VLOOKUP(A70,'BalanceSheet 15-8-19'!$A$11:$CN$476,59,FALSE)</f>
        <v>0</v>
      </c>
      <c r="BH70" s="3">
        <f>VLOOKUP(A70,'BalanceSheet 15-8-19'!$A$11:$CN$476,60,FALSE)</f>
        <v>0</v>
      </c>
      <c r="BI70" s="3">
        <f>VLOOKUP(A70,'BalanceSheet 15-8-19'!$A$11:$CN$476,61,FALSE)</f>
        <v>0</v>
      </c>
      <c r="BJ70" s="3">
        <f>VLOOKUP(A70,'BalanceSheet 15-8-19'!$A$11:$CN$476,62,FALSE)</f>
        <v>0</v>
      </c>
      <c r="BK70" s="3"/>
      <c r="BL70" s="3">
        <f>VLOOKUP(A70,'BalanceSheet 15-8-19'!$A$11:$CN$476,64,FALSE)</f>
        <v>0</v>
      </c>
      <c r="BM70" s="3">
        <f>VLOOKUP(A70,'BalanceSheet 15-8-19'!$A$11:$CN$476,65,FALSE)</f>
        <v>0</v>
      </c>
      <c r="BN70" s="3">
        <f>VLOOKUP(A70,'BalanceSheet 15-8-19'!$A$11:$CN$476,66,FALSE)</f>
        <v>0</v>
      </c>
      <c r="BO70" s="3">
        <f>VLOOKUP(A70,'BalanceSheet 15-8-19'!$A$11:$CN$476,67,FALSE)</f>
        <v>0</v>
      </c>
      <c r="BP70" s="3">
        <f>VLOOKUP(A70,'BalanceSheet 15-8-19'!$A$11:$CN$476,68,FALSE)</f>
        <v>0</v>
      </c>
      <c r="BQ70" s="3">
        <f>VLOOKUP(A70,'BalanceSheet 15-8-19'!$A$11:$CN$476,69,FALSE)</f>
        <v>0</v>
      </c>
      <c r="BR70" s="3">
        <f>VLOOKUP(A70,'BalanceSheet 15-8-19'!$A$11:$CN$476,70,FALSE)</f>
        <v>0</v>
      </c>
      <c r="BS70" s="3">
        <f>VLOOKUP(A70,'BalanceSheet 15-8-19'!$A$11:$CN$476,71,FALSE)</f>
        <v>0</v>
      </c>
      <c r="BT70" s="3">
        <f>VLOOKUP(A70,'BalanceSheet 15-8-19'!$A$11:$CN$476,72,FALSE)</f>
        <v>0</v>
      </c>
      <c r="BU70" s="3">
        <f>VLOOKUP(A70,'BalanceSheet 15-8-19'!$A$11:$CN$476,73,FALSE)</f>
        <v>0</v>
      </c>
      <c r="BV70" s="3">
        <f>VLOOKUP(A70,'BalanceSheet 15-8-19'!$A$11:$CN$476,74,FALSE)</f>
        <v>0</v>
      </c>
      <c r="BW70" s="3">
        <f>VLOOKUP(A70,'BalanceSheet 15-8-19'!$A$11:$CN$476,75,FALSE)</f>
        <v>0</v>
      </c>
      <c r="BX70" s="3">
        <f>VLOOKUP(A70,'BalanceSheet 15-8-19'!$A$11:$CN$476,76,FALSE)</f>
        <v>0</v>
      </c>
      <c r="BY70" s="3">
        <f>VLOOKUP(A70,'BalanceSheet 15-8-19'!$A$11:$CN$476,77,FALSE)</f>
        <v>0</v>
      </c>
      <c r="BZ70" s="3">
        <f>VLOOKUP(A70,'BalanceSheet 15-8-19'!$A$11:$CN$476,78,FALSE)</f>
        <v>0</v>
      </c>
      <c r="CA70" s="3">
        <f>VLOOKUP(A70,'BalanceSheet 15-8-19'!$A$11:$CN$476,79,FALSE)</f>
        <v>0</v>
      </c>
      <c r="CB70" s="3">
        <f>VLOOKUP(A70,'BalanceSheet 15-8-19'!$A$11:$CN$476,80,FALSE)</f>
        <v>0</v>
      </c>
      <c r="CC70" s="3">
        <f>VLOOKUP(A70,'BalanceSheet 15-8-19'!$A$11:$CN$476,81,FALSE)</f>
        <v>0</v>
      </c>
      <c r="CD70" s="3">
        <f>VLOOKUP(A70,'BalanceSheet 15-8-19'!$A$11:$CN$476,82,FALSE)</f>
        <v>0</v>
      </c>
      <c r="CE70" s="3">
        <f>VLOOKUP(A70,'BalanceSheet 15-8-19'!$A$11:$CN$476,83,FALSE)</f>
        <v>0</v>
      </c>
      <c r="CF70" s="3">
        <f>VLOOKUP(A70,'BalanceSheet 15-8-19'!$A$11:$CN$476,84,FALSE)</f>
        <v>0</v>
      </c>
      <c r="CG70" s="3">
        <f>VLOOKUP(A70,'BalanceSheet 15-8-19'!$A$11:$CN$476,85,FALSE)</f>
        <v>0</v>
      </c>
      <c r="CH70" s="3">
        <f>VLOOKUP(A70,'BalanceSheet 15-8-19'!$A$11:$CN$476,86,FALSE)</f>
        <v>0</v>
      </c>
      <c r="CI70" s="3">
        <f>VLOOKUP(A70,'BalanceSheet 15-8-19'!$A$11:$CN$476,87,FALSE)</f>
        <v>0</v>
      </c>
      <c r="CJ70" s="3">
        <f>VLOOKUP(A70,'BalanceSheet 15-8-19'!$A$11:$CN$476,88,FALSE)</f>
        <v>0</v>
      </c>
      <c r="CK70" s="3">
        <f>VLOOKUP(A70,'BalanceSheet 15-8-19'!$A$11:$CN$476,89,FALSE)</f>
        <v>0</v>
      </c>
      <c r="CL70" s="3">
        <f>VLOOKUP(A70,'BalanceSheet 15-8-19'!$A$11:$CN$476,90,FALSE)</f>
        <v>0</v>
      </c>
      <c r="CM70" s="3">
        <f>VLOOKUP(A70,'BalanceSheet 15-8-19'!$A$11:$CN$476,91,FALSE)</f>
        <v>0</v>
      </c>
      <c r="CN70" s="3">
        <f>VLOOKUP(A70,'BalanceSheet 15-8-19'!$A$11:$CS$476,92,FALSE)</f>
        <v>0</v>
      </c>
      <c r="CO70" s="3">
        <f>VLOOKUP(A70,'BalanceSheet 15-8-19'!$A$11:$CS$476,93,FALSE)</f>
        <v>0</v>
      </c>
      <c r="CP70" s="3">
        <f>VLOOKUP(A70,'BalanceSheet 15-8-19'!$A$11:$CS$476,94,FALSE)</f>
        <v>0</v>
      </c>
      <c r="CQ70" s="3">
        <f>VLOOKUP(A70,'BalanceSheet 15-8-19'!$A$11:$CS$476,95,FALSE)</f>
        <v>0</v>
      </c>
      <c r="CR70" s="3">
        <f>VLOOKUP(A70,'BalanceSheet 15-8-19'!$A$11:$CS$476,96,FALSE)</f>
        <v>0</v>
      </c>
      <c r="CS70" s="3">
        <f t="shared" si="0"/>
        <v>0</v>
      </c>
      <c r="CU70" s="19">
        <f>CS70-('BalanceSheet 15-8-19'!CS70-'BalanceSheet 15-8-19'!CV70-'BalanceSheet 15-8-19'!CW70)</f>
        <v>0</v>
      </c>
      <c r="CW70" s="132">
        <f t="shared" si="1"/>
        <v>0</v>
      </c>
      <c r="CZ70" s="148">
        <f>HLOOKUP(A70,CJE!$I$5:$TV$2054,2050, FALSE)</f>
        <v>0</v>
      </c>
      <c r="DB70" s="148">
        <f t="shared" si="2"/>
        <v>0</v>
      </c>
    </row>
    <row r="71" spans="1:106" x14ac:dyDescent="0.2">
      <c r="A71" s="3" t="str">
        <f>'BalanceSheet 15-8-19'!A71</f>
        <v>100-102-34 - OCBC 695344895001(DE Philippine Holding)</v>
      </c>
      <c r="B71" s="3">
        <f>VLOOKUP(A71,'BalanceSheet 15-8-19'!$A$11:$CN$476,2,FALSE)</f>
        <v>0</v>
      </c>
      <c r="C71" s="3">
        <f>VLOOKUP(A71,'BalanceSheet 15-8-19'!$A$11:$CN$476,3,FALSE)</f>
        <v>0</v>
      </c>
      <c r="D71" s="3">
        <f>VLOOKUP(A71,'BalanceSheet 15-8-19'!$A$11:$CN$476,4,FALSE)</f>
        <v>0</v>
      </c>
      <c r="E71" s="3">
        <f>VLOOKUP(A71,'BalanceSheet 15-8-19'!$A$11:$CN$476,5,FALSE)</f>
        <v>0</v>
      </c>
      <c r="F71" s="3">
        <f>VLOOKUP(A71,'BalanceSheet 15-8-19'!$A$11:$CN$476,6,FALSE)</f>
        <v>0</v>
      </c>
      <c r="G71" s="3">
        <f>VLOOKUP(A71,'BalanceSheet 15-8-19'!$A$11:$CN$476,7,FALSE)</f>
        <v>0</v>
      </c>
      <c r="H71" s="3">
        <f>VLOOKUP(A71,'BalanceSheet 15-8-19'!$A$11:$CN$476,8,FALSE)</f>
        <v>0</v>
      </c>
      <c r="I71" s="3">
        <f>VLOOKUP(A71,'BalanceSheet 15-8-19'!$A$11:$CN$476,9,FALSE)</f>
        <v>0</v>
      </c>
      <c r="J71" s="3"/>
      <c r="K71" s="3">
        <f>VLOOKUP(A71,'BalanceSheet 15-8-19'!$A$11:$CN$476,11,FALSE)</f>
        <v>0</v>
      </c>
      <c r="L71" s="3">
        <f>VLOOKUP(A71,'BalanceSheet 15-8-19'!$A$11:$CN$476,12,FALSE)</f>
        <v>0</v>
      </c>
      <c r="M71" s="3">
        <f>VLOOKUP(A71,'BalanceSheet 15-8-19'!$A$11:$CN$476,13,FALSE)</f>
        <v>0</v>
      </c>
      <c r="N71" s="3">
        <f>VLOOKUP(A71,'BalanceSheet 15-8-19'!$A$11:$CN$476,14,FALSE)</f>
        <v>0</v>
      </c>
      <c r="O71" s="3">
        <f>VLOOKUP(A71,'BalanceSheet 15-8-19'!$A$11:$CN$476,15,FALSE)</f>
        <v>0</v>
      </c>
      <c r="P71" s="3">
        <f>VLOOKUP(A71,'BalanceSheet 15-8-19'!$A$11:$CN$476,16,FALSE)</f>
        <v>0</v>
      </c>
      <c r="Q71" s="3">
        <f>VLOOKUP(A71,'BalanceSheet 15-8-19'!$A$11:$CN$476,17,FALSE)</f>
        <v>0</v>
      </c>
      <c r="R71" s="3">
        <f>VLOOKUP(A71,'BalanceSheet 15-8-19'!$A$11:$CN$476,18,FALSE)</f>
        <v>0</v>
      </c>
      <c r="S71" s="3">
        <f>VLOOKUP(A71,'BalanceSheet 15-8-19'!$A$11:$CN$476,19,FALSE)</f>
        <v>0</v>
      </c>
      <c r="T71" s="3">
        <f>VLOOKUP(A71,'BalanceSheet 15-8-19'!$A$11:$CN$476,20,FALSE)</f>
        <v>0</v>
      </c>
      <c r="U71" s="3">
        <f>VLOOKUP(A71,'BalanceSheet 15-8-19'!$A$11:$CN$476,21,FALSE)</f>
        <v>0</v>
      </c>
      <c r="V71" s="3">
        <f>VLOOKUP(A71,'BalanceSheet 15-8-19'!$A$11:$CN$476,22,FALSE)</f>
        <v>0</v>
      </c>
      <c r="W71" s="3">
        <f>VLOOKUP(A71,'BalanceSheet 15-8-19'!$A$11:$CN$476,23,FALSE)</f>
        <v>0</v>
      </c>
      <c r="X71" s="3">
        <f>VLOOKUP(A71,'BalanceSheet 15-8-19'!$A$11:$CN$476,24,FALSE)</f>
        <v>0</v>
      </c>
      <c r="Y71" s="3">
        <f>VLOOKUP(A71,'BalanceSheet 15-8-19'!$A$11:$CN$476,25,FALSE)</f>
        <v>0</v>
      </c>
      <c r="Z71" s="3">
        <f>VLOOKUP(A71,'BalanceSheet 15-8-19'!$A$11:$CN$476,26,FALSE)</f>
        <v>0</v>
      </c>
      <c r="AA71" s="3">
        <f>VLOOKUP(A71,'BalanceSheet 15-8-19'!$A$11:$CN$476,27,FALSE)</f>
        <v>0</v>
      </c>
      <c r="AB71" s="3">
        <f>VLOOKUP(A71,'BalanceSheet 15-8-19'!$A$11:$CN$476,28,FALSE)</f>
        <v>0</v>
      </c>
      <c r="AC71" s="3">
        <f>VLOOKUP(A71,'BalanceSheet 15-8-19'!$A$11:$CN$476,29,FALSE)</f>
        <v>0</v>
      </c>
      <c r="AD71" s="3">
        <f>VLOOKUP(A71,'BalanceSheet 15-8-19'!$A$11:$CN$476,30,FALSE)</f>
        <v>0</v>
      </c>
      <c r="AE71" s="3">
        <f>VLOOKUP(A71,'BalanceSheet 15-8-19'!$A$11:$CN$476,31,FALSE)</f>
        <v>0</v>
      </c>
      <c r="AF71" s="3">
        <f>VLOOKUP(A71,'BalanceSheet 15-8-19'!$A$11:$CN$476,32,FALSE)</f>
        <v>0</v>
      </c>
      <c r="AG71" s="3">
        <f>VLOOKUP(A71,'BalanceSheet 15-8-19'!$A$11:$CN$476,33,FALSE)</f>
        <v>0</v>
      </c>
      <c r="AH71" s="3">
        <f>VLOOKUP(A71,'BalanceSheet 15-8-19'!$A$11:$CN$476,34,FALSE)</f>
        <v>0</v>
      </c>
      <c r="AI71" s="3">
        <f>VLOOKUP(A71,'BalanceSheet 15-8-19'!$A$11:$CN$476,35,FALSE)</f>
        <v>0</v>
      </c>
      <c r="AJ71" s="3">
        <f>VLOOKUP(A71,'BalanceSheet 15-8-19'!$A$11:$CN$476,36,FALSE)</f>
        <v>0</v>
      </c>
      <c r="AK71" s="3">
        <f>VLOOKUP(A71,'BalanceSheet 15-8-19'!$A$11:$CN$476,37,FALSE)</f>
        <v>0</v>
      </c>
      <c r="AL71" s="3">
        <f>VLOOKUP(A71,'BalanceSheet 15-8-19'!$A$11:$CN$476,38,FALSE)</f>
        <v>0</v>
      </c>
      <c r="AM71" s="3">
        <f>VLOOKUP(A71,'BalanceSheet 15-8-19'!$A$11:$CN$476,39,FALSE)</f>
        <v>0</v>
      </c>
      <c r="AN71" s="3">
        <f>VLOOKUP(A71,'BalanceSheet 15-8-19'!$A$11:$CN$476,40,FALSE)</f>
        <v>0</v>
      </c>
      <c r="AO71" s="3">
        <f>VLOOKUP(A71,'BalanceSheet 15-8-19'!$A$11:$CN$476,41,FALSE)</f>
        <v>0</v>
      </c>
      <c r="AP71" s="3">
        <f>VLOOKUP(A71,'BalanceSheet 15-8-19'!$A$11:$CN$476,42,FALSE)</f>
        <v>0</v>
      </c>
      <c r="AQ71" s="3">
        <f>VLOOKUP(A71,'BalanceSheet 15-8-19'!$A$11:$CN$476,43,FALSE)</f>
        <v>0</v>
      </c>
      <c r="AR71" s="3">
        <f>VLOOKUP(A71,'BalanceSheet 15-8-19'!$A$11:$CN$476,44,FALSE)</f>
        <v>0</v>
      </c>
      <c r="AS71" s="3">
        <f>VLOOKUP(A71,'BalanceSheet 15-8-19'!$A$11:$CN$476,45,FALSE)</f>
        <v>0</v>
      </c>
      <c r="AT71" s="3">
        <f>VLOOKUP(A71,'BalanceSheet 15-8-19'!$A$11:$CN$476,46,FALSE)</f>
        <v>0</v>
      </c>
      <c r="AU71" s="3">
        <f>VLOOKUP(A71,'BalanceSheet 15-8-19'!$A$11:$CN$476,47,FALSE)</f>
        <v>0</v>
      </c>
      <c r="AV71" s="3">
        <f>VLOOKUP(A71,'BalanceSheet 15-8-19'!$A$11:$CN$476,48,FALSE)</f>
        <v>0</v>
      </c>
      <c r="AW71" s="3">
        <f>VLOOKUP(A71,'BalanceSheet 15-8-19'!$A$11:$CN$476,49,FALSE)</f>
        <v>0</v>
      </c>
      <c r="AX71" s="3">
        <f>VLOOKUP(A71,'BalanceSheet 15-8-19'!$A$11:$CN$476,50,FALSE)</f>
        <v>0</v>
      </c>
      <c r="AY71" s="3">
        <f>VLOOKUP(A71,'BalanceSheet 15-8-19'!$A$11:$CN$476,51,FALSE)</f>
        <v>0</v>
      </c>
      <c r="AZ71" s="3">
        <f>VLOOKUP(A71,'BalanceSheet 15-8-19'!$A$11:$CN$476,52,FALSE)</f>
        <v>0</v>
      </c>
      <c r="BA71" s="3">
        <f>VLOOKUP(A71,'BalanceSheet 15-8-19'!$A$11:$CN$476,53,FALSE)</f>
        <v>0</v>
      </c>
      <c r="BB71" s="3">
        <f>VLOOKUP(A71,'BalanceSheet 15-8-19'!$A$11:$CN$476,54,FALSE)</f>
        <v>0</v>
      </c>
      <c r="BC71" s="3">
        <f>VLOOKUP(A71,'BalanceSheet 15-8-19'!$A$11:$CN$476,55,FALSE)</f>
        <v>0</v>
      </c>
      <c r="BD71" s="3">
        <f>VLOOKUP(A71,'BalanceSheet 15-8-19'!$A$11:$CN$476,56,FALSE)</f>
        <v>0</v>
      </c>
      <c r="BE71" s="3">
        <f>VLOOKUP(A71,'BalanceSheet 15-8-19'!$A$11:$CN$476,57,FALSE)</f>
        <v>0</v>
      </c>
      <c r="BF71" s="3">
        <f>VLOOKUP(A71,'BalanceSheet 15-8-19'!$A$11:$CN$476,58,FALSE)</f>
        <v>0</v>
      </c>
      <c r="BG71" s="12">
        <f>VLOOKUP(A71,'BalanceSheet 15-8-19'!$A$11:$CN$476,59,FALSE)</f>
        <v>0</v>
      </c>
      <c r="BH71" s="3">
        <f>VLOOKUP(A71,'BalanceSheet 15-8-19'!$A$11:$CN$476,60,FALSE)</f>
        <v>0</v>
      </c>
      <c r="BI71" s="3">
        <f>VLOOKUP(A71,'BalanceSheet 15-8-19'!$A$11:$CN$476,61,FALSE)</f>
        <v>0</v>
      </c>
      <c r="BJ71" s="3">
        <f>VLOOKUP(A71,'BalanceSheet 15-8-19'!$A$11:$CN$476,62,FALSE)</f>
        <v>0</v>
      </c>
      <c r="BK71" s="3"/>
      <c r="BL71" s="3">
        <f>VLOOKUP(A71,'BalanceSheet 15-8-19'!$A$11:$CN$476,64,FALSE)</f>
        <v>0</v>
      </c>
      <c r="BM71" s="3">
        <f>VLOOKUP(A71,'BalanceSheet 15-8-19'!$A$11:$CN$476,65,FALSE)</f>
        <v>0</v>
      </c>
      <c r="BN71" s="3">
        <f>VLOOKUP(A71,'BalanceSheet 15-8-19'!$A$11:$CN$476,66,FALSE)</f>
        <v>0</v>
      </c>
      <c r="BO71" s="3">
        <f>VLOOKUP(A71,'BalanceSheet 15-8-19'!$A$11:$CN$476,67,FALSE)</f>
        <v>0</v>
      </c>
      <c r="BP71" s="3">
        <f>VLOOKUP(A71,'BalanceSheet 15-8-19'!$A$11:$CN$476,68,FALSE)</f>
        <v>0</v>
      </c>
      <c r="BQ71" s="3">
        <f>VLOOKUP(A71,'BalanceSheet 15-8-19'!$A$11:$CN$476,69,FALSE)</f>
        <v>0</v>
      </c>
      <c r="BR71" s="3">
        <f>VLOOKUP(A71,'BalanceSheet 15-8-19'!$A$11:$CN$476,70,FALSE)</f>
        <v>0</v>
      </c>
      <c r="BS71" s="3">
        <f>VLOOKUP(A71,'BalanceSheet 15-8-19'!$A$11:$CN$476,71,FALSE)</f>
        <v>0</v>
      </c>
      <c r="BT71" s="3">
        <f>VLOOKUP(A71,'BalanceSheet 15-8-19'!$A$11:$CN$476,72,FALSE)</f>
        <v>0</v>
      </c>
      <c r="BU71" s="3">
        <f>VLOOKUP(A71,'BalanceSheet 15-8-19'!$A$11:$CN$476,73,FALSE)</f>
        <v>0</v>
      </c>
      <c r="BV71" s="3">
        <f>VLOOKUP(A71,'BalanceSheet 15-8-19'!$A$11:$CN$476,74,FALSE)</f>
        <v>0</v>
      </c>
      <c r="BW71" s="3">
        <f>VLOOKUP(A71,'BalanceSheet 15-8-19'!$A$11:$CN$476,75,FALSE)</f>
        <v>0</v>
      </c>
      <c r="BX71" s="3">
        <f>VLOOKUP(A71,'BalanceSheet 15-8-19'!$A$11:$CN$476,76,FALSE)</f>
        <v>0</v>
      </c>
      <c r="BY71" s="3">
        <f>VLOOKUP(A71,'BalanceSheet 15-8-19'!$A$11:$CN$476,77,FALSE)</f>
        <v>0</v>
      </c>
      <c r="BZ71" s="3">
        <f>VLOOKUP(A71,'BalanceSheet 15-8-19'!$A$11:$CN$476,78,FALSE)</f>
        <v>0</v>
      </c>
      <c r="CA71" s="3">
        <f>VLOOKUP(A71,'BalanceSheet 15-8-19'!$A$11:$CN$476,79,FALSE)</f>
        <v>0</v>
      </c>
      <c r="CB71" s="3">
        <f>VLOOKUP(A71,'BalanceSheet 15-8-19'!$A$11:$CN$476,80,FALSE)</f>
        <v>0</v>
      </c>
      <c r="CC71" s="3">
        <f>VLOOKUP(A71,'BalanceSheet 15-8-19'!$A$11:$CN$476,81,FALSE)</f>
        <v>0</v>
      </c>
      <c r="CD71" s="3">
        <f>VLOOKUP(A71,'BalanceSheet 15-8-19'!$A$11:$CN$476,82,FALSE)</f>
        <v>0</v>
      </c>
      <c r="CE71" s="3">
        <f>VLOOKUP(A71,'BalanceSheet 15-8-19'!$A$11:$CN$476,83,FALSE)</f>
        <v>0</v>
      </c>
      <c r="CF71" s="3">
        <f>VLOOKUP(A71,'BalanceSheet 15-8-19'!$A$11:$CN$476,84,FALSE)</f>
        <v>0</v>
      </c>
      <c r="CG71" s="3">
        <f>VLOOKUP(A71,'BalanceSheet 15-8-19'!$A$11:$CN$476,85,FALSE)</f>
        <v>0</v>
      </c>
      <c r="CH71" s="3">
        <f>VLOOKUP(A71,'BalanceSheet 15-8-19'!$A$11:$CN$476,86,FALSE)</f>
        <v>0</v>
      </c>
      <c r="CI71" s="3">
        <f>VLOOKUP(A71,'BalanceSheet 15-8-19'!$A$11:$CN$476,87,FALSE)</f>
        <v>0</v>
      </c>
      <c r="CJ71" s="3">
        <f>VLOOKUP(A71,'BalanceSheet 15-8-19'!$A$11:$CN$476,88,FALSE)</f>
        <v>0</v>
      </c>
      <c r="CK71" s="3">
        <f>VLOOKUP(A71,'BalanceSheet 15-8-19'!$A$11:$CN$476,89,FALSE)</f>
        <v>0</v>
      </c>
      <c r="CL71" s="3">
        <f>VLOOKUP(A71,'BalanceSheet 15-8-19'!$A$11:$CN$476,90,FALSE)</f>
        <v>0</v>
      </c>
      <c r="CM71" s="3">
        <f>VLOOKUP(A71,'BalanceSheet 15-8-19'!$A$11:$CN$476,91,FALSE)</f>
        <v>0</v>
      </c>
      <c r="CN71" s="3">
        <f>VLOOKUP(A71,'BalanceSheet 15-8-19'!$A$11:$CS$476,92,FALSE)</f>
        <v>0</v>
      </c>
      <c r="CO71" s="3">
        <f>VLOOKUP(A71,'BalanceSheet 15-8-19'!$A$11:$CS$476,93,FALSE)</f>
        <v>0</v>
      </c>
      <c r="CP71" s="3">
        <f>VLOOKUP(A71,'BalanceSheet 15-8-19'!$A$11:$CS$476,94,FALSE)</f>
        <v>0</v>
      </c>
      <c r="CQ71" s="3">
        <f>VLOOKUP(A71,'BalanceSheet 15-8-19'!$A$11:$CS$476,95,FALSE)</f>
        <v>0</v>
      </c>
      <c r="CR71" s="3">
        <f>VLOOKUP(A71,'BalanceSheet 15-8-19'!$A$11:$CS$476,96,FALSE)</f>
        <v>0</v>
      </c>
      <c r="CS71" s="3">
        <f t="shared" si="0"/>
        <v>0</v>
      </c>
      <c r="CU71" s="19">
        <f>CS71-('BalanceSheet 15-8-19'!CS71-'BalanceSheet 15-8-19'!CV71-'BalanceSheet 15-8-19'!CW71)</f>
        <v>0</v>
      </c>
      <c r="CW71" s="132">
        <f t="shared" si="1"/>
        <v>0</v>
      </c>
      <c r="CZ71" s="148">
        <f>HLOOKUP(A71,CJE!$I$5:$TV$2054,2050, FALSE)</f>
        <v>0</v>
      </c>
      <c r="DB71" s="148">
        <f t="shared" si="2"/>
        <v>0</v>
      </c>
    </row>
    <row r="72" spans="1:106" x14ac:dyDescent="0.2">
      <c r="A72" s="3" t="str">
        <f>'BalanceSheet 15-8-19'!A72</f>
        <v>100-102-35 - DBS 003-935523-8(Empag Thailand Holding)</v>
      </c>
      <c r="B72" s="3">
        <f>VLOOKUP(A72,'BalanceSheet 15-8-19'!$A$11:$CN$476,2,FALSE)</f>
        <v>0</v>
      </c>
      <c r="C72" s="3">
        <f>VLOOKUP(A72,'BalanceSheet 15-8-19'!$A$11:$CN$476,3,FALSE)</f>
        <v>0</v>
      </c>
      <c r="D72" s="3">
        <f>VLOOKUP(A72,'BalanceSheet 15-8-19'!$A$11:$CN$476,4,FALSE)</f>
        <v>0</v>
      </c>
      <c r="E72" s="3">
        <f>VLOOKUP(A72,'BalanceSheet 15-8-19'!$A$11:$CN$476,5,FALSE)</f>
        <v>0</v>
      </c>
      <c r="F72" s="3">
        <f>VLOOKUP(A72,'BalanceSheet 15-8-19'!$A$11:$CN$476,6,FALSE)</f>
        <v>0</v>
      </c>
      <c r="G72" s="3">
        <f>VLOOKUP(A72,'BalanceSheet 15-8-19'!$A$11:$CN$476,7,FALSE)</f>
        <v>0</v>
      </c>
      <c r="H72" s="3">
        <f>VLOOKUP(A72,'BalanceSheet 15-8-19'!$A$11:$CN$476,8,FALSE)</f>
        <v>0</v>
      </c>
      <c r="I72" s="3">
        <f>VLOOKUP(A72,'BalanceSheet 15-8-19'!$A$11:$CN$476,9,FALSE)</f>
        <v>0</v>
      </c>
      <c r="J72" s="3"/>
      <c r="K72" s="3">
        <f>VLOOKUP(A72,'BalanceSheet 15-8-19'!$A$11:$CN$476,11,FALSE)</f>
        <v>0</v>
      </c>
      <c r="L72" s="3">
        <f>VLOOKUP(A72,'BalanceSheet 15-8-19'!$A$11:$CN$476,12,FALSE)</f>
        <v>0</v>
      </c>
      <c r="M72" s="3">
        <f>VLOOKUP(A72,'BalanceSheet 15-8-19'!$A$11:$CN$476,13,FALSE)</f>
        <v>0</v>
      </c>
      <c r="N72" s="3">
        <f>VLOOKUP(A72,'BalanceSheet 15-8-19'!$A$11:$CN$476,14,FALSE)</f>
        <v>0</v>
      </c>
      <c r="O72" s="3">
        <f>VLOOKUP(A72,'BalanceSheet 15-8-19'!$A$11:$CN$476,15,FALSE)</f>
        <v>0</v>
      </c>
      <c r="P72" s="3">
        <f>VLOOKUP(A72,'BalanceSheet 15-8-19'!$A$11:$CN$476,16,FALSE)</f>
        <v>0</v>
      </c>
      <c r="Q72" s="3">
        <f>VLOOKUP(A72,'BalanceSheet 15-8-19'!$A$11:$CN$476,17,FALSE)</f>
        <v>0</v>
      </c>
      <c r="R72" s="3">
        <f>VLOOKUP(A72,'BalanceSheet 15-8-19'!$A$11:$CN$476,18,FALSE)</f>
        <v>0</v>
      </c>
      <c r="S72" s="3">
        <f>VLOOKUP(A72,'BalanceSheet 15-8-19'!$A$11:$CN$476,19,FALSE)</f>
        <v>0</v>
      </c>
      <c r="T72" s="3">
        <f>VLOOKUP(A72,'BalanceSheet 15-8-19'!$A$11:$CN$476,20,FALSE)</f>
        <v>0</v>
      </c>
      <c r="U72" s="3">
        <f>VLOOKUP(A72,'BalanceSheet 15-8-19'!$A$11:$CN$476,21,FALSE)</f>
        <v>0</v>
      </c>
      <c r="V72" s="3">
        <f>VLOOKUP(A72,'BalanceSheet 15-8-19'!$A$11:$CN$476,22,FALSE)</f>
        <v>0</v>
      </c>
      <c r="W72" s="3">
        <f>VLOOKUP(A72,'BalanceSheet 15-8-19'!$A$11:$CN$476,23,FALSE)</f>
        <v>0</v>
      </c>
      <c r="X72" s="3">
        <f>VLOOKUP(A72,'BalanceSheet 15-8-19'!$A$11:$CN$476,24,FALSE)</f>
        <v>0</v>
      </c>
      <c r="Y72" s="3">
        <f>VLOOKUP(A72,'BalanceSheet 15-8-19'!$A$11:$CN$476,25,FALSE)</f>
        <v>0</v>
      </c>
      <c r="Z72" s="3">
        <f>VLOOKUP(A72,'BalanceSheet 15-8-19'!$A$11:$CN$476,26,FALSE)</f>
        <v>0</v>
      </c>
      <c r="AA72" s="3">
        <f>VLOOKUP(A72,'BalanceSheet 15-8-19'!$A$11:$CN$476,27,FALSE)</f>
        <v>0</v>
      </c>
      <c r="AB72" s="3">
        <f>VLOOKUP(A72,'BalanceSheet 15-8-19'!$A$11:$CN$476,28,FALSE)</f>
        <v>0</v>
      </c>
      <c r="AC72" s="3">
        <f>VLOOKUP(A72,'BalanceSheet 15-8-19'!$A$11:$CN$476,29,FALSE)</f>
        <v>0</v>
      </c>
      <c r="AD72" s="3">
        <f>VLOOKUP(A72,'BalanceSheet 15-8-19'!$A$11:$CN$476,30,FALSE)</f>
        <v>0</v>
      </c>
      <c r="AE72" s="3">
        <f>VLOOKUP(A72,'BalanceSheet 15-8-19'!$A$11:$CN$476,31,FALSE)</f>
        <v>0</v>
      </c>
      <c r="AF72" s="3">
        <f>VLOOKUP(A72,'BalanceSheet 15-8-19'!$A$11:$CN$476,32,FALSE)</f>
        <v>0</v>
      </c>
      <c r="AG72" s="3">
        <f>VLOOKUP(A72,'BalanceSheet 15-8-19'!$A$11:$CN$476,33,FALSE)</f>
        <v>0</v>
      </c>
      <c r="AH72" s="3">
        <f>VLOOKUP(A72,'BalanceSheet 15-8-19'!$A$11:$CN$476,34,FALSE)</f>
        <v>0</v>
      </c>
      <c r="AI72" s="3">
        <f>VLOOKUP(A72,'BalanceSheet 15-8-19'!$A$11:$CN$476,35,FALSE)</f>
        <v>0</v>
      </c>
      <c r="AJ72" s="3">
        <f>VLOOKUP(A72,'BalanceSheet 15-8-19'!$A$11:$CN$476,36,FALSE)</f>
        <v>0</v>
      </c>
      <c r="AK72" s="3">
        <f>VLOOKUP(A72,'BalanceSheet 15-8-19'!$A$11:$CN$476,37,FALSE)</f>
        <v>0</v>
      </c>
      <c r="AL72" s="3">
        <f>VLOOKUP(A72,'BalanceSheet 15-8-19'!$A$11:$CN$476,38,FALSE)</f>
        <v>0</v>
      </c>
      <c r="AM72" s="3">
        <f>VLOOKUP(A72,'BalanceSheet 15-8-19'!$A$11:$CN$476,39,FALSE)</f>
        <v>0</v>
      </c>
      <c r="AN72" s="3">
        <f>VLOOKUP(A72,'BalanceSheet 15-8-19'!$A$11:$CN$476,40,FALSE)</f>
        <v>0</v>
      </c>
      <c r="AO72" s="3">
        <f>VLOOKUP(A72,'BalanceSheet 15-8-19'!$A$11:$CN$476,41,FALSE)</f>
        <v>0</v>
      </c>
      <c r="AP72" s="3">
        <f>VLOOKUP(A72,'BalanceSheet 15-8-19'!$A$11:$CN$476,42,FALSE)</f>
        <v>0</v>
      </c>
      <c r="AQ72" s="3">
        <f>VLOOKUP(A72,'BalanceSheet 15-8-19'!$A$11:$CN$476,43,FALSE)</f>
        <v>0</v>
      </c>
      <c r="AR72" s="3">
        <f>VLOOKUP(A72,'BalanceSheet 15-8-19'!$A$11:$CN$476,44,FALSE)</f>
        <v>0</v>
      </c>
      <c r="AS72" s="3">
        <f>VLOOKUP(A72,'BalanceSheet 15-8-19'!$A$11:$CN$476,45,FALSE)</f>
        <v>0</v>
      </c>
      <c r="AT72" s="3">
        <f>VLOOKUP(A72,'BalanceSheet 15-8-19'!$A$11:$CN$476,46,FALSE)</f>
        <v>0</v>
      </c>
      <c r="AU72" s="3">
        <f>VLOOKUP(A72,'BalanceSheet 15-8-19'!$A$11:$CN$476,47,FALSE)</f>
        <v>0</v>
      </c>
      <c r="AV72" s="3">
        <f>VLOOKUP(A72,'BalanceSheet 15-8-19'!$A$11:$CN$476,48,FALSE)</f>
        <v>0</v>
      </c>
      <c r="AW72" s="3">
        <f>VLOOKUP(A72,'BalanceSheet 15-8-19'!$A$11:$CN$476,49,FALSE)</f>
        <v>0</v>
      </c>
      <c r="AX72" s="3">
        <f>VLOOKUP(A72,'BalanceSheet 15-8-19'!$A$11:$CN$476,50,FALSE)</f>
        <v>0</v>
      </c>
      <c r="AY72" s="3">
        <f>VLOOKUP(A72,'BalanceSheet 15-8-19'!$A$11:$CN$476,51,FALSE)</f>
        <v>0</v>
      </c>
      <c r="AZ72" s="3">
        <f>VLOOKUP(A72,'BalanceSheet 15-8-19'!$A$11:$CN$476,52,FALSE)</f>
        <v>0</v>
      </c>
      <c r="BA72" s="3">
        <f>VLOOKUP(A72,'BalanceSheet 15-8-19'!$A$11:$CN$476,53,FALSE)</f>
        <v>0</v>
      </c>
      <c r="BB72" s="3">
        <f>VLOOKUP(A72,'BalanceSheet 15-8-19'!$A$11:$CN$476,54,FALSE)</f>
        <v>0</v>
      </c>
      <c r="BC72" s="3">
        <f>VLOOKUP(A72,'BalanceSheet 15-8-19'!$A$11:$CN$476,55,FALSE)</f>
        <v>0</v>
      </c>
      <c r="BD72" s="3">
        <f>VLOOKUP(A72,'BalanceSheet 15-8-19'!$A$11:$CN$476,56,FALSE)</f>
        <v>0</v>
      </c>
      <c r="BE72" s="3">
        <f>VLOOKUP(A72,'BalanceSheet 15-8-19'!$A$11:$CN$476,57,FALSE)</f>
        <v>0</v>
      </c>
      <c r="BF72" s="3">
        <f>VLOOKUP(A72,'BalanceSheet 15-8-19'!$A$11:$CN$476,58,FALSE)</f>
        <v>0</v>
      </c>
      <c r="BG72" s="12">
        <f>VLOOKUP(A72,'BalanceSheet 15-8-19'!$A$11:$CN$476,59,FALSE)</f>
        <v>0</v>
      </c>
      <c r="BH72" s="3">
        <f>VLOOKUP(A72,'BalanceSheet 15-8-19'!$A$11:$CN$476,60,FALSE)</f>
        <v>0</v>
      </c>
      <c r="BI72" s="3">
        <f>VLOOKUP(A72,'BalanceSheet 15-8-19'!$A$11:$CN$476,61,FALSE)</f>
        <v>0</v>
      </c>
      <c r="BJ72" s="3">
        <f>VLOOKUP(A72,'BalanceSheet 15-8-19'!$A$11:$CN$476,62,FALSE)</f>
        <v>0</v>
      </c>
      <c r="BK72" s="3"/>
      <c r="BL72" s="3">
        <f>VLOOKUP(A72,'BalanceSheet 15-8-19'!$A$11:$CN$476,64,FALSE)</f>
        <v>0</v>
      </c>
      <c r="BM72" s="3">
        <f>VLOOKUP(A72,'BalanceSheet 15-8-19'!$A$11:$CN$476,65,FALSE)</f>
        <v>0</v>
      </c>
      <c r="BN72" s="3">
        <f>VLOOKUP(A72,'BalanceSheet 15-8-19'!$A$11:$CN$476,66,FALSE)</f>
        <v>0</v>
      </c>
      <c r="BO72" s="3">
        <f>VLOOKUP(A72,'BalanceSheet 15-8-19'!$A$11:$CN$476,67,FALSE)</f>
        <v>0</v>
      </c>
      <c r="BP72" s="3">
        <f>VLOOKUP(A72,'BalanceSheet 15-8-19'!$A$11:$CN$476,68,FALSE)</f>
        <v>0</v>
      </c>
      <c r="BQ72" s="3">
        <f>VLOOKUP(A72,'BalanceSheet 15-8-19'!$A$11:$CN$476,69,FALSE)</f>
        <v>0</v>
      </c>
      <c r="BR72" s="3">
        <f>VLOOKUP(A72,'BalanceSheet 15-8-19'!$A$11:$CN$476,70,FALSE)</f>
        <v>0</v>
      </c>
      <c r="BS72" s="3">
        <f>VLOOKUP(A72,'BalanceSheet 15-8-19'!$A$11:$CN$476,71,FALSE)</f>
        <v>0</v>
      </c>
      <c r="BT72" s="3">
        <f>VLOOKUP(A72,'BalanceSheet 15-8-19'!$A$11:$CN$476,72,FALSE)</f>
        <v>0</v>
      </c>
      <c r="BU72" s="3">
        <f>VLOOKUP(A72,'BalanceSheet 15-8-19'!$A$11:$CN$476,73,FALSE)</f>
        <v>0</v>
      </c>
      <c r="BV72" s="3">
        <f>VLOOKUP(A72,'BalanceSheet 15-8-19'!$A$11:$CN$476,74,FALSE)</f>
        <v>0</v>
      </c>
      <c r="BW72" s="3">
        <f>VLOOKUP(A72,'BalanceSheet 15-8-19'!$A$11:$CN$476,75,FALSE)</f>
        <v>0</v>
      </c>
      <c r="BX72" s="3">
        <f>VLOOKUP(A72,'BalanceSheet 15-8-19'!$A$11:$CN$476,76,FALSE)</f>
        <v>0</v>
      </c>
      <c r="BY72" s="3">
        <f>VLOOKUP(A72,'BalanceSheet 15-8-19'!$A$11:$CN$476,77,FALSE)</f>
        <v>0</v>
      </c>
      <c r="BZ72" s="3">
        <f>VLOOKUP(A72,'BalanceSheet 15-8-19'!$A$11:$CN$476,78,FALSE)</f>
        <v>0</v>
      </c>
      <c r="CA72" s="3">
        <f>VLOOKUP(A72,'BalanceSheet 15-8-19'!$A$11:$CN$476,79,FALSE)</f>
        <v>0</v>
      </c>
      <c r="CB72" s="3">
        <f>VLOOKUP(A72,'BalanceSheet 15-8-19'!$A$11:$CN$476,80,FALSE)</f>
        <v>0</v>
      </c>
      <c r="CC72" s="3">
        <f>VLOOKUP(A72,'BalanceSheet 15-8-19'!$A$11:$CN$476,81,FALSE)</f>
        <v>0</v>
      </c>
      <c r="CD72" s="3">
        <f>VLOOKUP(A72,'BalanceSheet 15-8-19'!$A$11:$CN$476,82,FALSE)</f>
        <v>0</v>
      </c>
      <c r="CE72" s="3">
        <f>VLOOKUP(A72,'BalanceSheet 15-8-19'!$A$11:$CN$476,83,FALSE)</f>
        <v>0</v>
      </c>
      <c r="CF72" s="3">
        <f>VLOOKUP(A72,'BalanceSheet 15-8-19'!$A$11:$CN$476,84,FALSE)</f>
        <v>0</v>
      </c>
      <c r="CG72" s="3">
        <f>VLOOKUP(A72,'BalanceSheet 15-8-19'!$A$11:$CN$476,85,FALSE)</f>
        <v>0</v>
      </c>
      <c r="CH72" s="3">
        <f>VLOOKUP(A72,'BalanceSheet 15-8-19'!$A$11:$CN$476,86,FALSE)</f>
        <v>0</v>
      </c>
      <c r="CI72" s="3">
        <f>VLOOKUP(A72,'BalanceSheet 15-8-19'!$A$11:$CN$476,87,FALSE)</f>
        <v>0</v>
      </c>
      <c r="CJ72" s="3">
        <f>VLOOKUP(A72,'BalanceSheet 15-8-19'!$A$11:$CN$476,88,FALSE)</f>
        <v>0</v>
      </c>
      <c r="CK72" s="3">
        <f>VLOOKUP(A72,'BalanceSheet 15-8-19'!$A$11:$CN$476,89,FALSE)</f>
        <v>0</v>
      </c>
      <c r="CL72" s="3">
        <f>VLOOKUP(A72,'BalanceSheet 15-8-19'!$A$11:$CN$476,90,FALSE)</f>
        <v>0</v>
      </c>
      <c r="CM72" s="3">
        <f>VLOOKUP(A72,'BalanceSheet 15-8-19'!$A$11:$CN$476,91,FALSE)</f>
        <v>0</v>
      </c>
      <c r="CN72" s="3">
        <f>VLOOKUP(A72,'BalanceSheet 15-8-19'!$A$11:$CS$476,92,FALSE)</f>
        <v>0</v>
      </c>
      <c r="CO72" s="3">
        <f>VLOOKUP(A72,'BalanceSheet 15-8-19'!$A$11:$CS$476,93,FALSE)</f>
        <v>0</v>
      </c>
      <c r="CP72" s="3">
        <f>VLOOKUP(A72,'BalanceSheet 15-8-19'!$A$11:$CS$476,94,FALSE)</f>
        <v>0</v>
      </c>
      <c r="CQ72" s="3">
        <f>VLOOKUP(A72,'BalanceSheet 15-8-19'!$A$11:$CS$476,95,FALSE)</f>
        <v>0</v>
      </c>
      <c r="CR72" s="3">
        <f>VLOOKUP(A72,'BalanceSheet 15-8-19'!$A$11:$CS$476,96,FALSE)</f>
        <v>0</v>
      </c>
      <c r="CS72" s="3">
        <f t="shared" si="0"/>
        <v>0</v>
      </c>
      <c r="CU72" s="19">
        <f>CS72-('BalanceSheet 15-8-19'!CS72-'BalanceSheet 15-8-19'!CV72-'BalanceSheet 15-8-19'!CW72)</f>
        <v>0</v>
      </c>
      <c r="CW72" s="132">
        <f t="shared" si="1"/>
        <v>0</v>
      </c>
      <c r="CZ72" s="148">
        <f>HLOOKUP(A72,CJE!$I$5:$TV$2054,2050, FALSE)</f>
        <v>0</v>
      </c>
      <c r="DB72" s="148">
        <f t="shared" si="2"/>
        <v>0</v>
      </c>
    </row>
    <row r="73" spans="1:106" x14ac:dyDescent="0.2">
      <c r="A73" s="3" t="str">
        <f>'BalanceSheet 15-8-19'!A73</f>
        <v>100-102-36 - OCBC 695292433001 SGD (SXL)</v>
      </c>
      <c r="B73" s="3">
        <f>VLOOKUP(A73,'BalanceSheet 15-8-19'!$A$11:$CN$476,2,FALSE)</f>
        <v>0</v>
      </c>
      <c r="C73" s="3">
        <f>VLOOKUP(A73,'BalanceSheet 15-8-19'!$A$11:$CN$476,3,FALSE)</f>
        <v>0</v>
      </c>
      <c r="D73" s="3">
        <f>VLOOKUP(A73,'BalanceSheet 15-8-19'!$A$11:$CN$476,4,FALSE)</f>
        <v>0</v>
      </c>
      <c r="E73" s="3">
        <f>VLOOKUP(A73,'BalanceSheet 15-8-19'!$A$11:$CN$476,5,FALSE)</f>
        <v>0</v>
      </c>
      <c r="F73" s="3">
        <f>VLOOKUP(A73,'BalanceSheet 15-8-19'!$A$11:$CN$476,6,FALSE)</f>
        <v>0</v>
      </c>
      <c r="G73" s="3">
        <f>VLOOKUP(A73,'BalanceSheet 15-8-19'!$A$11:$CN$476,7,FALSE)</f>
        <v>0</v>
      </c>
      <c r="H73" s="3">
        <f>VLOOKUP(A73,'BalanceSheet 15-8-19'!$A$11:$CN$476,8,FALSE)</f>
        <v>0</v>
      </c>
      <c r="I73" s="3">
        <f>VLOOKUP(A73,'BalanceSheet 15-8-19'!$A$11:$CN$476,9,FALSE)</f>
        <v>0</v>
      </c>
      <c r="J73" s="3"/>
      <c r="K73" s="3">
        <f>VLOOKUP(A73,'BalanceSheet 15-8-19'!$A$11:$CN$476,11,FALSE)</f>
        <v>0</v>
      </c>
      <c r="L73" s="3">
        <f>VLOOKUP(A73,'BalanceSheet 15-8-19'!$A$11:$CN$476,12,FALSE)</f>
        <v>0</v>
      </c>
      <c r="M73" s="3">
        <f>VLOOKUP(A73,'BalanceSheet 15-8-19'!$A$11:$CN$476,13,FALSE)</f>
        <v>0</v>
      </c>
      <c r="N73" s="3">
        <f>VLOOKUP(A73,'BalanceSheet 15-8-19'!$A$11:$CN$476,14,FALSE)</f>
        <v>0</v>
      </c>
      <c r="O73" s="3">
        <f>VLOOKUP(A73,'BalanceSheet 15-8-19'!$A$11:$CN$476,15,FALSE)</f>
        <v>0</v>
      </c>
      <c r="P73" s="3">
        <f>VLOOKUP(A73,'BalanceSheet 15-8-19'!$A$11:$CN$476,16,FALSE)</f>
        <v>0</v>
      </c>
      <c r="Q73" s="3">
        <f>VLOOKUP(A73,'BalanceSheet 15-8-19'!$A$11:$CN$476,17,FALSE)</f>
        <v>0</v>
      </c>
      <c r="R73" s="3">
        <f>VLOOKUP(A73,'BalanceSheet 15-8-19'!$A$11:$CN$476,18,FALSE)</f>
        <v>0</v>
      </c>
      <c r="S73" s="3">
        <f>VLOOKUP(A73,'BalanceSheet 15-8-19'!$A$11:$CN$476,19,FALSE)</f>
        <v>0</v>
      </c>
      <c r="T73" s="3">
        <f>VLOOKUP(A73,'BalanceSheet 15-8-19'!$A$11:$CN$476,20,FALSE)</f>
        <v>0</v>
      </c>
      <c r="U73" s="3">
        <f>VLOOKUP(A73,'BalanceSheet 15-8-19'!$A$11:$CN$476,21,FALSE)</f>
        <v>0</v>
      </c>
      <c r="V73" s="3">
        <f>VLOOKUP(A73,'BalanceSheet 15-8-19'!$A$11:$CN$476,22,FALSE)</f>
        <v>0</v>
      </c>
      <c r="W73" s="3">
        <f>VLOOKUP(A73,'BalanceSheet 15-8-19'!$A$11:$CN$476,23,FALSE)</f>
        <v>0</v>
      </c>
      <c r="X73" s="3">
        <f>VLOOKUP(A73,'BalanceSheet 15-8-19'!$A$11:$CN$476,24,FALSE)</f>
        <v>0</v>
      </c>
      <c r="Y73" s="3">
        <f>VLOOKUP(A73,'BalanceSheet 15-8-19'!$A$11:$CN$476,25,FALSE)</f>
        <v>0</v>
      </c>
      <c r="Z73" s="3">
        <f>VLOOKUP(A73,'BalanceSheet 15-8-19'!$A$11:$CN$476,26,FALSE)</f>
        <v>0</v>
      </c>
      <c r="AA73" s="3">
        <f>VLOOKUP(A73,'BalanceSheet 15-8-19'!$A$11:$CN$476,27,FALSE)</f>
        <v>0</v>
      </c>
      <c r="AB73" s="3">
        <f>VLOOKUP(A73,'BalanceSheet 15-8-19'!$A$11:$CN$476,28,FALSE)</f>
        <v>0</v>
      </c>
      <c r="AC73" s="3">
        <f>VLOOKUP(A73,'BalanceSheet 15-8-19'!$A$11:$CN$476,29,FALSE)</f>
        <v>0</v>
      </c>
      <c r="AD73" s="3">
        <f>VLOOKUP(A73,'BalanceSheet 15-8-19'!$A$11:$CN$476,30,FALSE)</f>
        <v>0</v>
      </c>
      <c r="AE73" s="3">
        <f>VLOOKUP(A73,'BalanceSheet 15-8-19'!$A$11:$CN$476,31,FALSE)</f>
        <v>0</v>
      </c>
      <c r="AF73" s="3">
        <f>VLOOKUP(A73,'BalanceSheet 15-8-19'!$A$11:$CN$476,32,FALSE)</f>
        <v>0</v>
      </c>
      <c r="AG73" s="3">
        <f>VLOOKUP(A73,'BalanceSheet 15-8-19'!$A$11:$CN$476,33,FALSE)</f>
        <v>0</v>
      </c>
      <c r="AH73" s="3">
        <f>VLOOKUP(A73,'BalanceSheet 15-8-19'!$A$11:$CN$476,34,FALSE)</f>
        <v>0</v>
      </c>
      <c r="AI73" s="3">
        <f>VLOOKUP(A73,'BalanceSheet 15-8-19'!$A$11:$CN$476,35,FALSE)</f>
        <v>0</v>
      </c>
      <c r="AJ73" s="3">
        <f>VLOOKUP(A73,'BalanceSheet 15-8-19'!$A$11:$CN$476,36,FALSE)</f>
        <v>0</v>
      </c>
      <c r="AK73" s="3">
        <f>VLOOKUP(A73,'BalanceSheet 15-8-19'!$A$11:$CN$476,37,FALSE)</f>
        <v>0</v>
      </c>
      <c r="AL73" s="3">
        <f>VLOOKUP(A73,'BalanceSheet 15-8-19'!$A$11:$CN$476,38,FALSE)</f>
        <v>0</v>
      </c>
      <c r="AM73" s="3">
        <f>VLOOKUP(A73,'BalanceSheet 15-8-19'!$A$11:$CN$476,39,FALSE)</f>
        <v>0</v>
      </c>
      <c r="AN73" s="3">
        <f>VLOOKUP(A73,'BalanceSheet 15-8-19'!$A$11:$CN$476,40,FALSE)</f>
        <v>0</v>
      </c>
      <c r="AO73" s="3">
        <f>VLOOKUP(A73,'BalanceSheet 15-8-19'!$A$11:$CN$476,41,FALSE)</f>
        <v>0</v>
      </c>
      <c r="AP73" s="3">
        <f>VLOOKUP(A73,'BalanceSheet 15-8-19'!$A$11:$CN$476,42,FALSE)</f>
        <v>0</v>
      </c>
      <c r="AQ73" s="3">
        <f>VLOOKUP(A73,'BalanceSheet 15-8-19'!$A$11:$CN$476,43,FALSE)</f>
        <v>0</v>
      </c>
      <c r="AR73" s="3">
        <f>VLOOKUP(A73,'BalanceSheet 15-8-19'!$A$11:$CN$476,44,FALSE)</f>
        <v>0</v>
      </c>
      <c r="AS73" s="3">
        <f>VLOOKUP(A73,'BalanceSheet 15-8-19'!$A$11:$CN$476,45,FALSE)</f>
        <v>0</v>
      </c>
      <c r="AT73" s="3">
        <f>VLOOKUP(A73,'BalanceSheet 15-8-19'!$A$11:$CN$476,46,FALSE)</f>
        <v>0</v>
      </c>
      <c r="AU73" s="3">
        <f>VLOOKUP(A73,'BalanceSheet 15-8-19'!$A$11:$CN$476,47,FALSE)</f>
        <v>0</v>
      </c>
      <c r="AV73" s="3">
        <f>VLOOKUP(A73,'BalanceSheet 15-8-19'!$A$11:$CN$476,48,FALSE)</f>
        <v>0</v>
      </c>
      <c r="AW73" s="3">
        <f>VLOOKUP(A73,'BalanceSheet 15-8-19'!$A$11:$CN$476,49,FALSE)</f>
        <v>0</v>
      </c>
      <c r="AX73" s="3">
        <f>VLOOKUP(A73,'BalanceSheet 15-8-19'!$A$11:$CN$476,50,FALSE)</f>
        <v>0</v>
      </c>
      <c r="AY73" s="3">
        <f>VLOOKUP(A73,'BalanceSheet 15-8-19'!$A$11:$CN$476,51,FALSE)</f>
        <v>0</v>
      </c>
      <c r="AZ73" s="3">
        <f>VLOOKUP(A73,'BalanceSheet 15-8-19'!$A$11:$CN$476,52,FALSE)</f>
        <v>0</v>
      </c>
      <c r="BA73" s="3">
        <f>VLOOKUP(A73,'BalanceSheet 15-8-19'!$A$11:$CN$476,53,FALSE)</f>
        <v>0</v>
      </c>
      <c r="BB73" s="3">
        <f>VLOOKUP(A73,'BalanceSheet 15-8-19'!$A$11:$CN$476,54,FALSE)</f>
        <v>0</v>
      </c>
      <c r="BC73" s="3">
        <f>VLOOKUP(A73,'BalanceSheet 15-8-19'!$A$11:$CN$476,55,FALSE)</f>
        <v>0</v>
      </c>
      <c r="BD73" s="3">
        <f>VLOOKUP(A73,'BalanceSheet 15-8-19'!$A$11:$CN$476,56,FALSE)</f>
        <v>0</v>
      </c>
      <c r="BE73" s="3">
        <f>VLOOKUP(A73,'BalanceSheet 15-8-19'!$A$11:$CN$476,57,FALSE)</f>
        <v>0</v>
      </c>
      <c r="BF73" s="3">
        <f>VLOOKUP(A73,'BalanceSheet 15-8-19'!$A$11:$CN$476,58,FALSE)</f>
        <v>0</v>
      </c>
      <c r="BG73" s="12">
        <f>VLOOKUP(A73,'BalanceSheet 15-8-19'!$A$11:$CN$476,59,FALSE)</f>
        <v>0</v>
      </c>
      <c r="BH73" s="3">
        <f>VLOOKUP(A73,'BalanceSheet 15-8-19'!$A$11:$CN$476,60,FALSE)</f>
        <v>0</v>
      </c>
      <c r="BI73" s="3">
        <f>VLOOKUP(A73,'BalanceSheet 15-8-19'!$A$11:$CN$476,61,FALSE)</f>
        <v>0</v>
      </c>
      <c r="BJ73" s="3">
        <f>VLOOKUP(A73,'BalanceSheet 15-8-19'!$A$11:$CN$476,62,FALSE)</f>
        <v>0</v>
      </c>
      <c r="BK73" s="3"/>
      <c r="BL73" s="3">
        <f>VLOOKUP(A73,'BalanceSheet 15-8-19'!$A$11:$CN$476,64,FALSE)</f>
        <v>0</v>
      </c>
      <c r="BM73" s="3">
        <f>VLOOKUP(A73,'BalanceSheet 15-8-19'!$A$11:$CN$476,65,FALSE)</f>
        <v>0</v>
      </c>
      <c r="BN73" s="3">
        <f>VLOOKUP(A73,'BalanceSheet 15-8-19'!$A$11:$CN$476,66,FALSE)</f>
        <v>0</v>
      </c>
      <c r="BO73" s="3">
        <f>VLOOKUP(A73,'BalanceSheet 15-8-19'!$A$11:$CN$476,67,FALSE)</f>
        <v>0</v>
      </c>
      <c r="BP73" s="3">
        <f>VLOOKUP(A73,'BalanceSheet 15-8-19'!$A$11:$CN$476,68,FALSE)</f>
        <v>0</v>
      </c>
      <c r="BQ73" s="3">
        <f>VLOOKUP(A73,'BalanceSheet 15-8-19'!$A$11:$CN$476,69,FALSE)</f>
        <v>0</v>
      </c>
      <c r="BR73" s="3">
        <f>VLOOKUP(A73,'BalanceSheet 15-8-19'!$A$11:$CN$476,70,FALSE)</f>
        <v>0</v>
      </c>
      <c r="BS73" s="3">
        <f>VLOOKUP(A73,'BalanceSheet 15-8-19'!$A$11:$CN$476,71,FALSE)</f>
        <v>0</v>
      </c>
      <c r="BT73" s="3">
        <f>VLOOKUP(A73,'BalanceSheet 15-8-19'!$A$11:$CN$476,72,FALSE)</f>
        <v>0</v>
      </c>
      <c r="BU73" s="3">
        <f>VLOOKUP(A73,'BalanceSheet 15-8-19'!$A$11:$CN$476,73,FALSE)</f>
        <v>0</v>
      </c>
      <c r="BV73" s="3">
        <f>VLOOKUP(A73,'BalanceSheet 15-8-19'!$A$11:$CN$476,74,FALSE)</f>
        <v>0</v>
      </c>
      <c r="BW73" s="3">
        <f>VLOOKUP(A73,'BalanceSheet 15-8-19'!$A$11:$CN$476,75,FALSE)</f>
        <v>0</v>
      </c>
      <c r="BX73" s="3">
        <f>VLOOKUP(A73,'BalanceSheet 15-8-19'!$A$11:$CN$476,76,FALSE)</f>
        <v>0</v>
      </c>
      <c r="BY73" s="3">
        <f>VLOOKUP(A73,'BalanceSheet 15-8-19'!$A$11:$CN$476,77,FALSE)</f>
        <v>0</v>
      </c>
      <c r="BZ73" s="3">
        <f>VLOOKUP(A73,'BalanceSheet 15-8-19'!$A$11:$CN$476,78,FALSE)</f>
        <v>0</v>
      </c>
      <c r="CA73" s="3">
        <f>VLOOKUP(A73,'BalanceSheet 15-8-19'!$A$11:$CN$476,79,FALSE)</f>
        <v>0</v>
      </c>
      <c r="CB73" s="3">
        <f>VLOOKUP(A73,'BalanceSheet 15-8-19'!$A$11:$CN$476,80,FALSE)</f>
        <v>0</v>
      </c>
      <c r="CC73" s="3">
        <f>VLOOKUP(A73,'BalanceSheet 15-8-19'!$A$11:$CN$476,81,FALSE)</f>
        <v>0</v>
      </c>
      <c r="CD73" s="3">
        <f>VLOOKUP(A73,'BalanceSheet 15-8-19'!$A$11:$CN$476,82,FALSE)</f>
        <v>0</v>
      </c>
      <c r="CE73" s="3">
        <f>VLOOKUP(A73,'BalanceSheet 15-8-19'!$A$11:$CN$476,83,FALSE)</f>
        <v>0</v>
      </c>
      <c r="CF73" s="3">
        <f>VLOOKUP(A73,'BalanceSheet 15-8-19'!$A$11:$CN$476,84,FALSE)</f>
        <v>0</v>
      </c>
      <c r="CG73" s="3">
        <f>VLOOKUP(A73,'BalanceSheet 15-8-19'!$A$11:$CN$476,85,FALSE)</f>
        <v>0</v>
      </c>
      <c r="CH73" s="3">
        <f>VLOOKUP(A73,'BalanceSheet 15-8-19'!$A$11:$CN$476,86,FALSE)</f>
        <v>0</v>
      </c>
      <c r="CI73" s="3">
        <f>VLOOKUP(A73,'BalanceSheet 15-8-19'!$A$11:$CN$476,87,FALSE)</f>
        <v>0</v>
      </c>
      <c r="CJ73" s="3">
        <f>VLOOKUP(A73,'BalanceSheet 15-8-19'!$A$11:$CN$476,88,FALSE)</f>
        <v>0</v>
      </c>
      <c r="CK73" s="3">
        <f>VLOOKUP(A73,'BalanceSheet 15-8-19'!$A$11:$CN$476,89,FALSE)</f>
        <v>0</v>
      </c>
      <c r="CL73" s="3">
        <f>VLOOKUP(A73,'BalanceSheet 15-8-19'!$A$11:$CN$476,90,FALSE)</f>
        <v>0</v>
      </c>
      <c r="CM73" s="3">
        <f>VLOOKUP(A73,'BalanceSheet 15-8-19'!$A$11:$CN$476,91,FALSE)</f>
        <v>0</v>
      </c>
      <c r="CN73" s="3">
        <f>VLOOKUP(A73,'BalanceSheet 15-8-19'!$A$11:$CS$476,92,FALSE)</f>
        <v>0</v>
      </c>
      <c r="CO73" s="3">
        <f>VLOOKUP(A73,'BalanceSheet 15-8-19'!$A$11:$CS$476,93,FALSE)</f>
        <v>0</v>
      </c>
      <c r="CP73" s="3">
        <f>VLOOKUP(A73,'BalanceSheet 15-8-19'!$A$11:$CS$476,94,FALSE)</f>
        <v>0</v>
      </c>
      <c r="CQ73" s="3">
        <f>VLOOKUP(A73,'BalanceSheet 15-8-19'!$A$11:$CS$476,95,FALSE)</f>
        <v>0</v>
      </c>
      <c r="CR73" s="3">
        <f>VLOOKUP(A73,'BalanceSheet 15-8-19'!$A$11:$CS$476,96,FALSE)</f>
        <v>0</v>
      </c>
      <c r="CS73" s="3">
        <f t="shared" si="0"/>
        <v>0</v>
      </c>
      <c r="CU73" s="19">
        <f>CS73-('BalanceSheet 15-8-19'!CS73-'BalanceSheet 15-8-19'!CV73-'BalanceSheet 15-8-19'!CW73)</f>
        <v>0</v>
      </c>
      <c r="CW73" s="132">
        <f t="shared" si="1"/>
        <v>0</v>
      </c>
      <c r="CZ73" s="148">
        <f>HLOOKUP(A73,CJE!$I$5:$TV$2054,2050, FALSE)</f>
        <v>0</v>
      </c>
      <c r="DB73" s="148">
        <f t="shared" si="2"/>
        <v>0</v>
      </c>
    </row>
    <row r="74" spans="1:106" x14ac:dyDescent="0.2">
      <c r="A74" s="3" t="str">
        <f>'BalanceSheet 15-8-19'!A74</f>
        <v>100-102-37 - OCBC 695319988001(SXL Vietnam Holding)</v>
      </c>
      <c r="B74" s="3">
        <f>VLOOKUP(A74,'BalanceSheet 15-8-19'!$A$11:$CN$476,2,FALSE)</f>
        <v>0</v>
      </c>
      <c r="C74" s="3">
        <f>VLOOKUP(A74,'BalanceSheet 15-8-19'!$A$11:$CN$476,3,FALSE)</f>
        <v>0</v>
      </c>
      <c r="D74" s="3">
        <f>VLOOKUP(A74,'BalanceSheet 15-8-19'!$A$11:$CN$476,4,FALSE)</f>
        <v>0</v>
      </c>
      <c r="E74" s="3">
        <f>VLOOKUP(A74,'BalanceSheet 15-8-19'!$A$11:$CN$476,5,FALSE)</f>
        <v>0</v>
      </c>
      <c r="F74" s="3">
        <f>VLOOKUP(A74,'BalanceSheet 15-8-19'!$A$11:$CN$476,6,FALSE)</f>
        <v>0</v>
      </c>
      <c r="G74" s="3">
        <f>VLOOKUP(A74,'BalanceSheet 15-8-19'!$A$11:$CN$476,7,FALSE)</f>
        <v>0</v>
      </c>
      <c r="H74" s="3">
        <f>VLOOKUP(A74,'BalanceSheet 15-8-19'!$A$11:$CN$476,8,FALSE)</f>
        <v>0</v>
      </c>
      <c r="I74" s="3">
        <f>VLOOKUP(A74,'BalanceSheet 15-8-19'!$A$11:$CN$476,9,FALSE)</f>
        <v>0</v>
      </c>
      <c r="J74" s="3"/>
      <c r="K74" s="3">
        <f>VLOOKUP(A74,'BalanceSheet 15-8-19'!$A$11:$CN$476,11,FALSE)</f>
        <v>0</v>
      </c>
      <c r="L74" s="3">
        <f>VLOOKUP(A74,'BalanceSheet 15-8-19'!$A$11:$CN$476,12,FALSE)</f>
        <v>0</v>
      </c>
      <c r="M74" s="3">
        <f>VLOOKUP(A74,'BalanceSheet 15-8-19'!$A$11:$CN$476,13,FALSE)</f>
        <v>0</v>
      </c>
      <c r="N74" s="3">
        <f>VLOOKUP(A74,'BalanceSheet 15-8-19'!$A$11:$CN$476,14,FALSE)</f>
        <v>0</v>
      </c>
      <c r="O74" s="3">
        <f>VLOOKUP(A74,'BalanceSheet 15-8-19'!$A$11:$CN$476,15,FALSE)</f>
        <v>0</v>
      </c>
      <c r="P74" s="3">
        <f>VLOOKUP(A74,'BalanceSheet 15-8-19'!$A$11:$CN$476,16,FALSE)</f>
        <v>0</v>
      </c>
      <c r="Q74" s="3">
        <f>VLOOKUP(A74,'BalanceSheet 15-8-19'!$A$11:$CN$476,17,FALSE)</f>
        <v>0</v>
      </c>
      <c r="R74" s="3">
        <f>VLOOKUP(A74,'BalanceSheet 15-8-19'!$A$11:$CN$476,18,FALSE)</f>
        <v>0</v>
      </c>
      <c r="S74" s="3">
        <f>VLOOKUP(A74,'BalanceSheet 15-8-19'!$A$11:$CN$476,19,FALSE)</f>
        <v>0</v>
      </c>
      <c r="T74" s="3">
        <f>VLOOKUP(A74,'BalanceSheet 15-8-19'!$A$11:$CN$476,20,FALSE)</f>
        <v>0</v>
      </c>
      <c r="U74" s="3">
        <f>VLOOKUP(A74,'BalanceSheet 15-8-19'!$A$11:$CN$476,21,FALSE)</f>
        <v>0</v>
      </c>
      <c r="V74" s="3">
        <f>VLOOKUP(A74,'BalanceSheet 15-8-19'!$A$11:$CN$476,22,FALSE)</f>
        <v>0</v>
      </c>
      <c r="W74" s="3">
        <f>VLOOKUP(A74,'BalanceSheet 15-8-19'!$A$11:$CN$476,23,FALSE)</f>
        <v>0</v>
      </c>
      <c r="X74" s="3">
        <f>VLOOKUP(A74,'BalanceSheet 15-8-19'!$A$11:$CN$476,24,FALSE)</f>
        <v>0</v>
      </c>
      <c r="Y74" s="3">
        <f>VLOOKUP(A74,'BalanceSheet 15-8-19'!$A$11:$CN$476,25,FALSE)</f>
        <v>0</v>
      </c>
      <c r="Z74" s="3">
        <f>VLOOKUP(A74,'BalanceSheet 15-8-19'!$A$11:$CN$476,26,FALSE)</f>
        <v>0</v>
      </c>
      <c r="AA74" s="3">
        <f>VLOOKUP(A74,'BalanceSheet 15-8-19'!$A$11:$CN$476,27,FALSE)</f>
        <v>0</v>
      </c>
      <c r="AB74" s="3">
        <f>VLOOKUP(A74,'BalanceSheet 15-8-19'!$A$11:$CN$476,28,FALSE)</f>
        <v>0</v>
      </c>
      <c r="AC74" s="3">
        <f>VLOOKUP(A74,'BalanceSheet 15-8-19'!$A$11:$CN$476,29,FALSE)</f>
        <v>0</v>
      </c>
      <c r="AD74" s="3">
        <f>VLOOKUP(A74,'BalanceSheet 15-8-19'!$A$11:$CN$476,30,FALSE)</f>
        <v>0</v>
      </c>
      <c r="AE74" s="3">
        <f>VLOOKUP(A74,'BalanceSheet 15-8-19'!$A$11:$CN$476,31,FALSE)</f>
        <v>0</v>
      </c>
      <c r="AF74" s="3">
        <f>VLOOKUP(A74,'BalanceSheet 15-8-19'!$A$11:$CN$476,32,FALSE)</f>
        <v>0</v>
      </c>
      <c r="AG74" s="3">
        <f>VLOOKUP(A74,'BalanceSheet 15-8-19'!$A$11:$CN$476,33,FALSE)</f>
        <v>0</v>
      </c>
      <c r="AH74" s="3">
        <f>VLOOKUP(A74,'BalanceSheet 15-8-19'!$A$11:$CN$476,34,FALSE)</f>
        <v>0</v>
      </c>
      <c r="AI74" s="3">
        <f>VLOOKUP(A74,'BalanceSheet 15-8-19'!$A$11:$CN$476,35,FALSE)</f>
        <v>0</v>
      </c>
      <c r="AJ74" s="3">
        <f>VLOOKUP(A74,'BalanceSheet 15-8-19'!$A$11:$CN$476,36,FALSE)</f>
        <v>0</v>
      </c>
      <c r="AK74" s="3">
        <f>VLOOKUP(A74,'BalanceSheet 15-8-19'!$A$11:$CN$476,37,FALSE)</f>
        <v>0</v>
      </c>
      <c r="AL74" s="3">
        <f>VLOOKUP(A74,'BalanceSheet 15-8-19'!$A$11:$CN$476,38,FALSE)</f>
        <v>0</v>
      </c>
      <c r="AM74" s="3">
        <f>VLOOKUP(A74,'BalanceSheet 15-8-19'!$A$11:$CN$476,39,FALSE)</f>
        <v>0</v>
      </c>
      <c r="AN74" s="3">
        <f>VLOOKUP(A74,'BalanceSheet 15-8-19'!$A$11:$CN$476,40,FALSE)</f>
        <v>0</v>
      </c>
      <c r="AO74" s="3">
        <f>VLOOKUP(A74,'BalanceSheet 15-8-19'!$A$11:$CN$476,41,FALSE)</f>
        <v>0</v>
      </c>
      <c r="AP74" s="3">
        <f>VLOOKUP(A74,'BalanceSheet 15-8-19'!$A$11:$CN$476,42,FALSE)</f>
        <v>0</v>
      </c>
      <c r="AQ74" s="3">
        <f>VLOOKUP(A74,'BalanceSheet 15-8-19'!$A$11:$CN$476,43,FALSE)</f>
        <v>0</v>
      </c>
      <c r="AR74" s="3">
        <f>VLOOKUP(A74,'BalanceSheet 15-8-19'!$A$11:$CN$476,44,FALSE)</f>
        <v>0</v>
      </c>
      <c r="AS74" s="3">
        <f>VLOOKUP(A74,'BalanceSheet 15-8-19'!$A$11:$CN$476,45,FALSE)</f>
        <v>0</v>
      </c>
      <c r="AT74" s="3">
        <f>VLOOKUP(A74,'BalanceSheet 15-8-19'!$A$11:$CN$476,46,FALSE)</f>
        <v>0</v>
      </c>
      <c r="AU74" s="3">
        <f>VLOOKUP(A74,'BalanceSheet 15-8-19'!$A$11:$CN$476,47,FALSE)</f>
        <v>0</v>
      </c>
      <c r="AV74" s="3">
        <f>VLOOKUP(A74,'BalanceSheet 15-8-19'!$A$11:$CN$476,48,FALSE)</f>
        <v>0</v>
      </c>
      <c r="AW74" s="3">
        <f>VLOOKUP(A74,'BalanceSheet 15-8-19'!$A$11:$CN$476,49,FALSE)</f>
        <v>0</v>
      </c>
      <c r="AX74" s="3">
        <f>VLOOKUP(A74,'BalanceSheet 15-8-19'!$A$11:$CN$476,50,FALSE)</f>
        <v>0</v>
      </c>
      <c r="AY74" s="3">
        <f>VLOOKUP(A74,'BalanceSheet 15-8-19'!$A$11:$CN$476,51,FALSE)</f>
        <v>0</v>
      </c>
      <c r="AZ74" s="3">
        <f>VLOOKUP(A74,'BalanceSheet 15-8-19'!$A$11:$CN$476,52,FALSE)</f>
        <v>0</v>
      </c>
      <c r="BA74" s="3">
        <f>VLOOKUP(A74,'BalanceSheet 15-8-19'!$A$11:$CN$476,53,FALSE)</f>
        <v>0</v>
      </c>
      <c r="BB74" s="3">
        <f>VLOOKUP(A74,'BalanceSheet 15-8-19'!$A$11:$CN$476,54,FALSE)</f>
        <v>0</v>
      </c>
      <c r="BC74" s="3">
        <f>VLOOKUP(A74,'BalanceSheet 15-8-19'!$A$11:$CN$476,55,FALSE)</f>
        <v>0</v>
      </c>
      <c r="BD74" s="3">
        <f>VLOOKUP(A74,'BalanceSheet 15-8-19'!$A$11:$CN$476,56,FALSE)</f>
        <v>0</v>
      </c>
      <c r="BE74" s="3">
        <f>VLOOKUP(A74,'BalanceSheet 15-8-19'!$A$11:$CN$476,57,FALSE)</f>
        <v>0</v>
      </c>
      <c r="BF74" s="3">
        <f>VLOOKUP(A74,'BalanceSheet 15-8-19'!$A$11:$CN$476,58,FALSE)</f>
        <v>0</v>
      </c>
      <c r="BG74" s="12">
        <f>VLOOKUP(A74,'BalanceSheet 15-8-19'!$A$11:$CN$476,59,FALSE)</f>
        <v>0</v>
      </c>
      <c r="BH74" s="3">
        <f>VLOOKUP(A74,'BalanceSheet 15-8-19'!$A$11:$CN$476,60,FALSE)</f>
        <v>0</v>
      </c>
      <c r="BI74" s="3">
        <f>VLOOKUP(A74,'BalanceSheet 15-8-19'!$A$11:$CN$476,61,FALSE)</f>
        <v>0</v>
      </c>
      <c r="BJ74" s="3">
        <f>VLOOKUP(A74,'BalanceSheet 15-8-19'!$A$11:$CN$476,62,FALSE)</f>
        <v>0</v>
      </c>
      <c r="BK74" s="3"/>
      <c r="BL74" s="3">
        <f>VLOOKUP(A74,'BalanceSheet 15-8-19'!$A$11:$CN$476,64,FALSE)</f>
        <v>0</v>
      </c>
      <c r="BM74" s="3">
        <f>VLOOKUP(A74,'BalanceSheet 15-8-19'!$A$11:$CN$476,65,FALSE)</f>
        <v>0</v>
      </c>
      <c r="BN74" s="3">
        <f>VLOOKUP(A74,'BalanceSheet 15-8-19'!$A$11:$CN$476,66,FALSE)</f>
        <v>0</v>
      </c>
      <c r="BO74" s="3">
        <f>VLOOKUP(A74,'BalanceSheet 15-8-19'!$A$11:$CN$476,67,FALSE)</f>
        <v>0</v>
      </c>
      <c r="BP74" s="3">
        <f>VLOOKUP(A74,'BalanceSheet 15-8-19'!$A$11:$CN$476,68,FALSE)</f>
        <v>0</v>
      </c>
      <c r="BQ74" s="3">
        <f>VLOOKUP(A74,'BalanceSheet 15-8-19'!$A$11:$CN$476,69,FALSE)</f>
        <v>0</v>
      </c>
      <c r="BR74" s="3">
        <f>VLOOKUP(A74,'BalanceSheet 15-8-19'!$A$11:$CN$476,70,FALSE)</f>
        <v>0</v>
      </c>
      <c r="BS74" s="3">
        <f>VLOOKUP(A74,'BalanceSheet 15-8-19'!$A$11:$CN$476,71,FALSE)</f>
        <v>0</v>
      </c>
      <c r="BT74" s="3">
        <f>VLOOKUP(A74,'BalanceSheet 15-8-19'!$A$11:$CN$476,72,FALSE)</f>
        <v>0</v>
      </c>
      <c r="BU74" s="3">
        <f>VLOOKUP(A74,'BalanceSheet 15-8-19'!$A$11:$CN$476,73,FALSE)</f>
        <v>0</v>
      </c>
      <c r="BV74" s="3">
        <f>VLOOKUP(A74,'BalanceSheet 15-8-19'!$A$11:$CN$476,74,FALSE)</f>
        <v>0</v>
      </c>
      <c r="BW74" s="3">
        <f>VLOOKUP(A74,'BalanceSheet 15-8-19'!$A$11:$CN$476,75,FALSE)</f>
        <v>0</v>
      </c>
      <c r="BX74" s="3">
        <f>VLOOKUP(A74,'BalanceSheet 15-8-19'!$A$11:$CN$476,76,FALSE)</f>
        <v>0</v>
      </c>
      <c r="BY74" s="3">
        <f>VLOOKUP(A74,'BalanceSheet 15-8-19'!$A$11:$CN$476,77,FALSE)</f>
        <v>0</v>
      </c>
      <c r="BZ74" s="3">
        <f>VLOOKUP(A74,'BalanceSheet 15-8-19'!$A$11:$CN$476,78,FALSE)</f>
        <v>0</v>
      </c>
      <c r="CA74" s="3">
        <f>VLOOKUP(A74,'BalanceSheet 15-8-19'!$A$11:$CN$476,79,FALSE)</f>
        <v>0</v>
      </c>
      <c r="CB74" s="3">
        <f>VLOOKUP(A74,'BalanceSheet 15-8-19'!$A$11:$CN$476,80,FALSE)</f>
        <v>0</v>
      </c>
      <c r="CC74" s="3">
        <f>VLOOKUP(A74,'BalanceSheet 15-8-19'!$A$11:$CN$476,81,FALSE)</f>
        <v>0</v>
      </c>
      <c r="CD74" s="3">
        <f>VLOOKUP(A74,'BalanceSheet 15-8-19'!$A$11:$CN$476,82,FALSE)</f>
        <v>0</v>
      </c>
      <c r="CE74" s="3">
        <f>VLOOKUP(A74,'BalanceSheet 15-8-19'!$A$11:$CN$476,83,FALSE)</f>
        <v>0</v>
      </c>
      <c r="CF74" s="3">
        <f>VLOOKUP(A74,'BalanceSheet 15-8-19'!$A$11:$CN$476,84,FALSE)</f>
        <v>0</v>
      </c>
      <c r="CG74" s="3">
        <f>VLOOKUP(A74,'BalanceSheet 15-8-19'!$A$11:$CN$476,85,FALSE)</f>
        <v>0</v>
      </c>
      <c r="CH74" s="3">
        <f>VLOOKUP(A74,'BalanceSheet 15-8-19'!$A$11:$CN$476,86,FALSE)</f>
        <v>0</v>
      </c>
      <c r="CI74" s="3">
        <f>VLOOKUP(A74,'BalanceSheet 15-8-19'!$A$11:$CN$476,87,FALSE)</f>
        <v>0</v>
      </c>
      <c r="CJ74" s="3">
        <f>VLOOKUP(A74,'BalanceSheet 15-8-19'!$A$11:$CN$476,88,FALSE)</f>
        <v>0</v>
      </c>
      <c r="CK74" s="3">
        <f>VLOOKUP(A74,'BalanceSheet 15-8-19'!$A$11:$CN$476,89,FALSE)</f>
        <v>0</v>
      </c>
      <c r="CL74" s="3">
        <f>VLOOKUP(A74,'BalanceSheet 15-8-19'!$A$11:$CN$476,90,FALSE)</f>
        <v>0</v>
      </c>
      <c r="CM74" s="3">
        <f>VLOOKUP(A74,'BalanceSheet 15-8-19'!$A$11:$CN$476,91,FALSE)</f>
        <v>0</v>
      </c>
      <c r="CN74" s="3">
        <f>VLOOKUP(A74,'BalanceSheet 15-8-19'!$A$11:$CS$476,92,FALSE)</f>
        <v>0</v>
      </c>
      <c r="CO74" s="3">
        <f>VLOOKUP(A74,'BalanceSheet 15-8-19'!$A$11:$CS$476,93,FALSE)</f>
        <v>0</v>
      </c>
      <c r="CP74" s="3">
        <f>VLOOKUP(A74,'BalanceSheet 15-8-19'!$A$11:$CS$476,94,FALSE)</f>
        <v>0</v>
      </c>
      <c r="CQ74" s="3">
        <f>VLOOKUP(A74,'BalanceSheet 15-8-19'!$A$11:$CS$476,95,FALSE)</f>
        <v>0</v>
      </c>
      <c r="CR74" s="3">
        <f>VLOOKUP(A74,'BalanceSheet 15-8-19'!$A$11:$CS$476,96,FALSE)</f>
        <v>0</v>
      </c>
      <c r="CS74" s="3">
        <f t="shared" si="0"/>
        <v>0</v>
      </c>
      <c r="CU74" s="19">
        <f>CS74-('BalanceSheet 15-8-19'!CS74-'BalanceSheet 15-8-19'!CV74-'BalanceSheet 15-8-19'!CW74)</f>
        <v>0</v>
      </c>
      <c r="CW74" s="132">
        <f t="shared" si="1"/>
        <v>0</v>
      </c>
      <c r="CZ74" s="148">
        <f>HLOOKUP(A74,CJE!$I$5:$TV$2054,2050, FALSE)</f>
        <v>0</v>
      </c>
      <c r="DB74" s="148">
        <f t="shared" si="2"/>
        <v>0</v>
      </c>
    </row>
    <row r="75" spans="1:106" x14ac:dyDescent="0.2">
      <c r="A75" s="3" t="str">
        <f>'BalanceSheet 15-8-19'!A75</f>
        <v>100-102-38 - BANCO DE ORO UNIBANK 005408-018005 PHP(DE, Inc. Philippine)</v>
      </c>
      <c r="B75" s="3">
        <f>VLOOKUP(A75,'BalanceSheet 15-8-19'!$A$11:$CN$476,2,FALSE)</f>
        <v>0</v>
      </c>
      <c r="C75" s="3">
        <f>VLOOKUP(A75,'BalanceSheet 15-8-19'!$A$11:$CN$476,3,FALSE)</f>
        <v>0</v>
      </c>
      <c r="D75" s="3">
        <f>VLOOKUP(A75,'BalanceSheet 15-8-19'!$A$11:$CN$476,4,FALSE)</f>
        <v>0</v>
      </c>
      <c r="E75" s="3">
        <f>VLOOKUP(A75,'BalanceSheet 15-8-19'!$A$11:$CN$476,5,FALSE)</f>
        <v>0</v>
      </c>
      <c r="F75" s="3">
        <f>VLOOKUP(A75,'BalanceSheet 15-8-19'!$A$11:$CN$476,6,FALSE)</f>
        <v>0</v>
      </c>
      <c r="G75" s="3">
        <f>VLOOKUP(A75,'BalanceSheet 15-8-19'!$A$11:$CN$476,7,FALSE)</f>
        <v>0</v>
      </c>
      <c r="H75" s="3">
        <f>VLOOKUP(A75,'BalanceSheet 15-8-19'!$A$11:$CN$476,8,FALSE)</f>
        <v>0</v>
      </c>
      <c r="I75" s="3">
        <f>VLOOKUP(A75,'BalanceSheet 15-8-19'!$A$11:$CN$476,9,FALSE)</f>
        <v>0</v>
      </c>
      <c r="J75" s="3"/>
      <c r="K75" s="3">
        <f>VLOOKUP(A75,'BalanceSheet 15-8-19'!$A$11:$CN$476,11,FALSE)</f>
        <v>0</v>
      </c>
      <c r="L75" s="3">
        <f>VLOOKUP(A75,'BalanceSheet 15-8-19'!$A$11:$CN$476,12,FALSE)</f>
        <v>0</v>
      </c>
      <c r="M75" s="3">
        <f>VLOOKUP(A75,'BalanceSheet 15-8-19'!$A$11:$CN$476,13,FALSE)</f>
        <v>0</v>
      </c>
      <c r="N75" s="3">
        <f>VLOOKUP(A75,'BalanceSheet 15-8-19'!$A$11:$CN$476,14,FALSE)</f>
        <v>0</v>
      </c>
      <c r="O75" s="3">
        <f>VLOOKUP(A75,'BalanceSheet 15-8-19'!$A$11:$CN$476,15,FALSE)</f>
        <v>0</v>
      </c>
      <c r="P75" s="3">
        <f>VLOOKUP(A75,'BalanceSheet 15-8-19'!$A$11:$CN$476,16,FALSE)</f>
        <v>0</v>
      </c>
      <c r="Q75" s="3">
        <f>VLOOKUP(A75,'BalanceSheet 15-8-19'!$A$11:$CN$476,17,FALSE)</f>
        <v>0</v>
      </c>
      <c r="R75" s="3">
        <f>VLOOKUP(A75,'BalanceSheet 15-8-19'!$A$11:$CN$476,18,FALSE)</f>
        <v>0</v>
      </c>
      <c r="S75" s="3">
        <f>VLOOKUP(A75,'BalanceSheet 15-8-19'!$A$11:$CN$476,19,FALSE)</f>
        <v>0</v>
      </c>
      <c r="T75" s="3">
        <f>VLOOKUP(A75,'BalanceSheet 15-8-19'!$A$11:$CN$476,20,FALSE)</f>
        <v>0</v>
      </c>
      <c r="U75" s="3">
        <f>VLOOKUP(A75,'BalanceSheet 15-8-19'!$A$11:$CN$476,21,FALSE)</f>
        <v>0</v>
      </c>
      <c r="V75" s="3">
        <f>VLOOKUP(A75,'BalanceSheet 15-8-19'!$A$11:$CN$476,22,FALSE)</f>
        <v>0</v>
      </c>
      <c r="W75" s="3">
        <f>VLOOKUP(A75,'BalanceSheet 15-8-19'!$A$11:$CN$476,23,FALSE)</f>
        <v>0</v>
      </c>
      <c r="X75" s="3">
        <f>VLOOKUP(A75,'BalanceSheet 15-8-19'!$A$11:$CN$476,24,FALSE)</f>
        <v>0</v>
      </c>
      <c r="Y75" s="3">
        <f>VLOOKUP(A75,'BalanceSheet 15-8-19'!$A$11:$CN$476,25,FALSE)</f>
        <v>0</v>
      </c>
      <c r="Z75" s="3">
        <f>VLOOKUP(A75,'BalanceSheet 15-8-19'!$A$11:$CN$476,26,FALSE)</f>
        <v>0</v>
      </c>
      <c r="AA75" s="3">
        <f>VLOOKUP(A75,'BalanceSheet 15-8-19'!$A$11:$CN$476,27,FALSE)</f>
        <v>0</v>
      </c>
      <c r="AB75" s="3">
        <f>VLOOKUP(A75,'BalanceSheet 15-8-19'!$A$11:$CN$476,28,FALSE)</f>
        <v>0</v>
      </c>
      <c r="AC75" s="3">
        <f>VLOOKUP(A75,'BalanceSheet 15-8-19'!$A$11:$CN$476,29,FALSE)</f>
        <v>0</v>
      </c>
      <c r="AD75" s="3">
        <f>VLOOKUP(A75,'BalanceSheet 15-8-19'!$A$11:$CN$476,30,FALSE)</f>
        <v>0</v>
      </c>
      <c r="AE75" s="3">
        <f>VLOOKUP(A75,'BalanceSheet 15-8-19'!$A$11:$CN$476,31,FALSE)</f>
        <v>0</v>
      </c>
      <c r="AF75" s="3">
        <f>VLOOKUP(A75,'BalanceSheet 15-8-19'!$A$11:$CN$476,32,FALSE)</f>
        <v>0</v>
      </c>
      <c r="AG75" s="3">
        <f>VLOOKUP(A75,'BalanceSheet 15-8-19'!$A$11:$CN$476,33,FALSE)</f>
        <v>0</v>
      </c>
      <c r="AH75" s="3">
        <f>VLOOKUP(A75,'BalanceSheet 15-8-19'!$A$11:$CN$476,34,FALSE)</f>
        <v>0</v>
      </c>
      <c r="AI75" s="3">
        <f>VLOOKUP(A75,'BalanceSheet 15-8-19'!$A$11:$CN$476,35,FALSE)</f>
        <v>0</v>
      </c>
      <c r="AJ75" s="3">
        <f>VLOOKUP(A75,'BalanceSheet 15-8-19'!$A$11:$CN$476,36,FALSE)</f>
        <v>0</v>
      </c>
      <c r="AK75" s="3">
        <f>VLOOKUP(A75,'BalanceSheet 15-8-19'!$A$11:$CN$476,37,FALSE)</f>
        <v>0</v>
      </c>
      <c r="AL75" s="3">
        <f>VLOOKUP(A75,'BalanceSheet 15-8-19'!$A$11:$CN$476,38,FALSE)</f>
        <v>0</v>
      </c>
      <c r="AM75" s="3">
        <f>VLOOKUP(A75,'BalanceSheet 15-8-19'!$A$11:$CN$476,39,FALSE)</f>
        <v>0</v>
      </c>
      <c r="AN75" s="3">
        <f>VLOOKUP(A75,'BalanceSheet 15-8-19'!$A$11:$CN$476,40,FALSE)</f>
        <v>0</v>
      </c>
      <c r="AO75" s="3">
        <f>VLOOKUP(A75,'BalanceSheet 15-8-19'!$A$11:$CN$476,41,FALSE)</f>
        <v>0</v>
      </c>
      <c r="AP75" s="3">
        <f>VLOOKUP(A75,'BalanceSheet 15-8-19'!$A$11:$CN$476,42,FALSE)</f>
        <v>0</v>
      </c>
      <c r="AQ75" s="3">
        <f>VLOOKUP(A75,'BalanceSheet 15-8-19'!$A$11:$CN$476,43,FALSE)</f>
        <v>0</v>
      </c>
      <c r="AR75" s="3">
        <f>VLOOKUP(A75,'BalanceSheet 15-8-19'!$A$11:$CN$476,44,FALSE)</f>
        <v>0</v>
      </c>
      <c r="AS75" s="3">
        <f>VLOOKUP(A75,'BalanceSheet 15-8-19'!$A$11:$CN$476,45,FALSE)</f>
        <v>0</v>
      </c>
      <c r="AT75" s="3">
        <f>VLOOKUP(A75,'BalanceSheet 15-8-19'!$A$11:$CN$476,46,FALSE)</f>
        <v>0</v>
      </c>
      <c r="AU75" s="3">
        <f>VLOOKUP(A75,'BalanceSheet 15-8-19'!$A$11:$CN$476,47,FALSE)</f>
        <v>0</v>
      </c>
      <c r="AV75" s="3">
        <f>VLOOKUP(A75,'BalanceSheet 15-8-19'!$A$11:$CN$476,48,FALSE)</f>
        <v>0</v>
      </c>
      <c r="AW75" s="3">
        <f>VLOOKUP(A75,'BalanceSheet 15-8-19'!$A$11:$CN$476,49,FALSE)</f>
        <v>0</v>
      </c>
      <c r="AX75" s="3">
        <f>VLOOKUP(A75,'BalanceSheet 15-8-19'!$A$11:$CN$476,50,FALSE)</f>
        <v>0</v>
      </c>
      <c r="AY75" s="3">
        <f>VLOOKUP(A75,'BalanceSheet 15-8-19'!$A$11:$CN$476,51,FALSE)</f>
        <v>0</v>
      </c>
      <c r="AZ75" s="3">
        <f>VLOOKUP(A75,'BalanceSheet 15-8-19'!$A$11:$CN$476,52,FALSE)</f>
        <v>0</v>
      </c>
      <c r="BA75" s="3">
        <f>VLOOKUP(A75,'BalanceSheet 15-8-19'!$A$11:$CN$476,53,FALSE)</f>
        <v>0</v>
      </c>
      <c r="BB75" s="3">
        <f>VLOOKUP(A75,'BalanceSheet 15-8-19'!$A$11:$CN$476,54,FALSE)</f>
        <v>0</v>
      </c>
      <c r="BC75" s="3">
        <f>VLOOKUP(A75,'BalanceSheet 15-8-19'!$A$11:$CN$476,55,FALSE)</f>
        <v>0</v>
      </c>
      <c r="BD75" s="3">
        <f>VLOOKUP(A75,'BalanceSheet 15-8-19'!$A$11:$CN$476,56,FALSE)</f>
        <v>0</v>
      </c>
      <c r="BE75" s="3">
        <f>VLOOKUP(A75,'BalanceSheet 15-8-19'!$A$11:$CN$476,57,FALSE)</f>
        <v>0</v>
      </c>
      <c r="BF75" s="3">
        <f>VLOOKUP(A75,'BalanceSheet 15-8-19'!$A$11:$CN$476,58,FALSE)</f>
        <v>0</v>
      </c>
      <c r="BG75" s="12">
        <f>VLOOKUP(A75,'BalanceSheet 15-8-19'!$A$11:$CN$476,59,FALSE)</f>
        <v>0</v>
      </c>
      <c r="BH75" s="3">
        <f>VLOOKUP(A75,'BalanceSheet 15-8-19'!$A$11:$CN$476,60,FALSE)</f>
        <v>0</v>
      </c>
      <c r="BI75" s="3">
        <f>VLOOKUP(A75,'BalanceSheet 15-8-19'!$A$11:$CN$476,61,FALSE)</f>
        <v>0</v>
      </c>
      <c r="BJ75" s="3">
        <f>VLOOKUP(A75,'BalanceSheet 15-8-19'!$A$11:$CN$476,62,FALSE)</f>
        <v>0</v>
      </c>
      <c r="BK75" s="3"/>
      <c r="BL75" s="3">
        <f>VLOOKUP(A75,'BalanceSheet 15-8-19'!$A$11:$CN$476,64,FALSE)</f>
        <v>0</v>
      </c>
      <c r="BM75" s="3">
        <f>VLOOKUP(A75,'BalanceSheet 15-8-19'!$A$11:$CN$476,65,FALSE)</f>
        <v>0</v>
      </c>
      <c r="BN75" s="3">
        <f>VLOOKUP(A75,'BalanceSheet 15-8-19'!$A$11:$CN$476,66,FALSE)</f>
        <v>0</v>
      </c>
      <c r="BO75" s="3">
        <f>VLOOKUP(A75,'BalanceSheet 15-8-19'!$A$11:$CN$476,67,FALSE)</f>
        <v>0</v>
      </c>
      <c r="BP75" s="3">
        <f>VLOOKUP(A75,'BalanceSheet 15-8-19'!$A$11:$CN$476,68,FALSE)</f>
        <v>0</v>
      </c>
      <c r="BQ75" s="3">
        <f>VLOOKUP(A75,'BalanceSheet 15-8-19'!$A$11:$CN$476,69,FALSE)</f>
        <v>0</v>
      </c>
      <c r="BR75" s="3">
        <f>VLOOKUP(A75,'BalanceSheet 15-8-19'!$A$11:$CN$476,70,FALSE)</f>
        <v>0</v>
      </c>
      <c r="BS75" s="3">
        <f>VLOOKUP(A75,'BalanceSheet 15-8-19'!$A$11:$CN$476,71,FALSE)</f>
        <v>0</v>
      </c>
      <c r="BT75" s="3">
        <f>VLOOKUP(A75,'BalanceSheet 15-8-19'!$A$11:$CN$476,72,FALSE)</f>
        <v>0</v>
      </c>
      <c r="BU75" s="3">
        <f>VLOOKUP(A75,'BalanceSheet 15-8-19'!$A$11:$CN$476,73,FALSE)</f>
        <v>0</v>
      </c>
      <c r="BV75" s="3">
        <f>VLOOKUP(A75,'BalanceSheet 15-8-19'!$A$11:$CN$476,74,FALSE)</f>
        <v>0</v>
      </c>
      <c r="BW75" s="3">
        <f>VLOOKUP(A75,'BalanceSheet 15-8-19'!$A$11:$CN$476,75,FALSE)</f>
        <v>0</v>
      </c>
      <c r="BX75" s="3">
        <f>VLOOKUP(A75,'BalanceSheet 15-8-19'!$A$11:$CN$476,76,FALSE)</f>
        <v>0</v>
      </c>
      <c r="BY75" s="3">
        <f>VLOOKUP(A75,'BalanceSheet 15-8-19'!$A$11:$CN$476,77,FALSE)</f>
        <v>0</v>
      </c>
      <c r="BZ75" s="3">
        <f>VLOOKUP(A75,'BalanceSheet 15-8-19'!$A$11:$CN$476,78,FALSE)</f>
        <v>0</v>
      </c>
      <c r="CA75" s="3">
        <f>VLOOKUP(A75,'BalanceSheet 15-8-19'!$A$11:$CN$476,79,FALSE)</f>
        <v>0</v>
      </c>
      <c r="CB75" s="3">
        <f>VLOOKUP(A75,'BalanceSheet 15-8-19'!$A$11:$CN$476,80,FALSE)</f>
        <v>0</v>
      </c>
      <c r="CC75" s="3">
        <f>VLOOKUP(A75,'BalanceSheet 15-8-19'!$A$11:$CN$476,81,FALSE)</f>
        <v>0</v>
      </c>
      <c r="CD75" s="3">
        <f>VLOOKUP(A75,'BalanceSheet 15-8-19'!$A$11:$CN$476,82,FALSE)</f>
        <v>0</v>
      </c>
      <c r="CE75" s="3">
        <f>VLOOKUP(A75,'BalanceSheet 15-8-19'!$A$11:$CN$476,83,FALSE)</f>
        <v>0</v>
      </c>
      <c r="CF75" s="3">
        <f>VLOOKUP(A75,'BalanceSheet 15-8-19'!$A$11:$CN$476,84,FALSE)</f>
        <v>0</v>
      </c>
      <c r="CG75" s="3">
        <f>VLOOKUP(A75,'BalanceSheet 15-8-19'!$A$11:$CN$476,85,FALSE)</f>
        <v>0</v>
      </c>
      <c r="CH75" s="3">
        <f>VLOOKUP(A75,'BalanceSheet 15-8-19'!$A$11:$CN$476,86,FALSE)</f>
        <v>0</v>
      </c>
      <c r="CI75" s="3">
        <f>VLOOKUP(A75,'BalanceSheet 15-8-19'!$A$11:$CN$476,87,FALSE)</f>
        <v>0</v>
      </c>
      <c r="CJ75" s="3">
        <f>VLOOKUP(A75,'BalanceSheet 15-8-19'!$A$11:$CN$476,88,FALSE)</f>
        <v>0</v>
      </c>
      <c r="CK75" s="3">
        <f>VLOOKUP(A75,'BalanceSheet 15-8-19'!$A$11:$CN$476,89,FALSE)</f>
        <v>0</v>
      </c>
      <c r="CL75" s="3">
        <f>VLOOKUP(A75,'BalanceSheet 15-8-19'!$A$11:$CN$476,90,FALSE)</f>
        <v>0</v>
      </c>
      <c r="CM75" s="3">
        <f>VLOOKUP(A75,'BalanceSheet 15-8-19'!$A$11:$CN$476,91,FALSE)</f>
        <v>0</v>
      </c>
      <c r="CN75" s="3">
        <f>VLOOKUP(A75,'BalanceSheet 15-8-19'!$A$11:$CS$476,92,FALSE)</f>
        <v>0</v>
      </c>
      <c r="CO75" s="3">
        <f>VLOOKUP(A75,'BalanceSheet 15-8-19'!$A$11:$CS$476,93,FALSE)</f>
        <v>0</v>
      </c>
      <c r="CP75" s="3">
        <f>VLOOKUP(A75,'BalanceSheet 15-8-19'!$A$11:$CS$476,94,FALSE)</f>
        <v>0</v>
      </c>
      <c r="CQ75" s="3">
        <f>VLOOKUP(A75,'BalanceSheet 15-8-19'!$A$11:$CS$476,95,FALSE)</f>
        <v>0</v>
      </c>
      <c r="CR75" s="3">
        <f>VLOOKUP(A75,'BalanceSheet 15-8-19'!$A$11:$CS$476,96,FALSE)</f>
        <v>0</v>
      </c>
      <c r="CS75" s="3">
        <f t="shared" si="0"/>
        <v>0</v>
      </c>
      <c r="CU75" s="19">
        <f>CS75-('BalanceSheet 15-8-19'!CS75-'BalanceSheet 15-8-19'!CV75-'BalanceSheet 15-8-19'!CW75)</f>
        <v>0</v>
      </c>
      <c r="CW75" s="132">
        <f t="shared" si="1"/>
        <v>0</v>
      </c>
      <c r="CZ75" s="148">
        <f>HLOOKUP(A75,CJE!$I$5:$TV$2054,2050, FALSE)</f>
        <v>0</v>
      </c>
      <c r="DB75" s="148">
        <f t="shared" si="2"/>
        <v>0</v>
      </c>
    </row>
    <row r="76" spans="1:106" x14ac:dyDescent="0.2">
      <c r="A76" s="3" t="str">
        <f>'BalanceSheet 15-8-19'!A76</f>
        <v>100-102-39 - Kasikorn Bank 011-3-75736-1 THB(Empag Siam Holding Co.,Ltd)</v>
      </c>
      <c r="B76" s="3">
        <f>VLOOKUP(A76,'BalanceSheet 15-8-19'!$A$11:$CN$476,2,FALSE)</f>
        <v>0</v>
      </c>
      <c r="C76" s="3">
        <f>VLOOKUP(A76,'BalanceSheet 15-8-19'!$A$11:$CN$476,3,FALSE)</f>
        <v>0</v>
      </c>
      <c r="D76" s="3">
        <f>VLOOKUP(A76,'BalanceSheet 15-8-19'!$A$11:$CN$476,4,FALSE)</f>
        <v>0</v>
      </c>
      <c r="E76" s="3">
        <f>VLOOKUP(A76,'BalanceSheet 15-8-19'!$A$11:$CN$476,5,FALSE)</f>
        <v>0</v>
      </c>
      <c r="F76" s="3">
        <f>VLOOKUP(A76,'BalanceSheet 15-8-19'!$A$11:$CN$476,6,FALSE)</f>
        <v>0</v>
      </c>
      <c r="G76" s="3">
        <f>VLOOKUP(A76,'BalanceSheet 15-8-19'!$A$11:$CN$476,7,FALSE)</f>
        <v>0</v>
      </c>
      <c r="H76" s="3">
        <f>VLOOKUP(A76,'BalanceSheet 15-8-19'!$A$11:$CN$476,8,FALSE)</f>
        <v>0</v>
      </c>
      <c r="I76" s="3">
        <f>VLOOKUP(A76,'BalanceSheet 15-8-19'!$A$11:$CN$476,9,FALSE)</f>
        <v>0</v>
      </c>
      <c r="J76" s="3"/>
      <c r="K76" s="3">
        <f>VLOOKUP(A76,'BalanceSheet 15-8-19'!$A$11:$CN$476,11,FALSE)</f>
        <v>0</v>
      </c>
      <c r="L76" s="3">
        <f>VLOOKUP(A76,'BalanceSheet 15-8-19'!$A$11:$CN$476,12,FALSE)</f>
        <v>0</v>
      </c>
      <c r="M76" s="3">
        <f>VLOOKUP(A76,'BalanceSheet 15-8-19'!$A$11:$CN$476,13,FALSE)</f>
        <v>0</v>
      </c>
      <c r="N76" s="3">
        <f>VLOOKUP(A76,'BalanceSheet 15-8-19'!$A$11:$CN$476,14,FALSE)</f>
        <v>0</v>
      </c>
      <c r="O76" s="3">
        <f>VLOOKUP(A76,'BalanceSheet 15-8-19'!$A$11:$CN$476,15,FALSE)</f>
        <v>0</v>
      </c>
      <c r="P76" s="3">
        <f>VLOOKUP(A76,'BalanceSheet 15-8-19'!$A$11:$CN$476,16,FALSE)</f>
        <v>0</v>
      </c>
      <c r="Q76" s="3">
        <f>VLOOKUP(A76,'BalanceSheet 15-8-19'!$A$11:$CN$476,17,FALSE)</f>
        <v>0</v>
      </c>
      <c r="R76" s="3">
        <f>VLOOKUP(A76,'BalanceSheet 15-8-19'!$A$11:$CN$476,18,FALSE)</f>
        <v>0</v>
      </c>
      <c r="S76" s="3">
        <f>VLOOKUP(A76,'BalanceSheet 15-8-19'!$A$11:$CN$476,19,FALSE)</f>
        <v>0</v>
      </c>
      <c r="T76" s="3">
        <f>VLOOKUP(A76,'BalanceSheet 15-8-19'!$A$11:$CN$476,20,FALSE)</f>
        <v>0</v>
      </c>
      <c r="U76" s="3">
        <f>VLOOKUP(A76,'BalanceSheet 15-8-19'!$A$11:$CN$476,21,FALSE)</f>
        <v>0</v>
      </c>
      <c r="V76" s="3">
        <f>VLOOKUP(A76,'BalanceSheet 15-8-19'!$A$11:$CN$476,22,FALSE)</f>
        <v>0</v>
      </c>
      <c r="W76" s="3">
        <f>VLOOKUP(A76,'BalanceSheet 15-8-19'!$A$11:$CN$476,23,FALSE)</f>
        <v>0</v>
      </c>
      <c r="X76" s="3">
        <f>VLOOKUP(A76,'BalanceSheet 15-8-19'!$A$11:$CN$476,24,FALSE)</f>
        <v>0</v>
      </c>
      <c r="Y76" s="3">
        <f>VLOOKUP(A76,'BalanceSheet 15-8-19'!$A$11:$CN$476,25,FALSE)</f>
        <v>0</v>
      </c>
      <c r="Z76" s="3">
        <f>VLOOKUP(A76,'BalanceSheet 15-8-19'!$A$11:$CN$476,26,FALSE)</f>
        <v>0</v>
      </c>
      <c r="AA76" s="3">
        <f>VLOOKUP(A76,'BalanceSheet 15-8-19'!$A$11:$CN$476,27,FALSE)</f>
        <v>0</v>
      </c>
      <c r="AB76" s="3">
        <f>VLOOKUP(A76,'BalanceSheet 15-8-19'!$A$11:$CN$476,28,FALSE)</f>
        <v>0</v>
      </c>
      <c r="AC76" s="3">
        <f>VLOOKUP(A76,'BalanceSheet 15-8-19'!$A$11:$CN$476,29,FALSE)</f>
        <v>0</v>
      </c>
      <c r="AD76" s="3">
        <f>VLOOKUP(A76,'BalanceSheet 15-8-19'!$A$11:$CN$476,30,FALSE)</f>
        <v>0</v>
      </c>
      <c r="AE76" s="3">
        <f>VLOOKUP(A76,'BalanceSheet 15-8-19'!$A$11:$CN$476,31,FALSE)</f>
        <v>0</v>
      </c>
      <c r="AF76" s="3">
        <f>VLOOKUP(A76,'BalanceSheet 15-8-19'!$A$11:$CN$476,32,FALSE)</f>
        <v>0</v>
      </c>
      <c r="AG76" s="3">
        <f>VLOOKUP(A76,'BalanceSheet 15-8-19'!$A$11:$CN$476,33,FALSE)</f>
        <v>0</v>
      </c>
      <c r="AH76" s="3">
        <f>VLOOKUP(A76,'BalanceSheet 15-8-19'!$A$11:$CN$476,34,FALSE)</f>
        <v>0</v>
      </c>
      <c r="AI76" s="3">
        <f>VLOOKUP(A76,'BalanceSheet 15-8-19'!$A$11:$CN$476,35,FALSE)</f>
        <v>0</v>
      </c>
      <c r="AJ76" s="3">
        <f>VLOOKUP(A76,'BalanceSheet 15-8-19'!$A$11:$CN$476,36,FALSE)</f>
        <v>0</v>
      </c>
      <c r="AK76" s="3">
        <f>VLOOKUP(A76,'BalanceSheet 15-8-19'!$A$11:$CN$476,37,FALSE)</f>
        <v>0</v>
      </c>
      <c r="AL76" s="3">
        <f>VLOOKUP(A76,'BalanceSheet 15-8-19'!$A$11:$CN$476,38,FALSE)</f>
        <v>0</v>
      </c>
      <c r="AM76" s="3">
        <f>VLOOKUP(A76,'BalanceSheet 15-8-19'!$A$11:$CN$476,39,FALSE)</f>
        <v>0</v>
      </c>
      <c r="AN76" s="3">
        <f>VLOOKUP(A76,'BalanceSheet 15-8-19'!$A$11:$CN$476,40,FALSE)</f>
        <v>0</v>
      </c>
      <c r="AO76" s="3">
        <f>VLOOKUP(A76,'BalanceSheet 15-8-19'!$A$11:$CN$476,41,FALSE)</f>
        <v>0</v>
      </c>
      <c r="AP76" s="3">
        <f>VLOOKUP(A76,'BalanceSheet 15-8-19'!$A$11:$CN$476,42,FALSE)</f>
        <v>0</v>
      </c>
      <c r="AQ76" s="3">
        <f>VLOOKUP(A76,'BalanceSheet 15-8-19'!$A$11:$CN$476,43,FALSE)</f>
        <v>0</v>
      </c>
      <c r="AR76" s="3">
        <f>VLOOKUP(A76,'BalanceSheet 15-8-19'!$A$11:$CN$476,44,FALSE)</f>
        <v>0</v>
      </c>
      <c r="AS76" s="3">
        <f>VLOOKUP(A76,'BalanceSheet 15-8-19'!$A$11:$CN$476,45,FALSE)</f>
        <v>0</v>
      </c>
      <c r="AT76" s="3">
        <f>VLOOKUP(A76,'BalanceSheet 15-8-19'!$A$11:$CN$476,46,FALSE)</f>
        <v>0</v>
      </c>
      <c r="AU76" s="3">
        <f>VLOOKUP(A76,'BalanceSheet 15-8-19'!$A$11:$CN$476,47,FALSE)</f>
        <v>0</v>
      </c>
      <c r="AV76" s="3">
        <f>VLOOKUP(A76,'BalanceSheet 15-8-19'!$A$11:$CN$476,48,FALSE)</f>
        <v>0</v>
      </c>
      <c r="AW76" s="3">
        <f>VLOOKUP(A76,'BalanceSheet 15-8-19'!$A$11:$CN$476,49,FALSE)</f>
        <v>0</v>
      </c>
      <c r="AX76" s="3">
        <f>VLOOKUP(A76,'BalanceSheet 15-8-19'!$A$11:$CN$476,50,FALSE)</f>
        <v>0</v>
      </c>
      <c r="AY76" s="3">
        <f>VLOOKUP(A76,'BalanceSheet 15-8-19'!$A$11:$CN$476,51,FALSE)</f>
        <v>0</v>
      </c>
      <c r="AZ76" s="3">
        <f>VLOOKUP(A76,'BalanceSheet 15-8-19'!$A$11:$CN$476,52,FALSE)</f>
        <v>0</v>
      </c>
      <c r="BA76" s="3">
        <f>VLOOKUP(A76,'BalanceSheet 15-8-19'!$A$11:$CN$476,53,FALSE)</f>
        <v>0</v>
      </c>
      <c r="BB76" s="3">
        <f>VLOOKUP(A76,'BalanceSheet 15-8-19'!$A$11:$CN$476,54,FALSE)</f>
        <v>0</v>
      </c>
      <c r="BC76" s="3">
        <f>VLOOKUP(A76,'BalanceSheet 15-8-19'!$A$11:$CN$476,55,FALSE)</f>
        <v>0</v>
      </c>
      <c r="BD76" s="3">
        <f>VLOOKUP(A76,'BalanceSheet 15-8-19'!$A$11:$CN$476,56,FALSE)</f>
        <v>0</v>
      </c>
      <c r="BE76" s="3">
        <f>VLOOKUP(A76,'BalanceSheet 15-8-19'!$A$11:$CN$476,57,FALSE)</f>
        <v>0</v>
      </c>
      <c r="BF76" s="3">
        <f>VLOOKUP(A76,'BalanceSheet 15-8-19'!$A$11:$CN$476,58,FALSE)</f>
        <v>0</v>
      </c>
      <c r="BG76" s="12">
        <f>VLOOKUP(A76,'BalanceSheet 15-8-19'!$A$11:$CN$476,59,FALSE)</f>
        <v>0</v>
      </c>
      <c r="BH76" s="3">
        <f>VLOOKUP(A76,'BalanceSheet 15-8-19'!$A$11:$CN$476,60,FALSE)</f>
        <v>0</v>
      </c>
      <c r="BI76" s="3">
        <f>VLOOKUP(A76,'BalanceSheet 15-8-19'!$A$11:$CN$476,61,FALSE)</f>
        <v>0</v>
      </c>
      <c r="BJ76" s="3">
        <f>VLOOKUP(A76,'BalanceSheet 15-8-19'!$A$11:$CN$476,62,FALSE)</f>
        <v>0</v>
      </c>
      <c r="BK76" s="3"/>
      <c r="BL76" s="3">
        <f>VLOOKUP(A76,'BalanceSheet 15-8-19'!$A$11:$CN$476,64,FALSE)</f>
        <v>0</v>
      </c>
      <c r="BM76" s="3">
        <f>VLOOKUP(A76,'BalanceSheet 15-8-19'!$A$11:$CN$476,65,FALSE)</f>
        <v>0</v>
      </c>
      <c r="BN76" s="3">
        <f>VLOOKUP(A76,'BalanceSheet 15-8-19'!$A$11:$CN$476,66,FALSE)</f>
        <v>0</v>
      </c>
      <c r="BO76" s="3">
        <f>VLOOKUP(A76,'BalanceSheet 15-8-19'!$A$11:$CN$476,67,FALSE)</f>
        <v>0</v>
      </c>
      <c r="BP76" s="3">
        <f>VLOOKUP(A76,'BalanceSheet 15-8-19'!$A$11:$CN$476,68,FALSE)</f>
        <v>0</v>
      </c>
      <c r="BQ76" s="3">
        <f>VLOOKUP(A76,'BalanceSheet 15-8-19'!$A$11:$CN$476,69,FALSE)</f>
        <v>0</v>
      </c>
      <c r="BR76" s="3">
        <f>VLOOKUP(A76,'BalanceSheet 15-8-19'!$A$11:$CN$476,70,FALSE)</f>
        <v>0</v>
      </c>
      <c r="BS76" s="3">
        <f>VLOOKUP(A76,'BalanceSheet 15-8-19'!$A$11:$CN$476,71,FALSE)</f>
        <v>0</v>
      </c>
      <c r="BT76" s="3">
        <f>VLOOKUP(A76,'BalanceSheet 15-8-19'!$A$11:$CN$476,72,FALSE)</f>
        <v>0</v>
      </c>
      <c r="BU76" s="3">
        <f>VLOOKUP(A76,'BalanceSheet 15-8-19'!$A$11:$CN$476,73,FALSE)</f>
        <v>0</v>
      </c>
      <c r="BV76" s="3">
        <f>VLOOKUP(A76,'BalanceSheet 15-8-19'!$A$11:$CN$476,74,FALSE)</f>
        <v>0</v>
      </c>
      <c r="BW76" s="3">
        <f>VLOOKUP(A76,'BalanceSheet 15-8-19'!$A$11:$CN$476,75,FALSE)</f>
        <v>0</v>
      </c>
      <c r="BX76" s="3">
        <f>VLOOKUP(A76,'BalanceSheet 15-8-19'!$A$11:$CN$476,76,FALSE)</f>
        <v>0</v>
      </c>
      <c r="BY76" s="3">
        <f>VLOOKUP(A76,'BalanceSheet 15-8-19'!$A$11:$CN$476,77,FALSE)</f>
        <v>0</v>
      </c>
      <c r="BZ76" s="3">
        <f>VLOOKUP(A76,'BalanceSheet 15-8-19'!$A$11:$CN$476,78,FALSE)</f>
        <v>0</v>
      </c>
      <c r="CA76" s="3">
        <f>VLOOKUP(A76,'BalanceSheet 15-8-19'!$A$11:$CN$476,79,FALSE)</f>
        <v>0</v>
      </c>
      <c r="CB76" s="3">
        <f>VLOOKUP(A76,'BalanceSheet 15-8-19'!$A$11:$CN$476,80,FALSE)</f>
        <v>0</v>
      </c>
      <c r="CC76" s="3">
        <f>VLOOKUP(A76,'BalanceSheet 15-8-19'!$A$11:$CN$476,81,FALSE)</f>
        <v>0</v>
      </c>
      <c r="CD76" s="3">
        <f>VLOOKUP(A76,'BalanceSheet 15-8-19'!$A$11:$CN$476,82,FALSE)</f>
        <v>0</v>
      </c>
      <c r="CE76" s="3">
        <f>VLOOKUP(A76,'BalanceSheet 15-8-19'!$A$11:$CN$476,83,FALSE)</f>
        <v>0</v>
      </c>
      <c r="CF76" s="3">
        <f>VLOOKUP(A76,'BalanceSheet 15-8-19'!$A$11:$CN$476,84,FALSE)</f>
        <v>0</v>
      </c>
      <c r="CG76" s="3">
        <f>VLOOKUP(A76,'BalanceSheet 15-8-19'!$A$11:$CN$476,85,FALSE)</f>
        <v>0</v>
      </c>
      <c r="CH76" s="3">
        <f>VLOOKUP(A76,'BalanceSheet 15-8-19'!$A$11:$CN$476,86,FALSE)</f>
        <v>0</v>
      </c>
      <c r="CI76" s="3">
        <f>VLOOKUP(A76,'BalanceSheet 15-8-19'!$A$11:$CN$476,87,FALSE)</f>
        <v>0</v>
      </c>
      <c r="CJ76" s="3">
        <f>VLOOKUP(A76,'BalanceSheet 15-8-19'!$A$11:$CN$476,88,FALSE)</f>
        <v>0</v>
      </c>
      <c r="CK76" s="3">
        <f>VLOOKUP(A76,'BalanceSheet 15-8-19'!$A$11:$CN$476,89,FALSE)</f>
        <v>0</v>
      </c>
      <c r="CL76" s="3">
        <f>VLOOKUP(A76,'BalanceSheet 15-8-19'!$A$11:$CN$476,90,FALSE)</f>
        <v>0</v>
      </c>
      <c r="CM76" s="3">
        <f>VLOOKUP(A76,'BalanceSheet 15-8-19'!$A$11:$CN$476,91,FALSE)</f>
        <v>0</v>
      </c>
      <c r="CN76" s="3">
        <f>VLOOKUP(A76,'BalanceSheet 15-8-19'!$A$11:$CS$476,92,FALSE)</f>
        <v>0</v>
      </c>
      <c r="CO76" s="3">
        <f>VLOOKUP(A76,'BalanceSheet 15-8-19'!$A$11:$CS$476,93,FALSE)</f>
        <v>0</v>
      </c>
      <c r="CP76" s="3">
        <f>VLOOKUP(A76,'BalanceSheet 15-8-19'!$A$11:$CS$476,94,FALSE)</f>
        <v>0</v>
      </c>
      <c r="CQ76" s="3">
        <f>VLOOKUP(A76,'BalanceSheet 15-8-19'!$A$11:$CS$476,95,FALSE)</f>
        <v>0</v>
      </c>
      <c r="CR76" s="3">
        <f>VLOOKUP(A76,'BalanceSheet 15-8-19'!$A$11:$CS$476,96,FALSE)</f>
        <v>0</v>
      </c>
      <c r="CS76" s="3">
        <f t="shared" si="0"/>
        <v>0</v>
      </c>
      <c r="CU76" s="19">
        <f>CS76-('BalanceSheet 15-8-19'!CS76-'BalanceSheet 15-8-19'!CV76-'BalanceSheet 15-8-19'!CW76)</f>
        <v>0</v>
      </c>
      <c r="CW76" s="132">
        <f t="shared" si="1"/>
        <v>0</v>
      </c>
      <c r="CZ76" s="148">
        <f>HLOOKUP(A76,CJE!$I$5:$TV$2054,2050, FALSE)</f>
        <v>0</v>
      </c>
      <c r="DB76" s="148">
        <f t="shared" si="2"/>
        <v>0</v>
      </c>
    </row>
    <row r="77" spans="1:106" x14ac:dyDescent="0.2">
      <c r="A77" s="3" t="str">
        <f>'BalanceSheet 15-8-19'!A77</f>
        <v>100-102-40 - Kasikorn Bank 011-8-14738-3 THB(Empag (Thailand) Co.,Ltd)</v>
      </c>
      <c r="B77" s="3">
        <f>VLOOKUP(A77,'BalanceSheet 15-8-19'!$A$11:$CN$476,2,FALSE)</f>
        <v>0</v>
      </c>
      <c r="C77" s="3">
        <f>VLOOKUP(A77,'BalanceSheet 15-8-19'!$A$11:$CN$476,3,FALSE)</f>
        <v>0</v>
      </c>
      <c r="D77" s="3">
        <f>VLOOKUP(A77,'BalanceSheet 15-8-19'!$A$11:$CN$476,4,FALSE)</f>
        <v>0</v>
      </c>
      <c r="E77" s="3">
        <f>VLOOKUP(A77,'BalanceSheet 15-8-19'!$A$11:$CN$476,5,FALSE)</f>
        <v>0</v>
      </c>
      <c r="F77" s="3">
        <f>VLOOKUP(A77,'BalanceSheet 15-8-19'!$A$11:$CN$476,6,FALSE)</f>
        <v>0</v>
      </c>
      <c r="G77" s="3">
        <f>VLOOKUP(A77,'BalanceSheet 15-8-19'!$A$11:$CN$476,7,FALSE)</f>
        <v>0</v>
      </c>
      <c r="H77" s="3">
        <f>VLOOKUP(A77,'BalanceSheet 15-8-19'!$A$11:$CN$476,8,FALSE)</f>
        <v>0</v>
      </c>
      <c r="I77" s="3">
        <f>VLOOKUP(A77,'BalanceSheet 15-8-19'!$A$11:$CN$476,9,FALSE)</f>
        <v>0</v>
      </c>
      <c r="J77" s="3"/>
      <c r="K77" s="3">
        <f>VLOOKUP(A77,'BalanceSheet 15-8-19'!$A$11:$CN$476,11,FALSE)</f>
        <v>0</v>
      </c>
      <c r="L77" s="3">
        <f>VLOOKUP(A77,'BalanceSheet 15-8-19'!$A$11:$CN$476,12,FALSE)</f>
        <v>0</v>
      </c>
      <c r="M77" s="3">
        <f>VLOOKUP(A77,'BalanceSheet 15-8-19'!$A$11:$CN$476,13,FALSE)</f>
        <v>0</v>
      </c>
      <c r="N77" s="3">
        <f>VLOOKUP(A77,'BalanceSheet 15-8-19'!$A$11:$CN$476,14,FALSE)</f>
        <v>0</v>
      </c>
      <c r="O77" s="3">
        <f>VLOOKUP(A77,'BalanceSheet 15-8-19'!$A$11:$CN$476,15,FALSE)</f>
        <v>0</v>
      </c>
      <c r="P77" s="3">
        <f>VLOOKUP(A77,'BalanceSheet 15-8-19'!$A$11:$CN$476,16,FALSE)</f>
        <v>0</v>
      </c>
      <c r="Q77" s="3">
        <f>VLOOKUP(A77,'BalanceSheet 15-8-19'!$A$11:$CN$476,17,FALSE)</f>
        <v>0</v>
      </c>
      <c r="R77" s="3">
        <f>VLOOKUP(A77,'BalanceSheet 15-8-19'!$A$11:$CN$476,18,FALSE)</f>
        <v>0</v>
      </c>
      <c r="S77" s="3">
        <f>VLOOKUP(A77,'BalanceSheet 15-8-19'!$A$11:$CN$476,19,FALSE)</f>
        <v>0</v>
      </c>
      <c r="T77" s="3">
        <f>VLOOKUP(A77,'BalanceSheet 15-8-19'!$A$11:$CN$476,20,FALSE)</f>
        <v>0</v>
      </c>
      <c r="U77" s="3">
        <f>VLOOKUP(A77,'BalanceSheet 15-8-19'!$A$11:$CN$476,21,FALSE)</f>
        <v>0</v>
      </c>
      <c r="V77" s="3">
        <f>VLOOKUP(A77,'BalanceSheet 15-8-19'!$A$11:$CN$476,22,FALSE)</f>
        <v>0</v>
      </c>
      <c r="W77" s="3">
        <f>VLOOKUP(A77,'BalanceSheet 15-8-19'!$A$11:$CN$476,23,FALSE)</f>
        <v>0</v>
      </c>
      <c r="X77" s="3">
        <f>VLOOKUP(A77,'BalanceSheet 15-8-19'!$A$11:$CN$476,24,FALSE)</f>
        <v>0</v>
      </c>
      <c r="Y77" s="3">
        <f>VLOOKUP(A77,'BalanceSheet 15-8-19'!$A$11:$CN$476,25,FALSE)</f>
        <v>0</v>
      </c>
      <c r="Z77" s="3">
        <f>VLOOKUP(A77,'BalanceSheet 15-8-19'!$A$11:$CN$476,26,FALSE)</f>
        <v>0</v>
      </c>
      <c r="AA77" s="3">
        <f>VLOOKUP(A77,'BalanceSheet 15-8-19'!$A$11:$CN$476,27,FALSE)</f>
        <v>0</v>
      </c>
      <c r="AB77" s="3">
        <f>VLOOKUP(A77,'BalanceSheet 15-8-19'!$A$11:$CN$476,28,FALSE)</f>
        <v>0</v>
      </c>
      <c r="AC77" s="3">
        <f>VLOOKUP(A77,'BalanceSheet 15-8-19'!$A$11:$CN$476,29,FALSE)</f>
        <v>0</v>
      </c>
      <c r="AD77" s="3">
        <f>VLOOKUP(A77,'BalanceSheet 15-8-19'!$A$11:$CN$476,30,FALSE)</f>
        <v>0</v>
      </c>
      <c r="AE77" s="3">
        <f>VLOOKUP(A77,'BalanceSheet 15-8-19'!$A$11:$CN$476,31,FALSE)</f>
        <v>0</v>
      </c>
      <c r="AF77" s="3">
        <f>VLOOKUP(A77,'BalanceSheet 15-8-19'!$A$11:$CN$476,32,FALSE)</f>
        <v>0</v>
      </c>
      <c r="AG77" s="3">
        <f>VLOOKUP(A77,'BalanceSheet 15-8-19'!$A$11:$CN$476,33,FALSE)</f>
        <v>0</v>
      </c>
      <c r="AH77" s="3">
        <f>VLOOKUP(A77,'BalanceSheet 15-8-19'!$A$11:$CN$476,34,FALSE)</f>
        <v>0</v>
      </c>
      <c r="AI77" s="3">
        <f>VLOOKUP(A77,'BalanceSheet 15-8-19'!$A$11:$CN$476,35,FALSE)</f>
        <v>0</v>
      </c>
      <c r="AJ77" s="3">
        <f>VLOOKUP(A77,'BalanceSheet 15-8-19'!$A$11:$CN$476,36,FALSE)</f>
        <v>0</v>
      </c>
      <c r="AK77" s="3">
        <f>VLOOKUP(A77,'BalanceSheet 15-8-19'!$A$11:$CN$476,37,FALSE)</f>
        <v>0</v>
      </c>
      <c r="AL77" s="3">
        <f>VLOOKUP(A77,'BalanceSheet 15-8-19'!$A$11:$CN$476,38,FALSE)</f>
        <v>0</v>
      </c>
      <c r="AM77" s="3">
        <f>VLOOKUP(A77,'BalanceSheet 15-8-19'!$A$11:$CN$476,39,FALSE)</f>
        <v>0</v>
      </c>
      <c r="AN77" s="3">
        <f>VLOOKUP(A77,'BalanceSheet 15-8-19'!$A$11:$CN$476,40,FALSE)</f>
        <v>0</v>
      </c>
      <c r="AO77" s="3">
        <f>VLOOKUP(A77,'BalanceSheet 15-8-19'!$A$11:$CN$476,41,FALSE)</f>
        <v>0</v>
      </c>
      <c r="AP77" s="3">
        <f>VLOOKUP(A77,'BalanceSheet 15-8-19'!$A$11:$CN$476,42,FALSE)</f>
        <v>0</v>
      </c>
      <c r="AQ77" s="3">
        <f>VLOOKUP(A77,'BalanceSheet 15-8-19'!$A$11:$CN$476,43,FALSE)</f>
        <v>0</v>
      </c>
      <c r="AR77" s="3">
        <f>VLOOKUP(A77,'BalanceSheet 15-8-19'!$A$11:$CN$476,44,FALSE)</f>
        <v>0</v>
      </c>
      <c r="AS77" s="3">
        <f>VLOOKUP(A77,'BalanceSheet 15-8-19'!$A$11:$CN$476,45,FALSE)</f>
        <v>0</v>
      </c>
      <c r="AT77" s="3">
        <f>VLOOKUP(A77,'BalanceSheet 15-8-19'!$A$11:$CN$476,46,FALSE)</f>
        <v>0</v>
      </c>
      <c r="AU77" s="3">
        <f>VLOOKUP(A77,'BalanceSheet 15-8-19'!$A$11:$CN$476,47,FALSE)</f>
        <v>0</v>
      </c>
      <c r="AV77" s="3">
        <f>VLOOKUP(A77,'BalanceSheet 15-8-19'!$A$11:$CN$476,48,FALSE)</f>
        <v>0</v>
      </c>
      <c r="AW77" s="3">
        <f>VLOOKUP(A77,'BalanceSheet 15-8-19'!$A$11:$CN$476,49,FALSE)</f>
        <v>0</v>
      </c>
      <c r="AX77" s="3">
        <f>VLOOKUP(A77,'BalanceSheet 15-8-19'!$A$11:$CN$476,50,FALSE)</f>
        <v>0</v>
      </c>
      <c r="AY77" s="3">
        <f>VLOOKUP(A77,'BalanceSheet 15-8-19'!$A$11:$CN$476,51,FALSE)</f>
        <v>0</v>
      </c>
      <c r="AZ77" s="3">
        <f>VLOOKUP(A77,'BalanceSheet 15-8-19'!$A$11:$CN$476,52,FALSE)</f>
        <v>0</v>
      </c>
      <c r="BA77" s="3">
        <f>VLOOKUP(A77,'BalanceSheet 15-8-19'!$A$11:$CN$476,53,FALSE)</f>
        <v>0</v>
      </c>
      <c r="BB77" s="3">
        <f>VLOOKUP(A77,'BalanceSheet 15-8-19'!$A$11:$CN$476,54,FALSE)</f>
        <v>0</v>
      </c>
      <c r="BC77" s="3">
        <f>VLOOKUP(A77,'BalanceSheet 15-8-19'!$A$11:$CN$476,55,FALSE)</f>
        <v>0</v>
      </c>
      <c r="BD77" s="3">
        <f>VLOOKUP(A77,'BalanceSheet 15-8-19'!$A$11:$CN$476,56,FALSE)</f>
        <v>0</v>
      </c>
      <c r="BE77" s="3">
        <f>VLOOKUP(A77,'BalanceSheet 15-8-19'!$A$11:$CN$476,57,FALSE)</f>
        <v>0</v>
      </c>
      <c r="BF77" s="3">
        <f>VLOOKUP(A77,'BalanceSheet 15-8-19'!$A$11:$CN$476,58,FALSE)</f>
        <v>0</v>
      </c>
      <c r="BG77" s="12">
        <f>VLOOKUP(A77,'BalanceSheet 15-8-19'!$A$11:$CN$476,59,FALSE)</f>
        <v>0</v>
      </c>
      <c r="BH77" s="3">
        <f>VLOOKUP(A77,'BalanceSheet 15-8-19'!$A$11:$CN$476,60,FALSE)</f>
        <v>0</v>
      </c>
      <c r="BI77" s="3">
        <f>VLOOKUP(A77,'BalanceSheet 15-8-19'!$A$11:$CN$476,61,FALSE)</f>
        <v>0</v>
      </c>
      <c r="BJ77" s="3">
        <f>VLOOKUP(A77,'BalanceSheet 15-8-19'!$A$11:$CN$476,62,FALSE)</f>
        <v>0</v>
      </c>
      <c r="BK77" s="3"/>
      <c r="BL77" s="3">
        <f>VLOOKUP(A77,'BalanceSheet 15-8-19'!$A$11:$CN$476,64,FALSE)</f>
        <v>0</v>
      </c>
      <c r="BM77" s="3">
        <f>VLOOKUP(A77,'BalanceSheet 15-8-19'!$A$11:$CN$476,65,FALSE)</f>
        <v>0</v>
      </c>
      <c r="BN77" s="3">
        <f>VLOOKUP(A77,'BalanceSheet 15-8-19'!$A$11:$CN$476,66,FALSE)</f>
        <v>0</v>
      </c>
      <c r="BO77" s="3">
        <f>VLOOKUP(A77,'BalanceSheet 15-8-19'!$A$11:$CN$476,67,FALSE)</f>
        <v>0</v>
      </c>
      <c r="BP77" s="3">
        <f>VLOOKUP(A77,'BalanceSheet 15-8-19'!$A$11:$CN$476,68,FALSE)</f>
        <v>0</v>
      </c>
      <c r="BQ77" s="3">
        <f>VLOOKUP(A77,'BalanceSheet 15-8-19'!$A$11:$CN$476,69,FALSE)</f>
        <v>0</v>
      </c>
      <c r="BR77" s="3">
        <f>VLOOKUP(A77,'BalanceSheet 15-8-19'!$A$11:$CN$476,70,FALSE)</f>
        <v>0</v>
      </c>
      <c r="BS77" s="3">
        <f>VLOOKUP(A77,'BalanceSheet 15-8-19'!$A$11:$CN$476,71,FALSE)</f>
        <v>0</v>
      </c>
      <c r="BT77" s="3">
        <f>VLOOKUP(A77,'BalanceSheet 15-8-19'!$A$11:$CN$476,72,FALSE)</f>
        <v>0</v>
      </c>
      <c r="BU77" s="3">
        <f>VLOOKUP(A77,'BalanceSheet 15-8-19'!$A$11:$CN$476,73,FALSE)</f>
        <v>0</v>
      </c>
      <c r="BV77" s="3">
        <f>VLOOKUP(A77,'BalanceSheet 15-8-19'!$A$11:$CN$476,74,FALSE)</f>
        <v>0</v>
      </c>
      <c r="BW77" s="3">
        <f>VLOOKUP(A77,'BalanceSheet 15-8-19'!$A$11:$CN$476,75,FALSE)</f>
        <v>0</v>
      </c>
      <c r="BX77" s="3">
        <f>VLOOKUP(A77,'BalanceSheet 15-8-19'!$A$11:$CN$476,76,FALSE)</f>
        <v>0</v>
      </c>
      <c r="BY77" s="3">
        <f>VLOOKUP(A77,'BalanceSheet 15-8-19'!$A$11:$CN$476,77,FALSE)</f>
        <v>0</v>
      </c>
      <c r="BZ77" s="3">
        <f>VLOOKUP(A77,'BalanceSheet 15-8-19'!$A$11:$CN$476,78,FALSE)</f>
        <v>0</v>
      </c>
      <c r="CA77" s="3">
        <f>VLOOKUP(A77,'BalanceSheet 15-8-19'!$A$11:$CN$476,79,FALSE)</f>
        <v>0</v>
      </c>
      <c r="CB77" s="3">
        <f>VLOOKUP(A77,'BalanceSheet 15-8-19'!$A$11:$CN$476,80,FALSE)</f>
        <v>0</v>
      </c>
      <c r="CC77" s="3">
        <f>VLOOKUP(A77,'BalanceSheet 15-8-19'!$A$11:$CN$476,81,FALSE)</f>
        <v>0</v>
      </c>
      <c r="CD77" s="3">
        <f>VLOOKUP(A77,'BalanceSheet 15-8-19'!$A$11:$CN$476,82,FALSE)</f>
        <v>0</v>
      </c>
      <c r="CE77" s="3">
        <f>VLOOKUP(A77,'BalanceSheet 15-8-19'!$A$11:$CN$476,83,FALSE)</f>
        <v>0</v>
      </c>
      <c r="CF77" s="3">
        <f>VLOOKUP(A77,'BalanceSheet 15-8-19'!$A$11:$CN$476,84,FALSE)</f>
        <v>0</v>
      </c>
      <c r="CG77" s="3">
        <f>VLOOKUP(A77,'BalanceSheet 15-8-19'!$A$11:$CN$476,85,FALSE)</f>
        <v>0</v>
      </c>
      <c r="CH77" s="3">
        <f>VLOOKUP(A77,'BalanceSheet 15-8-19'!$A$11:$CN$476,86,FALSE)</f>
        <v>0</v>
      </c>
      <c r="CI77" s="3">
        <f>VLOOKUP(A77,'BalanceSheet 15-8-19'!$A$11:$CN$476,87,FALSE)</f>
        <v>0</v>
      </c>
      <c r="CJ77" s="3">
        <f>VLOOKUP(A77,'BalanceSheet 15-8-19'!$A$11:$CN$476,88,FALSE)</f>
        <v>0</v>
      </c>
      <c r="CK77" s="3">
        <f>VLOOKUP(A77,'BalanceSheet 15-8-19'!$A$11:$CN$476,89,FALSE)</f>
        <v>0</v>
      </c>
      <c r="CL77" s="3">
        <f>VLOOKUP(A77,'BalanceSheet 15-8-19'!$A$11:$CN$476,90,FALSE)</f>
        <v>0</v>
      </c>
      <c r="CM77" s="3">
        <f>VLOOKUP(A77,'BalanceSheet 15-8-19'!$A$11:$CN$476,91,FALSE)</f>
        <v>0</v>
      </c>
      <c r="CN77" s="3">
        <f>VLOOKUP(A77,'BalanceSheet 15-8-19'!$A$11:$CS$476,92,FALSE)</f>
        <v>0</v>
      </c>
      <c r="CO77" s="3">
        <f>VLOOKUP(A77,'BalanceSheet 15-8-19'!$A$11:$CS$476,93,FALSE)</f>
        <v>0</v>
      </c>
      <c r="CP77" s="3">
        <f>VLOOKUP(A77,'BalanceSheet 15-8-19'!$A$11:$CS$476,94,FALSE)</f>
        <v>0</v>
      </c>
      <c r="CQ77" s="3">
        <f>VLOOKUP(A77,'BalanceSheet 15-8-19'!$A$11:$CS$476,95,FALSE)</f>
        <v>0</v>
      </c>
      <c r="CR77" s="3">
        <f>VLOOKUP(A77,'BalanceSheet 15-8-19'!$A$11:$CS$476,96,FALSE)</f>
        <v>0</v>
      </c>
      <c r="CS77" s="3">
        <f t="shared" ref="CS77:CS139" si="3">SUM(B77:CR77)</f>
        <v>0</v>
      </c>
      <c r="CU77" s="19">
        <f>CS77-('BalanceSheet 15-8-19'!CS77-'BalanceSheet 15-8-19'!CV77-'BalanceSheet 15-8-19'!CW77)</f>
        <v>0</v>
      </c>
      <c r="CW77" s="132">
        <f t="shared" ref="CW77:CW140" si="4">SUM(BR77:CR77)</f>
        <v>0</v>
      </c>
      <c r="CZ77" s="148">
        <f>HLOOKUP(A77,CJE!$I$5:$TV$2054,2050, FALSE)</f>
        <v>0</v>
      </c>
      <c r="DB77" s="148">
        <f t="shared" ref="DB77:DB140" si="5">SUM(B77:BQ77)+CZ77</f>
        <v>0</v>
      </c>
    </row>
    <row r="78" spans="1:106" x14ac:dyDescent="0.2">
      <c r="A78" s="3" t="str">
        <f>'BalanceSheet 15-8-19'!A78</f>
        <v>100-102-42 - Vietnam Eximbank 200014851238539 VND(Spark X Lab Vietnam)</v>
      </c>
      <c r="B78" s="3">
        <f>VLOOKUP(A78,'BalanceSheet 15-8-19'!$A$11:$CN$476,2,FALSE)</f>
        <v>0</v>
      </c>
      <c r="C78" s="3">
        <f>VLOOKUP(A78,'BalanceSheet 15-8-19'!$A$11:$CN$476,3,FALSE)</f>
        <v>0</v>
      </c>
      <c r="D78" s="3">
        <f>VLOOKUP(A78,'BalanceSheet 15-8-19'!$A$11:$CN$476,4,FALSE)</f>
        <v>0</v>
      </c>
      <c r="E78" s="3">
        <f>VLOOKUP(A78,'BalanceSheet 15-8-19'!$A$11:$CN$476,5,FALSE)</f>
        <v>0</v>
      </c>
      <c r="F78" s="3">
        <f>VLOOKUP(A78,'BalanceSheet 15-8-19'!$A$11:$CN$476,6,FALSE)</f>
        <v>0</v>
      </c>
      <c r="G78" s="3">
        <f>VLOOKUP(A78,'BalanceSheet 15-8-19'!$A$11:$CN$476,7,FALSE)</f>
        <v>0</v>
      </c>
      <c r="H78" s="3">
        <f>VLOOKUP(A78,'BalanceSheet 15-8-19'!$A$11:$CN$476,8,FALSE)</f>
        <v>0</v>
      </c>
      <c r="I78" s="3">
        <f>VLOOKUP(A78,'BalanceSheet 15-8-19'!$A$11:$CN$476,9,FALSE)</f>
        <v>0</v>
      </c>
      <c r="J78" s="3"/>
      <c r="K78" s="3">
        <f>VLOOKUP(A78,'BalanceSheet 15-8-19'!$A$11:$CN$476,11,FALSE)</f>
        <v>0</v>
      </c>
      <c r="L78" s="3">
        <f>VLOOKUP(A78,'BalanceSheet 15-8-19'!$A$11:$CN$476,12,FALSE)</f>
        <v>0</v>
      </c>
      <c r="M78" s="3">
        <f>VLOOKUP(A78,'BalanceSheet 15-8-19'!$A$11:$CN$476,13,FALSE)</f>
        <v>0</v>
      </c>
      <c r="N78" s="3">
        <f>VLOOKUP(A78,'BalanceSheet 15-8-19'!$A$11:$CN$476,14,FALSE)</f>
        <v>0</v>
      </c>
      <c r="O78" s="3">
        <f>VLOOKUP(A78,'BalanceSheet 15-8-19'!$A$11:$CN$476,15,FALSE)</f>
        <v>0</v>
      </c>
      <c r="P78" s="3">
        <f>VLOOKUP(A78,'BalanceSheet 15-8-19'!$A$11:$CN$476,16,FALSE)</f>
        <v>0</v>
      </c>
      <c r="Q78" s="3">
        <f>VLOOKUP(A78,'BalanceSheet 15-8-19'!$A$11:$CN$476,17,FALSE)</f>
        <v>0</v>
      </c>
      <c r="R78" s="3">
        <f>VLOOKUP(A78,'BalanceSheet 15-8-19'!$A$11:$CN$476,18,FALSE)</f>
        <v>0</v>
      </c>
      <c r="S78" s="3">
        <f>VLOOKUP(A78,'BalanceSheet 15-8-19'!$A$11:$CN$476,19,FALSE)</f>
        <v>0</v>
      </c>
      <c r="T78" s="3">
        <f>VLOOKUP(A78,'BalanceSheet 15-8-19'!$A$11:$CN$476,20,FALSE)</f>
        <v>0</v>
      </c>
      <c r="U78" s="3">
        <f>VLOOKUP(A78,'BalanceSheet 15-8-19'!$A$11:$CN$476,21,FALSE)</f>
        <v>0</v>
      </c>
      <c r="V78" s="3">
        <f>VLOOKUP(A78,'BalanceSheet 15-8-19'!$A$11:$CN$476,22,FALSE)</f>
        <v>0</v>
      </c>
      <c r="W78" s="3">
        <f>VLOOKUP(A78,'BalanceSheet 15-8-19'!$A$11:$CN$476,23,FALSE)</f>
        <v>0</v>
      </c>
      <c r="X78" s="3">
        <f>VLOOKUP(A78,'BalanceSheet 15-8-19'!$A$11:$CN$476,24,FALSE)</f>
        <v>0</v>
      </c>
      <c r="Y78" s="3">
        <f>VLOOKUP(A78,'BalanceSheet 15-8-19'!$A$11:$CN$476,25,FALSE)</f>
        <v>0</v>
      </c>
      <c r="Z78" s="3">
        <f>VLOOKUP(A78,'BalanceSheet 15-8-19'!$A$11:$CN$476,26,FALSE)</f>
        <v>0</v>
      </c>
      <c r="AA78" s="3">
        <f>VLOOKUP(A78,'BalanceSheet 15-8-19'!$A$11:$CN$476,27,FALSE)</f>
        <v>0</v>
      </c>
      <c r="AB78" s="3">
        <f>VLOOKUP(A78,'BalanceSheet 15-8-19'!$A$11:$CN$476,28,FALSE)</f>
        <v>0</v>
      </c>
      <c r="AC78" s="3">
        <f>VLOOKUP(A78,'BalanceSheet 15-8-19'!$A$11:$CN$476,29,FALSE)</f>
        <v>0</v>
      </c>
      <c r="AD78" s="3">
        <f>VLOOKUP(A78,'BalanceSheet 15-8-19'!$A$11:$CN$476,30,FALSE)</f>
        <v>0</v>
      </c>
      <c r="AE78" s="3">
        <f>VLOOKUP(A78,'BalanceSheet 15-8-19'!$A$11:$CN$476,31,FALSE)</f>
        <v>0</v>
      </c>
      <c r="AF78" s="3">
        <f>VLOOKUP(A78,'BalanceSheet 15-8-19'!$A$11:$CN$476,32,FALSE)</f>
        <v>0</v>
      </c>
      <c r="AG78" s="3">
        <f>VLOOKUP(A78,'BalanceSheet 15-8-19'!$A$11:$CN$476,33,FALSE)</f>
        <v>0</v>
      </c>
      <c r="AH78" s="3">
        <f>VLOOKUP(A78,'BalanceSheet 15-8-19'!$A$11:$CN$476,34,FALSE)</f>
        <v>0</v>
      </c>
      <c r="AI78" s="3">
        <f>VLOOKUP(A78,'BalanceSheet 15-8-19'!$A$11:$CN$476,35,FALSE)</f>
        <v>0</v>
      </c>
      <c r="AJ78" s="3">
        <f>VLOOKUP(A78,'BalanceSheet 15-8-19'!$A$11:$CN$476,36,FALSE)</f>
        <v>0</v>
      </c>
      <c r="AK78" s="3">
        <f>VLOOKUP(A78,'BalanceSheet 15-8-19'!$A$11:$CN$476,37,FALSE)</f>
        <v>0</v>
      </c>
      <c r="AL78" s="3">
        <f>VLOOKUP(A78,'BalanceSheet 15-8-19'!$A$11:$CN$476,38,FALSE)</f>
        <v>0</v>
      </c>
      <c r="AM78" s="3">
        <f>VLOOKUP(A78,'BalanceSheet 15-8-19'!$A$11:$CN$476,39,FALSE)</f>
        <v>0</v>
      </c>
      <c r="AN78" s="3">
        <f>VLOOKUP(A78,'BalanceSheet 15-8-19'!$A$11:$CN$476,40,FALSE)</f>
        <v>0</v>
      </c>
      <c r="AO78" s="3">
        <f>VLOOKUP(A78,'BalanceSheet 15-8-19'!$A$11:$CN$476,41,FALSE)</f>
        <v>0</v>
      </c>
      <c r="AP78" s="3">
        <f>VLOOKUP(A78,'BalanceSheet 15-8-19'!$A$11:$CN$476,42,FALSE)</f>
        <v>0</v>
      </c>
      <c r="AQ78" s="3">
        <f>VLOOKUP(A78,'BalanceSheet 15-8-19'!$A$11:$CN$476,43,FALSE)</f>
        <v>0</v>
      </c>
      <c r="AR78" s="3">
        <f>VLOOKUP(A78,'BalanceSheet 15-8-19'!$A$11:$CN$476,44,FALSE)</f>
        <v>0</v>
      </c>
      <c r="AS78" s="3">
        <f>VLOOKUP(A78,'BalanceSheet 15-8-19'!$A$11:$CN$476,45,FALSE)</f>
        <v>0</v>
      </c>
      <c r="AT78" s="3">
        <f>VLOOKUP(A78,'BalanceSheet 15-8-19'!$A$11:$CN$476,46,FALSE)</f>
        <v>0</v>
      </c>
      <c r="AU78" s="3">
        <f>VLOOKUP(A78,'BalanceSheet 15-8-19'!$A$11:$CN$476,47,FALSE)</f>
        <v>0</v>
      </c>
      <c r="AV78" s="3">
        <f>VLOOKUP(A78,'BalanceSheet 15-8-19'!$A$11:$CN$476,48,FALSE)</f>
        <v>0</v>
      </c>
      <c r="AW78" s="3">
        <f>VLOOKUP(A78,'BalanceSheet 15-8-19'!$A$11:$CN$476,49,FALSE)</f>
        <v>0</v>
      </c>
      <c r="AX78" s="3">
        <f>VLOOKUP(A78,'BalanceSheet 15-8-19'!$A$11:$CN$476,50,FALSE)</f>
        <v>0</v>
      </c>
      <c r="AY78" s="3">
        <f>VLOOKUP(A78,'BalanceSheet 15-8-19'!$A$11:$CN$476,51,FALSE)</f>
        <v>0</v>
      </c>
      <c r="AZ78" s="3">
        <f>VLOOKUP(A78,'BalanceSheet 15-8-19'!$A$11:$CN$476,52,FALSE)</f>
        <v>0</v>
      </c>
      <c r="BA78" s="3">
        <f>VLOOKUP(A78,'BalanceSheet 15-8-19'!$A$11:$CN$476,53,FALSE)</f>
        <v>0</v>
      </c>
      <c r="BB78" s="3">
        <f>VLOOKUP(A78,'BalanceSheet 15-8-19'!$A$11:$CN$476,54,FALSE)</f>
        <v>0</v>
      </c>
      <c r="BC78" s="3">
        <f>VLOOKUP(A78,'BalanceSheet 15-8-19'!$A$11:$CN$476,55,FALSE)</f>
        <v>0</v>
      </c>
      <c r="BD78" s="3">
        <f>VLOOKUP(A78,'BalanceSheet 15-8-19'!$A$11:$CN$476,56,FALSE)</f>
        <v>0</v>
      </c>
      <c r="BE78" s="3">
        <f>VLOOKUP(A78,'BalanceSheet 15-8-19'!$A$11:$CN$476,57,FALSE)</f>
        <v>0</v>
      </c>
      <c r="BF78" s="3">
        <f>VLOOKUP(A78,'BalanceSheet 15-8-19'!$A$11:$CN$476,58,FALSE)</f>
        <v>0</v>
      </c>
      <c r="BG78" s="12">
        <f>VLOOKUP(A78,'BalanceSheet 15-8-19'!$A$11:$CN$476,59,FALSE)</f>
        <v>0</v>
      </c>
      <c r="BH78" s="3">
        <f>VLOOKUP(A78,'BalanceSheet 15-8-19'!$A$11:$CN$476,60,FALSE)</f>
        <v>0</v>
      </c>
      <c r="BI78" s="3">
        <f>VLOOKUP(A78,'BalanceSheet 15-8-19'!$A$11:$CN$476,61,FALSE)</f>
        <v>0</v>
      </c>
      <c r="BJ78" s="3">
        <f>VLOOKUP(A78,'BalanceSheet 15-8-19'!$A$11:$CN$476,62,FALSE)</f>
        <v>0</v>
      </c>
      <c r="BK78" s="3"/>
      <c r="BL78" s="3">
        <f>VLOOKUP(A78,'BalanceSheet 15-8-19'!$A$11:$CN$476,64,FALSE)</f>
        <v>0</v>
      </c>
      <c r="BM78" s="3">
        <f>VLOOKUP(A78,'BalanceSheet 15-8-19'!$A$11:$CN$476,65,FALSE)</f>
        <v>0</v>
      </c>
      <c r="BN78" s="3">
        <f>VLOOKUP(A78,'BalanceSheet 15-8-19'!$A$11:$CN$476,66,FALSE)</f>
        <v>0</v>
      </c>
      <c r="BO78" s="3">
        <f>VLOOKUP(A78,'BalanceSheet 15-8-19'!$A$11:$CN$476,67,FALSE)</f>
        <v>0</v>
      </c>
      <c r="BP78" s="3">
        <f>VLOOKUP(A78,'BalanceSheet 15-8-19'!$A$11:$CN$476,68,FALSE)</f>
        <v>0</v>
      </c>
      <c r="BQ78" s="3">
        <f>VLOOKUP(A78,'BalanceSheet 15-8-19'!$A$11:$CN$476,69,FALSE)</f>
        <v>0</v>
      </c>
      <c r="BR78" s="3">
        <f>VLOOKUP(A78,'BalanceSheet 15-8-19'!$A$11:$CN$476,70,FALSE)</f>
        <v>0</v>
      </c>
      <c r="BS78" s="3">
        <f>VLOOKUP(A78,'BalanceSheet 15-8-19'!$A$11:$CN$476,71,FALSE)</f>
        <v>0</v>
      </c>
      <c r="BT78" s="3">
        <f>VLOOKUP(A78,'BalanceSheet 15-8-19'!$A$11:$CN$476,72,FALSE)</f>
        <v>0</v>
      </c>
      <c r="BU78" s="3">
        <f>VLOOKUP(A78,'BalanceSheet 15-8-19'!$A$11:$CN$476,73,FALSE)</f>
        <v>0</v>
      </c>
      <c r="BV78" s="3">
        <f>VLOOKUP(A78,'BalanceSheet 15-8-19'!$A$11:$CN$476,74,FALSE)</f>
        <v>0</v>
      </c>
      <c r="BW78" s="3">
        <f>VLOOKUP(A78,'BalanceSheet 15-8-19'!$A$11:$CN$476,75,FALSE)</f>
        <v>0</v>
      </c>
      <c r="BX78" s="3">
        <f>VLOOKUP(A78,'BalanceSheet 15-8-19'!$A$11:$CN$476,76,FALSE)</f>
        <v>0</v>
      </c>
      <c r="BY78" s="3">
        <f>VLOOKUP(A78,'BalanceSheet 15-8-19'!$A$11:$CN$476,77,FALSE)</f>
        <v>0</v>
      </c>
      <c r="BZ78" s="3">
        <f>VLOOKUP(A78,'BalanceSheet 15-8-19'!$A$11:$CN$476,78,FALSE)</f>
        <v>0</v>
      </c>
      <c r="CA78" s="3">
        <f>VLOOKUP(A78,'BalanceSheet 15-8-19'!$A$11:$CN$476,79,FALSE)</f>
        <v>0</v>
      </c>
      <c r="CB78" s="3">
        <f>VLOOKUP(A78,'BalanceSheet 15-8-19'!$A$11:$CN$476,80,FALSE)</f>
        <v>0</v>
      </c>
      <c r="CC78" s="3">
        <f>VLOOKUP(A78,'BalanceSheet 15-8-19'!$A$11:$CN$476,81,FALSE)</f>
        <v>0</v>
      </c>
      <c r="CD78" s="3">
        <f>VLOOKUP(A78,'BalanceSheet 15-8-19'!$A$11:$CN$476,82,FALSE)</f>
        <v>0</v>
      </c>
      <c r="CE78" s="3">
        <f>VLOOKUP(A78,'BalanceSheet 15-8-19'!$A$11:$CN$476,83,FALSE)</f>
        <v>0</v>
      </c>
      <c r="CF78" s="3">
        <f>VLOOKUP(A78,'BalanceSheet 15-8-19'!$A$11:$CN$476,84,FALSE)</f>
        <v>0</v>
      </c>
      <c r="CG78" s="3">
        <f>VLOOKUP(A78,'BalanceSheet 15-8-19'!$A$11:$CN$476,85,FALSE)</f>
        <v>0</v>
      </c>
      <c r="CH78" s="3">
        <f>VLOOKUP(A78,'BalanceSheet 15-8-19'!$A$11:$CN$476,86,FALSE)</f>
        <v>0</v>
      </c>
      <c r="CI78" s="3">
        <f>VLOOKUP(A78,'BalanceSheet 15-8-19'!$A$11:$CN$476,87,FALSE)</f>
        <v>0</v>
      </c>
      <c r="CJ78" s="3">
        <f>VLOOKUP(A78,'BalanceSheet 15-8-19'!$A$11:$CN$476,88,FALSE)</f>
        <v>0</v>
      </c>
      <c r="CK78" s="3">
        <f>VLOOKUP(A78,'BalanceSheet 15-8-19'!$A$11:$CN$476,89,FALSE)</f>
        <v>0</v>
      </c>
      <c r="CL78" s="3">
        <f>VLOOKUP(A78,'BalanceSheet 15-8-19'!$A$11:$CN$476,90,FALSE)</f>
        <v>0</v>
      </c>
      <c r="CM78" s="3">
        <f>VLOOKUP(A78,'BalanceSheet 15-8-19'!$A$11:$CN$476,91,FALSE)</f>
        <v>0</v>
      </c>
      <c r="CN78" s="3">
        <f>VLOOKUP(A78,'BalanceSheet 15-8-19'!$A$11:$CS$476,92,FALSE)</f>
        <v>0</v>
      </c>
      <c r="CO78" s="3">
        <f>VLOOKUP(A78,'BalanceSheet 15-8-19'!$A$11:$CS$476,93,FALSE)</f>
        <v>0</v>
      </c>
      <c r="CP78" s="3">
        <f>VLOOKUP(A78,'BalanceSheet 15-8-19'!$A$11:$CS$476,94,FALSE)</f>
        <v>0</v>
      </c>
      <c r="CQ78" s="3">
        <f>VLOOKUP(A78,'BalanceSheet 15-8-19'!$A$11:$CS$476,95,FALSE)</f>
        <v>0</v>
      </c>
      <c r="CR78" s="3">
        <f>VLOOKUP(A78,'BalanceSheet 15-8-19'!$A$11:$CS$476,96,FALSE)</f>
        <v>0</v>
      </c>
      <c r="CS78" s="3">
        <f t="shared" si="3"/>
        <v>0</v>
      </c>
      <c r="CU78" s="19">
        <f>CS78-('BalanceSheet 15-8-19'!CS78-'BalanceSheet 15-8-19'!CV78-'BalanceSheet 15-8-19'!CW78)</f>
        <v>0</v>
      </c>
      <c r="CW78" s="132">
        <f t="shared" si="4"/>
        <v>0</v>
      </c>
      <c r="CZ78" s="148">
        <f>HLOOKUP(A78,CJE!$I$5:$TV$2054,2050, FALSE)</f>
        <v>0</v>
      </c>
      <c r="DB78" s="148">
        <f t="shared" si="5"/>
        <v>0</v>
      </c>
    </row>
    <row r="79" spans="1:106" x14ac:dyDescent="0.2">
      <c r="A79" s="3" t="str">
        <f>'BalanceSheet 15-8-19'!A79</f>
        <v>100-102-43 - Vietnam Eximbank 200014853001430 USD(Spark X Lab Vietnam)</v>
      </c>
      <c r="B79" s="3">
        <f>VLOOKUP(A79,'BalanceSheet 15-8-19'!$A$11:$CN$476,2,FALSE)</f>
        <v>0</v>
      </c>
      <c r="C79" s="3">
        <f>VLOOKUP(A79,'BalanceSheet 15-8-19'!$A$11:$CN$476,3,FALSE)</f>
        <v>0</v>
      </c>
      <c r="D79" s="3">
        <f>VLOOKUP(A79,'BalanceSheet 15-8-19'!$A$11:$CN$476,4,FALSE)</f>
        <v>0</v>
      </c>
      <c r="E79" s="3">
        <f>VLOOKUP(A79,'BalanceSheet 15-8-19'!$A$11:$CN$476,5,FALSE)</f>
        <v>0</v>
      </c>
      <c r="F79" s="3">
        <f>VLOOKUP(A79,'BalanceSheet 15-8-19'!$A$11:$CN$476,6,FALSE)</f>
        <v>0</v>
      </c>
      <c r="G79" s="3">
        <f>VLOOKUP(A79,'BalanceSheet 15-8-19'!$A$11:$CN$476,7,FALSE)</f>
        <v>0</v>
      </c>
      <c r="H79" s="3">
        <f>VLOOKUP(A79,'BalanceSheet 15-8-19'!$A$11:$CN$476,8,FALSE)</f>
        <v>0</v>
      </c>
      <c r="I79" s="3">
        <f>VLOOKUP(A79,'BalanceSheet 15-8-19'!$A$11:$CN$476,9,FALSE)</f>
        <v>0</v>
      </c>
      <c r="J79" s="3"/>
      <c r="K79" s="3">
        <f>VLOOKUP(A79,'BalanceSheet 15-8-19'!$A$11:$CN$476,11,FALSE)</f>
        <v>0</v>
      </c>
      <c r="L79" s="3">
        <f>VLOOKUP(A79,'BalanceSheet 15-8-19'!$A$11:$CN$476,12,FALSE)</f>
        <v>0</v>
      </c>
      <c r="M79" s="3">
        <f>VLOOKUP(A79,'BalanceSheet 15-8-19'!$A$11:$CN$476,13,FALSE)</f>
        <v>0</v>
      </c>
      <c r="N79" s="3">
        <f>VLOOKUP(A79,'BalanceSheet 15-8-19'!$A$11:$CN$476,14,FALSE)</f>
        <v>0</v>
      </c>
      <c r="O79" s="3">
        <f>VLOOKUP(A79,'BalanceSheet 15-8-19'!$A$11:$CN$476,15,FALSE)</f>
        <v>0</v>
      </c>
      <c r="P79" s="3">
        <f>VLOOKUP(A79,'BalanceSheet 15-8-19'!$A$11:$CN$476,16,FALSE)</f>
        <v>0</v>
      </c>
      <c r="Q79" s="3">
        <f>VLOOKUP(A79,'BalanceSheet 15-8-19'!$A$11:$CN$476,17,FALSE)</f>
        <v>0</v>
      </c>
      <c r="R79" s="3">
        <f>VLOOKUP(A79,'BalanceSheet 15-8-19'!$A$11:$CN$476,18,FALSE)</f>
        <v>0</v>
      </c>
      <c r="S79" s="3">
        <f>VLOOKUP(A79,'BalanceSheet 15-8-19'!$A$11:$CN$476,19,FALSE)</f>
        <v>0</v>
      </c>
      <c r="T79" s="3">
        <f>VLOOKUP(A79,'BalanceSheet 15-8-19'!$A$11:$CN$476,20,FALSE)</f>
        <v>0</v>
      </c>
      <c r="U79" s="3">
        <f>VLOOKUP(A79,'BalanceSheet 15-8-19'!$A$11:$CN$476,21,FALSE)</f>
        <v>0</v>
      </c>
      <c r="V79" s="3">
        <f>VLOOKUP(A79,'BalanceSheet 15-8-19'!$A$11:$CN$476,22,FALSE)</f>
        <v>0</v>
      </c>
      <c r="W79" s="3">
        <f>VLOOKUP(A79,'BalanceSheet 15-8-19'!$A$11:$CN$476,23,FALSE)</f>
        <v>0</v>
      </c>
      <c r="X79" s="3">
        <f>VLOOKUP(A79,'BalanceSheet 15-8-19'!$A$11:$CN$476,24,FALSE)</f>
        <v>0</v>
      </c>
      <c r="Y79" s="3">
        <f>VLOOKUP(A79,'BalanceSheet 15-8-19'!$A$11:$CN$476,25,FALSE)</f>
        <v>0</v>
      </c>
      <c r="Z79" s="3">
        <f>VLOOKUP(A79,'BalanceSheet 15-8-19'!$A$11:$CN$476,26,FALSE)</f>
        <v>0</v>
      </c>
      <c r="AA79" s="3">
        <f>VLOOKUP(A79,'BalanceSheet 15-8-19'!$A$11:$CN$476,27,FALSE)</f>
        <v>0</v>
      </c>
      <c r="AB79" s="3">
        <f>VLOOKUP(A79,'BalanceSheet 15-8-19'!$A$11:$CN$476,28,FALSE)</f>
        <v>0</v>
      </c>
      <c r="AC79" s="3">
        <f>VLOOKUP(A79,'BalanceSheet 15-8-19'!$A$11:$CN$476,29,FALSE)</f>
        <v>0</v>
      </c>
      <c r="AD79" s="3">
        <f>VLOOKUP(A79,'BalanceSheet 15-8-19'!$A$11:$CN$476,30,FALSE)</f>
        <v>0</v>
      </c>
      <c r="AE79" s="3">
        <f>VLOOKUP(A79,'BalanceSheet 15-8-19'!$A$11:$CN$476,31,FALSE)</f>
        <v>0</v>
      </c>
      <c r="AF79" s="3">
        <f>VLOOKUP(A79,'BalanceSheet 15-8-19'!$A$11:$CN$476,32,FALSE)</f>
        <v>0</v>
      </c>
      <c r="AG79" s="3">
        <f>VLOOKUP(A79,'BalanceSheet 15-8-19'!$A$11:$CN$476,33,FALSE)</f>
        <v>0</v>
      </c>
      <c r="AH79" s="3">
        <f>VLOOKUP(A79,'BalanceSheet 15-8-19'!$A$11:$CN$476,34,FALSE)</f>
        <v>0</v>
      </c>
      <c r="AI79" s="3">
        <f>VLOOKUP(A79,'BalanceSheet 15-8-19'!$A$11:$CN$476,35,FALSE)</f>
        <v>0</v>
      </c>
      <c r="AJ79" s="3">
        <f>VLOOKUP(A79,'BalanceSheet 15-8-19'!$A$11:$CN$476,36,FALSE)</f>
        <v>0</v>
      </c>
      <c r="AK79" s="3">
        <f>VLOOKUP(A79,'BalanceSheet 15-8-19'!$A$11:$CN$476,37,FALSE)</f>
        <v>0</v>
      </c>
      <c r="AL79" s="3">
        <f>VLOOKUP(A79,'BalanceSheet 15-8-19'!$A$11:$CN$476,38,FALSE)</f>
        <v>0</v>
      </c>
      <c r="AM79" s="3">
        <f>VLOOKUP(A79,'BalanceSheet 15-8-19'!$A$11:$CN$476,39,FALSE)</f>
        <v>0</v>
      </c>
      <c r="AN79" s="3">
        <f>VLOOKUP(A79,'BalanceSheet 15-8-19'!$A$11:$CN$476,40,FALSE)</f>
        <v>0</v>
      </c>
      <c r="AO79" s="3">
        <f>VLOOKUP(A79,'BalanceSheet 15-8-19'!$A$11:$CN$476,41,FALSE)</f>
        <v>0</v>
      </c>
      <c r="AP79" s="3">
        <f>VLOOKUP(A79,'BalanceSheet 15-8-19'!$A$11:$CN$476,42,FALSE)</f>
        <v>0</v>
      </c>
      <c r="AQ79" s="3">
        <f>VLOOKUP(A79,'BalanceSheet 15-8-19'!$A$11:$CN$476,43,FALSE)</f>
        <v>0</v>
      </c>
      <c r="AR79" s="3">
        <f>VLOOKUP(A79,'BalanceSheet 15-8-19'!$A$11:$CN$476,44,FALSE)</f>
        <v>0</v>
      </c>
      <c r="AS79" s="3">
        <f>VLOOKUP(A79,'BalanceSheet 15-8-19'!$A$11:$CN$476,45,FALSE)</f>
        <v>0</v>
      </c>
      <c r="AT79" s="3">
        <f>VLOOKUP(A79,'BalanceSheet 15-8-19'!$A$11:$CN$476,46,FALSE)</f>
        <v>0</v>
      </c>
      <c r="AU79" s="3">
        <f>VLOOKUP(A79,'BalanceSheet 15-8-19'!$A$11:$CN$476,47,FALSE)</f>
        <v>0</v>
      </c>
      <c r="AV79" s="3">
        <f>VLOOKUP(A79,'BalanceSheet 15-8-19'!$A$11:$CN$476,48,FALSE)</f>
        <v>0</v>
      </c>
      <c r="AW79" s="3">
        <f>VLOOKUP(A79,'BalanceSheet 15-8-19'!$A$11:$CN$476,49,FALSE)</f>
        <v>0</v>
      </c>
      <c r="AX79" s="3">
        <f>VLOOKUP(A79,'BalanceSheet 15-8-19'!$A$11:$CN$476,50,FALSE)</f>
        <v>0</v>
      </c>
      <c r="AY79" s="3">
        <f>VLOOKUP(A79,'BalanceSheet 15-8-19'!$A$11:$CN$476,51,FALSE)</f>
        <v>0</v>
      </c>
      <c r="AZ79" s="3">
        <f>VLOOKUP(A79,'BalanceSheet 15-8-19'!$A$11:$CN$476,52,FALSE)</f>
        <v>0</v>
      </c>
      <c r="BA79" s="3">
        <f>VLOOKUP(A79,'BalanceSheet 15-8-19'!$A$11:$CN$476,53,FALSE)</f>
        <v>0</v>
      </c>
      <c r="BB79" s="3">
        <f>VLOOKUP(A79,'BalanceSheet 15-8-19'!$A$11:$CN$476,54,FALSE)</f>
        <v>0</v>
      </c>
      <c r="BC79" s="3">
        <f>VLOOKUP(A79,'BalanceSheet 15-8-19'!$A$11:$CN$476,55,FALSE)</f>
        <v>0</v>
      </c>
      <c r="BD79" s="3">
        <f>VLOOKUP(A79,'BalanceSheet 15-8-19'!$A$11:$CN$476,56,FALSE)</f>
        <v>0</v>
      </c>
      <c r="BE79" s="3">
        <f>VLOOKUP(A79,'BalanceSheet 15-8-19'!$A$11:$CN$476,57,FALSE)</f>
        <v>0</v>
      </c>
      <c r="BF79" s="3">
        <f>VLOOKUP(A79,'BalanceSheet 15-8-19'!$A$11:$CN$476,58,FALSE)</f>
        <v>0</v>
      </c>
      <c r="BG79" s="12">
        <f>VLOOKUP(A79,'BalanceSheet 15-8-19'!$A$11:$CN$476,59,FALSE)</f>
        <v>0</v>
      </c>
      <c r="BH79" s="3">
        <f>VLOOKUP(A79,'BalanceSheet 15-8-19'!$A$11:$CN$476,60,FALSE)</f>
        <v>0</v>
      </c>
      <c r="BI79" s="3">
        <f>VLOOKUP(A79,'BalanceSheet 15-8-19'!$A$11:$CN$476,61,FALSE)</f>
        <v>0</v>
      </c>
      <c r="BJ79" s="3">
        <f>VLOOKUP(A79,'BalanceSheet 15-8-19'!$A$11:$CN$476,62,FALSE)</f>
        <v>0</v>
      </c>
      <c r="BK79" s="3"/>
      <c r="BL79" s="3">
        <f>VLOOKUP(A79,'BalanceSheet 15-8-19'!$A$11:$CN$476,64,FALSE)</f>
        <v>0</v>
      </c>
      <c r="BM79" s="3">
        <f>VLOOKUP(A79,'BalanceSheet 15-8-19'!$A$11:$CN$476,65,FALSE)</f>
        <v>0</v>
      </c>
      <c r="BN79" s="3">
        <f>VLOOKUP(A79,'BalanceSheet 15-8-19'!$A$11:$CN$476,66,FALSE)</f>
        <v>0</v>
      </c>
      <c r="BO79" s="3">
        <f>VLOOKUP(A79,'BalanceSheet 15-8-19'!$A$11:$CN$476,67,FALSE)</f>
        <v>0</v>
      </c>
      <c r="BP79" s="3">
        <f>VLOOKUP(A79,'BalanceSheet 15-8-19'!$A$11:$CN$476,68,FALSE)</f>
        <v>0</v>
      </c>
      <c r="BQ79" s="3">
        <f>VLOOKUP(A79,'BalanceSheet 15-8-19'!$A$11:$CN$476,69,FALSE)</f>
        <v>0</v>
      </c>
      <c r="BR79" s="3">
        <f>VLOOKUP(A79,'BalanceSheet 15-8-19'!$A$11:$CN$476,70,FALSE)</f>
        <v>0</v>
      </c>
      <c r="BS79" s="3">
        <f>VLOOKUP(A79,'BalanceSheet 15-8-19'!$A$11:$CN$476,71,FALSE)</f>
        <v>0</v>
      </c>
      <c r="BT79" s="3">
        <f>VLOOKUP(A79,'BalanceSheet 15-8-19'!$A$11:$CN$476,72,FALSE)</f>
        <v>0</v>
      </c>
      <c r="BU79" s="3">
        <f>VLOOKUP(A79,'BalanceSheet 15-8-19'!$A$11:$CN$476,73,FALSE)</f>
        <v>0</v>
      </c>
      <c r="BV79" s="3">
        <f>VLOOKUP(A79,'BalanceSheet 15-8-19'!$A$11:$CN$476,74,FALSE)</f>
        <v>0</v>
      </c>
      <c r="BW79" s="3">
        <f>VLOOKUP(A79,'BalanceSheet 15-8-19'!$A$11:$CN$476,75,FALSE)</f>
        <v>0</v>
      </c>
      <c r="BX79" s="3">
        <f>VLOOKUP(A79,'BalanceSheet 15-8-19'!$A$11:$CN$476,76,FALSE)</f>
        <v>0</v>
      </c>
      <c r="BY79" s="3">
        <f>VLOOKUP(A79,'BalanceSheet 15-8-19'!$A$11:$CN$476,77,FALSE)</f>
        <v>0</v>
      </c>
      <c r="BZ79" s="3">
        <f>VLOOKUP(A79,'BalanceSheet 15-8-19'!$A$11:$CN$476,78,FALSE)</f>
        <v>0</v>
      </c>
      <c r="CA79" s="3">
        <f>VLOOKUP(A79,'BalanceSheet 15-8-19'!$A$11:$CN$476,79,FALSE)</f>
        <v>0</v>
      </c>
      <c r="CB79" s="3">
        <f>VLOOKUP(A79,'BalanceSheet 15-8-19'!$A$11:$CN$476,80,FALSE)</f>
        <v>0</v>
      </c>
      <c r="CC79" s="3">
        <f>VLOOKUP(A79,'BalanceSheet 15-8-19'!$A$11:$CN$476,81,FALSE)</f>
        <v>0</v>
      </c>
      <c r="CD79" s="3">
        <f>VLOOKUP(A79,'BalanceSheet 15-8-19'!$A$11:$CN$476,82,FALSE)</f>
        <v>0</v>
      </c>
      <c r="CE79" s="3">
        <f>VLOOKUP(A79,'BalanceSheet 15-8-19'!$A$11:$CN$476,83,FALSE)</f>
        <v>0</v>
      </c>
      <c r="CF79" s="3">
        <f>VLOOKUP(A79,'BalanceSheet 15-8-19'!$A$11:$CN$476,84,FALSE)</f>
        <v>0</v>
      </c>
      <c r="CG79" s="3">
        <f>VLOOKUP(A79,'BalanceSheet 15-8-19'!$A$11:$CN$476,85,FALSE)</f>
        <v>0</v>
      </c>
      <c r="CH79" s="3">
        <f>VLOOKUP(A79,'BalanceSheet 15-8-19'!$A$11:$CN$476,86,FALSE)</f>
        <v>0</v>
      </c>
      <c r="CI79" s="3">
        <f>VLOOKUP(A79,'BalanceSheet 15-8-19'!$A$11:$CN$476,87,FALSE)</f>
        <v>0</v>
      </c>
      <c r="CJ79" s="3">
        <f>VLOOKUP(A79,'BalanceSheet 15-8-19'!$A$11:$CN$476,88,FALSE)</f>
        <v>0</v>
      </c>
      <c r="CK79" s="3">
        <f>VLOOKUP(A79,'BalanceSheet 15-8-19'!$A$11:$CN$476,89,FALSE)</f>
        <v>0</v>
      </c>
      <c r="CL79" s="3">
        <f>VLOOKUP(A79,'BalanceSheet 15-8-19'!$A$11:$CN$476,90,FALSE)</f>
        <v>0</v>
      </c>
      <c r="CM79" s="3">
        <f>VLOOKUP(A79,'BalanceSheet 15-8-19'!$A$11:$CN$476,91,FALSE)</f>
        <v>0</v>
      </c>
      <c r="CN79" s="3">
        <f>VLOOKUP(A79,'BalanceSheet 15-8-19'!$A$11:$CS$476,92,FALSE)</f>
        <v>0</v>
      </c>
      <c r="CO79" s="3">
        <f>VLOOKUP(A79,'BalanceSheet 15-8-19'!$A$11:$CS$476,93,FALSE)</f>
        <v>0</v>
      </c>
      <c r="CP79" s="3">
        <f>VLOOKUP(A79,'BalanceSheet 15-8-19'!$A$11:$CS$476,94,FALSE)</f>
        <v>0</v>
      </c>
      <c r="CQ79" s="3">
        <f>VLOOKUP(A79,'BalanceSheet 15-8-19'!$A$11:$CS$476,95,FALSE)</f>
        <v>0</v>
      </c>
      <c r="CR79" s="3">
        <f>VLOOKUP(A79,'BalanceSheet 15-8-19'!$A$11:$CS$476,96,FALSE)</f>
        <v>0</v>
      </c>
      <c r="CS79" s="3">
        <f t="shared" si="3"/>
        <v>0</v>
      </c>
      <c r="CU79" s="19">
        <f>CS79-('BalanceSheet 15-8-19'!CS79-'BalanceSheet 15-8-19'!CV79-'BalanceSheet 15-8-19'!CW79)</f>
        <v>0</v>
      </c>
      <c r="CW79" s="132">
        <f t="shared" si="4"/>
        <v>0</v>
      </c>
      <c r="CZ79" s="148">
        <f>HLOOKUP(A79,CJE!$I$5:$TV$2054,2050, FALSE)</f>
        <v>0</v>
      </c>
      <c r="DB79" s="148">
        <f t="shared" si="5"/>
        <v>0</v>
      </c>
    </row>
    <row r="80" spans="1:106" x14ac:dyDescent="0.2">
      <c r="A80" s="3" t="str">
        <f>'BalanceSheet 15-8-19'!A80</f>
        <v>100-102-44 - Vietnam Eximbank 200014851238556 SGD(Spark X Lab Vietnam)</v>
      </c>
      <c r="B80" s="3">
        <f>VLOOKUP(A80,'BalanceSheet 15-8-19'!$A$11:$CN$476,2,FALSE)</f>
        <v>0</v>
      </c>
      <c r="C80" s="3">
        <f>VLOOKUP(A80,'BalanceSheet 15-8-19'!$A$11:$CN$476,3,FALSE)</f>
        <v>0</v>
      </c>
      <c r="D80" s="3">
        <f>VLOOKUP(A80,'BalanceSheet 15-8-19'!$A$11:$CN$476,4,FALSE)</f>
        <v>0</v>
      </c>
      <c r="E80" s="3">
        <f>VLOOKUP(A80,'BalanceSheet 15-8-19'!$A$11:$CN$476,5,FALSE)</f>
        <v>0</v>
      </c>
      <c r="F80" s="3">
        <f>VLOOKUP(A80,'BalanceSheet 15-8-19'!$A$11:$CN$476,6,FALSE)</f>
        <v>0</v>
      </c>
      <c r="G80" s="3">
        <f>VLOOKUP(A80,'BalanceSheet 15-8-19'!$A$11:$CN$476,7,FALSE)</f>
        <v>0</v>
      </c>
      <c r="H80" s="3">
        <f>VLOOKUP(A80,'BalanceSheet 15-8-19'!$A$11:$CN$476,8,FALSE)</f>
        <v>0</v>
      </c>
      <c r="I80" s="3">
        <f>VLOOKUP(A80,'BalanceSheet 15-8-19'!$A$11:$CN$476,9,FALSE)</f>
        <v>0</v>
      </c>
      <c r="J80" s="3"/>
      <c r="K80" s="3">
        <f>VLOOKUP(A80,'BalanceSheet 15-8-19'!$A$11:$CN$476,11,FALSE)</f>
        <v>0</v>
      </c>
      <c r="L80" s="3">
        <f>VLOOKUP(A80,'BalanceSheet 15-8-19'!$A$11:$CN$476,12,FALSE)</f>
        <v>0</v>
      </c>
      <c r="M80" s="3">
        <f>VLOOKUP(A80,'BalanceSheet 15-8-19'!$A$11:$CN$476,13,FALSE)</f>
        <v>0</v>
      </c>
      <c r="N80" s="3">
        <f>VLOOKUP(A80,'BalanceSheet 15-8-19'!$A$11:$CN$476,14,FALSE)</f>
        <v>0</v>
      </c>
      <c r="O80" s="3">
        <f>VLOOKUP(A80,'BalanceSheet 15-8-19'!$A$11:$CN$476,15,FALSE)</f>
        <v>0</v>
      </c>
      <c r="P80" s="3">
        <f>VLOOKUP(A80,'BalanceSheet 15-8-19'!$A$11:$CN$476,16,FALSE)</f>
        <v>0</v>
      </c>
      <c r="Q80" s="3">
        <f>VLOOKUP(A80,'BalanceSheet 15-8-19'!$A$11:$CN$476,17,FALSE)</f>
        <v>0</v>
      </c>
      <c r="R80" s="3">
        <f>VLOOKUP(A80,'BalanceSheet 15-8-19'!$A$11:$CN$476,18,FALSE)</f>
        <v>0</v>
      </c>
      <c r="S80" s="3">
        <f>VLOOKUP(A80,'BalanceSheet 15-8-19'!$A$11:$CN$476,19,FALSE)</f>
        <v>0</v>
      </c>
      <c r="T80" s="3">
        <f>VLOOKUP(A80,'BalanceSheet 15-8-19'!$A$11:$CN$476,20,FALSE)</f>
        <v>0</v>
      </c>
      <c r="U80" s="3">
        <f>VLOOKUP(A80,'BalanceSheet 15-8-19'!$A$11:$CN$476,21,FALSE)</f>
        <v>0</v>
      </c>
      <c r="V80" s="3">
        <f>VLOOKUP(A80,'BalanceSheet 15-8-19'!$A$11:$CN$476,22,FALSE)</f>
        <v>0</v>
      </c>
      <c r="W80" s="3">
        <f>VLOOKUP(A80,'BalanceSheet 15-8-19'!$A$11:$CN$476,23,FALSE)</f>
        <v>0</v>
      </c>
      <c r="X80" s="3">
        <f>VLOOKUP(A80,'BalanceSheet 15-8-19'!$A$11:$CN$476,24,FALSE)</f>
        <v>0</v>
      </c>
      <c r="Y80" s="3">
        <f>VLOOKUP(A80,'BalanceSheet 15-8-19'!$A$11:$CN$476,25,FALSE)</f>
        <v>0</v>
      </c>
      <c r="Z80" s="3">
        <f>VLOOKUP(A80,'BalanceSheet 15-8-19'!$A$11:$CN$476,26,FALSE)</f>
        <v>0</v>
      </c>
      <c r="AA80" s="3">
        <f>VLOOKUP(A80,'BalanceSheet 15-8-19'!$A$11:$CN$476,27,FALSE)</f>
        <v>0</v>
      </c>
      <c r="AB80" s="3">
        <f>VLOOKUP(A80,'BalanceSheet 15-8-19'!$A$11:$CN$476,28,FALSE)</f>
        <v>0</v>
      </c>
      <c r="AC80" s="3">
        <f>VLOOKUP(A80,'BalanceSheet 15-8-19'!$A$11:$CN$476,29,FALSE)</f>
        <v>0</v>
      </c>
      <c r="AD80" s="3">
        <f>VLOOKUP(A80,'BalanceSheet 15-8-19'!$A$11:$CN$476,30,FALSE)</f>
        <v>0</v>
      </c>
      <c r="AE80" s="3">
        <f>VLOOKUP(A80,'BalanceSheet 15-8-19'!$A$11:$CN$476,31,FALSE)</f>
        <v>0</v>
      </c>
      <c r="AF80" s="3">
        <f>VLOOKUP(A80,'BalanceSheet 15-8-19'!$A$11:$CN$476,32,FALSE)</f>
        <v>0</v>
      </c>
      <c r="AG80" s="3">
        <f>VLOOKUP(A80,'BalanceSheet 15-8-19'!$A$11:$CN$476,33,FALSE)</f>
        <v>0</v>
      </c>
      <c r="AH80" s="3">
        <f>VLOOKUP(A80,'BalanceSheet 15-8-19'!$A$11:$CN$476,34,FALSE)</f>
        <v>0</v>
      </c>
      <c r="AI80" s="3">
        <f>VLOOKUP(A80,'BalanceSheet 15-8-19'!$A$11:$CN$476,35,FALSE)</f>
        <v>0</v>
      </c>
      <c r="AJ80" s="3">
        <f>VLOOKUP(A80,'BalanceSheet 15-8-19'!$A$11:$CN$476,36,FALSE)</f>
        <v>0</v>
      </c>
      <c r="AK80" s="3">
        <f>VLOOKUP(A80,'BalanceSheet 15-8-19'!$A$11:$CN$476,37,FALSE)</f>
        <v>0</v>
      </c>
      <c r="AL80" s="3">
        <f>VLOOKUP(A80,'BalanceSheet 15-8-19'!$A$11:$CN$476,38,FALSE)</f>
        <v>0</v>
      </c>
      <c r="AM80" s="3">
        <f>VLOOKUP(A80,'BalanceSheet 15-8-19'!$A$11:$CN$476,39,FALSE)</f>
        <v>0</v>
      </c>
      <c r="AN80" s="3">
        <f>VLOOKUP(A80,'BalanceSheet 15-8-19'!$A$11:$CN$476,40,FALSE)</f>
        <v>0</v>
      </c>
      <c r="AO80" s="3">
        <f>VLOOKUP(A80,'BalanceSheet 15-8-19'!$A$11:$CN$476,41,FALSE)</f>
        <v>0</v>
      </c>
      <c r="AP80" s="3">
        <f>VLOOKUP(A80,'BalanceSheet 15-8-19'!$A$11:$CN$476,42,FALSE)</f>
        <v>0</v>
      </c>
      <c r="AQ80" s="3">
        <f>VLOOKUP(A80,'BalanceSheet 15-8-19'!$A$11:$CN$476,43,FALSE)</f>
        <v>0</v>
      </c>
      <c r="AR80" s="3">
        <f>VLOOKUP(A80,'BalanceSheet 15-8-19'!$A$11:$CN$476,44,FALSE)</f>
        <v>0</v>
      </c>
      <c r="AS80" s="3">
        <f>VLOOKUP(A80,'BalanceSheet 15-8-19'!$A$11:$CN$476,45,FALSE)</f>
        <v>0</v>
      </c>
      <c r="AT80" s="3">
        <f>VLOOKUP(A80,'BalanceSheet 15-8-19'!$A$11:$CN$476,46,FALSE)</f>
        <v>0</v>
      </c>
      <c r="AU80" s="3">
        <f>VLOOKUP(A80,'BalanceSheet 15-8-19'!$A$11:$CN$476,47,FALSE)</f>
        <v>0</v>
      </c>
      <c r="AV80" s="3">
        <f>VLOOKUP(A80,'BalanceSheet 15-8-19'!$A$11:$CN$476,48,FALSE)</f>
        <v>0</v>
      </c>
      <c r="AW80" s="3">
        <f>VLOOKUP(A80,'BalanceSheet 15-8-19'!$A$11:$CN$476,49,FALSE)</f>
        <v>0</v>
      </c>
      <c r="AX80" s="3">
        <f>VLOOKUP(A80,'BalanceSheet 15-8-19'!$A$11:$CN$476,50,FALSE)</f>
        <v>0</v>
      </c>
      <c r="AY80" s="3">
        <f>VLOOKUP(A80,'BalanceSheet 15-8-19'!$A$11:$CN$476,51,FALSE)</f>
        <v>0</v>
      </c>
      <c r="AZ80" s="3">
        <f>VLOOKUP(A80,'BalanceSheet 15-8-19'!$A$11:$CN$476,52,FALSE)</f>
        <v>0</v>
      </c>
      <c r="BA80" s="3">
        <f>VLOOKUP(A80,'BalanceSheet 15-8-19'!$A$11:$CN$476,53,FALSE)</f>
        <v>0</v>
      </c>
      <c r="BB80" s="3">
        <f>VLOOKUP(A80,'BalanceSheet 15-8-19'!$A$11:$CN$476,54,FALSE)</f>
        <v>0</v>
      </c>
      <c r="BC80" s="3">
        <f>VLOOKUP(A80,'BalanceSheet 15-8-19'!$A$11:$CN$476,55,FALSE)</f>
        <v>0</v>
      </c>
      <c r="BD80" s="3">
        <f>VLOOKUP(A80,'BalanceSheet 15-8-19'!$A$11:$CN$476,56,FALSE)</f>
        <v>0</v>
      </c>
      <c r="BE80" s="3">
        <f>VLOOKUP(A80,'BalanceSheet 15-8-19'!$A$11:$CN$476,57,FALSE)</f>
        <v>0</v>
      </c>
      <c r="BF80" s="3">
        <f>VLOOKUP(A80,'BalanceSheet 15-8-19'!$A$11:$CN$476,58,FALSE)</f>
        <v>0</v>
      </c>
      <c r="BG80" s="12">
        <f>VLOOKUP(A80,'BalanceSheet 15-8-19'!$A$11:$CN$476,59,FALSE)</f>
        <v>0</v>
      </c>
      <c r="BH80" s="3">
        <f>VLOOKUP(A80,'BalanceSheet 15-8-19'!$A$11:$CN$476,60,FALSE)</f>
        <v>0</v>
      </c>
      <c r="BI80" s="3">
        <f>VLOOKUP(A80,'BalanceSheet 15-8-19'!$A$11:$CN$476,61,FALSE)</f>
        <v>0</v>
      </c>
      <c r="BJ80" s="3">
        <f>VLOOKUP(A80,'BalanceSheet 15-8-19'!$A$11:$CN$476,62,FALSE)</f>
        <v>0</v>
      </c>
      <c r="BK80" s="3"/>
      <c r="BL80" s="3">
        <f>VLOOKUP(A80,'BalanceSheet 15-8-19'!$A$11:$CN$476,64,FALSE)</f>
        <v>0</v>
      </c>
      <c r="BM80" s="3">
        <f>VLOOKUP(A80,'BalanceSheet 15-8-19'!$A$11:$CN$476,65,FALSE)</f>
        <v>0</v>
      </c>
      <c r="BN80" s="3">
        <f>VLOOKUP(A80,'BalanceSheet 15-8-19'!$A$11:$CN$476,66,FALSE)</f>
        <v>0</v>
      </c>
      <c r="BO80" s="3">
        <f>VLOOKUP(A80,'BalanceSheet 15-8-19'!$A$11:$CN$476,67,FALSE)</f>
        <v>0</v>
      </c>
      <c r="BP80" s="3">
        <f>VLOOKUP(A80,'BalanceSheet 15-8-19'!$A$11:$CN$476,68,FALSE)</f>
        <v>0</v>
      </c>
      <c r="BQ80" s="3">
        <f>VLOOKUP(A80,'BalanceSheet 15-8-19'!$A$11:$CN$476,69,FALSE)</f>
        <v>0</v>
      </c>
      <c r="BR80" s="3">
        <f>VLOOKUP(A80,'BalanceSheet 15-8-19'!$A$11:$CN$476,70,FALSE)</f>
        <v>0</v>
      </c>
      <c r="BS80" s="3">
        <f>VLOOKUP(A80,'BalanceSheet 15-8-19'!$A$11:$CN$476,71,FALSE)</f>
        <v>0</v>
      </c>
      <c r="BT80" s="3">
        <f>VLOOKUP(A80,'BalanceSheet 15-8-19'!$A$11:$CN$476,72,FALSE)</f>
        <v>0</v>
      </c>
      <c r="BU80" s="3">
        <f>VLOOKUP(A80,'BalanceSheet 15-8-19'!$A$11:$CN$476,73,FALSE)</f>
        <v>0</v>
      </c>
      <c r="BV80" s="3">
        <f>VLOOKUP(A80,'BalanceSheet 15-8-19'!$A$11:$CN$476,74,FALSE)</f>
        <v>0</v>
      </c>
      <c r="BW80" s="3">
        <f>VLOOKUP(A80,'BalanceSheet 15-8-19'!$A$11:$CN$476,75,FALSE)</f>
        <v>0</v>
      </c>
      <c r="BX80" s="3">
        <f>VLOOKUP(A80,'BalanceSheet 15-8-19'!$A$11:$CN$476,76,FALSE)</f>
        <v>0</v>
      </c>
      <c r="BY80" s="3">
        <f>VLOOKUP(A80,'BalanceSheet 15-8-19'!$A$11:$CN$476,77,FALSE)</f>
        <v>0</v>
      </c>
      <c r="BZ80" s="3">
        <f>VLOOKUP(A80,'BalanceSheet 15-8-19'!$A$11:$CN$476,78,FALSE)</f>
        <v>0</v>
      </c>
      <c r="CA80" s="3">
        <f>VLOOKUP(A80,'BalanceSheet 15-8-19'!$A$11:$CN$476,79,FALSE)</f>
        <v>0</v>
      </c>
      <c r="CB80" s="3">
        <f>VLOOKUP(A80,'BalanceSheet 15-8-19'!$A$11:$CN$476,80,FALSE)</f>
        <v>0</v>
      </c>
      <c r="CC80" s="3">
        <f>VLOOKUP(A80,'BalanceSheet 15-8-19'!$A$11:$CN$476,81,FALSE)</f>
        <v>0</v>
      </c>
      <c r="CD80" s="3">
        <f>VLOOKUP(A80,'BalanceSheet 15-8-19'!$A$11:$CN$476,82,FALSE)</f>
        <v>0</v>
      </c>
      <c r="CE80" s="3">
        <f>VLOOKUP(A80,'BalanceSheet 15-8-19'!$A$11:$CN$476,83,FALSE)</f>
        <v>0</v>
      </c>
      <c r="CF80" s="3">
        <f>VLOOKUP(A80,'BalanceSheet 15-8-19'!$A$11:$CN$476,84,FALSE)</f>
        <v>0</v>
      </c>
      <c r="CG80" s="3">
        <f>VLOOKUP(A80,'BalanceSheet 15-8-19'!$A$11:$CN$476,85,FALSE)</f>
        <v>0</v>
      </c>
      <c r="CH80" s="3">
        <f>VLOOKUP(A80,'BalanceSheet 15-8-19'!$A$11:$CN$476,86,FALSE)</f>
        <v>0</v>
      </c>
      <c r="CI80" s="3">
        <f>VLOOKUP(A80,'BalanceSheet 15-8-19'!$A$11:$CN$476,87,FALSE)</f>
        <v>0</v>
      </c>
      <c r="CJ80" s="3">
        <f>VLOOKUP(A80,'BalanceSheet 15-8-19'!$A$11:$CN$476,88,FALSE)</f>
        <v>0</v>
      </c>
      <c r="CK80" s="3">
        <f>VLOOKUP(A80,'BalanceSheet 15-8-19'!$A$11:$CN$476,89,FALSE)</f>
        <v>0</v>
      </c>
      <c r="CL80" s="3">
        <f>VLOOKUP(A80,'BalanceSheet 15-8-19'!$A$11:$CN$476,90,FALSE)</f>
        <v>0</v>
      </c>
      <c r="CM80" s="3">
        <f>VLOOKUP(A80,'BalanceSheet 15-8-19'!$A$11:$CN$476,91,FALSE)</f>
        <v>0</v>
      </c>
      <c r="CN80" s="3">
        <f>VLOOKUP(A80,'BalanceSheet 15-8-19'!$A$11:$CS$476,92,FALSE)</f>
        <v>0</v>
      </c>
      <c r="CO80" s="3">
        <f>VLOOKUP(A80,'BalanceSheet 15-8-19'!$A$11:$CS$476,93,FALSE)</f>
        <v>0</v>
      </c>
      <c r="CP80" s="3">
        <f>VLOOKUP(A80,'BalanceSheet 15-8-19'!$A$11:$CS$476,94,FALSE)</f>
        <v>0</v>
      </c>
      <c r="CQ80" s="3">
        <f>VLOOKUP(A80,'BalanceSheet 15-8-19'!$A$11:$CS$476,95,FALSE)</f>
        <v>0</v>
      </c>
      <c r="CR80" s="3">
        <f>VLOOKUP(A80,'BalanceSheet 15-8-19'!$A$11:$CS$476,96,FALSE)</f>
        <v>0</v>
      </c>
      <c r="CS80" s="3">
        <f t="shared" si="3"/>
        <v>0</v>
      </c>
      <c r="CU80" s="19">
        <f>CS80-('BalanceSheet 15-8-19'!CS80-'BalanceSheet 15-8-19'!CV80-'BalanceSheet 15-8-19'!CW80)</f>
        <v>0</v>
      </c>
      <c r="CW80" s="132">
        <f t="shared" si="4"/>
        <v>0</v>
      </c>
      <c r="CZ80" s="148">
        <f>HLOOKUP(A80,CJE!$I$5:$TV$2054,2050, FALSE)</f>
        <v>0</v>
      </c>
      <c r="DB80" s="148">
        <f t="shared" si="5"/>
        <v>0</v>
      </c>
    </row>
    <row r="81" spans="1:106" x14ac:dyDescent="0.2">
      <c r="A81" s="3" t="str">
        <f>'BalanceSheet 15-8-19'!A81</f>
        <v>100-102-46 - 77 bank 5000339 JPY (zero to one)</v>
      </c>
      <c r="B81" s="3">
        <f>VLOOKUP(A81,'BalanceSheet 15-8-19'!$A$11:$CN$476,2,FALSE)</f>
        <v>0</v>
      </c>
      <c r="C81" s="3">
        <f>VLOOKUP(A81,'BalanceSheet 15-8-19'!$A$11:$CN$476,3,FALSE)</f>
        <v>0</v>
      </c>
      <c r="D81" s="3">
        <f>VLOOKUP(A81,'BalanceSheet 15-8-19'!$A$11:$CN$476,4,FALSE)</f>
        <v>0</v>
      </c>
      <c r="E81" s="3">
        <f>VLOOKUP(A81,'BalanceSheet 15-8-19'!$A$11:$CN$476,5,FALSE)</f>
        <v>0</v>
      </c>
      <c r="F81" s="3">
        <f>VLOOKUP(A81,'BalanceSheet 15-8-19'!$A$11:$CN$476,6,FALSE)</f>
        <v>0</v>
      </c>
      <c r="G81" s="3">
        <f>VLOOKUP(A81,'BalanceSheet 15-8-19'!$A$11:$CN$476,7,FALSE)</f>
        <v>0</v>
      </c>
      <c r="H81" s="3">
        <f>VLOOKUP(A81,'BalanceSheet 15-8-19'!$A$11:$CN$476,8,FALSE)</f>
        <v>0</v>
      </c>
      <c r="I81" s="3">
        <f>VLOOKUP(A81,'BalanceSheet 15-8-19'!$A$11:$CN$476,9,FALSE)</f>
        <v>0</v>
      </c>
      <c r="J81" s="3"/>
      <c r="K81" s="3">
        <f>VLOOKUP(A81,'BalanceSheet 15-8-19'!$A$11:$CN$476,11,FALSE)</f>
        <v>0</v>
      </c>
      <c r="L81" s="3">
        <f>VLOOKUP(A81,'BalanceSheet 15-8-19'!$A$11:$CN$476,12,FALSE)</f>
        <v>0</v>
      </c>
      <c r="M81" s="3">
        <f>VLOOKUP(A81,'BalanceSheet 15-8-19'!$A$11:$CN$476,13,FALSE)</f>
        <v>0</v>
      </c>
      <c r="N81" s="3">
        <f>VLOOKUP(A81,'BalanceSheet 15-8-19'!$A$11:$CN$476,14,FALSE)</f>
        <v>0</v>
      </c>
      <c r="O81" s="3">
        <f>VLOOKUP(A81,'BalanceSheet 15-8-19'!$A$11:$CN$476,15,FALSE)</f>
        <v>0</v>
      </c>
      <c r="P81" s="3">
        <f>VLOOKUP(A81,'BalanceSheet 15-8-19'!$A$11:$CN$476,16,FALSE)</f>
        <v>0</v>
      </c>
      <c r="Q81" s="3">
        <f>VLOOKUP(A81,'BalanceSheet 15-8-19'!$A$11:$CN$476,17,FALSE)</f>
        <v>0</v>
      </c>
      <c r="R81" s="3">
        <f>VLOOKUP(A81,'BalanceSheet 15-8-19'!$A$11:$CN$476,18,FALSE)</f>
        <v>0</v>
      </c>
      <c r="S81" s="3">
        <f>VLOOKUP(A81,'BalanceSheet 15-8-19'!$A$11:$CN$476,19,FALSE)</f>
        <v>0</v>
      </c>
      <c r="T81" s="3">
        <f>VLOOKUP(A81,'BalanceSheet 15-8-19'!$A$11:$CN$476,20,FALSE)</f>
        <v>0</v>
      </c>
      <c r="U81" s="3">
        <f>VLOOKUP(A81,'BalanceSheet 15-8-19'!$A$11:$CN$476,21,FALSE)</f>
        <v>0</v>
      </c>
      <c r="V81" s="3">
        <f>VLOOKUP(A81,'BalanceSheet 15-8-19'!$A$11:$CN$476,22,FALSE)</f>
        <v>0</v>
      </c>
      <c r="W81" s="3">
        <f>VLOOKUP(A81,'BalanceSheet 15-8-19'!$A$11:$CN$476,23,FALSE)</f>
        <v>0</v>
      </c>
      <c r="X81" s="3">
        <f>VLOOKUP(A81,'BalanceSheet 15-8-19'!$A$11:$CN$476,24,FALSE)</f>
        <v>0</v>
      </c>
      <c r="Y81" s="3">
        <f>VLOOKUP(A81,'BalanceSheet 15-8-19'!$A$11:$CN$476,25,FALSE)</f>
        <v>0</v>
      </c>
      <c r="Z81" s="3">
        <f>VLOOKUP(A81,'BalanceSheet 15-8-19'!$A$11:$CN$476,26,FALSE)</f>
        <v>0</v>
      </c>
      <c r="AA81" s="3">
        <f>VLOOKUP(A81,'BalanceSheet 15-8-19'!$A$11:$CN$476,27,FALSE)</f>
        <v>0</v>
      </c>
      <c r="AB81" s="3">
        <f>VLOOKUP(A81,'BalanceSheet 15-8-19'!$A$11:$CN$476,28,FALSE)</f>
        <v>0</v>
      </c>
      <c r="AC81" s="3">
        <f>VLOOKUP(A81,'BalanceSheet 15-8-19'!$A$11:$CN$476,29,FALSE)</f>
        <v>0</v>
      </c>
      <c r="AD81" s="3">
        <f>VLOOKUP(A81,'BalanceSheet 15-8-19'!$A$11:$CN$476,30,FALSE)</f>
        <v>0</v>
      </c>
      <c r="AE81" s="3">
        <f>VLOOKUP(A81,'BalanceSheet 15-8-19'!$A$11:$CN$476,31,FALSE)</f>
        <v>0</v>
      </c>
      <c r="AF81" s="3">
        <f>VLOOKUP(A81,'BalanceSheet 15-8-19'!$A$11:$CN$476,32,FALSE)</f>
        <v>0</v>
      </c>
      <c r="AG81" s="3">
        <f>VLOOKUP(A81,'BalanceSheet 15-8-19'!$A$11:$CN$476,33,FALSE)</f>
        <v>0</v>
      </c>
      <c r="AH81" s="3">
        <f>VLOOKUP(A81,'BalanceSheet 15-8-19'!$A$11:$CN$476,34,FALSE)</f>
        <v>0</v>
      </c>
      <c r="AI81" s="3">
        <f>VLOOKUP(A81,'BalanceSheet 15-8-19'!$A$11:$CN$476,35,FALSE)</f>
        <v>0</v>
      </c>
      <c r="AJ81" s="3">
        <f>VLOOKUP(A81,'BalanceSheet 15-8-19'!$A$11:$CN$476,36,FALSE)</f>
        <v>0</v>
      </c>
      <c r="AK81" s="3">
        <f>VLOOKUP(A81,'BalanceSheet 15-8-19'!$A$11:$CN$476,37,FALSE)</f>
        <v>0</v>
      </c>
      <c r="AL81" s="3">
        <f>VLOOKUP(A81,'BalanceSheet 15-8-19'!$A$11:$CN$476,38,FALSE)</f>
        <v>0</v>
      </c>
      <c r="AM81" s="3">
        <f>VLOOKUP(A81,'BalanceSheet 15-8-19'!$A$11:$CN$476,39,FALSE)</f>
        <v>0</v>
      </c>
      <c r="AN81" s="3">
        <f>VLOOKUP(A81,'BalanceSheet 15-8-19'!$A$11:$CN$476,40,FALSE)</f>
        <v>0</v>
      </c>
      <c r="AO81" s="3">
        <f>VLOOKUP(A81,'BalanceSheet 15-8-19'!$A$11:$CN$476,41,FALSE)</f>
        <v>0</v>
      </c>
      <c r="AP81" s="3">
        <f>VLOOKUP(A81,'BalanceSheet 15-8-19'!$A$11:$CN$476,42,FALSE)</f>
        <v>0</v>
      </c>
      <c r="AQ81" s="3">
        <f>VLOOKUP(A81,'BalanceSheet 15-8-19'!$A$11:$CN$476,43,FALSE)</f>
        <v>0</v>
      </c>
      <c r="AR81" s="3">
        <f>VLOOKUP(A81,'BalanceSheet 15-8-19'!$A$11:$CN$476,44,FALSE)</f>
        <v>0</v>
      </c>
      <c r="AS81" s="3">
        <f>VLOOKUP(A81,'BalanceSheet 15-8-19'!$A$11:$CN$476,45,FALSE)</f>
        <v>0</v>
      </c>
      <c r="AT81" s="3">
        <f>VLOOKUP(A81,'BalanceSheet 15-8-19'!$A$11:$CN$476,46,FALSE)</f>
        <v>0</v>
      </c>
      <c r="AU81" s="3">
        <f>VLOOKUP(A81,'BalanceSheet 15-8-19'!$A$11:$CN$476,47,FALSE)</f>
        <v>0</v>
      </c>
      <c r="AV81" s="3">
        <f>VLOOKUP(A81,'BalanceSheet 15-8-19'!$A$11:$CN$476,48,FALSE)</f>
        <v>0</v>
      </c>
      <c r="AW81" s="3">
        <f>VLOOKUP(A81,'BalanceSheet 15-8-19'!$A$11:$CN$476,49,FALSE)</f>
        <v>0</v>
      </c>
      <c r="AX81" s="3">
        <f>VLOOKUP(A81,'BalanceSheet 15-8-19'!$A$11:$CN$476,50,FALSE)</f>
        <v>0</v>
      </c>
      <c r="AY81" s="3">
        <f>VLOOKUP(A81,'BalanceSheet 15-8-19'!$A$11:$CN$476,51,FALSE)</f>
        <v>0</v>
      </c>
      <c r="AZ81" s="3">
        <f>VLOOKUP(A81,'BalanceSheet 15-8-19'!$A$11:$CN$476,52,FALSE)</f>
        <v>0</v>
      </c>
      <c r="BA81" s="3">
        <f>VLOOKUP(A81,'BalanceSheet 15-8-19'!$A$11:$CN$476,53,FALSE)</f>
        <v>0</v>
      </c>
      <c r="BB81" s="3">
        <f>VLOOKUP(A81,'BalanceSheet 15-8-19'!$A$11:$CN$476,54,FALSE)</f>
        <v>0</v>
      </c>
      <c r="BC81" s="3">
        <f>VLOOKUP(A81,'BalanceSheet 15-8-19'!$A$11:$CN$476,55,FALSE)</f>
        <v>0</v>
      </c>
      <c r="BD81" s="3">
        <f>VLOOKUP(A81,'BalanceSheet 15-8-19'!$A$11:$CN$476,56,FALSE)</f>
        <v>0</v>
      </c>
      <c r="BE81" s="3">
        <f>VLOOKUP(A81,'BalanceSheet 15-8-19'!$A$11:$CN$476,57,FALSE)</f>
        <v>0</v>
      </c>
      <c r="BF81" s="3">
        <f>VLOOKUP(A81,'BalanceSheet 15-8-19'!$A$11:$CN$476,58,FALSE)</f>
        <v>0</v>
      </c>
      <c r="BG81" s="12">
        <f>VLOOKUP(A81,'BalanceSheet 15-8-19'!$A$11:$CN$476,59,FALSE)</f>
        <v>0</v>
      </c>
      <c r="BH81" s="3">
        <f>VLOOKUP(A81,'BalanceSheet 15-8-19'!$A$11:$CN$476,60,FALSE)</f>
        <v>0</v>
      </c>
      <c r="BI81" s="3">
        <f>VLOOKUP(A81,'BalanceSheet 15-8-19'!$A$11:$CN$476,61,FALSE)</f>
        <v>0</v>
      </c>
      <c r="BJ81" s="3">
        <f>VLOOKUP(A81,'BalanceSheet 15-8-19'!$A$11:$CN$476,62,FALSE)</f>
        <v>0</v>
      </c>
      <c r="BK81" s="3"/>
      <c r="BL81" s="3">
        <f>VLOOKUP(A81,'BalanceSheet 15-8-19'!$A$11:$CN$476,64,FALSE)</f>
        <v>0</v>
      </c>
      <c r="BM81" s="3">
        <f>VLOOKUP(A81,'BalanceSheet 15-8-19'!$A$11:$CN$476,65,FALSE)</f>
        <v>0</v>
      </c>
      <c r="BN81" s="3">
        <f>VLOOKUP(A81,'BalanceSheet 15-8-19'!$A$11:$CN$476,66,FALSE)</f>
        <v>0</v>
      </c>
      <c r="BO81" s="3">
        <f>VLOOKUP(A81,'BalanceSheet 15-8-19'!$A$11:$CN$476,67,FALSE)</f>
        <v>0</v>
      </c>
      <c r="BP81" s="3">
        <f>VLOOKUP(A81,'BalanceSheet 15-8-19'!$A$11:$CN$476,68,FALSE)</f>
        <v>0</v>
      </c>
      <c r="BQ81" s="3">
        <f>VLOOKUP(A81,'BalanceSheet 15-8-19'!$A$11:$CN$476,69,FALSE)</f>
        <v>0</v>
      </c>
      <c r="BR81" s="3">
        <f>VLOOKUP(A81,'BalanceSheet 15-8-19'!$A$11:$CN$476,70,FALSE)</f>
        <v>0</v>
      </c>
      <c r="BS81" s="3">
        <f>VLOOKUP(A81,'BalanceSheet 15-8-19'!$A$11:$CN$476,71,FALSE)</f>
        <v>0</v>
      </c>
      <c r="BT81" s="3">
        <f>VLOOKUP(A81,'BalanceSheet 15-8-19'!$A$11:$CN$476,72,FALSE)</f>
        <v>0</v>
      </c>
      <c r="BU81" s="3">
        <f>VLOOKUP(A81,'BalanceSheet 15-8-19'!$A$11:$CN$476,73,FALSE)</f>
        <v>0</v>
      </c>
      <c r="BV81" s="3">
        <f>VLOOKUP(A81,'BalanceSheet 15-8-19'!$A$11:$CN$476,74,FALSE)</f>
        <v>0</v>
      </c>
      <c r="BW81" s="3">
        <f>VLOOKUP(A81,'BalanceSheet 15-8-19'!$A$11:$CN$476,75,FALSE)</f>
        <v>0</v>
      </c>
      <c r="BX81" s="3">
        <f>VLOOKUP(A81,'BalanceSheet 15-8-19'!$A$11:$CN$476,76,FALSE)</f>
        <v>0</v>
      </c>
      <c r="BY81" s="3">
        <f>VLOOKUP(A81,'BalanceSheet 15-8-19'!$A$11:$CN$476,77,FALSE)</f>
        <v>0</v>
      </c>
      <c r="BZ81" s="3">
        <f>VLOOKUP(A81,'BalanceSheet 15-8-19'!$A$11:$CN$476,78,FALSE)</f>
        <v>0</v>
      </c>
      <c r="CA81" s="3">
        <f>VLOOKUP(A81,'BalanceSheet 15-8-19'!$A$11:$CN$476,79,FALSE)</f>
        <v>0</v>
      </c>
      <c r="CB81" s="3">
        <f>VLOOKUP(A81,'BalanceSheet 15-8-19'!$A$11:$CN$476,80,FALSE)</f>
        <v>0</v>
      </c>
      <c r="CC81" s="3">
        <f>VLOOKUP(A81,'BalanceSheet 15-8-19'!$A$11:$CN$476,81,FALSE)</f>
        <v>0</v>
      </c>
      <c r="CD81" s="3">
        <f>VLOOKUP(A81,'BalanceSheet 15-8-19'!$A$11:$CN$476,82,FALSE)</f>
        <v>0</v>
      </c>
      <c r="CE81" s="3">
        <f>VLOOKUP(A81,'BalanceSheet 15-8-19'!$A$11:$CN$476,83,FALSE)</f>
        <v>0</v>
      </c>
      <c r="CF81" s="3">
        <f>VLOOKUP(A81,'BalanceSheet 15-8-19'!$A$11:$CN$476,84,FALSE)</f>
        <v>0</v>
      </c>
      <c r="CG81" s="3">
        <f>VLOOKUP(A81,'BalanceSheet 15-8-19'!$A$11:$CN$476,85,FALSE)</f>
        <v>0</v>
      </c>
      <c r="CH81" s="3">
        <f>VLOOKUP(A81,'BalanceSheet 15-8-19'!$A$11:$CN$476,86,FALSE)</f>
        <v>0</v>
      </c>
      <c r="CI81" s="3">
        <f>VLOOKUP(A81,'BalanceSheet 15-8-19'!$A$11:$CN$476,87,FALSE)</f>
        <v>0</v>
      </c>
      <c r="CJ81" s="3">
        <f>VLOOKUP(A81,'BalanceSheet 15-8-19'!$A$11:$CN$476,88,FALSE)</f>
        <v>0</v>
      </c>
      <c r="CK81" s="3">
        <f>VLOOKUP(A81,'BalanceSheet 15-8-19'!$A$11:$CN$476,89,FALSE)</f>
        <v>0</v>
      </c>
      <c r="CL81" s="3">
        <f>VLOOKUP(A81,'BalanceSheet 15-8-19'!$A$11:$CN$476,90,FALSE)</f>
        <v>0</v>
      </c>
      <c r="CM81" s="3">
        <f>VLOOKUP(A81,'BalanceSheet 15-8-19'!$A$11:$CN$476,91,FALSE)</f>
        <v>0</v>
      </c>
      <c r="CN81" s="3">
        <f>VLOOKUP(A81,'BalanceSheet 15-8-19'!$A$11:$CS$476,92,FALSE)</f>
        <v>0</v>
      </c>
      <c r="CO81" s="3">
        <f>VLOOKUP(A81,'BalanceSheet 15-8-19'!$A$11:$CS$476,93,FALSE)</f>
        <v>0</v>
      </c>
      <c r="CP81" s="3">
        <f>VLOOKUP(A81,'BalanceSheet 15-8-19'!$A$11:$CS$476,94,FALSE)</f>
        <v>0</v>
      </c>
      <c r="CQ81" s="3">
        <f>VLOOKUP(A81,'BalanceSheet 15-8-19'!$A$11:$CS$476,95,FALSE)</f>
        <v>0</v>
      </c>
      <c r="CR81" s="3">
        <f>VLOOKUP(A81,'BalanceSheet 15-8-19'!$A$11:$CS$476,96,FALSE)</f>
        <v>0</v>
      </c>
      <c r="CS81" s="3">
        <f t="shared" si="3"/>
        <v>0</v>
      </c>
      <c r="CU81" s="19">
        <f>CS81-('BalanceSheet 15-8-19'!CS81-'BalanceSheet 15-8-19'!CV81-'BalanceSheet 15-8-19'!CW81)</f>
        <v>0</v>
      </c>
      <c r="CW81" s="132">
        <f t="shared" si="4"/>
        <v>0</v>
      </c>
      <c r="CZ81" s="148">
        <f>HLOOKUP(A81,CJE!$I$5:$TV$2054,2050, FALSE)</f>
        <v>0</v>
      </c>
      <c r="DB81" s="148">
        <f t="shared" si="5"/>
        <v>0</v>
      </c>
    </row>
    <row r="82" spans="1:106" x14ac:dyDescent="0.2">
      <c r="A82" s="3" t="str">
        <f>'BalanceSheet 15-8-19'!A82</f>
        <v>100-102-47 - OCBC 503194029201 JPY (SXL)</v>
      </c>
      <c r="B82" s="3">
        <f>VLOOKUP(A82,'BalanceSheet 15-8-19'!$A$11:$CN$476,2,FALSE)</f>
        <v>0</v>
      </c>
      <c r="C82" s="3">
        <f>VLOOKUP(A82,'BalanceSheet 15-8-19'!$A$11:$CN$476,3,FALSE)</f>
        <v>0</v>
      </c>
      <c r="D82" s="3">
        <f>VLOOKUP(A82,'BalanceSheet 15-8-19'!$A$11:$CN$476,4,FALSE)</f>
        <v>0</v>
      </c>
      <c r="E82" s="3">
        <f>VLOOKUP(A82,'BalanceSheet 15-8-19'!$A$11:$CN$476,5,FALSE)</f>
        <v>0</v>
      </c>
      <c r="F82" s="3">
        <f>VLOOKUP(A82,'BalanceSheet 15-8-19'!$A$11:$CN$476,6,FALSE)</f>
        <v>0</v>
      </c>
      <c r="G82" s="3">
        <f>VLOOKUP(A82,'BalanceSheet 15-8-19'!$A$11:$CN$476,7,FALSE)</f>
        <v>0</v>
      </c>
      <c r="H82" s="3">
        <f>VLOOKUP(A82,'BalanceSheet 15-8-19'!$A$11:$CN$476,8,FALSE)</f>
        <v>0</v>
      </c>
      <c r="I82" s="3">
        <f>VLOOKUP(A82,'BalanceSheet 15-8-19'!$A$11:$CN$476,9,FALSE)</f>
        <v>0</v>
      </c>
      <c r="J82" s="3"/>
      <c r="K82" s="3">
        <f>VLOOKUP(A82,'BalanceSheet 15-8-19'!$A$11:$CN$476,11,FALSE)</f>
        <v>0</v>
      </c>
      <c r="L82" s="3">
        <f>VLOOKUP(A82,'BalanceSheet 15-8-19'!$A$11:$CN$476,12,FALSE)</f>
        <v>0</v>
      </c>
      <c r="M82" s="3">
        <f>VLOOKUP(A82,'BalanceSheet 15-8-19'!$A$11:$CN$476,13,FALSE)</f>
        <v>0</v>
      </c>
      <c r="N82" s="3">
        <f>VLOOKUP(A82,'BalanceSheet 15-8-19'!$A$11:$CN$476,14,FALSE)</f>
        <v>0</v>
      </c>
      <c r="O82" s="3">
        <f>VLOOKUP(A82,'BalanceSheet 15-8-19'!$A$11:$CN$476,15,FALSE)</f>
        <v>0</v>
      </c>
      <c r="P82" s="3">
        <f>VLOOKUP(A82,'BalanceSheet 15-8-19'!$A$11:$CN$476,16,FALSE)</f>
        <v>0</v>
      </c>
      <c r="Q82" s="3">
        <f>VLOOKUP(A82,'BalanceSheet 15-8-19'!$A$11:$CN$476,17,FALSE)</f>
        <v>0</v>
      </c>
      <c r="R82" s="3">
        <f>VLOOKUP(A82,'BalanceSheet 15-8-19'!$A$11:$CN$476,18,FALSE)</f>
        <v>0</v>
      </c>
      <c r="S82" s="3">
        <f>VLOOKUP(A82,'BalanceSheet 15-8-19'!$A$11:$CN$476,19,FALSE)</f>
        <v>0</v>
      </c>
      <c r="T82" s="3">
        <f>VLOOKUP(A82,'BalanceSheet 15-8-19'!$A$11:$CN$476,20,FALSE)</f>
        <v>0</v>
      </c>
      <c r="U82" s="3">
        <f>VLOOKUP(A82,'BalanceSheet 15-8-19'!$A$11:$CN$476,21,FALSE)</f>
        <v>0</v>
      </c>
      <c r="V82" s="3">
        <f>VLOOKUP(A82,'BalanceSheet 15-8-19'!$A$11:$CN$476,22,FALSE)</f>
        <v>0</v>
      </c>
      <c r="W82" s="3">
        <f>VLOOKUP(A82,'BalanceSheet 15-8-19'!$A$11:$CN$476,23,FALSE)</f>
        <v>0</v>
      </c>
      <c r="X82" s="3">
        <f>VLOOKUP(A82,'BalanceSheet 15-8-19'!$A$11:$CN$476,24,FALSE)</f>
        <v>0</v>
      </c>
      <c r="Y82" s="3">
        <f>VLOOKUP(A82,'BalanceSheet 15-8-19'!$A$11:$CN$476,25,FALSE)</f>
        <v>0</v>
      </c>
      <c r="Z82" s="3">
        <f>VLOOKUP(A82,'BalanceSheet 15-8-19'!$A$11:$CN$476,26,FALSE)</f>
        <v>0</v>
      </c>
      <c r="AA82" s="3">
        <f>VLOOKUP(A82,'BalanceSheet 15-8-19'!$A$11:$CN$476,27,FALSE)</f>
        <v>0</v>
      </c>
      <c r="AB82" s="3">
        <f>VLOOKUP(A82,'BalanceSheet 15-8-19'!$A$11:$CN$476,28,FALSE)</f>
        <v>0</v>
      </c>
      <c r="AC82" s="3">
        <f>VLOOKUP(A82,'BalanceSheet 15-8-19'!$A$11:$CN$476,29,FALSE)</f>
        <v>0</v>
      </c>
      <c r="AD82" s="3">
        <f>VLOOKUP(A82,'BalanceSheet 15-8-19'!$A$11:$CN$476,30,FALSE)</f>
        <v>0</v>
      </c>
      <c r="AE82" s="3">
        <f>VLOOKUP(A82,'BalanceSheet 15-8-19'!$A$11:$CN$476,31,FALSE)</f>
        <v>0</v>
      </c>
      <c r="AF82" s="3">
        <f>VLOOKUP(A82,'BalanceSheet 15-8-19'!$A$11:$CN$476,32,FALSE)</f>
        <v>0</v>
      </c>
      <c r="AG82" s="3">
        <f>VLOOKUP(A82,'BalanceSheet 15-8-19'!$A$11:$CN$476,33,FALSE)</f>
        <v>0</v>
      </c>
      <c r="AH82" s="3">
        <f>VLOOKUP(A82,'BalanceSheet 15-8-19'!$A$11:$CN$476,34,FALSE)</f>
        <v>0</v>
      </c>
      <c r="AI82" s="3">
        <f>VLOOKUP(A82,'BalanceSheet 15-8-19'!$A$11:$CN$476,35,FALSE)</f>
        <v>0</v>
      </c>
      <c r="AJ82" s="3">
        <f>VLOOKUP(A82,'BalanceSheet 15-8-19'!$A$11:$CN$476,36,FALSE)</f>
        <v>0</v>
      </c>
      <c r="AK82" s="3">
        <f>VLOOKUP(A82,'BalanceSheet 15-8-19'!$A$11:$CN$476,37,FALSE)</f>
        <v>0</v>
      </c>
      <c r="AL82" s="3">
        <f>VLOOKUP(A82,'BalanceSheet 15-8-19'!$A$11:$CN$476,38,FALSE)</f>
        <v>0</v>
      </c>
      <c r="AM82" s="3">
        <f>VLOOKUP(A82,'BalanceSheet 15-8-19'!$A$11:$CN$476,39,FALSE)</f>
        <v>0</v>
      </c>
      <c r="AN82" s="3">
        <f>VLOOKUP(A82,'BalanceSheet 15-8-19'!$A$11:$CN$476,40,FALSE)</f>
        <v>0</v>
      </c>
      <c r="AO82" s="3">
        <f>VLOOKUP(A82,'BalanceSheet 15-8-19'!$A$11:$CN$476,41,FALSE)</f>
        <v>0</v>
      </c>
      <c r="AP82" s="3">
        <f>VLOOKUP(A82,'BalanceSheet 15-8-19'!$A$11:$CN$476,42,FALSE)</f>
        <v>0</v>
      </c>
      <c r="AQ82" s="3">
        <f>VLOOKUP(A82,'BalanceSheet 15-8-19'!$A$11:$CN$476,43,FALSE)</f>
        <v>0</v>
      </c>
      <c r="AR82" s="3">
        <f>VLOOKUP(A82,'BalanceSheet 15-8-19'!$A$11:$CN$476,44,FALSE)</f>
        <v>0</v>
      </c>
      <c r="AS82" s="3">
        <f>VLOOKUP(A82,'BalanceSheet 15-8-19'!$A$11:$CN$476,45,FALSE)</f>
        <v>0</v>
      </c>
      <c r="AT82" s="3">
        <f>VLOOKUP(A82,'BalanceSheet 15-8-19'!$A$11:$CN$476,46,FALSE)</f>
        <v>0</v>
      </c>
      <c r="AU82" s="3">
        <f>VLOOKUP(A82,'BalanceSheet 15-8-19'!$A$11:$CN$476,47,FALSE)</f>
        <v>0</v>
      </c>
      <c r="AV82" s="3">
        <f>VLOOKUP(A82,'BalanceSheet 15-8-19'!$A$11:$CN$476,48,FALSE)</f>
        <v>0</v>
      </c>
      <c r="AW82" s="3">
        <f>VLOOKUP(A82,'BalanceSheet 15-8-19'!$A$11:$CN$476,49,FALSE)</f>
        <v>0</v>
      </c>
      <c r="AX82" s="3">
        <f>VLOOKUP(A82,'BalanceSheet 15-8-19'!$A$11:$CN$476,50,FALSE)</f>
        <v>0</v>
      </c>
      <c r="AY82" s="3">
        <f>VLOOKUP(A82,'BalanceSheet 15-8-19'!$A$11:$CN$476,51,FALSE)</f>
        <v>0</v>
      </c>
      <c r="AZ82" s="3">
        <f>VLOOKUP(A82,'BalanceSheet 15-8-19'!$A$11:$CN$476,52,FALSE)</f>
        <v>0</v>
      </c>
      <c r="BA82" s="3">
        <f>VLOOKUP(A82,'BalanceSheet 15-8-19'!$A$11:$CN$476,53,FALSE)</f>
        <v>0</v>
      </c>
      <c r="BB82" s="3">
        <f>VLOOKUP(A82,'BalanceSheet 15-8-19'!$A$11:$CN$476,54,FALSE)</f>
        <v>0</v>
      </c>
      <c r="BC82" s="3">
        <f>VLOOKUP(A82,'BalanceSheet 15-8-19'!$A$11:$CN$476,55,FALSE)</f>
        <v>0</v>
      </c>
      <c r="BD82" s="3">
        <f>VLOOKUP(A82,'BalanceSheet 15-8-19'!$A$11:$CN$476,56,FALSE)</f>
        <v>0</v>
      </c>
      <c r="BE82" s="3">
        <f>VLOOKUP(A82,'BalanceSheet 15-8-19'!$A$11:$CN$476,57,FALSE)</f>
        <v>0</v>
      </c>
      <c r="BF82" s="3">
        <f>VLOOKUP(A82,'BalanceSheet 15-8-19'!$A$11:$CN$476,58,FALSE)</f>
        <v>0</v>
      </c>
      <c r="BG82" s="12">
        <f>VLOOKUP(A82,'BalanceSheet 15-8-19'!$A$11:$CN$476,59,FALSE)</f>
        <v>0</v>
      </c>
      <c r="BH82" s="3">
        <f>VLOOKUP(A82,'BalanceSheet 15-8-19'!$A$11:$CN$476,60,FALSE)</f>
        <v>0</v>
      </c>
      <c r="BI82" s="3">
        <f>VLOOKUP(A82,'BalanceSheet 15-8-19'!$A$11:$CN$476,61,FALSE)</f>
        <v>0</v>
      </c>
      <c r="BJ82" s="3">
        <f>VLOOKUP(A82,'BalanceSheet 15-8-19'!$A$11:$CN$476,62,FALSE)</f>
        <v>0</v>
      </c>
      <c r="BK82" s="3"/>
      <c r="BL82" s="3">
        <f>VLOOKUP(A82,'BalanceSheet 15-8-19'!$A$11:$CN$476,64,FALSE)</f>
        <v>0</v>
      </c>
      <c r="BM82" s="3">
        <f>VLOOKUP(A82,'BalanceSheet 15-8-19'!$A$11:$CN$476,65,FALSE)</f>
        <v>0</v>
      </c>
      <c r="BN82" s="3">
        <f>VLOOKUP(A82,'BalanceSheet 15-8-19'!$A$11:$CN$476,66,FALSE)</f>
        <v>0</v>
      </c>
      <c r="BO82" s="3">
        <f>VLOOKUP(A82,'BalanceSheet 15-8-19'!$A$11:$CN$476,67,FALSE)</f>
        <v>0</v>
      </c>
      <c r="BP82" s="3">
        <f>VLOOKUP(A82,'BalanceSheet 15-8-19'!$A$11:$CN$476,68,FALSE)</f>
        <v>0</v>
      </c>
      <c r="BQ82" s="3">
        <f>VLOOKUP(A82,'BalanceSheet 15-8-19'!$A$11:$CN$476,69,FALSE)</f>
        <v>0</v>
      </c>
      <c r="BR82" s="3">
        <f>VLOOKUP(A82,'BalanceSheet 15-8-19'!$A$11:$CN$476,70,FALSE)</f>
        <v>0</v>
      </c>
      <c r="BS82" s="3">
        <f>VLOOKUP(A82,'BalanceSheet 15-8-19'!$A$11:$CN$476,71,FALSE)</f>
        <v>0</v>
      </c>
      <c r="BT82" s="3">
        <f>VLOOKUP(A82,'BalanceSheet 15-8-19'!$A$11:$CN$476,72,FALSE)</f>
        <v>0</v>
      </c>
      <c r="BU82" s="3">
        <f>VLOOKUP(A82,'BalanceSheet 15-8-19'!$A$11:$CN$476,73,FALSE)</f>
        <v>0</v>
      </c>
      <c r="BV82" s="3">
        <f>VLOOKUP(A82,'BalanceSheet 15-8-19'!$A$11:$CN$476,74,FALSE)</f>
        <v>0</v>
      </c>
      <c r="BW82" s="3">
        <f>VLOOKUP(A82,'BalanceSheet 15-8-19'!$A$11:$CN$476,75,FALSE)</f>
        <v>0</v>
      </c>
      <c r="BX82" s="3">
        <f>VLOOKUP(A82,'BalanceSheet 15-8-19'!$A$11:$CN$476,76,FALSE)</f>
        <v>0</v>
      </c>
      <c r="BY82" s="3">
        <f>VLOOKUP(A82,'BalanceSheet 15-8-19'!$A$11:$CN$476,77,FALSE)</f>
        <v>0</v>
      </c>
      <c r="BZ82" s="3">
        <f>VLOOKUP(A82,'BalanceSheet 15-8-19'!$A$11:$CN$476,78,FALSE)</f>
        <v>0</v>
      </c>
      <c r="CA82" s="3">
        <f>VLOOKUP(A82,'BalanceSheet 15-8-19'!$A$11:$CN$476,79,FALSE)</f>
        <v>0</v>
      </c>
      <c r="CB82" s="3">
        <f>VLOOKUP(A82,'BalanceSheet 15-8-19'!$A$11:$CN$476,80,FALSE)</f>
        <v>0</v>
      </c>
      <c r="CC82" s="3">
        <f>VLOOKUP(A82,'BalanceSheet 15-8-19'!$A$11:$CN$476,81,FALSE)</f>
        <v>0</v>
      </c>
      <c r="CD82" s="3">
        <f>VLOOKUP(A82,'BalanceSheet 15-8-19'!$A$11:$CN$476,82,FALSE)</f>
        <v>0</v>
      </c>
      <c r="CE82" s="3">
        <f>VLOOKUP(A82,'BalanceSheet 15-8-19'!$A$11:$CN$476,83,FALSE)</f>
        <v>0</v>
      </c>
      <c r="CF82" s="3">
        <f>VLOOKUP(A82,'BalanceSheet 15-8-19'!$A$11:$CN$476,84,FALSE)</f>
        <v>0</v>
      </c>
      <c r="CG82" s="3">
        <f>VLOOKUP(A82,'BalanceSheet 15-8-19'!$A$11:$CN$476,85,FALSE)</f>
        <v>0</v>
      </c>
      <c r="CH82" s="3">
        <f>VLOOKUP(A82,'BalanceSheet 15-8-19'!$A$11:$CN$476,86,FALSE)</f>
        <v>0</v>
      </c>
      <c r="CI82" s="3">
        <f>VLOOKUP(A82,'BalanceSheet 15-8-19'!$A$11:$CN$476,87,FALSE)</f>
        <v>0</v>
      </c>
      <c r="CJ82" s="3">
        <f>VLOOKUP(A82,'BalanceSheet 15-8-19'!$A$11:$CN$476,88,FALSE)</f>
        <v>0</v>
      </c>
      <c r="CK82" s="3">
        <f>VLOOKUP(A82,'BalanceSheet 15-8-19'!$A$11:$CN$476,89,FALSE)</f>
        <v>0</v>
      </c>
      <c r="CL82" s="3">
        <f>VLOOKUP(A82,'BalanceSheet 15-8-19'!$A$11:$CN$476,90,FALSE)</f>
        <v>0</v>
      </c>
      <c r="CM82" s="3">
        <f>VLOOKUP(A82,'BalanceSheet 15-8-19'!$A$11:$CN$476,91,FALSE)</f>
        <v>0</v>
      </c>
      <c r="CN82" s="3">
        <f>VLOOKUP(A82,'BalanceSheet 15-8-19'!$A$11:$CS$476,92,FALSE)</f>
        <v>0</v>
      </c>
      <c r="CO82" s="3">
        <f>VLOOKUP(A82,'BalanceSheet 15-8-19'!$A$11:$CS$476,93,FALSE)</f>
        <v>0</v>
      </c>
      <c r="CP82" s="3">
        <f>VLOOKUP(A82,'BalanceSheet 15-8-19'!$A$11:$CS$476,94,FALSE)</f>
        <v>0</v>
      </c>
      <c r="CQ82" s="3">
        <f>VLOOKUP(A82,'BalanceSheet 15-8-19'!$A$11:$CS$476,95,FALSE)</f>
        <v>0</v>
      </c>
      <c r="CR82" s="3">
        <f>VLOOKUP(A82,'BalanceSheet 15-8-19'!$A$11:$CS$476,96,FALSE)</f>
        <v>0</v>
      </c>
      <c r="CS82" s="3">
        <f t="shared" si="3"/>
        <v>0</v>
      </c>
      <c r="CU82" s="19">
        <f>CS82-('BalanceSheet 15-8-19'!CS82-'BalanceSheet 15-8-19'!CV82-'BalanceSheet 15-8-19'!CW82)</f>
        <v>0</v>
      </c>
      <c r="CW82" s="132">
        <f t="shared" si="4"/>
        <v>0</v>
      </c>
      <c r="CZ82" s="148">
        <f>HLOOKUP(A82,CJE!$I$5:$TV$2054,2050, FALSE)</f>
        <v>0</v>
      </c>
      <c r="DB82" s="148">
        <f t="shared" si="5"/>
        <v>0</v>
      </c>
    </row>
    <row r="83" spans="1:106" x14ac:dyDescent="0.2">
      <c r="A83" s="3" t="str">
        <f>'BalanceSheet 15-8-19'!A83</f>
        <v>100-102-48 - RCBC 7589455775 PHP (DE Inc)</v>
      </c>
      <c r="B83" s="3">
        <f>VLOOKUP(A83,'BalanceSheet 15-8-19'!$A$11:$CN$476,2,FALSE)</f>
        <v>0</v>
      </c>
      <c r="C83" s="3">
        <f>VLOOKUP(A83,'BalanceSheet 15-8-19'!$A$11:$CN$476,3,FALSE)</f>
        <v>0</v>
      </c>
      <c r="D83" s="3">
        <f>VLOOKUP(A83,'BalanceSheet 15-8-19'!$A$11:$CN$476,4,FALSE)</f>
        <v>0</v>
      </c>
      <c r="E83" s="3">
        <f>VLOOKUP(A83,'BalanceSheet 15-8-19'!$A$11:$CN$476,5,FALSE)</f>
        <v>0</v>
      </c>
      <c r="F83" s="3">
        <f>VLOOKUP(A83,'BalanceSheet 15-8-19'!$A$11:$CN$476,6,FALSE)</f>
        <v>0</v>
      </c>
      <c r="G83" s="3">
        <f>VLOOKUP(A83,'BalanceSheet 15-8-19'!$A$11:$CN$476,7,FALSE)</f>
        <v>0</v>
      </c>
      <c r="H83" s="3">
        <f>VLOOKUP(A83,'BalanceSheet 15-8-19'!$A$11:$CN$476,8,FALSE)</f>
        <v>0</v>
      </c>
      <c r="I83" s="3">
        <f>VLOOKUP(A83,'BalanceSheet 15-8-19'!$A$11:$CN$476,9,FALSE)</f>
        <v>0</v>
      </c>
      <c r="J83" s="3"/>
      <c r="K83" s="3">
        <f>VLOOKUP(A83,'BalanceSheet 15-8-19'!$A$11:$CN$476,11,FALSE)</f>
        <v>0</v>
      </c>
      <c r="L83" s="3">
        <f>VLOOKUP(A83,'BalanceSheet 15-8-19'!$A$11:$CN$476,12,FALSE)</f>
        <v>0</v>
      </c>
      <c r="M83" s="3">
        <f>VLOOKUP(A83,'BalanceSheet 15-8-19'!$A$11:$CN$476,13,FALSE)</f>
        <v>0</v>
      </c>
      <c r="N83" s="3">
        <f>VLOOKUP(A83,'BalanceSheet 15-8-19'!$A$11:$CN$476,14,FALSE)</f>
        <v>0</v>
      </c>
      <c r="O83" s="3">
        <f>VLOOKUP(A83,'BalanceSheet 15-8-19'!$A$11:$CN$476,15,FALSE)</f>
        <v>0</v>
      </c>
      <c r="P83" s="3">
        <f>VLOOKUP(A83,'BalanceSheet 15-8-19'!$A$11:$CN$476,16,FALSE)</f>
        <v>0</v>
      </c>
      <c r="Q83" s="3">
        <f>VLOOKUP(A83,'BalanceSheet 15-8-19'!$A$11:$CN$476,17,FALSE)</f>
        <v>0</v>
      </c>
      <c r="R83" s="3">
        <f>VLOOKUP(A83,'BalanceSheet 15-8-19'!$A$11:$CN$476,18,FALSE)</f>
        <v>0</v>
      </c>
      <c r="S83" s="3">
        <f>VLOOKUP(A83,'BalanceSheet 15-8-19'!$A$11:$CN$476,19,FALSE)</f>
        <v>0</v>
      </c>
      <c r="T83" s="3">
        <f>VLOOKUP(A83,'BalanceSheet 15-8-19'!$A$11:$CN$476,20,FALSE)</f>
        <v>0</v>
      </c>
      <c r="U83" s="3">
        <f>VLOOKUP(A83,'BalanceSheet 15-8-19'!$A$11:$CN$476,21,FALSE)</f>
        <v>0</v>
      </c>
      <c r="V83" s="3">
        <f>VLOOKUP(A83,'BalanceSheet 15-8-19'!$A$11:$CN$476,22,FALSE)</f>
        <v>0</v>
      </c>
      <c r="W83" s="3">
        <f>VLOOKUP(A83,'BalanceSheet 15-8-19'!$A$11:$CN$476,23,FALSE)</f>
        <v>0</v>
      </c>
      <c r="X83" s="3">
        <f>VLOOKUP(A83,'BalanceSheet 15-8-19'!$A$11:$CN$476,24,FALSE)</f>
        <v>0</v>
      </c>
      <c r="Y83" s="3">
        <f>VLOOKUP(A83,'BalanceSheet 15-8-19'!$A$11:$CN$476,25,FALSE)</f>
        <v>0</v>
      </c>
      <c r="Z83" s="3">
        <f>VLOOKUP(A83,'BalanceSheet 15-8-19'!$A$11:$CN$476,26,FALSE)</f>
        <v>0</v>
      </c>
      <c r="AA83" s="3">
        <f>VLOOKUP(A83,'BalanceSheet 15-8-19'!$A$11:$CN$476,27,FALSE)</f>
        <v>0</v>
      </c>
      <c r="AB83" s="3">
        <f>VLOOKUP(A83,'BalanceSheet 15-8-19'!$A$11:$CN$476,28,FALSE)</f>
        <v>0</v>
      </c>
      <c r="AC83" s="3">
        <f>VLOOKUP(A83,'BalanceSheet 15-8-19'!$A$11:$CN$476,29,FALSE)</f>
        <v>0</v>
      </c>
      <c r="AD83" s="3">
        <f>VLOOKUP(A83,'BalanceSheet 15-8-19'!$A$11:$CN$476,30,FALSE)</f>
        <v>0</v>
      </c>
      <c r="AE83" s="3">
        <f>VLOOKUP(A83,'BalanceSheet 15-8-19'!$A$11:$CN$476,31,FALSE)</f>
        <v>0</v>
      </c>
      <c r="AF83" s="3">
        <f>VLOOKUP(A83,'BalanceSheet 15-8-19'!$A$11:$CN$476,32,FALSE)</f>
        <v>0</v>
      </c>
      <c r="AG83" s="3">
        <f>VLOOKUP(A83,'BalanceSheet 15-8-19'!$A$11:$CN$476,33,FALSE)</f>
        <v>0</v>
      </c>
      <c r="AH83" s="3">
        <f>VLOOKUP(A83,'BalanceSheet 15-8-19'!$A$11:$CN$476,34,FALSE)</f>
        <v>0</v>
      </c>
      <c r="AI83" s="3">
        <f>VLOOKUP(A83,'BalanceSheet 15-8-19'!$A$11:$CN$476,35,FALSE)</f>
        <v>0</v>
      </c>
      <c r="AJ83" s="3">
        <f>VLOOKUP(A83,'BalanceSheet 15-8-19'!$A$11:$CN$476,36,FALSE)</f>
        <v>0</v>
      </c>
      <c r="AK83" s="3">
        <f>VLOOKUP(A83,'BalanceSheet 15-8-19'!$A$11:$CN$476,37,FALSE)</f>
        <v>0</v>
      </c>
      <c r="AL83" s="3">
        <f>VLOOKUP(A83,'BalanceSheet 15-8-19'!$A$11:$CN$476,38,FALSE)</f>
        <v>0</v>
      </c>
      <c r="AM83" s="3">
        <f>VLOOKUP(A83,'BalanceSheet 15-8-19'!$A$11:$CN$476,39,FALSE)</f>
        <v>0</v>
      </c>
      <c r="AN83" s="3">
        <f>VLOOKUP(A83,'BalanceSheet 15-8-19'!$A$11:$CN$476,40,FALSE)</f>
        <v>0</v>
      </c>
      <c r="AO83" s="3">
        <f>VLOOKUP(A83,'BalanceSheet 15-8-19'!$A$11:$CN$476,41,FALSE)</f>
        <v>0</v>
      </c>
      <c r="AP83" s="3">
        <f>VLOOKUP(A83,'BalanceSheet 15-8-19'!$A$11:$CN$476,42,FALSE)</f>
        <v>0</v>
      </c>
      <c r="AQ83" s="3">
        <f>VLOOKUP(A83,'BalanceSheet 15-8-19'!$A$11:$CN$476,43,FALSE)</f>
        <v>0</v>
      </c>
      <c r="AR83" s="3">
        <f>VLOOKUP(A83,'BalanceSheet 15-8-19'!$A$11:$CN$476,44,FALSE)</f>
        <v>0</v>
      </c>
      <c r="AS83" s="3">
        <f>VLOOKUP(A83,'BalanceSheet 15-8-19'!$A$11:$CN$476,45,FALSE)</f>
        <v>0</v>
      </c>
      <c r="AT83" s="3">
        <f>VLOOKUP(A83,'BalanceSheet 15-8-19'!$A$11:$CN$476,46,FALSE)</f>
        <v>0</v>
      </c>
      <c r="AU83" s="3">
        <f>VLOOKUP(A83,'BalanceSheet 15-8-19'!$A$11:$CN$476,47,FALSE)</f>
        <v>0</v>
      </c>
      <c r="AV83" s="3">
        <f>VLOOKUP(A83,'BalanceSheet 15-8-19'!$A$11:$CN$476,48,FALSE)</f>
        <v>0</v>
      </c>
      <c r="AW83" s="3">
        <f>VLOOKUP(A83,'BalanceSheet 15-8-19'!$A$11:$CN$476,49,FALSE)</f>
        <v>0</v>
      </c>
      <c r="AX83" s="3">
        <f>VLOOKUP(A83,'BalanceSheet 15-8-19'!$A$11:$CN$476,50,FALSE)</f>
        <v>0</v>
      </c>
      <c r="AY83" s="3">
        <f>VLOOKUP(A83,'BalanceSheet 15-8-19'!$A$11:$CN$476,51,FALSE)</f>
        <v>0</v>
      </c>
      <c r="AZ83" s="3">
        <f>VLOOKUP(A83,'BalanceSheet 15-8-19'!$A$11:$CN$476,52,FALSE)</f>
        <v>0</v>
      </c>
      <c r="BA83" s="3">
        <f>VLOOKUP(A83,'BalanceSheet 15-8-19'!$A$11:$CN$476,53,FALSE)</f>
        <v>0</v>
      </c>
      <c r="BB83" s="3">
        <f>VLOOKUP(A83,'BalanceSheet 15-8-19'!$A$11:$CN$476,54,FALSE)</f>
        <v>0</v>
      </c>
      <c r="BC83" s="3">
        <f>VLOOKUP(A83,'BalanceSheet 15-8-19'!$A$11:$CN$476,55,FALSE)</f>
        <v>0</v>
      </c>
      <c r="BD83" s="3">
        <f>VLOOKUP(A83,'BalanceSheet 15-8-19'!$A$11:$CN$476,56,FALSE)</f>
        <v>0</v>
      </c>
      <c r="BE83" s="3">
        <f>VLOOKUP(A83,'BalanceSheet 15-8-19'!$A$11:$CN$476,57,FALSE)</f>
        <v>0</v>
      </c>
      <c r="BF83" s="3">
        <f>VLOOKUP(A83,'BalanceSheet 15-8-19'!$A$11:$CN$476,58,FALSE)</f>
        <v>0</v>
      </c>
      <c r="BG83" s="12">
        <f>VLOOKUP(A83,'BalanceSheet 15-8-19'!$A$11:$CN$476,59,FALSE)</f>
        <v>0</v>
      </c>
      <c r="BH83" s="3">
        <f>VLOOKUP(A83,'BalanceSheet 15-8-19'!$A$11:$CN$476,60,FALSE)</f>
        <v>0</v>
      </c>
      <c r="BI83" s="3">
        <f>VLOOKUP(A83,'BalanceSheet 15-8-19'!$A$11:$CN$476,61,FALSE)</f>
        <v>0</v>
      </c>
      <c r="BJ83" s="3">
        <f>VLOOKUP(A83,'BalanceSheet 15-8-19'!$A$11:$CN$476,62,FALSE)</f>
        <v>0</v>
      </c>
      <c r="BK83" s="3"/>
      <c r="BL83" s="3">
        <f>VLOOKUP(A83,'BalanceSheet 15-8-19'!$A$11:$CN$476,64,FALSE)</f>
        <v>0</v>
      </c>
      <c r="BM83" s="3">
        <f>VLOOKUP(A83,'BalanceSheet 15-8-19'!$A$11:$CN$476,65,FALSE)</f>
        <v>0</v>
      </c>
      <c r="BN83" s="3">
        <f>VLOOKUP(A83,'BalanceSheet 15-8-19'!$A$11:$CN$476,66,FALSE)</f>
        <v>0</v>
      </c>
      <c r="BO83" s="3">
        <f>VLOOKUP(A83,'BalanceSheet 15-8-19'!$A$11:$CN$476,67,FALSE)</f>
        <v>0</v>
      </c>
      <c r="BP83" s="3">
        <f>VLOOKUP(A83,'BalanceSheet 15-8-19'!$A$11:$CN$476,68,FALSE)</f>
        <v>0</v>
      </c>
      <c r="BQ83" s="3">
        <f>VLOOKUP(A83,'BalanceSheet 15-8-19'!$A$11:$CN$476,69,FALSE)</f>
        <v>0</v>
      </c>
      <c r="BR83" s="3">
        <f>VLOOKUP(A83,'BalanceSheet 15-8-19'!$A$11:$CN$476,70,FALSE)</f>
        <v>0</v>
      </c>
      <c r="BS83" s="3">
        <f>VLOOKUP(A83,'BalanceSheet 15-8-19'!$A$11:$CN$476,71,FALSE)</f>
        <v>0</v>
      </c>
      <c r="BT83" s="3">
        <f>VLOOKUP(A83,'BalanceSheet 15-8-19'!$A$11:$CN$476,72,FALSE)</f>
        <v>0</v>
      </c>
      <c r="BU83" s="3">
        <f>VLOOKUP(A83,'BalanceSheet 15-8-19'!$A$11:$CN$476,73,FALSE)</f>
        <v>0</v>
      </c>
      <c r="BV83" s="3">
        <f>VLOOKUP(A83,'BalanceSheet 15-8-19'!$A$11:$CN$476,74,FALSE)</f>
        <v>0</v>
      </c>
      <c r="BW83" s="3">
        <f>VLOOKUP(A83,'BalanceSheet 15-8-19'!$A$11:$CN$476,75,FALSE)</f>
        <v>0</v>
      </c>
      <c r="BX83" s="3">
        <f>VLOOKUP(A83,'BalanceSheet 15-8-19'!$A$11:$CN$476,76,FALSE)</f>
        <v>0</v>
      </c>
      <c r="BY83" s="3">
        <f>VLOOKUP(A83,'BalanceSheet 15-8-19'!$A$11:$CN$476,77,FALSE)</f>
        <v>0</v>
      </c>
      <c r="BZ83" s="3">
        <f>VLOOKUP(A83,'BalanceSheet 15-8-19'!$A$11:$CN$476,78,FALSE)</f>
        <v>0</v>
      </c>
      <c r="CA83" s="3">
        <f>VLOOKUP(A83,'BalanceSheet 15-8-19'!$A$11:$CN$476,79,FALSE)</f>
        <v>0</v>
      </c>
      <c r="CB83" s="3">
        <f>VLOOKUP(A83,'BalanceSheet 15-8-19'!$A$11:$CN$476,80,FALSE)</f>
        <v>0</v>
      </c>
      <c r="CC83" s="3">
        <f>VLOOKUP(A83,'BalanceSheet 15-8-19'!$A$11:$CN$476,81,FALSE)</f>
        <v>0</v>
      </c>
      <c r="CD83" s="3">
        <f>VLOOKUP(A83,'BalanceSheet 15-8-19'!$A$11:$CN$476,82,FALSE)</f>
        <v>0</v>
      </c>
      <c r="CE83" s="3">
        <f>VLOOKUP(A83,'BalanceSheet 15-8-19'!$A$11:$CN$476,83,FALSE)</f>
        <v>0</v>
      </c>
      <c r="CF83" s="3">
        <f>VLOOKUP(A83,'BalanceSheet 15-8-19'!$A$11:$CN$476,84,FALSE)</f>
        <v>0</v>
      </c>
      <c r="CG83" s="3">
        <f>VLOOKUP(A83,'BalanceSheet 15-8-19'!$A$11:$CN$476,85,FALSE)</f>
        <v>0</v>
      </c>
      <c r="CH83" s="3">
        <f>VLOOKUP(A83,'BalanceSheet 15-8-19'!$A$11:$CN$476,86,FALSE)</f>
        <v>0</v>
      </c>
      <c r="CI83" s="3">
        <f>VLOOKUP(A83,'BalanceSheet 15-8-19'!$A$11:$CN$476,87,FALSE)</f>
        <v>0</v>
      </c>
      <c r="CJ83" s="3">
        <f>VLOOKUP(A83,'BalanceSheet 15-8-19'!$A$11:$CN$476,88,FALSE)</f>
        <v>0</v>
      </c>
      <c r="CK83" s="3">
        <f>VLOOKUP(A83,'BalanceSheet 15-8-19'!$A$11:$CN$476,89,FALSE)</f>
        <v>0</v>
      </c>
      <c r="CL83" s="3">
        <f>VLOOKUP(A83,'BalanceSheet 15-8-19'!$A$11:$CN$476,90,FALSE)</f>
        <v>0</v>
      </c>
      <c r="CM83" s="3">
        <f>VLOOKUP(A83,'BalanceSheet 15-8-19'!$A$11:$CN$476,91,FALSE)</f>
        <v>0</v>
      </c>
      <c r="CN83" s="3">
        <f>VLOOKUP(A83,'BalanceSheet 15-8-19'!$A$11:$CS$476,92,FALSE)</f>
        <v>0</v>
      </c>
      <c r="CO83" s="3">
        <f>VLOOKUP(A83,'BalanceSheet 15-8-19'!$A$11:$CS$476,93,FALSE)</f>
        <v>0</v>
      </c>
      <c r="CP83" s="3">
        <f>VLOOKUP(A83,'BalanceSheet 15-8-19'!$A$11:$CS$476,94,FALSE)</f>
        <v>0</v>
      </c>
      <c r="CQ83" s="3">
        <f>VLOOKUP(A83,'BalanceSheet 15-8-19'!$A$11:$CS$476,95,FALSE)</f>
        <v>0</v>
      </c>
      <c r="CR83" s="3">
        <f>VLOOKUP(A83,'BalanceSheet 15-8-19'!$A$11:$CS$476,96,FALSE)</f>
        <v>0</v>
      </c>
      <c r="CS83" s="3">
        <f t="shared" si="3"/>
        <v>0</v>
      </c>
      <c r="CU83" s="19">
        <f>CS83-('BalanceSheet 15-8-19'!CS83-'BalanceSheet 15-8-19'!CV83-'BalanceSheet 15-8-19'!CW83)</f>
        <v>0</v>
      </c>
      <c r="CW83" s="132">
        <f t="shared" si="4"/>
        <v>0</v>
      </c>
      <c r="CZ83" s="148">
        <f>HLOOKUP(A83,CJE!$I$5:$TV$2054,2050, FALSE)</f>
        <v>0</v>
      </c>
      <c r="DB83" s="148">
        <f t="shared" si="5"/>
        <v>0</v>
      </c>
    </row>
    <row r="84" spans="1:106" x14ac:dyDescent="0.2">
      <c r="A84" s="3" t="str">
        <f>'BalanceSheet 15-8-19'!A84</f>
        <v>100-102-49 - Kasikorn Bank CA 0113758856 THB(Empag Siam Holding)</v>
      </c>
      <c r="B84" s="3">
        <f>VLOOKUP(A84,'BalanceSheet 15-8-19'!$A$11:$CN$476,2,FALSE)</f>
        <v>0</v>
      </c>
      <c r="C84" s="3">
        <f>VLOOKUP(A84,'BalanceSheet 15-8-19'!$A$11:$CN$476,3,FALSE)</f>
        <v>0</v>
      </c>
      <c r="D84" s="3">
        <f>VLOOKUP(A84,'BalanceSheet 15-8-19'!$A$11:$CN$476,4,FALSE)</f>
        <v>0</v>
      </c>
      <c r="E84" s="3">
        <f>VLOOKUP(A84,'BalanceSheet 15-8-19'!$A$11:$CN$476,5,FALSE)</f>
        <v>0</v>
      </c>
      <c r="F84" s="3">
        <f>VLOOKUP(A84,'BalanceSheet 15-8-19'!$A$11:$CN$476,6,FALSE)</f>
        <v>0</v>
      </c>
      <c r="G84" s="3">
        <f>VLOOKUP(A84,'BalanceSheet 15-8-19'!$A$11:$CN$476,7,FALSE)</f>
        <v>0</v>
      </c>
      <c r="H84" s="3">
        <f>VLOOKUP(A84,'BalanceSheet 15-8-19'!$A$11:$CN$476,8,FALSE)</f>
        <v>0</v>
      </c>
      <c r="I84" s="3">
        <f>VLOOKUP(A84,'BalanceSheet 15-8-19'!$A$11:$CN$476,9,FALSE)</f>
        <v>0</v>
      </c>
      <c r="J84" s="3"/>
      <c r="K84" s="3">
        <f>VLOOKUP(A84,'BalanceSheet 15-8-19'!$A$11:$CN$476,11,FALSE)</f>
        <v>0</v>
      </c>
      <c r="L84" s="3">
        <f>VLOOKUP(A84,'BalanceSheet 15-8-19'!$A$11:$CN$476,12,FALSE)</f>
        <v>0</v>
      </c>
      <c r="M84" s="3">
        <f>VLOOKUP(A84,'BalanceSheet 15-8-19'!$A$11:$CN$476,13,FALSE)</f>
        <v>0</v>
      </c>
      <c r="N84" s="3">
        <f>VLOOKUP(A84,'BalanceSheet 15-8-19'!$A$11:$CN$476,14,FALSE)</f>
        <v>0</v>
      </c>
      <c r="O84" s="3">
        <f>VLOOKUP(A84,'BalanceSheet 15-8-19'!$A$11:$CN$476,15,FALSE)</f>
        <v>0</v>
      </c>
      <c r="P84" s="3">
        <f>VLOOKUP(A84,'BalanceSheet 15-8-19'!$A$11:$CN$476,16,FALSE)</f>
        <v>0</v>
      </c>
      <c r="Q84" s="3">
        <f>VLOOKUP(A84,'BalanceSheet 15-8-19'!$A$11:$CN$476,17,FALSE)</f>
        <v>0</v>
      </c>
      <c r="R84" s="3">
        <f>VLOOKUP(A84,'BalanceSheet 15-8-19'!$A$11:$CN$476,18,FALSE)</f>
        <v>0</v>
      </c>
      <c r="S84" s="3">
        <f>VLOOKUP(A84,'BalanceSheet 15-8-19'!$A$11:$CN$476,19,FALSE)</f>
        <v>0</v>
      </c>
      <c r="T84" s="3">
        <f>VLOOKUP(A84,'BalanceSheet 15-8-19'!$A$11:$CN$476,20,FALSE)</f>
        <v>0</v>
      </c>
      <c r="U84" s="3">
        <f>VLOOKUP(A84,'BalanceSheet 15-8-19'!$A$11:$CN$476,21,FALSE)</f>
        <v>0</v>
      </c>
      <c r="V84" s="3">
        <f>VLOOKUP(A84,'BalanceSheet 15-8-19'!$A$11:$CN$476,22,FALSE)</f>
        <v>0</v>
      </c>
      <c r="W84" s="3">
        <f>VLOOKUP(A84,'BalanceSheet 15-8-19'!$A$11:$CN$476,23,FALSE)</f>
        <v>0</v>
      </c>
      <c r="X84" s="3">
        <f>VLOOKUP(A84,'BalanceSheet 15-8-19'!$A$11:$CN$476,24,FALSE)</f>
        <v>0</v>
      </c>
      <c r="Y84" s="3">
        <f>VLOOKUP(A84,'BalanceSheet 15-8-19'!$A$11:$CN$476,25,FALSE)</f>
        <v>0</v>
      </c>
      <c r="Z84" s="3">
        <f>VLOOKUP(A84,'BalanceSheet 15-8-19'!$A$11:$CN$476,26,FALSE)</f>
        <v>0</v>
      </c>
      <c r="AA84" s="3">
        <f>VLOOKUP(A84,'BalanceSheet 15-8-19'!$A$11:$CN$476,27,FALSE)</f>
        <v>0</v>
      </c>
      <c r="AB84" s="3">
        <f>VLOOKUP(A84,'BalanceSheet 15-8-19'!$A$11:$CN$476,28,FALSE)</f>
        <v>0</v>
      </c>
      <c r="AC84" s="3">
        <f>VLOOKUP(A84,'BalanceSheet 15-8-19'!$A$11:$CN$476,29,FALSE)</f>
        <v>0</v>
      </c>
      <c r="AD84" s="3">
        <f>VLOOKUP(A84,'BalanceSheet 15-8-19'!$A$11:$CN$476,30,FALSE)</f>
        <v>0</v>
      </c>
      <c r="AE84" s="3">
        <f>VLOOKUP(A84,'BalanceSheet 15-8-19'!$A$11:$CN$476,31,FALSE)</f>
        <v>0</v>
      </c>
      <c r="AF84" s="3">
        <f>VLOOKUP(A84,'BalanceSheet 15-8-19'!$A$11:$CN$476,32,FALSE)</f>
        <v>0</v>
      </c>
      <c r="AG84" s="3">
        <f>VLOOKUP(A84,'BalanceSheet 15-8-19'!$A$11:$CN$476,33,FALSE)</f>
        <v>0</v>
      </c>
      <c r="AH84" s="3">
        <f>VLOOKUP(A84,'BalanceSheet 15-8-19'!$A$11:$CN$476,34,FALSE)</f>
        <v>0</v>
      </c>
      <c r="AI84" s="3">
        <f>VLOOKUP(A84,'BalanceSheet 15-8-19'!$A$11:$CN$476,35,FALSE)</f>
        <v>0</v>
      </c>
      <c r="AJ84" s="3">
        <f>VLOOKUP(A84,'BalanceSheet 15-8-19'!$A$11:$CN$476,36,FALSE)</f>
        <v>0</v>
      </c>
      <c r="AK84" s="3">
        <f>VLOOKUP(A84,'BalanceSheet 15-8-19'!$A$11:$CN$476,37,FALSE)</f>
        <v>0</v>
      </c>
      <c r="AL84" s="3">
        <f>VLOOKUP(A84,'BalanceSheet 15-8-19'!$A$11:$CN$476,38,FALSE)</f>
        <v>0</v>
      </c>
      <c r="AM84" s="3">
        <f>VLOOKUP(A84,'BalanceSheet 15-8-19'!$A$11:$CN$476,39,FALSE)</f>
        <v>0</v>
      </c>
      <c r="AN84" s="3">
        <f>VLOOKUP(A84,'BalanceSheet 15-8-19'!$A$11:$CN$476,40,FALSE)</f>
        <v>0</v>
      </c>
      <c r="AO84" s="3">
        <f>VLOOKUP(A84,'BalanceSheet 15-8-19'!$A$11:$CN$476,41,FALSE)</f>
        <v>0</v>
      </c>
      <c r="AP84" s="3">
        <f>VLOOKUP(A84,'BalanceSheet 15-8-19'!$A$11:$CN$476,42,FALSE)</f>
        <v>0</v>
      </c>
      <c r="AQ84" s="3">
        <f>VLOOKUP(A84,'BalanceSheet 15-8-19'!$A$11:$CN$476,43,FALSE)</f>
        <v>0</v>
      </c>
      <c r="AR84" s="3">
        <f>VLOOKUP(A84,'BalanceSheet 15-8-19'!$A$11:$CN$476,44,FALSE)</f>
        <v>0</v>
      </c>
      <c r="AS84" s="3">
        <f>VLOOKUP(A84,'BalanceSheet 15-8-19'!$A$11:$CN$476,45,FALSE)</f>
        <v>0</v>
      </c>
      <c r="AT84" s="3">
        <f>VLOOKUP(A84,'BalanceSheet 15-8-19'!$A$11:$CN$476,46,FALSE)</f>
        <v>0</v>
      </c>
      <c r="AU84" s="3">
        <f>VLOOKUP(A84,'BalanceSheet 15-8-19'!$A$11:$CN$476,47,FALSE)</f>
        <v>0</v>
      </c>
      <c r="AV84" s="3">
        <f>VLOOKUP(A84,'BalanceSheet 15-8-19'!$A$11:$CN$476,48,FALSE)</f>
        <v>0</v>
      </c>
      <c r="AW84" s="3">
        <f>VLOOKUP(A84,'BalanceSheet 15-8-19'!$A$11:$CN$476,49,FALSE)</f>
        <v>0</v>
      </c>
      <c r="AX84" s="3">
        <f>VLOOKUP(A84,'BalanceSheet 15-8-19'!$A$11:$CN$476,50,FALSE)</f>
        <v>0</v>
      </c>
      <c r="AY84" s="3">
        <f>VLOOKUP(A84,'BalanceSheet 15-8-19'!$A$11:$CN$476,51,FALSE)</f>
        <v>0</v>
      </c>
      <c r="AZ84" s="3">
        <f>VLOOKUP(A84,'BalanceSheet 15-8-19'!$A$11:$CN$476,52,FALSE)</f>
        <v>0</v>
      </c>
      <c r="BA84" s="3">
        <f>VLOOKUP(A84,'BalanceSheet 15-8-19'!$A$11:$CN$476,53,FALSE)</f>
        <v>0</v>
      </c>
      <c r="BB84" s="3">
        <f>VLOOKUP(A84,'BalanceSheet 15-8-19'!$A$11:$CN$476,54,FALSE)</f>
        <v>0</v>
      </c>
      <c r="BC84" s="3">
        <f>VLOOKUP(A84,'BalanceSheet 15-8-19'!$A$11:$CN$476,55,FALSE)</f>
        <v>0</v>
      </c>
      <c r="BD84" s="3">
        <f>VLOOKUP(A84,'BalanceSheet 15-8-19'!$A$11:$CN$476,56,FALSE)</f>
        <v>0</v>
      </c>
      <c r="BE84" s="3">
        <f>VLOOKUP(A84,'BalanceSheet 15-8-19'!$A$11:$CN$476,57,FALSE)</f>
        <v>0</v>
      </c>
      <c r="BF84" s="3">
        <f>VLOOKUP(A84,'BalanceSheet 15-8-19'!$A$11:$CN$476,58,FALSE)</f>
        <v>0</v>
      </c>
      <c r="BG84" s="12">
        <f>VLOOKUP(A84,'BalanceSheet 15-8-19'!$A$11:$CN$476,59,FALSE)</f>
        <v>0</v>
      </c>
      <c r="BH84" s="3">
        <f>VLOOKUP(A84,'BalanceSheet 15-8-19'!$A$11:$CN$476,60,FALSE)</f>
        <v>0</v>
      </c>
      <c r="BI84" s="3">
        <f>VLOOKUP(A84,'BalanceSheet 15-8-19'!$A$11:$CN$476,61,FALSE)</f>
        <v>0</v>
      </c>
      <c r="BJ84" s="3">
        <f>VLOOKUP(A84,'BalanceSheet 15-8-19'!$A$11:$CN$476,62,FALSE)</f>
        <v>0</v>
      </c>
      <c r="BK84" s="3"/>
      <c r="BL84" s="3">
        <f>VLOOKUP(A84,'BalanceSheet 15-8-19'!$A$11:$CN$476,64,FALSE)</f>
        <v>0</v>
      </c>
      <c r="BM84" s="3">
        <f>VLOOKUP(A84,'BalanceSheet 15-8-19'!$A$11:$CN$476,65,FALSE)</f>
        <v>0</v>
      </c>
      <c r="BN84" s="3">
        <f>VLOOKUP(A84,'BalanceSheet 15-8-19'!$A$11:$CN$476,66,FALSE)</f>
        <v>0</v>
      </c>
      <c r="BO84" s="3">
        <f>VLOOKUP(A84,'BalanceSheet 15-8-19'!$A$11:$CN$476,67,FALSE)</f>
        <v>0</v>
      </c>
      <c r="BP84" s="3">
        <f>VLOOKUP(A84,'BalanceSheet 15-8-19'!$A$11:$CN$476,68,FALSE)</f>
        <v>0</v>
      </c>
      <c r="BQ84" s="3">
        <f>VLOOKUP(A84,'BalanceSheet 15-8-19'!$A$11:$CN$476,69,FALSE)</f>
        <v>0</v>
      </c>
      <c r="BR84" s="3">
        <f>VLOOKUP(A84,'BalanceSheet 15-8-19'!$A$11:$CN$476,70,FALSE)</f>
        <v>0</v>
      </c>
      <c r="BS84" s="3">
        <f>VLOOKUP(A84,'BalanceSheet 15-8-19'!$A$11:$CN$476,71,FALSE)</f>
        <v>0</v>
      </c>
      <c r="BT84" s="3">
        <f>VLOOKUP(A84,'BalanceSheet 15-8-19'!$A$11:$CN$476,72,FALSE)</f>
        <v>0</v>
      </c>
      <c r="BU84" s="3">
        <f>VLOOKUP(A84,'BalanceSheet 15-8-19'!$A$11:$CN$476,73,FALSE)</f>
        <v>0</v>
      </c>
      <c r="BV84" s="3">
        <f>VLOOKUP(A84,'BalanceSheet 15-8-19'!$A$11:$CN$476,74,FALSE)</f>
        <v>0</v>
      </c>
      <c r="BW84" s="3">
        <f>VLOOKUP(A84,'BalanceSheet 15-8-19'!$A$11:$CN$476,75,FALSE)</f>
        <v>0</v>
      </c>
      <c r="BX84" s="3">
        <f>VLOOKUP(A84,'BalanceSheet 15-8-19'!$A$11:$CN$476,76,FALSE)</f>
        <v>0</v>
      </c>
      <c r="BY84" s="3">
        <f>VLOOKUP(A84,'BalanceSheet 15-8-19'!$A$11:$CN$476,77,FALSE)</f>
        <v>0</v>
      </c>
      <c r="BZ84" s="3">
        <f>VLOOKUP(A84,'BalanceSheet 15-8-19'!$A$11:$CN$476,78,FALSE)</f>
        <v>0</v>
      </c>
      <c r="CA84" s="3">
        <f>VLOOKUP(A84,'BalanceSheet 15-8-19'!$A$11:$CN$476,79,FALSE)</f>
        <v>0</v>
      </c>
      <c r="CB84" s="3">
        <f>VLOOKUP(A84,'BalanceSheet 15-8-19'!$A$11:$CN$476,80,FALSE)</f>
        <v>0</v>
      </c>
      <c r="CC84" s="3">
        <f>VLOOKUP(A84,'BalanceSheet 15-8-19'!$A$11:$CN$476,81,FALSE)</f>
        <v>0</v>
      </c>
      <c r="CD84" s="3">
        <f>VLOOKUP(A84,'BalanceSheet 15-8-19'!$A$11:$CN$476,82,FALSE)</f>
        <v>0</v>
      </c>
      <c r="CE84" s="3">
        <f>VLOOKUP(A84,'BalanceSheet 15-8-19'!$A$11:$CN$476,83,FALSE)</f>
        <v>0</v>
      </c>
      <c r="CF84" s="3">
        <f>VLOOKUP(A84,'BalanceSheet 15-8-19'!$A$11:$CN$476,84,FALSE)</f>
        <v>0</v>
      </c>
      <c r="CG84" s="3">
        <f>VLOOKUP(A84,'BalanceSheet 15-8-19'!$A$11:$CN$476,85,FALSE)</f>
        <v>0</v>
      </c>
      <c r="CH84" s="3">
        <f>VLOOKUP(A84,'BalanceSheet 15-8-19'!$A$11:$CN$476,86,FALSE)</f>
        <v>0</v>
      </c>
      <c r="CI84" s="3">
        <f>VLOOKUP(A84,'BalanceSheet 15-8-19'!$A$11:$CN$476,87,FALSE)</f>
        <v>0</v>
      </c>
      <c r="CJ84" s="3">
        <f>VLOOKUP(A84,'BalanceSheet 15-8-19'!$A$11:$CN$476,88,FALSE)</f>
        <v>0</v>
      </c>
      <c r="CK84" s="3">
        <f>VLOOKUP(A84,'BalanceSheet 15-8-19'!$A$11:$CN$476,89,FALSE)</f>
        <v>0</v>
      </c>
      <c r="CL84" s="3">
        <f>VLOOKUP(A84,'BalanceSheet 15-8-19'!$A$11:$CN$476,90,FALSE)</f>
        <v>0</v>
      </c>
      <c r="CM84" s="3">
        <f>VLOOKUP(A84,'BalanceSheet 15-8-19'!$A$11:$CN$476,91,FALSE)</f>
        <v>0</v>
      </c>
      <c r="CN84" s="3">
        <f>VLOOKUP(A84,'BalanceSheet 15-8-19'!$A$11:$CS$476,92,FALSE)</f>
        <v>0</v>
      </c>
      <c r="CO84" s="3">
        <f>VLOOKUP(A84,'BalanceSheet 15-8-19'!$A$11:$CS$476,93,FALSE)</f>
        <v>0</v>
      </c>
      <c r="CP84" s="3">
        <f>VLOOKUP(A84,'BalanceSheet 15-8-19'!$A$11:$CS$476,94,FALSE)</f>
        <v>0</v>
      </c>
      <c r="CQ84" s="3">
        <f>VLOOKUP(A84,'BalanceSheet 15-8-19'!$A$11:$CS$476,95,FALSE)</f>
        <v>0</v>
      </c>
      <c r="CR84" s="3">
        <f>VLOOKUP(A84,'BalanceSheet 15-8-19'!$A$11:$CS$476,96,FALSE)</f>
        <v>0</v>
      </c>
      <c r="CS84" s="3">
        <f t="shared" si="3"/>
        <v>0</v>
      </c>
      <c r="CU84" s="19">
        <f>CS84-('BalanceSheet 15-8-19'!CS84-'BalanceSheet 15-8-19'!CV84-'BalanceSheet 15-8-19'!CW84)</f>
        <v>0</v>
      </c>
      <c r="CW84" s="132">
        <f t="shared" si="4"/>
        <v>0</v>
      </c>
      <c r="CZ84" s="148">
        <f>HLOOKUP(A84,CJE!$I$5:$TV$2054,2050, FALSE)</f>
        <v>0</v>
      </c>
      <c r="DB84" s="148">
        <f t="shared" si="5"/>
        <v>0</v>
      </c>
    </row>
    <row r="85" spans="1:106" x14ac:dyDescent="0.2">
      <c r="A85" s="3" t="str">
        <f>'BalanceSheet 15-8-19'!A85</f>
        <v>100-102-51 - SMBC CA 1010091700 THB(Empag Siam Holding)</v>
      </c>
      <c r="B85" s="3">
        <f>VLOOKUP(A85,'BalanceSheet 15-8-19'!$A$11:$CN$476,2,FALSE)</f>
        <v>0</v>
      </c>
      <c r="C85" s="3">
        <f>VLOOKUP(A85,'BalanceSheet 15-8-19'!$A$11:$CN$476,3,FALSE)</f>
        <v>0</v>
      </c>
      <c r="D85" s="3">
        <f>VLOOKUP(A85,'BalanceSheet 15-8-19'!$A$11:$CN$476,4,FALSE)</f>
        <v>0</v>
      </c>
      <c r="E85" s="3">
        <f>VLOOKUP(A85,'BalanceSheet 15-8-19'!$A$11:$CN$476,5,FALSE)</f>
        <v>0</v>
      </c>
      <c r="F85" s="3">
        <f>VLOOKUP(A85,'BalanceSheet 15-8-19'!$A$11:$CN$476,6,FALSE)</f>
        <v>0</v>
      </c>
      <c r="G85" s="3">
        <f>VLOOKUP(A85,'BalanceSheet 15-8-19'!$A$11:$CN$476,7,FALSE)</f>
        <v>0</v>
      </c>
      <c r="H85" s="3">
        <f>VLOOKUP(A85,'BalanceSheet 15-8-19'!$A$11:$CN$476,8,FALSE)</f>
        <v>0</v>
      </c>
      <c r="I85" s="3">
        <f>VLOOKUP(A85,'BalanceSheet 15-8-19'!$A$11:$CN$476,9,FALSE)</f>
        <v>0</v>
      </c>
      <c r="J85" s="3"/>
      <c r="K85" s="3">
        <f>VLOOKUP(A85,'BalanceSheet 15-8-19'!$A$11:$CN$476,11,FALSE)</f>
        <v>0</v>
      </c>
      <c r="L85" s="3">
        <f>VLOOKUP(A85,'BalanceSheet 15-8-19'!$A$11:$CN$476,12,FALSE)</f>
        <v>0</v>
      </c>
      <c r="M85" s="3">
        <f>VLOOKUP(A85,'BalanceSheet 15-8-19'!$A$11:$CN$476,13,FALSE)</f>
        <v>0</v>
      </c>
      <c r="N85" s="3">
        <f>VLOOKUP(A85,'BalanceSheet 15-8-19'!$A$11:$CN$476,14,FALSE)</f>
        <v>0</v>
      </c>
      <c r="O85" s="3">
        <f>VLOOKUP(A85,'BalanceSheet 15-8-19'!$A$11:$CN$476,15,FALSE)</f>
        <v>0</v>
      </c>
      <c r="P85" s="3">
        <f>VLOOKUP(A85,'BalanceSheet 15-8-19'!$A$11:$CN$476,16,FALSE)</f>
        <v>0</v>
      </c>
      <c r="Q85" s="3">
        <f>VLOOKUP(A85,'BalanceSheet 15-8-19'!$A$11:$CN$476,17,FALSE)</f>
        <v>0</v>
      </c>
      <c r="R85" s="3">
        <f>VLOOKUP(A85,'BalanceSheet 15-8-19'!$A$11:$CN$476,18,FALSE)</f>
        <v>0</v>
      </c>
      <c r="S85" s="3">
        <f>VLOOKUP(A85,'BalanceSheet 15-8-19'!$A$11:$CN$476,19,FALSE)</f>
        <v>0</v>
      </c>
      <c r="T85" s="3">
        <f>VLOOKUP(A85,'BalanceSheet 15-8-19'!$A$11:$CN$476,20,FALSE)</f>
        <v>0</v>
      </c>
      <c r="U85" s="3">
        <f>VLOOKUP(A85,'BalanceSheet 15-8-19'!$A$11:$CN$476,21,FALSE)</f>
        <v>0</v>
      </c>
      <c r="V85" s="3">
        <f>VLOOKUP(A85,'BalanceSheet 15-8-19'!$A$11:$CN$476,22,FALSE)</f>
        <v>0</v>
      </c>
      <c r="W85" s="3">
        <f>VLOOKUP(A85,'BalanceSheet 15-8-19'!$A$11:$CN$476,23,FALSE)</f>
        <v>0</v>
      </c>
      <c r="X85" s="3">
        <f>VLOOKUP(A85,'BalanceSheet 15-8-19'!$A$11:$CN$476,24,FALSE)</f>
        <v>0</v>
      </c>
      <c r="Y85" s="3">
        <f>VLOOKUP(A85,'BalanceSheet 15-8-19'!$A$11:$CN$476,25,FALSE)</f>
        <v>0</v>
      </c>
      <c r="Z85" s="3">
        <f>VLOOKUP(A85,'BalanceSheet 15-8-19'!$A$11:$CN$476,26,FALSE)</f>
        <v>0</v>
      </c>
      <c r="AA85" s="3">
        <f>VLOOKUP(A85,'BalanceSheet 15-8-19'!$A$11:$CN$476,27,FALSE)</f>
        <v>0</v>
      </c>
      <c r="AB85" s="3">
        <f>VLOOKUP(A85,'BalanceSheet 15-8-19'!$A$11:$CN$476,28,FALSE)</f>
        <v>0</v>
      </c>
      <c r="AC85" s="3">
        <f>VLOOKUP(A85,'BalanceSheet 15-8-19'!$A$11:$CN$476,29,FALSE)</f>
        <v>0</v>
      </c>
      <c r="AD85" s="3">
        <f>VLOOKUP(A85,'BalanceSheet 15-8-19'!$A$11:$CN$476,30,FALSE)</f>
        <v>0</v>
      </c>
      <c r="AE85" s="3">
        <f>VLOOKUP(A85,'BalanceSheet 15-8-19'!$A$11:$CN$476,31,FALSE)</f>
        <v>0</v>
      </c>
      <c r="AF85" s="3">
        <f>VLOOKUP(A85,'BalanceSheet 15-8-19'!$A$11:$CN$476,32,FALSE)</f>
        <v>0</v>
      </c>
      <c r="AG85" s="3">
        <f>VLOOKUP(A85,'BalanceSheet 15-8-19'!$A$11:$CN$476,33,FALSE)</f>
        <v>0</v>
      </c>
      <c r="AH85" s="3">
        <f>VLOOKUP(A85,'BalanceSheet 15-8-19'!$A$11:$CN$476,34,FALSE)</f>
        <v>0</v>
      </c>
      <c r="AI85" s="3">
        <f>VLOOKUP(A85,'BalanceSheet 15-8-19'!$A$11:$CN$476,35,FALSE)</f>
        <v>0</v>
      </c>
      <c r="AJ85" s="3">
        <f>VLOOKUP(A85,'BalanceSheet 15-8-19'!$A$11:$CN$476,36,FALSE)</f>
        <v>0</v>
      </c>
      <c r="AK85" s="3">
        <f>VLOOKUP(A85,'BalanceSheet 15-8-19'!$A$11:$CN$476,37,FALSE)</f>
        <v>0</v>
      </c>
      <c r="AL85" s="3">
        <f>VLOOKUP(A85,'BalanceSheet 15-8-19'!$A$11:$CN$476,38,FALSE)</f>
        <v>0</v>
      </c>
      <c r="AM85" s="3">
        <f>VLOOKUP(A85,'BalanceSheet 15-8-19'!$A$11:$CN$476,39,FALSE)</f>
        <v>0</v>
      </c>
      <c r="AN85" s="3">
        <f>VLOOKUP(A85,'BalanceSheet 15-8-19'!$A$11:$CN$476,40,FALSE)</f>
        <v>0</v>
      </c>
      <c r="AO85" s="3">
        <f>VLOOKUP(A85,'BalanceSheet 15-8-19'!$A$11:$CN$476,41,FALSE)</f>
        <v>0</v>
      </c>
      <c r="AP85" s="3">
        <f>VLOOKUP(A85,'BalanceSheet 15-8-19'!$A$11:$CN$476,42,FALSE)</f>
        <v>0</v>
      </c>
      <c r="AQ85" s="3">
        <f>VLOOKUP(A85,'BalanceSheet 15-8-19'!$A$11:$CN$476,43,FALSE)</f>
        <v>0</v>
      </c>
      <c r="AR85" s="3">
        <f>VLOOKUP(A85,'BalanceSheet 15-8-19'!$A$11:$CN$476,44,FALSE)</f>
        <v>0</v>
      </c>
      <c r="AS85" s="3">
        <f>VLOOKUP(A85,'BalanceSheet 15-8-19'!$A$11:$CN$476,45,FALSE)</f>
        <v>0</v>
      </c>
      <c r="AT85" s="3">
        <f>VLOOKUP(A85,'BalanceSheet 15-8-19'!$A$11:$CN$476,46,FALSE)</f>
        <v>0</v>
      </c>
      <c r="AU85" s="3">
        <f>VLOOKUP(A85,'BalanceSheet 15-8-19'!$A$11:$CN$476,47,FALSE)</f>
        <v>0</v>
      </c>
      <c r="AV85" s="3">
        <f>VLOOKUP(A85,'BalanceSheet 15-8-19'!$A$11:$CN$476,48,FALSE)</f>
        <v>0</v>
      </c>
      <c r="AW85" s="3">
        <f>VLOOKUP(A85,'BalanceSheet 15-8-19'!$A$11:$CN$476,49,FALSE)</f>
        <v>0</v>
      </c>
      <c r="AX85" s="3">
        <f>VLOOKUP(A85,'BalanceSheet 15-8-19'!$A$11:$CN$476,50,FALSE)</f>
        <v>0</v>
      </c>
      <c r="AY85" s="3">
        <f>VLOOKUP(A85,'BalanceSheet 15-8-19'!$A$11:$CN$476,51,FALSE)</f>
        <v>0</v>
      </c>
      <c r="AZ85" s="3">
        <f>VLOOKUP(A85,'BalanceSheet 15-8-19'!$A$11:$CN$476,52,FALSE)</f>
        <v>0</v>
      </c>
      <c r="BA85" s="3">
        <f>VLOOKUP(A85,'BalanceSheet 15-8-19'!$A$11:$CN$476,53,FALSE)</f>
        <v>0</v>
      </c>
      <c r="BB85" s="3">
        <f>VLOOKUP(A85,'BalanceSheet 15-8-19'!$A$11:$CN$476,54,FALSE)</f>
        <v>0</v>
      </c>
      <c r="BC85" s="3">
        <f>VLOOKUP(A85,'BalanceSheet 15-8-19'!$A$11:$CN$476,55,FALSE)</f>
        <v>0</v>
      </c>
      <c r="BD85" s="3">
        <f>VLOOKUP(A85,'BalanceSheet 15-8-19'!$A$11:$CN$476,56,FALSE)</f>
        <v>0</v>
      </c>
      <c r="BE85" s="3">
        <f>VLOOKUP(A85,'BalanceSheet 15-8-19'!$A$11:$CN$476,57,FALSE)</f>
        <v>0</v>
      </c>
      <c r="BF85" s="3">
        <f>VLOOKUP(A85,'BalanceSheet 15-8-19'!$A$11:$CN$476,58,FALSE)</f>
        <v>0</v>
      </c>
      <c r="BG85" s="12">
        <f>VLOOKUP(A85,'BalanceSheet 15-8-19'!$A$11:$CN$476,59,FALSE)</f>
        <v>0</v>
      </c>
      <c r="BH85" s="3">
        <f>VLOOKUP(A85,'BalanceSheet 15-8-19'!$A$11:$CN$476,60,FALSE)</f>
        <v>0</v>
      </c>
      <c r="BI85" s="3">
        <f>VLOOKUP(A85,'BalanceSheet 15-8-19'!$A$11:$CN$476,61,FALSE)</f>
        <v>0</v>
      </c>
      <c r="BJ85" s="3">
        <f>VLOOKUP(A85,'BalanceSheet 15-8-19'!$A$11:$CN$476,62,FALSE)</f>
        <v>0</v>
      </c>
      <c r="BK85" s="3"/>
      <c r="BL85" s="3">
        <f>VLOOKUP(A85,'BalanceSheet 15-8-19'!$A$11:$CN$476,64,FALSE)</f>
        <v>0</v>
      </c>
      <c r="BM85" s="3">
        <f>VLOOKUP(A85,'BalanceSheet 15-8-19'!$A$11:$CN$476,65,FALSE)</f>
        <v>0</v>
      </c>
      <c r="BN85" s="3">
        <f>VLOOKUP(A85,'BalanceSheet 15-8-19'!$A$11:$CN$476,66,FALSE)</f>
        <v>0</v>
      </c>
      <c r="BO85" s="3">
        <f>VLOOKUP(A85,'BalanceSheet 15-8-19'!$A$11:$CN$476,67,FALSE)</f>
        <v>0</v>
      </c>
      <c r="BP85" s="3">
        <f>VLOOKUP(A85,'BalanceSheet 15-8-19'!$A$11:$CN$476,68,FALSE)</f>
        <v>0</v>
      </c>
      <c r="BQ85" s="3">
        <f>VLOOKUP(A85,'BalanceSheet 15-8-19'!$A$11:$CN$476,69,FALSE)</f>
        <v>0</v>
      </c>
      <c r="BR85" s="3">
        <f>VLOOKUP(A85,'BalanceSheet 15-8-19'!$A$11:$CN$476,70,FALSE)</f>
        <v>0</v>
      </c>
      <c r="BS85" s="3">
        <f>VLOOKUP(A85,'BalanceSheet 15-8-19'!$A$11:$CN$476,71,FALSE)</f>
        <v>0</v>
      </c>
      <c r="BT85" s="3">
        <f>VLOOKUP(A85,'BalanceSheet 15-8-19'!$A$11:$CN$476,72,FALSE)</f>
        <v>0</v>
      </c>
      <c r="BU85" s="3">
        <f>VLOOKUP(A85,'BalanceSheet 15-8-19'!$A$11:$CN$476,73,FALSE)</f>
        <v>0</v>
      </c>
      <c r="BV85" s="3">
        <f>VLOOKUP(A85,'BalanceSheet 15-8-19'!$A$11:$CN$476,74,FALSE)</f>
        <v>0</v>
      </c>
      <c r="BW85" s="3">
        <f>VLOOKUP(A85,'BalanceSheet 15-8-19'!$A$11:$CN$476,75,FALSE)</f>
        <v>0</v>
      </c>
      <c r="BX85" s="3">
        <f>VLOOKUP(A85,'BalanceSheet 15-8-19'!$A$11:$CN$476,76,FALSE)</f>
        <v>0</v>
      </c>
      <c r="BY85" s="3">
        <f>VLOOKUP(A85,'BalanceSheet 15-8-19'!$A$11:$CN$476,77,FALSE)</f>
        <v>0</v>
      </c>
      <c r="BZ85" s="3">
        <f>VLOOKUP(A85,'BalanceSheet 15-8-19'!$A$11:$CN$476,78,FALSE)</f>
        <v>0</v>
      </c>
      <c r="CA85" s="3">
        <f>VLOOKUP(A85,'BalanceSheet 15-8-19'!$A$11:$CN$476,79,FALSE)</f>
        <v>0</v>
      </c>
      <c r="CB85" s="3">
        <f>VLOOKUP(A85,'BalanceSheet 15-8-19'!$A$11:$CN$476,80,FALSE)</f>
        <v>0</v>
      </c>
      <c r="CC85" s="3">
        <f>VLOOKUP(A85,'BalanceSheet 15-8-19'!$A$11:$CN$476,81,FALSE)</f>
        <v>0</v>
      </c>
      <c r="CD85" s="3">
        <f>VLOOKUP(A85,'BalanceSheet 15-8-19'!$A$11:$CN$476,82,FALSE)</f>
        <v>0</v>
      </c>
      <c r="CE85" s="3">
        <f>VLOOKUP(A85,'BalanceSheet 15-8-19'!$A$11:$CN$476,83,FALSE)</f>
        <v>0</v>
      </c>
      <c r="CF85" s="3">
        <f>VLOOKUP(A85,'BalanceSheet 15-8-19'!$A$11:$CN$476,84,FALSE)</f>
        <v>0</v>
      </c>
      <c r="CG85" s="3">
        <f>VLOOKUP(A85,'BalanceSheet 15-8-19'!$A$11:$CN$476,85,FALSE)</f>
        <v>0</v>
      </c>
      <c r="CH85" s="3">
        <f>VLOOKUP(A85,'BalanceSheet 15-8-19'!$A$11:$CN$476,86,FALSE)</f>
        <v>0</v>
      </c>
      <c r="CI85" s="3">
        <f>VLOOKUP(A85,'BalanceSheet 15-8-19'!$A$11:$CN$476,87,FALSE)</f>
        <v>0</v>
      </c>
      <c r="CJ85" s="3">
        <f>VLOOKUP(A85,'BalanceSheet 15-8-19'!$A$11:$CN$476,88,FALSE)</f>
        <v>0</v>
      </c>
      <c r="CK85" s="3">
        <f>VLOOKUP(A85,'BalanceSheet 15-8-19'!$A$11:$CN$476,89,FALSE)</f>
        <v>0</v>
      </c>
      <c r="CL85" s="3">
        <f>VLOOKUP(A85,'BalanceSheet 15-8-19'!$A$11:$CN$476,90,FALSE)</f>
        <v>0</v>
      </c>
      <c r="CM85" s="3">
        <f>VLOOKUP(A85,'BalanceSheet 15-8-19'!$A$11:$CN$476,91,FALSE)</f>
        <v>0</v>
      </c>
      <c r="CN85" s="3">
        <f>VLOOKUP(A85,'BalanceSheet 15-8-19'!$A$11:$CS$476,92,FALSE)</f>
        <v>0</v>
      </c>
      <c r="CO85" s="3">
        <f>VLOOKUP(A85,'BalanceSheet 15-8-19'!$A$11:$CS$476,93,FALSE)</f>
        <v>0</v>
      </c>
      <c r="CP85" s="3">
        <f>VLOOKUP(A85,'BalanceSheet 15-8-19'!$A$11:$CS$476,94,FALSE)</f>
        <v>0</v>
      </c>
      <c r="CQ85" s="3">
        <f>VLOOKUP(A85,'BalanceSheet 15-8-19'!$A$11:$CS$476,95,FALSE)</f>
        <v>0</v>
      </c>
      <c r="CR85" s="3">
        <f>VLOOKUP(A85,'BalanceSheet 15-8-19'!$A$11:$CS$476,96,FALSE)</f>
        <v>0</v>
      </c>
      <c r="CS85" s="3">
        <f t="shared" si="3"/>
        <v>0</v>
      </c>
      <c r="CU85" s="19">
        <f>CS85-('BalanceSheet 15-8-19'!CS85-'BalanceSheet 15-8-19'!CV85-'BalanceSheet 15-8-19'!CW85)</f>
        <v>0</v>
      </c>
      <c r="CW85" s="132">
        <f t="shared" si="4"/>
        <v>0</v>
      </c>
      <c r="CZ85" s="148">
        <f>HLOOKUP(A85,CJE!$I$5:$TV$2054,2050, FALSE)</f>
        <v>0</v>
      </c>
      <c r="DB85" s="148">
        <f t="shared" si="5"/>
        <v>0</v>
      </c>
    </row>
    <row r="86" spans="1:106" x14ac:dyDescent="0.2">
      <c r="A86" s="3" t="str">
        <f>'BalanceSheet 15-8-19'!A86</f>
        <v>100-102-52 - SMBC CA 1010093400 THB(Empag (Thailand) Co.,Ltd)</v>
      </c>
      <c r="B86" s="3">
        <f>VLOOKUP(A86,'BalanceSheet 15-8-19'!$A$11:$CN$476,2,FALSE)</f>
        <v>0</v>
      </c>
      <c r="C86" s="3">
        <f>VLOOKUP(A86,'BalanceSheet 15-8-19'!$A$11:$CN$476,3,FALSE)</f>
        <v>0</v>
      </c>
      <c r="D86" s="3">
        <f>VLOOKUP(A86,'BalanceSheet 15-8-19'!$A$11:$CN$476,4,FALSE)</f>
        <v>0</v>
      </c>
      <c r="E86" s="3">
        <f>VLOOKUP(A86,'BalanceSheet 15-8-19'!$A$11:$CN$476,5,FALSE)</f>
        <v>0</v>
      </c>
      <c r="F86" s="3">
        <f>VLOOKUP(A86,'BalanceSheet 15-8-19'!$A$11:$CN$476,6,FALSE)</f>
        <v>0</v>
      </c>
      <c r="G86" s="3">
        <f>VLOOKUP(A86,'BalanceSheet 15-8-19'!$A$11:$CN$476,7,FALSE)</f>
        <v>0</v>
      </c>
      <c r="H86" s="3">
        <f>VLOOKUP(A86,'BalanceSheet 15-8-19'!$A$11:$CN$476,8,FALSE)</f>
        <v>0</v>
      </c>
      <c r="I86" s="3">
        <f>VLOOKUP(A86,'BalanceSheet 15-8-19'!$A$11:$CN$476,9,FALSE)</f>
        <v>0</v>
      </c>
      <c r="J86" s="3"/>
      <c r="K86" s="3">
        <f>VLOOKUP(A86,'BalanceSheet 15-8-19'!$A$11:$CN$476,11,FALSE)</f>
        <v>0</v>
      </c>
      <c r="L86" s="3">
        <f>VLOOKUP(A86,'BalanceSheet 15-8-19'!$A$11:$CN$476,12,FALSE)</f>
        <v>0</v>
      </c>
      <c r="M86" s="3">
        <f>VLOOKUP(A86,'BalanceSheet 15-8-19'!$A$11:$CN$476,13,FALSE)</f>
        <v>0</v>
      </c>
      <c r="N86" s="3">
        <f>VLOOKUP(A86,'BalanceSheet 15-8-19'!$A$11:$CN$476,14,FALSE)</f>
        <v>0</v>
      </c>
      <c r="O86" s="3">
        <f>VLOOKUP(A86,'BalanceSheet 15-8-19'!$A$11:$CN$476,15,FALSE)</f>
        <v>0</v>
      </c>
      <c r="P86" s="3">
        <f>VLOOKUP(A86,'BalanceSheet 15-8-19'!$A$11:$CN$476,16,FALSE)</f>
        <v>0</v>
      </c>
      <c r="Q86" s="3">
        <f>VLOOKUP(A86,'BalanceSheet 15-8-19'!$A$11:$CN$476,17,FALSE)</f>
        <v>0</v>
      </c>
      <c r="R86" s="3">
        <f>VLOOKUP(A86,'BalanceSheet 15-8-19'!$A$11:$CN$476,18,FALSE)</f>
        <v>0</v>
      </c>
      <c r="S86" s="3">
        <f>VLOOKUP(A86,'BalanceSheet 15-8-19'!$A$11:$CN$476,19,FALSE)</f>
        <v>0</v>
      </c>
      <c r="T86" s="3">
        <f>VLOOKUP(A86,'BalanceSheet 15-8-19'!$A$11:$CN$476,20,FALSE)</f>
        <v>0</v>
      </c>
      <c r="U86" s="3">
        <f>VLOOKUP(A86,'BalanceSheet 15-8-19'!$A$11:$CN$476,21,FALSE)</f>
        <v>0</v>
      </c>
      <c r="V86" s="3">
        <f>VLOOKUP(A86,'BalanceSheet 15-8-19'!$A$11:$CN$476,22,FALSE)</f>
        <v>0</v>
      </c>
      <c r="W86" s="3">
        <f>VLOOKUP(A86,'BalanceSheet 15-8-19'!$A$11:$CN$476,23,FALSE)</f>
        <v>0</v>
      </c>
      <c r="X86" s="3">
        <f>VLOOKUP(A86,'BalanceSheet 15-8-19'!$A$11:$CN$476,24,FALSE)</f>
        <v>0</v>
      </c>
      <c r="Y86" s="3">
        <f>VLOOKUP(A86,'BalanceSheet 15-8-19'!$A$11:$CN$476,25,FALSE)</f>
        <v>0</v>
      </c>
      <c r="Z86" s="3">
        <f>VLOOKUP(A86,'BalanceSheet 15-8-19'!$A$11:$CN$476,26,FALSE)</f>
        <v>0</v>
      </c>
      <c r="AA86" s="3">
        <f>VLOOKUP(A86,'BalanceSheet 15-8-19'!$A$11:$CN$476,27,FALSE)</f>
        <v>0</v>
      </c>
      <c r="AB86" s="3">
        <f>VLOOKUP(A86,'BalanceSheet 15-8-19'!$A$11:$CN$476,28,FALSE)</f>
        <v>0</v>
      </c>
      <c r="AC86" s="3">
        <f>VLOOKUP(A86,'BalanceSheet 15-8-19'!$A$11:$CN$476,29,FALSE)</f>
        <v>0</v>
      </c>
      <c r="AD86" s="3">
        <f>VLOOKUP(A86,'BalanceSheet 15-8-19'!$A$11:$CN$476,30,FALSE)</f>
        <v>0</v>
      </c>
      <c r="AE86" s="3">
        <f>VLOOKUP(A86,'BalanceSheet 15-8-19'!$A$11:$CN$476,31,FALSE)</f>
        <v>0</v>
      </c>
      <c r="AF86" s="3">
        <f>VLOOKUP(A86,'BalanceSheet 15-8-19'!$A$11:$CN$476,32,FALSE)</f>
        <v>0</v>
      </c>
      <c r="AG86" s="3">
        <f>VLOOKUP(A86,'BalanceSheet 15-8-19'!$A$11:$CN$476,33,FALSE)</f>
        <v>0</v>
      </c>
      <c r="AH86" s="3">
        <f>VLOOKUP(A86,'BalanceSheet 15-8-19'!$A$11:$CN$476,34,FALSE)</f>
        <v>0</v>
      </c>
      <c r="AI86" s="3">
        <f>VLOOKUP(A86,'BalanceSheet 15-8-19'!$A$11:$CN$476,35,FALSE)</f>
        <v>0</v>
      </c>
      <c r="AJ86" s="3">
        <f>VLOOKUP(A86,'BalanceSheet 15-8-19'!$A$11:$CN$476,36,FALSE)</f>
        <v>0</v>
      </c>
      <c r="AK86" s="3">
        <f>VLOOKUP(A86,'BalanceSheet 15-8-19'!$A$11:$CN$476,37,FALSE)</f>
        <v>0</v>
      </c>
      <c r="AL86" s="3">
        <f>VLOOKUP(A86,'BalanceSheet 15-8-19'!$A$11:$CN$476,38,FALSE)</f>
        <v>0</v>
      </c>
      <c r="AM86" s="3">
        <f>VLOOKUP(A86,'BalanceSheet 15-8-19'!$A$11:$CN$476,39,FALSE)</f>
        <v>0</v>
      </c>
      <c r="AN86" s="3">
        <f>VLOOKUP(A86,'BalanceSheet 15-8-19'!$A$11:$CN$476,40,FALSE)</f>
        <v>0</v>
      </c>
      <c r="AO86" s="3">
        <f>VLOOKUP(A86,'BalanceSheet 15-8-19'!$A$11:$CN$476,41,FALSE)</f>
        <v>0</v>
      </c>
      <c r="AP86" s="3">
        <f>VLOOKUP(A86,'BalanceSheet 15-8-19'!$A$11:$CN$476,42,FALSE)</f>
        <v>0</v>
      </c>
      <c r="AQ86" s="3">
        <f>VLOOKUP(A86,'BalanceSheet 15-8-19'!$A$11:$CN$476,43,FALSE)</f>
        <v>0</v>
      </c>
      <c r="AR86" s="3">
        <f>VLOOKUP(A86,'BalanceSheet 15-8-19'!$A$11:$CN$476,44,FALSE)</f>
        <v>0</v>
      </c>
      <c r="AS86" s="3">
        <f>VLOOKUP(A86,'BalanceSheet 15-8-19'!$A$11:$CN$476,45,FALSE)</f>
        <v>0</v>
      </c>
      <c r="AT86" s="3">
        <f>VLOOKUP(A86,'BalanceSheet 15-8-19'!$A$11:$CN$476,46,FALSE)</f>
        <v>0</v>
      </c>
      <c r="AU86" s="3">
        <f>VLOOKUP(A86,'BalanceSheet 15-8-19'!$A$11:$CN$476,47,FALSE)</f>
        <v>0</v>
      </c>
      <c r="AV86" s="3">
        <f>VLOOKUP(A86,'BalanceSheet 15-8-19'!$A$11:$CN$476,48,FALSE)</f>
        <v>0</v>
      </c>
      <c r="AW86" s="3">
        <f>VLOOKUP(A86,'BalanceSheet 15-8-19'!$A$11:$CN$476,49,FALSE)</f>
        <v>0</v>
      </c>
      <c r="AX86" s="3">
        <f>VLOOKUP(A86,'BalanceSheet 15-8-19'!$A$11:$CN$476,50,FALSE)</f>
        <v>0</v>
      </c>
      <c r="AY86" s="3">
        <f>VLOOKUP(A86,'BalanceSheet 15-8-19'!$A$11:$CN$476,51,FALSE)</f>
        <v>0</v>
      </c>
      <c r="AZ86" s="3">
        <f>VLOOKUP(A86,'BalanceSheet 15-8-19'!$A$11:$CN$476,52,FALSE)</f>
        <v>0</v>
      </c>
      <c r="BA86" s="3">
        <f>VLOOKUP(A86,'BalanceSheet 15-8-19'!$A$11:$CN$476,53,FALSE)</f>
        <v>0</v>
      </c>
      <c r="BB86" s="3">
        <f>VLOOKUP(A86,'BalanceSheet 15-8-19'!$A$11:$CN$476,54,FALSE)</f>
        <v>0</v>
      </c>
      <c r="BC86" s="3">
        <f>VLOOKUP(A86,'BalanceSheet 15-8-19'!$A$11:$CN$476,55,FALSE)</f>
        <v>0</v>
      </c>
      <c r="BD86" s="3">
        <f>VLOOKUP(A86,'BalanceSheet 15-8-19'!$A$11:$CN$476,56,FALSE)</f>
        <v>0</v>
      </c>
      <c r="BE86" s="3">
        <f>VLOOKUP(A86,'BalanceSheet 15-8-19'!$A$11:$CN$476,57,FALSE)</f>
        <v>0</v>
      </c>
      <c r="BF86" s="3">
        <f>VLOOKUP(A86,'BalanceSheet 15-8-19'!$A$11:$CN$476,58,FALSE)</f>
        <v>0</v>
      </c>
      <c r="BG86" s="12">
        <f>VLOOKUP(A86,'BalanceSheet 15-8-19'!$A$11:$CN$476,59,FALSE)</f>
        <v>0</v>
      </c>
      <c r="BH86" s="3">
        <f>VLOOKUP(A86,'BalanceSheet 15-8-19'!$A$11:$CN$476,60,FALSE)</f>
        <v>0</v>
      </c>
      <c r="BI86" s="3">
        <f>VLOOKUP(A86,'BalanceSheet 15-8-19'!$A$11:$CN$476,61,FALSE)</f>
        <v>0</v>
      </c>
      <c r="BJ86" s="3">
        <f>VLOOKUP(A86,'BalanceSheet 15-8-19'!$A$11:$CN$476,62,FALSE)</f>
        <v>0</v>
      </c>
      <c r="BK86" s="3"/>
      <c r="BL86" s="3">
        <f>VLOOKUP(A86,'BalanceSheet 15-8-19'!$A$11:$CN$476,64,FALSE)</f>
        <v>0</v>
      </c>
      <c r="BM86" s="3">
        <f>VLOOKUP(A86,'BalanceSheet 15-8-19'!$A$11:$CN$476,65,FALSE)</f>
        <v>0</v>
      </c>
      <c r="BN86" s="3">
        <f>VLOOKUP(A86,'BalanceSheet 15-8-19'!$A$11:$CN$476,66,FALSE)</f>
        <v>0</v>
      </c>
      <c r="BO86" s="3">
        <f>VLOOKUP(A86,'BalanceSheet 15-8-19'!$A$11:$CN$476,67,FALSE)</f>
        <v>0</v>
      </c>
      <c r="BP86" s="3">
        <f>VLOOKUP(A86,'BalanceSheet 15-8-19'!$A$11:$CN$476,68,FALSE)</f>
        <v>0</v>
      </c>
      <c r="BQ86" s="3">
        <f>VLOOKUP(A86,'BalanceSheet 15-8-19'!$A$11:$CN$476,69,FALSE)</f>
        <v>0</v>
      </c>
      <c r="BR86" s="3">
        <f>VLOOKUP(A86,'BalanceSheet 15-8-19'!$A$11:$CN$476,70,FALSE)</f>
        <v>0</v>
      </c>
      <c r="BS86" s="3">
        <f>VLOOKUP(A86,'BalanceSheet 15-8-19'!$A$11:$CN$476,71,FALSE)</f>
        <v>0</v>
      </c>
      <c r="BT86" s="3">
        <f>VLOOKUP(A86,'BalanceSheet 15-8-19'!$A$11:$CN$476,72,FALSE)</f>
        <v>0</v>
      </c>
      <c r="BU86" s="3">
        <f>VLOOKUP(A86,'BalanceSheet 15-8-19'!$A$11:$CN$476,73,FALSE)</f>
        <v>0</v>
      </c>
      <c r="BV86" s="3">
        <f>VLOOKUP(A86,'BalanceSheet 15-8-19'!$A$11:$CN$476,74,FALSE)</f>
        <v>0</v>
      </c>
      <c r="BW86" s="3">
        <f>VLOOKUP(A86,'BalanceSheet 15-8-19'!$A$11:$CN$476,75,FALSE)</f>
        <v>0</v>
      </c>
      <c r="BX86" s="3">
        <f>VLOOKUP(A86,'BalanceSheet 15-8-19'!$A$11:$CN$476,76,FALSE)</f>
        <v>0</v>
      </c>
      <c r="BY86" s="3">
        <f>VLOOKUP(A86,'BalanceSheet 15-8-19'!$A$11:$CN$476,77,FALSE)</f>
        <v>0</v>
      </c>
      <c r="BZ86" s="3">
        <f>VLOOKUP(A86,'BalanceSheet 15-8-19'!$A$11:$CN$476,78,FALSE)</f>
        <v>0</v>
      </c>
      <c r="CA86" s="3">
        <f>VLOOKUP(A86,'BalanceSheet 15-8-19'!$A$11:$CN$476,79,FALSE)</f>
        <v>0</v>
      </c>
      <c r="CB86" s="3">
        <f>VLOOKUP(A86,'BalanceSheet 15-8-19'!$A$11:$CN$476,80,FALSE)</f>
        <v>0</v>
      </c>
      <c r="CC86" s="3">
        <f>VLOOKUP(A86,'BalanceSheet 15-8-19'!$A$11:$CN$476,81,FALSE)</f>
        <v>0</v>
      </c>
      <c r="CD86" s="3">
        <f>VLOOKUP(A86,'BalanceSheet 15-8-19'!$A$11:$CN$476,82,FALSE)</f>
        <v>0</v>
      </c>
      <c r="CE86" s="3">
        <f>VLOOKUP(A86,'BalanceSheet 15-8-19'!$A$11:$CN$476,83,FALSE)</f>
        <v>0</v>
      </c>
      <c r="CF86" s="3">
        <f>VLOOKUP(A86,'BalanceSheet 15-8-19'!$A$11:$CN$476,84,FALSE)</f>
        <v>0</v>
      </c>
      <c r="CG86" s="3">
        <f>VLOOKUP(A86,'BalanceSheet 15-8-19'!$A$11:$CN$476,85,FALSE)</f>
        <v>0</v>
      </c>
      <c r="CH86" s="3">
        <f>VLOOKUP(A86,'BalanceSheet 15-8-19'!$A$11:$CN$476,86,FALSE)</f>
        <v>0</v>
      </c>
      <c r="CI86" s="3">
        <f>VLOOKUP(A86,'BalanceSheet 15-8-19'!$A$11:$CN$476,87,FALSE)</f>
        <v>0</v>
      </c>
      <c r="CJ86" s="3">
        <f>VLOOKUP(A86,'BalanceSheet 15-8-19'!$A$11:$CN$476,88,FALSE)</f>
        <v>0</v>
      </c>
      <c r="CK86" s="3">
        <f>VLOOKUP(A86,'BalanceSheet 15-8-19'!$A$11:$CN$476,89,FALSE)</f>
        <v>0</v>
      </c>
      <c r="CL86" s="3">
        <f>VLOOKUP(A86,'BalanceSheet 15-8-19'!$A$11:$CN$476,90,FALSE)</f>
        <v>0</v>
      </c>
      <c r="CM86" s="3">
        <f>VLOOKUP(A86,'BalanceSheet 15-8-19'!$A$11:$CN$476,91,FALSE)</f>
        <v>0</v>
      </c>
      <c r="CN86" s="3">
        <f>VLOOKUP(A86,'BalanceSheet 15-8-19'!$A$11:$CS$476,92,FALSE)</f>
        <v>0</v>
      </c>
      <c r="CO86" s="3">
        <f>VLOOKUP(A86,'BalanceSheet 15-8-19'!$A$11:$CS$476,93,FALSE)</f>
        <v>0</v>
      </c>
      <c r="CP86" s="3">
        <f>VLOOKUP(A86,'BalanceSheet 15-8-19'!$A$11:$CS$476,94,FALSE)</f>
        <v>0</v>
      </c>
      <c r="CQ86" s="3">
        <f>VLOOKUP(A86,'BalanceSheet 15-8-19'!$A$11:$CS$476,95,FALSE)</f>
        <v>0</v>
      </c>
      <c r="CR86" s="3">
        <f>VLOOKUP(A86,'BalanceSheet 15-8-19'!$A$11:$CS$476,96,FALSE)</f>
        <v>0</v>
      </c>
      <c r="CS86" s="3">
        <f t="shared" si="3"/>
        <v>0</v>
      </c>
      <c r="CU86" s="19">
        <f>CS86-('BalanceSheet 15-8-19'!CS86-'BalanceSheet 15-8-19'!CV86-'BalanceSheet 15-8-19'!CW86)</f>
        <v>0</v>
      </c>
      <c r="CW86" s="132">
        <f t="shared" si="4"/>
        <v>0</v>
      </c>
      <c r="CZ86" s="148">
        <f>HLOOKUP(A86,CJE!$I$5:$TV$2054,2050, FALSE)</f>
        <v>0</v>
      </c>
      <c r="DB86" s="148">
        <f t="shared" si="5"/>
        <v>0</v>
      </c>
    </row>
    <row r="87" spans="1:106" x14ac:dyDescent="0.2">
      <c r="A87" s="3" t="str">
        <f>'BalanceSheet 15-8-19'!A87</f>
        <v>100-102-53 - Mercantile 112913119449055 SA BDT (Venturas)</v>
      </c>
      <c r="B87" s="3">
        <f>VLOOKUP(A87,'BalanceSheet 15-8-19'!$A$11:$CN$476,2,FALSE)</f>
        <v>0</v>
      </c>
      <c r="C87" s="3">
        <f>VLOOKUP(A87,'BalanceSheet 15-8-19'!$A$11:$CN$476,3,FALSE)</f>
        <v>0</v>
      </c>
      <c r="D87" s="3">
        <f>VLOOKUP(A87,'BalanceSheet 15-8-19'!$A$11:$CN$476,4,FALSE)</f>
        <v>0</v>
      </c>
      <c r="E87" s="3">
        <f>VLOOKUP(A87,'BalanceSheet 15-8-19'!$A$11:$CN$476,5,FALSE)</f>
        <v>0</v>
      </c>
      <c r="F87" s="3">
        <f>VLOOKUP(A87,'BalanceSheet 15-8-19'!$A$11:$CN$476,6,FALSE)</f>
        <v>0</v>
      </c>
      <c r="G87" s="3">
        <f>VLOOKUP(A87,'BalanceSheet 15-8-19'!$A$11:$CN$476,7,FALSE)</f>
        <v>0</v>
      </c>
      <c r="H87" s="3">
        <f>VLOOKUP(A87,'BalanceSheet 15-8-19'!$A$11:$CN$476,8,FALSE)</f>
        <v>0</v>
      </c>
      <c r="I87" s="3">
        <f>VLOOKUP(A87,'BalanceSheet 15-8-19'!$A$11:$CN$476,9,FALSE)</f>
        <v>0</v>
      </c>
      <c r="J87" s="3"/>
      <c r="K87" s="3">
        <f>VLOOKUP(A87,'BalanceSheet 15-8-19'!$A$11:$CN$476,11,FALSE)</f>
        <v>0</v>
      </c>
      <c r="L87" s="3">
        <f>VLOOKUP(A87,'BalanceSheet 15-8-19'!$A$11:$CN$476,12,FALSE)</f>
        <v>0</v>
      </c>
      <c r="M87" s="3">
        <f>VLOOKUP(A87,'BalanceSheet 15-8-19'!$A$11:$CN$476,13,FALSE)</f>
        <v>0</v>
      </c>
      <c r="N87" s="3">
        <f>VLOOKUP(A87,'BalanceSheet 15-8-19'!$A$11:$CN$476,14,FALSE)</f>
        <v>0</v>
      </c>
      <c r="O87" s="3">
        <f>VLOOKUP(A87,'BalanceSheet 15-8-19'!$A$11:$CN$476,15,FALSE)</f>
        <v>0</v>
      </c>
      <c r="P87" s="3">
        <f>VLOOKUP(A87,'BalanceSheet 15-8-19'!$A$11:$CN$476,16,FALSE)</f>
        <v>0</v>
      </c>
      <c r="Q87" s="3">
        <f>VLOOKUP(A87,'BalanceSheet 15-8-19'!$A$11:$CN$476,17,FALSE)</f>
        <v>0</v>
      </c>
      <c r="R87" s="3">
        <f>VLOOKUP(A87,'BalanceSheet 15-8-19'!$A$11:$CN$476,18,FALSE)</f>
        <v>0</v>
      </c>
      <c r="S87" s="3">
        <f>VLOOKUP(A87,'BalanceSheet 15-8-19'!$A$11:$CN$476,19,FALSE)</f>
        <v>0</v>
      </c>
      <c r="T87" s="3">
        <f>VLOOKUP(A87,'BalanceSheet 15-8-19'!$A$11:$CN$476,20,FALSE)</f>
        <v>0</v>
      </c>
      <c r="U87" s="3">
        <f>VLOOKUP(A87,'BalanceSheet 15-8-19'!$A$11:$CN$476,21,FALSE)</f>
        <v>0</v>
      </c>
      <c r="V87" s="3">
        <f>VLOOKUP(A87,'BalanceSheet 15-8-19'!$A$11:$CN$476,22,FALSE)</f>
        <v>0</v>
      </c>
      <c r="W87" s="3">
        <f>VLOOKUP(A87,'BalanceSheet 15-8-19'!$A$11:$CN$476,23,FALSE)</f>
        <v>0</v>
      </c>
      <c r="X87" s="3">
        <f>VLOOKUP(A87,'BalanceSheet 15-8-19'!$A$11:$CN$476,24,FALSE)</f>
        <v>0</v>
      </c>
      <c r="Y87" s="3">
        <f>VLOOKUP(A87,'BalanceSheet 15-8-19'!$A$11:$CN$476,25,FALSE)</f>
        <v>0</v>
      </c>
      <c r="Z87" s="3">
        <f>VLOOKUP(A87,'BalanceSheet 15-8-19'!$A$11:$CN$476,26,FALSE)</f>
        <v>0</v>
      </c>
      <c r="AA87" s="3">
        <f>VLOOKUP(A87,'BalanceSheet 15-8-19'!$A$11:$CN$476,27,FALSE)</f>
        <v>0</v>
      </c>
      <c r="AB87" s="3">
        <f>VLOOKUP(A87,'BalanceSheet 15-8-19'!$A$11:$CN$476,28,FALSE)</f>
        <v>0</v>
      </c>
      <c r="AC87" s="3">
        <f>VLOOKUP(A87,'BalanceSheet 15-8-19'!$A$11:$CN$476,29,FALSE)</f>
        <v>0</v>
      </c>
      <c r="AD87" s="3">
        <f>VLOOKUP(A87,'BalanceSheet 15-8-19'!$A$11:$CN$476,30,FALSE)</f>
        <v>0</v>
      </c>
      <c r="AE87" s="3">
        <f>VLOOKUP(A87,'BalanceSheet 15-8-19'!$A$11:$CN$476,31,FALSE)</f>
        <v>0</v>
      </c>
      <c r="AF87" s="3">
        <f>VLOOKUP(A87,'BalanceSheet 15-8-19'!$A$11:$CN$476,32,FALSE)</f>
        <v>0</v>
      </c>
      <c r="AG87" s="3">
        <f>VLOOKUP(A87,'BalanceSheet 15-8-19'!$A$11:$CN$476,33,FALSE)</f>
        <v>0</v>
      </c>
      <c r="AH87" s="3">
        <f>VLOOKUP(A87,'BalanceSheet 15-8-19'!$A$11:$CN$476,34,FALSE)</f>
        <v>0</v>
      </c>
      <c r="AI87" s="3">
        <f>VLOOKUP(A87,'BalanceSheet 15-8-19'!$A$11:$CN$476,35,FALSE)</f>
        <v>0</v>
      </c>
      <c r="AJ87" s="3">
        <f>VLOOKUP(A87,'BalanceSheet 15-8-19'!$A$11:$CN$476,36,FALSE)</f>
        <v>0</v>
      </c>
      <c r="AK87" s="3">
        <f>VLOOKUP(A87,'BalanceSheet 15-8-19'!$A$11:$CN$476,37,FALSE)</f>
        <v>0</v>
      </c>
      <c r="AL87" s="3">
        <f>VLOOKUP(A87,'BalanceSheet 15-8-19'!$A$11:$CN$476,38,FALSE)</f>
        <v>0</v>
      </c>
      <c r="AM87" s="3">
        <f>VLOOKUP(A87,'BalanceSheet 15-8-19'!$A$11:$CN$476,39,FALSE)</f>
        <v>0</v>
      </c>
      <c r="AN87" s="3">
        <f>VLOOKUP(A87,'BalanceSheet 15-8-19'!$A$11:$CN$476,40,FALSE)</f>
        <v>0</v>
      </c>
      <c r="AO87" s="3">
        <f>VLOOKUP(A87,'BalanceSheet 15-8-19'!$A$11:$CN$476,41,FALSE)</f>
        <v>0</v>
      </c>
      <c r="AP87" s="3">
        <f>VLOOKUP(A87,'BalanceSheet 15-8-19'!$A$11:$CN$476,42,FALSE)</f>
        <v>0</v>
      </c>
      <c r="AQ87" s="3">
        <f>VLOOKUP(A87,'BalanceSheet 15-8-19'!$A$11:$CN$476,43,FALSE)</f>
        <v>0</v>
      </c>
      <c r="AR87" s="3">
        <f>VLOOKUP(A87,'BalanceSheet 15-8-19'!$A$11:$CN$476,44,FALSE)</f>
        <v>0</v>
      </c>
      <c r="AS87" s="3">
        <f>VLOOKUP(A87,'BalanceSheet 15-8-19'!$A$11:$CN$476,45,FALSE)</f>
        <v>0</v>
      </c>
      <c r="AT87" s="3">
        <f>VLOOKUP(A87,'BalanceSheet 15-8-19'!$A$11:$CN$476,46,FALSE)</f>
        <v>0</v>
      </c>
      <c r="AU87" s="3">
        <f>VLOOKUP(A87,'BalanceSheet 15-8-19'!$A$11:$CN$476,47,FALSE)</f>
        <v>0</v>
      </c>
      <c r="AV87" s="3">
        <f>VLOOKUP(A87,'BalanceSheet 15-8-19'!$A$11:$CN$476,48,FALSE)</f>
        <v>0</v>
      </c>
      <c r="AW87" s="3">
        <f>VLOOKUP(A87,'BalanceSheet 15-8-19'!$A$11:$CN$476,49,FALSE)</f>
        <v>0</v>
      </c>
      <c r="AX87" s="3">
        <f>VLOOKUP(A87,'BalanceSheet 15-8-19'!$A$11:$CN$476,50,FALSE)</f>
        <v>0</v>
      </c>
      <c r="AY87" s="3">
        <f>VLOOKUP(A87,'BalanceSheet 15-8-19'!$A$11:$CN$476,51,FALSE)</f>
        <v>0</v>
      </c>
      <c r="AZ87" s="3">
        <f>VLOOKUP(A87,'BalanceSheet 15-8-19'!$A$11:$CN$476,52,FALSE)</f>
        <v>0</v>
      </c>
      <c r="BA87" s="3">
        <f>VLOOKUP(A87,'BalanceSheet 15-8-19'!$A$11:$CN$476,53,FALSE)</f>
        <v>0</v>
      </c>
      <c r="BB87" s="3">
        <f>VLOOKUP(A87,'BalanceSheet 15-8-19'!$A$11:$CN$476,54,FALSE)</f>
        <v>0</v>
      </c>
      <c r="BC87" s="3">
        <f>VLOOKUP(A87,'BalanceSheet 15-8-19'!$A$11:$CN$476,55,FALSE)</f>
        <v>0</v>
      </c>
      <c r="BD87" s="3">
        <f>VLOOKUP(A87,'BalanceSheet 15-8-19'!$A$11:$CN$476,56,FALSE)</f>
        <v>0</v>
      </c>
      <c r="BE87" s="3">
        <f>VLOOKUP(A87,'BalanceSheet 15-8-19'!$A$11:$CN$476,57,FALSE)</f>
        <v>0</v>
      </c>
      <c r="BF87" s="3">
        <f>VLOOKUP(A87,'BalanceSheet 15-8-19'!$A$11:$CN$476,58,FALSE)</f>
        <v>0</v>
      </c>
      <c r="BG87" s="12">
        <f>VLOOKUP(A87,'BalanceSheet 15-8-19'!$A$11:$CN$476,59,FALSE)</f>
        <v>0</v>
      </c>
      <c r="BH87" s="3">
        <f>VLOOKUP(A87,'BalanceSheet 15-8-19'!$A$11:$CN$476,60,FALSE)</f>
        <v>0</v>
      </c>
      <c r="BI87" s="3">
        <f>VLOOKUP(A87,'BalanceSheet 15-8-19'!$A$11:$CN$476,61,FALSE)</f>
        <v>0</v>
      </c>
      <c r="BJ87" s="3">
        <f>VLOOKUP(A87,'BalanceSheet 15-8-19'!$A$11:$CN$476,62,FALSE)</f>
        <v>0</v>
      </c>
      <c r="BK87" s="3"/>
      <c r="BL87" s="3">
        <f>VLOOKUP(A87,'BalanceSheet 15-8-19'!$A$11:$CN$476,64,FALSE)</f>
        <v>0</v>
      </c>
      <c r="BM87" s="3">
        <f>VLOOKUP(A87,'BalanceSheet 15-8-19'!$A$11:$CN$476,65,FALSE)</f>
        <v>0</v>
      </c>
      <c r="BN87" s="3">
        <f>VLOOKUP(A87,'BalanceSheet 15-8-19'!$A$11:$CN$476,66,FALSE)</f>
        <v>0</v>
      </c>
      <c r="BO87" s="3">
        <f>VLOOKUP(A87,'BalanceSheet 15-8-19'!$A$11:$CN$476,67,FALSE)</f>
        <v>0</v>
      </c>
      <c r="BP87" s="3">
        <f>VLOOKUP(A87,'BalanceSheet 15-8-19'!$A$11:$CN$476,68,FALSE)</f>
        <v>0</v>
      </c>
      <c r="BQ87" s="3">
        <f>VLOOKUP(A87,'BalanceSheet 15-8-19'!$A$11:$CN$476,69,FALSE)</f>
        <v>0</v>
      </c>
      <c r="BR87" s="3">
        <f>VLOOKUP(A87,'BalanceSheet 15-8-19'!$A$11:$CN$476,70,FALSE)</f>
        <v>0</v>
      </c>
      <c r="BS87" s="3">
        <f>VLOOKUP(A87,'BalanceSheet 15-8-19'!$A$11:$CN$476,71,FALSE)</f>
        <v>0</v>
      </c>
      <c r="BT87" s="3">
        <f>VLOOKUP(A87,'BalanceSheet 15-8-19'!$A$11:$CN$476,72,FALSE)</f>
        <v>0</v>
      </c>
      <c r="BU87" s="3">
        <f>VLOOKUP(A87,'BalanceSheet 15-8-19'!$A$11:$CN$476,73,FALSE)</f>
        <v>0</v>
      </c>
      <c r="BV87" s="3">
        <f>VLOOKUP(A87,'BalanceSheet 15-8-19'!$A$11:$CN$476,74,FALSE)</f>
        <v>0</v>
      </c>
      <c r="BW87" s="3">
        <f>VLOOKUP(A87,'BalanceSheet 15-8-19'!$A$11:$CN$476,75,FALSE)</f>
        <v>0</v>
      </c>
      <c r="BX87" s="3">
        <f>VLOOKUP(A87,'BalanceSheet 15-8-19'!$A$11:$CN$476,76,FALSE)</f>
        <v>0</v>
      </c>
      <c r="BY87" s="3">
        <f>VLOOKUP(A87,'BalanceSheet 15-8-19'!$A$11:$CN$476,77,FALSE)</f>
        <v>0</v>
      </c>
      <c r="BZ87" s="3">
        <f>VLOOKUP(A87,'BalanceSheet 15-8-19'!$A$11:$CN$476,78,FALSE)</f>
        <v>0</v>
      </c>
      <c r="CA87" s="3">
        <f>VLOOKUP(A87,'BalanceSheet 15-8-19'!$A$11:$CN$476,79,FALSE)</f>
        <v>0</v>
      </c>
      <c r="CB87" s="3">
        <f>VLOOKUP(A87,'BalanceSheet 15-8-19'!$A$11:$CN$476,80,FALSE)</f>
        <v>0</v>
      </c>
      <c r="CC87" s="3">
        <f>VLOOKUP(A87,'BalanceSheet 15-8-19'!$A$11:$CN$476,81,FALSE)</f>
        <v>0</v>
      </c>
      <c r="CD87" s="3">
        <f>VLOOKUP(A87,'BalanceSheet 15-8-19'!$A$11:$CN$476,82,FALSE)</f>
        <v>0</v>
      </c>
      <c r="CE87" s="3">
        <f>VLOOKUP(A87,'BalanceSheet 15-8-19'!$A$11:$CN$476,83,FALSE)</f>
        <v>0</v>
      </c>
      <c r="CF87" s="3">
        <f>VLOOKUP(A87,'BalanceSheet 15-8-19'!$A$11:$CN$476,84,FALSE)</f>
        <v>0</v>
      </c>
      <c r="CG87" s="3">
        <f>VLOOKUP(A87,'BalanceSheet 15-8-19'!$A$11:$CN$476,85,FALSE)</f>
        <v>0</v>
      </c>
      <c r="CH87" s="3">
        <f>VLOOKUP(A87,'BalanceSheet 15-8-19'!$A$11:$CN$476,86,FALSE)</f>
        <v>0</v>
      </c>
      <c r="CI87" s="3">
        <f>VLOOKUP(A87,'BalanceSheet 15-8-19'!$A$11:$CN$476,87,FALSE)</f>
        <v>0</v>
      </c>
      <c r="CJ87" s="3">
        <f>VLOOKUP(A87,'BalanceSheet 15-8-19'!$A$11:$CN$476,88,FALSE)</f>
        <v>0</v>
      </c>
      <c r="CK87" s="3">
        <f>VLOOKUP(A87,'BalanceSheet 15-8-19'!$A$11:$CN$476,89,FALSE)</f>
        <v>0</v>
      </c>
      <c r="CL87" s="3">
        <f>VLOOKUP(A87,'BalanceSheet 15-8-19'!$A$11:$CN$476,90,FALSE)</f>
        <v>0</v>
      </c>
      <c r="CM87" s="3">
        <f>VLOOKUP(A87,'BalanceSheet 15-8-19'!$A$11:$CN$476,91,FALSE)</f>
        <v>0</v>
      </c>
      <c r="CN87" s="3">
        <f>VLOOKUP(A87,'BalanceSheet 15-8-19'!$A$11:$CS$476,92,FALSE)</f>
        <v>0</v>
      </c>
      <c r="CO87" s="3">
        <f>VLOOKUP(A87,'BalanceSheet 15-8-19'!$A$11:$CS$476,93,FALSE)</f>
        <v>0</v>
      </c>
      <c r="CP87" s="3">
        <f>VLOOKUP(A87,'BalanceSheet 15-8-19'!$A$11:$CS$476,94,FALSE)</f>
        <v>0</v>
      </c>
      <c r="CQ87" s="3">
        <f>VLOOKUP(A87,'BalanceSheet 15-8-19'!$A$11:$CS$476,95,FALSE)</f>
        <v>0</v>
      </c>
      <c r="CR87" s="3">
        <f>VLOOKUP(A87,'BalanceSheet 15-8-19'!$A$11:$CS$476,96,FALSE)</f>
        <v>0</v>
      </c>
      <c r="CS87" s="3">
        <f t="shared" si="3"/>
        <v>0</v>
      </c>
      <c r="CU87" s="19">
        <f>CS87-('BalanceSheet 15-8-19'!CS87-'BalanceSheet 15-8-19'!CV87-'BalanceSheet 15-8-19'!CW87)</f>
        <v>0</v>
      </c>
      <c r="CW87" s="132">
        <f t="shared" si="4"/>
        <v>0</v>
      </c>
      <c r="CZ87" s="148">
        <f>HLOOKUP(A87,CJE!$I$5:$TV$2054,2050, FALSE)</f>
        <v>0</v>
      </c>
      <c r="DB87" s="148">
        <f t="shared" si="5"/>
        <v>0</v>
      </c>
    </row>
    <row r="88" spans="1:106" x14ac:dyDescent="0.2">
      <c r="A88" s="3" t="str">
        <f>'BalanceSheet 15-8-19'!A88</f>
        <v>100-102-55 - BBL 1019043692 SA THB (NLHT)</v>
      </c>
      <c r="B88" s="3">
        <f>VLOOKUP(A88,'BalanceSheet 15-8-19'!$A$11:$CN$476,2,FALSE)</f>
        <v>0</v>
      </c>
      <c r="C88" s="3">
        <f>VLOOKUP(A88,'BalanceSheet 15-8-19'!$A$11:$CN$476,3,FALSE)</f>
        <v>0</v>
      </c>
      <c r="D88" s="3">
        <f>VLOOKUP(A88,'BalanceSheet 15-8-19'!$A$11:$CN$476,4,FALSE)</f>
        <v>0</v>
      </c>
      <c r="E88" s="3">
        <f>VLOOKUP(A88,'BalanceSheet 15-8-19'!$A$11:$CN$476,5,FALSE)</f>
        <v>0</v>
      </c>
      <c r="F88" s="3">
        <f>VLOOKUP(A88,'BalanceSheet 15-8-19'!$A$11:$CN$476,6,FALSE)</f>
        <v>0</v>
      </c>
      <c r="G88" s="3">
        <f>VLOOKUP(A88,'BalanceSheet 15-8-19'!$A$11:$CN$476,7,FALSE)</f>
        <v>0</v>
      </c>
      <c r="H88" s="3">
        <f>VLOOKUP(A88,'BalanceSheet 15-8-19'!$A$11:$CN$476,8,FALSE)</f>
        <v>0</v>
      </c>
      <c r="I88" s="3">
        <f>VLOOKUP(A88,'BalanceSheet 15-8-19'!$A$11:$CN$476,9,FALSE)</f>
        <v>0</v>
      </c>
      <c r="J88" s="3"/>
      <c r="K88" s="3">
        <f>VLOOKUP(A88,'BalanceSheet 15-8-19'!$A$11:$CN$476,11,FALSE)</f>
        <v>0</v>
      </c>
      <c r="L88" s="3">
        <f>VLOOKUP(A88,'BalanceSheet 15-8-19'!$A$11:$CN$476,12,FALSE)</f>
        <v>0</v>
      </c>
      <c r="M88" s="3">
        <f>VLOOKUP(A88,'BalanceSheet 15-8-19'!$A$11:$CN$476,13,FALSE)</f>
        <v>0</v>
      </c>
      <c r="N88" s="3">
        <f>VLOOKUP(A88,'BalanceSheet 15-8-19'!$A$11:$CN$476,14,FALSE)</f>
        <v>0</v>
      </c>
      <c r="O88" s="3">
        <f>VLOOKUP(A88,'BalanceSheet 15-8-19'!$A$11:$CN$476,15,FALSE)</f>
        <v>0</v>
      </c>
      <c r="P88" s="3">
        <f>VLOOKUP(A88,'BalanceSheet 15-8-19'!$A$11:$CN$476,16,FALSE)</f>
        <v>0</v>
      </c>
      <c r="Q88" s="3">
        <f>VLOOKUP(A88,'BalanceSheet 15-8-19'!$A$11:$CN$476,17,FALSE)</f>
        <v>0</v>
      </c>
      <c r="R88" s="3">
        <f>VLOOKUP(A88,'BalanceSheet 15-8-19'!$A$11:$CN$476,18,FALSE)</f>
        <v>0</v>
      </c>
      <c r="S88" s="3">
        <f>VLOOKUP(A88,'BalanceSheet 15-8-19'!$A$11:$CN$476,19,FALSE)</f>
        <v>0</v>
      </c>
      <c r="T88" s="3">
        <f>VLOOKUP(A88,'BalanceSheet 15-8-19'!$A$11:$CN$476,20,FALSE)</f>
        <v>0</v>
      </c>
      <c r="U88" s="3">
        <f>VLOOKUP(A88,'BalanceSheet 15-8-19'!$A$11:$CN$476,21,FALSE)</f>
        <v>0</v>
      </c>
      <c r="V88" s="3">
        <f>VLOOKUP(A88,'BalanceSheet 15-8-19'!$A$11:$CN$476,22,FALSE)</f>
        <v>0</v>
      </c>
      <c r="W88" s="3">
        <f>VLOOKUP(A88,'BalanceSheet 15-8-19'!$A$11:$CN$476,23,FALSE)</f>
        <v>0</v>
      </c>
      <c r="X88" s="3">
        <f>VLOOKUP(A88,'BalanceSheet 15-8-19'!$A$11:$CN$476,24,FALSE)</f>
        <v>0</v>
      </c>
      <c r="Y88" s="3">
        <f>VLOOKUP(A88,'BalanceSheet 15-8-19'!$A$11:$CN$476,25,FALSE)</f>
        <v>0</v>
      </c>
      <c r="Z88" s="3">
        <f>VLOOKUP(A88,'BalanceSheet 15-8-19'!$A$11:$CN$476,26,FALSE)</f>
        <v>0</v>
      </c>
      <c r="AA88" s="3">
        <f>VLOOKUP(A88,'BalanceSheet 15-8-19'!$A$11:$CN$476,27,FALSE)</f>
        <v>0</v>
      </c>
      <c r="AB88" s="3">
        <f>VLOOKUP(A88,'BalanceSheet 15-8-19'!$A$11:$CN$476,28,FALSE)</f>
        <v>0</v>
      </c>
      <c r="AC88" s="3">
        <f>VLOOKUP(A88,'BalanceSheet 15-8-19'!$A$11:$CN$476,29,FALSE)</f>
        <v>0</v>
      </c>
      <c r="AD88" s="3">
        <f>VLOOKUP(A88,'BalanceSheet 15-8-19'!$A$11:$CN$476,30,FALSE)</f>
        <v>0</v>
      </c>
      <c r="AE88" s="3">
        <f>VLOOKUP(A88,'BalanceSheet 15-8-19'!$A$11:$CN$476,31,FALSE)</f>
        <v>0</v>
      </c>
      <c r="AF88" s="3">
        <f>VLOOKUP(A88,'BalanceSheet 15-8-19'!$A$11:$CN$476,32,FALSE)</f>
        <v>0</v>
      </c>
      <c r="AG88" s="3">
        <f>VLOOKUP(A88,'BalanceSheet 15-8-19'!$A$11:$CN$476,33,FALSE)</f>
        <v>0</v>
      </c>
      <c r="AH88" s="3">
        <f>VLOOKUP(A88,'BalanceSheet 15-8-19'!$A$11:$CN$476,34,FALSE)</f>
        <v>0</v>
      </c>
      <c r="AI88" s="3">
        <f>VLOOKUP(A88,'BalanceSheet 15-8-19'!$A$11:$CN$476,35,FALSE)</f>
        <v>0</v>
      </c>
      <c r="AJ88" s="3">
        <f>VLOOKUP(A88,'BalanceSheet 15-8-19'!$A$11:$CN$476,36,FALSE)</f>
        <v>0</v>
      </c>
      <c r="AK88" s="3">
        <f>VLOOKUP(A88,'BalanceSheet 15-8-19'!$A$11:$CN$476,37,FALSE)</f>
        <v>0</v>
      </c>
      <c r="AL88" s="3">
        <f>VLOOKUP(A88,'BalanceSheet 15-8-19'!$A$11:$CN$476,38,FALSE)</f>
        <v>0</v>
      </c>
      <c r="AM88" s="3">
        <f>VLOOKUP(A88,'BalanceSheet 15-8-19'!$A$11:$CN$476,39,FALSE)</f>
        <v>0</v>
      </c>
      <c r="AN88" s="3">
        <f>VLOOKUP(A88,'BalanceSheet 15-8-19'!$A$11:$CN$476,40,FALSE)</f>
        <v>0</v>
      </c>
      <c r="AO88" s="3">
        <f>VLOOKUP(A88,'BalanceSheet 15-8-19'!$A$11:$CN$476,41,FALSE)</f>
        <v>0</v>
      </c>
      <c r="AP88" s="3">
        <f>VLOOKUP(A88,'BalanceSheet 15-8-19'!$A$11:$CN$476,42,FALSE)</f>
        <v>0</v>
      </c>
      <c r="AQ88" s="3">
        <f>VLOOKUP(A88,'BalanceSheet 15-8-19'!$A$11:$CN$476,43,FALSE)</f>
        <v>0</v>
      </c>
      <c r="AR88" s="3">
        <f>VLOOKUP(A88,'BalanceSheet 15-8-19'!$A$11:$CN$476,44,FALSE)</f>
        <v>0</v>
      </c>
      <c r="AS88" s="3">
        <f>VLOOKUP(A88,'BalanceSheet 15-8-19'!$A$11:$CN$476,45,FALSE)</f>
        <v>0</v>
      </c>
      <c r="AT88" s="3">
        <f>VLOOKUP(A88,'BalanceSheet 15-8-19'!$A$11:$CN$476,46,FALSE)</f>
        <v>0</v>
      </c>
      <c r="AU88" s="3">
        <f>VLOOKUP(A88,'BalanceSheet 15-8-19'!$A$11:$CN$476,47,FALSE)</f>
        <v>0</v>
      </c>
      <c r="AV88" s="3">
        <f>VLOOKUP(A88,'BalanceSheet 15-8-19'!$A$11:$CN$476,48,FALSE)</f>
        <v>0</v>
      </c>
      <c r="AW88" s="3">
        <f>VLOOKUP(A88,'BalanceSheet 15-8-19'!$A$11:$CN$476,49,FALSE)</f>
        <v>0</v>
      </c>
      <c r="AX88" s="3">
        <f>VLOOKUP(A88,'BalanceSheet 15-8-19'!$A$11:$CN$476,50,FALSE)</f>
        <v>0</v>
      </c>
      <c r="AY88" s="3">
        <f>VLOOKUP(A88,'BalanceSheet 15-8-19'!$A$11:$CN$476,51,FALSE)</f>
        <v>0</v>
      </c>
      <c r="AZ88" s="3">
        <f>VLOOKUP(A88,'BalanceSheet 15-8-19'!$A$11:$CN$476,52,FALSE)</f>
        <v>0</v>
      </c>
      <c r="BA88" s="3">
        <f>VLOOKUP(A88,'BalanceSheet 15-8-19'!$A$11:$CN$476,53,FALSE)</f>
        <v>0</v>
      </c>
      <c r="BB88" s="3">
        <f>VLOOKUP(A88,'BalanceSheet 15-8-19'!$A$11:$CN$476,54,FALSE)</f>
        <v>0</v>
      </c>
      <c r="BC88" s="3">
        <f>VLOOKUP(A88,'BalanceSheet 15-8-19'!$A$11:$CN$476,55,FALSE)</f>
        <v>0</v>
      </c>
      <c r="BD88" s="3">
        <f>VLOOKUP(A88,'BalanceSheet 15-8-19'!$A$11:$CN$476,56,FALSE)</f>
        <v>0</v>
      </c>
      <c r="BE88" s="3">
        <f>VLOOKUP(A88,'BalanceSheet 15-8-19'!$A$11:$CN$476,57,FALSE)</f>
        <v>0</v>
      </c>
      <c r="BF88" s="3">
        <f>VLOOKUP(A88,'BalanceSheet 15-8-19'!$A$11:$CN$476,58,FALSE)</f>
        <v>0</v>
      </c>
      <c r="BG88" s="12">
        <f>VLOOKUP(A88,'BalanceSheet 15-8-19'!$A$11:$CN$476,59,FALSE)</f>
        <v>0</v>
      </c>
      <c r="BH88" s="3">
        <f>VLOOKUP(A88,'BalanceSheet 15-8-19'!$A$11:$CN$476,60,FALSE)</f>
        <v>0</v>
      </c>
      <c r="BI88" s="3">
        <f>VLOOKUP(A88,'BalanceSheet 15-8-19'!$A$11:$CN$476,61,FALSE)</f>
        <v>0</v>
      </c>
      <c r="BJ88" s="3">
        <f>VLOOKUP(A88,'BalanceSheet 15-8-19'!$A$11:$CN$476,62,FALSE)</f>
        <v>0</v>
      </c>
      <c r="BK88" s="3"/>
      <c r="BL88" s="3">
        <f>VLOOKUP(A88,'BalanceSheet 15-8-19'!$A$11:$CN$476,64,FALSE)</f>
        <v>0</v>
      </c>
      <c r="BM88" s="3">
        <f>VLOOKUP(A88,'BalanceSheet 15-8-19'!$A$11:$CN$476,65,FALSE)</f>
        <v>0</v>
      </c>
      <c r="BN88" s="3">
        <f>VLOOKUP(A88,'BalanceSheet 15-8-19'!$A$11:$CN$476,66,FALSE)</f>
        <v>0</v>
      </c>
      <c r="BO88" s="3">
        <f>VLOOKUP(A88,'BalanceSheet 15-8-19'!$A$11:$CN$476,67,FALSE)</f>
        <v>0</v>
      </c>
      <c r="BP88" s="3">
        <f>VLOOKUP(A88,'BalanceSheet 15-8-19'!$A$11:$CN$476,68,FALSE)</f>
        <v>0</v>
      </c>
      <c r="BQ88" s="3">
        <f>VLOOKUP(A88,'BalanceSheet 15-8-19'!$A$11:$CN$476,69,FALSE)</f>
        <v>0</v>
      </c>
      <c r="BR88" s="3">
        <f>VLOOKUP(A88,'BalanceSheet 15-8-19'!$A$11:$CN$476,70,FALSE)</f>
        <v>0</v>
      </c>
      <c r="BS88" s="3">
        <f>VLOOKUP(A88,'BalanceSheet 15-8-19'!$A$11:$CN$476,71,FALSE)</f>
        <v>0</v>
      </c>
      <c r="BT88" s="3">
        <f>VLOOKUP(A88,'BalanceSheet 15-8-19'!$A$11:$CN$476,72,FALSE)</f>
        <v>0</v>
      </c>
      <c r="BU88" s="3">
        <f>VLOOKUP(A88,'BalanceSheet 15-8-19'!$A$11:$CN$476,73,FALSE)</f>
        <v>0</v>
      </c>
      <c r="BV88" s="3">
        <f>VLOOKUP(A88,'BalanceSheet 15-8-19'!$A$11:$CN$476,74,FALSE)</f>
        <v>0</v>
      </c>
      <c r="BW88" s="3">
        <f>VLOOKUP(A88,'BalanceSheet 15-8-19'!$A$11:$CN$476,75,FALSE)</f>
        <v>0</v>
      </c>
      <c r="BX88" s="3">
        <f>VLOOKUP(A88,'BalanceSheet 15-8-19'!$A$11:$CN$476,76,FALSE)</f>
        <v>0</v>
      </c>
      <c r="BY88" s="3">
        <f>VLOOKUP(A88,'BalanceSheet 15-8-19'!$A$11:$CN$476,77,FALSE)</f>
        <v>0</v>
      </c>
      <c r="BZ88" s="3">
        <f>VLOOKUP(A88,'BalanceSheet 15-8-19'!$A$11:$CN$476,78,FALSE)</f>
        <v>0</v>
      </c>
      <c r="CA88" s="3">
        <f>VLOOKUP(A88,'BalanceSheet 15-8-19'!$A$11:$CN$476,79,FALSE)</f>
        <v>0</v>
      </c>
      <c r="CB88" s="3">
        <f>VLOOKUP(A88,'BalanceSheet 15-8-19'!$A$11:$CN$476,80,FALSE)</f>
        <v>0</v>
      </c>
      <c r="CC88" s="3">
        <f>VLOOKUP(A88,'BalanceSheet 15-8-19'!$A$11:$CN$476,81,FALSE)</f>
        <v>0</v>
      </c>
      <c r="CD88" s="3">
        <f>VLOOKUP(A88,'BalanceSheet 15-8-19'!$A$11:$CN$476,82,FALSE)</f>
        <v>0</v>
      </c>
      <c r="CE88" s="3">
        <f>VLOOKUP(A88,'BalanceSheet 15-8-19'!$A$11:$CN$476,83,FALSE)</f>
        <v>0</v>
      </c>
      <c r="CF88" s="3">
        <f>VLOOKUP(A88,'BalanceSheet 15-8-19'!$A$11:$CN$476,84,FALSE)</f>
        <v>0</v>
      </c>
      <c r="CG88" s="3">
        <f>VLOOKUP(A88,'BalanceSheet 15-8-19'!$A$11:$CN$476,85,FALSE)</f>
        <v>0</v>
      </c>
      <c r="CH88" s="3">
        <f>VLOOKUP(A88,'BalanceSheet 15-8-19'!$A$11:$CN$476,86,FALSE)</f>
        <v>0</v>
      </c>
      <c r="CI88" s="3">
        <f>VLOOKUP(A88,'BalanceSheet 15-8-19'!$A$11:$CN$476,87,FALSE)</f>
        <v>0</v>
      </c>
      <c r="CJ88" s="3">
        <f>VLOOKUP(A88,'BalanceSheet 15-8-19'!$A$11:$CN$476,88,FALSE)</f>
        <v>0</v>
      </c>
      <c r="CK88" s="3">
        <f>VLOOKUP(A88,'BalanceSheet 15-8-19'!$A$11:$CN$476,89,FALSE)</f>
        <v>0</v>
      </c>
      <c r="CL88" s="3">
        <f>VLOOKUP(A88,'BalanceSheet 15-8-19'!$A$11:$CN$476,90,FALSE)</f>
        <v>0</v>
      </c>
      <c r="CM88" s="3">
        <f>VLOOKUP(A88,'BalanceSheet 15-8-19'!$A$11:$CN$476,91,FALSE)</f>
        <v>0</v>
      </c>
      <c r="CN88" s="3">
        <f>VLOOKUP(A88,'BalanceSheet 15-8-19'!$A$11:$CS$476,92,FALSE)</f>
        <v>0</v>
      </c>
      <c r="CO88" s="3">
        <f>VLOOKUP(A88,'BalanceSheet 15-8-19'!$A$11:$CS$476,93,FALSE)</f>
        <v>0</v>
      </c>
      <c r="CP88" s="3">
        <f>VLOOKUP(A88,'BalanceSheet 15-8-19'!$A$11:$CS$476,94,FALSE)</f>
        <v>0</v>
      </c>
      <c r="CQ88" s="3">
        <f>VLOOKUP(A88,'BalanceSheet 15-8-19'!$A$11:$CS$476,95,FALSE)</f>
        <v>0</v>
      </c>
      <c r="CR88" s="3">
        <f>VLOOKUP(A88,'BalanceSheet 15-8-19'!$A$11:$CS$476,96,FALSE)</f>
        <v>0</v>
      </c>
      <c r="CS88" s="3">
        <f t="shared" si="3"/>
        <v>0</v>
      </c>
      <c r="CU88" s="19">
        <f>CS88-('BalanceSheet 15-8-19'!CS88-'BalanceSheet 15-8-19'!CV88-'BalanceSheet 15-8-19'!CW88)</f>
        <v>0</v>
      </c>
      <c r="CW88" s="132">
        <f t="shared" si="4"/>
        <v>0</v>
      </c>
      <c r="CZ88" s="148">
        <f>HLOOKUP(A88,CJE!$I$5:$TV$2054,2050, FALSE)</f>
        <v>0</v>
      </c>
      <c r="DB88" s="148">
        <f t="shared" si="5"/>
        <v>0</v>
      </c>
    </row>
    <row r="89" spans="1:106" x14ac:dyDescent="0.2">
      <c r="A89" s="3" t="str">
        <f>'BalanceSheet 15-8-19'!A89</f>
        <v>100-102-59 - DBS 003-926353-8 SGD (Empag SGD)</v>
      </c>
      <c r="B89" s="3">
        <f>VLOOKUP(A89,'BalanceSheet 15-8-19'!$A$11:$CN$476,2,FALSE)</f>
        <v>0</v>
      </c>
      <c r="C89" s="3">
        <f>VLOOKUP(A89,'BalanceSheet 15-8-19'!$A$11:$CN$476,3,FALSE)</f>
        <v>0</v>
      </c>
      <c r="D89" s="3">
        <f>VLOOKUP(A89,'BalanceSheet 15-8-19'!$A$11:$CN$476,4,FALSE)</f>
        <v>0</v>
      </c>
      <c r="E89" s="3">
        <f>VLOOKUP(A89,'BalanceSheet 15-8-19'!$A$11:$CN$476,5,FALSE)</f>
        <v>0</v>
      </c>
      <c r="F89" s="3">
        <f>VLOOKUP(A89,'BalanceSheet 15-8-19'!$A$11:$CN$476,6,FALSE)</f>
        <v>0</v>
      </c>
      <c r="G89" s="3">
        <f>VLOOKUP(A89,'BalanceSheet 15-8-19'!$A$11:$CN$476,7,FALSE)</f>
        <v>0</v>
      </c>
      <c r="H89" s="3">
        <f>VLOOKUP(A89,'BalanceSheet 15-8-19'!$A$11:$CN$476,8,FALSE)</f>
        <v>0</v>
      </c>
      <c r="I89" s="3">
        <f>VLOOKUP(A89,'BalanceSheet 15-8-19'!$A$11:$CN$476,9,FALSE)</f>
        <v>0</v>
      </c>
      <c r="J89" s="3"/>
      <c r="K89" s="3">
        <f>VLOOKUP(A89,'BalanceSheet 15-8-19'!$A$11:$CN$476,11,FALSE)</f>
        <v>0</v>
      </c>
      <c r="L89" s="3">
        <f>VLOOKUP(A89,'BalanceSheet 15-8-19'!$A$11:$CN$476,12,FALSE)</f>
        <v>0</v>
      </c>
      <c r="M89" s="3">
        <f>VLOOKUP(A89,'BalanceSheet 15-8-19'!$A$11:$CN$476,13,FALSE)</f>
        <v>0</v>
      </c>
      <c r="N89" s="3">
        <f>VLOOKUP(A89,'BalanceSheet 15-8-19'!$A$11:$CN$476,14,FALSE)</f>
        <v>0</v>
      </c>
      <c r="O89" s="3">
        <f>VLOOKUP(A89,'BalanceSheet 15-8-19'!$A$11:$CN$476,15,FALSE)</f>
        <v>0</v>
      </c>
      <c r="P89" s="3">
        <f>VLOOKUP(A89,'BalanceSheet 15-8-19'!$A$11:$CN$476,16,FALSE)</f>
        <v>0</v>
      </c>
      <c r="Q89" s="3">
        <f>VLOOKUP(A89,'BalanceSheet 15-8-19'!$A$11:$CN$476,17,FALSE)</f>
        <v>0</v>
      </c>
      <c r="R89" s="3">
        <f>VLOOKUP(A89,'BalanceSheet 15-8-19'!$A$11:$CN$476,18,FALSE)</f>
        <v>0</v>
      </c>
      <c r="S89" s="3">
        <f>VLOOKUP(A89,'BalanceSheet 15-8-19'!$A$11:$CN$476,19,FALSE)</f>
        <v>0</v>
      </c>
      <c r="T89" s="3">
        <f>VLOOKUP(A89,'BalanceSheet 15-8-19'!$A$11:$CN$476,20,FALSE)</f>
        <v>0</v>
      </c>
      <c r="U89" s="3">
        <f>VLOOKUP(A89,'BalanceSheet 15-8-19'!$A$11:$CN$476,21,FALSE)</f>
        <v>0</v>
      </c>
      <c r="V89" s="3">
        <f>VLOOKUP(A89,'BalanceSheet 15-8-19'!$A$11:$CN$476,22,FALSE)</f>
        <v>0</v>
      </c>
      <c r="W89" s="3">
        <f>VLOOKUP(A89,'BalanceSheet 15-8-19'!$A$11:$CN$476,23,FALSE)</f>
        <v>0</v>
      </c>
      <c r="X89" s="3">
        <f>VLOOKUP(A89,'BalanceSheet 15-8-19'!$A$11:$CN$476,24,FALSE)</f>
        <v>0</v>
      </c>
      <c r="Y89" s="3">
        <f>VLOOKUP(A89,'BalanceSheet 15-8-19'!$A$11:$CN$476,25,FALSE)</f>
        <v>0</v>
      </c>
      <c r="Z89" s="3">
        <f>VLOOKUP(A89,'BalanceSheet 15-8-19'!$A$11:$CN$476,26,FALSE)</f>
        <v>0</v>
      </c>
      <c r="AA89" s="3">
        <f>VLOOKUP(A89,'BalanceSheet 15-8-19'!$A$11:$CN$476,27,FALSE)</f>
        <v>0</v>
      </c>
      <c r="AB89" s="3">
        <f>VLOOKUP(A89,'BalanceSheet 15-8-19'!$A$11:$CN$476,28,FALSE)</f>
        <v>0</v>
      </c>
      <c r="AC89" s="3">
        <f>VLOOKUP(A89,'BalanceSheet 15-8-19'!$A$11:$CN$476,29,FALSE)</f>
        <v>0</v>
      </c>
      <c r="AD89" s="3">
        <f>VLOOKUP(A89,'BalanceSheet 15-8-19'!$A$11:$CN$476,30,FALSE)</f>
        <v>0</v>
      </c>
      <c r="AE89" s="3">
        <f>VLOOKUP(A89,'BalanceSheet 15-8-19'!$A$11:$CN$476,31,FALSE)</f>
        <v>0</v>
      </c>
      <c r="AF89" s="3">
        <f>VLOOKUP(A89,'BalanceSheet 15-8-19'!$A$11:$CN$476,32,FALSE)</f>
        <v>0</v>
      </c>
      <c r="AG89" s="3">
        <f>VLOOKUP(A89,'BalanceSheet 15-8-19'!$A$11:$CN$476,33,FALSE)</f>
        <v>0</v>
      </c>
      <c r="AH89" s="3">
        <f>VLOOKUP(A89,'BalanceSheet 15-8-19'!$A$11:$CN$476,34,FALSE)</f>
        <v>0</v>
      </c>
      <c r="AI89" s="3">
        <f>VLOOKUP(A89,'BalanceSheet 15-8-19'!$A$11:$CN$476,35,FALSE)</f>
        <v>0</v>
      </c>
      <c r="AJ89" s="3">
        <f>VLOOKUP(A89,'BalanceSheet 15-8-19'!$A$11:$CN$476,36,FALSE)</f>
        <v>0</v>
      </c>
      <c r="AK89" s="3">
        <f>VLOOKUP(A89,'BalanceSheet 15-8-19'!$A$11:$CN$476,37,FALSE)</f>
        <v>0</v>
      </c>
      <c r="AL89" s="3">
        <f>VLOOKUP(A89,'BalanceSheet 15-8-19'!$A$11:$CN$476,38,FALSE)</f>
        <v>0</v>
      </c>
      <c r="AM89" s="3">
        <f>VLOOKUP(A89,'BalanceSheet 15-8-19'!$A$11:$CN$476,39,FALSE)</f>
        <v>0</v>
      </c>
      <c r="AN89" s="3">
        <f>VLOOKUP(A89,'BalanceSheet 15-8-19'!$A$11:$CN$476,40,FALSE)</f>
        <v>0</v>
      </c>
      <c r="AO89" s="3">
        <f>VLOOKUP(A89,'BalanceSheet 15-8-19'!$A$11:$CN$476,41,FALSE)</f>
        <v>0</v>
      </c>
      <c r="AP89" s="3">
        <f>VLOOKUP(A89,'BalanceSheet 15-8-19'!$A$11:$CN$476,42,FALSE)</f>
        <v>0</v>
      </c>
      <c r="AQ89" s="3">
        <f>VLOOKUP(A89,'BalanceSheet 15-8-19'!$A$11:$CN$476,43,FALSE)</f>
        <v>0</v>
      </c>
      <c r="AR89" s="3">
        <f>VLOOKUP(A89,'BalanceSheet 15-8-19'!$A$11:$CN$476,44,FALSE)</f>
        <v>0</v>
      </c>
      <c r="AS89" s="3">
        <f>VLOOKUP(A89,'BalanceSheet 15-8-19'!$A$11:$CN$476,45,FALSE)</f>
        <v>0</v>
      </c>
      <c r="AT89" s="3">
        <f>VLOOKUP(A89,'BalanceSheet 15-8-19'!$A$11:$CN$476,46,FALSE)</f>
        <v>0</v>
      </c>
      <c r="AU89" s="3">
        <f>VLOOKUP(A89,'BalanceSheet 15-8-19'!$A$11:$CN$476,47,FALSE)</f>
        <v>0</v>
      </c>
      <c r="AV89" s="3">
        <f>VLOOKUP(A89,'BalanceSheet 15-8-19'!$A$11:$CN$476,48,FALSE)</f>
        <v>0</v>
      </c>
      <c r="AW89" s="3">
        <f>VLOOKUP(A89,'BalanceSheet 15-8-19'!$A$11:$CN$476,49,FALSE)</f>
        <v>0</v>
      </c>
      <c r="AX89" s="3">
        <f>VLOOKUP(A89,'BalanceSheet 15-8-19'!$A$11:$CN$476,50,FALSE)</f>
        <v>0</v>
      </c>
      <c r="AY89" s="3">
        <f>VLOOKUP(A89,'BalanceSheet 15-8-19'!$A$11:$CN$476,51,FALSE)</f>
        <v>0</v>
      </c>
      <c r="AZ89" s="3">
        <f>VLOOKUP(A89,'BalanceSheet 15-8-19'!$A$11:$CN$476,52,FALSE)</f>
        <v>0</v>
      </c>
      <c r="BA89" s="3">
        <f>VLOOKUP(A89,'BalanceSheet 15-8-19'!$A$11:$CN$476,53,FALSE)</f>
        <v>0</v>
      </c>
      <c r="BB89" s="3">
        <f>VLOOKUP(A89,'BalanceSheet 15-8-19'!$A$11:$CN$476,54,FALSE)</f>
        <v>0</v>
      </c>
      <c r="BC89" s="3">
        <f>VLOOKUP(A89,'BalanceSheet 15-8-19'!$A$11:$CN$476,55,FALSE)</f>
        <v>0</v>
      </c>
      <c r="BD89" s="3">
        <f>VLOOKUP(A89,'BalanceSheet 15-8-19'!$A$11:$CN$476,56,FALSE)</f>
        <v>0</v>
      </c>
      <c r="BE89" s="3">
        <f>VLOOKUP(A89,'BalanceSheet 15-8-19'!$A$11:$CN$476,57,FALSE)</f>
        <v>0</v>
      </c>
      <c r="BF89" s="3">
        <f>VLOOKUP(A89,'BalanceSheet 15-8-19'!$A$11:$CN$476,58,FALSE)</f>
        <v>0</v>
      </c>
      <c r="BG89" s="12">
        <f>VLOOKUP(A89,'BalanceSheet 15-8-19'!$A$11:$CN$476,59,FALSE)</f>
        <v>0</v>
      </c>
      <c r="BH89" s="3">
        <f>VLOOKUP(A89,'BalanceSheet 15-8-19'!$A$11:$CN$476,60,FALSE)</f>
        <v>0</v>
      </c>
      <c r="BI89" s="3">
        <f>VLOOKUP(A89,'BalanceSheet 15-8-19'!$A$11:$CN$476,61,FALSE)</f>
        <v>0</v>
      </c>
      <c r="BJ89" s="3">
        <f>VLOOKUP(A89,'BalanceSheet 15-8-19'!$A$11:$CN$476,62,FALSE)</f>
        <v>0</v>
      </c>
      <c r="BK89" s="3"/>
      <c r="BL89" s="3">
        <f>VLOOKUP(A89,'BalanceSheet 15-8-19'!$A$11:$CN$476,64,FALSE)</f>
        <v>0</v>
      </c>
      <c r="BM89" s="3">
        <f>VLOOKUP(A89,'BalanceSheet 15-8-19'!$A$11:$CN$476,65,FALSE)</f>
        <v>0</v>
      </c>
      <c r="BN89" s="3">
        <f>VLOOKUP(A89,'BalanceSheet 15-8-19'!$A$11:$CN$476,66,FALSE)</f>
        <v>0</v>
      </c>
      <c r="BO89" s="3">
        <f>VLOOKUP(A89,'BalanceSheet 15-8-19'!$A$11:$CN$476,67,FALSE)</f>
        <v>0</v>
      </c>
      <c r="BP89" s="3">
        <f>VLOOKUP(A89,'BalanceSheet 15-8-19'!$A$11:$CN$476,68,FALSE)</f>
        <v>0</v>
      </c>
      <c r="BQ89" s="3">
        <f>VLOOKUP(A89,'BalanceSheet 15-8-19'!$A$11:$CN$476,69,FALSE)</f>
        <v>0</v>
      </c>
      <c r="BR89" s="3">
        <f>VLOOKUP(A89,'BalanceSheet 15-8-19'!$A$11:$CN$476,70,FALSE)</f>
        <v>0</v>
      </c>
      <c r="BS89" s="3">
        <f>VLOOKUP(A89,'BalanceSheet 15-8-19'!$A$11:$CN$476,71,FALSE)</f>
        <v>0</v>
      </c>
      <c r="BT89" s="3">
        <f>VLOOKUP(A89,'BalanceSheet 15-8-19'!$A$11:$CN$476,72,FALSE)</f>
        <v>0</v>
      </c>
      <c r="BU89" s="3">
        <f>VLOOKUP(A89,'BalanceSheet 15-8-19'!$A$11:$CN$476,73,FALSE)</f>
        <v>0</v>
      </c>
      <c r="BV89" s="3">
        <f>VLOOKUP(A89,'BalanceSheet 15-8-19'!$A$11:$CN$476,74,FALSE)</f>
        <v>0</v>
      </c>
      <c r="BW89" s="3">
        <f>VLOOKUP(A89,'BalanceSheet 15-8-19'!$A$11:$CN$476,75,FALSE)</f>
        <v>0</v>
      </c>
      <c r="BX89" s="3">
        <f>VLOOKUP(A89,'BalanceSheet 15-8-19'!$A$11:$CN$476,76,FALSE)</f>
        <v>0</v>
      </c>
      <c r="BY89" s="3">
        <f>VLOOKUP(A89,'BalanceSheet 15-8-19'!$A$11:$CN$476,77,FALSE)</f>
        <v>0</v>
      </c>
      <c r="BZ89" s="3">
        <f>VLOOKUP(A89,'BalanceSheet 15-8-19'!$A$11:$CN$476,78,FALSE)</f>
        <v>0</v>
      </c>
      <c r="CA89" s="3">
        <f>VLOOKUP(A89,'BalanceSheet 15-8-19'!$A$11:$CN$476,79,FALSE)</f>
        <v>0</v>
      </c>
      <c r="CB89" s="3">
        <f>VLOOKUP(A89,'BalanceSheet 15-8-19'!$A$11:$CN$476,80,FALSE)</f>
        <v>0</v>
      </c>
      <c r="CC89" s="3">
        <f>VLOOKUP(A89,'BalanceSheet 15-8-19'!$A$11:$CN$476,81,FALSE)</f>
        <v>0</v>
      </c>
      <c r="CD89" s="3">
        <f>VLOOKUP(A89,'BalanceSheet 15-8-19'!$A$11:$CN$476,82,FALSE)</f>
        <v>0</v>
      </c>
      <c r="CE89" s="3">
        <f>VLOOKUP(A89,'BalanceSheet 15-8-19'!$A$11:$CN$476,83,FALSE)</f>
        <v>0</v>
      </c>
      <c r="CF89" s="3">
        <f>VLOOKUP(A89,'BalanceSheet 15-8-19'!$A$11:$CN$476,84,FALSE)</f>
        <v>0</v>
      </c>
      <c r="CG89" s="3">
        <f>VLOOKUP(A89,'BalanceSheet 15-8-19'!$A$11:$CN$476,85,FALSE)</f>
        <v>0</v>
      </c>
      <c r="CH89" s="3">
        <f>VLOOKUP(A89,'BalanceSheet 15-8-19'!$A$11:$CN$476,86,FALSE)</f>
        <v>0</v>
      </c>
      <c r="CI89" s="3">
        <f>VLOOKUP(A89,'BalanceSheet 15-8-19'!$A$11:$CN$476,87,FALSE)</f>
        <v>0</v>
      </c>
      <c r="CJ89" s="3">
        <f>VLOOKUP(A89,'BalanceSheet 15-8-19'!$A$11:$CN$476,88,FALSE)</f>
        <v>0</v>
      </c>
      <c r="CK89" s="3">
        <f>VLOOKUP(A89,'BalanceSheet 15-8-19'!$A$11:$CN$476,89,FALSE)</f>
        <v>0</v>
      </c>
      <c r="CL89" s="3">
        <f>VLOOKUP(A89,'BalanceSheet 15-8-19'!$A$11:$CN$476,90,FALSE)</f>
        <v>0</v>
      </c>
      <c r="CM89" s="3">
        <f>VLOOKUP(A89,'BalanceSheet 15-8-19'!$A$11:$CN$476,91,FALSE)</f>
        <v>0</v>
      </c>
      <c r="CN89" s="3">
        <f>VLOOKUP(A89,'BalanceSheet 15-8-19'!$A$11:$CS$476,92,FALSE)</f>
        <v>0</v>
      </c>
      <c r="CO89" s="3">
        <f>VLOOKUP(A89,'BalanceSheet 15-8-19'!$A$11:$CS$476,93,FALSE)</f>
        <v>0</v>
      </c>
      <c r="CP89" s="3">
        <f>VLOOKUP(A89,'BalanceSheet 15-8-19'!$A$11:$CS$476,94,FALSE)</f>
        <v>0</v>
      </c>
      <c r="CQ89" s="3">
        <f>VLOOKUP(A89,'BalanceSheet 15-8-19'!$A$11:$CS$476,95,FALSE)</f>
        <v>0</v>
      </c>
      <c r="CR89" s="3">
        <f>VLOOKUP(A89,'BalanceSheet 15-8-19'!$A$11:$CS$476,96,FALSE)</f>
        <v>0</v>
      </c>
      <c r="CS89" s="3">
        <f t="shared" si="3"/>
        <v>0</v>
      </c>
      <c r="CU89" s="19">
        <f>CS89-('BalanceSheet 15-8-19'!CS89-'BalanceSheet 15-8-19'!CV89-'BalanceSheet 15-8-19'!CW89)</f>
        <v>0</v>
      </c>
      <c r="CW89" s="132">
        <f t="shared" si="4"/>
        <v>0</v>
      </c>
      <c r="CZ89" s="148">
        <f>HLOOKUP(A89,CJE!$I$5:$TV$2054,2050, FALSE)</f>
        <v>0</v>
      </c>
      <c r="DB89" s="148">
        <f t="shared" si="5"/>
        <v>0</v>
      </c>
    </row>
    <row r="90" spans="1:106" x14ac:dyDescent="0.2">
      <c r="A90" s="3" t="str">
        <f>'BalanceSheet 15-8-19'!A90</f>
        <v>100-102-60 - SMBC 200-3276904 JPY (Reapra Japan)</v>
      </c>
      <c r="B90" s="3">
        <f>VLOOKUP(A90,'BalanceSheet 15-8-19'!$A$11:$CN$476,2,FALSE)</f>
        <v>0</v>
      </c>
      <c r="C90" s="3">
        <f>VLOOKUP(A90,'BalanceSheet 15-8-19'!$A$11:$CN$476,3,FALSE)</f>
        <v>0</v>
      </c>
      <c r="D90" s="3">
        <f>VLOOKUP(A90,'BalanceSheet 15-8-19'!$A$11:$CN$476,4,FALSE)</f>
        <v>0</v>
      </c>
      <c r="E90" s="3">
        <f>VLOOKUP(A90,'BalanceSheet 15-8-19'!$A$11:$CN$476,5,FALSE)</f>
        <v>0</v>
      </c>
      <c r="F90" s="3">
        <f>VLOOKUP(A90,'BalanceSheet 15-8-19'!$A$11:$CN$476,6,FALSE)</f>
        <v>0</v>
      </c>
      <c r="G90" s="3">
        <f>VLOOKUP(A90,'BalanceSheet 15-8-19'!$A$11:$CN$476,7,FALSE)</f>
        <v>0</v>
      </c>
      <c r="H90" s="3">
        <f>VLOOKUP(A90,'BalanceSheet 15-8-19'!$A$11:$CN$476,8,FALSE)</f>
        <v>0</v>
      </c>
      <c r="I90" s="3">
        <f>VLOOKUP(A90,'BalanceSheet 15-8-19'!$A$11:$CN$476,9,FALSE)</f>
        <v>0</v>
      </c>
      <c r="J90" s="3"/>
      <c r="K90" s="3">
        <f>VLOOKUP(A90,'BalanceSheet 15-8-19'!$A$11:$CN$476,11,FALSE)</f>
        <v>0</v>
      </c>
      <c r="L90" s="3">
        <f>VLOOKUP(A90,'BalanceSheet 15-8-19'!$A$11:$CN$476,12,FALSE)</f>
        <v>0</v>
      </c>
      <c r="M90" s="3">
        <f>VLOOKUP(A90,'BalanceSheet 15-8-19'!$A$11:$CN$476,13,FALSE)</f>
        <v>0</v>
      </c>
      <c r="N90" s="3">
        <f>VLOOKUP(A90,'BalanceSheet 15-8-19'!$A$11:$CN$476,14,FALSE)</f>
        <v>0</v>
      </c>
      <c r="O90" s="3">
        <f>VLOOKUP(A90,'BalanceSheet 15-8-19'!$A$11:$CN$476,15,FALSE)</f>
        <v>0</v>
      </c>
      <c r="P90" s="3">
        <f>VLOOKUP(A90,'BalanceSheet 15-8-19'!$A$11:$CN$476,16,FALSE)</f>
        <v>0</v>
      </c>
      <c r="Q90" s="3">
        <f>VLOOKUP(A90,'BalanceSheet 15-8-19'!$A$11:$CN$476,17,FALSE)</f>
        <v>0</v>
      </c>
      <c r="R90" s="3">
        <f>VLOOKUP(A90,'BalanceSheet 15-8-19'!$A$11:$CN$476,18,FALSE)</f>
        <v>0</v>
      </c>
      <c r="S90" s="3">
        <f>VLOOKUP(A90,'BalanceSheet 15-8-19'!$A$11:$CN$476,19,FALSE)</f>
        <v>0</v>
      </c>
      <c r="T90" s="3">
        <f>VLOOKUP(A90,'BalanceSheet 15-8-19'!$A$11:$CN$476,20,FALSE)</f>
        <v>0</v>
      </c>
      <c r="U90" s="3">
        <f>VLOOKUP(A90,'BalanceSheet 15-8-19'!$A$11:$CN$476,21,FALSE)</f>
        <v>0</v>
      </c>
      <c r="V90" s="3">
        <f>VLOOKUP(A90,'BalanceSheet 15-8-19'!$A$11:$CN$476,22,FALSE)</f>
        <v>0</v>
      </c>
      <c r="W90" s="3">
        <f>VLOOKUP(A90,'BalanceSheet 15-8-19'!$A$11:$CN$476,23,FALSE)</f>
        <v>0</v>
      </c>
      <c r="X90" s="3">
        <f>VLOOKUP(A90,'BalanceSheet 15-8-19'!$A$11:$CN$476,24,FALSE)</f>
        <v>0</v>
      </c>
      <c r="Y90" s="3">
        <f>VLOOKUP(A90,'BalanceSheet 15-8-19'!$A$11:$CN$476,25,FALSE)</f>
        <v>0</v>
      </c>
      <c r="Z90" s="3">
        <f>VLOOKUP(A90,'BalanceSheet 15-8-19'!$A$11:$CN$476,26,FALSE)</f>
        <v>0</v>
      </c>
      <c r="AA90" s="3">
        <f>VLOOKUP(A90,'BalanceSheet 15-8-19'!$A$11:$CN$476,27,FALSE)</f>
        <v>0</v>
      </c>
      <c r="AB90" s="3">
        <f>VLOOKUP(A90,'BalanceSheet 15-8-19'!$A$11:$CN$476,28,FALSE)</f>
        <v>0</v>
      </c>
      <c r="AC90" s="3">
        <f>VLOOKUP(A90,'BalanceSheet 15-8-19'!$A$11:$CN$476,29,FALSE)</f>
        <v>0</v>
      </c>
      <c r="AD90" s="3">
        <f>VLOOKUP(A90,'BalanceSheet 15-8-19'!$A$11:$CN$476,30,FALSE)</f>
        <v>0</v>
      </c>
      <c r="AE90" s="3">
        <f>VLOOKUP(A90,'BalanceSheet 15-8-19'!$A$11:$CN$476,31,FALSE)</f>
        <v>0</v>
      </c>
      <c r="AF90" s="3">
        <f>VLOOKUP(A90,'BalanceSheet 15-8-19'!$A$11:$CN$476,32,FALSE)</f>
        <v>0</v>
      </c>
      <c r="AG90" s="3">
        <f>VLOOKUP(A90,'BalanceSheet 15-8-19'!$A$11:$CN$476,33,FALSE)</f>
        <v>0</v>
      </c>
      <c r="AH90" s="3">
        <f>VLOOKUP(A90,'BalanceSheet 15-8-19'!$A$11:$CN$476,34,FALSE)</f>
        <v>0</v>
      </c>
      <c r="AI90" s="3">
        <f>VLOOKUP(A90,'BalanceSheet 15-8-19'!$A$11:$CN$476,35,FALSE)</f>
        <v>0</v>
      </c>
      <c r="AJ90" s="3">
        <f>VLOOKUP(A90,'BalanceSheet 15-8-19'!$A$11:$CN$476,36,FALSE)</f>
        <v>0</v>
      </c>
      <c r="AK90" s="3">
        <f>VLOOKUP(A90,'BalanceSheet 15-8-19'!$A$11:$CN$476,37,FALSE)</f>
        <v>0</v>
      </c>
      <c r="AL90" s="3">
        <f>VLOOKUP(A90,'BalanceSheet 15-8-19'!$A$11:$CN$476,38,FALSE)</f>
        <v>0</v>
      </c>
      <c r="AM90" s="3">
        <f>VLOOKUP(A90,'BalanceSheet 15-8-19'!$A$11:$CN$476,39,FALSE)</f>
        <v>0</v>
      </c>
      <c r="AN90" s="3">
        <f>VLOOKUP(A90,'BalanceSheet 15-8-19'!$A$11:$CN$476,40,FALSE)</f>
        <v>0</v>
      </c>
      <c r="AO90" s="3">
        <f>VLOOKUP(A90,'BalanceSheet 15-8-19'!$A$11:$CN$476,41,FALSE)</f>
        <v>0</v>
      </c>
      <c r="AP90" s="3">
        <f>VLOOKUP(A90,'BalanceSheet 15-8-19'!$A$11:$CN$476,42,FALSE)</f>
        <v>0</v>
      </c>
      <c r="AQ90" s="3">
        <f>VLOOKUP(A90,'BalanceSheet 15-8-19'!$A$11:$CN$476,43,FALSE)</f>
        <v>0</v>
      </c>
      <c r="AR90" s="3">
        <f>VLOOKUP(A90,'BalanceSheet 15-8-19'!$A$11:$CN$476,44,FALSE)</f>
        <v>0</v>
      </c>
      <c r="AS90" s="3">
        <f>VLOOKUP(A90,'BalanceSheet 15-8-19'!$A$11:$CN$476,45,FALSE)</f>
        <v>0</v>
      </c>
      <c r="AT90" s="3">
        <f>VLOOKUP(A90,'BalanceSheet 15-8-19'!$A$11:$CN$476,46,FALSE)</f>
        <v>0</v>
      </c>
      <c r="AU90" s="3">
        <f>VLOOKUP(A90,'BalanceSheet 15-8-19'!$A$11:$CN$476,47,FALSE)</f>
        <v>0</v>
      </c>
      <c r="AV90" s="3">
        <f>VLOOKUP(A90,'BalanceSheet 15-8-19'!$A$11:$CN$476,48,FALSE)</f>
        <v>0</v>
      </c>
      <c r="AW90" s="3">
        <f>VLOOKUP(A90,'BalanceSheet 15-8-19'!$A$11:$CN$476,49,FALSE)</f>
        <v>0</v>
      </c>
      <c r="AX90" s="3">
        <f>VLOOKUP(A90,'BalanceSheet 15-8-19'!$A$11:$CN$476,50,FALSE)</f>
        <v>0</v>
      </c>
      <c r="AY90" s="3">
        <f>VLOOKUP(A90,'BalanceSheet 15-8-19'!$A$11:$CN$476,51,FALSE)</f>
        <v>0</v>
      </c>
      <c r="AZ90" s="3">
        <f>VLOOKUP(A90,'BalanceSheet 15-8-19'!$A$11:$CN$476,52,FALSE)</f>
        <v>0</v>
      </c>
      <c r="BA90" s="3">
        <f>VLOOKUP(A90,'BalanceSheet 15-8-19'!$A$11:$CN$476,53,FALSE)</f>
        <v>0</v>
      </c>
      <c r="BB90" s="3">
        <f>VLOOKUP(A90,'BalanceSheet 15-8-19'!$A$11:$CN$476,54,FALSE)</f>
        <v>0</v>
      </c>
      <c r="BC90" s="3">
        <f>VLOOKUP(A90,'BalanceSheet 15-8-19'!$A$11:$CN$476,55,FALSE)</f>
        <v>0</v>
      </c>
      <c r="BD90" s="3">
        <f>VLOOKUP(A90,'BalanceSheet 15-8-19'!$A$11:$CN$476,56,FALSE)</f>
        <v>0</v>
      </c>
      <c r="BE90" s="3">
        <f>VLOOKUP(A90,'BalanceSheet 15-8-19'!$A$11:$CN$476,57,FALSE)</f>
        <v>0</v>
      </c>
      <c r="BF90" s="3">
        <f>VLOOKUP(A90,'BalanceSheet 15-8-19'!$A$11:$CN$476,58,FALSE)</f>
        <v>0</v>
      </c>
      <c r="BG90" s="12">
        <f>VLOOKUP(A90,'BalanceSheet 15-8-19'!$A$11:$CN$476,59,FALSE)</f>
        <v>0</v>
      </c>
      <c r="BH90" s="3">
        <f>VLOOKUP(A90,'BalanceSheet 15-8-19'!$A$11:$CN$476,60,FALSE)</f>
        <v>0</v>
      </c>
      <c r="BI90" s="3">
        <f>VLOOKUP(A90,'BalanceSheet 15-8-19'!$A$11:$CN$476,61,FALSE)</f>
        <v>0</v>
      </c>
      <c r="BJ90" s="3">
        <f>VLOOKUP(A90,'BalanceSheet 15-8-19'!$A$11:$CN$476,62,FALSE)</f>
        <v>0</v>
      </c>
      <c r="BK90" s="3"/>
      <c r="BL90" s="3">
        <f>VLOOKUP(A90,'BalanceSheet 15-8-19'!$A$11:$CN$476,64,FALSE)</f>
        <v>0</v>
      </c>
      <c r="BM90" s="3">
        <f>VLOOKUP(A90,'BalanceSheet 15-8-19'!$A$11:$CN$476,65,FALSE)</f>
        <v>0</v>
      </c>
      <c r="BN90" s="3">
        <f>VLOOKUP(A90,'BalanceSheet 15-8-19'!$A$11:$CN$476,66,FALSE)</f>
        <v>0</v>
      </c>
      <c r="BO90" s="3">
        <f>VLOOKUP(A90,'BalanceSheet 15-8-19'!$A$11:$CN$476,67,FALSE)</f>
        <v>0</v>
      </c>
      <c r="BP90" s="3">
        <f>VLOOKUP(A90,'BalanceSheet 15-8-19'!$A$11:$CN$476,68,FALSE)</f>
        <v>0</v>
      </c>
      <c r="BQ90" s="3">
        <f>VLOOKUP(A90,'BalanceSheet 15-8-19'!$A$11:$CN$476,69,FALSE)</f>
        <v>0</v>
      </c>
      <c r="BR90" s="3">
        <f>VLOOKUP(A90,'BalanceSheet 15-8-19'!$A$11:$CN$476,70,FALSE)</f>
        <v>0</v>
      </c>
      <c r="BS90" s="3">
        <f>VLOOKUP(A90,'BalanceSheet 15-8-19'!$A$11:$CN$476,71,FALSE)</f>
        <v>0</v>
      </c>
      <c r="BT90" s="3">
        <f>VLOOKUP(A90,'BalanceSheet 15-8-19'!$A$11:$CN$476,72,FALSE)</f>
        <v>0</v>
      </c>
      <c r="BU90" s="3">
        <f>VLOOKUP(A90,'BalanceSheet 15-8-19'!$A$11:$CN$476,73,FALSE)</f>
        <v>0</v>
      </c>
      <c r="BV90" s="3">
        <f>VLOOKUP(A90,'BalanceSheet 15-8-19'!$A$11:$CN$476,74,FALSE)</f>
        <v>0</v>
      </c>
      <c r="BW90" s="3">
        <f>VLOOKUP(A90,'BalanceSheet 15-8-19'!$A$11:$CN$476,75,FALSE)</f>
        <v>0</v>
      </c>
      <c r="BX90" s="3">
        <f>VLOOKUP(A90,'BalanceSheet 15-8-19'!$A$11:$CN$476,76,FALSE)</f>
        <v>0</v>
      </c>
      <c r="BY90" s="3">
        <f>VLOOKUP(A90,'BalanceSheet 15-8-19'!$A$11:$CN$476,77,FALSE)</f>
        <v>0</v>
      </c>
      <c r="BZ90" s="3">
        <f>VLOOKUP(A90,'BalanceSheet 15-8-19'!$A$11:$CN$476,78,FALSE)</f>
        <v>0</v>
      </c>
      <c r="CA90" s="3">
        <f>VLOOKUP(A90,'BalanceSheet 15-8-19'!$A$11:$CN$476,79,FALSE)</f>
        <v>0</v>
      </c>
      <c r="CB90" s="3">
        <f>VLOOKUP(A90,'BalanceSheet 15-8-19'!$A$11:$CN$476,80,FALSE)</f>
        <v>0</v>
      </c>
      <c r="CC90" s="3">
        <f>VLOOKUP(A90,'BalanceSheet 15-8-19'!$A$11:$CN$476,81,FALSE)</f>
        <v>0</v>
      </c>
      <c r="CD90" s="3">
        <f>VLOOKUP(A90,'BalanceSheet 15-8-19'!$A$11:$CN$476,82,FALSE)</f>
        <v>0</v>
      </c>
      <c r="CE90" s="3">
        <f>VLOOKUP(A90,'BalanceSheet 15-8-19'!$A$11:$CN$476,83,FALSE)</f>
        <v>0</v>
      </c>
      <c r="CF90" s="3">
        <f>VLOOKUP(A90,'BalanceSheet 15-8-19'!$A$11:$CN$476,84,FALSE)</f>
        <v>0</v>
      </c>
      <c r="CG90" s="3">
        <f>VLOOKUP(A90,'BalanceSheet 15-8-19'!$A$11:$CN$476,85,FALSE)</f>
        <v>0</v>
      </c>
      <c r="CH90" s="3">
        <f>VLOOKUP(A90,'BalanceSheet 15-8-19'!$A$11:$CN$476,86,FALSE)</f>
        <v>0</v>
      </c>
      <c r="CI90" s="3">
        <f>VLOOKUP(A90,'BalanceSheet 15-8-19'!$A$11:$CN$476,87,FALSE)</f>
        <v>0</v>
      </c>
      <c r="CJ90" s="3">
        <f>VLOOKUP(A90,'BalanceSheet 15-8-19'!$A$11:$CN$476,88,FALSE)</f>
        <v>0</v>
      </c>
      <c r="CK90" s="3">
        <f>VLOOKUP(A90,'BalanceSheet 15-8-19'!$A$11:$CN$476,89,FALSE)</f>
        <v>0</v>
      </c>
      <c r="CL90" s="3">
        <f>VLOOKUP(A90,'BalanceSheet 15-8-19'!$A$11:$CN$476,90,FALSE)</f>
        <v>0</v>
      </c>
      <c r="CM90" s="3">
        <f>VLOOKUP(A90,'BalanceSheet 15-8-19'!$A$11:$CN$476,91,FALSE)</f>
        <v>0</v>
      </c>
      <c r="CN90" s="3">
        <f>VLOOKUP(A90,'BalanceSheet 15-8-19'!$A$11:$CS$476,92,FALSE)</f>
        <v>0</v>
      </c>
      <c r="CO90" s="3">
        <f>VLOOKUP(A90,'BalanceSheet 15-8-19'!$A$11:$CS$476,93,FALSE)</f>
        <v>0</v>
      </c>
      <c r="CP90" s="3">
        <f>VLOOKUP(A90,'BalanceSheet 15-8-19'!$A$11:$CS$476,94,FALSE)</f>
        <v>0</v>
      </c>
      <c r="CQ90" s="3">
        <f>VLOOKUP(A90,'BalanceSheet 15-8-19'!$A$11:$CS$476,95,FALSE)</f>
        <v>0</v>
      </c>
      <c r="CR90" s="3">
        <f>VLOOKUP(A90,'BalanceSheet 15-8-19'!$A$11:$CS$476,96,FALSE)</f>
        <v>0</v>
      </c>
      <c r="CS90" s="3">
        <f t="shared" si="3"/>
        <v>0</v>
      </c>
      <c r="CU90" s="19">
        <f>CS90-('BalanceSheet 15-8-19'!CS90-'BalanceSheet 15-8-19'!CV90-'BalanceSheet 15-8-19'!CW90)</f>
        <v>0</v>
      </c>
      <c r="CW90" s="132">
        <f t="shared" si="4"/>
        <v>0</v>
      </c>
      <c r="CZ90" s="148">
        <f>HLOOKUP(A90,CJE!$I$5:$TV$2054,2050, FALSE)</f>
        <v>0</v>
      </c>
      <c r="DB90" s="148">
        <f t="shared" si="5"/>
        <v>0</v>
      </c>
    </row>
    <row r="91" spans="1:106" x14ac:dyDescent="0.2">
      <c r="A91" s="3" t="str">
        <f>'BalanceSheet 15-8-19'!A91</f>
        <v>100-102-61 - DBS 003-943432-4 SGD (Reapra Real Estate)</v>
      </c>
      <c r="B91" s="3">
        <f>VLOOKUP(A91,'BalanceSheet 15-8-19'!$A$11:$CN$476,2,FALSE)</f>
        <v>0</v>
      </c>
      <c r="C91" s="3">
        <f>VLOOKUP(A91,'BalanceSheet 15-8-19'!$A$11:$CN$476,3,FALSE)</f>
        <v>0</v>
      </c>
      <c r="D91" s="3">
        <f>VLOOKUP(A91,'BalanceSheet 15-8-19'!$A$11:$CN$476,4,FALSE)</f>
        <v>0</v>
      </c>
      <c r="E91" s="3">
        <f>VLOOKUP(A91,'BalanceSheet 15-8-19'!$A$11:$CN$476,5,FALSE)</f>
        <v>0</v>
      </c>
      <c r="F91" s="3">
        <f>VLOOKUP(A91,'BalanceSheet 15-8-19'!$A$11:$CN$476,6,FALSE)</f>
        <v>0</v>
      </c>
      <c r="G91" s="3">
        <f>VLOOKUP(A91,'BalanceSheet 15-8-19'!$A$11:$CN$476,7,FALSE)</f>
        <v>0</v>
      </c>
      <c r="H91" s="3">
        <f>VLOOKUP(A91,'BalanceSheet 15-8-19'!$A$11:$CN$476,8,FALSE)</f>
        <v>0</v>
      </c>
      <c r="I91" s="3">
        <f>VLOOKUP(A91,'BalanceSheet 15-8-19'!$A$11:$CN$476,9,FALSE)</f>
        <v>0</v>
      </c>
      <c r="J91" s="3"/>
      <c r="K91" s="3">
        <f>VLOOKUP(A91,'BalanceSheet 15-8-19'!$A$11:$CN$476,11,FALSE)</f>
        <v>0</v>
      </c>
      <c r="L91" s="3">
        <f>VLOOKUP(A91,'BalanceSheet 15-8-19'!$A$11:$CN$476,12,FALSE)</f>
        <v>0</v>
      </c>
      <c r="M91" s="3">
        <f>VLOOKUP(A91,'BalanceSheet 15-8-19'!$A$11:$CN$476,13,FALSE)</f>
        <v>0</v>
      </c>
      <c r="N91" s="3">
        <f>VLOOKUP(A91,'BalanceSheet 15-8-19'!$A$11:$CN$476,14,FALSE)</f>
        <v>0</v>
      </c>
      <c r="O91" s="3">
        <f>VLOOKUP(A91,'BalanceSheet 15-8-19'!$A$11:$CN$476,15,FALSE)</f>
        <v>0</v>
      </c>
      <c r="P91" s="3">
        <f>VLOOKUP(A91,'BalanceSheet 15-8-19'!$A$11:$CN$476,16,FALSE)</f>
        <v>0</v>
      </c>
      <c r="Q91" s="3">
        <f>VLOOKUP(A91,'BalanceSheet 15-8-19'!$A$11:$CN$476,17,FALSE)</f>
        <v>0</v>
      </c>
      <c r="R91" s="3">
        <f>VLOOKUP(A91,'BalanceSheet 15-8-19'!$A$11:$CN$476,18,FALSE)</f>
        <v>0</v>
      </c>
      <c r="S91" s="3">
        <f>VLOOKUP(A91,'BalanceSheet 15-8-19'!$A$11:$CN$476,19,FALSE)</f>
        <v>0</v>
      </c>
      <c r="T91" s="3">
        <f>VLOOKUP(A91,'BalanceSheet 15-8-19'!$A$11:$CN$476,20,FALSE)</f>
        <v>0</v>
      </c>
      <c r="U91" s="3">
        <f>VLOOKUP(A91,'BalanceSheet 15-8-19'!$A$11:$CN$476,21,FALSE)</f>
        <v>0</v>
      </c>
      <c r="V91" s="3">
        <f>VLOOKUP(A91,'BalanceSheet 15-8-19'!$A$11:$CN$476,22,FALSE)</f>
        <v>0</v>
      </c>
      <c r="W91" s="3">
        <f>VLOOKUP(A91,'BalanceSheet 15-8-19'!$A$11:$CN$476,23,FALSE)</f>
        <v>0</v>
      </c>
      <c r="X91" s="3">
        <f>VLOOKUP(A91,'BalanceSheet 15-8-19'!$A$11:$CN$476,24,FALSE)</f>
        <v>0</v>
      </c>
      <c r="Y91" s="3">
        <f>VLOOKUP(A91,'BalanceSheet 15-8-19'!$A$11:$CN$476,25,FALSE)</f>
        <v>0</v>
      </c>
      <c r="Z91" s="3">
        <f>VLOOKUP(A91,'BalanceSheet 15-8-19'!$A$11:$CN$476,26,FALSE)</f>
        <v>0</v>
      </c>
      <c r="AA91" s="3">
        <f>VLOOKUP(A91,'BalanceSheet 15-8-19'!$A$11:$CN$476,27,FALSE)</f>
        <v>0</v>
      </c>
      <c r="AB91" s="3">
        <f>VLOOKUP(A91,'BalanceSheet 15-8-19'!$A$11:$CN$476,28,FALSE)</f>
        <v>0</v>
      </c>
      <c r="AC91" s="3">
        <f>VLOOKUP(A91,'BalanceSheet 15-8-19'!$A$11:$CN$476,29,FALSE)</f>
        <v>0</v>
      </c>
      <c r="AD91" s="3">
        <f>VLOOKUP(A91,'BalanceSheet 15-8-19'!$A$11:$CN$476,30,FALSE)</f>
        <v>0</v>
      </c>
      <c r="AE91" s="3">
        <f>VLOOKUP(A91,'BalanceSheet 15-8-19'!$A$11:$CN$476,31,FALSE)</f>
        <v>0</v>
      </c>
      <c r="AF91" s="3">
        <f>VLOOKUP(A91,'BalanceSheet 15-8-19'!$A$11:$CN$476,32,FALSE)</f>
        <v>0</v>
      </c>
      <c r="AG91" s="3">
        <f>VLOOKUP(A91,'BalanceSheet 15-8-19'!$A$11:$CN$476,33,FALSE)</f>
        <v>0</v>
      </c>
      <c r="AH91" s="3">
        <f>VLOOKUP(A91,'BalanceSheet 15-8-19'!$A$11:$CN$476,34,FALSE)</f>
        <v>0</v>
      </c>
      <c r="AI91" s="3">
        <f>VLOOKUP(A91,'BalanceSheet 15-8-19'!$A$11:$CN$476,35,FALSE)</f>
        <v>0</v>
      </c>
      <c r="AJ91" s="3">
        <f>VLOOKUP(A91,'BalanceSheet 15-8-19'!$A$11:$CN$476,36,FALSE)</f>
        <v>0</v>
      </c>
      <c r="AK91" s="3">
        <f>VLOOKUP(A91,'BalanceSheet 15-8-19'!$A$11:$CN$476,37,FALSE)</f>
        <v>0</v>
      </c>
      <c r="AL91" s="3">
        <f>VLOOKUP(A91,'BalanceSheet 15-8-19'!$A$11:$CN$476,38,FALSE)</f>
        <v>0</v>
      </c>
      <c r="AM91" s="3">
        <f>VLOOKUP(A91,'BalanceSheet 15-8-19'!$A$11:$CN$476,39,FALSE)</f>
        <v>0</v>
      </c>
      <c r="AN91" s="3">
        <f>VLOOKUP(A91,'BalanceSheet 15-8-19'!$A$11:$CN$476,40,FALSE)</f>
        <v>0</v>
      </c>
      <c r="AO91" s="3">
        <f>VLOOKUP(A91,'BalanceSheet 15-8-19'!$A$11:$CN$476,41,FALSE)</f>
        <v>0</v>
      </c>
      <c r="AP91" s="3">
        <f>VLOOKUP(A91,'BalanceSheet 15-8-19'!$A$11:$CN$476,42,FALSE)</f>
        <v>0</v>
      </c>
      <c r="AQ91" s="3">
        <f>VLOOKUP(A91,'BalanceSheet 15-8-19'!$A$11:$CN$476,43,FALSE)</f>
        <v>0</v>
      </c>
      <c r="AR91" s="3">
        <f>VLOOKUP(A91,'BalanceSheet 15-8-19'!$A$11:$CN$476,44,FALSE)</f>
        <v>0</v>
      </c>
      <c r="AS91" s="3">
        <f>VLOOKUP(A91,'BalanceSheet 15-8-19'!$A$11:$CN$476,45,FALSE)</f>
        <v>0</v>
      </c>
      <c r="AT91" s="3">
        <f>VLOOKUP(A91,'BalanceSheet 15-8-19'!$A$11:$CN$476,46,FALSE)</f>
        <v>0</v>
      </c>
      <c r="AU91" s="3">
        <f>VLOOKUP(A91,'BalanceSheet 15-8-19'!$A$11:$CN$476,47,FALSE)</f>
        <v>0</v>
      </c>
      <c r="AV91" s="3">
        <f>VLOOKUP(A91,'BalanceSheet 15-8-19'!$A$11:$CN$476,48,FALSE)</f>
        <v>0</v>
      </c>
      <c r="AW91" s="3">
        <f>VLOOKUP(A91,'BalanceSheet 15-8-19'!$A$11:$CN$476,49,FALSE)</f>
        <v>0</v>
      </c>
      <c r="AX91" s="3">
        <f>VLOOKUP(A91,'BalanceSheet 15-8-19'!$A$11:$CN$476,50,FALSE)</f>
        <v>0</v>
      </c>
      <c r="AY91" s="3">
        <f>VLOOKUP(A91,'BalanceSheet 15-8-19'!$A$11:$CN$476,51,FALSE)</f>
        <v>0</v>
      </c>
      <c r="AZ91" s="3">
        <f>VLOOKUP(A91,'BalanceSheet 15-8-19'!$A$11:$CN$476,52,FALSE)</f>
        <v>0</v>
      </c>
      <c r="BA91" s="3">
        <f>VLOOKUP(A91,'BalanceSheet 15-8-19'!$A$11:$CN$476,53,FALSE)</f>
        <v>0</v>
      </c>
      <c r="BB91" s="3">
        <f>VLOOKUP(A91,'BalanceSheet 15-8-19'!$A$11:$CN$476,54,FALSE)</f>
        <v>0</v>
      </c>
      <c r="BC91" s="3">
        <f>VLOOKUP(A91,'BalanceSheet 15-8-19'!$A$11:$CN$476,55,FALSE)</f>
        <v>0</v>
      </c>
      <c r="BD91" s="3">
        <f>VLOOKUP(A91,'BalanceSheet 15-8-19'!$A$11:$CN$476,56,FALSE)</f>
        <v>0</v>
      </c>
      <c r="BE91" s="3">
        <f>VLOOKUP(A91,'BalanceSheet 15-8-19'!$A$11:$CN$476,57,FALSE)</f>
        <v>0</v>
      </c>
      <c r="BF91" s="3">
        <f>VLOOKUP(A91,'BalanceSheet 15-8-19'!$A$11:$CN$476,58,FALSE)</f>
        <v>0</v>
      </c>
      <c r="BG91" s="12">
        <f>VLOOKUP(A91,'BalanceSheet 15-8-19'!$A$11:$CN$476,59,FALSE)</f>
        <v>0</v>
      </c>
      <c r="BH91" s="3">
        <f>VLOOKUP(A91,'BalanceSheet 15-8-19'!$A$11:$CN$476,60,FALSE)</f>
        <v>0</v>
      </c>
      <c r="BI91" s="3">
        <f>VLOOKUP(A91,'BalanceSheet 15-8-19'!$A$11:$CN$476,61,FALSE)</f>
        <v>0</v>
      </c>
      <c r="BJ91" s="3">
        <f>VLOOKUP(A91,'BalanceSheet 15-8-19'!$A$11:$CN$476,62,FALSE)</f>
        <v>0</v>
      </c>
      <c r="BK91" s="3"/>
      <c r="BL91" s="3">
        <f>VLOOKUP(A91,'BalanceSheet 15-8-19'!$A$11:$CN$476,64,FALSE)</f>
        <v>0</v>
      </c>
      <c r="BM91" s="3">
        <f>VLOOKUP(A91,'BalanceSheet 15-8-19'!$A$11:$CN$476,65,FALSE)</f>
        <v>0</v>
      </c>
      <c r="BN91" s="3">
        <f>VLOOKUP(A91,'BalanceSheet 15-8-19'!$A$11:$CN$476,66,FALSE)</f>
        <v>0</v>
      </c>
      <c r="BO91" s="3">
        <f>VLOOKUP(A91,'BalanceSheet 15-8-19'!$A$11:$CN$476,67,FALSE)</f>
        <v>0</v>
      </c>
      <c r="BP91" s="3">
        <f>VLOOKUP(A91,'BalanceSheet 15-8-19'!$A$11:$CN$476,68,FALSE)</f>
        <v>0</v>
      </c>
      <c r="BQ91" s="3">
        <f>VLOOKUP(A91,'BalanceSheet 15-8-19'!$A$11:$CN$476,69,FALSE)</f>
        <v>0</v>
      </c>
      <c r="BR91" s="3">
        <f>VLOOKUP(A91,'BalanceSheet 15-8-19'!$A$11:$CN$476,70,FALSE)</f>
        <v>0</v>
      </c>
      <c r="BS91" s="3">
        <f>VLOOKUP(A91,'BalanceSheet 15-8-19'!$A$11:$CN$476,71,FALSE)</f>
        <v>0</v>
      </c>
      <c r="BT91" s="3">
        <f>VLOOKUP(A91,'BalanceSheet 15-8-19'!$A$11:$CN$476,72,FALSE)</f>
        <v>0</v>
      </c>
      <c r="BU91" s="3">
        <f>VLOOKUP(A91,'BalanceSheet 15-8-19'!$A$11:$CN$476,73,FALSE)</f>
        <v>0</v>
      </c>
      <c r="BV91" s="3">
        <f>VLOOKUP(A91,'BalanceSheet 15-8-19'!$A$11:$CN$476,74,FALSE)</f>
        <v>0</v>
      </c>
      <c r="BW91" s="3">
        <f>VLOOKUP(A91,'BalanceSheet 15-8-19'!$A$11:$CN$476,75,FALSE)</f>
        <v>0</v>
      </c>
      <c r="BX91" s="3">
        <f>VLOOKUP(A91,'BalanceSheet 15-8-19'!$A$11:$CN$476,76,FALSE)</f>
        <v>0</v>
      </c>
      <c r="BY91" s="3">
        <f>VLOOKUP(A91,'BalanceSheet 15-8-19'!$A$11:$CN$476,77,FALSE)</f>
        <v>0</v>
      </c>
      <c r="BZ91" s="3">
        <f>VLOOKUP(A91,'BalanceSheet 15-8-19'!$A$11:$CN$476,78,FALSE)</f>
        <v>0</v>
      </c>
      <c r="CA91" s="3">
        <f>VLOOKUP(A91,'BalanceSheet 15-8-19'!$A$11:$CN$476,79,FALSE)</f>
        <v>0</v>
      </c>
      <c r="CB91" s="3">
        <f>VLOOKUP(A91,'BalanceSheet 15-8-19'!$A$11:$CN$476,80,FALSE)</f>
        <v>0</v>
      </c>
      <c r="CC91" s="3">
        <f>VLOOKUP(A91,'BalanceSheet 15-8-19'!$A$11:$CN$476,81,FALSE)</f>
        <v>0</v>
      </c>
      <c r="CD91" s="3">
        <f>VLOOKUP(A91,'BalanceSheet 15-8-19'!$A$11:$CN$476,82,FALSE)</f>
        <v>0</v>
      </c>
      <c r="CE91" s="3">
        <f>VLOOKUP(A91,'BalanceSheet 15-8-19'!$A$11:$CN$476,83,FALSE)</f>
        <v>0</v>
      </c>
      <c r="CF91" s="3">
        <f>VLOOKUP(A91,'BalanceSheet 15-8-19'!$A$11:$CN$476,84,FALSE)</f>
        <v>0</v>
      </c>
      <c r="CG91" s="3">
        <f>VLOOKUP(A91,'BalanceSheet 15-8-19'!$A$11:$CN$476,85,FALSE)</f>
        <v>0</v>
      </c>
      <c r="CH91" s="3">
        <f>VLOOKUP(A91,'BalanceSheet 15-8-19'!$A$11:$CN$476,86,FALSE)</f>
        <v>0</v>
      </c>
      <c r="CI91" s="3">
        <f>VLOOKUP(A91,'BalanceSheet 15-8-19'!$A$11:$CN$476,87,FALSE)</f>
        <v>0</v>
      </c>
      <c r="CJ91" s="3">
        <f>VLOOKUP(A91,'BalanceSheet 15-8-19'!$A$11:$CN$476,88,FALSE)</f>
        <v>0</v>
      </c>
      <c r="CK91" s="3">
        <f>VLOOKUP(A91,'BalanceSheet 15-8-19'!$A$11:$CN$476,89,FALSE)</f>
        <v>0</v>
      </c>
      <c r="CL91" s="3">
        <f>VLOOKUP(A91,'BalanceSheet 15-8-19'!$A$11:$CN$476,90,FALSE)</f>
        <v>0</v>
      </c>
      <c r="CM91" s="3">
        <f>VLOOKUP(A91,'BalanceSheet 15-8-19'!$A$11:$CN$476,91,FALSE)</f>
        <v>0</v>
      </c>
      <c r="CN91" s="3">
        <f>VLOOKUP(A91,'BalanceSheet 15-8-19'!$A$11:$CS$476,92,FALSE)</f>
        <v>0</v>
      </c>
      <c r="CO91" s="3">
        <f>VLOOKUP(A91,'BalanceSheet 15-8-19'!$A$11:$CS$476,93,FALSE)</f>
        <v>0</v>
      </c>
      <c r="CP91" s="3">
        <f>VLOOKUP(A91,'BalanceSheet 15-8-19'!$A$11:$CS$476,94,FALSE)</f>
        <v>0</v>
      </c>
      <c r="CQ91" s="3">
        <f>VLOOKUP(A91,'BalanceSheet 15-8-19'!$A$11:$CS$476,95,FALSE)</f>
        <v>0</v>
      </c>
      <c r="CR91" s="3">
        <f>VLOOKUP(A91,'BalanceSheet 15-8-19'!$A$11:$CS$476,96,FALSE)</f>
        <v>0</v>
      </c>
      <c r="CS91" s="3">
        <f t="shared" si="3"/>
        <v>0</v>
      </c>
      <c r="CU91" s="19">
        <f>CS91-('BalanceSheet 15-8-19'!CS91-'BalanceSheet 15-8-19'!CV91-'BalanceSheet 15-8-19'!CW91)</f>
        <v>0</v>
      </c>
      <c r="CW91" s="132">
        <f t="shared" si="4"/>
        <v>0</v>
      </c>
      <c r="CZ91" s="148">
        <f>HLOOKUP(A91,CJE!$I$5:$TV$2054,2050, FALSE)</f>
        <v>0</v>
      </c>
      <c r="DB91" s="148">
        <f t="shared" si="5"/>
        <v>0</v>
      </c>
    </row>
    <row r="92" spans="1:106" x14ac:dyDescent="0.2">
      <c r="A92" s="3" t="str">
        <f>'BalanceSheet 15-8-19'!A92</f>
        <v>100-102-62 - DBS 003-943650-5 SGD (Reapra Media)</v>
      </c>
      <c r="B92" s="3">
        <f>VLOOKUP(A92,'BalanceSheet 15-8-19'!$A$11:$CN$476,2,FALSE)</f>
        <v>0</v>
      </c>
      <c r="C92" s="3">
        <f>VLOOKUP(A92,'BalanceSheet 15-8-19'!$A$11:$CN$476,3,FALSE)</f>
        <v>0</v>
      </c>
      <c r="D92" s="3">
        <f>VLOOKUP(A92,'BalanceSheet 15-8-19'!$A$11:$CN$476,4,FALSE)</f>
        <v>0</v>
      </c>
      <c r="E92" s="3">
        <f>VLOOKUP(A92,'BalanceSheet 15-8-19'!$A$11:$CN$476,5,FALSE)</f>
        <v>0</v>
      </c>
      <c r="F92" s="3">
        <f>VLOOKUP(A92,'BalanceSheet 15-8-19'!$A$11:$CN$476,6,FALSE)</f>
        <v>0</v>
      </c>
      <c r="G92" s="3">
        <f>VLOOKUP(A92,'BalanceSheet 15-8-19'!$A$11:$CN$476,7,FALSE)</f>
        <v>0</v>
      </c>
      <c r="H92" s="3">
        <f>VLOOKUP(A92,'BalanceSheet 15-8-19'!$A$11:$CN$476,8,FALSE)</f>
        <v>0</v>
      </c>
      <c r="I92" s="3">
        <f>VLOOKUP(A92,'BalanceSheet 15-8-19'!$A$11:$CN$476,9,FALSE)</f>
        <v>0</v>
      </c>
      <c r="J92" s="3"/>
      <c r="K92" s="3">
        <f>VLOOKUP(A92,'BalanceSheet 15-8-19'!$A$11:$CN$476,11,FALSE)</f>
        <v>0</v>
      </c>
      <c r="L92" s="3">
        <f>VLOOKUP(A92,'BalanceSheet 15-8-19'!$A$11:$CN$476,12,FALSE)</f>
        <v>0</v>
      </c>
      <c r="M92" s="3">
        <f>VLOOKUP(A92,'BalanceSheet 15-8-19'!$A$11:$CN$476,13,FALSE)</f>
        <v>0</v>
      </c>
      <c r="N92" s="3">
        <f>VLOOKUP(A92,'BalanceSheet 15-8-19'!$A$11:$CN$476,14,FALSE)</f>
        <v>0</v>
      </c>
      <c r="O92" s="3">
        <f>VLOOKUP(A92,'BalanceSheet 15-8-19'!$A$11:$CN$476,15,FALSE)</f>
        <v>0</v>
      </c>
      <c r="P92" s="3">
        <f>VLOOKUP(A92,'BalanceSheet 15-8-19'!$A$11:$CN$476,16,FALSE)</f>
        <v>0</v>
      </c>
      <c r="Q92" s="3">
        <f>VLOOKUP(A92,'BalanceSheet 15-8-19'!$A$11:$CN$476,17,FALSE)</f>
        <v>0</v>
      </c>
      <c r="R92" s="3">
        <f>VLOOKUP(A92,'BalanceSheet 15-8-19'!$A$11:$CN$476,18,FALSE)</f>
        <v>0</v>
      </c>
      <c r="S92" s="3">
        <f>VLOOKUP(A92,'BalanceSheet 15-8-19'!$A$11:$CN$476,19,FALSE)</f>
        <v>0</v>
      </c>
      <c r="T92" s="3">
        <f>VLOOKUP(A92,'BalanceSheet 15-8-19'!$A$11:$CN$476,20,FALSE)</f>
        <v>0</v>
      </c>
      <c r="U92" s="3">
        <f>VLOOKUP(A92,'BalanceSheet 15-8-19'!$A$11:$CN$476,21,FALSE)</f>
        <v>0</v>
      </c>
      <c r="V92" s="3">
        <f>VLOOKUP(A92,'BalanceSheet 15-8-19'!$A$11:$CN$476,22,FALSE)</f>
        <v>0</v>
      </c>
      <c r="W92" s="3">
        <f>VLOOKUP(A92,'BalanceSheet 15-8-19'!$A$11:$CN$476,23,FALSE)</f>
        <v>0</v>
      </c>
      <c r="X92" s="3">
        <f>VLOOKUP(A92,'BalanceSheet 15-8-19'!$A$11:$CN$476,24,FALSE)</f>
        <v>0</v>
      </c>
      <c r="Y92" s="3">
        <f>VLOOKUP(A92,'BalanceSheet 15-8-19'!$A$11:$CN$476,25,FALSE)</f>
        <v>0</v>
      </c>
      <c r="Z92" s="3">
        <f>VLOOKUP(A92,'BalanceSheet 15-8-19'!$A$11:$CN$476,26,FALSE)</f>
        <v>0</v>
      </c>
      <c r="AA92" s="3">
        <f>VLOOKUP(A92,'BalanceSheet 15-8-19'!$A$11:$CN$476,27,FALSE)</f>
        <v>0</v>
      </c>
      <c r="AB92" s="3">
        <f>VLOOKUP(A92,'BalanceSheet 15-8-19'!$A$11:$CN$476,28,FALSE)</f>
        <v>0</v>
      </c>
      <c r="AC92" s="3">
        <f>VLOOKUP(A92,'BalanceSheet 15-8-19'!$A$11:$CN$476,29,FALSE)</f>
        <v>0</v>
      </c>
      <c r="AD92" s="3">
        <f>VLOOKUP(A92,'BalanceSheet 15-8-19'!$A$11:$CN$476,30,FALSE)</f>
        <v>0</v>
      </c>
      <c r="AE92" s="3">
        <f>VLOOKUP(A92,'BalanceSheet 15-8-19'!$A$11:$CN$476,31,FALSE)</f>
        <v>0</v>
      </c>
      <c r="AF92" s="3">
        <f>VLOOKUP(A92,'BalanceSheet 15-8-19'!$A$11:$CN$476,32,FALSE)</f>
        <v>0</v>
      </c>
      <c r="AG92" s="3">
        <f>VLOOKUP(A92,'BalanceSheet 15-8-19'!$A$11:$CN$476,33,FALSE)</f>
        <v>0</v>
      </c>
      <c r="AH92" s="3">
        <f>VLOOKUP(A92,'BalanceSheet 15-8-19'!$A$11:$CN$476,34,FALSE)</f>
        <v>0</v>
      </c>
      <c r="AI92" s="3">
        <f>VLOOKUP(A92,'BalanceSheet 15-8-19'!$A$11:$CN$476,35,FALSE)</f>
        <v>0</v>
      </c>
      <c r="AJ92" s="3">
        <f>VLOOKUP(A92,'BalanceSheet 15-8-19'!$A$11:$CN$476,36,FALSE)</f>
        <v>0</v>
      </c>
      <c r="AK92" s="3">
        <f>VLOOKUP(A92,'BalanceSheet 15-8-19'!$A$11:$CN$476,37,FALSE)</f>
        <v>0</v>
      </c>
      <c r="AL92" s="3">
        <f>VLOOKUP(A92,'BalanceSheet 15-8-19'!$A$11:$CN$476,38,FALSE)</f>
        <v>0</v>
      </c>
      <c r="AM92" s="3">
        <f>VLOOKUP(A92,'BalanceSheet 15-8-19'!$A$11:$CN$476,39,FALSE)</f>
        <v>0</v>
      </c>
      <c r="AN92" s="3">
        <f>VLOOKUP(A92,'BalanceSheet 15-8-19'!$A$11:$CN$476,40,FALSE)</f>
        <v>0</v>
      </c>
      <c r="AO92" s="3">
        <f>VLOOKUP(A92,'BalanceSheet 15-8-19'!$A$11:$CN$476,41,FALSE)</f>
        <v>0</v>
      </c>
      <c r="AP92" s="3">
        <f>VLOOKUP(A92,'BalanceSheet 15-8-19'!$A$11:$CN$476,42,FALSE)</f>
        <v>0</v>
      </c>
      <c r="AQ92" s="3">
        <f>VLOOKUP(A92,'BalanceSheet 15-8-19'!$A$11:$CN$476,43,FALSE)</f>
        <v>0</v>
      </c>
      <c r="AR92" s="3">
        <f>VLOOKUP(A92,'BalanceSheet 15-8-19'!$A$11:$CN$476,44,FALSE)</f>
        <v>0</v>
      </c>
      <c r="AS92" s="3">
        <f>VLOOKUP(A92,'BalanceSheet 15-8-19'!$A$11:$CN$476,45,FALSE)</f>
        <v>0</v>
      </c>
      <c r="AT92" s="3">
        <f>VLOOKUP(A92,'BalanceSheet 15-8-19'!$A$11:$CN$476,46,FALSE)</f>
        <v>0</v>
      </c>
      <c r="AU92" s="3">
        <f>VLOOKUP(A92,'BalanceSheet 15-8-19'!$A$11:$CN$476,47,FALSE)</f>
        <v>0</v>
      </c>
      <c r="AV92" s="3">
        <f>VLOOKUP(A92,'BalanceSheet 15-8-19'!$A$11:$CN$476,48,FALSE)</f>
        <v>0</v>
      </c>
      <c r="AW92" s="3">
        <f>VLOOKUP(A92,'BalanceSheet 15-8-19'!$A$11:$CN$476,49,FALSE)</f>
        <v>0</v>
      </c>
      <c r="AX92" s="3">
        <f>VLOOKUP(A92,'BalanceSheet 15-8-19'!$A$11:$CN$476,50,FALSE)</f>
        <v>0</v>
      </c>
      <c r="AY92" s="3">
        <f>VLOOKUP(A92,'BalanceSheet 15-8-19'!$A$11:$CN$476,51,FALSE)</f>
        <v>0</v>
      </c>
      <c r="AZ92" s="3">
        <f>VLOOKUP(A92,'BalanceSheet 15-8-19'!$A$11:$CN$476,52,FALSE)</f>
        <v>0</v>
      </c>
      <c r="BA92" s="3">
        <f>VLOOKUP(A92,'BalanceSheet 15-8-19'!$A$11:$CN$476,53,FALSE)</f>
        <v>0</v>
      </c>
      <c r="BB92" s="3">
        <f>VLOOKUP(A92,'BalanceSheet 15-8-19'!$A$11:$CN$476,54,FALSE)</f>
        <v>0</v>
      </c>
      <c r="BC92" s="3">
        <f>VLOOKUP(A92,'BalanceSheet 15-8-19'!$A$11:$CN$476,55,FALSE)</f>
        <v>0</v>
      </c>
      <c r="BD92" s="3">
        <f>VLOOKUP(A92,'BalanceSheet 15-8-19'!$A$11:$CN$476,56,FALSE)</f>
        <v>0</v>
      </c>
      <c r="BE92" s="3">
        <f>VLOOKUP(A92,'BalanceSheet 15-8-19'!$A$11:$CN$476,57,FALSE)</f>
        <v>0</v>
      </c>
      <c r="BF92" s="3">
        <f>VLOOKUP(A92,'BalanceSheet 15-8-19'!$A$11:$CN$476,58,FALSE)</f>
        <v>0</v>
      </c>
      <c r="BG92" s="12">
        <f>VLOOKUP(A92,'BalanceSheet 15-8-19'!$A$11:$CN$476,59,FALSE)</f>
        <v>0</v>
      </c>
      <c r="BH92" s="3">
        <f>VLOOKUP(A92,'BalanceSheet 15-8-19'!$A$11:$CN$476,60,FALSE)</f>
        <v>0</v>
      </c>
      <c r="BI92" s="3">
        <f>VLOOKUP(A92,'BalanceSheet 15-8-19'!$A$11:$CN$476,61,FALSE)</f>
        <v>0</v>
      </c>
      <c r="BJ92" s="3">
        <f>VLOOKUP(A92,'BalanceSheet 15-8-19'!$A$11:$CN$476,62,FALSE)</f>
        <v>0</v>
      </c>
      <c r="BK92" s="3"/>
      <c r="BL92" s="3">
        <f>VLOOKUP(A92,'BalanceSheet 15-8-19'!$A$11:$CN$476,64,FALSE)</f>
        <v>0</v>
      </c>
      <c r="BM92" s="3">
        <f>VLOOKUP(A92,'BalanceSheet 15-8-19'!$A$11:$CN$476,65,FALSE)</f>
        <v>0</v>
      </c>
      <c r="BN92" s="3">
        <f>VLOOKUP(A92,'BalanceSheet 15-8-19'!$A$11:$CN$476,66,FALSE)</f>
        <v>0</v>
      </c>
      <c r="BO92" s="3">
        <f>VLOOKUP(A92,'BalanceSheet 15-8-19'!$A$11:$CN$476,67,FALSE)</f>
        <v>0</v>
      </c>
      <c r="BP92" s="3">
        <f>VLOOKUP(A92,'BalanceSheet 15-8-19'!$A$11:$CN$476,68,FALSE)</f>
        <v>0</v>
      </c>
      <c r="BQ92" s="3">
        <f>VLOOKUP(A92,'BalanceSheet 15-8-19'!$A$11:$CN$476,69,FALSE)</f>
        <v>0</v>
      </c>
      <c r="BR92" s="3">
        <f>VLOOKUP(A92,'BalanceSheet 15-8-19'!$A$11:$CN$476,70,FALSE)</f>
        <v>0</v>
      </c>
      <c r="BS92" s="3">
        <f>VLOOKUP(A92,'BalanceSheet 15-8-19'!$A$11:$CN$476,71,FALSE)</f>
        <v>0</v>
      </c>
      <c r="BT92" s="3">
        <f>VLOOKUP(A92,'BalanceSheet 15-8-19'!$A$11:$CN$476,72,FALSE)</f>
        <v>0</v>
      </c>
      <c r="BU92" s="3">
        <f>VLOOKUP(A92,'BalanceSheet 15-8-19'!$A$11:$CN$476,73,FALSE)</f>
        <v>0</v>
      </c>
      <c r="BV92" s="3">
        <f>VLOOKUP(A92,'BalanceSheet 15-8-19'!$A$11:$CN$476,74,FALSE)</f>
        <v>0</v>
      </c>
      <c r="BW92" s="3">
        <f>VLOOKUP(A92,'BalanceSheet 15-8-19'!$A$11:$CN$476,75,FALSE)</f>
        <v>0</v>
      </c>
      <c r="BX92" s="3">
        <f>VLOOKUP(A92,'BalanceSheet 15-8-19'!$A$11:$CN$476,76,FALSE)</f>
        <v>0</v>
      </c>
      <c r="BY92" s="3">
        <f>VLOOKUP(A92,'BalanceSheet 15-8-19'!$A$11:$CN$476,77,FALSE)</f>
        <v>0</v>
      </c>
      <c r="BZ92" s="3">
        <f>VLOOKUP(A92,'BalanceSheet 15-8-19'!$A$11:$CN$476,78,FALSE)</f>
        <v>0</v>
      </c>
      <c r="CA92" s="3">
        <f>VLOOKUP(A92,'BalanceSheet 15-8-19'!$A$11:$CN$476,79,FALSE)</f>
        <v>0</v>
      </c>
      <c r="CB92" s="3">
        <f>VLOOKUP(A92,'BalanceSheet 15-8-19'!$A$11:$CN$476,80,FALSE)</f>
        <v>0</v>
      </c>
      <c r="CC92" s="3">
        <f>VLOOKUP(A92,'BalanceSheet 15-8-19'!$A$11:$CN$476,81,FALSE)</f>
        <v>0</v>
      </c>
      <c r="CD92" s="3">
        <f>VLOOKUP(A92,'BalanceSheet 15-8-19'!$A$11:$CN$476,82,FALSE)</f>
        <v>0</v>
      </c>
      <c r="CE92" s="3">
        <f>VLOOKUP(A92,'BalanceSheet 15-8-19'!$A$11:$CN$476,83,FALSE)</f>
        <v>0</v>
      </c>
      <c r="CF92" s="3">
        <f>VLOOKUP(A92,'BalanceSheet 15-8-19'!$A$11:$CN$476,84,FALSE)</f>
        <v>0</v>
      </c>
      <c r="CG92" s="3">
        <f>VLOOKUP(A92,'BalanceSheet 15-8-19'!$A$11:$CN$476,85,FALSE)</f>
        <v>0</v>
      </c>
      <c r="CH92" s="3">
        <f>VLOOKUP(A92,'BalanceSheet 15-8-19'!$A$11:$CN$476,86,FALSE)</f>
        <v>0</v>
      </c>
      <c r="CI92" s="3">
        <f>VLOOKUP(A92,'BalanceSheet 15-8-19'!$A$11:$CN$476,87,FALSE)</f>
        <v>0</v>
      </c>
      <c r="CJ92" s="3">
        <f>VLOOKUP(A92,'BalanceSheet 15-8-19'!$A$11:$CN$476,88,FALSE)</f>
        <v>0</v>
      </c>
      <c r="CK92" s="3">
        <f>VLOOKUP(A92,'BalanceSheet 15-8-19'!$A$11:$CN$476,89,FALSE)</f>
        <v>0</v>
      </c>
      <c r="CL92" s="3">
        <f>VLOOKUP(A92,'BalanceSheet 15-8-19'!$A$11:$CN$476,90,FALSE)</f>
        <v>0</v>
      </c>
      <c r="CM92" s="3">
        <f>VLOOKUP(A92,'BalanceSheet 15-8-19'!$A$11:$CN$476,91,FALSE)</f>
        <v>0</v>
      </c>
      <c r="CN92" s="3">
        <f>VLOOKUP(A92,'BalanceSheet 15-8-19'!$A$11:$CS$476,92,FALSE)</f>
        <v>0</v>
      </c>
      <c r="CO92" s="3">
        <f>VLOOKUP(A92,'BalanceSheet 15-8-19'!$A$11:$CS$476,93,FALSE)</f>
        <v>0</v>
      </c>
      <c r="CP92" s="3">
        <f>VLOOKUP(A92,'BalanceSheet 15-8-19'!$A$11:$CS$476,94,FALSE)</f>
        <v>0</v>
      </c>
      <c r="CQ92" s="3">
        <f>VLOOKUP(A92,'BalanceSheet 15-8-19'!$A$11:$CS$476,95,FALSE)</f>
        <v>0</v>
      </c>
      <c r="CR92" s="3">
        <f>VLOOKUP(A92,'BalanceSheet 15-8-19'!$A$11:$CS$476,96,FALSE)</f>
        <v>0</v>
      </c>
      <c r="CS92" s="3">
        <f t="shared" si="3"/>
        <v>0</v>
      </c>
      <c r="CU92" s="19">
        <f>CS92-('BalanceSheet 15-8-19'!CS92-'BalanceSheet 15-8-19'!CV92-'BalanceSheet 15-8-19'!CW92)</f>
        <v>0</v>
      </c>
      <c r="CW92" s="132">
        <f t="shared" si="4"/>
        <v>0</v>
      </c>
      <c r="CZ92" s="148">
        <f>HLOOKUP(A92,CJE!$I$5:$TV$2054,2050, FALSE)</f>
        <v>0</v>
      </c>
      <c r="DB92" s="148">
        <f t="shared" si="5"/>
        <v>0</v>
      </c>
    </row>
    <row r="93" spans="1:106" x14ac:dyDescent="0.2">
      <c r="A93" s="3" t="str">
        <f>'BalanceSheet 15-8-19'!A93</f>
        <v>100-102-63 - DBS 003-943434-0 SGD (Reapra eEntertainment)</v>
      </c>
      <c r="B93" s="3">
        <f>VLOOKUP(A93,'BalanceSheet 15-8-19'!$A$11:$CN$476,2,FALSE)</f>
        <v>0</v>
      </c>
      <c r="C93" s="3">
        <f>VLOOKUP(A93,'BalanceSheet 15-8-19'!$A$11:$CN$476,3,FALSE)</f>
        <v>0</v>
      </c>
      <c r="D93" s="3">
        <f>VLOOKUP(A93,'BalanceSheet 15-8-19'!$A$11:$CN$476,4,FALSE)</f>
        <v>0</v>
      </c>
      <c r="E93" s="3">
        <f>VLOOKUP(A93,'BalanceSheet 15-8-19'!$A$11:$CN$476,5,FALSE)</f>
        <v>0</v>
      </c>
      <c r="F93" s="3">
        <f>VLOOKUP(A93,'BalanceSheet 15-8-19'!$A$11:$CN$476,6,FALSE)</f>
        <v>0</v>
      </c>
      <c r="G93" s="3">
        <f>VLOOKUP(A93,'BalanceSheet 15-8-19'!$A$11:$CN$476,7,FALSE)</f>
        <v>0</v>
      </c>
      <c r="H93" s="3">
        <f>VLOOKUP(A93,'BalanceSheet 15-8-19'!$A$11:$CN$476,8,FALSE)</f>
        <v>0</v>
      </c>
      <c r="I93" s="3">
        <f>VLOOKUP(A93,'BalanceSheet 15-8-19'!$A$11:$CN$476,9,FALSE)</f>
        <v>0</v>
      </c>
      <c r="J93" s="3"/>
      <c r="K93" s="3">
        <f>VLOOKUP(A93,'BalanceSheet 15-8-19'!$A$11:$CN$476,11,FALSE)</f>
        <v>0</v>
      </c>
      <c r="L93" s="3">
        <f>VLOOKUP(A93,'BalanceSheet 15-8-19'!$A$11:$CN$476,12,FALSE)</f>
        <v>0</v>
      </c>
      <c r="M93" s="3">
        <f>VLOOKUP(A93,'BalanceSheet 15-8-19'!$A$11:$CN$476,13,FALSE)</f>
        <v>0</v>
      </c>
      <c r="N93" s="3">
        <f>VLOOKUP(A93,'BalanceSheet 15-8-19'!$A$11:$CN$476,14,FALSE)</f>
        <v>0</v>
      </c>
      <c r="O93" s="3">
        <f>VLOOKUP(A93,'BalanceSheet 15-8-19'!$A$11:$CN$476,15,FALSE)</f>
        <v>0</v>
      </c>
      <c r="P93" s="3">
        <f>VLOOKUP(A93,'BalanceSheet 15-8-19'!$A$11:$CN$476,16,FALSE)</f>
        <v>0</v>
      </c>
      <c r="Q93" s="3">
        <f>VLOOKUP(A93,'BalanceSheet 15-8-19'!$A$11:$CN$476,17,FALSE)</f>
        <v>0</v>
      </c>
      <c r="R93" s="3">
        <f>VLOOKUP(A93,'BalanceSheet 15-8-19'!$A$11:$CN$476,18,FALSE)</f>
        <v>0</v>
      </c>
      <c r="S93" s="3">
        <f>VLOOKUP(A93,'BalanceSheet 15-8-19'!$A$11:$CN$476,19,FALSE)</f>
        <v>0</v>
      </c>
      <c r="T93" s="3">
        <f>VLOOKUP(A93,'BalanceSheet 15-8-19'!$A$11:$CN$476,20,FALSE)</f>
        <v>0</v>
      </c>
      <c r="U93" s="3">
        <f>VLOOKUP(A93,'BalanceSheet 15-8-19'!$A$11:$CN$476,21,FALSE)</f>
        <v>0</v>
      </c>
      <c r="V93" s="3">
        <f>VLOOKUP(A93,'BalanceSheet 15-8-19'!$A$11:$CN$476,22,FALSE)</f>
        <v>0</v>
      </c>
      <c r="W93" s="3">
        <f>VLOOKUP(A93,'BalanceSheet 15-8-19'!$A$11:$CN$476,23,FALSE)</f>
        <v>0</v>
      </c>
      <c r="X93" s="3">
        <f>VLOOKUP(A93,'BalanceSheet 15-8-19'!$A$11:$CN$476,24,FALSE)</f>
        <v>0</v>
      </c>
      <c r="Y93" s="3">
        <f>VLOOKUP(A93,'BalanceSheet 15-8-19'!$A$11:$CN$476,25,FALSE)</f>
        <v>0</v>
      </c>
      <c r="Z93" s="3">
        <f>VLOOKUP(A93,'BalanceSheet 15-8-19'!$A$11:$CN$476,26,FALSE)</f>
        <v>0</v>
      </c>
      <c r="AA93" s="3">
        <f>VLOOKUP(A93,'BalanceSheet 15-8-19'!$A$11:$CN$476,27,FALSE)</f>
        <v>0</v>
      </c>
      <c r="AB93" s="3">
        <f>VLOOKUP(A93,'BalanceSheet 15-8-19'!$A$11:$CN$476,28,FALSE)</f>
        <v>0</v>
      </c>
      <c r="AC93" s="3">
        <f>VLOOKUP(A93,'BalanceSheet 15-8-19'!$A$11:$CN$476,29,FALSE)</f>
        <v>0</v>
      </c>
      <c r="AD93" s="3">
        <f>VLOOKUP(A93,'BalanceSheet 15-8-19'!$A$11:$CN$476,30,FALSE)</f>
        <v>0</v>
      </c>
      <c r="AE93" s="3">
        <f>VLOOKUP(A93,'BalanceSheet 15-8-19'!$A$11:$CN$476,31,FALSE)</f>
        <v>0</v>
      </c>
      <c r="AF93" s="3">
        <f>VLOOKUP(A93,'BalanceSheet 15-8-19'!$A$11:$CN$476,32,FALSE)</f>
        <v>0</v>
      </c>
      <c r="AG93" s="3">
        <f>VLOOKUP(A93,'BalanceSheet 15-8-19'!$A$11:$CN$476,33,FALSE)</f>
        <v>0</v>
      </c>
      <c r="AH93" s="3">
        <f>VLOOKUP(A93,'BalanceSheet 15-8-19'!$A$11:$CN$476,34,FALSE)</f>
        <v>0</v>
      </c>
      <c r="AI93" s="3">
        <f>VLOOKUP(A93,'BalanceSheet 15-8-19'!$A$11:$CN$476,35,FALSE)</f>
        <v>0</v>
      </c>
      <c r="AJ93" s="3">
        <f>VLOOKUP(A93,'BalanceSheet 15-8-19'!$A$11:$CN$476,36,FALSE)</f>
        <v>0</v>
      </c>
      <c r="AK93" s="3">
        <f>VLOOKUP(A93,'BalanceSheet 15-8-19'!$A$11:$CN$476,37,FALSE)</f>
        <v>0</v>
      </c>
      <c r="AL93" s="3">
        <f>VLOOKUP(A93,'BalanceSheet 15-8-19'!$A$11:$CN$476,38,FALSE)</f>
        <v>0</v>
      </c>
      <c r="AM93" s="3">
        <f>VLOOKUP(A93,'BalanceSheet 15-8-19'!$A$11:$CN$476,39,FALSE)</f>
        <v>0</v>
      </c>
      <c r="AN93" s="3">
        <f>VLOOKUP(A93,'BalanceSheet 15-8-19'!$A$11:$CN$476,40,FALSE)</f>
        <v>0</v>
      </c>
      <c r="AO93" s="3">
        <f>VLOOKUP(A93,'BalanceSheet 15-8-19'!$A$11:$CN$476,41,FALSE)</f>
        <v>0</v>
      </c>
      <c r="AP93" s="3">
        <f>VLOOKUP(A93,'BalanceSheet 15-8-19'!$A$11:$CN$476,42,FALSE)</f>
        <v>0</v>
      </c>
      <c r="AQ93" s="3">
        <f>VLOOKUP(A93,'BalanceSheet 15-8-19'!$A$11:$CN$476,43,FALSE)</f>
        <v>0</v>
      </c>
      <c r="AR93" s="3">
        <f>VLOOKUP(A93,'BalanceSheet 15-8-19'!$A$11:$CN$476,44,FALSE)</f>
        <v>0</v>
      </c>
      <c r="AS93" s="3">
        <f>VLOOKUP(A93,'BalanceSheet 15-8-19'!$A$11:$CN$476,45,FALSE)</f>
        <v>0</v>
      </c>
      <c r="AT93" s="3">
        <f>VLOOKUP(A93,'BalanceSheet 15-8-19'!$A$11:$CN$476,46,FALSE)</f>
        <v>0</v>
      </c>
      <c r="AU93" s="3">
        <f>VLOOKUP(A93,'BalanceSheet 15-8-19'!$A$11:$CN$476,47,FALSE)</f>
        <v>0</v>
      </c>
      <c r="AV93" s="3">
        <f>VLOOKUP(A93,'BalanceSheet 15-8-19'!$A$11:$CN$476,48,FALSE)</f>
        <v>0</v>
      </c>
      <c r="AW93" s="3">
        <f>VLOOKUP(A93,'BalanceSheet 15-8-19'!$A$11:$CN$476,49,FALSE)</f>
        <v>0</v>
      </c>
      <c r="AX93" s="3">
        <f>VLOOKUP(A93,'BalanceSheet 15-8-19'!$A$11:$CN$476,50,FALSE)</f>
        <v>0</v>
      </c>
      <c r="AY93" s="3">
        <f>VLOOKUP(A93,'BalanceSheet 15-8-19'!$A$11:$CN$476,51,FALSE)</f>
        <v>0</v>
      </c>
      <c r="AZ93" s="3">
        <f>VLOOKUP(A93,'BalanceSheet 15-8-19'!$A$11:$CN$476,52,FALSE)</f>
        <v>0</v>
      </c>
      <c r="BA93" s="3">
        <f>VLOOKUP(A93,'BalanceSheet 15-8-19'!$A$11:$CN$476,53,FALSE)</f>
        <v>0</v>
      </c>
      <c r="BB93" s="3">
        <f>VLOOKUP(A93,'BalanceSheet 15-8-19'!$A$11:$CN$476,54,FALSE)</f>
        <v>0</v>
      </c>
      <c r="BC93" s="3">
        <f>VLOOKUP(A93,'BalanceSheet 15-8-19'!$A$11:$CN$476,55,FALSE)</f>
        <v>0</v>
      </c>
      <c r="BD93" s="3">
        <f>VLOOKUP(A93,'BalanceSheet 15-8-19'!$A$11:$CN$476,56,FALSE)</f>
        <v>0</v>
      </c>
      <c r="BE93" s="3">
        <f>VLOOKUP(A93,'BalanceSheet 15-8-19'!$A$11:$CN$476,57,FALSE)</f>
        <v>0</v>
      </c>
      <c r="BF93" s="3">
        <f>VLOOKUP(A93,'BalanceSheet 15-8-19'!$A$11:$CN$476,58,FALSE)</f>
        <v>0</v>
      </c>
      <c r="BG93" s="12">
        <f>VLOOKUP(A93,'BalanceSheet 15-8-19'!$A$11:$CN$476,59,FALSE)</f>
        <v>0</v>
      </c>
      <c r="BH93" s="3">
        <f>VLOOKUP(A93,'BalanceSheet 15-8-19'!$A$11:$CN$476,60,FALSE)</f>
        <v>0</v>
      </c>
      <c r="BI93" s="3">
        <f>VLOOKUP(A93,'BalanceSheet 15-8-19'!$A$11:$CN$476,61,FALSE)</f>
        <v>0</v>
      </c>
      <c r="BJ93" s="3">
        <f>VLOOKUP(A93,'BalanceSheet 15-8-19'!$A$11:$CN$476,62,FALSE)</f>
        <v>0</v>
      </c>
      <c r="BK93" s="3"/>
      <c r="BL93" s="3">
        <f>VLOOKUP(A93,'BalanceSheet 15-8-19'!$A$11:$CN$476,64,FALSE)</f>
        <v>0</v>
      </c>
      <c r="BM93" s="3">
        <f>VLOOKUP(A93,'BalanceSheet 15-8-19'!$A$11:$CN$476,65,FALSE)</f>
        <v>0</v>
      </c>
      <c r="BN93" s="3">
        <f>VLOOKUP(A93,'BalanceSheet 15-8-19'!$A$11:$CN$476,66,FALSE)</f>
        <v>0</v>
      </c>
      <c r="BO93" s="3">
        <f>VLOOKUP(A93,'BalanceSheet 15-8-19'!$A$11:$CN$476,67,FALSE)</f>
        <v>0</v>
      </c>
      <c r="BP93" s="3">
        <f>VLOOKUP(A93,'BalanceSheet 15-8-19'!$A$11:$CN$476,68,FALSE)</f>
        <v>0</v>
      </c>
      <c r="BQ93" s="3">
        <f>VLOOKUP(A93,'BalanceSheet 15-8-19'!$A$11:$CN$476,69,FALSE)</f>
        <v>0</v>
      </c>
      <c r="BR93" s="3">
        <f>VLOOKUP(A93,'BalanceSheet 15-8-19'!$A$11:$CN$476,70,FALSE)</f>
        <v>0</v>
      </c>
      <c r="BS93" s="3">
        <f>VLOOKUP(A93,'BalanceSheet 15-8-19'!$A$11:$CN$476,71,FALSE)</f>
        <v>0</v>
      </c>
      <c r="BT93" s="3">
        <f>VLOOKUP(A93,'BalanceSheet 15-8-19'!$A$11:$CN$476,72,FALSE)</f>
        <v>0</v>
      </c>
      <c r="BU93" s="3">
        <f>VLOOKUP(A93,'BalanceSheet 15-8-19'!$A$11:$CN$476,73,FALSE)</f>
        <v>0</v>
      </c>
      <c r="BV93" s="3">
        <f>VLOOKUP(A93,'BalanceSheet 15-8-19'!$A$11:$CN$476,74,FALSE)</f>
        <v>0</v>
      </c>
      <c r="BW93" s="3">
        <f>VLOOKUP(A93,'BalanceSheet 15-8-19'!$A$11:$CN$476,75,FALSE)</f>
        <v>0</v>
      </c>
      <c r="BX93" s="3">
        <f>VLOOKUP(A93,'BalanceSheet 15-8-19'!$A$11:$CN$476,76,FALSE)</f>
        <v>0</v>
      </c>
      <c r="BY93" s="3">
        <f>VLOOKUP(A93,'BalanceSheet 15-8-19'!$A$11:$CN$476,77,FALSE)</f>
        <v>0</v>
      </c>
      <c r="BZ93" s="3">
        <f>VLOOKUP(A93,'BalanceSheet 15-8-19'!$A$11:$CN$476,78,FALSE)</f>
        <v>0</v>
      </c>
      <c r="CA93" s="3">
        <f>VLOOKUP(A93,'BalanceSheet 15-8-19'!$A$11:$CN$476,79,FALSE)</f>
        <v>0</v>
      </c>
      <c r="CB93" s="3">
        <f>VLOOKUP(A93,'BalanceSheet 15-8-19'!$A$11:$CN$476,80,FALSE)</f>
        <v>0</v>
      </c>
      <c r="CC93" s="3">
        <f>VLOOKUP(A93,'BalanceSheet 15-8-19'!$A$11:$CN$476,81,FALSE)</f>
        <v>0</v>
      </c>
      <c r="CD93" s="3">
        <f>VLOOKUP(A93,'BalanceSheet 15-8-19'!$A$11:$CN$476,82,FALSE)</f>
        <v>0</v>
      </c>
      <c r="CE93" s="3">
        <f>VLOOKUP(A93,'BalanceSheet 15-8-19'!$A$11:$CN$476,83,FALSE)</f>
        <v>0</v>
      </c>
      <c r="CF93" s="3">
        <f>VLOOKUP(A93,'BalanceSheet 15-8-19'!$A$11:$CN$476,84,FALSE)</f>
        <v>0</v>
      </c>
      <c r="CG93" s="3">
        <f>VLOOKUP(A93,'BalanceSheet 15-8-19'!$A$11:$CN$476,85,FALSE)</f>
        <v>0</v>
      </c>
      <c r="CH93" s="3">
        <f>VLOOKUP(A93,'BalanceSheet 15-8-19'!$A$11:$CN$476,86,FALSE)</f>
        <v>0</v>
      </c>
      <c r="CI93" s="3">
        <f>VLOOKUP(A93,'BalanceSheet 15-8-19'!$A$11:$CN$476,87,FALSE)</f>
        <v>0</v>
      </c>
      <c r="CJ93" s="3">
        <f>VLOOKUP(A93,'BalanceSheet 15-8-19'!$A$11:$CN$476,88,FALSE)</f>
        <v>0</v>
      </c>
      <c r="CK93" s="3">
        <f>VLOOKUP(A93,'BalanceSheet 15-8-19'!$A$11:$CN$476,89,FALSE)</f>
        <v>0</v>
      </c>
      <c r="CL93" s="3">
        <f>VLOOKUP(A93,'BalanceSheet 15-8-19'!$A$11:$CN$476,90,FALSE)</f>
        <v>0</v>
      </c>
      <c r="CM93" s="3">
        <f>VLOOKUP(A93,'BalanceSheet 15-8-19'!$A$11:$CN$476,91,FALSE)</f>
        <v>0</v>
      </c>
      <c r="CN93" s="3">
        <f>VLOOKUP(A93,'BalanceSheet 15-8-19'!$A$11:$CS$476,92,FALSE)</f>
        <v>0</v>
      </c>
      <c r="CO93" s="3">
        <f>VLOOKUP(A93,'BalanceSheet 15-8-19'!$A$11:$CS$476,93,FALSE)</f>
        <v>0</v>
      </c>
      <c r="CP93" s="3">
        <f>VLOOKUP(A93,'BalanceSheet 15-8-19'!$A$11:$CS$476,94,FALSE)</f>
        <v>0</v>
      </c>
      <c r="CQ93" s="3">
        <f>VLOOKUP(A93,'BalanceSheet 15-8-19'!$A$11:$CS$476,95,FALSE)</f>
        <v>0</v>
      </c>
      <c r="CR93" s="3">
        <f>VLOOKUP(A93,'BalanceSheet 15-8-19'!$A$11:$CS$476,96,FALSE)</f>
        <v>0</v>
      </c>
      <c r="CS93" s="3">
        <f t="shared" si="3"/>
        <v>0</v>
      </c>
      <c r="CU93" s="19">
        <f>CS93-('BalanceSheet 15-8-19'!CS93-'BalanceSheet 15-8-19'!CV93-'BalanceSheet 15-8-19'!CW93)</f>
        <v>0</v>
      </c>
      <c r="CW93" s="132">
        <f t="shared" si="4"/>
        <v>0</v>
      </c>
      <c r="CZ93" s="148">
        <f>HLOOKUP(A93,CJE!$I$5:$TV$2054,2050, FALSE)</f>
        <v>0</v>
      </c>
      <c r="DB93" s="148">
        <f t="shared" si="5"/>
        <v>0</v>
      </c>
    </row>
    <row r="94" spans="1:106" x14ac:dyDescent="0.2">
      <c r="A94" s="3" t="str">
        <f>'BalanceSheet 15-8-19'!A94</f>
        <v>100-102-64 - DBS 003-943855-9 SGD (Real Forward)</v>
      </c>
      <c r="B94" s="3">
        <f>VLOOKUP(A94,'BalanceSheet 15-8-19'!$A$11:$CN$476,2,FALSE)</f>
        <v>0</v>
      </c>
      <c r="C94" s="3">
        <f>VLOOKUP(A94,'BalanceSheet 15-8-19'!$A$11:$CN$476,3,FALSE)</f>
        <v>0</v>
      </c>
      <c r="D94" s="3">
        <f>VLOOKUP(A94,'BalanceSheet 15-8-19'!$A$11:$CN$476,4,FALSE)</f>
        <v>0</v>
      </c>
      <c r="E94" s="3">
        <f>VLOOKUP(A94,'BalanceSheet 15-8-19'!$A$11:$CN$476,5,FALSE)</f>
        <v>0</v>
      </c>
      <c r="F94" s="3">
        <f>VLOOKUP(A94,'BalanceSheet 15-8-19'!$A$11:$CN$476,6,FALSE)</f>
        <v>0</v>
      </c>
      <c r="G94" s="3">
        <f>VLOOKUP(A94,'BalanceSheet 15-8-19'!$A$11:$CN$476,7,FALSE)</f>
        <v>0</v>
      </c>
      <c r="H94" s="3">
        <f>VLOOKUP(A94,'BalanceSheet 15-8-19'!$A$11:$CN$476,8,FALSE)</f>
        <v>0</v>
      </c>
      <c r="I94" s="3">
        <f>VLOOKUP(A94,'BalanceSheet 15-8-19'!$A$11:$CN$476,9,FALSE)</f>
        <v>0</v>
      </c>
      <c r="J94" s="3"/>
      <c r="K94" s="3">
        <f>VLOOKUP(A94,'BalanceSheet 15-8-19'!$A$11:$CN$476,11,FALSE)</f>
        <v>0</v>
      </c>
      <c r="L94" s="3">
        <f>VLOOKUP(A94,'BalanceSheet 15-8-19'!$A$11:$CN$476,12,FALSE)</f>
        <v>0</v>
      </c>
      <c r="M94" s="3">
        <f>VLOOKUP(A94,'BalanceSheet 15-8-19'!$A$11:$CN$476,13,FALSE)</f>
        <v>0</v>
      </c>
      <c r="N94" s="3">
        <f>VLOOKUP(A94,'BalanceSheet 15-8-19'!$A$11:$CN$476,14,FALSE)</f>
        <v>0</v>
      </c>
      <c r="O94" s="3">
        <f>VLOOKUP(A94,'BalanceSheet 15-8-19'!$A$11:$CN$476,15,FALSE)</f>
        <v>0</v>
      </c>
      <c r="P94" s="3">
        <f>VLOOKUP(A94,'BalanceSheet 15-8-19'!$A$11:$CN$476,16,FALSE)</f>
        <v>0</v>
      </c>
      <c r="Q94" s="3">
        <f>VLOOKUP(A94,'BalanceSheet 15-8-19'!$A$11:$CN$476,17,FALSE)</f>
        <v>0</v>
      </c>
      <c r="R94" s="3">
        <f>VLOOKUP(A94,'BalanceSheet 15-8-19'!$A$11:$CN$476,18,FALSE)</f>
        <v>0</v>
      </c>
      <c r="S94" s="3">
        <f>VLOOKUP(A94,'BalanceSheet 15-8-19'!$A$11:$CN$476,19,FALSE)</f>
        <v>0</v>
      </c>
      <c r="T94" s="3">
        <f>VLOOKUP(A94,'BalanceSheet 15-8-19'!$A$11:$CN$476,20,FALSE)</f>
        <v>0</v>
      </c>
      <c r="U94" s="3">
        <f>VLOOKUP(A94,'BalanceSheet 15-8-19'!$A$11:$CN$476,21,FALSE)</f>
        <v>0</v>
      </c>
      <c r="V94" s="3">
        <f>VLOOKUP(A94,'BalanceSheet 15-8-19'!$A$11:$CN$476,22,FALSE)</f>
        <v>0</v>
      </c>
      <c r="W94" s="3">
        <f>VLOOKUP(A94,'BalanceSheet 15-8-19'!$A$11:$CN$476,23,FALSE)</f>
        <v>0</v>
      </c>
      <c r="X94" s="3">
        <f>VLOOKUP(A94,'BalanceSheet 15-8-19'!$A$11:$CN$476,24,FALSE)</f>
        <v>0</v>
      </c>
      <c r="Y94" s="3">
        <f>VLOOKUP(A94,'BalanceSheet 15-8-19'!$A$11:$CN$476,25,FALSE)</f>
        <v>0</v>
      </c>
      <c r="Z94" s="3">
        <f>VLOOKUP(A94,'BalanceSheet 15-8-19'!$A$11:$CN$476,26,FALSE)</f>
        <v>0</v>
      </c>
      <c r="AA94" s="3">
        <f>VLOOKUP(A94,'BalanceSheet 15-8-19'!$A$11:$CN$476,27,FALSE)</f>
        <v>0</v>
      </c>
      <c r="AB94" s="3">
        <f>VLOOKUP(A94,'BalanceSheet 15-8-19'!$A$11:$CN$476,28,FALSE)</f>
        <v>0</v>
      </c>
      <c r="AC94" s="3">
        <f>VLOOKUP(A94,'BalanceSheet 15-8-19'!$A$11:$CN$476,29,FALSE)</f>
        <v>0</v>
      </c>
      <c r="AD94" s="3">
        <f>VLOOKUP(A94,'BalanceSheet 15-8-19'!$A$11:$CN$476,30,FALSE)</f>
        <v>0</v>
      </c>
      <c r="AE94" s="3">
        <f>VLOOKUP(A94,'BalanceSheet 15-8-19'!$A$11:$CN$476,31,FALSE)</f>
        <v>0</v>
      </c>
      <c r="AF94" s="3">
        <f>VLOOKUP(A94,'BalanceSheet 15-8-19'!$A$11:$CN$476,32,FALSE)</f>
        <v>0</v>
      </c>
      <c r="AG94" s="3">
        <f>VLOOKUP(A94,'BalanceSheet 15-8-19'!$A$11:$CN$476,33,FALSE)</f>
        <v>0</v>
      </c>
      <c r="AH94" s="3">
        <f>VLOOKUP(A94,'BalanceSheet 15-8-19'!$A$11:$CN$476,34,FALSE)</f>
        <v>0</v>
      </c>
      <c r="AI94" s="3">
        <f>VLOOKUP(A94,'BalanceSheet 15-8-19'!$A$11:$CN$476,35,FALSE)</f>
        <v>0</v>
      </c>
      <c r="AJ94" s="3">
        <f>VLOOKUP(A94,'BalanceSheet 15-8-19'!$A$11:$CN$476,36,FALSE)</f>
        <v>0</v>
      </c>
      <c r="AK94" s="3">
        <f>VLOOKUP(A94,'BalanceSheet 15-8-19'!$A$11:$CN$476,37,FALSE)</f>
        <v>0</v>
      </c>
      <c r="AL94" s="3">
        <f>VLOOKUP(A94,'BalanceSheet 15-8-19'!$A$11:$CN$476,38,FALSE)</f>
        <v>0</v>
      </c>
      <c r="AM94" s="3">
        <f>VLOOKUP(A94,'BalanceSheet 15-8-19'!$A$11:$CN$476,39,FALSE)</f>
        <v>0</v>
      </c>
      <c r="AN94" s="3">
        <f>VLOOKUP(A94,'BalanceSheet 15-8-19'!$A$11:$CN$476,40,FALSE)</f>
        <v>0</v>
      </c>
      <c r="AO94" s="3">
        <f>VLOOKUP(A94,'BalanceSheet 15-8-19'!$A$11:$CN$476,41,FALSE)</f>
        <v>0</v>
      </c>
      <c r="AP94" s="3">
        <f>VLOOKUP(A94,'BalanceSheet 15-8-19'!$A$11:$CN$476,42,FALSE)</f>
        <v>0</v>
      </c>
      <c r="AQ94" s="3">
        <f>VLOOKUP(A94,'BalanceSheet 15-8-19'!$A$11:$CN$476,43,FALSE)</f>
        <v>0</v>
      </c>
      <c r="AR94" s="3">
        <f>VLOOKUP(A94,'BalanceSheet 15-8-19'!$A$11:$CN$476,44,FALSE)</f>
        <v>0</v>
      </c>
      <c r="AS94" s="3">
        <f>VLOOKUP(A94,'BalanceSheet 15-8-19'!$A$11:$CN$476,45,FALSE)</f>
        <v>0</v>
      </c>
      <c r="AT94" s="3">
        <f>VLOOKUP(A94,'BalanceSheet 15-8-19'!$A$11:$CN$476,46,FALSE)</f>
        <v>0</v>
      </c>
      <c r="AU94" s="3">
        <f>VLOOKUP(A94,'BalanceSheet 15-8-19'!$A$11:$CN$476,47,FALSE)</f>
        <v>0</v>
      </c>
      <c r="AV94" s="3">
        <f>VLOOKUP(A94,'BalanceSheet 15-8-19'!$A$11:$CN$476,48,FALSE)</f>
        <v>0</v>
      </c>
      <c r="AW94" s="3">
        <f>VLOOKUP(A94,'BalanceSheet 15-8-19'!$A$11:$CN$476,49,FALSE)</f>
        <v>0</v>
      </c>
      <c r="AX94" s="3">
        <f>VLOOKUP(A94,'BalanceSheet 15-8-19'!$A$11:$CN$476,50,FALSE)</f>
        <v>0</v>
      </c>
      <c r="AY94" s="3">
        <f>VLOOKUP(A94,'BalanceSheet 15-8-19'!$A$11:$CN$476,51,FALSE)</f>
        <v>0</v>
      </c>
      <c r="AZ94" s="3">
        <f>VLOOKUP(A94,'BalanceSheet 15-8-19'!$A$11:$CN$476,52,FALSE)</f>
        <v>0</v>
      </c>
      <c r="BA94" s="3">
        <f>VLOOKUP(A94,'BalanceSheet 15-8-19'!$A$11:$CN$476,53,FALSE)</f>
        <v>0</v>
      </c>
      <c r="BB94" s="3">
        <f>VLOOKUP(A94,'BalanceSheet 15-8-19'!$A$11:$CN$476,54,FALSE)</f>
        <v>0</v>
      </c>
      <c r="BC94" s="3">
        <f>VLOOKUP(A94,'BalanceSheet 15-8-19'!$A$11:$CN$476,55,FALSE)</f>
        <v>0</v>
      </c>
      <c r="BD94" s="3">
        <f>VLOOKUP(A94,'BalanceSheet 15-8-19'!$A$11:$CN$476,56,FALSE)</f>
        <v>0</v>
      </c>
      <c r="BE94" s="3">
        <f>VLOOKUP(A94,'BalanceSheet 15-8-19'!$A$11:$CN$476,57,FALSE)</f>
        <v>0</v>
      </c>
      <c r="BF94" s="3">
        <f>VLOOKUP(A94,'BalanceSheet 15-8-19'!$A$11:$CN$476,58,FALSE)</f>
        <v>0</v>
      </c>
      <c r="BG94" s="12">
        <f>VLOOKUP(A94,'BalanceSheet 15-8-19'!$A$11:$CN$476,59,FALSE)</f>
        <v>0</v>
      </c>
      <c r="BH94" s="3">
        <f>VLOOKUP(A94,'BalanceSheet 15-8-19'!$A$11:$CN$476,60,FALSE)</f>
        <v>0</v>
      </c>
      <c r="BI94" s="3">
        <f>VLOOKUP(A94,'BalanceSheet 15-8-19'!$A$11:$CN$476,61,FALSE)</f>
        <v>0</v>
      </c>
      <c r="BJ94" s="3">
        <f>VLOOKUP(A94,'BalanceSheet 15-8-19'!$A$11:$CN$476,62,FALSE)</f>
        <v>0</v>
      </c>
      <c r="BK94" s="3"/>
      <c r="BL94" s="3">
        <f>VLOOKUP(A94,'BalanceSheet 15-8-19'!$A$11:$CN$476,64,FALSE)</f>
        <v>0</v>
      </c>
      <c r="BM94" s="3">
        <f>VLOOKUP(A94,'BalanceSheet 15-8-19'!$A$11:$CN$476,65,FALSE)</f>
        <v>0</v>
      </c>
      <c r="BN94" s="3">
        <f>VLOOKUP(A94,'BalanceSheet 15-8-19'!$A$11:$CN$476,66,FALSE)</f>
        <v>0</v>
      </c>
      <c r="BO94" s="3">
        <f>VLOOKUP(A94,'BalanceSheet 15-8-19'!$A$11:$CN$476,67,FALSE)</f>
        <v>0</v>
      </c>
      <c r="BP94" s="3">
        <f>VLOOKUP(A94,'BalanceSheet 15-8-19'!$A$11:$CN$476,68,FALSE)</f>
        <v>0</v>
      </c>
      <c r="BQ94" s="3">
        <f>VLOOKUP(A94,'BalanceSheet 15-8-19'!$A$11:$CN$476,69,FALSE)</f>
        <v>0</v>
      </c>
      <c r="BR94" s="3">
        <f>VLOOKUP(A94,'BalanceSheet 15-8-19'!$A$11:$CN$476,70,FALSE)</f>
        <v>0</v>
      </c>
      <c r="BS94" s="3">
        <f>VLOOKUP(A94,'BalanceSheet 15-8-19'!$A$11:$CN$476,71,FALSE)</f>
        <v>0</v>
      </c>
      <c r="BT94" s="3">
        <f>VLOOKUP(A94,'BalanceSheet 15-8-19'!$A$11:$CN$476,72,FALSE)</f>
        <v>0</v>
      </c>
      <c r="BU94" s="3">
        <f>VLOOKUP(A94,'BalanceSheet 15-8-19'!$A$11:$CN$476,73,FALSE)</f>
        <v>0</v>
      </c>
      <c r="BV94" s="3">
        <f>VLOOKUP(A94,'BalanceSheet 15-8-19'!$A$11:$CN$476,74,FALSE)</f>
        <v>0</v>
      </c>
      <c r="BW94" s="3">
        <f>VLOOKUP(A94,'BalanceSheet 15-8-19'!$A$11:$CN$476,75,FALSE)</f>
        <v>0</v>
      </c>
      <c r="BX94" s="3">
        <f>VLOOKUP(A94,'BalanceSheet 15-8-19'!$A$11:$CN$476,76,FALSE)</f>
        <v>0</v>
      </c>
      <c r="BY94" s="3">
        <f>VLOOKUP(A94,'BalanceSheet 15-8-19'!$A$11:$CN$476,77,FALSE)</f>
        <v>0</v>
      </c>
      <c r="BZ94" s="3">
        <f>VLOOKUP(A94,'BalanceSheet 15-8-19'!$A$11:$CN$476,78,FALSE)</f>
        <v>0</v>
      </c>
      <c r="CA94" s="3">
        <f>VLOOKUP(A94,'BalanceSheet 15-8-19'!$A$11:$CN$476,79,FALSE)</f>
        <v>0</v>
      </c>
      <c r="CB94" s="3">
        <f>VLOOKUP(A94,'BalanceSheet 15-8-19'!$A$11:$CN$476,80,FALSE)</f>
        <v>0</v>
      </c>
      <c r="CC94" s="3">
        <f>VLOOKUP(A94,'BalanceSheet 15-8-19'!$A$11:$CN$476,81,FALSE)</f>
        <v>0</v>
      </c>
      <c r="CD94" s="3">
        <f>VLOOKUP(A94,'BalanceSheet 15-8-19'!$A$11:$CN$476,82,FALSE)</f>
        <v>0</v>
      </c>
      <c r="CE94" s="3">
        <f>VLOOKUP(A94,'BalanceSheet 15-8-19'!$A$11:$CN$476,83,FALSE)</f>
        <v>0</v>
      </c>
      <c r="CF94" s="3">
        <f>VLOOKUP(A94,'BalanceSheet 15-8-19'!$A$11:$CN$476,84,FALSE)</f>
        <v>0</v>
      </c>
      <c r="CG94" s="3">
        <f>VLOOKUP(A94,'BalanceSheet 15-8-19'!$A$11:$CN$476,85,FALSE)</f>
        <v>0</v>
      </c>
      <c r="CH94" s="3">
        <f>VLOOKUP(A94,'BalanceSheet 15-8-19'!$A$11:$CN$476,86,FALSE)</f>
        <v>0</v>
      </c>
      <c r="CI94" s="3">
        <f>VLOOKUP(A94,'BalanceSheet 15-8-19'!$A$11:$CN$476,87,FALSE)</f>
        <v>0</v>
      </c>
      <c r="CJ94" s="3">
        <f>VLOOKUP(A94,'BalanceSheet 15-8-19'!$A$11:$CN$476,88,FALSE)</f>
        <v>0</v>
      </c>
      <c r="CK94" s="3">
        <f>VLOOKUP(A94,'BalanceSheet 15-8-19'!$A$11:$CN$476,89,FALSE)</f>
        <v>0</v>
      </c>
      <c r="CL94" s="3">
        <f>VLOOKUP(A94,'BalanceSheet 15-8-19'!$A$11:$CN$476,90,FALSE)</f>
        <v>0</v>
      </c>
      <c r="CM94" s="3">
        <f>VLOOKUP(A94,'BalanceSheet 15-8-19'!$A$11:$CN$476,91,FALSE)</f>
        <v>0</v>
      </c>
      <c r="CN94" s="3">
        <f>VLOOKUP(A94,'BalanceSheet 15-8-19'!$A$11:$CS$476,92,FALSE)</f>
        <v>0</v>
      </c>
      <c r="CO94" s="3">
        <f>VLOOKUP(A94,'BalanceSheet 15-8-19'!$A$11:$CS$476,93,FALSE)</f>
        <v>0</v>
      </c>
      <c r="CP94" s="3">
        <f>VLOOKUP(A94,'BalanceSheet 15-8-19'!$A$11:$CS$476,94,FALSE)</f>
        <v>0</v>
      </c>
      <c r="CQ94" s="3">
        <f>VLOOKUP(A94,'BalanceSheet 15-8-19'!$A$11:$CS$476,95,FALSE)</f>
        <v>0</v>
      </c>
      <c r="CR94" s="3">
        <f>VLOOKUP(A94,'BalanceSheet 15-8-19'!$A$11:$CS$476,96,FALSE)</f>
        <v>0</v>
      </c>
      <c r="CS94" s="3">
        <f t="shared" si="3"/>
        <v>0</v>
      </c>
      <c r="CU94" s="19">
        <f>CS94-('BalanceSheet 15-8-19'!CS94-'BalanceSheet 15-8-19'!CV94-'BalanceSheet 15-8-19'!CW94)</f>
        <v>0</v>
      </c>
      <c r="CW94" s="132">
        <f t="shared" si="4"/>
        <v>0</v>
      </c>
      <c r="CZ94" s="148">
        <f>HLOOKUP(A94,CJE!$I$5:$TV$2054,2050, FALSE)</f>
        <v>0</v>
      </c>
      <c r="DB94" s="148">
        <f t="shared" si="5"/>
        <v>0</v>
      </c>
    </row>
    <row r="95" spans="1:106" x14ac:dyDescent="0.2">
      <c r="A95" s="3" t="str">
        <f>'BalanceSheet 15-8-19'!A95</f>
        <v>100-102-65 - DBS 003-943876-1 SGD (Spout Entertainment)</v>
      </c>
      <c r="B95" s="3">
        <f>VLOOKUP(A95,'BalanceSheet 15-8-19'!$A$11:$CN$476,2,FALSE)</f>
        <v>0</v>
      </c>
      <c r="C95" s="3">
        <f>VLOOKUP(A95,'BalanceSheet 15-8-19'!$A$11:$CN$476,3,FALSE)</f>
        <v>0</v>
      </c>
      <c r="D95" s="3">
        <f>VLOOKUP(A95,'BalanceSheet 15-8-19'!$A$11:$CN$476,4,FALSE)</f>
        <v>0</v>
      </c>
      <c r="E95" s="3">
        <f>VLOOKUP(A95,'BalanceSheet 15-8-19'!$A$11:$CN$476,5,FALSE)</f>
        <v>0</v>
      </c>
      <c r="F95" s="3">
        <f>VLOOKUP(A95,'BalanceSheet 15-8-19'!$A$11:$CN$476,6,FALSE)</f>
        <v>0</v>
      </c>
      <c r="G95" s="3">
        <f>VLOOKUP(A95,'BalanceSheet 15-8-19'!$A$11:$CN$476,7,FALSE)</f>
        <v>0</v>
      </c>
      <c r="H95" s="3">
        <f>VLOOKUP(A95,'BalanceSheet 15-8-19'!$A$11:$CN$476,8,FALSE)</f>
        <v>0</v>
      </c>
      <c r="I95" s="3">
        <f>VLOOKUP(A95,'BalanceSheet 15-8-19'!$A$11:$CN$476,9,FALSE)</f>
        <v>0</v>
      </c>
      <c r="J95" s="3"/>
      <c r="K95" s="3">
        <f>VLOOKUP(A95,'BalanceSheet 15-8-19'!$A$11:$CN$476,11,FALSE)</f>
        <v>0</v>
      </c>
      <c r="L95" s="3">
        <f>VLOOKUP(A95,'BalanceSheet 15-8-19'!$A$11:$CN$476,12,FALSE)</f>
        <v>0</v>
      </c>
      <c r="M95" s="3">
        <f>VLOOKUP(A95,'BalanceSheet 15-8-19'!$A$11:$CN$476,13,FALSE)</f>
        <v>0</v>
      </c>
      <c r="N95" s="3">
        <f>VLOOKUP(A95,'BalanceSheet 15-8-19'!$A$11:$CN$476,14,FALSE)</f>
        <v>0</v>
      </c>
      <c r="O95" s="3">
        <f>VLOOKUP(A95,'BalanceSheet 15-8-19'!$A$11:$CN$476,15,FALSE)</f>
        <v>0</v>
      </c>
      <c r="P95" s="3">
        <f>VLOOKUP(A95,'BalanceSheet 15-8-19'!$A$11:$CN$476,16,FALSE)</f>
        <v>0</v>
      </c>
      <c r="Q95" s="3">
        <f>VLOOKUP(A95,'BalanceSheet 15-8-19'!$A$11:$CN$476,17,FALSE)</f>
        <v>0</v>
      </c>
      <c r="R95" s="3">
        <f>VLOOKUP(A95,'BalanceSheet 15-8-19'!$A$11:$CN$476,18,FALSE)</f>
        <v>0</v>
      </c>
      <c r="S95" s="3">
        <f>VLOOKUP(A95,'BalanceSheet 15-8-19'!$A$11:$CN$476,19,FALSE)</f>
        <v>0</v>
      </c>
      <c r="T95" s="3">
        <f>VLOOKUP(A95,'BalanceSheet 15-8-19'!$A$11:$CN$476,20,FALSE)</f>
        <v>0</v>
      </c>
      <c r="U95" s="3">
        <f>VLOOKUP(A95,'BalanceSheet 15-8-19'!$A$11:$CN$476,21,FALSE)</f>
        <v>0</v>
      </c>
      <c r="V95" s="3">
        <f>VLOOKUP(A95,'BalanceSheet 15-8-19'!$A$11:$CN$476,22,FALSE)</f>
        <v>0</v>
      </c>
      <c r="W95" s="3">
        <f>VLOOKUP(A95,'BalanceSheet 15-8-19'!$A$11:$CN$476,23,FALSE)</f>
        <v>0</v>
      </c>
      <c r="X95" s="3">
        <f>VLOOKUP(A95,'BalanceSheet 15-8-19'!$A$11:$CN$476,24,FALSE)</f>
        <v>0</v>
      </c>
      <c r="Y95" s="3">
        <f>VLOOKUP(A95,'BalanceSheet 15-8-19'!$A$11:$CN$476,25,FALSE)</f>
        <v>0</v>
      </c>
      <c r="Z95" s="3">
        <f>VLOOKUP(A95,'BalanceSheet 15-8-19'!$A$11:$CN$476,26,FALSE)</f>
        <v>0</v>
      </c>
      <c r="AA95" s="3">
        <f>VLOOKUP(A95,'BalanceSheet 15-8-19'!$A$11:$CN$476,27,FALSE)</f>
        <v>0</v>
      </c>
      <c r="AB95" s="3">
        <f>VLOOKUP(A95,'BalanceSheet 15-8-19'!$A$11:$CN$476,28,FALSE)</f>
        <v>0</v>
      </c>
      <c r="AC95" s="3">
        <f>VLOOKUP(A95,'BalanceSheet 15-8-19'!$A$11:$CN$476,29,FALSE)</f>
        <v>0</v>
      </c>
      <c r="AD95" s="3">
        <f>VLOOKUP(A95,'BalanceSheet 15-8-19'!$A$11:$CN$476,30,FALSE)</f>
        <v>0</v>
      </c>
      <c r="AE95" s="3">
        <f>VLOOKUP(A95,'BalanceSheet 15-8-19'!$A$11:$CN$476,31,FALSE)</f>
        <v>0</v>
      </c>
      <c r="AF95" s="3">
        <f>VLOOKUP(A95,'BalanceSheet 15-8-19'!$A$11:$CN$476,32,FALSE)</f>
        <v>0</v>
      </c>
      <c r="AG95" s="3">
        <f>VLOOKUP(A95,'BalanceSheet 15-8-19'!$A$11:$CN$476,33,FALSE)</f>
        <v>0</v>
      </c>
      <c r="AH95" s="3">
        <f>VLOOKUP(A95,'BalanceSheet 15-8-19'!$A$11:$CN$476,34,FALSE)</f>
        <v>0</v>
      </c>
      <c r="AI95" s="3">
        <f>VLOOKUP(A95,'BalanceSheet 15-8-19'!$A$11:$CN$476,35,FALSE)</f>
        <v>0</v>
      </c>
      <c r="AJ95" s="3">
        <f>VLOOKUP(A95,'BalanceSheet 15-8-19'!$A$11:$CN$476,36,FALSE)</f>
        <v>0</v>
      </c>
      <c r="AK95" s="3">
        <f>VLOOKUP(A95,'BalanceSheet 15-8-19'!$A$11:$CN$476,37,FALSE)</f>
        <v>0</v>
      </c>
      <c r="AL95" s="3">
        <f>VLOOKUP(A95,'BalanceSheet 15-8-19'!$A$11:$CN$476,38,FALSE)</f>
        <v>0</v>
      </c>
      <c r="AM95" s="3">
        <f>VLOOKUP(A95,'BalanceSheet 15-8-19'!$A$11:$CN$476,39,FALSE)</f>
        <v>0</v>
      </c>
      <c r="AN95" s="3">
        <f>VLOOKUP(A95,'BalanceSheet 15-8-19'!$A$11:$CN$476,40,FALSE)</f>
        <v>0</v>
      </c>
      <c r="AO95" s="3">
        <f>VLOOKUP(A95,'BalanceSheet 15-8-19'!$A$11:$CN$476,41,FALSE)</f>
        <v>0</v>
      </c>
      <c r="AP95" s="3">
        <f>VLOOKUP(A95,'BalanceSheet 15-8-19'!$A$11:$CN$476,42,FALSE)</f>
        <v>0</v>
      </c>
      <c r="AQ95" s="3">
        <f>VLOOKUP(A95,'BalanceSheet 15-8-19'!$A$11:$CN$476,43,FALSE)</f>
        <v>0</v>
      </c>
      <c r="AR95" s="3">
        <f>VLOOKUP(A95,'BalanceSheet 15-8-19'!$A$11:$CN$476,44,FALSE)</f>
        <v>0</v>
      </c>
      <c r="AS95" s="3">
        <f>VLOOKUP(A95,'BalanceSheet 15-8-19'!$A$11:$CN$476,45,FALSE)</f>
        <v>0</v>
      </c>
      <c r="AT95" s="3">
        <f>VLOOKUP(A95,'BalanceSheet 15-8-19'!$A$11:$CN$476,46,FALSE)</f>
        <v>0</v>
      </c>
      <c r="AU95" s="3">
        <f>VLOOKUP(A95,'BalanceSheet 15-8-19'!$A$11:$CN$476,47,FALSE)</f>
        <v>0</v>
      </c>
      <c r="AV95" s="3">
        <f>VLOOKUP(A95,'BalanceSheet 15-8-19'!$A$11:$CN$476,48,FALSE)</f>
        <v>0</v>
      </c>
      <c r="AW95" s="3">
        <f>VLOOKUP(A95,'BalanceSheet 15-8-19'!$A$11:$CN$476,49,FALSE)</f>
        <v>0</v>
      </c>
      <c r="AX95" s="3">
        <f>VLOOKUP(A95,'BalanceSheet 15-8-19'!$A$11:$CN$476,50,FALSE)</f>
        <v>0</v>
      </c>
      <c r="AY95" s="3">
        <f>VLOOKUP(A95,'BalanceSheet 15-8-19'!$A$11:$CN$476,51,FALSE)</f>
        <v>0</v>
      </c>
      <c r="AZ95" s="3">
        <f>VLOOKUP(A95,'BalanceSheet 15-8-19'!$A$11:$CN$476,52,FALSE)</f>
        <v>0</v>
      </c>
      <c r="BA95" s="3">
        <f>VLOOKUP(A95,'BalanceSheet 15-8-19'!$A$11:$CN$476,53,FALSE)</f>
        <v>0</v>
      </c>
      <c r="BB95" s="3">
        <f>VLOOKUP(A95,'BalanceSheet 15-8-19'!$A$11:$CN$476,54,FALSE)</f>
        <v>0</v>
      </c>
      <c r="BC95" s="3">
        <f>VLOOKUP(A95,'BalanceSheet 15-8-19'!$A$11:$CN$476,55,FALSE)</f>
        <v>0</v>
      </c>
      <c r="BD95" s="3">
        <f>VLOOKUP(A95,'BalanceSheet 15-8-19'!$A$11:$CN$476,56,FALSE)</f>
        <v>0</v>
      </c>
      <c r="BE95" s="3">
        <f>VLOOKUP(A95,'BalanceSheet 15-8-19'!$A$11:$CN$476,57,FALSE)</f>
        <v>0</v>
      </c>
      <c r="BF95" s="3">
        <f>VLOOKUP(A95,'BalanceSheet 15-8-19'!$A$11:$CN$476,58,FALSE)</f>
        <v>0</v>
      </c>
      <c r="BG95" s="12">
        <f>VLOOKUP(A95,'BalanceSheet 15-8-19'!$A$11:$CN$476,59,FALSE)</f>
        <v>0</v>
      </c>
      <c r="BH95" s="3">
        <f>VLOOKUP(A95,'BalanceSheet 15-8-19'!$A$11:$CN$476,60,FALSE)</f>
        <v>0</v>
      </c>
      <c r="BI95" s="3">
        <f>VLOOKUP(A95,'BalanceSheet 15-8-19'!$A$11:$CN$476,61,FALSE)</f>
        <v>0</v>
      </c>
      <c r="BJ95" s="3">
        <f>VLOOKUP(A95,'BalanceSheet 15-8-19'!$A$11:$CN$476,62,FALSE)</f>
        <v>0</v>
      </c>
      <c r="BK95" s="3"/>
      <c r="BL95" s="3">
        <f>VLOOKUP(A95,'BalanceSheet 15-8-19'!$A$11:$CN$476,64,FALSE)</f>
        <v>0</v>
      </c>
      <c r="BM95" s="3">
        <f>VLOOKUP(A95,'BalanceSheet 15-8-19'!$A$11:$CN$476,65,FALSE)</f>
        <v>0</v>
      </c>
      <c r="BN95" s="3">
        <f>VLOOKUP(A95,'BalanceSheet 15-8-19'!$A$11:$CN$476,66,FALSE)</f>
        <v>0</v>
      </c>
      <c r="BO95" s="3">
        <f>VLOOKUP(A95,'BalanceSheet 15-8-19'!$A$11:$CN$476,67,FALSE)</f>
        <v>0</v>
      </c>
      <c r="BP95" s="3">
        <f>VLOOKUP(A95,'BalanceSheet 15-8-19'!$A$11:$CN$476,68,FALSE)</f>
        <v>0</v>
      </c>
      <c r="BQ95" s="3">
        <f>VLOOKUP(A95,'BalanceSheet 15-8-19'!$A$11:$CN$476,69,FALSE)</f>
        <v>0</v>
      </c>
      <c r="BR95" s="3">
        <f>VLOOKUP(A95,'BalanceSheet 15-8-19'!$A$11:$CN$476,70,FALSE)</f>
        <v>0</v>
      </c>
      <c r="BS95" s="3">
        <f>VLOOKUP(A95,'BalanceSheet 15-8-19'!$A$11:$CN$476,71,FALSE)</f>
        <v>0</v>
      </c>
      <c r="BT95" s="3">
        <f>VLOOKUP(A95,'BalanceSheet 15-8-19'!$A$11:$CN$476,72,FALSE)</f>
        <v>0</v>
      </c>
      <c r="BU95" s="3">
        <f>VLOOKUP(A95,'BalanceSheet 15-8-19'!$A$11:$CN$476,73,FALSE)</f>
        <v>0</v>
      </c>
      <c r="BV95" s="3">
        <f>VLOOKUP(A95,'BalanceSheet 15-8-19'!$A$11:$CN$476,74,FALSE)</f>
        <v>0</v>
      </c>
      <c r="BW95" s="3">
        <f>VLOOKUP(A95,'BalanceSheet 15-8-19'!$A$11:$CN$476,75,FALSE)</f>
        <v>0</v>
      </c>
      <c r="BX95" s="3">
        <f>VLOOKUP(A95,'BalanceSheet 15-8-19'!$A$11:$CN$476,76,FALSE)</f>
        <v>0</v>
      </c>
      <c r="BY95" s="3">
        <f>VLOOKUP(A95,'BalanceSheet 15-8-19'!$A$11:$CN$476,77,FALSE)</f>
        <v>0</v>
      </c>
      <c r="BZ95" s="3">
        <f>VLOOKUP(A95,'BalanceSheet 15-8-19'!$A$11:$CN$476,78,FALSE)</f>
        <v>0</v>
      </c>
      <c r="CA95" s="3">
        <f>VLOOKUP(A95,'BalanceSheet 15-8-19'!$A$11:$CN$476,79,FALSE)</f>
        <v>0</v>
      </c>
      <c r="CB95" s="3">
        <f>VLOOKUP(A95,'BalanceSheet 15-8-19'!$A$11:$CN$476,80,FALSE)</f>
        <v>0</v>
      </c>
      <c r="CC95" s="3">
        <f>VLOOKUP(A95,'BalanceSheet 15-8-19'!$A$11:$CN$476,81,FALSE)</f>
        <v>0</v>
      </c>
      <c r="CD95" s="3">
        <f>VLOOKUP(A95,'BalanceSheet 15-8-19'!$A$11:$CN$476,82,FALSE)</f>
        <v>0</v>
      </c>
      <c r="CE95" s="3">
        <f>VLOOKUP(A95,'BalanceSheet 15-8-19'!$A$11:$CN$476,83,FALSE)</f>
        <v>0</v>
      </c>
      <c r="CF95" s="3">
        <f>VLOOKUP(A95,'BalanceSheet 15-8-19'!$A$11:$CN$476,84,FALSE)</f>
        <v>0</v>
      </c>
      <c r="CG95" s="3">
        <f>VLOOKUP(A95,'BalanceSheet 15-8-19'!$A$11:$CN$476,85,FALSE)</f>
        <v>0</v>
      </c>
      <c r="CH95" s="3">
        <f>VLOOKUP(A95,'BalanceSheet 15-8-19'!$A$11:$CN$476,86,FALSE)</f>
        <v>0</v>
      </c>
      <c r="CI95" s="3">
        <f>VLOOKUP(A95,'BalanceSheet 15-8-19'!$A$11:$CN$476,87,FALSE)</f>
        <v>0</v>
      </c>
      <c r="CJ95" s="3">
        <f>VLOOKUP(A95,'BalanceSheet 15-8-19'!$A$11:$CN$476,88,FALSE)</f>
        <v>0</v>
      </c>
      <c r="CK95" s="3">
        <f>VLOOKUP(A95,'BalanceSheet 15-8-19'!$A$11:$CN$476,89,FALSE)</f>
        <v>0</v>
      </c>
      <c r="CL95" s="3">
        <f>VLOOKUP(A95,'BalanceSheet 15-8-19'!$A$11:$CN$476,90,FALSE)</f>
        <v>0</v>
      </c>
      <c r="CM95" s="3">
        <f>VLOOKUP(A95,'BalanceSheet 15-8-19'!$A$11:$CN$476,91,FALSE)</f>
        <v>0</v>
      </c>
      <c r="CN95" s="3">
        <f>VLOOKUP(A95,'BalanceSheet 15-8-19'!$A$11:$CS$476,92,FALSE)</f>
        <v>0</v>
      </c>
      <c r="CO95" s="3">
        <f>VLOOKUP(A95,'BalanceSheet 15-8-19'!$A$11:$CS$476,93,FALSE)</f>
        <v>0</v>
      </c>
      <c r="CP95" s="3">
        <f>VLOOKUP(A95,'BalanceSheet 15-8-19'!$A$11:$CS$476,94,FALSE)</f>
        <v>0</v>
      </c>
      <c r="CQ95" s="3">
        <f>VLOOKUP(A95,'BalanceSheet 15-8-19'!$A$11:$CS$476,95,FALSE)</f>
        <v>0</v>
      </c>
      <c r="CR95" s="3">
        <f>VLOOKUP(A95,'BalanceSheet 15-8-19'!$A$11:$CS$476,96,FALSE)</f>
        <v>0</v>
      </c>
      <c r="CS95" s="3">
        <f t="shared" si="3"/>
        <v>0</v>
      </c>
      <c r="CU95" s="19">
        <f>CS95-('BalanceSheet 15-8-19'!CS95-'BalanceSheet 15-8-19'!CV95-'BalanceSheet 15-8-19'!CW95)</f>
        <v>0</v>
      </c>
      <c r="CW95" s="132">
        <f t="shared" si="4"/>
        <v>0</v>
      </c>
      <c r="CZ95" s="148">
        <f>HLOOKUP(A95,CJE!$I$5:$TV$2054,2050, FALSE)</f>
        <v>0</v>
      </c>
      <c r="DB95" s="148">
        <f t="shared" si="5"/>
        <v>0</v>
      </c>
    </row>
    <row r="96" spans="1:106" x14ac:dyDescent="0.2">
      <c r="A96" s="3" t="str">
        <f>'BalanceSheet 15-8-19'!A96</f>
        <v>100-102-68 - BDO (CA.PHP006868002432) SOUTHGATE MALL</v>
      </c>
      <c r="B96" s="3">
        <f>VLOOKUP(A96,'BalanceSheet 15-8-19'!$A$11:$CN$476,2,FALSE)</f>
        <v>0</v>
      </c>
      <c r="C96" s="3">
        <f>VLOOKUP(A96,'BalanceSheet 15-8-19'!$A$11:$CN$476,3,FALSE)</f>
        <v>0</v>
      </c>
      <c r="D96" s="3">
        <f>VLOOKUP(A96,'BalanceSheet 15-8-19'!$A$11:$CN$476,4,FALSE)</f>
        <v>0</v>
      </c>
      <c r="E96" s="3">
        <f>VLOOKUP(A96,'BalanceSheet 15-8-19'!$A$11:$CN$476,5,FALSE)</f>
        <v>0</v>
      </c>
      <c r="F96" s="3">
        <f>VLOOKUP(A96,'BalanceSheet 15-8-19'!$A$11:$CN$476,6,FALSE)</f>
        <v>0</v>
      </c>
      <c r="G96" s="3">
        <f>VLOOKUP(A96,'BalanceSheet 15-8-19'!$A$11:$CN$476,7,FALSE)</f>
        <v>0</v>
      </c>
      <c r="H96" s="3">
        <f>VLOOKUP(A96,'BalanceSheet 15-8-19'!$A$11:$CN$476,8,FALSE)</f>
        <v>0</v>
      </c>
      <c r="I96" s="3">
        <f>VLOOKUP(A96,'BalanceSheet 15-8-19'!$A$11:$CN$476,9,FALSE)</f>
        <v>0</v>
      </c>
      <c r="J96" s="3"/>
      <c r="K96" s="3">
        <f>VLOOKUP(A96,'BalanceSheet 15-8-19'!$A$11:$CN$476,11,FALSE)</f>
        <v>0</v>
      </c>
      <c r="L96" s="3">
        <f>VLOOKUP(A96,'BalanceSheet 15-8-19'!$A$11:$CN$476,12,FALSE)</f>
        <v>0</v>
      </c>
      <c r="M96" s="3">
        <f>VLOOKUP(A96,'BalanceSheet 15-8-19'!$A$11:$CN$476,13,FALSE)</f>
        <v>0</v>
      </c>
      <c r="N96" s="3">
        <f>VLOOKUP(A96,'BalanceSheet 15-8-19'!$A$11:$CN$476,14,FALSE)</f>
        <v>0</v>
      </c>
      <c r="O96" s="3">
        <f>VLOOKUP(A96,'BalanceSheet 15-8-19'!$A$11:$CN$476,15,FALSE)</f>
        <v>0</v>
      </c>
      <c r="P96" s="3">
        <f>VLOOKUP(A96,'BalanceSheet 15-8-19'!$A$11:$CN$476,16,FALSE)</f>
        <v>0</v>
      </c>
      <c r="Q96" s="3">
        <f>VLOOKUP(A96,'BalanceSheet 15-8-19'!$A$11:$CN$476,17,FALSE)</f>
        <v>0</v>
      </c>
      <c r="R96" s="3">
        <f>VLOOKUP(A96,'BalanceSheet 15-8-19'!$A$11:$CN$476,18,FALSE)</f>
        <v>0</v>
      </c>
      <c r="S96" s="3">
        <f>VLOOKUP(A96,'BalanceSheet 15-8-19'!$A$11:$CN$476,19,FALSE)</f>
        <v>0</v>
      </c>
      <c r="T96" s="3">
        <f>VLOOKUP(A96,'BalanceSheet 15-8-19'!$A$11:$CN$476,20,FALSE)</f>
        <v>0</v>
      </c>
      <c r="U96" s="3">
        <f>VLOOKUP(A96,'BalanceSheet 15-8-19'!$A$11:$CN$476,21,FALSE)</f>
        <v>0</v>
      </c>
      <c r="V96" s="3">
        <f>VLOOKUP(A96,'BalanceSheet 15-8-19'!$A$11:$CN$476,22,FALSE)</f>
        <v>0</v>
      </c>
      <c r="W96" s="3">
        <f>VLOOKUP(A96,'BalanceSheet 15-8-19'!$A$11:$CN$476,23,FALSE)</f>
        <v>0</v>
      </c>
      <c r="X96" s="3">
        <f>VLOOKUP(A96,'BalanceSheet 15-8-19'!$A$11:$CN$476,24,FALSE)</f>
        <v>0</v>
      </c>
      <c r="Y96" s="3">
        <f>VLOOKUP(A96,'BalanceSheet 15-8-19'!$A$11:$CN$476,25,FALSE)</f>
        <v>0</v>
      </c>
      <c r="Z96" s="3">
        <f>VLOOKUP(A96,'BalanceSheet 15-8-19'!$A$11:$CN$476,26,FALSE)</f>
        <v>0</v>
      </c>
      <c r="AA96" s="3">
        <f>VLOOKUP(A96,'BalanceSheet 15-8-19'!$A$11:$CN$476,27,FALSE)</f>
        <v>0</v>
      </c>
      <c r="AB96" s="3">
        <f>VLOOKUP(A96,'BalanceSheet 15-8-19'!$A$11:$CN$476,28,FALSE)</f>
        <v>0</v>
      </c>
      <c r="AC96" s="3">
        <f>VLOOKUP(A96,'BalanceSheet 15-8-19'!$A$11:$CN$476,29,FALSE)</f>
        <v>0</v>
      </c>
      <c r="AD96" s="3">
        <f>VLOOKUP(A96,'BalanceSheet 15-8-19'!$A$11:$CN$476,30,FALSE)</f>
        <v>0</v>
      </c>
      <c r="AE96" s="3">
        <f>VLOOKUP(A96,'BalanceSheet 15-8-19'!$A$11:$CN$476,31,FALSE)</f>
        <v>0</v>
      </c>
      <c r="AF96" s="3">
        <f>VLOOKUP(A96,'BalanceSheet 15-8-19'!$A$11:$CN$476,32,FALSE)</f>
        <v>0</v>
      </c>
      <c r="AG96" s="3">
        <f>VLOOKUP(A96,'BalanceSheet 15-8-19'!$A$11:$CN$476,33,FALSE)</f>
        <v>0</v>
      </c>
      <c r="AH96" s="3">
        <f>VLOOKUP(A96,'BalanceSheet 15-8-19'!$A$11:$CN$476,34,FALSE)</f>
        <v>0</v>
      </c>
      <c r="AI96" s="3">
        <f>VLOOKUP(A96,'BalanceSheet 15-8-19'!$A$11:$CN$476,35,FALSE)</f>
        <v>0</v>
      </c>
      <c r="AJ96" s="3">
        <f>VLOOKUP(A96,'BalanceSheet 15-8-19'!$A$11:$CN$476,36,FALSE)</f>
        <v>0</v>
      </c>
      <c r="AK96" s="3">
        <f>VLOOKUP(A96,'BalanceSheet 15-8-19'!$A$11:$CN$476,37,FALSE)</f>
        <v>0</v>
      </c>
      <c r="AL96" s="3">
        <f>VLOOKUP(A96,'BalanceSheet 15-8-19'!$A$11:$CN$476,38,FALSE)</f>
        <v>0</v>
      </c>
      <c r="AM96" s="3">
        <f>VLOOKUP(A96,'BalanceSheet 15-8-19'!$A$11:$CN$476,39,FALSE)</f>
        <v>0</v>
      </c>
      <c r="AN96" s="3">
        <f>VLOOKUP(A96,'BalanceSheet 15-8-19'!$A$11:$CN$476,40,FALSE)</f>
        <v>0</v>
      </c>
      <c r="AO96" s="3">
        <f>VLOOKUP(A96,'BalanceSheet 15-8-19'!$A$11:$CN$476,41,FALSE)</f>
        <v>0</v>
      </c>
      <c r="AP96" s="3">
        <f>VLOOKUP(A96,'BalanceSheet 15-8-19'!$A$11:$CN$476,42,FALSE)</f>
        <v>0</v>
      </c>
      <c r="AQ96" s="3">
        <f>VLOOKUP(A96,'BalanceSheet 15-8-19'!$A$11:$CN$476,43,FALSE)</f>
        <v>0</v>
      </c>
      <c r="AR96" s="3">
        <f>VLOOKUP(A96,'BalanceSheet 15-8-19'!$A$11:$CN$476,44,FALSE)</f>
        <v>0</v>
      </c>
      <c r="AS96" s="3">
        <f>VLOOKUP(A96,'BalanceSheet 15-8-19'!$A$11:$CN$476,45,FALSE)</f>
        <v>0</v>
      </c>
      <c r="AT96" s="3">
        <f>VLOOKUP(A96,'BalanceSheet 15-8-19'!$A$11:$CN$476,46,FALSE)</f>
        <v>0</v>
      </c>
      <c r="AU96" s="3">
        <f>VLOOKUP(A96,'BalanceSheet 15-8-19'!$A$11:$CN$476,47,FALSE)</f>
        <v>0</v>
      </c>
      <c r="AV96" s="3">
        <f>VLOOKUP(A96,'BalanceSheet 15-8-19'!$A$11:$CN$476,48,FALSE)</f>
        <v>0</v>
      </c>
      <c r="AW96" s="3">
        <f>VLOOKUP(A96,'BalanceSheet 15-8-19'!$A$11:$CN$476,49,FALSE)</f>
        <v>0</v>
      </c>
      <c r="AX96" s="3">
        <f>VLOOKUP(A96,'BalanceSheet 15-8-19'!$A$11:$CN$476,50,FALSE)</f>
        <v>0</v>
      </c>
      <c r="AY96" s="3">
        <f>VLOOKUP(A96,'BalanceSheet 15-8-19'!$A$11:$CN$476,51,FALSE)</f>
        <v>0</v>
      </c>
      <c r="AZ96" s="3">
        <f>VLOOKUP(A96,'BalanceSheet 15-8-19'!$A$11:$CN$476,52,FALSE)</f>
        <v>0</v>
      </c>
      <c r="BA96" s="3">
        <f>VLOOKUP(A96,'BalanceSheet 15-8-19'!$A$11:$CN$476,53,FALSE)</f>
        <v>0</v>
      </c>
      <c r="BB96" s="3">
        <f>VLOOKUP(A96,'BalanceSheet 15-8-19'!$A$11:$CN$476,54,FALSE)</f>
        <v>0</v>
      </c>
      <c r="BC96" s="3">
        <f>VLOOKUP(A96,'BalanceSheet 15-8-19'!$A$11:$CN$476,55,FALSE)</f>
        <v>0</v>
      </c>
      <c r="BD96" s="3">
        <f>VLOOKUP(A96,'BalanceSheet 15-8-19'!$A$11:$CN$476,56,FALSE)</f>
        <v>0</v>
      </c>
      <c r="BE96" s="3">
        <f>VLOOKUP(A96,'BalanceSheet 15-8-19'!$A$11:$CN$476,57,FALSE)</f>
        <v>0</v>
      </c>
      <c r="BF96" s="3">
        <f>VLOOKUP(A96,'BalanceSheet 15-8-19'!$A$11:$CN$476,58,FALSE)</f>
        <v>0</v>
      </c>
      <c r="BG96" s="12">
        <f>VLOOKUP(A96,'BalanceSheet 15-8-19'!$A$11:$CN$476,59,FALSE)</f>
        <v>0</v>
      </c>
      <c r="BH96" s="3">
        <f>VLOOKUP(A96,'BalanceSheet 15-8-19'!$A$11:$CN$476,60,FALSE)</f>
        <v>0</v>
      </c>
      <c r="BI96" s="3">
        <f>VLOOKUP(A96,'BalanceSheet 15-8-19'!$A$11:$CN$476,61,FALSE)</f>
        <v>0</v>
      </c>
      <c r="BJ96" s="3">
        <f>VLOOKUP(A96,'BalanceSheet 15-8-19'!$A$11:$CN$476,62,FALSE)</f>
        <v>0</v>
      </c>
      <c r="BK96" s="3"/>
      <c r="BL96" s="3">
        <f>VLOOKUP(A96,'BalanceSheet 15-8-19'!$A$11:$CN$476,64,FALSE)</f>
        <v>0</v>
      </c>
      <c r="BM96" s="3">
        <f>VLOOKUP(A96,'BalanceSheet 15-8-19'!$A$11:$CN$476,65,FALSE)</f>
        <v>0</v>
      </c>
      <c r="BN96" s="3">
        <f>VLOOKUP(A96,'BalanceSheet 15-8-19'!$A$11:$CN$476,66,FALSE)</f>
        <v>0</v>
      </c>
      <c r="BO96" s="3">
        <f>VLOOKUP(A96,'BalanceSheet 15-8-19'!$A$11:$CN$476,67,FALSE)</f>
        <v>0</v>
      </c>
      <c r="BP96" s="3">
        <f>VLOOKUP(A96,'BalanceSheet 15-8-19'!$A$11:$CN$476,68,FALSE)</f>
        <v>0</v>
      </c>
      <c r="BQ96" s="3">
        <f>VLOOKUP(A96,'BalanceSheet 15-8-19'!$A$11:$CN$476,69,FALSE)</f>
        <v>0</v>
      </c>
      <c r="BR96" s="3">
        <f>VLOOKUP(A96,'BalanceSheet 15-8-19'!$A$11:$CN$476,70,FALSE)</f>
        <v>0</v>
      </c>
      <c r="BS96" s="3">
        <f>VLOOKUP(A96,'BalanceSheet 15-8-19'!$A$11:$CN$476,71,FALSE)</f>
        <v>0</v>
      </c>
      <c r="BT96" s="3">
        <f>VLOOKUP(A96,'BalanceSheet 15-8-19'!$A$11:$CN$476,72,FALSE)</f>
        <v>0</v>
      </c>
      <c r="BU96" s="3">
        <f>VLOOKUP(A96,'BalanceSheet 15-8-19'!$A$11:$CN$476,73,FALSE)</f>
        <v>0</v>
      </c>
      <c r="BV96" s="3">
        <f>VLOOKUP(A96,'BalanceSheet 15-8-19'!$A$11:$CN$476,74,FALSE)</f>
        <v>0</v>
      </c>
      <c r="BW96" s="3">
        <f>VLOOKUP(A96,'BalanceSheet 15-8-19'!$A$11:$CN$476,75,FALSE)</f>
        <v>0</v>
      </c>
      <c r="BX96" s="3">
        <f>VLOOKUP(A96,'BalanceSheet 15-8-19'!$A$11:$CN$476,76,FALSE)</f>
        <v>0</v>
      </c>
      <c r="BY96" s="3">
        <f>VLOOKUP(A96,'BalanceSheet 15-8-19'!$A$11:$CN$476,77,FALSE)</f>
        <v>0</v>
      </c>
      <c r="BZ96" s="3">
        <f>VLOOKUP(A96,'BalanceSheet 15-8-19'!$A$11:$CN$476,78,FALSE)</f>
        <v>0</v>
      </c>
      <c r="CA96" s="3">
        <f>VLOOKUP(A96,'BalanceSheet 15-8-19'!$A$11:$CN$476,79,FALSE)</f>
        <v>0</v>
      </c>
      <c r="CB96" s="3">
        <f>VLOOKUP(A96,'BalanceSheet 15-8-19'!$A$11:$CN$476,80,FALSE)</f>
        <v>0</v>
      </c>
      <c r="CC96" s="3">
        <f>VLOOKUP(A96,'BalanceSheet 15-8-19'!$A$11:$CN$476,81,FALSE)</f>
        <v>0</v>
      </c>
      <c r="CD96" s="3">
        <f>VLOOKUP(A96,'BalanceSheet 15-8-19'!$A$11:$CN$476,82,FALSE)</f>
        <v>0</v>
      </c>
      <c r="CE96" s="3">
        <f>VLOOKUP(A96,'BalanceSheet 15-8-19'!$A$11:$CN$476,83,FALSE)</f>
        <v>0</v>
      </c>
      <c r="CF96" s="3">
        <f>VLOOKUP(A96,'BalanceSheet 15-8-19'!$A$11:$CN$476,84,FALSE)</f>
        <v>0</v>
      </c>
      <c r="CG96" s="3">
        <f>VLOOKUP(A96,'BalanceSheet 15-8-19'!$A$11:$CN$476,85,FALSE)</f>
        <v>0</v>
      </c>
      <c r="CH96" s="3">
        <f>VLOOKUP(A96,'BalanceSheet 15-8-19'!$A$11:$CN$476,86,FALSE)</f>
        <v>0</v>
      </c>
      <c r="CI96" s="3">
        <f>VLOOKUP(A96,'BalanceSheet 15-8-19'!$A$11:$CN$476,87,FALSE)</f>
        <v>0</v>
      </c>
      <c r="CJ96" s="3">
        <f>VLOOKUP(A96,'BalanceSheet 15-8-19'!$A$11:$CN$476,88,FALSE)</f>
        <v>0</v>
      </c>
      <c r="CK96" s="3">
        <f>VLOOKUP(A96,'BalanceSheet 15-8-19'!$A$11:$CN$476,89,FALSE)</f>
        <v>0</v>
      </c>
      <c r="CL96" s="3">
        <f>VLOOKUP(A96,'BalanceSheet 15-8-19'!$A$11:$CN$476,90,FALSE)</f>
        <v>0</v>
      </c>
      <c r="CM96" s="3">
        <f>VLOOKUP(A96,'BalanceSheet 15-8-19'!$A$11:$CN$476,91,FALSE)</f>
        <v>0</v>
      </c>
      <c r="CN96" s="3">
        <f>VLOOKUP(A96,'BalanceSheet 15-8-19'!$A$11:$CS$476,92,FALSE)</f>
        <v>0</v>
      </c>
      <c r="CO96" s="3">
        <f>VLOOKUP(A96,'BalanceSheet 15-8-19'!$A$11:$CS$476,93,FALSE)</f>
        <v>0</v>
      </c>
      <c r="CP96" s="3">
        <f>VLOOKUP(A96,'BalanceSheet 15-8-19'!$A$11:$CS$476,94,FALSE)</f>
        <v>0</v>
      </c>
      <c r="CQ96" s="3">
        <f>VLOOKUP(A96,'BalanceSheet 15-8-19'!$A$11:$CS$476,95,FALSE)</f>
        <v>0</v>
      </c>
      <c r="CR96" s="3">
        <f>VLOOKUP(A96,'BalanceSheet 15-8-19'!$A$11:$CS$476,96,FALSE)</f>
        <v>0</v>
      </c>
      <c r="CS96" s="3">
        <f t="shared" si="3"/>
        <v>0</v>
      </c>
      <c r="CU96" s="19">
        <f>CS96-('BalanceSheet 15-8-19'!CS96-'BalanceSheet 15-8-19'!CV96-'BalanceSheet 15-8-19'!CW96)</f>
        <v>0</v>
      </c>
      <c r="CW96" s="132">
        <f t="shared" si="4"/>
        <v>0</v>
      </c>
      <c r="CZ96" s="148">
        <f>HLOOKUP(A96,CJE!$I$5:$TV$2054,2050, FALSE)</f>
        <v>0</v>
      </c>
      <c r="DB96" s="148">
        <f t="shared" si="5"/>
        <v>0</v>
      </c>
    </row>
    <row r="97" spans="1:106" x14ac:dyDescent="0.2">
      <c r="A97" s="3" t="str">
        <f>'BalanceSheet 15-8-19'!A97</f>
        <v>100-102-70 - RCBC (CA.PHP7589627320) PASONG TAMO</v>
      </c>
      <c r="B97" s="3">
        <f>VLOOKUP(A97,'BalanceSheet 15-8-19'!$A$11:$CN$476,2,FALSE)</f>
        <v>0</v>
      </c>
      <c r="C97" s="3">
        <f>VLOOKUP(A97,'BalanceSheet 15-8-19'!$A$11:$CN$476,3,FALSE)</f>
        <v>0</v>
      </c>
      <c r="D97" s="3">
        <f>VLOOKUP(A97,'BalanceSheet 15-8-19'!$A$11:$CN$476,4,FALSE)</f>
        <v>0</v>
      </c>
      <c r="E97" s="3">
        <f>VLOOKUP(A97,'BalanceSheet 15-8-19'!$A$11:$CN$476,5,FALSE)</f>
        <v>0</v>
      </c>
      <c r="F97" s="3">
        <f>VLOOKUP(A97,'BalanceSheet 15-8-19'!$A$11:$CN$476,6,FALSE)</f>
        <v>0</v>
      </c>
      <c r="G97" s="3">
        <f>VLOOKUP(A97,'BalanceSheet 15-8-19'!$A$11:$CN$476,7,FALSE)</f>
        <v>0</v>
      </c>
      <c r="H97" s="3">
        <f>VLOOKUP(A97,'BalanceSheet 15-8-19'!$A$11:$CN$476,8,FALSE)</f>
        <v>0</v>
      </c>
      <c r="I97" s="3">
        <f>VLOOKUP(A97,'BalanceSheet 15-8-19'!$A$11:$CN$476,9,FALSE)</f>
        <v>0</v>
      </c>
      <c r="J97" s="3"/>
      <c r="K97" s="3">
        <f>VLOOKUP(A97,'BalanceSheet 15-8-19'!$A$11:$CN$476,11,FALSE)</f>
        <v>0</v>
      </c>
      <c r="L97" s="3">
        <f>VLOOKUP(A97,'BalanceSheet 15-8-19'!$A$11:$CN$476,12,FALSE)</f>
        <v>0</v>
      </c>
      <c r="M97" s="3">
        <f>VLOOKUP(A97,'BalanceSheet 15-8-19'!$A$11:$CN$476,13,FALSE)</f>
        <v>0</v>
      </c>
      <c r="N97" s="3">
        <f>VLOOKUP(A97,'BalanceSheet 15-8-19'!$A$11:$CN$476,14,FALSE)</f>
        <v>0</v>
      </c>
      <c r="O97" s="3">
        <f>VLOOKUP(A97,'BalanceSheet 15-8-19'!$A$11:$CN$476,15,FALSE)</f>
        <v>0</v>
      </c>
      <c r="P97" s="3">
        <f>VLOOKUP(A97,'BalanceSheet 15-8-19'!$A$11:$CN$476,16,FALSE)</f>
        <v>0</v>
      </c>
      <c r="Q97" s="3">
        <f>VLOOKUP(A97,'BalanceSheet 15-8-19'!$A$11:$CN$476,17,FALSE)</f>
        <v>0</v>
      </c>
      <c r="R97" s="3">
        <f>VLOOKUP(A97,'BalanceSheet 15-8-19'!$A$11:$CN$476,18,FALSE)</f>
        <v>0</v>
      </c>
      <c r="S97" s="3">
        <f>VLOOKUP(A97,'BalanceSheet 15-8-19'!$A$11:$CN$476,19,FALSE)</f>
        <v>0</v>
      </c>
      <c r="T97" s="3">
        <f>VLOOKUP(A97,'BalanceSheet 15-8-19'!$A$11:$CN$476,20,FALSE)</f>
        <v>0</v>
      </c>
      <c r="U97" s="3">
        <f>VLOOKUP(A97,'BalanceSheet 15-8-19'!$A$11:$CN$476,21,FALSE)</f>
        <v>0</v>
      </c>
      <c r="V97" s="3">
        <f>VLOOKUP(A97,'BalanceSheet 15-8-19'!$A$11:$CN$476,22,FALSE)</f>
        <v>0</v>
      </c>
      <c r="W97" s="3">
        <f>VLOOKUP(A97,'BalanceSheet 15-8-19'!$A$11:$CN$476,23,FALSE)</f>
        <v>0</v>
      </c>
      <c r="X97" s="3">
        <f>VLOOKUP(A97,'BalanceSheet 15-8-19'!$A$11:$CN$476,24,FALSE)</f>
        <v>0</v>
      </c>
      <c r="Y97" s="3">
        <f>VLOOKUP(A97,'BalanceSheet 15-8-19'!$A$11:$CN$476,25,FALSE)</f>
        <v>0</v>
      </c>
      <c r="Z97" s="3">
        <f>VLOOKUP(A97,'BalanceSheet 15-8-19'!$A$11:$CN$476,26,FALSE)</f>
        <v>0</v>
      </c>
      <c r="AA97" s="3">
        <f>VLOOKUP(A97,'BalanceSheet 15-8-19'!$A$11:$CN$476,27,FALSE)</f>
        <v>0</v>
      </c>
      <c r="AB97" s="3">
        <f>VLOOKUP(A97,'BalanceSheet 15-8-19'!$A$11:$CN$476,28,FALSE)</f>
        <v>0</v>
      </c>
      <c r="AC97" s="3">
        <f>VLOOKUP(A97,'BalanceSheet 15-8-19'!$A$11:$CN$476,29,FALSE)</f>
        <v>0</v>
      </c>
      <c r="AD97" s="3">
        <f>VLOOKUP(A97,'BalanceSheet 15-8-19'!$A$11:$CN$476,30,FALSE)</f>
        <v>0</v>
      </c>
      <c r="AE97" s="3">
        <f>VLOOKUP(A97,'BalanceSheet 15-8-19'!$A$11:$CN$476,31,FALSE)</f>
        <v>0</v>
      </c>
      <c r="AF97" s="3">
        <f>VLOOKUP(A97,'BalanceSheet 15-8-19'!$A$11:$CN$476,32,FALSE)</f>
        <v>0</v>
      </c>
      <c r="AG97" s="3">
        <f>VLOOKUP(A97,'BalanceSheet 15-8-19'!$A$11:$CN$476,33,FALSE)</f>
        <v>0</v>
      </c>
      <c r="AH97" s="3">
        <f>VLOOKUP(A97,'BalanceSheet 15-8-19'!$A$11:$CN$476,34,FALSE)</f>
        <v>0</v>
      </c>
      <c r="AI97" s="3">
        <f>VLOOKUP(A97,'BalanceSheet 15-8-19'!$A$11:$CN$476,35,FALSE)</f>
        <v>0</v>
      </c>
      <c r="AJ97" s="3">
        <f>VLOOKUP(A97,'BalanceSheet 15-8-19'!$A$11:$CN$476,36,FALSE)</f>
        <v>0</v>
      </c>
      <c r="AK97" s="3">
        <f>VLOOKUP(A97,'BalanceSheet 15-8-19'!$A$11:$CN$476,37,FALSE)</f>
        <v>0</v>
      </c>
      <c r="AL97" s="3">
        <f>VLOOKUP(A97,'BalanceSheet 15-8-19'!$A$11:$CN$476,38,FALSE)</f>
        <v>0</v>
      </c>
      <c r="AM97" s="3">
        <f>VLOOKUP(A97,'BalanceSheet 15-8-19'!$A$11:$CN$476,39,FALSE)</f>
        <v>0</v>
      </c>
      <c r="AN97" s="3">
        <f>VLOOKUP(A97,'BalanceSheet 15-8-19'!$A$11:$CN$476,40,FALSE)</f>
        <v>0</v>
      </c>
      <c r="AO97" s="3">
        <f>VLOOKUP(A97,'BalanceSheet 15-8-19'!$A$11:$CN$476,41,FALSE)</f>
        <v>0</v>
      </c>
      <c r="AP97" s="3">
        <f>VLOOKUP(A97,'BalanceSheet 15-8-19'!$A$11:$CN$476,42,FALSE)</f>
        <v>0</v>
      </c>
      <c r="AQ97" s="3">
        <f>VLOOKUP(A97,'BalanceSheet 15-8-19'!$A$11:$CN$476,43,FALSE)</f>
        <v>0</v>
      </c>
      <c r="AR97" s="3">
        <f>VLOOKUP(A97,'BalanceSheet 15-8-19'!$A$11:$CN$476,44,FALSE)</f>
        <v>0</v>
      </c>
      <c r="AS97" s="3">
        <f>VLOOKUP(A97,'BalanceSheet 15-8-19'!$A$11:$CN$476,45,FALSE)</f>
        <v>0</v>
      </c>
      <c r="AT97" s="3">
        <f>VLOOKUP(A97,'BalanceSheet 15-8-19'!$A$11:$CN$476,46,FALSE)</f>
        <v>0</v>
      </c>
      <c r="AU97" s="3">
        <f>VLOOKUP(A97,'BalanceSheet 15-8-19'!$A$11:$CN$476,47,FALSE)</f>
        <v>0</v>
      </c>
      <c r="AV97" s="3">
        <f>VLOOKUP(A97,'BalanceSheet 15-8-19'!$A$11:$CN$476,48,FALSE)</f>
        <v>0</v>
      </c>
      <c r="AW97" s="3">
        <f>VLOOKUP(A97,'BalanceSheet 15-8-19'!$A$11:$CN$476,49,FALSE)</f>
        <v>0</v>
      </c>
      <c r="AX97" s="3">
        <f>VLOOKUP(A97,'BalanceSheet 15-8-19'!$A$11:$CN$476,50,FALSE)</f>
        <v>0</v>
      </c>
      <c r="AY97" s="3">
        <f>VLOOKUP(A97,'BalanceSheet 15-8-19'!$A$11:$CN$476,51,FALSE)</f>
        <v>0</v>
      </c>
      <c r="AZ97" s="3">
        <f>VLOOKUP(A97,'BalanceSheet 15-8-19'!$A$11:$CN$476,52,FALSE)</f>
        <v>0</v>
      </c>
      <c r="BA97" s="3">
        <f>VLOOKUP(A97,'BalanceSheet 15-8-19'!$A$11:$CN$476,53,FALSE)</f>
        <v>0</v>
      </c>
      <c r="BB97" s="3">
        <f>VLOOKUP(A97,'BalanceSheet 15-8-19'!$A$11:$CN$476,54,FALSE)</f>
        <v>0</v>
      </c>
      <c r="BC97" s="3">
        <f>VLOOKUP(A97,'BalanceSheet 15-8-19'!$A$11:$CN$476,55,FALSE)</f>
        <v>0</v>
      </c>
      <c r="BD97" s="3">
        <f>VLOOKUP(A97,'BalanceSheet 15-8-19'!$A$11:$CN$476,56,FALSE)</f>
        <v>0</v>
      </c>
      <c r="BE97" s="3">
        <f>VLOOKUP(A97,'BalanceSheet 15-8-19'!$A$11:$CN$476,57,FALSE)</f>
        <v>0</v>
      </c>
      <c r="BF97" s="3">
        <f>VLOOKUP(A97,'BalanceSheet 15-8-19'!$A$11:$CN$476,58,FALSE)</f>
        <v>0</v>
      </c>
      <c r="BG97" s="12">
        <f>VLOOKUP(A97,'BalanceSheet 15-8-19'!$A$11:$CN$476,59,FALSE)</f>
        <v>0</v>
      </c>
      <c r="BH97" s="3">
        <f>VLOOKUP(A97,'BalanceSheet 15-8-19'!$A$11:$CN$476,60,FALSE)</f>
        <v>0</v>
      </c>
      <c r="BI97" s="3">
        <f>VLOOKUP(A97,'BalanceSheet 15-8-19'!$A$11:$CN$476,61,FALSE)</f>
        <v>0</v>
      </c>
      <c r="BJ97" s="3">
        <f>VLOOKUP(A97,'BalanceSheet 15-8-19'!$A$11:$CN$476,62,FALSE)</f>
        <v>0</v>
      </c>
      <c r="BK97" s="3"/>
      <c r="BL97" s="3">
        <f>VLOOKUP(A97,'BalanceSheet 15-8-19'!$A$11:$CN$476,64,FALSE)</f>
        <v>0</v>
      </c>
      <c r="BM97" s="3">
        <f>VLOOKUP(A97,'BalanceSheet 15-8-19'!$A$11:$CN$476,65,FALSE)</f>
        <v>0</v>
      </c>
      <c r="BN97" s="3">
        <f>VLOOKUP(A97,'BalanceSheet 15-8-19'!$A$11:$CN$476,66,FALSE)</f>
        <v>0</v>
      </c>
      <c r="BO97" s="3">
        <f>VLOOKUP(A97,'BalanceSheet 15-8-19'!$A$11:$CN$476,67,FALSE)</f>
        <v>0</v>
      </c>
      <c r="BP97" s="3">
        <f>VLOOKUP(A97,'BalanceSheet 15-8-19'!$A$11:$CN$476,68,FALSE)</f>
        <v>0</v>
      </c>
      <c r="BQ97" s="3">
        <f>VLOOKUP(A97,'BalanceSheet 15-8-19'!$A$11:$CN$476,69,FALSE)</f>
        <v>0</v>
      </c>
      <c r="BR97" s="3">
        <f>VLOOKUP(A97,'BalanceSheet 15-8-19'!$A$11:$CN$476,70,FALSE)</f>
        <v>0</v>
      </c>
      <c r="BS97" s="3">
        <f>VLOOKUP(A97,'BalanceSheet 15-8-19'!$A$11:$CN$476,71,FALSE)</f>
        <v>0</v>
      </c>
      <c r="BT97" s="3">
        <f>VLOOKUP(A97,'BalanceSheet 15-8-19'!$A$11:$CN$476,72,FALSE)</f>
        <v>0</v>
      </c>
      <c r="BU97" s="3">
        <f>VLOOKUP(A97,'BalanceSheet 15-8-19'!$A$11:$CN$476,73,FALSE)</f>
        <v>0</v>
      </c>
      <c r="BV97" s="3">
        <f>VLOOKUP(A97,'BalanceSheet 15-8-19'!$A$11:$CN$476,74,FALSE)</f>
        <v>0</v>
      </c>
      <c r="BW97" s="3">
        <f>VLOOKUP(A97,'BalanceSheet 15-8-19'!$A$11:$CN$476,75,FALSE)</f>
        <v>0</v>
      </c>
      <c r="BX97" s="3">
        <f>VLOOKUP(A97,'BalanceSheet 15-8-19'!$A$11:$CN$476,76,FALSE)</f>
        <v>0</v>
      </c>
      <c r="BY97" s="3">
        <f>VLOOKUP(A97,'BalanceSheet 15-8-19'!$A$11:$CN$476,77,FALSE)</f>
        <v>0</v>
      </c>
      <c r="BZ97" s="3">
        <f>VLOOKUP(A97,'BalanceSheet 15-8-19'!$A$11:$CN$476,78,FALSE)</f>
        <v>0</v>
      </c>
      <c r="CA97" s="3">
        <f>VLOOKUP(A97,'BalanceSheet 15-8-19'!$A$11:$CN$476,79,FALSE)</f>
        <v>0</v>
      </c>
      <c r="CB97" s="3">
        <f>VLOOKUP(A97,'BalanceSheet 15-8-19'!$A$11:$CN$476,80,FALSE)</f>
        <v>0</v>
      </c>
      <c r="CC97" s="3">
        <f>VLOOKUP(A97,'BalanceSheet 15-8-19'!$A$11:$CN$476,81,FALSE)</f>
        <v>0</v>
      </c>
      <c r="CD97" s="3">
        <f>VLOOKUP(A97,'BalanceSheet 15-8-19'!$A$11:$CN$476,82,FALSE)</f>
        <v>0</v>
      </c>
      <c r="CE97" s="3">
        <f>VLOOKUP(A97,'BalanceSheet 15-8-19'!$A$11:$CN$476,83,FALSE)</f>
        <v>0</v>
      </c>
      <c r="CF97" s="3">
        <f>VLOOKUP(A97,'BalanceSheet 15-8-19'!$A$11:$CN$476,84,FALSE)</f>
        <v>0</v>
      </c>
      <c r="CG97" s="3">
        <f>VLOOKUP(A97,'BalanceSheet 15-8-19'!$A$11:$CN$476,85,FALSE)</f>
        <v>0</v>
      </c>
      <c r="CH97" s="3">
        <f>VLOOKUP(A97,'BalanceSheet 15-8-19'!$A$11:$CN$476,86,FALSE)</f>
        <v>0</v>
      </c>
      <c r="CI97" s="3">
        <f>VLOOKUP(A97,'BalanceSheet 15-8-19'!$A$11:$CN$476,87,FALSE)</f>
        <v>0</v>
      </c>
      <c r="CJ97" s="3">
        <f>VLOOKUP(A97,'BalanceSheet 15-8-19'!$A$11:$CN$476,88,FALSE)</f>
        <v>0</v>
      </c>
      <c r="CK97" s="3">
        <f>VLOOKUP(A97,'BalanceSheet 15-8-19'!$A$11:$CN$476,89,FALSE)</f>
        <v>0</v>
      </c>
      <c r="CL97" s="3">
        <f>VLOOKUP(A97,'BalanceSheet 15-8-19'!$A$11:$CN$476,90,FALSE)</f>
        <v>0</v>
      </c>
      <c r="CM97" s="3">
        <f>VLOOKUP(A97,'BalanceSheet 15-8-19'!$A$11:$CN$476,91,FALSE)</f>
        <v>0</v>
      </c>
      <c r="CN97" s="3">
        <f>VLOOKUP(A97,'BalanceSheet 15-8-19'!$A$11:$CS$476,92,FALSE)</f>
        <v>0</v>
      </c>
      <c r="CO97" s="3">
        <f>VLOOKUP(A97,'BalanceSheet 15-8-19'!$A$11:$CS$476,93,FALSE)</f>
        <v>0</v>
      </c>
      <c r="CP97" s="3">
        <f>VLOOKUP(A97,'BalanceSheet 15-8-19'!$A$11:$CS$476,94,FALSE)</f>
        <v>0</v>
      </c>
      <c r="CQ97" s="3">
        <f>VLOOKUP(A97,'BalanceSheet 15-8-19'!$A$11:$CS$476,95,FALSE)</f>
        <v>0</v>
      </c>
      <c r="CR97" s="3">
        <f>VLOOKUP(A97,'BalanceSheet 15-8-19'!$A$11:$CS$476,96,FALSE)</f>
        <v>0</v>
      </c>
      <c r="CS97" s="3">
        <f t="shared" si="3"/>
        <v>0</v>
      </c>
      <c r="CU97" s="19">
        <f>CS97-('BalanceSheet 15-8-19'!CS97-'BalanceSheet 15-8-19'!CV97-'BalanceSheet 15-8-19'!CW97)</f>
        <v>0</v>
      </c>
      <c r="CW97" s="132">
        <f t="shared" si="4"/>
        <v>0</v>
      </c>
      <c r="CZ97" s="148">
        <f>HLOOKUP(A97,CJE!$I$5:$TV$2054,2050, FALSE)</f>
        <v>0</v>
      </c>
      <c r="DB97" s="148">
        <f t="shared" si="5"/>
        <v>0</v>
      </c>
    </row>
    <row r="98" spans="1:106" x14ac:dyDescent="0.2">
      <c r="A98" s="3" t="str">
        <f>'BalanceSheet 15-8-19'!A98</f>
        <v>100-102-71 - METROBANK (CA.PHP007234517208) - JP RIZAL</v>
      </c>
      <c r="B98" s="3">
        <f>VLOOKUP(A98,'BalanceSheet 15-8-19'!$A$11:$CN$476,2,FALSE)</f>
        <v>0</v>
      </c>
      <c r="C98" s="3">
        <f>VLOOKUP(A98,'BalanceSheet 15-8-19'!$A$11:$CN$476,3,FALSE)</f>
        <v>0</v>
      </c>
      <c r="D98" s="3">
        <f>VLOOKUP(A98,'BalanceSheet 15-8-19'!$A$11:$CN$476,4,FALSE)</f>
        <v>0</v>
      </c>
      <c r="E98" s="3">
        <f>VLOOKUP(A98,'BalanceSheet 15-8-19'!$A$11:$CN$476,5,FALSE)</f>
        <v>0</v>
      </c>
      <c r="F98" s="3">
        <f>VLOOKUP(A98,'BalanceSheet 15-8-19'!$A$11:$CN$476,6,FALSE)</f>
        <v>0</v>
      </c>
      <c r="G98" s="3">
        <f>VLOOKUP(A98,'BalanceSheet 15-8-19'!$A$11:$CN$476,7,FALSE)</f>
        <v>0</v>
      </c>
      <c r="H98" s="3">
        <f>VLOOKUP(A98,'BalanceSheet 15-8-19'!$A$11:$CN$476,8,FALSE)</f>
        <v>0</v>
      </c>
      <c r="I98" s="3">
        <f>VLOOKUP(A98,'BalanceSheet 15-8-19'!$A$11:$CN$476,9,FALSE)</f>
        <v>0</v>
      </c>
      <c r="J98" s="3"/>
      <c r="K98" s="3">
        <f>VLOOKUP(A98,'BalanceSheet 15-8-19'!$A$11:$CN$476,11,FALSE)</f>
        <v>0</v>
      </c>
      <c r="L98" s="3">
        <f>VLOOKUP(A98,'BalanceSheet 15-8-19'!$A$11:$CN$476,12,FALSE)</f>
        <v>0</v>
      </c>
      <c r="M98" s="3">
        <f>VLOOKUP(A98,'BalanceSheet 15-8-19'!$A$11:$CN$476,13,FALSE)</f>
        <v>0</v>
      </c>
      <c r="N98" s="3">
        <f>VLOOKUP(A98,'BalanceSheet 15-8-19'!$A$11:$CN$476,14,FALSE)</f>
        <v>0</v>
      </c>
      <c r="O98" s="3">
        <f>VLOOKUP(A98,'BalanceSheet 15-8-19'!$A$11:$CN$476,15,FALSE)</f>
        <v>0</v>
      </c>
      <c r="P98" s="3">
        <f>VLOOKUP(A98,'BalanceSheet 15-8-19'!$A$11:$CN$476,16,FALSE)</f>
        <v>0</v>
      </c>
      <c r="Q98" s="3">
        <f>VLOOKUP(A98,'BalanceSheet 15-8-19'!$A$11:$CN$476,17,FALSE)</f>
        <v>0</v>
      </c>
      <c r="R98" s="3">
        <f>VLOOKUP(A98,'BalanceSheet 15-8-19'!$A$11:$CN$476,18,FALSE)</f>
        <v>0</v>
      </c>
      <c r="S98" s="3">
        <f>VLOOKUP(A98,'BalanceSheet 15-8-19'!$A$11:$CN$476,19,FALSE)</f>
        <v>0</v>
      </c>
      <c r="T98" s="3">
        <f>VLOOKUP(A98,'BalanceSheet 15-8-19'!$A$11:$CN$476,20,FALSE)</f>
        <v>0</v>
      </c>
      <c r="U98" s="3">
        <f>VLOOKUP(A98,'BalanceSheet 15-8-19'!$A$11:$CN$476,21,FALSE)</f>
        <v>0</v>
      </c>
      <c r="V98" s="3">
        <f>VLOOKUP(A98,'BalanceSheet 15-8-19'!$A$11:$CN$476,22,FALSE)</f>
        <v>0</v>
      </c>
      <c r="W98" s="3">
        <f>VLOOKUP(A98,'BalanceSheet 15-8-19'!$A$11:$CN$476,23,FALSE)</f>
        <v>0</v>
      </c>
      <c r="X98" s="3">
        <f>VLOOKUP(A98,'BalanceSheet 15-8-19'!$A$11:$CN$476,24,FALSE)</f>
        <v>0</v>
      </c>
      <c r="Y98" s="3">
        <f>VLOOKUP(A98,'BalanceSheet 15-8-19'!$A$11:$CN$476,25,FALSE)</f>
        <v>0</v>
      </c>
      <c r="Z98" s="3">
        <f>VLOOKUP(A98,'BalanceSheet 15-8-19'!$A$11:$CN$476,26,FALSE)</f>
        <v>0</v>
      </c>
      <c r="AA98" s="3">
        <f>VLOOKUP(A98,'BalanceSheet 15-8-19'!$A$11:$CN$476,27,FALSE)</f>
        <v>0</v>
      </c>
      <c r="AB98" s="3">
        <f>VLOOKUP(A98,'BalanceSheet 15-8-19'!$A$11:$CN$476,28,FALSE)</f>
        <v>0</v>
      </c>
      <c r="AC98" s="3">
        <f>VLOOKUP(A98,'BalanceSheet 15-8-19'!$A$11:$CN$476,29,FALSE)</f>
        <v>0</v>
      </c>
      <c r="AD98" s="3">
        <f>VLOOKUP(A98,'BalanceSheet 15-8-19'!$A$11:$CN$476,30,FALSE)</f>
        <v>0</v>
      </c>
      <c r="AE98" s="3">
        <f>VLOOKUP(A98,'BalanceSheet 15-8-19'!$A$11:$CN$476,31,FALSE)</f>
        <v>0</v>
      </c>
      <c r="AF98" s="3">
        <f>VLOOKUP(A98,'BalanceSheet 15-8-19'!$A$11:$CN$476,32,FALSE)</f>
        <v>0</v>
      </c>
      <c r="AG98" s="3">
        <f>VLOOKUP(A98,'BalanceSheet 15-8-19'!$A$11:$CN$476,33,FALSE)</f>
        <v>0</v>
      </c>
      <c r="AH98" s="3">
        <f>VLOOKUP(A98,'BalanceSheet 15-8-19'!$A$11:$CN$476,34,FALSE)</f>
        <v>0</v>
      </c>
      <c r="AI98" s="3">
        <f>VLOOKUP(A98,'BalanceSheet 15-8-19'!$A$11:$CN$476,35,FALSE)</f>
        <v>0</v>
      </c>
      <c r="AJ98" s="3">
        <f>VLOOKUP(A98,'BalanceSheet 15-8-19'!$A$11:$CN$476,36,FALSE)</f>
        <v>0</v>
      </c>
      <c r="AK98" s="3">
        <f>VLOOKUP(A98,'BalanceSheet 15-8-19'!$A$11:$CN$476,37,FALSE)</f>
        <v>0</v>
      </c>
      <c r="AL98" s="3">
        <f>VLOOKUP(A98,'BalanceSheet 15-8-19'!$A$11:$CN$476,38,FALSE)</f>
        <v>0</v>
      </c>
      <c r="AM98" s="3">
        <f>VLOOKUP(A98,'BalanceSheet 15-8-19'!$A$11:$CN$476,39,FALSE)</f>
        <v>0</v>
      </c>
      <c r="AN98" s="3">
        <f>VLOOKUP(A98,'BalanceSheet 15-8-19'!$A$11:$CN$476,40,FALSE)</f>
        <v>0</v>
      </c>
      <c r="AO98" s="3">
        <f>VLOOKUP(A98,'BalanceSheet 15-8-19'!$A$11:$CN$476,41,FALSE)</f>
        <v>0</v>
      </c>
      <c r="AP98" s="3">
        <f>VLOOKUP(A98,'BalanceSheet 15-8-19'!$A$11:$CN$476,42,FALSE)</f>
        <v>0</v>
      </c>
      <c r="AQ98" s="3">
        <f>VLOOKUP(A98,'BalanceSheet 15-8-19'!$A$11:$CN$476,43,FALSE)</f>
        <v>0</v>
      </c>
      <c r="AR98" s="3">
        <f>VLOOKUP(A98,'BalanceSheet 15-8-19'!$A$11:$CN$476,44,FALSE)</f>
        <v>0</v>
      </c>
      <c r="AS98" s="3">
        <f>VLOOKUP(A98,'BalanceSheet 15-8-19'!$A$11:$CN$476,45,FALSE)</f>
        <v>0</v>
      </c>
      <c r="AT98" s="3">
        <f>VLOOKUP(A98,'BalanceSheet 15-8-19'!$A$11:$CN$476,46,FALSE)</f>
        <v>0</v>
      </c>
      <c r="AU98" s="3">
        <f>VLOOKUP(A98,'BalanceSheet 15-8-19'!$A$11:$CN$476,47,FALSE)</f>
        <v>0</v>
      </c>
      <c r="AV98" s="3">
        <f>VLOOKUP(A98,'BalanceSheet 15-8-19'!$A$11:$CN$476,48,FALSE)</f>
        <v>0</v>
      </c>
      <c r="AW98" s="3">
        <f>VLOOKUP(A98,'BalanceSheet 15-8-19'!$A$11:$CN$476,49,FALSE)</f>
        <v>0</v>
      </c>
      <c r="AX98" s="3">
        <f>VLOOKUP(A98,'BalanceSheet 15-8-19'!$A$11:$CN$476,50,FALSE)</f>
        <v>0</v>
      </c>
      <c r="AY98" s="3">
        <f>VLOOKUP(A98,'BalanceSheet 15-8-19'!$A$11:$CN$476,51,FALSE)</f>
        <v>0</v>
      </c>
      <c r="AZ98" s="3">
        <f>VLOOKUP(A98,'BalanceSheet 15-8-19'!$A$11:$CN$476,52,FALSE)</f>
        <v>0</v>
      </c>
      <c r="BA98" s="3">
        <f>VLOOKUP(A98,'BalanceSheet 15-8-19'!$A$11:$CN$476,53,FALSE)</f>
        <v>0</v>
      </c>
      <c r="BB98" s="3">
        <f>VLOOKUP(A98,'BalanceSheet 15-8-19'!$A$11:$CN$476,54,FALSE)</f>
        <v>0</v>
      </c>
      <c r="BC98" s="3">
        <f>VLOOKUP(A98,'BalanceSheet 15-8-19'!$A$11:$CN$476,55,FALSE)</f>
        <v>0</v>
      </c>
      <c r="BD98" s="3">
        <f>VLOOKUP(A98,'BalanceSheet 15-8-19'!$A$11:$CN$476,56,FALSE)</f>
        <v>0</v>
      </c>
      <c r="BE98" s="3">
        <f>VLOOKUP(A98,'BalanceSheet 15-8-19'!$A$11:$CN$476,57,FALSE)</f>
        <v>0</v>
      </c>
      <c r="BF98" s="3">
        <f>VLOOKUP(A98,'BalanceSheet 15-8-19'!$A$11:$CN$476,58,FALSE)</f>
        <v>0</v>
      </c>
      <c r="BG98" s="12">
        <f>VLOOKUP(A98,'BalanceSheet 15-8-19'!$A$11:$CN$476,59,FALSE)</f>
        <v>0</v>
      </c>
      <c r="BH98" s="3">
        <f>VLOOKUP(A98,'BalanceSheet 15-8-19'!$A$11:$CN$476,60,FALSE)</f>
        <v>0</v>
      </c>
      <c r="BI98" s="3">
        <f>VLOOKUP(A98,'BalanceSheet 15-8-19'!$A$11:$CN$476,61,FALSE)</f>
        <v>0</v>
      </c>
      <c r="BJ98" s="3">
        <f>VLOOKUP(A98,'BalanceSheet 15-8-19'!$A$11:$CN$476,62,FALSE)</f>
        <v>0</v>
      </c>
      <c r="BK98" s="3"/>
      <c r="BL98" s="3">
        <f>VLOOKUP(A98,'BalanceSheet 15-8-19'!$A$11:$CN$476,64,FALSE)</f>
        <v>0</v>
      </c>
      <c r="BM98" s="3">
        <f>VLOOKUP(A98,'BalanceSheet 15-8-19'!$A$11:$CN$476,65,FALSE)</f>
        <v>0</v>
      </c>
      <c r="BN98" s="3">
        <f>VLOOKUP(A98,'BalanceSheet 15-8-19'!$A$11:$CN$476,66,FALSE)</f>
        <v>0</v>
      </c>
      <c r="BO98" s="3">
        <f>VLOOKUP(A98,'BalanceSheet 15-8-19'!$A$11:$CN$476,67,FALSE)</f>
        <v>0</v>
      </c>
      <c r="BP98" s="3">
        <f>VLOOKUP(A98,'BalanceSheet 15-8-19'!$A$11:$CN$476,68,FALSE)</f>
        <v>0</v>
      </c>
      <c r="BQ98" s="3">
        <f>VLOOKUP(A98,'BalanceSheet 15-8-19'!$A$11:$CN$476,69,FALSE)</f>
        <v>0</v>
      </c>
      <c r="BR98" s="3">
        <f>VLOOKUP(A98,'BalanceSheet 15-8-19'!$A$11:$CN$476,70,FALSE)</f>
        <v>0</v>
      </c>
      <c r="BS98" s="3">
        <f>VLOOKUP(A98,'BalanceSheet 15-8-19'!$A$11:$CN$476,71,FALSE)</f>
        <v>0</v>
      </c>
      <c r="BT98" s="3">
        <f>VLOOKUP(A98,'BalanceSheet 15-8-19'!$A$11:$CN$476,72,FALSE)</f>
        <v>0</v>
      </c>
      <c r="BU98" s="3">
        <f>VLOOKUP(A98,'BalanceSheet 15-8-19'!$A$11:$CN$476,73,FALSE)</f>
        <v>0</v>
      </c>
      <c r="BV98" s="3">
        <f>VLOOKUP(A98,'BalanceSheet 15-8-19'!$A$11:$CN$476,74,FALSE)</f>
        <v>0</v>
      </c>
      <c r="BW98" s="3">
        <f>VLOOKUP(A98,'BalanceSheet 15-8-19'!$A$11:$CN$476,75,FALSE)</f>
        <v>0</v>
      </c>
      <c r="BX98" s="3">
        <f>VLOOKUP(A98,'BalanceSheet 15-8-19'!$A$11:$CN$476,76,FALSE)</f>
        <v>0</v>
      </c>
      <c r="BY98" s="3">
        <f>VLOOKUP(A98,'BalanceSheet 15-8-19'!$A$11:$CN$476,77,FALSE)</f>
        <v>0</v>
      </c>
      <c r="BZ98" s="3">
        <f>VLOOKUP(A98,'BalanceSheet 15-8-19'!$A$11:$CN$476,78,FALSE)</f>
        <v>0</v>
      </c>
      <c r="CA98" s="3">
        <f>VLOOKUP(A98,'BalanceSheet 15-8-19'!$A$11:$CN$476,79,FALSE)</f>
        <v>0</v>
      </c>
      <c r="CB98" s="3">
        <f>VLOOKUP(A98,'BalanceSheet 15-8-19'!$A$11:$CN$476,80,FALSE)</f>
        <v>0</v>
      </c>
      <c r="CC98" s="3">
        <f>VLOOKUP(A98,'BalanceSheet 15-8-19'!$A$11:$CN$476,81,FALSE)</f>
        <v>0</v>
      </c>
      <c r="CD98" s="3">
        <f>VLOOKUP(A98,'BalanceSheet 15-8-19'!$A$11:$CN$476,82,FALSE)</f>
        <v>0</v>
      </c>
      <c r="CE98" s="3">
        <f>VLOOKUP(A98,'BalanceSheet 15-8-19'!$A$11:$CN$476,83,FALSE)</f>
        <v>0</v>
      </c>
      <c r="CF98" s="3">
        <f>VLOOKUP(A98,'BalanceSheet 15-8-19'!$A$11:$CN$476,84,FALSE)</f>
        <v>0</v>
      </c>
      <c r="CG98" s="3">
        <f>VLOOKUP(A98,'BalanceSheet 15-8-19'!$A$11:$CN$476,85,FALSE)</f>
        <v>0</v>
      </c>
      <c r="CH98" s="3">
        <f>VLOOKUP(A98,'BalanceSheet 15-8-19'!$A$11:$CN$476,86,FALSE)</f>
        <v>0</v>
      </c>
      <c r="CI98" s="3">
        <f>VLOOKUP(A98,'BalanceSheet 15-8-19'!$A$11:$CN$476,87,FALSE)</f>
        <v>0</v>
      </c>
      <c r="CJ98" s="3">
        <f>VLOOKUP(A98,'BalanceSheet 15-8-19'!$A$11:$CN$476,88,FALSE)</f>
        <v>0</v>
      </c>
      <c r="CK98" s="3">
        <f>VLOOKUP(A98,'BalanceSheet 15-8-19'!$A$11:$CN$476,89,FALSE)</f>
        <v>0</v>
      </c>
      <c r="CL98" s="3">
        <f>VLOOKUP(A98,'BalanceSheet 15-8-19'!$A$11:$CN$476,90,FALSE)</f>
        <v>0</v>
      </c>
      <c r="CM98" s="3">
        <f>VLOOKUP(A98,'BalanceSheet 15-8-19'!$A$11:$CN$476,91,FALSE)</f>
        <v>0</v>
      </c>
      <c r="CN98" s="3">
        <f>VLOOKUP(A98,'BalanceSheet 15-8-19'!$A$11:$CS$476,92,FALSE)</f>
        <v>0</v>
      </c>
      <c r="CO98" s="3">
        <f>VLOOKUP(A98,'BalanceSheet 15-8-19'!$A$11:$CS$476,93,FALSE)</f>
        <v>0</v>
      </c>
      <c r="CP98" s="3">
        <f>VLOOKUP(A98,'BalanceSheet 15-8-19'!$A$11:$CS$476,94,FALSE)</f>
        <v>0</v>
      </c>
      <c r="CQ98" s="3">
        <f>VLOOKUP(A98,'BalanceSheet 15-8-19'!$A$11:$CS$476,95,FALSE)</f>
        <v>0</v>
      </c>
      <c r="CR98" s="3">
        <f>VLOOKUP(A98,'BalanceSheet 15-8-19'!$A$11:$CS$476,96,FALSE)</f>
        <v>0</v>
      </c>
      <c r="CS98" s="3">
        <f t="shared" si="3"/>
        <v>0</v>
      </c>
      <c r="CU98" s="19">
        <f>CS98-('BalanceSheet 15-8-19'!CS98-'BalanceSheet 15-8-19'!CV98-'BalanceSheet 15-8-19'!CW98)</f>
        <v>0</v>
      </c>
      <c r="CW98" s="132">
        <f t="shared" si="4"/>
        <v>0</v>
      </c>
      <c r="CZ98" s="148">
        <f>HLOOKUP(A98,CJE!$I$5:$TV$2054,2050, FALSE)</f>
        <v>0</v>
      </c>
      <c r="DB98" s="148">
        <f t="shared" si="5"/>
        <v>0</v>
      </c>
    </row>
    <row r="99" spans="1:106" x14ac:dyDescent="0.2">
      <c r="A99" s="3" t="str">
        <f>'BalanceSheet 15-8-19'!A99</f>
        <v>100-102-72 - PHP DEPOSIT CLEARING ACCOUNT</v>
      </c>
      <c r="B99" s="3">
        <f>VLOOKUP(A99,'BalanceSheet 15-8-19'!$A$11:$CN$476,2,FALSE)</f>
        <v>0</v>
      </c>
      <c r="C99" s="3">
        <f>VLOOKUP(A99,'BalanceSheet 15-8-19'!$A$11:$CN$476,3,FALSE)</f>
        <v>0</v>
      </c>
      <c r="D99" s="3">
        <f>VLOOKUP(A99,'BalanceSheet 15-8-19'!$A$11:$CN$476,4,FALSE)</f>
        <v>0</v>
      </c>
      <c r="E99" s="3">
        <f>VLOOKUP(A99,'BalanceSheet 15-8-19'!$A$11:$CN$476,5,FALSE)</f>
        <v>0</v>
      </c>
      <c r="F99" s="3">
        <f>VLOOKUP(A99,'BalanceSheet 15-8-19'!$A$11:$CN$476,6,FALSE)</f>
        <v>0</v>
      </c>
      <c r="G99" s="3">
        <f>VLOOKUP(A99,'BalanceSheet 15-8-19'!$A$11:$CN$476,7,FALSE)</f>
        <v>0</v>
      </c>
      <c r="H99" s="3">
        <f>VLOOKUP(A99,'BalanceSheet 15-8-19'!$A$11:$CN$476,8,FALSE)</f>
        <v>0</v>
      </c>
      <c r="I99" s="3">
        <f>VLOOKUP(A99,'BalanceSheet 15-8-19'!$A$11:$CN$476,9,FALSE)</f>
        <v>0</v>
      </c>
      <c r="J99" s="3"/>
      <c r="K99" s="3">
        <f>VLOOKUP(A99,'BalanceSheet 15-8-19'!$A$11:$CN$476,11,FALSE)</f>
        <v>0</v>
      </c>
      <c r="L99" s="3">
        <f>VLOOKUP(A99,'BalanceSheet 15-8-19'!$A$11:$CN$476,12,FALSE)</f>
        <v>0</v>
      </c>
      <c r="M99" s="3">
        <f>VLOOKUP(A99,'BalanceSheet 15-8-19'!$A$11:$CN$476,13,FALSE)</f>
        <v>0</v>
      </c>
      <c r="N99" s="3">
        <f>VLOOKUP(A99,'BalanceSheet 15-8-19'!$A$11:$CN$476,14,FALSE)</f>
        <v>0</v>
      </c>
      <c r="O99" s="3">
        <f>VLOOKUP(A99,'BalanceSheet 15-8-19'!$A$11:$CN$476,15,FALSE)</f>
        <v>0</v>
      </c>
      <c r="P99" s="3">
        <f>VLOOKUP(A99,'BalanceSheet 15-8-19'!$A$11:$CN$476,16,FALSE)</f>
        <v>0</v>
      </c>
      <c r="Q99" s="3">
        <f>VLOOKUP(A99,'BalanceSheet 15-8-19'!$A$11:$CN$476,17,FALSE)</f>
        <v>0</v>
      </c>
      <c r="R99" s="3">
        <f>VLOOKUP(A99,'BalanceSheet 15-8-19'!$A$11:$CN$476,18,FALSE)</f>
        <v>0</v>
      </c>
      <c r="S99" s="3">
        <f>VLOOKUP(A99,'BalanceSheet 15-8-19'!$A$11:$CN$476,19,FALSE)</f>
        <v>0</v>
      </c>
      <c r="T99" s="3">
        <f>VLOOKUP(A99,'BalanceSheet 15-8-19'!$A$11:$CN$476,20,FALSE)</f>
        <v>0</v>
      </c>
      <c r="U99" s="3">
        <f>VLOOKUP(A99,'BalanceSheet 15-8-19'!$A$11:$CN$476,21,FALSE)</f>
        <v>0</v>
      </c>
      <c r="V99" s="3">
        <f>VLOOKUP(A99,'BalanceSheet 15-8-19'!$A$11:$CN$476,22,FALSE)</f>
        <v>0</v>
      </c>
      <c r="W99" s="3">
        <f>VLOOKUP(A99,'BalanceSheet 15-8-19'!$A$11:$CN$476,23,FALSE)</f>
        <v>0</v>
      </c>
      <c r="X99" s="3">
        <f>VLOOKUP(A99,'BalanceSheet 15-8-19'!$A$11:$CN$476,24,FALSE)</f>
        <v>0</v>
      </c>
      <c r="Y99" s="3">
        <f>VLOOKUP(A99,'BalanceSheet 15-8-19'!$A$11:$CN$476,25,FALSE)</f>
        <v>0</v>
      </c>
      <c r="Z99" s="3">
        <f>VLOOKUP(A99,'BalanceSheet 15-8-19'!$A$11:$CN$476,26,FALSE)</f>
        <v>0</v>
      </c>
      <c r="AA99" s="3">
        <f>VLOOKUP(A99,'BalanceSheet 15-8-19'!$A$11:$CN$476,27,FALSE)</f>
        <v>0</v>
      </c>
      <c r="AB99" s="3">
        <f>VLOOKUP(A99,'BalanceSheet 15-8-19'!$A$11:$CN$476,28,FALSE)</f>
        <v>0</v>
      </c>
      <c r="AC99" s="3">
        <f>VLOOKUP(A99,'BalanceSheet 15-8-19'!$A$11:$CN$476,29,FALSE)</f>
        <v>0</v>
      </c>
      <c r="AD99" s="3">
        <f>VLOOKUP(A99,'BalanceSheet 15-8-19'!$A$11:$CN$476,30,FALSE)</f>
        <v>0</v>
      </c>
      <c r="AE99" s="3">
        <f>VLOOKUP(A99,'BalanceSheet 15-8-19'!$A$11:$CN$476,31,FALSE)</f>
        <v>0</v>
      </c>
      <c r="AF99" s="3">
        <f>VLOOKUP(A99,'BalanceSheet 15-8-19'!$A$11:$CN$476,32,FALSE)</f>
        <v>0</v>
      </c>
      <c r="AG99" s="3">
        <f>VLOOKUP(A99,'BalanceSheet 15-8-19'!$A$11:$CN$476,33,FALSE)</f>
        <v>0</v>
      </c>
      <c r="AH99" s="3">
        <f>VLOOKUP(A99,'BalanceSheet 15-8-19'!$A$11:$CN$476,34,FALSE)</f>
        <v>0</v>
      </c>
      <c r="AI99" s="3">
        <f>VLOOKUP(A99,'BalanceSheet 15-8-19'!$A$11:$CN$476,35,FALSE)</f>
        <v>0</v>
      </c>
      <c r="AJ99" s="3">
        <f>VLOOKUP(A99,'BalanceSheet 15-8-19'!$A$11:$CN$476,36,FALSE)</f>
        <v>0</v>
      </c>
      <c r="AK99" s="3">
        <f>VLOOKUP(A99,'BalanceSheet 15-8-19'!$A$11:$CN$476,37,FALSE)</f>
        <v>0</v>
      </c>
      <c r="AL99" s="3">
        <f>VLOOKUP(A99,'BalanceSheet 15-8-19'!$A$11:$CN$476,38,FALSE)</f>
        <v>0</v>
      </c>
      <c r="AM99" s="3">
        <f>VLOOKUP(A99,'BalanceSheet 15-8-19'!$A$11:$CN$476,39,FALSE)</f>
        <v>0</v>
      </c>
      <c r="AN99" s="3">
        <f>VLOOKUP(A99,'BalanceSheet 15-8-19'!$A$11:$CN$476,40,FALSE)</f>
        <v>0</v>
      </c>
      <c r="AO99" s="3">
        <f>VLOOKUP(A99,'BalanceSheet 15-8-19'!$A$11:$CN$476,41,FALSE)</f>
        <v>0</v>
      </c>
      <c r="AP99" s="3">
        <f>VLOOKUP(A99,'BalanceSheet 15-8-19'!$A$11:$CN$476,42,FALSE)</f>
        <v>0</v>
      </c>
      <c r="AQ99" s="3">
        <f>VLOOKUP(A99,'BalanceSheet 15-8-19'!$A$11:$CN$476,43,FALSE)</f>
        <v>0</v>
      </c>
      <c r="AR99" s="3">
        <f>VLOOKUP(A99,'BalanceSheet 15-8-19'!$A$11:$CN$476,44,FALSE)</f>
        <v>0</v>
      </c>
      <c r="AS99" s="3">
        <f>VLOOKUP(A99,'BalanceSheet 15-8-19'!$A$11:$CN$476,45,FALSE)</f>
        <v>0</v>
      </c>
      <c r="AT99" s="3">
        <f>VLOOKUP(A99,'BalanceSheet 15-8-19'!$A$11:$CN$476,46,FALSE)</f>
        <v>0</v>
      </c>
      <c r="AU99" s="3">
        <f>VLOOKUP(A99,'BalanceSheet 15-8-19'!$A$11:$CN$476,47,FALSE)</f>
        <v>0</v>
      </c>
      <c r="AV99" s="3">
        <f>VLOOKUP(A99,'BalanceSheet 15-8-19'!$A$11:$CN$476,48,FALSE)</f>
        <v>0</v>
      </c>
      <c r="AW99" s="3">
        <f>VLOOKUP(A99,'BalanceSheet 15-8-19'!$A$11:$CN$476,49,FALSE)</f>
        <v>0</v>
      </c>
      <c r="AX99" s="3">
        <f>VLOOKUP(A99,'BalanceSheet 15-8-19'!$A$11:$CN$476,50,FALSE)</f>
        <v>0</v>
      </c>
      <c r="AY99" s="3">
        <f>VLOOKUP(A99,'BalanceSheet 15-8-19'!$A$11:$CN$476,51,FALSE)</f>
        <v>0</v>
      </c>
      <c r="AZ99" s="3">
        <f>VLOOKUP(A99,'BalanceSheet 15-8-19'!$A$11:$CN$476,52,FALSE)</f>
        <v>0</v>
      </c>
      <c r="BA99" s="3">
        <f>VLOOKUP(A99,'BalanceSheet 15-8-19'!$A$11:$CN$476,53,FALSE)</f>
        <v>0</v>
      </c>
      <c r="BB99" s="3">
        <f>VLOOKUP(A99,'BalanceSheet 15-8-19'!$A$11:$CN$476,54,FALSE)</f>
        <v>0</v>
      </c>
      <c r="BC99" s="3">
        <f>VLOOKUP(A99,'BalanceSheet 15-8-19'!$A$11:$CN$476,55,FALSE)</f>
        <v>0</v>
      </c>
      <c r="BD99" s="3">
        <f>VLOOKUP(A99,'BalanceSheet 15-8-19'!$A$11:$CN$476,56,FALSE)</f>
        <v>0</v>
      </c>
      <c r="BE99" s="3">
        <f>VLOOKUP(A99,'BalanceSheet 15-8-19'!$A$11:$CN$476,57,FALSE)</f>
        <v>0</v>
      </c>
      <c r="BF99" s="3">
        <f>VLOOKUP(A99,'BalanceSheet 15-8-19'!$A$11:$CN$476,58,FALSE)</f>
        <v>0</v>
      </c>
      <c r="BG99" s="12">
        <f>VLOOKUP(A99,'BalanceSheet 15-8-19'!$A$11:$CN$476,59,FALSE)</f>
        <v>0</v>
      </c>
      <c r="BH99" s="3">
        <f>VLOOKUP(A99,'BalanceSheet 15-8-19'!$A$11:$CN$476,60,FALSE)</f>
        <v>0</v>
      </c>
      <c r="BI99" s="3">
        <f>VLOOKUP(A99,'BalanceSheet 15-8-19'!$A$11:$CN$476,61,FALSE)</f>
        <v>0</v>
      </c>
      <c r="BJ99" s="3">
        <f>VLOOKUP(A99,'BalanceSheet 15-8-19'!$A$11:$CN$476,62,FALSE)</f>
        <v>0</v>
      </c>
      <c r="BK99" s="3"/>
      <c r="BL99" s="3">
        <f>VLOOKUP(A99,'BalanceSheet 15-8-19'!$A$11:$CN$476,64,FALSE)</f>
        <v>0</v>
      </c>
      <c r="BM99" s="3">
        <f>VLOOKUP(A99,'BalanceSheet 15-8-19'!$A$11:$CN$476,65,FALSE)</f>
        <v>0</v>
      </c>
      <c r="BN99" s="3">
        <f>VLOOKUP(A99,'BalanceSheet 15-8-19'!$A$11:$CN$476,66,FALSE)</f>
        <v>0</v>
      </c>
      <c r="BO99" s="3">
        <f>VLOOKUP(A99,'BalanceSheet 15-8-19'!$A$11:$CN$476,67,FALSE)</f>
        <v>0</v>
      </c>
      <c r="BP99" s="3">
        <f>VLOOKUP(A99,'BalanceSheet 15-8-19'!$A$11:$CN$476,68,FALSE)</f>
        <v>0</v>
      </c>
      <c r="BQ99" s="3">
        <f>VLOOKUP(A99,'BalanceSheet 15-8-19'!$A$11:$CN$476,69,FALSE)</f>
        <v>0</v>
      </c>
      <c r="BR99" s="3">
        <f>VLOOKUP(A99,'BalanceSheet 15-8-19'!$A$11:$CN$476,70,FALSE)</f>
        <v>0</v>
      </c>
      <c r="BS99" s="3">
        <f>VLOOKUP(A99,'BalanceSheet 15-8-19'!$A$11:$CN$476,71,FALSE)</f>
        <v>0</v>
      </c>
      <c r="BT99" s="3">
        <f>VLOOKUP(A99,'BalanceSheet 15-8-19'!$A$11:$CN$476,72,FALSE)</f>
        <v>0</v>
      </c>
      <c r="BU99" s="3">
        <f>VLOOKUP(A99,'BalanceSheet 15-8-19'!$A$11:$CN$476,73,FALSE)</f>
        <v>0</v>
      </c>
      <c r="BV99" s="3">
        <f>VLOOKUP(A99,'BalanceSheet 15-8-19'!$A$11:$CN$476,74,FALSE)</f>
        <v>0</v>
      </c>
      <c r="BW99" s="3">
        <f>VLOOKUP(A99,'BalanceSheet 15-8-19'!$A$11:$CN$476,75,FALSE)</f>
        <v>0</v>
      </c>
      <c r="BX99" s="3">
        <f>VLOOKUP(A99,'BalanceSheet 15-8-19'!$A$11:$CN$476,76,FALSE)</f>
        <v>0</v>
      </c>
      <c r="BY99" s="3">
        <f>VLOOKUP(A99,'BalanceSheet 15-8-19'!$A$11:$CN$476,77,FALSE)</f>
        <v>0</v>
      </c>
      <c r="BZ99" s="3">
        <f>VLOOKUP(A99,'BalanceSheet 15-8-19'!$A$11:$CN$476,78,FALSE)</f>
        <v>0</v>
      </c>
      <c r="CA99" s="3">
        <f>VLOOKUP(A99,'BalanceSheet 15-8-19'!$A$11:$CN$476,79,FALSE)</f>
        <v>0</v>
      </c>
      <c r="CB99" s="3">
        <f>VLOOKUP(A99,'BalanceSheet 15-8-19'!$A$11:$CN$476,80,FALSE)</f>
        <v>0</v>
      </c>
      <c r="CC99" s="3">
        <f>VLOOKUP(A99,'BalanceSheet 15-8-19'!$A$11:$CN$476,81,FALSE)</f>
        <v>0</v>
      </c>
      <c r="CD99" s="3">
        <f>VLOOKUP(A99,'BalanceSheet 15-8-19'!$A$11:$CN$476,82,FALSE)</f>
        <v>0</v>
      </c>
      <c r="CE99" s="3">
        <f>VLOOKUP(A99,'BalanceSheet 15-8-19'!$A$11:$CN$476,83,FALSE)</f>
        <v>0</v>
      </c>
      <c r="CF99" s="3">
        <f>VLOOKUP(A99,'BalanceSheet 15-8-19'!$A$11:$CN$476,84,FALSE)</f>
        <v>0</v>
      </c>
      <c r="CG99" s="3">
        <f>VLOOKUP(A99,'BalanceSheet 15-8-19'!$A$11:$CN$476,85,FALSE)</f>
        <v>0</v>
      </c>
      <c r="CH99" s="3">
        <f>VLOOKUP(A99,'BalanceSheet 15-8-19'!$A$11:$CN$476,86,FALSE)</f>
        <v>0</v>
      </c>
      <c r="CI99" s="3">
        <f>VLOOKUP(A99,'BalanceSheet 15-8-19'!$A$11:$CN$476,87,FALSE)</f>
        <v>0</v>
      </c>
      <c r="CJ99" s="3">
        <f>VLOOKUP(A99,'BalanceSheet 15-8-19'!$A$11:$CN$476,88,FALSE)</f>
        <v>0</v>
      </c>
      <c r="CK99" s="3">
        <f>VLOOKUP(A99,'BalanceSheet 15-8-19'!$A$11:$CN$476,89,FALSE)</f>
        <v>0</v>
      </c>
      <c r="CL99" s="3">
        <f>VLOOKUP(A99,'BalanceSheet 15-8-19'!$A$11:$CN$476,90,FALSE)</f>
        <v>0</v>
      </c>
      <c r="CM99" s="3">
        <f>VLOOKUP(A99,'BalanceSheet 15-8-19'!$A$11:$CN$476,91,FALSE)</f>
        <v>0</v>
      </c>
      <c r="CN99" s="3">
        <f>VLOOKUP(A99,'BalanceSheet 15-8-19'!$A$11:$CS$476,92,FALSE)</f>
        <v>0</v>
      </c>
      <c r="CO99" s="3">
        <f>VLOOKUP(A99,'BalanceSheet 15-8-19'!$A$11:$CS$476,93,FALSE)</f>
        <v>0</v>
      </c>
      <c r="CP99" s="3">
        <f>VLOOKUP(A99,'BalanceSheet 15-8-19'!$A$11:$CS$476,94,FALSE)</f>
        <v>0</v>
      </c>
      <c r="CQ99" s="3">
        <f>VLOOKUP(A99,'BalanceSheet 15-8-19'!$A$11:$CS$476,95,FALSE)</f>
        <v>0</v>
      </c>
      <c r="CR99" s="3">
        <f>VLOOKUP(A99,'BalanceSheet 15-8-19'!$A$11:$CS$476,96,FALSE)</f>
        <v>0</v>
      </c>
      <c r="CS99" s="3">
        <f t="shared" si="3"/>
        <v>0</v>
      </c>
      <c r="CU99" s="19">
        <f>CS99-('BalanceSheet 15-8-19'!CS99-'BalanceSheet 15-8-19'!CV99-'BalanceSheet 15-8-19'!CW99)</f>
        <v>0</v>
      </c>
      <c r="CW99" s="132">
        <f t="shared" si="4"/>
        <v>0</v>
      </c>
      <c r="CZ99" s="148">
        <f>HLOOKUP(A99,CJE!$I$5:$TV$2054,2050, FALSE)</f>
        <v>0</v>
      </c>
      <c r="DB99" s="148">
        <f t="shared" si="5"/>
        <v>0</v>
      </c>
    </row>
    <row r="100" spans="1:106" x14ac:dyDescent="0.2">
      <c r="A100" s="3" t="str">
        <f>'BalanceSheet 15-8-19'!A100</f>
        <v>100-102-73 - BDO (SA.PHP006860044291) SOUTHGATE MALL - TECHBOX (TXB)</v>
      </c>
      <c r="B100" s="3">
        <f>VLOOKUP(A100,'BalanceSheet 15-8-19'!$A$11:$CN$476,2,FALSE)</f>
        <v>0</v>
      </c>
      <c r="C100" s="3">
        <f>VLOOKUP(A100,'BalanceSheet 15-8-19'!$A$11:$CN$476,3,FALSE)</f>
        <v>0</v>
      </c>
      <c r="D100" s="3">
        <f>VLOOKUP(A100,'BalanceSheet 15-8-19'!$A$11:$CN$476,4,FALSE)</f>
        <v>0</v>
      </c>
      <c r="E100" s="3">
        <f>VLOOKUP(A100,'BalanceSheet 15-8-19'!$A$11:$CN$476,5,FALSE)</f>
        <v>0</v>
      </c>
      <c r="F100" s="3">
        <f>VLOOKUP(A100,'BalanceSheet 15-8-19'!$A$11:$CN$476,6,FALSE)</f>
        <v>0</v>
      </c>
      <c r="G100" s="3">
        <f>VLOOKUP(A100,'BalanceSheet 15-8-19'!$A$11:$CN$476,7,FALSE)</f>
        <v>0</v>
      </c>
      <c r="H100" s="3">
        <f>VLOOKUP(A100,'BalanceSheet 15-8-19'!$A$11:$CN$476,8,FALSE)</f>
        <v>0</v>
      </c>
      <c r="I100" s="3">
        <f>VLOOKUP(A100,'BalanceSheet 15-8-19'!$A$11:$CN$476,9,FALSE)</f>
        <v>0</v>
      </c>
      <c r="J100" s="3"/>
      <c r="K100" s="3">
        <f>VLOOKUP(A100,'BalanceSheet 15-8-19'!$A$11:$CN$476,11,FALSE)</f>
        <v>0</v>
      </c>
      <c r="L100" s="3">
        <f>VLOOKUP(A100,'BalanceSheet 15-8-19'!$A$11:$CN$476,12,FALSE)</f>
        <v>0</v>
      </c>
      <c r="M100" s="3">
        <f>VLOOKUP(A100,'BalanceSheet 15-8-19'!$A$11:$CN$476,13,FALSE)</f>
        <v>0</v>
      </c>
      <c r="N100" s="3">
        <f>VLOOKUP(A100,'BalanceSheet 15-8-19'!$A$11:$CN$476,14,FALSE)</f>
        <v>0</v>
      </c>
      <c r="O100" s="3">
        <f>VLOOKUP(A100,'BalanceSheet 15-8-19'!$A$11:$CN$476,15,FALSE)</f>
        <v>0</v>
      </c>
      <c r="P100" s="3">
        <f>VLOOKUP(A100,'BalanceSheet 15-8-19'!$A$11:$CN$476,16,FALSE)</f>
        <v>0</v>
      </c>
      <c r="Q100" s="3">
        <f>VLOOKUP(A100,'BalanceSheet 15-8-19'!$A$11:$CN$476,17,FALSE)</f>
        <v>0</v>
      </c>
      <c r="R100" s="3">
        <f>VLOOKUP(A100,'BalanceSheet 15-8-19'!$A$11:$CN$476,18,FALSE)</f>
        <v>0</v>
      </c>
      <c r="S100" s="3">
        <f>VLOOKUP(A100,'BalanceSheet 15-8-19'!$A$11:$CN$476,19,FALSE)</f>
        <v>0</v>
      </c>
      <c r="T100" s="3">
        <f>VLOOKUP(A100,'BalanceSheet 15-8-19'!$A$11:$CN$476,20,FALSE)</f>
        <v>0</v>
      </c>
      <c r="U100" s="3">
        <f>VLOOKUP(A100,'BalanceSheet 15-8-19'!$A$11:$CN$476,21,FALSE)</f>
        <v>0</v>
      </c>
      <c r="V100" s="3">
        <f>VLOOKUP(A100,'BalanceSheet 15-8-19'!$A$11:$CN$476,22,FALSE)</f>
        <v>0</v>
      </c>
      <c r="W100" s="3">
        <f>VLOOKUP(A100,'BalanceSheet 15-8-19'!$A$11:$CN$476,23,FALSE)</f>
        <v>0</v>
      </c>
      <c r="X100" s="3">
        <f>VLOOKUP(A100,'BalanceSheet 15-8-19'!$A$11:$CN$476,24,FALSE)</f>
        <v>0</v>
      </c>
      <c r="Y100" s="3">
        <f>VLOOKUP(A100,'BalanceSheet 15-8-19'!$A$11:$CN$476,25,FALSE)</f>
        <v>0</v>
      </c>
      <c r="Z100" s="3">
        <f>VLOOKUP(A100,'BalanceSheet 15-8-19'!$A$11:$CN$476,26,FALSE)</f>
        <v>0</v>
      </c>
      <c r="AA100" s="3">
        <f>VLOOKUP(A100,'BalanceSheet 15-8-19'!$A$11:$CN$476,27,FALSE)</f>
        <v>0</v>
      </c>
      <c r="AB100" s="3">
        <f>VLOOKUP(A100,'BalanceSheet 15-8-19'!$A$11:$CN$476,28,FALSE)</f>
        <v>0</v>
      </c>
      <c r="AC100" s="3">
        <f>VLOOKUP(A100,'BalanceSheet 15-8-19'!$A$11:$CN$476,29,FALSE)</f>
        <v>0</v>
      </c>
      <c r="AD100" s="3">
        <f>VLOOKUP(A100,'BalanceSheet 15-8-19'!$A$11:$CN$476,30,FALSE)</f>
        <v>0</v>
      </c>
      <c r="AE100" s="3">
        <f>VLOOKUP(A100,'BalanceSheet 15-8-19'!$A$11:$CN$476,31,FALSE)</f>
        <v>0</v>
      </c>
      <c r="AF100" s="3">
        <f>VLOOKUP(A100,'BalanceSheet 15-8-19'!$A$11:$CN$476,32,FALSE)</f>
        <v>0</v>
      </c>
      <c r="AG100" s="3">
        <f>VLOOKUP(A100,'BalanceSheet 15-8-19'!$A$11:$CN$476,33,FALSE)</f>
        <v>0</v>
      </c>
      <c r="AH100" s="3">
        <f>VLOOKUP(A100,'BalanceSheet 15-8-19'!$A$11:$CN$476,34,FALSE)</f>
        <v>0</v>
      </c>
      <c r="AI100" s="3">
        <f>VLOOKUP(A100,'BalanceSheet 15-8-19'!$A$11:$CN$476,35,FALSE)</f>
        <v>0</v>
      </c>
      <c r="AJ100" s="3">
        <f>VLOOKUP(A100,'BalanceSheet 15-8-19'!$A$11:$CN$476,36,FALSE)</f>
        <v>0</v>
      </c>
      <c r="AK100" s="3">
        <f>VLOOKUP(A100,'BalanceSheet 15-8-19'!$A$11:$CN$476,37,FALSE)</f>
        <v>0</v>
      </c>
      <c r="AL100" s="3">
        <f>VLOOKUP(A100,'BalanceSheet 15-8-19'!$A$11:$CN$476,38,FALSE)</f>
        <v>0</v>
      </c>
      <c r="AM100" s="3">
        <f>VLOOKUP(A100,'BalanceSheet 15-8-19'!$A$11:$CN$476,39,FALSE)</f>
        <v>0</v>
      </c>
      <c r="AN100" s="3">
        <f>VLOOKUP(A100,'BalanceSheet 15-8-19'!$A$11:$CN$476,40,FALSE)</f>
        <v>0</v>
      </c>
      <c r="AO100" s="3">
        <f>VLOOKUP(A100,'BalanceSheet 15-8-19'!$A$11:$CN$476,41,FALSE)</f>
        <v>0</v>
      </c>
      <c r="AP100" s="3">
        <f>VLOOKUP(A100,'BalanceSheet 15-8-19'!$A$11:$CN$476,42,FALSE)</f>
        <v>0</v>
      </c>
      <c r="AQ100" s="3">
        <f>VLOOKUP(A100,'BalanceSheet 15-8-19'!$A$11:$CN$476,43,FALSE)</f>
        <v>0</v>
      </c>
      <c r="AR100" s="3">
        <f>VLOOKUP(A100,'BalanceSheet 15-8-19'!$A$11:$CN$476,44,FALSE)</f>
        <v>0</v>
      </c>
      <c r="AS100" s="3">
        <f>VLOOKUP(A100,'BalanceSheet 15-8-19'!$A$11:$CN$476,45,FALSE)</f>
        <v>0</v>
      </c>
      <c r="AT100" s="3">
        <f>VLOOKUP(A100,'BalanceSheet 15-8-19'!$A$11:$CN$476,46,FALSE)</f>
        <v>0</v>
      </c>
      <c r="AU100" s="3">
        <f>VLOOKUP(A100,'BalanceSheet 15-8-19'!$A$11:$CN$476,47,FALSE)</f>
        <v>0</v>
      </c>
      <c r="AV100" s="3">
        <f>VLOOKUP(A100,'BalanceSheet 15-8-19'!$A$11:$CN$476,48,FALSE)</f>
        <v>0</v>
      </c>
      <c r="AW100" s="3">
        <f>VLOOKUP(A100,'BalanceSheet 15-8-19'!$A$11:$CN$476,49,FALSE)</f>
        <v>0</v>
      </c>
      <c r="AX100" s="3">
        <f>VLOOKUP(A100,'BalanceSheet 15-8-19'!$A$11:$CN$476,50,FALSE)</f>
        <v>0</v>
      </c>
      <c r="AY100" s="3">
        <f>VLOOKUP(A100,'BalanceSheet 15-8-19'!$A$11:$CN$476,51,FALSE)</f>
        <v>0</v>
      </c>
      <c r="AZ100" s="3">
        <f>VLOOKUP(A100,'BalanceSheet 15-8-19'!$A$11:$CN$476,52,FALSE)</f>
        <v>0</v>
      </c>
      <c r="BA100" s="3">
        <f>VLOOKUP(A100,'BalanceSheet 15-8-19'!$A$11:$CN$476,53,FALSE)</f>
        <v>0</v>
      </c>
      <c r="BB100" s="3">
        <f>VLOOKUP(A100,'BalanceSheet 15-8-19'!$A$11:$CN$476,54,FALSE)</f>
        <v>0</v>
      </c>
      <c r="BC100" s="3">
        <f>VLOOKUP(A100,'BalanceSheet 15-8-19'!$A$11:$CN$476,55,FALSE)</f>
        <v>0</v>
      </c>
      <c r="BD100" s="3">
        <f>VLOOKUP(A100,'BalanceSheet 15-8-19'!$A$11:$CN$476,56,FALSE)</f>
        <v>0</v>
      </c>
      <c r="BE100" s="3">
        <f>VLOOKUP(A100,'BalanceSheet 15-8-19'!$A$11:$CN$476,57,FALSE)</f>
        <v>0</v>
      </c>
      <c r="BF100" s="3">
        <f>VLOOKUP(A100,'BalanceSheet 15-8-19'!$A$11:$CN$476,58,FALSE)</f>
        <v>0</v>
      </c>
      <c r="BG100" s="12">
        <f>VLOOKUP(A100,'BalanceSheet 15-8-19'!$A$11:$CN$476,59,FALSE)</f>
        <v>0</v>
      </c>
      <c r="BH100" s="3">
        <f>VLOOKUP(A100,'BalanceSheet 15-8-19'!$A$11:$CN$476,60,FALSE)</f>
        <v>0</v>
      </c>
      <c r="BI100" s="3">
        <f>VLOOKUP(A100,'BalanceSheet 15-8-19'!$A$11:$CN$476,61,FALSE)</f>
        <v>0</v>
      </c>
      <c r="BJ100" s="3">
        <f>VLOOKUP(A100,'BalanceSheet 15-8-19'!$A$11:$CN$476,62,FALSE)</f>
        <v>0</v>
      </c>
      <c r="BK100" s="3"/>
      <c r="BL100" s="3">
        <f>VLOOKUP(A100,'BalanceSheet 15-8-19'!$A$11:$CN$476,64,FALSE)</f>
        <v>0</v>
      </c>
      <c r="BM100" s="3">
        <f>VLOOKUP(A100,'BalanceSheet 15-8-19'!$A$11:$CN$476,65,FALSE)</f>
        <v>0</v>
      </c>
      <c r="BN100" s="3">
        <f>VLOOKUP(A100,'BalanceSheet 15-8-19'!$A$11:$CN$476,66,FALSE)</f>
        <v>0</v>
      </c>
      <c r="BO100" s="3">
        <f>VLOOKUP(A100,'BalanceSheet 15-8-19'!$A$11:$CN$476,67,FALSE)</f>
        <v>0</v>
      </c>
      <c r="BP100" s="3">
        <f>VLOOKUP(A100,'BalanceSheet 15-8-19'!$A$11:$CN$476,68,FALSE)</f>
        <v>0</v>
      </c>
      <c r="BQ100" s="3">
        <f>VLOOKUP(A100,'BalanceSheet 15-8-19'!$A$11:$CN$476,69,FALSE)</f>
        <v>0</v>
      </c>
      <c r="BR100" s="3">
        <f>VLOOKUP(A100,'BalanceSheet 15-8-19'!$A$11:$CN$476,70,FALSE)</f>
        <v>0</v>
      </c>
      <c r="BS100" s="3">
        <f>VLOOKUP(A100,'BalanceSheet 15-8-19'!$A$11:$CN$476,71,FALSE)</f>
        <v>0</v>
      </c>
      <c r="BT100" s="3">
        <f>VLOOKUP(A100,'BalanceSheet 15-8-19'!$A$11:$CN$476,72,FALSE)</f>
        <v>0</v>
      </c>
      <c r="BU100" s="3">
        <f>VLOOKUP(A100,'BalanceSheet 15-8-19'!$A$11:$CN$476,73,FALSE)</f>
        <v>0</v>
      </c>
      <c r="BV100" s="3">
        <f>VLOOKUP(A100,'BalanceSheet 15-8-19'!$A$11:$CN$476,74,FALSE)</f>
        <v>0</v>
      </c>
      <c r="BW100" s="3">
        <f>VLOOKUP(A100,'BalanceSheet 15-8-19'!$A$11:$CN$476,75,FALSE)</f>
        <v>0</v>
      </c>
      <c r="BX100" s="3">
        <f>VLOOKUP(A100,'BalanceSheet 15-8-19'!$A$11:$CN$476,76,FALSE)</f>
        <v>0</v>
      </c>
      <c r="BY100" s="3">
        <f>VLOOKUP(A100,'BalanceSheet 15-8-19'!$A$11:$CN$476,77,FALSE)</f>
        <v>0</v>
      </c>
      <c r="BZ100" s="3">
        <f>VLOOKUP(A100,'BalanceSheet 15-8-19'!$A$11:$CN$476,78,FALSE)</f>
        <v>0</v>
      </c>
      <c r="CA100" s="3">
        <f>VLOOKUP(A100,'BalanceSheet 15-8-19'!$A$11:$CN$476,79,FALSE)</f>
        <v>0</v>
      </c>
      <c r="CB100" s="3">
        <f>VLOOKUP(A100,'BalanceSheet 15-8-19'!$A$11:$CN$476,80,FALSE)</f>
        <v>0</v>
      </c>
      <c r="CC100" s="3">
        <f>VLOOKUP(A100,'BalanceSheet 15-8-19'!$A$11:$CN$476,81,FALSE)</f>
        <v>0</v>
      </c>
      <c r="CD100" s="3">
        <f>VLOOKUP(A100,'BalanceSheet 15-8-19'!$A$11:$CN$476,82,FALSE)</f>
        <v>0</v>
      </c>
      <c r="CE100" s="3">
        <f>VLOOKUP(A100,'BalanceSheet 15-8-19'!$A$11:$CN$476,83,FALSE)</f>
        <v>0</v>
      </c>
      <c r="CF100" s="3">
        <f>VLOOKUP(A100,'BalanceSheet 15-8-19'!$A$11:$CN$476,84,FALSE)</f>
        <v>0</v>
      </c>
      <c r="CG100" s="3">
        <f>VLOOKUP(A100,'BalanceSheet 15-8-19'!$A$11:$CN$476,85,FALSE)</f>
        <v>0</v>
      </c>
      <c r="CH100" s="3">
        <f>VLOOKUP(A100,'BalanceSheet 15-8-19'!$A$11:$CN$476,86,FALSE)</f>
        <v>0</v>
      </c>
      <c r="CI100" s="3">
        <f>VLOOKUP(A100,'BalanceSheet 15-8-19'!$A$11:$CN$476,87,FALSE)</f>
        <v>0</v>
      </c>
      <c r="CJ100" s="3">
        <f>VLOOKUP(A100,'BalanceSheet 15-8-19'!$A$11:$CN$476,88,FALSE)</f>
        <v>0</v>
      </c>
      <c r="CK100" s="3">
        <f>VLOOKUP(A100,'BalanceSheet 15-8-19'!$A$11:$CN$476,89,FALSE)</f>
        <v>0</v>
      </c>
      <c r="CL100" s="3">
        <f>VLOOKUP(A100,'BalanceSheet 15-8-19'!$A$11:$CN$476,90,FALSE)</f>
        <v>0</v>
      </c>
      <c r="CM100" s="3">
        <f>VLOOKUP(A100,'BalanceSheet 15-8-19'!$A$11:$CN$476,91,FALSE)</f>
        <v>0</v>
      </c>
      <c r="CN100" s="3">
        <f>VLOOKUP(A100,'BalanceSheet 15-8-19'!$A$11:$CS$476,92,FALSE)</f>
        <v>0</v>
      </c>
      <c r="CO100" s="3">
        <f>VLOOKUP(A100,'BalanceSheet 15-8-19'!$A$11:$CS$476,93,FALSE)</f>
        <v>0</v>
      </c>
      <c r="CP100" s="3">
        <f>VLOOKUP(A100,'BalanceSheet 15-8-19'!$A$11:$CS$476,94,FALSE)</f>
        <v>0</v>
      </c>
      <c r="CQ100" s="3">
        <f>VLOOKUP(A100,'BalanceSheet 15-8-19'!$A$11:$CS$476,95,FALSE)</f>
        <v>0</v>
      </c>
      <c r="CR100" s="3">
        <f>VLOOKUP(A100,'BalanceSheet 15-8-19'!$A$11:$CS$476,96,FALSE)</f>
        <v>0</v>
      </c>
      <c r="CS100" s="3">
        <f t="shared" si="3"/>
        <v>0</v>
      </c>
      <c r="CU100" s="19">
        <f>CS100-('BalanceSheet 15-8-19'!CS100-'BalanceSheet 15-8-19'!CV100-'BalanceSheet 15-8-19'!CW100)</f>
        <v>0</v>
      </c>
      <c r="CW100" s="132">
        <f t="shared" si="4"/>
        <v>0</v>
      </c>
      <c r="CZ100" s="148">
        <f>HLOOKUP(A100,CJE!$I$5:$TV$2054,2050, FALSE)</f>
        <v>0</v>
      </c>
      <c r="DB100" s="148">
        <f t="shared" si="5"/>
        <v>0</v>
      </c>
    </row>
    <row r="101" spans="1:106" x14ac:dyDescent="0.2">
      <c r="A101" s="3" t="str">
        <f>'BalanceSheet 15-8-19'!A101</f>
        <v>100-102-75 - BPI (CA. PHP2951001735) PASONG TAMO EXT. (TXB)</v>
      </c>
      <c r="B101" s="3">
        <f>VLOOKUP(A101,'BalanceSheet 15-8-19'!$A$11:$CN$476,2,FALSE)</f>
        <v>0</v>
      </c>
      <c r="C101" s="3">
        <f>VLOOKUP(A101,'BalanceSheet 15-8-19'!$A$11:$CN$476,3,FALSE)</f>
        <v>0</v>
      </c>
      <c r="D101" s="3">
        <f>VLOOKUP(A101,'BalanceSheet 15-8-19'!$A$11:$CN$476,4,FALSE)</f>
        <v>0</v>
      </c>
      <c r="E101" s="3">
        <f>VLOOKUP(A101,'BalanceSheet 15-8-19'!$A$11:$CN$476,5,FALSE)</f>
        <v>0</v>
      </c>
      <c r="F101" s="3">
        <f>VLOOKUP(A101,'BalanceSheet 15-8-19'!$A$11:$CN$476,6,FALSE)</f>
        <v>0</v>
      </c>
      <c r="G101" s="3">
        <f>VLOOKUP(A101,'BalanceSheet 15-8-19'!$A$11:$CN$476,7,FALSE)</f>
        <v>0</v>
      </c>
      <c r="H101" s="3">
        <f>VLOOKUP(A101,'BalanceSheet 15-8-19'!$A$11:$CN$476,8,FALSE)</f>
        <v>0</v>
      </c>
      <c r="I101" s="3">
        <f>VLOOKUP(A101,'BalanceSheet 15-8-19'!$A$11:$CN$476,9,FALSE)</f>
        <v>0</v>
      </c>
      <c r="J101" s="3"/>
      <c r="K101" s="3">
        <f>VLOOKUP(A101,'BalanceSheet 15-8-19'!$A$11:$CN$476,11,FALSE)</f>
        <v>0</v>
      </c>
      <c r="L101" s="3">
        <f>VLOOKUP(A101,'BalanceSheet 15-8-19'!$A$11:$CN$476,12,FALSE)</f>
        <v>0</v>
      </c>
      <c r="M101" s="3">
        <f>VLOOKUP(A101,'BalanceSheet 15-8-19'!$A$11:$CN$476,13,FALSE)</f>
        <v>0</v>
      </c>
      <c r="N101" s="3">
        <f>VLOOKUP(A101,'BalanceSheet 15-8-19'!$A$11:$CN$476,14,FALSE)</f>
        <v>0</v>
      </c>
      <c r="O101" s="3">
        <f>VLOOKUP(A101,'BalanceSheet 15-8-19'!$A$11:$CN$476,15,FALSE)</f>
        <v>0</v>
      </c>
      <c r="P101" s="3">
        <f>VLOOKUP(A101,'BalanceSheet 15-8-19'!$A$11:$CN$476,16,FALSE)</f>
        <v>0</v>
      </c>
      <c r="Q101" s="3">
        <f>VLOOKUP(A101,'BalanceSheet 15-8-19'!$A$11:$CN$476,17,FALSE)</f>
        <v>0</v>
      </c>
      <c r="R101" s="3">
        <f>VLOOKUP(A101,'BalanceSheet 15-8-19'!$A$11:$CN$476,18,FALSE)</f>
        <v>0</v>
      </c>
      <c r="S101" s="3">
        <f>VLOOKUP(A101,'BalanceSheet 15-8-19'!$A$11:$CN$476,19,FALSE)</f>
        <v>0</v>
      </c>
      <c r="T101" s="3">
        <f>VLOOKUP(A101,'BalanceSheet 15-8-19'!$A$11:$CN$476,20,FALSE)</f>
        <v>0</v>
      </c>
      <c r="U101" s="3">
        <f>VLOOKUP(A101,'BalanceSheet 15-8-19'!$A$11:$CN$476,21,FALSE)</f>
        <v>0</v>
      </c>
      <c r="V101" s="3">
        <f>VLOOKUP(A101,'BalanceSheet 15-8-19'!$A$11:$CN$476,22,FALSE)</f>
        <v>0</v>
      </c>
      <c r="W101" s="3">
        <f>VLOOKUP(A101,'BalanceSheet 15-8-19'!$A$11:$CN$476,23,FALSE)</f>
        <v>0</v>
      </c>
      <c r="X101" s="3">
        <f>VLOOKUP(A101,'BalanceSheet 15-8-19'!$A$11:$CN$476,24,FALSE)</f>
        <v>0</v>
      </c>
      <c r="Y101" s="3">
        <f>VLOOKUP(A101,'BalanceSheet 15-8-19'!$A$11:$CN$476,25,FALSE)</f>
        <v>0</v>
      </c>
      <c r="Z101" s="3">
        <f>VLOOKUP(A101,'BalanceSheet 15-8-19'!$A$11:$CN$476,26,FALSE)</f>
        <v>0</v>
      </c>
      <c r="AA101" s="3">
        <f>VLOOKUP(A101,'BalanceSheet 15-8-19'!$A$11:$CN$476,27,FALSE)</f>
        <v>0</v>
      </c>
      <c r="AB101" s="3">
        <f>VLOOKUP(A101,'BalanceSheet 15-8-19'!$A$11:$CN$476,28,FALSE)</f>
        <v>0</v>
      </c>
      <c r="AC101" s="3">
        <f>VLOOKUP(A101,'BalanceSheet 15-8-19'!$A$11:$CN$476,29,FALSE)</f>
        <v>0</v>
      </c>
      <c r="AD101" s="3">
        <f>VLOOKUP(A101,'BalanceSheet 15-8-19'!$A$11:$CN$476,30,FALSE)</f>
        <v>0</v>
      </c>
      <c r="AE101" s="3">
        <f>VLOOKUP(A101,'BalanceSheet 15-8-19'!$A$11:$CN$476,31,FALSE)</f>
        <v>0</v>
      </c>
      <c r="AF101" s="3">
        <f>VLOOKUP(A101,'BalanceSheet 15-8-19'!$A$11:$CN$476,32,FALSE)</f>
        <v>0</v>
      </c>
      <c r="AG101" s="3">
        <f>VLOOKUP(A101,'BalanceSheet 15-8-19'!$A$11:$CN$476,33,FALSE)</f>
        <v>0</v>
      </c>
      <c r="AH101" s="3">
        <f>VLOOKUP(A101,'BalanceSheet 15-8-19'!$A$11:$CN$476,34,FALSE)</f>
        <v>0</v>
      </c>
      <c r="AI101" s="3">
        <f>VLOOKUP(A101,'BalanceSheet 15-8-19'!$A$11:$CN$476,35,FALSE)</f>
        <v>0</v>
      </c>
      <c r="AJ101" s="3">
        <f>VLOOKUP(A101,'BalanceSheet 15-8-19'!$A$11:$CN$476,36,FALSE)</f>
        <v>0</v>
      </c>
      <c r="AK101" s="3">
        <f>VLOOKUP(A101,'BalanceSheet 15-8-19'!$A$11:$CN$476,37,FALSE)</f>
        <v>0</v>
      </c>
      <c r="AL101" s="3">
        <f>VLOOKUP(A101,'BalanceSheet 15-8-19'!$A$11:$CN$476,38,FALSE)</f>
        <v>0</v>
      </c>
      <c r="AM101" s="3">
        <f>VLOOKUP(A101,'BalanceSheet 15-8-19'!$A$11:$CN$476,39,FALSE)</f>
        <v>0</v>
      </c>
      <c r="AN101" s="3">
        <f>VLOOKUP(A101,'BalanceSheet 15-8-19'!$A$11:$CN$476,40,FALSE)</f>
        <v>0</v>
      </c>
      <c r="AO101" s="3">
        <f>VLOOKUP(A101,'BalanceSheet 15-8-19'!$A$11:$CN$476,41,FALSE)</f>
        <v>0</v>
      </c>
      <c r="AP101" s="3">
        <f>VLOOKUP(A101,'BalanceSheet 15-8-19'!$A$11:$CN$476,42,FALSE)</f>
        <v>0</v>
      </c>
      <c r="AQ101" s="3">
        <f>VLOOKUP(A101,'BalanceSheet 15-8-19'!$A$11:$CN$476,43,FALSE)</f>
        <v>0</v>
      </c>
      <c r="AR101" s="3">
        <f>VLOOKUP(A101,'BalanceSheet 15-8-19'!$A$11:$CN$476,44,FALSE)</f>
        <v>0</v>
      </c>
      <c r="AS101" s="3">
        <f>VLOOKUP(A101,'BalanceSheet 15-8-19'!$A$11:$CN$476,45,FALSE)</f>
        <v>0</v>
      </c>
      <c r="AT101" s="3">
        <f>VLOOKUP(A101,'BalanceSheet 15-8-19'!$A$11:$CN$476,46,FALSE)</f>
        <v>0</v>
      </c>
      <c r="AU101" s="3">
        <f>VLOOKUP(A101,'BalanceSheet 15-8-19'!$A$11:$CN$476,47,FALSE)</f>
        <v>0</v>
      </c>
      <c r="AV101" s="3">
        <f>VLOOKUP(A101,'BalanceSheet 15-8-19'!$A$11:$CN$476,48,FALSE)</f>
        <v>0</v>
      </c>
      <c r="AW101" s="3">
        <f>VLOOKUP(A101,'BalanceSheet 15-8-19'!$A$11:$CN$476,49,FALSE)</f>
        <v>0</v>
      </c>
      <c r="AX101" s="3">
        <f>VLOOKUP(A101,'BalanceSheet 15-8-19'!$A$11:$CN$476,50,FALSE)</f>
        <v>0</v>
      </c>
      <c r="AY101" s="3">
        <f>VLOOKUP(A101,'BalanceSheet 15-8-19'!$A$11:$CN$476,51,FALSE)</f>
        <v>0</v>
      </c>
      <c r="AZ101" s="3">
        <f>VLOOKUP(A101,'BalanceSheet 15-8-19'!$A$11:$CN$476,52,FALSE)</f>
        <v>0</v>
      </c>
      <c r="BA101" s="3">
        <f>VLOOKUP(A101,'BalanceSheet 15-8-19'!$A$11:$CN$476,53,FALSE)</f>
        <v>0</v>
      </c>
      <c r="BB101" s="3">
        <f>VLOOKUP(A101,'BalanceSheet 15-8-19'!$A$11:$CN$476,54,FALSE)</f>
        <v>0</v>
      </c>
      <c r="BC101" s="3">
        <f>VLOOKUP(A101,'BalanceSheet 15-8-19'!$A$11:$CN$476,55,FALSE)</f>
        <v>0</v>
      </c>
      <c r="BD101" s="3">
        <f>VLOOKUP(A101,'BalanceSheet 15-8-19'!$A$11:$CN$476,56,FALSE)</f>
        <v>0</v>
      </c>
      <c r="BE101" s="3">
        <f>VLOOKUP(A101,'BalanceSheet 15-8-19'!$A$11:$CN$476,57,FALSE)</f>
        <v>0</v>
      </c>
      <c r="BF101" s="3">
        <f>VLOOKUP(A101,'BalanceSheet 15-8-19'!$A$11:$CN$476,58,FALSE)</f>
        <v>0</v>
      </c>
      <c r="BG101" s="12">
        <f>VLOOKUP(A101,'BalanceSheet 15-8-19'!$A$11:$CN$476,59,FALSE)</f>
        <v>0</v>
      </c>
      <c r="BH101" s="3">
        <f>VLOOKUP(A101,'BalanceSheet 15-8-19'!$A$11:$CN$476,60,FALSE)</f>
        <v>0</v>
      </c>
      <c r="BI101" s="3">
        <f>VLOOKUP(A101,'BalanceSheet 15-8-19'!$A$11:$CN$476,61,FALSE)</f>
        <v>0</v>
      </c>
      <c r="BJ101" s="3">
        <f>VLOOKUP(A101,'BalanceSheet 15-8-19'!$A$11:$CN$476,62,FALSE)</f>
        <v>0</v>
      </c>
      <c r="BK101" s="3"/>
      <c r="BL101" s="3">
        <f>VLOOKUP(A101,'BalanceSheet 15-8-19'!$A$11:$CN$476,64,FALSE)</f>
        <v>0</v>
      </c>
      <c r="BM101" s="3">
        <f>VLOOKUP(A101,'BalanceSheet 15-8-19'!$A$11:$CN$476,65,FALSE)</f>
        <v>0</v>
      </c>
      <c r="BN101" s="3">
        <f>VLOOKUP(A101,'BalanceSheet 15-8-19'!$A$11:$CN$476,66,FALSE)</f>
        <v>0</v>
      </c>
      <c r="BO101" s="3">
        <f>VLOOKUP(A101,'BalanceSheet 15-8-19'!$A$11:$CN$476,67,FALSE)</f>
        <v>0</v>
      </c>
      <c r="BP101" s="3">
        <f>VLOOKUP(A101,'BalanceSheet 15-8-19'!$A$11:$CN$476,68,FALSE)</f>
        <v>0</v>
      </c>
      <c r="BQ101" s="3">
        <f>VLOOKUP(A101,'BalanceSheet 15-8-19'!$A$11:$CN$476,69,FALSE)</f>
        <v>0</v>
      </c>
      <c r="BR101" s="3">
        <f>VLOOKUP(A101,'BalanceSheet 15-8-19'!$A$11:$CN$476,70,FALSE)</f>
        <v>0</v>
      </c>
      <c r="BS101" s="3">
        <f>VLOOKUP(A101,'BalanceSheet 15-8-19'!$A$11:$CN$476,71,FALSE)</f>
        <v>0</v>
      </c>
      <c r="BT101" s="3">
        <f>VLOOKUP(A101,'BalanceSheet 15-8-19'!$A$11:$CN$476,72,FALSE)</f>
        <v>0</v>
      </c>
      <c r="BU101" s="3">
        <f>VLOOKUP(A101,'BalanceSheet 15-8-19'!$A$11:$CN$476,73,FALSE)</f>
        <v>0</v>
      </c>
      <c r="BV101" s="3">
        <f>VLOOKUP(A101,'BalanceSheet 15-8-19'!$A$11:$CN$476,74,FALSE)</f>
        <v>0</v>
      </c>
      <c r="BW101" s="3">
        <f>VLOOKUP(A101,'BalanceSheet 15-8-19'!$A$11:$CN$476,75,FALSE)</f>
        <v>0</v>
      </c>
      <c r="BX101" s="3">
        <f>VLOOKUP(A101,'BalanceSheet 15-8-19'!$A$11:$CN$476,76,FALSE)</f>
        <v>0</v>
      </c>
      <c r="BY101" s="3">
        <f>VLOOKUP(A101,'BalanceSheet 15-8-19'!$A$11:$CN$476,77,FALSE)</f>
        <v>0</v>
      </c>
      <c r="BZ101" s="3">
        <f>VLOOKUP(A101,'BalanceSheet 15-8-19'!$A$11:$CN$476,78,FALSE)</f>
        <v>0</v>
      </c>
      <c r="CA101" s="3">
        <f>VLOOKUP(A101,'BalanceSheet 15-8-19'!$A$11:$CN$476,79,FALSE)</f>
        <v>0</v>
      </c>
      <c r="CB101" s="3">
        <f>VLOOKUP(A101,'BalanceSheet 15-8-19'!$A$11:$CN$476,80,FALSE)</f>
        <v>0</v>
      </c>
      <c r="CC101" s="3">
        <f>VLOOKUP(A101,'BalanceSheet 15-8-19'!$A$11:$CN$476,81,FALSE)</f>
        <v>0</v>
      </c>
      <c r="CD101" s="3">
        <f>VLOOKUP(A101,'BalanceSheet 15-8-19'!$A$11:$CN$476,82,FALSE)</f>
        <v>0</v>
      </c>
      <c r="CE101" s="3">
        <f>VLOOKUP(A101,'BalanceSheet 15-8-19'!$A$11:$CN$476,83,FALSE)</f>
        <v>0</v>
      </c>
      <c r="CF101" s="3">
        <f>VLOOKUP(A101,'BalanceSheet 15-8-19'!$A$11:$CN$476,84,FALSE)</f>
        <v>0</v>
      </c>
      <c r="CG101" s="3">
        <f>VLOOKUP(A101,'BalanceSheet 15-8-19'!$A$11:$CN$476,85,FALSE)</f>
        <v>0</v>
      </c>
      <c r="CH101" s="3">
        <f>VLOOKUP(A101,'BalanceSheet 15-8-19'!$A$11:$CN$476,86,FALSE)</f>
        <v>0</v>
      </c>
      <c r="CI101" s="3">
        <f>VLOOKUP(A101,'BalanceSheet 15-8-19'!$A$11:$CN$476,87,FALSE)</f>
        <v>0</v>
      </c>
      <c r="CJ101" s="3">
        <f>VLOOKUP(A101,'BalanceSheet 15-8-19'!$A$11:$CN$476,88,FALSE)</f>
        <v>0</v>
      </c>
      <c r="CK101" s="3">
        <f>VLOOKUP(A101,'BalanceSheet 15-8-19'!$A$11:$CN$476,89,FALSE)</f>
        <v>0</v>
      </c>
      <c r="CL101" s="3">
        <f>VLOOKUP(A101,'BalanceSheet 15-8-19'!$A$11:$CN$476,90,FALSE)</f>
        <v>0</v>
      </c>
      <c r="CM101" s="3">
        <f>VLOOKUP(A101,'BalanceSheet 15-8-19'!$A$11:$CN$476,91,FALSE)</f>
        <v>0</v>
      </c>
      <c r="CN101" s="3">
        <f>VLOOKUP(A101,'BalanceSheet 15-8-19'!$A$11:$CS$476,92,FALSE)</f>
        <v>0</v>
      </c>
      <c r="CO101" s="3">
        <f>VLOOKUP(A101,'BalanceSheet 15-8-19'!$A$11:$CS$476,93,FALSE)</f>
        <v>0</v>
      </c>
      <c r="CP101" s="3">
        <f>VLOOKUP(A101,'BalanceSheet 15-8-19'!$A$11:$CS$476,94,FALSE)</f>
        <v>0</v>
      </c>
      <c r="CQ101" s="3">
        <f>VLOOKUP(A101,'BalanceSheet 15-8-19'!$A$11:$CS$476,95,FALSE)</f>
        <v>0</v>
      </c>
      <c r="CR101" s="3">
        <f>VLOOKUP(A101,'BalanceSheet 15-8-19'!$A$11:$CS$476,96,FALSE)</f>
        <v>0</v>
      </c>
      <c r="CS101" s="3">
        <f t="shared" si="3"/>
        <v>0</v>
      </c>
      <c r="CU101" s="19">
        <f>CS101-('BalanceSheet 15-8-19'!CS101-'BalanceSheet 15-8-19'!CV101-'BalanceSheet 15-8-19'!CW101)</f>
        <v>0</v>
      </c>
      <c r="CW101" s="132">
        <f t="shared" si="4"/>
        <v>0</v>
      </c>
      <c r="CZ101" s="148">
        <f>HLOOKUP(A101,CJE!$I$5:$TV$2054,2050, FALSE)</f>
        <v>0</v>
      </c>
      <c r="DB101" s="148">
        <f t="shared" si="5"/>
        <v>0</v>
      </c>
    </row>
    <row r="102" spans="1:106" x14ac:dyDescent="0.2">
      <c r="A102" s="3" t="str">
        <f>'BalanceSheet 15-8-19'!A102</f>
        <v>100-102-81 - OCBC 712022698001 (R A&amp;F)</v>
      </c>
      <c r="B102" s="3">
        <f>VLOOKUP(A102,'BalanceSheet 15-8-19'!$A$11:$CN$476,2,FALSE)</f>
        <v>0</v>
      </c>
      <c r="C102" s="3">
        <f>VLOOKUP(A102,'BalanceSheet 15-8-19'!$A$11:$CN$476,3,FALSE)</f>
        <v>0</v>
      </c>
      <c r="D102" s="3">
        <f>VLOOKUP(A102,'BalanceSheet 15-8-19'!$A$11:$CN$476,4,FALSE)</f>
        <v>0</v>
      </c>
      <c r="E102" s="3">
        <f>VLOOKUP(A102,'BalanceSheet 15-8-19'!$A$11:$CN$476,5,FALSE)</f>
        <v>0</v>
      </c>
      <c r="F102" s="3">
        <f>VLOOKUP(A102,'BalanceSheet 15-8-19'!$A$11:$CN$476,6,FALSE)</f>
        <v>0</v>
      </c>
      <c r="G102" s="3">
        <f>VLOOKUP(A102,'BalanceSheet 15-8-19'!$A$11:$CN$476,7,FALSE)</f>
        <v>0</v>
      </c>
      <c r="H102" s="3">
        <f>VLOOKUP(A102,'BalanceSheet 15-8-19'!$A$11:$CN$476,8,FALSE)</f>
        <v>0</v>
      </c>
      <c r="I102" s="3">
        <f>VLOOKUP(A102,'BalanceSheet 15-8-19'!$A$11:$CN$476,9,FALSE)</f>
        <v>0</v>
      </c>
      <c r="J102" s="3"/>
      <c r="K102" s="3">
        <f>VLOOKUP(A102,'BalanceSheet 15-8-19'!$A$11:$CN$476,11,FALSE)</f>
        <v>0</v>
      </c>
      <c r="L102" s="3">
        <f>VLOOKUP(A102,'BalanceSheet 15-8-19'!$A$11:$CN$476,12,FALSE)</f>
        <v>0</v>
      </c>
      <c r="M102" s="3">
        <f>VLOOKUP(A102,'BalanceSheet 15-8-19'!$A$11:$CN$476,13,FALSE)</f>
        <v>0</v>
      </c>
      <c r="N102" s="3">
        <f>VLOOKUP(A102,'BalanceSheet 15-8-19'!$A$11:$CN$476,14,FALSE)</f>
        <v>0</v>
      </c>
      <c r="O102" s="3">
        <f>VLOOKUP(A102,'BalanceSheet 15-8-19'!$A$11:$CN$476,15,FALSE)</f>
        <v>0</v>
      </c>
      <c r="P102" s="3">
        <f>VLOOKUP(A102,'BalanceSheet 15-8-19'!$A$11:$CN$476,16,FALSE)</f>
        <v>0</v>
      </c>
      <c r="Q102" s="3">
        <f>VLOOKUP(A102,'BalanceSheet 15-8-19'!$A$11:$CN$476,17,FALSE)</f>
        <v>0</v>
      </c>
      <c r="R102" s="3">
        <f>VLOOKUP(A102,'BalanceSheet 15-8-19'!$A$11:$CN$476,18,FALSE)</f>
        <v>0</v>
      </c>
      <c r="S102" s="3">
        <f>VLOOKUP(A102,'BalanceSheet 15-8-19'!$A$11:$CN$476,19,FALSE)</f>
        <v>0</v>
      </c>
      <c r="T102" s="3">
        <f>VLOOKUP(A102,'BalanceSheet 15-8-19'!$A$11:$CN$476,20,FALSE)</f>
        <v>0</v>
      </c>
      <c r="U102" s="3">
        <f>VLOOKUP(A102,'BalanceSheet 15-8-19'!$A$11:$CN$476,21,FALSE)</f>
        <v>0</v>
      </c>
      <c r="V102" s="3">
        <f>VLOOKUP(A102,'BalanceSheet 15-8-19'!$A$11:$CN$476,22,FALSE)</f>
        <v>0</v>
      </c>
      <c r="W102" s="3">
        <f>VLOOKUP(A102,'BalanceSheet 15-8-19'!$A$11:$CN$476,23,FALSE)</f>
        <v>0</v>
      </c>
      <c r="X102" s="3">
        <f>VLOOKUP(A102,'BalanceSheet 15-8-19'!$A$11:$CN$476,24,FALSE)</f>
        <v>0</v>
      </c>
      <c r="Y102" s="3">
        <f>VLOOKUP(A102,'BalanceSheet 15-8-19'!$A$11:$CN$476,25,FALSE)</f>
        <v>0</v>
      </c>
      <c r="Z102" s="3">
        <f>VLOOKUP(A102,'BalanceSheet 15-8-19'!$A$11:$CN$476,26,FALSE)</f>
        <v>0</v>
      </c>
      <c r="AA102" s="3">
        <f>VLOOKUP(A102,'BalanceSheet 15-8-19'!$A$11:$CN$476,27,FALSE)</f>
        <v>0</v>
      </c>
      <c r="AB102" s="3">
        <f>VLOOKUP(A102,'BalanceSheet 15-8-19'!$A$11:$CN$476,28,FALSE)</f>
        <v>0</v>
      </c>
      <c r="AC102" s="3">
        <f>VLOOKUP(A102,'BalanceSheet 15-8-19'!$A$11:$CN$476,29,FALSE)</f>
        <v>0</v>
      </c>
      <c r="AD102" s="3">
        <f>VLOOKUP(A102,'BalanceSheet 15-8-19'!$A$11:$CN$476,30,FALSE)</f>
        <v>0</v>
      </c>
      <c r="AE102" s="3">
        <f>VLOOKUP(A102,'BalanceSheet 15-8-19'!$A$11:$CN$476,31,FALSE)</f>
        <v>0</v>
      </c>
      <c r="AF102" s="3">
        <f>VLOOKUP(A102,'BalanceSheet 15-8-19'!$A$11:$CN$476,32,FALSE)</f>
        <v>0</v>
      </c>
      <c r="AG102" s="3">
        <f>VLOOKUP(A102,'BalanceSheet 15-8-19'!$A$11:$CN$476,33,FALSE)</f>
        <v>0</v>
      </c>
      <c r="AH102" s="3">
        <f>VLOOKUP(A102,'BalanceSheet 15-8-19'!$A$11:$CN$476,34,FALSE)</f>
        <v>0</v>
      </c>
      <c r="AI102" s="3">
        <f>VLOOKUP(A102,'BalanceSheet 15-8-19'!$A$11:$CN$476,35,FALSE)</f>
        <v>0</v>
      </c>
      <c r="AJ102" s="3">
        <f>VLOOKUP(A102,'BalanceSheet 15-8-19'!$A$11:$CN$476,36,FALSE)</f>
        <v>0</v>
      </c>
      <c r="AK102" s="3">
        <f>VLOOKUP(A102,'BalanceSheet 15-8-19'!$A$11:$CN$476,37,FALSE)</f>
        <v>0</v>
      </c>
      <c r="AL102" s="3">
        <f>VLOOKUP(A102,'BalanceSheet 15-8-19'!$A$11:$CN$476,38,FALSE)</f>
        <v>0</v>
      </c>
      <c r="AM102" s="3">
        <f>VLOOKUP(A102,'BalanceSheet 15-8-19'!$A$11:$CN$476,39,FALSE)</f>
        <v>0</v>
      </c>
      <c r="AN102" s="3">
        <f>VLOOKUP(A102,'BalanceSheet 15-8-19'!$A$11:$CN$476,40,FALSE)</f>
        <v>0</v>
      </c>
      <c r="AO102" s="3">
        <f>VLOOKUP(A102,'BalanceSheet 15-8-19'!$A$11:$CN$476,41,FALSE)</f>
        <v>0</v>
      </c>
      <c r="AP102" s="3">
        <f>VLOOKUP(A102,'BalanceSheet 15-8-19'!$A$11:$CN$476,42,FALSE)</f>
        <v>0</v>
      </c>
      <c r="AQ102" s="3">
        <f>VLOOKUP(A102,'BalanceSheet 15-8-19'!$A$11:$CN$476,43,FALSE)</f>
        <v>0</v>
      </c>
      <c r="AR102" s="3">
        <f>VLOOKUP(A102,'BalanceSheet 15-8-19'!$A$11:$CN$476,44,FALSE)</f>
        <v>0</v>
      </c>
      <c r="AS102" s="3">
        <f>VLOOKUP(A102,'BalanceSheet 15-8-19'!$A$11:$CN$476,45,FALSE)</f>
        <v>0</v>
      </c>
      <c r="AT102" s="3">
        <f>VLOOKUP(A102,'BalanceSheet 15-8-19'!$A$11:$CN$476,46,FALSE)</f>
        <v>0</v>
      </c>
      <c r="AU102" s="3">
        <f>VLOOKUP(A102,'BalanceSheet 15-8-19'!$A$11:$CN$476,47,FALSE)</f>
        <v>0</v>
      </c>
      <c r="AV102" s="3">
        <f>VLOOKUP(A102,'BalanceSheet 15-8-19'!$A$11:$CN$476,48,FALSE)</f>
        <v>0</v>
      </c>
      <c r="AW102" s="3">
        <f>VLOOKUP(A102,'BalanceSheet 15-8-19'!$A$11:$CN$476,49,FALSE)</f>
        <v>0</v>
      </c>
      <c r="AX102" s="3">
        <f>VLOOKUP(A102,'BalanceSheet 15-8-19'!$A$11:$CN$476,50,FALSE)</f>
        <v>0</v>
      </c>
      <c r="AY102" s="3">
        <f>VLOOKUP(A102,'BalanceSheet 15-8-19'!$A$11:$CN$476,51,FALSE)</f>
        <v>0</v>
      </c>
      <c r="AZ102" s="3">
        <f>VLOOKUP(A102,'BalanceSheet 15-8-19'!$A$11:$CN$476,52,FALSE)</f>
        <v>0</v>
      </c>
      <c r="BA102" s="3">
        <f>VLOOKUP(A102,'BalanceSheet 15-8-19'!$A$11:$CN$476,53,FALSE)</f>
        <v>0</v>
      </c>
      <c r="BB102" s="3">
        <f>VLOOKUP(A102,'BalanceSheet 15-8-19'!$A$11:$CN$476,54,FALSE)</f>
        <v>0</v>
      </c>
      <c r="BC102" s="3">
        <f>VLOOKUP(A102,'BalanceSheet 15-8-19'!$A$11:$CN$476,55,FALSE)</f>
        <v>0</v>
      </c>
      <c r="BD102" s="3">
        <f>VLOOKUP(A102,'BalanceSheet 15-8-19'!$A$11:$CN$476,56,FALSE)</f>
        <v>0</v>
      </c>
      <c r="BE102" s="3">
        <f>VLOOKUP(A102,'BalanceSheet 15-8-19'!$A$11:$CN$476,57,FALSE)</f>
        <v>0</v>
      </c>
      <c r="BF102" s="3">
        <f>VLOOKUP(A102,'BalanceSheet 15-8-19'!$A$11:$CN$476,58,FALSE)</f>
        <v>0</v>
      </c>
      <c r="BG102" s="12">
        <f>VLOOKUP(A102,'BalanceSheet 15-8-19'!$A$11:$CN$476,59,FALSE)</f>
        <v>0</v>
      </c>
      <c r="BH102" s="3">
        <f>VLOOKUP(A102,'BalanceSheet 15-8-19'!$A$11:$CN$476,60,FALSE)</f>
        <v>0</v>
      </c>
      <c r="BI102" s="3">
        <f>VLOOKUP(A102,'BalanceSheet 15-8-19'!$A$11:$CN$476,61,FALSE)</f>
        <v>0</v>
      </c>
      <c r="BJ102" s="3">
        <f>VLOOKUP(A102,'BalanceSheet 15-8-19'!$A$11:$CN$476,62,FALSE)</f>
        <v>0</v>
      </c>
      <c r="BK102" s="3"/>
      <c r="BL102" s="3">
        <f>VLOOKUP(A102,'BalanceSheet 15-8-19'!$A$11:$CN$476,64,FALSE)</f>
        <v>0</v>
      </c>
      <c r="BM102" s="3">
        <f>VLOOKUP(A102,'BalanceSheet 15-8-19'!$A$11:$CN$476,65,FALSE)</f>
        <v>0</v>
      </c>
      <c r="BN102" s="3">
        <f>VLOOKUP(A102,'BalanceSheet 15-8-19'!$A$11:$CN$476,66,FALSE)</f>
        <v>0</v>
      </c>
      <c r="BO102" s="3">
        <f>VLOOKUP(A102,'BalanceSheet 15-8-19'!$A$11:$CN$476,67,FALSE)</f>
        <v>0</v>
      </c>
      <c r="BP102" s="3">
        <f>VLOOKUP(A102,'BalanceSheet 15-8-19'!$A$11:$CN$476,68,FALSE)</f>
        <v>0</v>
      </c>
      <c r="BQ102" s="3">
        <f>VLOOKUP(A102,'BalanceSheet 15-8-19'!$A$11:$CN$476,69,FALSE)</f>
        <v>0</v>
      </c>
      <c r="BR102" s="3">
        <f>VLOOKUP(A102,'BalanceSheet 15-8-19'!$A$11:$CN$476,70,FALSE)</f>
        <v>0</v>
      </c>
      <c r="BS102" s="3">
        <f>VLOOKUP(A102,'BalanceSheet 15-8-19'!$A$11:$CN$476,71,FALSE)</f>
        <v>0</v>
      </c>
      <c r="BT102" s="3">
        <f>VLOOKUP(A102,'BalanceSheet 15-8-19'!$A$11:$CN$476,72,FALSE)</f>
        <v>0</v>
      </c>
      <c r="BU102" s="3">
        <f>VLOOKUP(A102,'BalanceSheet 15-8-19'!$A$11:$CN$476,73,FALSE)</f>
        <v>0</v>
      </c>
      <c r="BV102" s="3">
        <f>VLOOKUP(A102,'BalanceSheet 15-8-19'!$A$11:$CN$476,74,FALSE)</f>
        <v>0</v>
      </c>
      <c r="BW102" s="3">
        <f>VLOOKUP(A102,'BalanceSheet 15-8-19'!$A$11:$CN$476,75,FALSE)</f>
        <v>0</v>
      </c>
      <c r="BX102" s="3">
        <f>VLOOKUP(A102,'BalanceSheet 15-8-19'!$A$11:$CN$476,76,FALSE)</f>
        <v>0</v>
      </c>
      <c r="BY102" s="3">
        <f>VLOOKUP(A102,'BalanceSheet 15-8-19'!$A$11:$CN$476,77,FALSE)</f>
        <v>0</v>
      </c>
      <c r="BZ102" s="3">
        <f>VLOOKUP(A102,'BalanceSheet 15-8-19'!$A$11:$CN$476,78,FALSE)</f>
        <v>0</v>
      </c>
      <c r="CA102" s="3">
        <f>VLOOKUP(A102,'BalanceSheet 15-8-19'!$A$11:$CN$476,79,FALSE)</f>
        <v>0</v>
      </c>
      <c r="CB102" s="3">
        <f>VLOOKUP(A102,'BalanceSheet 15-8-19'!$A$11:$CN$476,80,FALSE)</f>
        <v>0</v>
      </c>
      <c r="CC102" s="3">
        <f>VLOOKUP(A102,'BalanceSheet 15-8-19'!$A$11:$CN$476,81,FALSE)</f>
        <v>0</v>
      </c>
      <c r="CD102" s="3">
        <f>VLOOKUP(A102,'BalanceSheet 15-8-19'!$A$11:$CN$476,82,FALSE)</f>
        <v>0</v>
      </c>
      <c r="CE102" s="3">
        <f>VLOOKUP(A102,'BalanceSheet 15-8-19'!$A$11:$CN$476,83,FALSE)</f>
        <v>0</v>
      </c>
      <c r="CF102" s="3">
        <f>VLOOKUP(A102,'BalanceSheet 15-8-19'!$A$11:$CN$476,84,FALSE)</f>
        <v>0</v>
      </c>
      <c r="CG102" s="3">
        <f>VLOOKUP(A102,'BalanceSheet 15-8-19'!$A$11:$CN$476,85,FALSE)</f>
        <v>0</v>
      </c>
      <c r="CH102" s="3">
        <f>VLOOKUP(A102,'BalanceSheet 15-8-19'!$A$11:$CN$476,86,FALSE)</f>
        <v>0</v>
      </c>
      <c r="CI102" s="3">
        <f>VLOOKUP(A102,'BalanceSheet 15-8-19'!$A$11:$CN$476,87,FALSE)</f>
        <v>0</v>
      </c>
      <c r="CJ102" s="3">
        <f>VLOOKUP(A102,'BalanceSheet 15-8-19'!$A$11:$CN$476,88,FALSE)</f>
        <v>0</v>
      </c>
      <c r="CK102" s="3">
        <f>VLOOKUP(A102,'BalanceSheet 15-8-19'!$A$11:$CN$476,89,FALSE)</f>
        <v>0</v>
      </c>
      <c r="CL102" s="3">
        <f>VLOOKUP(A102,'BalanceSheet 15-8-19'!$A$11:$CN$476,90,FALSE)</f>
        <v>0</v>
      </c>
      <c r="CM102" s="3">
        <f>VLOOKUP(A102,'BalanceSheet 15-8-19'!$A$11:$CN$476,91,FALSE)</f>
        <v>0</v>
      </c>
      <c r="CN102" s="3">
        <f>VLOOKUP(A102,'BalanceSheet 15-8-19'!$A$11:$CS$476,92,FALSE)</f>
        <v>0</v>
      </c>
      <c r="CO102" s="3">
        <f>VLOOKUP(A102,'BalanceSheet 15-8-19'!$A$11:$CS$476,93,FALSE)</f>
        <v>0</v>
      </c>
      <c r="CP102" s="3">
        <f>VLOOKUP(A102,'BalanceSheet 15-8-19'!$A$11:$CS$476,94,FALSE)</f>
        <v>0</v>
      </c>
      <c r="CQ102" s="3">
        <f>VLOOKUP(A102,'BalanceSheet 15-8-19'!$A$11:$CS$476,95,FALSE)</f>
        <v>0</v>
      </c>
      <c r="CR102" s="3">
        <f>VLOOKUP(A102,'BalanceSheet 15-8-19'!$A$11:$CS$476,96,FALSE)</f>
        <v>0</v>
      </c>
      <c r="CS102" s="3">
        <f t="shared" si="3"/>
        <v>0</v>
      </c>
      <c r="CU102" s="19">
        <f>CS102-('BalanceSheet 15-8-19'!CS102-'BalanceSheet 15-8-19'!CV102-'BalanceSheet 15-8-19'!CW102)</f>
        <v>0</v>
      </c>
      <c r="CW102" s="132">
        <f t="shared" si="4"/>
        <v>0</v>
      </c>
      <c r="CZ102" s="148">
        <f>HLOOKUP(A102,CJE!$I$5:$TV$2054,2050, FALSE)</f>
        <v>0</v>
      </c>
      <c r="DB102" s="148">
        <f t="shared" si="5"/>
        <v>0</v>
      </c>
    </row>
    <row r="103" spans="1:106" x14ac:dyDescent="0.2">
      <c r="A103" s="3" t="str">
        <f>'BalanceSheet 15-8-19'!A103</f>
        <v>100-102-82 - OCBC 712022722001 (R Asset Management)</v>
      </c>
      <c r="B103" s="3">
        <f>VLOOKUP(A103,'BalanceSheet 15-8-19'!$A$11:$CN$476,2,FALSE)</f>
        <v>0</v>
      </c>
      <c r="C103" s="3">
        <f>VLOOKUP(A103,'BalanceSheet 15-8-19'!$A$11:$CN$476,3,FALSE)</f>
        <v>0</v>
      </c>
      <c r="D103" s="3">
        <f>VLOOKUP(A103,'BalanceSheet 15-8-19'!$A$11:$CN$476,4,FALSE)</f>
        <v>0</v>
      </c>
      <c r="E103" s="3">
        <f>VLOOKUP(A103,'BalanceSheet 15-8-19'!$A$11:$CN$476,5,FALSE)</f>
        <v>0</v>
      </c>
      <c r="F103" s="3">
        <f>VLOOKUP(A103,'BalanceSheet 15-8-19'!$A$11:$CN$476,6,FALSE)</f>
        <v>0</v>
      </c>
      <c r="G103" s="3">
        <f>VLOOKUP(A103,'BalanceSheet 15-8-19'!$A$11:$CN$476,7,FALSE)</f>
        <v>0</v>
      </c>
      <c r="H103" s="3">
        <f>VLOOKUP(A103,'BalanceSheet 15-8-19'!$A$11:$CN$476,8,FALSE)</f>
        <v>0</v>
      </c>
      <c r="I103" s="3">
        <f>VLOOKUP(A103,'BalanceSheet 15-8-19'!$A$11:$CN$476,9,FALSE)</f>
        <v>0</v>
      </c>
      <c r="J103" s="3"/>
      <c r="K103" s="3">
        <f>VLOOKUP(A103,'BalanceSheet 15-8-19'!$A$11:$CN$476,11,FALSE)</f>
        <v>0</v>
      </c>
      <c r="L103" s="3">
        <f>VLOOKUP(A103,'BalanceSheet 15-8-19'!$A$11:$CN$476,12,FALSE)</f>
        <v>0</v>
      </c>
      <c r="M103" s="3">
        <f>VLOOKUP(A103,'BalanceSheet 15-8-19'!$A$11:$CN$476,13,FALSE)</f>
        <v>0</v>
      </c>
      <c r="N103" s="3">
        <f>VLOOKUP(A103,'BalanceSheet 15-8-19'!$A$11:$CN$476,14,FALSE)</f>
        <v>0</v>
      </c>
      <c r="O103" s="3">
        <f>VLOOKUP(A103,'BalanceSheet 15-8-19'!$A$11:$CN$476,15,FALSE)</f>
        <v>0</v>
      </c>
      <c r="P103" s="3">
        <f>VLOOKUP(A103,'BalanceSheet 15-8-19'!$A$11:$CN$476,16,FALSE)</f>
        <v>0</v>
      </c>
      <c r="Q103" s="3">
        <f>VLOOKUP(A103,'BalanceSheet 15-8-19'!$A$11:$CN$476,17,FALSE)</f>
        <v>0</v>
      </c>
      <c r="R103" s="3">
        <f>VLOOKUP(A103,'BalanceSheet 15-8-19'!$A$11:$CN$476,18,FALSE)</f>
        <v>0</v>
      </c>
      <c r="S103" s="3">
        <f>VLOOKUP(A103,'BalanceSheet 15-8-19'!$A$11:$CN$476,19,FALSE)</f>
        <v>0</v>
      </c>
      <c r="T103" s="3">
        <f>VLOOKUP(A103,'BalanceSheet 15-8-19'!$A$11:$CN$476,20,FALSE)</f>
        <v>0</v>
      </c>
      <c r="U103" s="3">
        <f>VLOOKUP(A103,'BalanceSheet 15-8-19'!$A$11:$CN$476,21,FALSE)</f>
        <v>0</v>
      </c>
      <c r="V103" s="3">
        <f>VLOOKUP(A103,'BalanceSheet 15-8-19'!$A$11:$CN$476,22,FALSE)</f>
        <v>0</v>
      </c>
      <c r="W103" s="3">
        <f>VLOOKUP(A103,'BalanceSheet 15-8-19'!$A$11:$CN$476,23,FALSE)</f>
        <v>0</v>
      </c>
      <c r="X103" s="3">
        <f>VLOOKUP(A103,'BalanceSheet 15-8-19'!$A$11:$CN$476,24,FALSE)</f>
        <v>0</v>
      </c>
      <c r="Y103" s="3">
        <f>VLOOKUP(A103,'BalanceSheet 15-8-19'!$A$11:$CN$476,25,FALSE)</f>
        <v>0</v>
      </c>
      <c r="Z103" s="3">
        <f>VLOOKUP(A103,'BalanceSheet 15-8-19'!$A$11:$CN$476,26,FALSE)</f>
        <v>0</v>
      </c>
      <c r="AA103" s="3">
        <f>VLOOKUP(A103,'BalanceSheet 15-8-19'!$A$11:$CN$476,27,FALSE)</f>
        <v>0</v>
      </c>
      <c r="AB103" s="3">
        <f>VLOOKUP(A103,'BalanceSheet 15-8-19'!$A$11:$CN$476,28,FALSE)</f>
        <v>0</v>
      </c>
      <c r="AC103" s="3">
        <f>VLOOKUP(A103,'BalanceSheet 15-8-19'!$A$11:$CN$476,29,FALSE)</f>
        <v>0</v>
      </c>
      <c r="AD103" s="3">
        <f>VLOOKUP(A103,'BalanceSheet 15-8-19'!$A$11:$CN$476,30,FALSE)</f>
        <v>0</v>
      </c>
      <c r="AE103" s="3">
        <f>VLOOKUP(A103,'BalanceSheet 15-8-19'!$A$11:$CN$476,31,FALSE)</f>
        <v>0</v>
      </c>
      <c r="AF103" s="3">
        <f>VLOOKUP(A103,'BalanceSheet 15-8-19'!$A$11:$CN$476,32,FALSE)</f>
        <v>0</v>
      </c>
      <c r="AG103" s="3">
        <f>VLOOKUP(A103,'BalanceSheet 15-8-19'!$A$11:$CN$476,33,FALSE)</f>
        <v>0</v>
      </c>
      <c r="AH103" s="3">
        <f>VLOOKUP(A103,'BalanceSheet 15-8-19'!$A$11:$CN$476,34,FALSE)</f>
        <v>0</v>
      </c>
      <c r="AI103" s="3">
        <f>VLOOKUP(A103,'BalanceSheet 15-8-19'!$A$11:$CN$476,35,FALSE)</f>
        <v>0</v>
      </c>
      <c r="AJ103" s="3">
        <f>VLOOKUP(A103,'BalanceSheet 15-8-19'!$A$11:$CN$476,36,FALSE)</f>
        <v>0</v>
      </c>
      <c r="AK103" s="3">
        <f>VLOOKUP(A103,'BalanceSheet 15-8-19'!$A$11:$CN$476,37,FALSE)</f>
        <v>0</v>
      </c>
      <c r="AL103" s="3">
        <f>VLOOKUP(A103,'BalanceSheet 15-8-19'!$A$11:$CN$476,38,FALSE)</f>
        <v>0</v>
      </c>
      <c r="AM103" s="3">
        <f>VLOOKUP(A103,'BalanceSheet 15-8-19'!$A$11:$CN$476,39,FALSE)</f>
        <v>0</v>
      </c>
      <c r="AN103" s="3">
        <f>VLOOKUP(A103,'BalanceSheet 15-8-19'!$A$11:$CN$476,40,FALSE)</f>
        <v>0</v>
      </c>
      <c r="AO103" s="3">
        <f>VLOOKUP(A103,'BalanceSheet 15-8-19'!$A$11:$CN$476,41,FALSE)</f>
        <v>0</v>
      </c>
      <c r="AP103" s="3">
        <f>VLOOKUP(A103,'BalanceSheet 15-8-19'!$A$11:$CN$476,42,FALSE)</f>
        <v>0</v>
      </c>
      <c r="AQ103" s="3">
        <f>VLOOKUP(A103,'BalanceSheet 15-8-19'!$A$11:$CN$476,43,FALSE)</f>
        <v>0</v>
      </c>
      <c r="AR103" s="3">
        <f>VLOOKUP(A103,'BalanceSheet 15-8-19'!$A$11:$CN$476,44,FALSE)</f>
        <v>0</v>
      </c>
      <c r="AS103" s="3">
        <f>VLOOKUP(A103,'BalanceSheet 15-8-19'!$A$11:$CN$476,45,FALSE)</f>
        <v>0</v>
      </c>
      <c r="AT103" s="3">
        <f>VLOOKUP(A103,'BalanceSheet 15-8-19'!$A$11:$CN$476,46,FALSE)</f>
        <v>0</v>
      </c>
      <c r="AU103" s="3">
        <f>VLOOKUP(A103,'BalanceSheet 15-8-19'!$A$11:$CN$476,47,FALSE)</f>
        <v>0</v>
      </c>
      <c r="AV103" s="3">
        <f>VLOOKUP(A103,'BalanceSheet 15-8-19'!$A$11:$CN$476,48,FALSE)</f>
        <v>0</v>
      </c>
      <c r="AW103" s="3">
        <f>VLOOKUP(A103,'BalanceSheet 15-8-19'!$A$11:$CN$476,49,FALSE)</f>
        <v>0</v>
      </c>
      <c r="AX103" s="3">
        <f>VLOOKUP(A103,'BalanceSheet 15-8-19'!$A$11:$CN$476,50,FALSE)</f>
        <v>0</v>
      </c>
      <c r="AY103" s="3">
        <f>VLOOKUP(A103,'BalanceSheet 15-8-19'!$A$11:$CN$476,51,FALSE)</f>
        <v>0</v>
      </c>
      <c r="AZ103" s="3">
        <f>VLOOKUP(A103,'BalanceSheet 15-8-19'!$A$11:$CN$476,52,FALSE)</f>
        <v>0</v>
      </c>
      <c r="BA103" s="3">
        <f>VLOOKUP(A103,'BalanceSheet 15-8-19'!$A$11:$CN$476,53,FALSE)</f>
        <v>0</v>
      </c>
      <c r="BB103" s="3">
        <f>VLOOKUP(A103,'BalanceSheet 15-8-19'!$A$11:$CN$476,54,FALSE)</f>
        <v>0</v>
      </c>
      <c r="BC103" s="3">
        <f>VLOOKUP(A103,'BalanceSheet 15-8-19'!$A$11:$CN$476,55,FALSE)</f>
        <v>0</v>
      </c>
      <c r="BD103" s="3">
        <f>VLOOKUP(A103,'BalanceSheet 15-8-19'!$A$11:$CN$476,56,FALSE)</f>
        <v>0</v>
      </c>
      <c r="BE103" s="3">
        <f>VLOOKUP(A103,'BalanceSheet 15-8-19'!$A$11:$CN$476,57,FALSE)</f>
        <v>0</v>
      </c>
      <c r="BF103" s="3">
        <f>VLOOKUP(A103,'BalanceSheet 15-8-19'!$A$11:$CN$476,58,FALSE)</f>
        <v>0</v>
      </c>
      <c r="BG103" s="12">
        <f>VLOOKUP(A103,'BalanceSheet 15-8-19'!$A$11:$CN$476,59,FALSE)</f>
        <v>0</v>
      </c>
      <c r="BH103" s="3">
        <f>VLOOKUP(A103,'BalanceSheet 15-8-19'!$A$11:$CN$476,60,FALSE)</f>
        <v>0</v>
      </c>
      <c r="BI103" s="3">
        <f>VLOOKUP(A103,'BalanceSheet 15-8-19'!$A$11:$CN$476,61,FALSE)</f>
        <v>0</v>
      </c>
      <c r="BJ103" s="3">
        <f>VLOOKUP(A103,'BalanceSheet 15-8-19'!$A$11:$CN$476,62,FALSE)</f>
        <v>0</v>
      </c>
      <c r="BK103" s="3"/>
      <c r="BL103" s="3">
        <f>VLOOKUP(A103,'BalanceSheet 15-8-19'!$A$11:$CN$476,64,FALSE)</f>
        <v>0</v>
      </c>
      <c r="BM103" s="3">
        <f>VLOOKUP(A103,'BalanceSheet 15-8-19'!$A$11:$CN$476,65,FALSE)</f>
        <v>0</v>
      </c>
      <c r="BN103" s="3">
        <f>VLOOKUP(A103,'BalanceSheet 15-8-19'!$A$11:$CN$476,66,FALSE)</f>
        <v>0</v>
      </c>
      <c r="BO103" s="3">
        <f>VLOOKUP(A103,'BalanceSheet 15-8-19'!$A$11:$CN$476,67,FALSE)</f>
        <v>0</v>
      </c>
      <c r="BP103" s="3">
        <f>VLOOKUP(A103,'BalanceSheet 15-8-19'!$A$11:$CN$476,68,FALSE)</f>
        <v>0</v>
      </c>
      <c r="BQ103" s="3">
        <f>VLOOKUP(A103,'BalanceSheet 15-8-19'!$A$11:$CN$476,69,FALSE)</f>
        <v>0</v>
      </c>
      <c r="BR103" s="3">
        <f>VLOOKUP(A103,'BalanceSheet 15-8-19'!$A$11:$CN$476,70,FALSE)</f>
        <v>0</v>
      </c>
      <c r="BS103" s="3">
        <f>VLOOKUP(A103,'BalanceSheet 15-8-19'!$A$11:$CN$476,71,FALSE)</f>
        <v>0</v>
      </c>
      <c r="BT103" s="3">
        <f>VLOOKUP(A103,'BalanceSheet 15-8-19'!$A$11:$CN$476,72,FALSE)</f>
        <v>0</v>
      </c>
      <c r="BU103" s="3">
        <f>VLOOKUP(A103,'BalanceSheet 15-8-19'!$A$11:$CN$476,73,FALSE)</f>
        <v>0</v>
      </c>
      <c r="BV103" s="3">
        <f>VLOOKUP(A103,'BalanceSheet 15-8-19'!$A$11:$CN$476,74,FALSE)</f>
        <v>0</v>
      </c>
      <c r="BW103" s="3">
        <f>VLOOKUP(A103,'BalanceSheet 15-8-19'!$A$11:$CN$476,75,FALSE)</f>
        <v>0</v>
      </c>
      <c r="BX103" s="3">
        <f>VLOOKUP(A103,'BalanceSheet 15-8-19'!$A$11:$CN$476,76,FALSE)</f>
        <v>0</v>
      </c>
      <c r="BY103" s="3">
        <f>VLOOKUP(A103,'BalanceSheet 15-8-19'!$A$11:$CN$476,77,FALSE)</f>
        <v>0</v>
      </c>
      <c r="BZ103" s="3">
        <f>VLOOKUP(A103,'BalanceSheet 15-8-19'!$A$11:$CN$476,78,FALSE)</f>
        <v>0</v>
      </c>
      <c r="CA103" s="3">
        <f>VLOOKUP(A103,'BalanceSheet 15-8-19'!$A$11:$CN$476,79,FALSE)</f>
        <v>0</v>
      </c>
      <c r="CB103" s="3">
        <f>VLOOKUP(A103,'BalanceSheet 15-8-19'!$A$11:$CN$476,80,FALSE)</f>
        <v>0</v>
      </c>
      <c r="CC103" s="3">
        <f>VLOOKUP(A103,'BalanceSheet 15-8-19'!$A$11:$CN$476,81,FALSE)</f>
        <v>0</v>
      </c>
      <c r="CD103" s="3">
        <f>VLOOKUP(A103,'BalanceSheet 15-8-19'!$A$11:$CN$476,82,FALSE)</f>
        <v>0</v>
      </c>
      <c r="CE103" s="3">
        <f>VLOOKUP(A103,'BalanceSheet 15-8-19'!$A$11:$CN$476,83,FALSE)</f>
        <v>0</v>
      </c>
      <c r="CF103" s="3">
        <f>VLOOKUP(A103,'BalanceSheet 15-8-19'!$A$11:$CN$476,84,FALSE)</f>
        <v>0</v>
      </c>
      <c r="CG103" s="3">
        <f>VLOOKUP(A103,'BalanceSheet 15-8-19'!$A$11:$CN$476,85,FALSE)</f>
        <v>0</v>
      </c>
      <c r="CH103" s="3">
        <f>VLOOKUP(A103,'BalanceSheet 15-8-19'!$A$11:$CN$476,86,FALSE)</f>
        <v>0</v>
      </c>
      <c r="CI103" s="3">
        <f>VLOOKUP(A103,'BalanceSheet 15-8-19'!$A$11:$CN$476,87,FALSE)</f>
        <v>0</v>
      </c>
      <c r="CJ103" s="3">
        <f>VLOOKUP(A103,'BalanceSheet 15-8-19'!$A$11:$CN$476,88,FALSE)</f>
        <v>0</v>
      </c>
      <c r="CK103" s="3">
        <f>VLOOKUP(A103,'BalanceSheet 15-8-19'!$A$11:$CN$476,89,FALSE)</f>
        <v>0</v>
      </c>
      <c r="CL103" s="3">
        <f>VLOOKUP(A103,'BalanceSheet 15-8-19'!$A$11:$CN$476,90,FALSE)</f>
        <v>0</v>
      </c>
      <c r="CM103" s="3">
        <f>VLOOKUP(A103,'BalanceSheet 15-8-19'!$A$11:$CN$476,91,FALSE)</f>
        <v>0</v>
      </c>
      <c r="CN103" s="3">
        <f>VLOOKUP(A103,'BalanceSheet 15-8-19'!$A$11:$CS$476,92,FALSE)</f>
        <v>0</v>
      </c>
      <c r="CO103" s="3">
        <f>VLOOKUP(A103,'BalanceSheet 15-8-19'!$A$11:$CS$476,93,FALSE)</f>
        <v>0</v>
      </c>
      <c r="CP103" s="3">
        <f>VLOOKUP(A103,'BalanceSheet 15-8-19'!$A$11:$CS$476,94,FALSE)</f>
        <v>0</v>
      </c>
      <c r="CQ103" s="3">
        <f>VLOOKUP(A103,'BalanceSheet 15-8-19'!$A$11:$CS$476,95,FALSE)</f>
        <v>0</v>
      </c>
      <c r="CR103" s="3">
        <f>VLOOKUP(A103,'BalanceSheet 15-8-19'!$A$11:$CS$476,96,FALSE)</f>
        <v>0</v>
      </c>
      <c r="CS103" s="3">
        <f t="shared" si="3"/>
        <v>0</v>
      </c>
      <c r="CU103" s="19">
        <f>CS103-('BalanceSheet 15-8-19'!CS103-'BalanceSheet 15-8-19'!CV103-'BalanceSheet 15-8-19'!CW103)</f>
        <v>0</v>
      </c>
      <c r="CW103" s="132">
        <f t="shared" si="4"/>
        <v>0</v>
      </c>
      <c r="CZ103" s="148">
        <f>HLOOKUP(A103,CJE!$I$5:$TV$2054,2050, FALSE)</f>
        <v>0</v>
      </c>
      <c r="DB103" s="148">
        <f t="shared" si="5"/>
        <v>0</v>
      </c>
    </row>
    <row r="104" spans="1:106" x14ac:dyDescent="0.2">
      <c r="A104" s="3" t="str">
        <f>'BalanceSheet 15-8-19'!A104</f>
        <v>100-102-83 - OCBC 712022706001 (R Aviation)</v>
      </c>
      <c r="B104" s="3">
        <f>VLOOKUP(A104,'BalanceSheet 15-8-19'!$A$11:$CN$476,2,FALSE)</f>
        <v>0</v>
      </c>
      <c r="C104" s="3">
        <f>VLOOKUP(A104,'BalanceSheet 15-8-19'!$A$11:$CN$476,3,FALSE)</f>
        <v>0</v>
      </c>
      <c r="D104" s="3">
        <f>VLOOKUP(A104,'BalanceSheet 15-8-19'!$A$11:$CN$476,4,FALSE)</f>
        <v>0</v>
      </c>
      <c r="E104" s="3">
        <f>VLOOKUP(A104,'BalanceSheet 15-8-19'!$A$11:$CN$476,5,FALSE)</f>
        <v>0</v>
      </c>
      <c r="F104" s="3">
        <f>VLOOKUP(A104,'BalanceSheet 15-8-19'!$A$11:$CN$476,6,FALSE)</f>
        <v>0</v>
      </c>
      <c r="G104" s="3">
        <f>VLOOKUP(A104,'BalanceSheet 15-8-19'!$A$11:$CN$476,7,FALSE)</f>
        <v>0</v>
      </c>
      <c r="H104" s="3">
        <f>VLOOKUP(A104,'BalanceSheet 15-8-19'!$A$11:$CN$476,8,FALSE)</f>
        <v>0</v>
      </c>
      <c r="I104" s="3">
        <f>VLOOKUP(A104,'BalanceSheet 15-8-19'!$A$11:$CN$476,9,FALSE)</f>
        <v>0</v>
      </c>
      <c r="J104" s="3"/>
      <c r="K104" s="3">
        <f>VLOOKUP(A104,'BalanceSheet 15-8-19'!$A$11:$CN$476,11,FALSE)</f>
        <v>0</v>
      </c>
      <c r="L104" s="3">
        <f>VLOOKUP(A104,'BalanceSheet 15-8-19'!$A$11:$CN$476,12,FALSE)</f>
        <v>0</v>
      </c>
      <c r="M104" s="3">
        <f>VLOOKUP(A104,'BalanceSheet 15-8-19'!$A$11:$CN$476,13,FALSE)</f>
        <v>0</v>
      </c>
      <c r="N104" s="3">
        <f>VLOOKUP(A104,'BalanceSheet 15-8-19'!$A$11:$CN$476,14,FALSE)</f>
        <v>0</v>
      </c>
      <c r="O104" s="3">
        <f>VLOOKUP(A104,'BalanceSheet 15-8-19'!$A$11:$CN$476,15,FALSE)</f>
        <v>0</v>
      </c>
      <c r="P104" s="3">
        <f>VLOOKUP(A104,'BalanceSheet 15-8-19'!$A$11:$CN$476,16,FALSE)</f>
        <v>0</v>
      </c>
      <c r="Q104" s="3">
        <f>VLOOKUP(A104,'BalanceSheet 15-8-19'!$A$11:$CN$476,17,FALSE)</f>
        <v>0</v>
      </c>
      <c r="R104" s="3">
        <f>VLOOKUP(A104,'BalanceSheet 15-8-19'!$A$11:$CN$476,18,FALSE)</f>
        <v>0</v>
      </c>
      <c r="S104" s="3">
        <f>VLOOKUP(A104,'BalanceSheet 15-8-19'!$A$11:$CN$476,19,FALSE)</f>
        <v>0</v>
      </c>
      <c r="T104" s="3">
        <f>VLOOKUP(A104,'BalanceSheet 15-8-19'!$A$11:$CN$476,20,FALSE)</f>
        <v>0</v>
      </c>
      <c r="U104" s="3">
        <f>VLOOKUP(A104,'BalanceSheet 15-8-19'!$A$11:$CN$476,21,FALSE)</f>
        <v>0</v>
      </c>
      <c r="V104" s="3">
        <f>VLOOKUP(A104,'BalanceSheet 15-8-19'!$A$11:$CN$476,22,FALSE)</f>
        <v>0</v>
      </c>
      <c r="W104" s="3">
        <f>VLOOKUP(A104,'BalanceSheet 15-8-19'!$A$11:$CN$476,23,FALSE)</f>
        <v>0</v>
      </c>
      <c r="X104" s="3">
        <f>VLOOKUP(A104,'BalanceSheet 15-8-19'!$A$11:$CN$476,24,FALSE)</f>
        <v>0</v>
      </c>
      <c r="Y104" s="3">
        <f>VLOOKUP(A104,'BalanceSheet 15-8-19'!$A$11:$CN$476,25,FALSE)</f>
        <v>0</v>
      </c>
      <c r="Z104" s="3">
        <f>VLOOKUP(A104,'BalanceSheet 15-8-19'!$A$11:$CN$476,26,FALSE)</f>
        <v>0</v>
      </c>
      <c r="AA104" s="3">
        <f>VLOOKUP(A104,'BalanceSheet 15-8-19'!$A$11:$CN$476,27,FALSE)</f>
        <v>0</v>
      </c>
      <c r="AB104" s="3">
        <f>VLOOKUP(A104,'BalanceSheet 15-8-19'!$A$11:$CN$476,28,FALSE)</f>
        <v>0</v>
      </c>
      <c r="AC104" s="3">
        <f>VLOOKUP(A104,'BalanceSheet 15-8-19'!$A$11:$CN$476,29,FALSE)</f>
        <v>0</v>
      </c>
      <c r="AD104" s="3">
        <f>VLOOKUP(A104,'BalanceSheet 15-8-19'!$A$11:$CN$476,30,FALSE)</f>
        <v>0</v>
      </c>
      <c r="AE104" s="3">
        <f>VLOOKUP(A104,'BalanceSheet 15-8-19'!$A$11:$CN$476,31,FALSE)</f>
        <v>0</v>
      </c>
      <c r="AF104" s="3">
        <f>VLOOKUP(A104,'BalanceSheet 15-8-19'!$A$11:$CN$476,32,FALSE)</f>
        <v>0</v>
      </c>
      <c r="AG104" s="3">
        <f>VLOOKUP(A104,'BalanceSheet 15-8-19'!$A$11:$CN$476,33,FALSE)</f>
        <v>0</v>
      </c>
      <c r="AH104" s="3">
        <f>VLOOKUP(A104,'BalanceSheet 15-8-19'!$A$11:$CN$476,34,FALSE)</f>
        <v>0</v>
      </c>
      <c r="AI104" s="3">
        <f>VLOOKUP(A104,'BalanceSheet 15-8-19'!$A$11:$CN$476,35,FALSE)</f>
        <v>0</v>
      </c>
      <c r="AJ104" s="3">
        <f>VLOOKUP(A104,'BalanceSheet 15-8-19'!$A$11:$CN$476,36,FALSE)</f>
        <v>0</v>
      </c>
      <c r="AK104" s="3">
        <f>VLOOKUP(A104,'BalanceSheet 15-8-19'!$A$11:$CN$476,37,FALSE)</f>
        <v>0</v>
      </c>
      <c r="AL104" s="3">
        <f>VLOOKUP(A104,'BalanceSheet 15-8-19'!$A$11:$CN$476,38,FALSE)</f>
        <v>0</v>
      </c>
      <c r="AM104" s="3">
        <f>VLOOKUP(A104,'BalanceSheet 15-8-19'!$A$11:$CN$476,39,FALSE)</f>
        <v>0</v>
      </c>
      <c r="AN104" s="3">
        <f>VLOOKUP(A104,'BalanceSheet 15-8-19'!$A$11:$CN$476,40,FALSE)</f>
        <v>0</v>
      </c>
      <c r="AO104" s="3">
        <f>VLOOKUP(A104,'BalanceSheet 15-8-19'!$A$11:$CN$476,41,FALSE)</f>
        <v>0</v>
      </c>
      <c r="AP104" s="3">
        <f>VLOOKUP(A104,'BalanceSheet 15-8-19'!$A$11:$CN$476,42,FALSE)</f>
        <v>0</v>
      </c>
      <c r="AQ104" s="3">
        <f>VLOOKUP(A104,'BalanceSheet 15-8-19'!$A$11:$CN$476,43,FALSE)</f>
        <v>0</v>
      </c>
      <c r="AR104" s="3">
        <f>VLOOKUP(A104,'BalanceSheet 15-8-19'!$A$11:$CN$476,44,FALSE)</f>
        <v>0</v>
      </c>
      <c r="AS104" s="3">
        <f>VLOOKUP(A104,'BalanceSheet 15-8-19'!$A$11:$CN$476,45,FALSE)</f>
        <v>0</v>
      </c>
      <c r="AT104" s="3">
        <f>VLOOKUP(A104,'BalanceSheet 15-8-19'!$A$11:$CN$476,46,FALSE)</f>
        <v>0</v>
      </c>
      <c r="AU104" s="3">
        <f>VLOOKUP(A104,'BalanceSheet 15-8-19'!$A$11:$CN$476,47,FALSE)</f>
        <v>0</v>
      </c>
      <c r="AV104" s="3">
        <f>VLOOKUP(A104,'BalanceSheet 15-8-19'!$A$11:$CN$476,48,FALSE)</f>
        <v>0</v>
      </c>
      <c r="AW104" s="3">
        <f>VLOOKUP(A104,'BalanceSheet 15-8-19'!$A$11:$CN$476,49,FALSE)</f>
        <v>0</v>
      </c>
      <c r="AX104" s="3">
        <f>VLOOKUP(A104,'BalanceSheet 15-8-19'!$A$11:$CN$476,50,FALSE)</f>
        <v>0</v>
      </c>
      <c r="AY104" s="3">
        <f>VLOOKUP(A104,'BalanceSheet 15-8-19'!$A$11:$CN$476,51,FALSE)</f>
        <v>0</v>
      </c>
      <c r="AZ104" s="3">
        <f>VLOOKUP(A104,'BalanceSheet 15-8-19'!$A$11:$CN$476,52,FALSE)</f>
        <v>0</v>
      </c>
      <c r="BA104" s="3">
        <f>VLOOKUP(A104,'BalanceSheet 15-8-19'!$A$11:$CN$476,53,FALSE)</f>
        <v>0</v>
      </c>
      <c r="BB104" s="3">
        <f>VLOOKUP(A104,'BalanceSheet 15-8-19'!$A$11:$CN$476,54,FALSE)</f>
        <v>0</v>
      </c>
      <c r="BC104" s="3">
        <f>VLOOKUP(A104,'BalanceSheet 15-8-19'!$A$11:$CN$476,55,FALSE)</f>
        <v>0</v>
      </c>
      <c r="BD104" s="3">
        <f>VLOOKUP(A104,'BalanceSheet 15-8-19'!$A$11:$CN$476,56,FALSE)</f>
        <v>0</v>
      </c>
      <c r="BE104" s="3">
        <f>VLOOKUP(A104,'BalanceSheet 15-8-19'!$A$11:$CN$476,57,FALSE)</f>
        <v>0</v>
      </c>
      <c r="BF104" s="3">
        <f>VLOOKUP(A104,'BalanceSheet 15-8-19'!$A$11:$CN$476,58,FALSE)</f>
        <v>0</v>
      </c>
      <c r="BG104" s="12">
        <f>VLOOKUP(A104,'BalanceSheet 15-8-19'!$A$11:$CN$476,59,FALSE)</f>
        <v>0</v>
      </c>
      <c r="BH104" s="3">
        <f>VLOOKUP(A104,'BalanceSheet 15-8-19'!$A$11:$CN$476,60,FALSE)</f>
        <v>0</v>
      </c>
      <c r="BI104" s="3">
        <f>VLOOKUP(A104,'BalanceSheet 15-8-19'!$A$11:$CN$476,61,FALSE)</f>
        <v>0</v>
      </c>
      <c r="BJ104" s="3">
        <f>VLOOKUP(A104,'BalanceSheet 15-8-19'!$A$11:$CN$476,62,FALSE)</f>
        <v>0</v>
      </c>
      <c r="BK104" s="3"/>
      <c r="BL104" s="3">
        <f>VLOOKUP(A104,'BalanceSheet 15-8-19'!$A$11:$CN$476,64,FALSE)</f>
        <v>0</v>
      </c>
      <c r="BM104" s="3">
        <f>VLOOKUP(A104,'BalanceSheet 15-8-19'!$A$11:$CN$476,65,FALSE)</f>
        <v>0</v>
      </c>
      <c r="BN104" s="3">
        <f>VLOOKUP(A104,'BalanceSheet 15-8-19'!$A$11:$CN$476,66,FALSE)</f>
        <v>0</v>
      </c>
      <c r="BO104" s="3">
        <f>VLOOKUP(A104,'BalanceSheet 15-8-19'!$A$11:$CN$476,67,FALSE)</f>
        <v>0</v>
      </c>
      <c r="BP104" s="3">
        <f>VLOOKUP(A104,'BalanceSheet 15-8-19'!$A$11:$CN$476,68,FALSE)</f>
        <v>0</v>
      </c>
      <c r="BQ104" s="3">
        <f>VLOOKUP(A104,'BalanceSheet 15-8-19'!$A$11:$CN$476,69,FALSE)</f>
        <v>0</v>
      </c>
      <c r="BR104" s="3">
        <f>VLOOKUP(A104,'BalanceSheet 15-8-19'!$A$11:$CN$476,70,FALSE)</f>
        <v>0</v>
      </c>
      <c r="BS104" s="3">
        <f>VLOOKUP(A104,'BalanceSheet 15-8-19'!$A$11:$CN$476,71,FALSE)</f>
        <v>0</v>
      </c>
      <c r="BT104" s="3">
        <f>VLOOKUP(A104,'BalanceSheet 15-8-19'!$A$11:$CN$476,72,FALSE)</f>
        <v>0</v>
      </c>
      <c r="BU104" s="3">
        <f>VLOOKUP(A104,'BalanceSheet 15-8-19'!$A$11:$CN$476,73,FALSE)</f>
        <v>0</v>
      </c>
      <c r="BV104" s="3">
        <f>VLOOKUP(A104,'BalanceSheet 15-8-19'!$A$11:$CN$476,74,FALSE)</f>
        <v>0</v>
      </c>
      <c r="BW104" s="3">
        <f>VLOOKUP(A104,'BalanceSheet 15-8-19'!$A$11:$CN$476,75,FALSE)</f>
        <v>0</v>
      </c>
      <c r="BX104" s="3">
        <f>VLOOKUP(A104,'BalanceSheet 15-8-19'!$A$11:$CN$476,76,FALSE)</f>
        <v>0</v>
      </c>
      <c r="BY104" s="3">
        <f>VLOOKUP(A104,'BalanceSheet 15-8-19'!$A$11:$CN$476,77,FALSE)</f>
        <v>0</v>
      </c>
      <c r="BZ104" s="3">
        <f>VLOOKUP(A104,'BalanceSheet 15-8-19'!$A$11:$CN$476,78,FALSE)</f>
        <v>0</v>
      </c>
      <c r="CA104" s="3">
        <f>VLOOKUP(A104,'BalanceSheet 15-8-19'!$A$11:$CN$476,79,FALSE)</f>
        <v>0</v>
      </c>
      <c r="CB104" s="3">
        <f>VLOOKUP(A104,'BalanceSheet 15-8-19'!$A$11:$CN$476,80,FALSE)</f>
        <v>0</v>
      </c>
      <c r="CC104" s="3">
        <f>VLOOKUP(A104,'BalanceSheet 15-8-19'!$A$11:$CN$476,81,FALSE)</f>
        <v>0</v>
      </c>
      <c r="CD104" s="3">
        <f>VLOOKUP(A104,'BalanceSheet 15-8-19'!$A$11:$CN$476,82,FALSE)</f>
        <v>0</v>
      </c>
      <c r="CE104" s="3">
        <f>VLOOKUP(A104,'BalanceSheet 15-8-19'!$A$11:$CN$476,83,FALSE)</f>
        <v>0</v>
      </c>
      <c r="CF104" s="3">
        <f>VLOOKUP(A104,'BalanceSheet 15-8-19'!$A$11:$CN$476,84,FALSE)</f>
        <v>0</v>
      </c>
      <c r="CG104" s="3">
        <f>VLOOKUP(A104,'BalanceSheet 15-8-19'!$A$11:$CN$476,85,FALSE)</f>
        <v>0</v>
      </c>
      <c r="CH104" s="3">
        <f>VLOOKUP(A104,'BalanceSheet 15-8-19'!$A$11:$CN$476,86,FALSE)</f>
        <v>0</v>
      </c>
      <c r="CI104" s="3">
        <f>VLOOKUP(A104,'BalanceSheet 15-8-19'!$A$11:$CN$476,87,FALSE)</f>
        <v>0</v>
      </c>
      <c r="CJ104" s="3">
        <f>VLOOKUP(A104,'BalanceSheet 15-8-19'!$A$11:$CN$476,88,FALSE)</f>
        <v>0</v>
      </c>
      <c r="CK104" s="3">
        <f>VLOOKUP(A104,'BalanceSheet 15-8-19'!$A$11:$CN$476,89,FALSE)</f>
        <v>0</v>
      </c>
      <c r="CL104" s="3">
        <f>VLOOKUP(A104,'BalanceSheet 15-8-19'!$A$11:$CN$476,90,FALSE)</f>
        <v>0</v>
      </c>
      <c r="CM104" s="3">
        <f>VLOOKUP(A104,'BalanceSheet 15-8-19'!$A$11:$CN$476,91,FALSE)</f>
        <v>0</v>
      </c>
      <c r="CN104" s="3">
        <f>VLOOKUP(A104,'BalanceSheet 15-8-19'!$A$11:$CS$476,92,FALSE)</f>
        <v>0</v>
      </c>
      <c r="CO104" s="3">
        <f>VLOOKUP(A104,'BalanceSheet 15-8-19'!$A$11:$CS$476,93,FALSE)</f>
        <v>0</v>
      </c>
      <c r="CP104" s="3">
        <f>VLOOKUP(A104,'BalanceSheet 15-8-19'!$A$11:$CS$476,94,FALSE)</f>
        <v>0</v>
      </c>
      <c r="CQ104" s="3">
        <f>VLOOKUP(A104,'BalanceSheet 15-8-19'!$A$11:$CS$476,95,FALSE)</f>
        <v>0</v>
      </c>
      <c r="CR104" s="3">
        <f>VLOOKUP(A104,'BalanceSheet 15-8-19'!$A$11:$CS$476,96,FALSE)</f>
        <v>0</v>
      </c>
      <c r="CS104" s="3">
        <f t="shared" si="3"/>
        <v>0</v>
      </c>
      <c r="CU104" s="19">
        <f>CS104-('BalanceSheet 15-8-19'!CS104-'BalanceSheet 15-8-19'!CV104-'BalanceSheet 15-8-19'!CW104)</f>
        <v>0</v>
      </c>
      <c r="CW104" s="132">
        <f t="shared" si="4"/>
        <v>0</v>
      </c>
      <c r="CZ104" s="148">
        <f>HLOOKUP(A104,CJE!$I$5:$TV$2054,2050, FALSE)</f>
        <v>0</v>
      </c>
      <c r="DB104" s="148">
        <f t="shared" si="5"/>
        <v>0</v>
      </c>
    </row>
    <row r="105" spans="1:106" x14ac:dyDescent="0.2">
      <c r="A105" s="3" t="str">
        <f>'BalanceSheet 15-8-19'!A105</f>
        <v>100-102-84 - OCBC 712023647001 (R Beauty)</v>
      </c>
      <c r="B105" s="3">
        <f>VLOOKUP(A105,'BalanceSheet 15-8-19'!$A$11:$CN$476,2,FALSE)</f>
        <v>0</v>
      </c>
      <c r="C105" s="3">
        <f>VLOOKUP(A105,'BalanceSheet 15-8-19'!$A$11:$CN$476,3,FALSE)</f>
        <v>0</v>
      </c>
      <c r="D105" s="3">
        <f>VLOOKUP(A105,'BalanceSheet 15-8-19'!$A$11:$CN$476,4,FALSE)</f>
        <v>0</v>
      </c>
      <c r="E105" s="3">
        <f>VLOOKUP(A105,'BalanceSheet 15-8-19'!$A$11:$CN$476,5,FALSE)</f>
        <v>0</v>
      </c>
      <c r="F105" s="3">
        <f>VLOOKUP(A105,'BalanceSheet 15-8-19'!$A$11:$CN$476,6,FALSE)</f>
        <v>0</v>
      </c>
      <c r="G105" s="3">
        <f>VLOOKUP(A105,'BalanceSheet 15-8-19'!$A$11:$CN$476,7,FALSE)</f>
        <v>0</v>
      </c>
      <c r="H105" s="3">
        <f>VLOOKUP(A105,'BalanceSheet 15-8-19'!$A$11:$CN$476,8,FALSE)</f>
        <v>0</v>
      </c>
      <c r="I105" s="3">
        <f>VLOOKUP(A105,'BalanceSheet 15-8-19'!$A$11:$CN$476,9,FALSE)</f>
        <v>0</v>
      </c>
      <c r="J105" s="3"/>
      <c r="K105" s="3">
        <f>VLOOKUP(A105,'BalanceSheet 15-8-19'!$A$11:$CN$476,11,FALSE)</f>
        <v>0</v>
      </c>
      <c r="L105" s="3">
        <f>VLOOKUP(A105,'BalanceSheet 15-8-19'!$A$11:$CN$476,12,FALSE)</f>
        <v>0</v>
      </c>
      <c r="M105" s="3">
        <f>VLOOKUP(A105,'BalanceSheet 15-8-19'!$A$11:$CN$476,13,FALSE)</f>
        <v>0</v>
      </c>
      <c r="N105" s="3">
        <f>VLOOKUP(A105,'BalanceSheet 15-8-19'!$A$11:$CN$476,14,FALSE)</f>
        <v>0</v>
      </c>
      <c r="O105" s="3">
        <f>VLOOKUP(A105,'BalanceSheet 15-8-19'!$A$11:$CN$476,15,FALSE)</f>
        <v>0</v>
      </c>
      <c r="P105" s="3">
        <f>VLOOKUP(A105,'BalanceSheet 15-8-19'!$A$11:$CN$476,16,FALSE)</f>
        <v>0</v>
      </c>
      <c r="Q105" s="3">
        <f>VLOOKUP(A105,'BalanceSheet 15-8-19'!$A$11:$CN$476,17,FALSE)</f>
        <v>0</v>
      </c>
      <c r="R105" s="3">
        <f>VLOOKUP(A105,'BalanceSheet 15-8-19'!$A$11:$CN$476,18,FALSE)</f>
        <v>0</v>
      </c>
      <c r="S105" s="3">
        <f>VLOOKUP(A105,'BalanceSheet 15-8-19'!$A$11:$CN$476,19,FALSE)</f>
        <v>0</v>
      </c>
      <c r="T105" s="3">
        <f>VLOOKUP(A105,'BalanceSheet 15-8-19'!$A$11:$CN$476,20,FALSE)</f>
        <v>0</v>
      </c>
      <c r="U105" s="3">
        <f>VLOOKUP(A105,'BalanceSheet 15-8-19'!$A$11:$CN$476,21,FALSE)</f>
        <v>0</v>
      </c>
      <c r="V105" s="3">
        <f>VLOOKUP(A105,'BalanceSheet 15-8-19'!$A$11:$CN$476,22,FALSE)</f>
        <v>0</v>
      </c>
      <c r="W105" s="3">
        <f>VLOOKUP(A105,'BalanceSheet 15-8-19'!$A$11:$CN$476,23,FALSE)</f>
        <v>0</v>
      </c>
      <c r="X105" s="3">
        <f>VLOOKUP(A105,'BalanceSheet 15-8-19'!$A$11:$CN$476,24,FALSE)</f>
        <v>0</v>
      </c>
      <c r="Y105" s="3">
        <f>VLOOKUP(A105,'BalanceSheet 15-8-19'!$A$11:$CN$476,25,FALSE)</f>
        <v>0</v>
      </c>
      <c r="Z105" s="3">
        <f>VLOOKUP(A105,'BalanceSheet 15-8-19'!$A$11:$CN$476,26,FALSE)</f>
        <v>0</v>
      </c>
      <c r="AA105" s="3">
        <f>VLOOKUP(A105,'BalanceSheet 15-8-19'!$A$11:$CN$476,27,FALSE)</f>
        <v>0</v>
      </c>
      <c r="AB105" s="3">
        <f>VLOOKUP(A105,'BalanceSheet 15-8-19'!$A$11:$CN$476,28,FALSE)</f>
        <v>0</v>
      </c>
      <c r="AC105" s="3">
        <f>VLOOKUP(A105,'BalanceSheet 15-8-19'!$A$11:$CN$476,29,FALSE)</f>
        <v>0</v>
      </c>
      <c r="AD105" s="3">
        <f>VLOOKUP(A105,'BalanceSheet 15-8-19'!$A$11:$CN$476,30,FALSE)</f>
        <v>0</v>
      </c>
      <c r="AE105" s="3">
        <f>VLOOKUP(A105,'BalanceSheet 15-8-19'!$A$11:$CN$476,31,FALSE)</f>
        <v>0</v>
      </c>
      <c r="AF105" s="3">
        <f>VLOOKUP(A105,'BalanceSheet 15-8-19'!$A$11:$CN$476,32,FALSE)</f>
        <v>0</v>
      </c>
      <c r="AG105" s="3">
        <f>VLOOKUP(A105,'BalanceSheet 15-8-19'!$A$11:$CN$476,33,FALSE)</f>
        <v>0</v>
      </c>
      <c r="AH105" s="3">
        <f>VLOOKUP(A105,'BalanceSheet 15-8-19'!$A$11:$CN$476,34,FALSE)</f>
        <v>0</v>
      </c>
      <c r="AI105" s="3">
        <f>VLOOKUP(A105,'BalanceSheet 15-8-19'!$A$11:$CN$476,35,FALSE)</f>
        <v>0</v>
      </c>
      <c r="AJ105" s="3">
        <f>VLOOKUP(A105,'BalanceSheet 15-8-19'!$A$11:$CN$476,36,FALSE)</f>
        <v>0</v>
      </c>
      <c r="AK105" s="3">
        <f>VLOOKUP(A105,'BalanceSheet 15-8-19'!$A$11:$CN$476,37,FALSE)</f>
        <v>0</v>
      </c>
      <c r="AL105" s="3">
        <f>VLOOKUP(A105,'BalanceSheet 15-8-19'!$A$11:$CN$476,38,FALSE)</f>
        <v>0</v>
      </c>
      <c r="AM105" s="3">
        <f>VLOOKUP(A105,'BalanceSheet 15-8-19'!$A$11:$CN$476,39,FALSE)</f>
        <v>0</v>
      </c>
      <c r="AN105" s="3">
        <f>VLOOKUP(A105,'BalanceSheet 15-8-19'!$A$11:$CN$476,40,FALSE)</f>
        <v>0</v>
      </c>
      <c r="AO105" s="3">
        <f>VLOOKUP(A105,'BalanceSheet 15-8-19'!$A$11:$CN$476,41,FALSE)</f>
        <v>0</v>
      </c>
      <c r="AP105" s="3">
        <f>VLOOKUP(A105,'BalanceSheet 15-8-19'!$A$11:$CN$476,42,FALSE)</f>
        <v>0</v>
      </c>
      <c r="AQ105" s="3">
        <f>VLOOKUP(A105,'BalanceSheet 15-8-19'!$A$11:$CN$476,43,FALSE)</f>
        <v>0</v>
      </c>
      <c r="AR105" s="3">
        <f>VLOOKUP(A105,'BalanceSheet 15-8-19'!$A$11:$CN$476,44,FALSE)</f>
        <v>0</v>
      </c>
      <c r="AS105" s="3">
        <f>VLOOKUP(A105,'BalanceSheet 15-8-19'!$A$11:$CN$476,45,FALSE)</f>
        <v>0</v>
      </c>
      <c r="AT105" s="3">
        <f>VLOOKUP(A105,'BalanceSheet 15-8-19'!$A$11:$CN$476,46,FALSE)</f>
        <v>0</v>
      </c>
      <c r="AU105" s="3">
        <f>VLOOKUP(A105,'BalanceSheet 15-8-19'!$A$11:$CN$476,47,FALSE)</f>
        <v>0</v>
      </c>
      <c r="AV105" s="3">
        <f>VLOOKUP(A105,'BalanceSheet 15-8-19'!$A$11:$CN$476,48,FALSE)</f>
        <v>0</v>
      </c>
      <c r="AW105" s="3">
        <f>VLOOKUP(A105,'BalanceSheet 15-8-19'!$A$11:$CN$476,49,FALSE)</f>
        <v>0</v>
      </c>
      <c r="AX105" s="3">
        <f>VLOOKUP(A105,'BalanceSheet 15-8-19'!$A$11:$CN$476,50,FALSE)</f>
        <v>0</v>
      </c>
      <c r="AY105" s="3">
        <f>VLOOKUP(A105,'BalanceSheet 15-8-19'!$A$11:$CN$476,51,FALSE)</f>
        <v>0</v>
      </c>
      <c r="AZ105" s="3">
        <f>VLOOKUP(A105,'BalanceSheet 15-8-19'!$A$11:$CN$476,52,FALSE)</f>
        <v>0</v>
      </c>
      <c r="BA105" s="3">
        <f>VLOOKUP(A105,'BalanceSheet 15-8-19'!$A$11:$CN$476,53,FALSE)</f>
        <v>0</v>
      </c>
      <c r="BB105" s="3">
        <f>VLOOKUP(A105,'BalanceSheet 15-8-19'!$A$11:$CN$476,54,FALSE)</f>
        <v>0</v>
      </c>
      <c r="BC105" s="3">
        <f>VLOOKUP(A105,'BalanceSheet 15-8-19'!$A$11:$CN$476,55,FALSE)</f>
        <v>0</v>
      </c>
      <c r="BD105" s="3">
        <f>VLOOKUP(A105,'BalanceSheet 15-8-19'!$A$11:$CN$476,56,FALSE)</f>
        <v>0</v>
      </c>
      <c r="BE105" s="3">
        <f>VLOOKUP(A105,'BalanceSheet 15-8-19'!$A$11:$CN$476,57,FALSE)</f>
        <v>0</v>
      </c>
      <c r="BF105" s="3">
        <f>VLOOKUP(A105,'BalanceSheet 15-8-19'!$A$11:$CN$476,58,FALSE)</f>
        <v>0</v>
      </c>
      <c r="BG105" s="12">
        <f>VLOOKUP(A105,'BalanceSheet 15-8-19'!$A$11:$CN$476,59,FALSE)</f>
        <v>0</v>
      </c>
      <c r="BH105" s="3">
        <f>VLOOKUP(A105,'BalanceSheet 15-8-19'!$A$11:$CN$476,60,FALSE)</f>
        <v>0</v>
      </c>
      <c r="BI105" s="3">
        <f>VLOOKUP(A105,'BalanceSheet 15-8-19'!$A$11:$CN$476,61,FALSE)</f>
        <v>0</v>
      </c>
      <c r="BJ105" s="3">
        <f>VLOOKUP(A105,'BalanceSheet 15-8-19'!$A$11:$CN$476,62,FALSE)</f>
        <v>0</v>
      </c>
      <c r="BK105" s="3"/>
      <c r="BL105" s="3">
        <f>VLOOKUP(A105,'BalanceSheet 15-8-19'!$A$11:$CN$476,64,FALSE)</f>
        <v>0</v>
      </c>
      <c r="BM105" s="3">
        <f>VLOOKUP(A105,'BalanceSheet 15-8-19'!$A$11:$CN$476,65,FALSE)</f>
        <v>0</v>
      </c>
      <c r="BN105" s="3">
        <f>VLOOKUP(A105,'BalanceSheet 15-8-19'!$A$11:$CN$476,66,FALSE)</f>
        <v>0</v>
      </c>
      <c r="BO105" s="3">
        <f>VLOOKUP(A105,'BalanceSheet 15-8-19'!$A$11:$CN$476,67,FALSE)</f>
        <v>0</v>
      </c>
      <c r="BP105" s="3">
        <f>VLOOKUP(A105,'BalanceSheet 15-8-19'!$A$11:$CN$476,68,FALSE)</f>
        <v>0</v>
      </c>
      <c r="BQ105" s="3">
        <f>VLOOKUP(A105,'BalanceSheet 15-8-19'!$A$11:$CN$476,69,FALSE)</f>
        <v>0</v>
      </c>
      <c r="BR105" s="3">
        <f>VLOOKUP(A105,'BalanceSheet 15-8-19'!$A$11:$CN$476,70,FALSE)</f>
        <v>0</v>
      </c>
      <c r="BS105" s="3">
        <f>VLOOKUP(A105,'BalanceSheet 15-8-19'!$A$11:$CN$476,71,FALSE)</f>
        <v>0</v>
      </c>
      <c r="BT105" s="3">
        <f>VLOOKUP(A105,'BalanceSheet 15-8-19'!$A$11:$CN$476,72,FALSE)</f>
        <v>0</v>
      </c>
      <c r="BU105" s="3">
        <f>VLOOKUP(A105,'BalanceSheet 15-8-19'!$A$11:$CN$476,73,FALSE)</f>
        <v>0</v>
      </c>
      <c r="BV105" s="3">
        <f>VLOOKUP(A105,'BalanceSheet 15-8-19'!$A$11:$CN$476,74,FALSE)</f>
        <v>0</v>
      </c>
      <c r="BW105" s="3">
        <f>VLOOKUP(A105,'BalanceSheet 15-8-19'!$A$11:$CN$476,75,FALSE)</f>
        <v>0</v>
      </c>
      <c r="BX105" s="3">
        <f>VLOOKUP(A105,'BalanceSheet 15-8-19'!$A$11:$CN$476,76,FALSE)</f>
        <v>0</v>
      </c>
      <c r="BY105" s="3">
        <f>VLOOKUP(A105,'BalanceSheet 15-8-19'!$A$11:$CN$476,77,FALSE)</f>
        <v>0</v>
      </c>
      <c r="BZ105" s="3">
        <f>VLOOKUP(A105,'BalanceSheet 15-8-19'!$A$11:$CN$476,78,FALSE)</f>
        <v>0</v>
      </c>
      <c r="CA105" s="3">
        <f>VLOOKUP(A105,'BalanceSheet 15-8-19'!$A$11:$CN$476,79,FALSE)</f>
        <v>0</v>
      </c>
      <c r="CB105" s="3">
        <f>VLOOKUP(A105,'BalanceSheet 15-8-19'!$A$11:$CN$476,80,FALSE)</f>
        <v>0</v>
      </c>
      <c r="CC105" s="3">
        <f>VLOOKUP(A105,'BalanceSheet 15-8-19'!$A$11:$CN$476,81,FALSE)</f>
        <v>0</v>
      </c>
      <c r="CD105" s="3">
        <f>VLOOKUP(A105,'BalanceSheet 15-8-19'!$A$11:$CN$476,82,FALSE)</f>
        <v>0</v>
      </c>
      <c r="CE105" s="3">
        <f>VLOOKUP(A105,'BalanceSheet 15-8-19'!$A$11:$CN$476,83,FALSE)</f>
        <v>0</v>
      </c>
      <c r="CF105" s="3">
        <f>VLOOKUP(A105,'BalanceSheet 15-8-19'!$A$11:$CN$476,84,FALSE)</f>
        <v>0</v>
      </c>
      <c r="CG105" s="3">
        <f>VLOOKUP(A105,'BalanceSheet 15-8-19'!$A$11:$CN$476,85,FALSE)</f>
        <v>0</v>
      </c>
      <c r="CH105" s="3">
        <f>VLOOKUP(A105,'BalanceSheet 15-8-19'!$A$11:$CN$476,86,FALSE)</f>
        <v>0</v>
      </c>
      <c r="CI105" s="3">
        <f>VLOOKUP(A105,'BalanceSheet 15-8-19'!$A$11:$CN$476,87,FALSE)</f>
        <v>0</v>
      </c>
      <c r="CJ105" s="3">
        <f>VLOOKUP(A105,'BalanceSheet 15-8-19'!$A$11:$CN$476,88,FALSE)</f>
        <v>0</v>
      </c>
      <c r="CK105" s="3">
        <f>VLOOKUP(A105,'BalanceSheet 15-8-19'!$A$11:$CN$476,89,FALSE)</f>
        <v>0</v>
      </c>
      <c r="CL105" s="3">
        <f>VLOOKUP(A105,'BalanceSheet 15-8-19'!$A$11:$CN$476,90,FALSE)</f>
        <v>0</v>
      </c>
      <c r="CM105" s="3">
        <f>VLOOKUP(A105,'BalanceSheet 15-8-19'!$A$11:$CN$476,91,FALSE)</f>
        <v>0</v>
      </c>
      <c r="CN105" s="3">
        <f>VLOOKUP(A105,'BalanceSheet 15-8-19'!$A$11:$CS$476,92,FALSE)</f>
        <v>0</v>
      </c>
      <c r="CO105" s="3">
        <f>VLOOKUP(A105,'BalanceSheet 15-8-19'!$A$11:$CS$476,93,FALSE)</f>
        <v>0</v>
      </c>
      <c r="CP105" s="3">
        <f>VLOOKUP(A105,'BalanceSheet 15-8-19'!$A$11:$CS$476,94,FALSE)</f>
        <v>0</v>
      </c>
      <c r="CQ105" s="3">
        <f>VLOOKUP(A105,'BalanceSheet 15-8-19'!$A$11:$CS$476,95,FALSE)</f>
        <v>0</v>
      </c>
      <c r="CR105" s="3">
        <f>VLOOKUP(A105,'BalanceSheet 15-8-19'!$A$11:$CS$476,96,FALSE)</f>
        <v>0</v>
      </c>
      <c r="CS105" s="3">
        <f t="shared" si="3"/>
        <v>0</v>
      </c>
      <c r="CU105" s="19">
        <f>CS105-('BalanceSheet 15-8-19'!CS105-'BalanceSheet 15-8-19'!CV105-'BalanceSheet 15-8-19'!CW105)</f>
        <v>0</v>
      </c>
      <c r="CW105" s="132">
        <f t="shared" si="4"/>
        <v>0</v>
      </c>
      <c r="CZ105" s="148">
        <f>HLOOKUP(A105,CJE!$I$5:$TV$2054,2050, FALSE)</f>
        <v>0</v>
      </c>
      <c r="DB105" s="148">
        <f t="shared" si="5"/>
        <v>0</v>
      </c>
    </row>
    <row r="106" spans="1:106" x14ac:dyDescent="0.2">
      <c r="A106" s="3" t="str">
        <f>'BalanceSheet 15-8-19'!A106</f>
        <v>100-102-85 - OCBC 712023118001 (R Digital Marketing)</v>
      </c>
      <c r="B106" s="3">
        <f>VLOOKUP(A106,'BalanceSheet 15-8-19'!$A$11:$CN$476,2,FALSE)</f>
        <v>0</v>
      </c>
      <c r="C106" s="3">
        <f>VLOOKUP(A106,'BalanceSheet 15-8-19'!$A$11:$CN$476,3,FALSE)</f>
        <v>0</v>
      </c>
      <c r="D106" s="3">
        <f>VLOOKUP(A106,'BalanceSheet 15-8-19'!$A$11:$CN$476,4,FALSE)</f>
        <v>0</v>
      </c>
      <c r="E106" s="3">
        <f>VLOOKUP(A106,'BalanceSheet 15-8-19'!$A$11:$CN$476,5,FALSE)</f>
        <v>0</v>
      </c>
      <c r="F106" s="3">
        <f>VLOOKUP(A106,'BalanceSheet 15-8-19'!$A$11:$CN$476,6,FALSE)</f>
        <v>0</v>
      </c>
      <c r="G106" s="3">
        <f>VLOOKUP(A106,'BalanceSheet 15-8-19'!$A$11:$CN$476,7,FALSE)</f>
        <v>0</v>
      </c>
      <c r="H106" s="3">
        <f>VLOOKUP(A106,'BalanceSheet 15-8-19'!$A$11:$CN$476,8,FALSE)</f>
        <v>0</v>
      </c>
      <c r="I106" s="3">
        <f>VLOOKUP(A106,'BalanceSheet 15-8-19'!$A$11:$CN$476,9,FALSE)</f>
        <v>0</v>
      </c>
      <c r="J106" s="3"/>
      <c r="K106" s="3">
        <f>VLOOKUP(A106,'BalanceSheet 15-8-19'!$A$11:$CN$476,11,FALSE)</f>
        <v>0</v>
      </c>
      <c r="L106" s="3">
        <f>VLOOKUP(A106,'BalanceSheet 15-8-19'!$A$11:$CN$476,12,FALSE)</f>
        <v>0</v>
      </c>
      <c r="M106" s="3">
        <f>VLOOKUP(A106,'BalanceSheet 15-8-19'!$A$11:$CN$476,13,FALSE)</f>
        <v>0</v>
      </c>
      <c r="N106" s="3">
        <f>VLOOKUP(A106,'BalanceSheet 15-8-19'!$A$11:$CN$476,14,FALSE)</f>
        <v>0</v>
      </c>
      <c r="O106" s="3">
        <f>VLOOKUP(A106,'BalanceSheet 15-8-19'!$A$11:$CN$476,15,FALSE)</f>
        <v>0</v>
      </c>
      <c r="P106" s="3">
        <f>VLOOKUP(A106,'BalanceSheet 15-8-19'!$A$11:$CN$476,16,FALSE)</f>
        <v>0</v>
      </c>
      <c r="Q106" s="3">
        <f>VLOOKUP(A106,'BalanceSheet 15-8-19'!$A$11:$CN$476,17,FALSE)</f>
        <v>0</v>
      </c>
      <c r="R106" s="3">
        <f>VLOOKUP(A106,'BalanceSheet 15-8-19'!$A$11:$CN$476,18,FALSE)</f>
        <v>0</v>
      </c>
      <c r="S106" s="3">
        <f>VLOOKUP(A106,'BalanceSheet 15-8-19'!$A$11:$CN$476,19,FALSE)</f>
        <v>0</v>
      </c>
      <c r="T106" s="3">
        <f>VLOOKUP(A106,'BalanceSheet 15-8-19'!$A$11:$CN$476,20,FALSE)</f>
        <v>0</v>
      </c>
      <c r="U106" s="3">
        <f>VLOOKUP(A106,'BalanceSheet 15-8-19'!$A$11:$CN$476,21,FALSE)</f>
        <v>0</v>
      </c>
      <c r="V106" s="3">
        <f>VLOOKUP(A106,'BalanceSheet 15-8-19'!$A$11:$CN$476,22,FALSE)</f>
        <v>0</v>
      </c>
      <c r="W106" s="3">
        <f>VLOOKUP(A106,'BalanceSheet 15-8-19'!$A$11:$CN$476,23,FALSE)</f>
        <v>0</v>
      </c>
      <c r="X106" s="3">
        <f>VLOOKUP(A106,'BalanceSheet 15-8-19'!$A$11:$CN$476,24,FALSE)</f>
        <v>0</v>
      </c>
      <c r="Y106" s="3">
        <f>VLOOKUP(A106,'BalanceSheet 15-8-19'!$A$11:$CN$476,25,FALSE)</f>
        <v>0</v>
      </c>
      <c r="Z106" s="3">
        <f>VLOOKUP(A106,'BalanceSheet 15-8-19'!$A$11:$CN$476,26,FALSE)</f>
        <v>0</v>
      </c>
      <c r="AA106" s="3">
        <f>VLOOKUP(A106,'BalanceSheet 15-8-19'!$A$11:$CN$476,27,FALSE)</f>
        <v>0</v>
      </c>
      <c r="AB106" s="3">
        <f>VLOOKUP(A106,'BalanceSheet 15-8-19'!$A$11:$CN$476,28,FALSE)</f>
        <v>0</v>
      </c>
      <c r="AC106" s="3">
        <f>VLOOKUP(A106,'BalanceSheet 15-8-19'!$A$11:$CN$476,29,FALSE)</f>
        <v>0</v>
      </c>
      <c r="AD106" s="3">
        <f>VLOOKUP(A106,'BalanceSheet 15-8-19'!$A$11:$CN$476,30,FALSE)</f>
        <v>0</v>
      </c>
      <c r="AE106" s="3">
        <f>VLOOKUP(A106,'BalanceSheet 15-8-19'!$A$11:$CN$476,31,FALSE)</f>
        <v>0</v>
      </c>
      <c r="AF106" s="3">
        <f>VLOOKUP(A106,'BalanceSheet 15-8-19'!$A$11:$CN$476,32,FALSE)</f>
        <v>0</v>
      </c>
      <c r="AG106" s="3">
        <f>VLOOKUP(A106,'BalanceSheet 15-8-19'!$A$11:$CN$476,33,FALSE)</f>
        <v>0</v>
      </c>
      <c r="AH106" s="3">
        <f>VLOOKUP(A106,'BalanceSheet 15-8-19'!$A$11:$CN$476,34,FALSE)</f>
        <v>0</v>
      </c>
      <c r="AI106" s="3">
        <f>VLOOKUP(A106,'BalanceSheet 15-8-19'!$A$11:$CN$476,35,FALSE)</f>
        <v>0</v>
      </c>
      <c r="AJ106" s="3">
        <f>VLOOKUP(A106,'BalanceSheet 15-8-19'!$A$11:$CN$476,36,FALSE)</f>
        <v>0</v>
      </c>
      <c r="AK106" s="3">
        <f>VLOOKUP(A106,'BalanceSheet 15-8-19'!$A$11:$CN$476,37,FALSE)</f>
        <v>0</v>
      </c>
      <c r="AL106" s="3">
        <f>VLOOKUP(A106,'BalanceSheet 15-8-19'!$A$11:$CN$476,38,FALSE)</f>
        <v>0</v>
      </c>
      <c r="AM106" s="3">
        <f>VLOOKUP(A106,'BalanceSheet 15-8-19'!$A$11:$CN$476,39,FALSE)</f>
        <v>0</v>
      </c>
      <c r="AN106" s="3">
        <f>VLOOKUP(A106,'BalanceSheet 15-8-19'!$A$11:$CN$476,40,FALSE)</f>
        <v>0</v>
      </c>
      <c r="AO106" s="3">
        <f>VLOOKUP(A106,'BalanceSheet 15-8-19'!$A$11:$CN$476,41,FALSE)</f>
        <v>0</v>
      </c>
      <c r="AP106" s="3">
        <f>VLOOKUP(A106,'BalanceSheet 15-8-19'!$A$11:$CN$476,42,FALSE)</f>
        <v>0</v>
      </c>
      <c r="AQ106" s="3">
        <f>VLOOKUP(A106,'BalanceSheet 15-8-19'!$A$11:$CN$476,43,FALSE)</f>
        <v>0</v>
      </c>
      <c r="AR106" s="3">
        <f>VLOOKUP(A106,'BalanceSheet 15-8-19'!$A$11:$CN$476,44,FALSE)</f>
        <v>0</v>
      </c>
      <c r="AS106" s="3">
        <f>VLOOKUP(A106,'BalanceSheet 15-8-19'!$A$11:$CN$476,45,FALSE)</f>
        <v>0</v>
      </c>
      <c r="AT106" s="3">
        <f>VLOOKUP(A106,'BalanceSheet 15-8-19'!$A$11:$CN$476,46,FALSE)</f>
        <v>0</v>
      </c>
      <c r="AU106" s="3">
        <f>VLOOKUP(A106,'BalanceSheet 15-8-19'!$A$11:$CN$476,47,FALSE)</f>
        <v>0</v>
      </c>
      <c r="AV106" s="3">
        <f>VLOOKUP(A106,'BalanceSheet 15-8-19'!$A$11:$CN$476,48,FALSE)</f>
        <v>0</v>
      </c>
      <c r="AW106" s="3">
        <f>VLOOKUP(A106,'BalanceSheet 15-8-19'!$A$11:$CN$476,49,FALSE)</f>
        <v>0</v>
      </c>
      <c r="AX106" s="3">
        <f>VLOOKUP(A106,'BalanceSheet 15-8-19'!$A$11:$CN$476,50,FALSE)</f>
        <v>0</v>
      </c>
      <c r="AY106" s="3">
        <f>VLOOKUP(A106,'BalanceSheet 15-8-19'!$A$11:$CN$476,51,FALSE)</f>
        <v>0</v>
      </c>
      <c r="AZ106" s="3">
        <f>VLOOKUP(A106,'BalanceSheet 15-8-19'!$A$11:$CN$476,52,FALSE)</f>
        <v>0</v>
      </c>
      <c r="BA106" s="3">
        <f>VLOOKUP(A106,'BalanceSheet 15-8-19'!$A$11:$CN$476,53,FALSE)</f>
        <v>0</v>
      </c>
      <c r="BB106" s="3">
        <f>VLOOKUP(A106,'BalanceSheet 15-8-19'!$A$11:$CN$476,54,FALSE)</f>
        <v>0</v>
      </c>
      <c r="BC106" s="3">
        <f>VLOOKUP(A106,'BalanceSheet 15-8-19'!$A$11:$CN$476,55,FALSE)</f>
        <v>0</v>
      </c>
      <c r="BD106" s="3">
        <f>VLOOKUP(A106,'BalanceSheet 15-8-19'!$A$11:$CN$476,56,FALSE)</f>
        <v>0</v>
      </c>
      <c r="BE106" s="3">
        <f>VLOOKUP(A106,'BalanceSheet 15-8-19'!$A$11:$CN$476,57,FALSE)</f>
        <v>0</v>
      </c>
      <c r="BF106" s="3">
        <f>VLOOKUP(A106,'BalanceSheet 15-8-19'!$A$11:$CN$476,58,FALSE)</f>
        <v>0</v>
      </c>
      <c r="BG106" s="12">
        <f>VLOOKUP(A106,'BalanceSheet 15-8-19'!$A$11:$CN$476,59,FALSE)</f>
        <v>0</v>
      </c>
      <c r="BH106" s="3">
        <f>VLOOKUP(A106,'BalanceSheet 15-8-19'!$A$11:$CN$476,60,FALSE)</f>
        <v>0</v>
      </c>
      <c r="BI106" s="3">
        <f>VLOOKUP(A106,'BalanceSheet 15-8-19'!$A$11:$CN$476,61,FALSE)</f>
        <v>0</v>
      </c>
      <c r="BJ106" s="3">
        <f>VLOOKUP(A106,'BalanceSheet 15-8-19'!$A$11:$CN$476,62,FALSE)</f>
        <v>0</v>
      </c>
      <c r="BK106" s="3"/>
      <c r="BL106" s="3">
        <f>VLOOKUP(A106,'BalanceSheet 15-8-19'!$A$11:$CN$476,64,FALSE)</f>
        <v>0</v>
      </c>
      <c r="BM106" s="3">
        <f>VLOOKUP(A106,'BalanceSheet 15-8-19'!$A$11:$CN$476,65,FALSE)</f>
        <v>0</v>
      </c>
      <c r="BN106" s="3">
        <f>VLOOKUP(A106,'BalanceSheet 15-8-19'!$A$11:$CN$476,66,FALSE)</f>
        <v>0</v>
      </c>
      <c r="BO106" s="3">
        <f>VLOOKUP(A106,'BalanceSheet 15-8-19'!$A$11:$CN$476,67,FALSE)</f>
        <v>0</v>
      </c>
      <c r="BP106" s="3">
        <f>VLOOKUP(A106,'BalanceSheet 15-8-19'!$A$11:$CN$476,68,FALSE)</f>
        <v>0</v>
      </c>
      <c r="BQ106" s="3">
        <f>VLOOKUP(A106,'BalanceSheet 15-8-19'!$A$11:$CN$476,69,FALSE)</f>
        <v>0</v>
      </c>
      <c r="BR106" s="3">
        <f>VLOOKUP(A106,'BalanceSheet 15-8-19'!$A$11:$CN$476,70,FALSE)</f>
        <v>0</v>
      </c>
      <c r="BS106" s="3">
        <f>VLOOKUP(A106,'BalanceSheet 15-8-19'!$A$11:$CN$476,71,FALSE)</f>
        <v>0</v>
      </c>
      <c r="BT106" s="3">
        <f>VLOOKUP(A106,'BalanceSheet 15-8-19'!$A$11:$CN$476,72,FALSE)</f>
        <v>0</v>
      </c>
      <c r="BU106" s="3">
        <f>VLOOKUP(A106,'BalanceSheet 15-8-19'!$A$11:$CN$476,73,FALSE)</f>
        <v>0</v>
      </c>
      <c r="BV106" s="3">
        <f>VLOOKUP(A106,'BalanceSheet 15-8-19'!$A$11:$CN$476,74,FALSE)</f>
        <v>0</v>
      </c>
      <c r="BW106" s="3">
        <f>VLOOKUP(A106,'BalanceSheet 15-8-19'!$A$11:$CN$476,75,FALSE)</f>
        <v>0</v>
      </c>
      <c r="BX106" s="3">
        <f>VLOOKUP(A106,'BalanceSheet 15-8-19'!$A$11:$CN$476,76,FALSE)</f>
        <v>0</v>
      </c>
      <c r="BY106" s="3">
        <f>VLOOKUP(A106,'BalanceSheet 15-8-19'!$A$11:$CN$476,77,FALSE)</f>
        <v>0</v>
      </c>
      <c r="BZ106" s="3">
        <f>VLOOKUP(A106,'BalanceSheet 15-8-19'!$A$11:$CN$476,78,FALSE)</f>
        <v>0</v>
      </c>
      <c r="CA106" s="3">
        <f>VLOOKUP(A106,'BalanceSheet 15-8-19'!$A$11:$CN$476,79,FALSE)</f>
        <v>0</v>
      </c>
      <c r="CB106" s="3">
        <f>VLOOKUP(A106,'BalanceSheet 15-8-19'!$A$11:$CN$476,80,FALSE)</f>
        <v>0</v>
      </c>
      <c r="CC106" s="3">
        <f>VLOOKUP(A106,'BalanceSheet 15-8-19'!$A$11:$CN$476,81,FALSE)</f>
        <v>0</v>
      </c>
      <c r="CD106" s="3">
        <f>VLOOKUP(A106,'BalanceSheet 15-8-19'!$A$11:$CN$476,82,FALSE)</f>
        <v>0</v>
      </c>
      <c r="CE106" s="3">
        <f>VLOOKUP(A106,'BalanceSheet 15-8-19'!$A$11:$CN$476,83,FALSE)</f>
        <v>0</v>
      </c>
      <c r="CF106" s="3">
        <f>VLOOKUP(A106,'BalanceSheet 15-8-19'!$A$11:$CN$476,84,FALSE)</f>
        <v>0</v>
      </c>
      <c r="CG106" s="3">
        <f>VLOOKUP(A106,'BalanceSheet 15-8-19'!$A$11:$CN$476,85,FALSE)</f>
        <v>0</v>
      </c>
      <c r="CH106" s="3">
        <f>VLOOKUP(A106,'BalanceSheet 15-8-19'!$A$11:$CN$476,86,FALSE)</f>
        <v>0</v>
      </c>
      <c r="CI106" s="3">
        <f>VLOOKUP(A106,'BalanceSheet 15-8-19'!$A$11:$CN$476,87,FALSE)</f>
        <v>0</v>
      </c>
      <c r="CJ106" s="3">
        <f>VLOOKUP(A106,'BalanceSheet 15-8-19'!$A$11:$CN$476,88,FALSE)</f>
        <v>0</v>
      </c>
      <c r="CK106" s="3">
        <f>VLOOKUP(A106,'BalanceSheet 15-8-19'!$A$11:$CN$476,89,FALSE)</f>
        <v>0</v>
      </c>
      <c r="CL106" s="3">
        <f>VLOOKUP(A106,'BalanceSheet 15-8-19'!$A$11:$CN$476,90,FALSE)</f>
        <v>0</v>
      </c>
      <c r="CM106" s="3">
        <f>VLOOKUP(A106,'BalanceSheet 15-8-19'!$A$11:$CN$476,91,FALSE)</f>
        <v>0</v>
      </c>
      <c r="CN106" s="3">
        <f>VLOOKUP(A106,'BalanceSheet 15-8-19'!$A$11:$CS$476,92,FALSE)</f>
        <v>0</v>
      </c>
      <c r="CO106" s="3">
        <f>VLOOKUP(A106,'BalanceSheet 15-8-19'!$A$11:$CS$476,93,FALSE)</f>
        <v>0</v>
      </c>
      <c r="CP106" s="3">
        <f>VLOOKUP(A106,'BalanceSheet 15-8-19'!$A$11:$CS$476,94,FALSE)</f>
        <v>0</v>
      </c>
      <c r="CQ106" s="3">
        <f>VLOOKUP(A106,'BalanceSheet 15-8-19'!$A$11:$CS$476,95,FALSE)</f>
        <v>0</v>
      </c>
      <c r="CR106" s="3">
        <f>VLOOKUP(A106,'BalanceSheet 15-8-19'!$A$11:$CS$476,96,FALSE)</f>
        <v>0</v>
      </c>
      <c r="CS106" s="3">
        <f t="shared" si="3"/>
        <v>0</v>
      </c>
      <c r="CU106" s="19">
        <f>CS106-('BalanceSheet 15-8-19'!CS106-'BalanceSheet 15-8-19'!CV106-'BalanceSheet 15-8-19'!CW106)</f>
        <v>0</v>
      </c>
      <c r="CW106" s="132">
        <f t="shared" si="4"/>
        <v>0</v>
      </c>
      <c r="CZ106" s="148">
        <f>HLOOKUP(A106,CJE!$I$5:$TV$2054,2050, FALSE)</f>
        <v>0</v>
      </c>
      <c r="DB106" s="148">
        <f t="shared" si="5"/>
        <v>0</v>
      </c>
    </row>
    <row r="107" spans="1:106" x14ac:dyDescent="0.2">
      <c r="A107" s="3" t="str">
        <f>'BalanceSheet 15-8-19'!A107</f>
        <v>100-102-86 - OCBC 712023076001 (R Education)</v>
      </c>
      <c r="B107" s="3">
        <f>VLOOKUP(A107,'BalanceSheet 15-8-19'!$A$11:$CN$476,2,FALSE)</f>
        <v>0</v>
      </c>
      <c r="C107" s="3">
        <f>VLOOKUP(A107,'BalanceSheet 15-8-19'!$A$11:$CN$476,3,FALSE)</f>
        <v>0</v>
      </c>
      <c r="D107" s="3">
        <f>VLOOKUP(A107,'BalanceSheet 15-8-19'!$A$11:$CN$476,4,FALSE)</f>
        <v>0</v>
      </c>
      <c r="E107" s="3">
        <f>VLOOKUP(A107,'BalanceSheet 15-8-19'!$A$11:$CN$476,5,FALSE)</f>
        <v>0</v>
      </c>
      <c r="F107" s="3">
        <f>VLOOKUP(A107,'BalanceSheet 15-8-19'!$A$11:$CN$476,6,FALSE)</f>
        <v>0</v>
      </c>
      <c r="G107" s="3">
        <f>VLOOKUP(A107,'BalanceSheet 15-8-19'!$A$11:$CN$476,7,FALSE)</f>
        <v>0</v>
      </c>
      <c r="H107" s="3">
        <f>VLOOKUP(A107,'BalanceSheet 15-8-19'!$A$11:$CN$476,8,FALSE)</f>
        <v>0</v>
      </c>
      <c r="I107" s="3">
        <f>VLOOKUP(A107,'BalanceSheet 15-8-19'!$A$11:$CN$476,9,FALSE)</f>
        <v>0</v>
      </c>
      <c r="J107" s="3"/>
      <c r="K107" s="3">
        <f>VLOOKUP(A107,'BalanceSheet 15-8-19'!$A$11:$CN$476,11,FALSE)</f>
        <v>0</v>
      </c>
      <c r="L107" s="3">
        <f>VLOOKUP(A107,'BalanceSheet 15-8-19'!$A$11:$CN$476,12,FALSE)</f>
        <v>0</v>
      </c>
      <c r="M107" s="3">
        <f>VLOOKUP(A107,'BalanceSheet 15-8-19'!$A$11:$CN$476,13,FALSE)</f>
        <v>0</v>
      </c>
      <c r="N107" s="3">
        <f>VLOOKUP(A107,'BalanceSheet 15-8-19'!$A$11:$CN$476,14,FALSE)</f>
        <v>0</v>
      </c>
      <c r="O107" s="3">
        <f>VLOOKUP(A107,'BalanceSheet 15-8-19'!$A$11:$CN$476,15,FALSE)</f>
        <v>0</v>
      </c>
      <c r="P107" s="3">
        <f>VLOOKUP(A107,'BalanceSheet 15-8-19'!$A$11:$CN$476,16,FALSE)</f>
        <v>0</v>
      </c>
      <c r="Q107" s="3">
        <f>VLOOKUP(A107,'BalanceSheet 15-8-19'!$A$11:$CN$476,17,FALSE)</f>
        <v>0</v>
      </c>
      <c r="R107" s="3">
        <f>VLOOKUP(A107,'BalanceSheet 15-8-19'!$A$11:$CN$476,18,FALSE)</f>
        <v>0</v>
      </c>
      <c r="S107" s="3">
        <f>VLOOKUP(A107,'BalanceSheet 15-8-19'!$A$11:$CN$476,19,FALSE)</f>
        <v>0</v>
      </c>
      <c r="T107" s="3">
        <f>VLOOKUP(A107,'BalanceSheet 15-8-19'!$A$11:$CN$476,20,FALSE)</f>
        <v>0</v>
      </c>
      <c r="U107" s="3">
        <f>VLOOKUP(A107,'BalanceSheet 15-8-19'!$A$11:$CN$476,21,FALSE)</f>
        <v>0</v>
      </c>
      <c r="V107" s="3">
        <f>VLOOKUP(A107,'BalanceSheet 15-8-19'!$A$11:$CN$476,22,FALSE)</f>
        <v>0</v>
      </c>
      <c r="W107" s="3">
        <f>VLOOKUP(A107,'BalanceSheet 15-8-19'!$A$11:$CN$476,23,FALSE)</f>
        <v>0</v>
      </c>
      <c r="X107" s="3">
        <f>VLOOKUP(A107,'BalanceSheet 15-8-19'!$A$11:$CN$476,24,FALSE)</f>
        <v>0</v>
      </c>
      <c r="Y107" s="3">
        <f>VLOOKUP(A107,'BalanceSheet 15-8-19'!$A$11:$CN$476,25,FALSE)</f>
        <v>0</v>
      </c>
      <c r="Z107" s="3">
        <f>VLOOKUP(A107,'BalanceSheet 15-8-19'!$A$11:$CN$476,26,FALSE)</f>
        <v>0</v>
      </c>
      <c r="AA107" s="3">
        <f>VLOOKUP(A107,'BalanceSheet 15-8-19'!$A$11:$CN$476,27,FALSE)</f>
        <v>0</v>
      </c>
      <c r="AB107" s="3">
        <f>VLOOKUP(A107,'BalanceSheet 15-8-19'!$A$11:$CN$476,28,FALSE)</f>
        <v>0</v>
      </c>
      <c r="AC107" s="3">
        <f>VLOOKUP(A107,'BalanceSheet 15-8-19'!$A$11:$CN$476,29,FALSE)</f>
        <v>0</v>
      </c>
      <c r="AD107" s="3">
        <f>VLOOKUP(A107,'BalanceSheet 15-8-19'!$A$11:$CN$476,30,FALSE)</f>
        <v>0</v>
      </c>
      <c r="AE107" s="3">
        <f>VLOOKUP(A107,'BalanceSheet 15-8-19'!$A$11:$CN$476,31,FALSE)</f>
        <v>0</v>
      </c>
      <c r="AF107" s="3">
        <f>VLOOKUP(A107,'BalanceSheet 15-8-19'!$A$11:$CN$476,32,FALSE)</f>
        <v>0</v>
      </c>
      <c r="AG107" s="3">
        <f>VLOOKUP(A107,'BalanceSheet 15-8-19'!$A$11:$CN$476,33,FALSE)</f>
        <v>0</v>
      </c>
      <c r="AH107" s="3">
        <f>VLOOKUP(A107,'BalanceSheet 15-8-19'!$A$11:$CN$476,34,FALSE)</f>
        <v>0</v>
      </c>
      <c r="AI107" s="3">
        <f>VLOOKUP(A107,'BalanceSheet 15-8-19'!$A$11:$CN$476,35,FALSE)</f>
        <v>0</v>
      </c>
      <c r="AJ107" s="3">
        <f>VLOOKUP(A107,'BalanceSheet 15-8-19'!$A$11:$CN$476,36,FALSE)</f>
        <v>0</v>
      </c>
      <c r="AK107" s="3">
        <f>VLOOKUP(A107,'BalanceSheet 15-8-19'!$A$11:$CN$476,37,FALSE)</f>
        <v>0</v>
      </c>
      <c r="AL107" s="3">
        <f>VLOOKUP(A107,'BalanceSheet 15-8-19'!$A$11:$CN$476,38,FALSE)</f>
        <v>0</v>
      </c>
      <c r="AM107" s="3">
        <f>VLOOKUP(A107,'BalanceSheet 15-8-19'!$A$11:$CN$476,39,FALSE)</f>
        <v>0</v>
      </c>
      <c r="AN107" s="3">
        <f>VLOOKUP(A107,'BalanceSheet 15-8-19'!$A$11:$CN$476,40,FALSE)</f>
        <v>0</v>
      </c>
      <c r="AO107" s="3">
        <f>VLOOKUP(A107,'BalanceSheet 15-8-19'!$A$11:$CN$476,41,FALSE)</f>
        <v>0</v>
      </c>
      <c r="AP107" s="3">
        <f>VLOOKUP(A107,'BalanceSheet 15-8-19'!$A$11:$CN$476,42,FALSE)</f>
        <v>0</v>
      </c>
      <c r="AQ107" s="3">
        <f>VLOOKUP(A107,'BalanceSheet 15-8-19'!$A$11:$CN$476,43,FALSE)</f>
        <v>0</v>
      </c>
      <c r="AR107" s="3">
        <f>VLOOKUP(A107,'BalanceSheet 15-8-19'!$A$11:$CN$476,44,FALSE)</f>
        <v>0</v>
      </c>
      <c r="AS107" s="3">
        <f>VLOOKUP(A107,'BalanceSheet 15-8-19'!$A$11:$CN$476,45,FALSE)</f>
        <v>0</v>
      </c>
      <c r="AT107" s="3">
        <f>VLOOKUP(A107,'BalanceSheet 15-8-19'!$A$11:$CN$476,46,FALSE)</f>
        <v>0</v>
      </c>
      <c r="AU107" s="3">
        <f>VLOOKUP(A107,'BalanceSheet 15-8-19'!$A$11:$CN$476,47,FALSE)</f>
        <v>0</v>
      </c>
      <c r="AV107" s="3">
        <f>VLOOKUP(A107,'BalanceSheet 15-8-19'!$A$11:$CN$476,48,FALSE)</f>
        <v>0</v>
      </c>
      <c r="AW107" s="3">
        <f>VLOOKUP(A107,'BalanceSheet 15-8-19'!$A$11:$CN$476,49,FALSE)</f>
        <v>0</v>
      </c>
      <c r="AX107" s="3">
        <f>VLOOKUP(A107,'BalanceSheet 15-8-19'!$A$11:$CN$476,50,FALSE)</f>
        <v>0</v>
      </c>
      <c r="AY107" s="3">
        <f>VLOOKUP(A107,'BalanceSheet 15-8-19'!$A$11:$CN$476,51,FALSE)</f>
        <v>0</v>
      </c>
      <c r="AZ107" s="3">
        <f>VLOOKUP(A107,'BalanceSheet 15-8-19'!$A$11:$CN$476,52,FALSE)</f>
        <v>0</v>
      </c>
      <c r="BA107" s="3">
        <f>VLOOKUP(A107,'BalanceSheet 15-8-19'!$A$11:$CN$476,53,FALSE)</f>
        <v>0</v>
      </c>
      <c r="BB107" s="3">
        <f>VLOOKUP(A107,'BalanceSheet 15-8-19'!$A$11:$CN$476,54,FALSE)</f>
        <v>0</v>
      </c>
      <c r="BC107" s="3">
        <f>VLOOKUP(A107,'BalanceSheet 15-8-19'!$A$11:$CN$476,55,FALSE)</f>
        <v>0</v>
      </c>
      <c r="BD107" s="3">
        <f>VLOOKUP(A107,'BalanceSheet 15-8-19'!$A$11:$CN$476,56,FALSE)</f>
        <v>0</v>
      </c>
      <c r="BE107" s="3">
        <f>VLOOKUP(A107,'BalanceSheet 15-8-19'!$A$11:$CN$476,57,FALSE)</f>
        <v>0</v>
      </c>
      <c r="BF107" s="3">
        <f>VLOOKUP(A107,'BalanceSheet 15-8-19'!$A$11:$CN$476,58,FALSE)</f>
        <v>0</v>
      </c>
      <c r="BG107" s="12">
        <f>VLOOKUP(A107,'BalanceSheet 15-8-19'!$A$11:$CN$476,59,FALSE)</f>
        <v>0</v>
      </c>
      <c r="BH107" s="3">
        <f>VLOOKUP(A107,'BalanceSheet 15-8-19'!$A$11:$CN$476,60,FALSE)</f>
        <v>0</v>
      </c>
      <c r="BI107" s="3">
        <f>VLOOKUP(A107,'BalanceSheet 15-8-19'!$A$11:$CN$476,61,FALSE)</f>
        <v>0</v>
      </c>
      <c r="BJ107" s="3">
        <f>VLOOKUP(A107,'BalanceSheet 15-8-19'!$A$11:$CN$476,62,FALSE)</f>
        <v>0</v>
      </c>
      <c r="BK107" s="3"/>
      <c r="BL107" s="3">
        <f>VLOOKUP(A107,'BalanceSheet 15-8-19'!$A$11:$CN$476,64,FALSE)</f>
        <v>0</v>
      </c>
      <c r="BM107" s="3">
        <f>VLOOKUP(A107,'BalanceSheet 15-8-19'!$A$11:$CN$476,65,FALSE)</f>
        <v>0</v>
      </c>
      <c r="BN107" s="3">
        <f>VLOOKUP(A107,'BalanceSheet 15-8-19'!$A$11:$CN$476,66,FALSE)</f>
        <v>0</v>
      </c>
      <c r="BO107" s="3">
        <f>VLOOKUP(A107,'BalanceSheet 15-8-19'!$A$11:$CN$476,67,FALSE)</f>
        <v>0</v>
      </c>
      <c r="BP107" s="3">
        <f>VLOOKUP(A107,'BalanceSheet 15-8-19'!$A$11:$CN$476,68,FALSE)</f>
        <v>0</v>
      </c>
      <c r="BQ107" s="3">
        <f>VLOOKUP(A107,'BalanceSheet 15-8-19'!$A$11:$CN$476,69,FALSE)</f>
        <v>0</v>
      </c>
      <c r="BR107" s="3">
        <f>VLOOKUP(A107,'BalanceSheet 15-8-19'!$A$11:$CN$476,70,FALSE)</f>
        <v>0</v>
      </c>
      <c r="BS107" s="3">
        <f>VLOOKUP(A107,'BalanceSheet 15-8-19'!$A$11:$CN$476,71,FALSE)</f>
        <v>0</v>
      </c>
      <c r="BT107" s="3">
        <f>VLOOKUP(A107,'BalanceSheet 15-8-19'!$A$11:$CN$476,72,FALSE)</f>
        <v>0</v>
      </c>
      <c r="BU107" s="3">
        <f>VLOOKUP(A107,'BalanceSheet 15-8-19'!$A$11:$CN$476,73,FALSE)</f>
        <v>0</v>
      </c>
      <c r="BV107" s="3">
        <f>VLOOKUP(A107,'BalanceSheet 15-8-19'!$A$11:$CN$476,74,FALSE)</f>
        <v>0</v>
      </c>
      <c r="BW107" s="3">
        <f>VLOOKUP(A107,'BalanceSheet 15-8-19'!$A$11:$CN$476,75,FALSE)</f>
        <v>0</v>
      </c>
      <c r="BX107" s="3">
        <f>VLOOKUP(A107,'BalanceSheet 15-8-19'!$A$11:$CN$476,76,FALSE)</f>
        <v>0</v>
      </c>
      <c r="BY107" s="3">
        <f>VLOOKUP(A107,'BalanceSheet 15-8-19'!$A$11:$CN$476,77,FALSE)</f>
        <v>0</v>
      </c>
      <c r="BZ107" s="3">
        <f>VLOOKUP(A107,'BalanceSheet 15-8-19'!$A$11:$CN$476,78,FALSE)</f>
        <v>0</v>
      </c>
      <c r="CA107" s="3">
        <f>VLOOKUP(A107,'BalanceSheet 15-8-19'!$A$11:$CN$476,79,FALSE)</f>
        <v>0</v>
      </c>
      <c r="CB107" s="3">
        <f>VLOOKUP(A107,'BalanceSheet 15-8-19'!$A$11:$CN$476,80,FALSE)</f>
        <v>0</v>
      </c>
      <c r="CC107" s="3">
        <f>VLOOKUP(A107,'BalanceSheet 15-8-19'!$A$11:$CN$476,81,FALSE)</f>
        <v>0</v>
      </c>
      <c r="CD107" s="3">
        <f>VLOOKUP(A107,'BalanceSheet 15-8-19'!$A$11:$CN$476,82,FALSE)</f>
        <v>0</v>
      </c>
      <c r="CE107" s="3">
        <f>VLOOKUP(A107,'BalanceSheet 15-8-19'!$A$11:$CN$476,83,FALSE)</f>
        <v>0</v>
      </c>
      <c r="CF107" s="3">
        <f>VLOOKUP(A107,'BalanceSheet 15-8-19'!$A$11:$CN$476,84,FALSE)</f>
        <v>0</v>
      </c>
      <c r="CG107" s="3">
        <f>VLOOKUP(A107,'BalanceSheet 15-8-19'!$A$11:$CN$476,85,FALSE)</f>
        <v>0</v>
      </c>
      <c r="CH107" s="3">
        <f>VLOOKUP(A107,'BalanceSheet 15-8-19'!$A$11:$CN$476,86,FALSE)</f>
        <v>0</v>
      </c>
      <c r="CI107" s="3">
        <f>VLOOKUP(A107,'BalanceSheet 15-8-19'!$A$11:$CN$476,87,FALSE)</f>
        <v>0</v>
      </c>
      <c r="CJ107" s="3">
        <f>VLOOKUP(A107,'BalanceSheet 15-8-19'!$A$11:$CN$476,88,FALSE)</f>
        <v>0</v>
      </c>
      <c r="CK107" s="3">
        <f>VLOOKUP(A107,'BalanceSheet 15-8-19'!$A$11:$CN$476,89,FALSE)</f>
        <v>0</v>
      </c>
      <c r="CL107" s="3">
        <f>VLOOKUP(A107,'BalanceSheet 15-8-19'!$A$11:$CN$476,90,FALSE)</f>
        <v>0</v>
      </c>
      <c r="CM107" s="3">
        <f>VLOOKUP(A107,'BalanceSheet 15-8-19'!$A$11:$CN$476,91,FALSE)</f>
        <v>0</v>
      </c>
      <c r="CN107" s="3">
        <f>VLOOKUP(A107,'BalanceSheet 15-8-19'!$A$11:$CS$476,92,FALSE)</f>
        <v>0</v>
      </c>
      <c r="CO107" s="3">
        <f>VLOOKUP(A107,'BalanceSheet 15-8-19'!$A$11:$CS$476,93,FALSE)</f>
        <v>0</v>
      </c>
      <c r="CP107" s="3">
        <f>VLOOKUP(A107,'BalanceSheet 15-8-19'!$A$11:$CS$476,94,FALSE)</f>
        <v>0</v>
      </c>
      <c r="CQ107" s="3">
        <f>VLOOKUP(A107,'BalanceSheet 15-8-19'!$A$11:$CS$476,95,FALSE)</f>
        <v>0</v>
      </c>
      <c r="CR107" s="3">
        <f>VLOOKUP(A107,'BalanceSheet 15-8-19'!$A$11:$CS$476,96,FALSE)</f>
        <v>0</v>
      </c>
      <c r="CS107" s="3">
        <f t="shared" si="3"/>
        <v>0</v>
      </c>
      <c r="CU107" s="19">
        <f>CS107-('BalanceSheet 15-8-19'!CS107-'BalanceSheet 15-8-19'!CV107-'BalanceSheet 15-8-19'!CW107)</f>
        <v>0</v>
      </c>
      <c r="CW107" s="132">
        <f t="shared" si="4"/>
        <v>0</v>
      </c>
      <c r="CZ107" s="148">
        <f>HLOOKUP(A107,CJE!$I$5:$TV$2054,2050, FALSE)</f>
        <v>0</v>
      </c>
      <c r="DB107" s="148">
        <f t="shared" si="5"/>
        <v>0</v>
      </c>
    </row>
    <row r="108" spans="1:106" x14ac:dyDescent="0.2">
      <c r="A108" s="3" t="str">
        <f>'BalanceSheet 15-8-19'!A108</f>
        <v>100-102-87 - OCBC 712023704001 (R Healthcare)</v>
      </c>
      <c r="B108" s="3">
        <f>VLOOKUP(A108,'BalanceSheet 15-8-19'!$A$11:$CN$476,2,FALSE)</f>
        <v>0</v>
      </c>
      <c r="C108" s="3">
        <f>VLOOKUP(A108,'BalanceSheet 15-8-19'!$A$11:$CN$476,3,FALSE)</f>
        <v>0</v>
      </c>
      <c r="D108" s="3">
        <f>VLOOKUP(A108,'BalanceSheet 15-8-19'!$A$11:$CN$476,4,FALSE)</f>
        <v>0</v>
      </c>
      <c r="E108" s="3">
        <f>VLOOKUP(A108,'BalanceSheet 15-8-19'!$A$11:$CN$476,5,FALSE)</f>
        <v>0</v>
      </c>
      <c r="F108" s="3">
        <f>VLOOKUP(A108,'BalanceSheet 15-8-19'!$A$11:$CN$476,6,FALSE)</f>
        <v>0</v>
      </c>
      <c r="G108" s="3">
        <f>VLOOKUP(A108,'BalanceSheet 15-8-19'!$A$11:$CN$476,7,FALSE)</f>
        <v>0</v>
      </c>
      <c r="H108" s="3">
        <f>VLOOKUP(A108,'BalanceSheet 15-8-19'!$A$11:$CN$476,8,FALSE)</f>
        <v>0</v>
      </c>
      <c r="I108" s="3">
        <f>VLOOKUP(A108,'BalanceSheet 15-8-19'!$A$11:$CN$476,9,FALSE)</f>
        <v>0</v>
      </c>
      <c r="J108" s="3"/>
      <c r="K108" s="3">
        <f>VLOOKUP(A108,'BalanceSheet 15-8-19'!$A$11:$CN$476,11,FALSE)</f>
        <v>0</v>
      </c>
      <c r="L108" s="3">
        <f>VLOOKUP(A108,'BalanceSheet 15-8-19'!$A$11:$CN$476,12,FALSE)</f>
        <v>0</v>
      </c>
      <c r="M108" s="3">
        <f>VLOOKUP(A108,'BalanceSheet 15-8-19'!$A$11:$CN$476,13,FALSE)</f>
        <v>0</v>
      </c>
      <c r="N108" s="3">
        <f>VLOOKUP(A108,'BalanceSheet 15-8-19'!$A$11:$CN$476,14,FALSE)</f>
        <v>0</v>
      </c>
      <c r="O108" s="3">
        <f>VLOOKUP(A108,'BalanceSheet 15-8-19'!$A$11:$CN$476,15,FALSE)</f>
        <v>0</v>
      </c>
      <c r="P108" s="3">
        <f>VLOOKUP(A108,'BalanceSheet 15-8-19'!$A$11:$CN$476,16,FALSE)</f>
        <v>0</v>
      </c>
      <c r="Q108" s="3">
        <f>VLOOKUP(A108,'BalanceSheet 15-8-19'!$A$11:$CN$476,17,FALSE)</f>
        <v>0</v>
      </c>
      <c r="R108" s="3">
        <f>VLOOKUP(A108,'BalanceSheet 15-8-19'!$A$11:$CN$476,18,FALSE)</f>
        <v>0</v>
      </c>
      <c r="S108" s="3">
        <f>VLOOKUP(A108,'BalanceSheet 15-8-19'!$A$11:$CN$476,19,FALSE)</f>
        <v>0</v>
      </c>
      <c r="T108" s="3">
        <f>VLOOKUP(A108,'BalanceSheet 15-8-19'!$A$11:$CN$476,20,FALSE)</f>
        <v>0</v>
      </c>
      <c r="U108" s="3">
        <f>VLOOKUP(A108,'BalanceSheet 15-8-19'!$A$11:$CN$476,21,FALSE)</f>
        <v>0</v>
      </c>
      <c r="V108" s="3">
        <f>VLOOKUP(A108,'BalanceSheet 15-8-19'!$A$11:$CN$476,22,FALSE)</f>
        <v>0</v>
      </c>
      <c r="W108" s="3">
        <f>VLOOKUP(A108,'BalanceSheet 15-8-19'!$A$11:$CN$476,23,FALSE)</f>
        <v>0</v>
      </c>
      <c r="X108" s="3">
        <f>VLOOKUP(A108,'BalanceSheet 15-8-19'!$A$11:$CN$476,24,FALSE)</f>
        <v>0</v>
      </c>
      <c r="Y108" s="3">
        <f>VLOOKUP(A108,'BalanceSheet 15-8-19'!$A$11:$CN$476,25,FALSE)</f>
        <v>0</v>
      </c>
      <c r="Z108" s="3">
        <f>VLOOKUP(A108,'BalanceSheet 15-8-19'!$A$11:$CN$476,26,FALSE)</f>
        <v>0</v>
      </c>
      <c r="AA108" s="3">
        <f>VLOOKUP(A108,'BalanceSheet 15-8-19'!$A$11:$CN$476,27,FALSE)</f>
        <v>0</v>
      </c>
      <c r="AB108" s="3">
        <f>VLOOKUP(A108,'BalanceSheet 15-8-19'!$A$11:$CN$476,28,FALSE)</f>
        <v>0</v>
      </c>
      <c r="AC108" s="3">
        <f>VLOOKUP(A108,'BalanceSheet 15-8-19'!$A$11:$CN$476,29,FALSE)</f>
        <v>0</v>
      </c>
      <c r="AD108" s="3">
        <f>VLOOKUP(A108,'BalanceSheet 15-8-19'!$A$11:$CN$476,30,FALSE)</f>
        <v>0</v>
      </c>
      <c r="AE108" s="3">
        <f>VLOOKUP(A108,'BalanceSheet 15-8-19'!$A$11:$CN$476,31,FALSE)</f>
        <v>0</v>
      </c>
      <c r="AF108" s="3">
        <f>VLOOKUP(A108,'BalanceSheet 15-8-19'!$A$11:$CN$476,32,FALSE)</f>
        <v>0</v>
      </c>
      <c r="AG108" s="3">
        <f>VLOOKUP(A108,'BalanceSheet 15-8-19'!$A$11:$CN$476,33,FALSE)</f>
        <v>0</v>
      </c>
      <c r="AH108" s="3">
        <f>VLOOKUP(A108,'BalanceSheet 15-8-19'!$A$11:$CN$476,34,FALSE)</f>
        <v>0</v>
      </c>
      <c r="AI108" s="3">
        <f>VLOOKUP(A108,'BalanceSheet 15-8-19'!$A$11:$CN$476,35,FALSE)</f>
        <v>0</v>
      </c>
      <c r="AJ108" s="3">
        <f>VLOOKUP(A108,'BalanceSheet 15-8-19'!$A$11:$CN$476,36,FALSE)</f>
        <v>0</v>
      </c>
      <c r="AK108" s="3">
        <f>VLOOKUP(A108,'BalanceSheet 15-8-19'!$A$11:$CN$476,37,FALSE)</f>
        <v>0</v>
      </c>
      <c r="AL108" s="3">
        <f>VLOOKUP(A108,'BalanceSheet 15-8-19'!$A$11:$CN$476,38,FALSE)</f>
        <v>0</v>
      </c>
      <c r="AM108" s="3">
        <f>VLOOKUP(A108,'BalanceSheet 15-8-19'!$A$11:$CN$476,39,FALSE)</f>
        <v>0</v>
      </c>
      <c r="AN108" s="3">
        <f>VLOOKUP(A108,'BalanceSheet 15-8-19'!$A$11:$CN$476,40,FALSE)</f>
        <v>0</v>
      </c>
      <c r="AO108" s="3">
        <f>VLOOKUP(A108,'BalanceSheet 15-8-19'!$A$11:$CN$476,41,FALSE)</f>
        <v>0</v>
      </c>
      <c r="AP108" s="3">
        <f>VLOOKUP(A108,'BalanceSheet 15-8-19'!$A$11:$CN$476,42,FALSE)</f>
        <v>0</v>
      </c>
      <c r="AQ108" s="3">
        <f>VLOOKUP(A108,'BalanceSheet 15-8-19'!$A$11:$CN$476,43,FALSE)</f>
        <v>0</v>
      </c>
      <c r="AR108" s="3">
        <f>VLOOKUP(A108,'BalanceSheet 15-8-19'!$A$11:$CN$476,44,FALSE)</f>
        <v>0</v>
      </c>
      <c r="AS108" s="3">
        <f>VLOOKUP(A108,'BalanceSheet 15-8-19'!$A$11:$CN$476,45,FALSE)</f>
        <v>0</v>
      </c>
      <c r="AT108" s="3">
        <f>VLOOKUP(A108,'BalanceSheet 15-8-19'!$A$11:$CN$476,46,FALSE)</f>
        <v>0</v>
      </c>
      <c r="AU108" s="3">
        <f>VLOOKUP(A108,'BalanceSheet 15-8-19'!$A$11:$CN$476,47,FALSE)</f>
        <v>0</v>
      </c>
      <c r="AV108" s="3">
        <f>VLOOKUP(A108,'BalanceSheet 15-8-19'!$A$11:$CN$476,48,FALSE)</f>
        <v>0</v>
      </c>
      <c r="AW108" s="3">
        <f>VLOOKUP(A108,'BalanceSheet 15-8-19'!$A$11:$CN$476,49,FALSE)</f>
        <v>0</v>
      </c>
      <c r="AX108" s="3">
        <f>VLOOKUP(A108,'BalanceSheet 15-8-19'!$A$11:$CN$476,50,FALSE)</f>
        <v>0</v>
      </c>
      <c r="AY108" s="3">
        <f>VLOOKUP(A108,'BalanceSheet 15-8-19'!$A$11:$CN$476,51,FALSE)</f>
        <v>0</v>
      </c>
      <c r="AZ108" s="3">
        <f>VLOOKUP(A108,'BalanceSheet 15-8-19'!$A$11:$CN$476,52,FALSE)</f>
        <v>0</v>
      </c>
      <c r="BA108" s="3">
        <f>VLOOKUP(A108,'BalanceSheet 15-8-19'!$A$11:$CN$476,53,FALSE)</f>
        <v>0</v>
      </c>
      <c r="BB108" s="3">
        <f>VLOOKUP(A108,'BalanceSheet 15-8-19'!$A$11:$CN$476,54,FALSE)</f>
        <v>0</v>
      </c>
      <c r="BC108" s="3">
        <f>VLOOKUP(A108,'BalanceSheet 15-8-19'!$A$11:$CN$476,55,FALSE)</f>
        <v>0</v>
      </c>
      <c r="BD108" s="3">
        <f>VLOOKUP(A108,'BalanceSheet 15-8-19'!$A$11:$CN$476,56,FALSE)</f>
        <v>0</v>
      </c>
      <c r="BE108" s="3">
        <f>VLOOKUP(A108,'BalanceSheet 15-8-19'!$A$11:$CN$476,57,FALSE)</f>
        <v>0</v>
      </c>
      <c r="BF108" s="3">
        <f>VLOOKUP(A108,'BalanceSheet 15-8-19'!$A$11:$CN$476,58,FALSE)</f>
        <v>0</v>
      </c>
      <c r="BG108" s="12">
        <f>VLOOKUP(A108,'BalanceSheet 15-8-19'!$A$11:$CN$476,59,FALSE)</f>
        <v>0</v>
      </c>
      <c r="BH108" s="3">
        <f>VLOOKUP(A108,'BalanceSheet 15-8-19'!$A$11:$CN$476,60,FALSE)</f>
        <v>0</v>
      </c>
      <c r="BI108" s="3">
        <f>VLOOKUP(A108,'BalanceSheet 15-8-19'!$A$11:$CN$476,61,FALSE)</f>
        <v>0</v>
      </c>
      <c r="BJ108" s="3">
        <f>VLOOKUP(A108,'BalanceSheet 15-8-19'!$A$11:$CN$476,62,FALSE)</f>
        <v>0</v>
      </c>
      <c r="BK108" s="3"/>
      <c r="BL108" s="3">
        <f>VLOOKUP(A108,'BalanceSheet 15-8-19'!$A$11:$CN$476,64,FALSE)</f>
        <v>0</v>
      </c>
      <c r="BM108" s="3">
        <f>VLOOKUP(A108,'BalanceSheet 15-8-19'!$A$11:$CN$476,65,FALSE)</f>
        <v>0</v>
      </c>
      <c r="BN108" s="3">
        <f>VLOOKUP(A108,'BalanceSheet 15-8-19'!$A$11:$CN$476,66,FALSE)</f>
        <v>0</v>
      </c>
      <c r="BO108" s="3">
        <f>VLOOKUP(A108,'BalanceSheet 15-8-19'!$A$11:$CN$476,67,FALSE)</f>
        <v>0</v>
      </c>
      <c r="BP108" s="3">
        <f>VLOOKUP(A108,'BalanceSheet 15-8-19'!$A$11:$CN$476,68,FALSE)</f>
        <v>0</v>
      </c>
      <c r="BQ108" s="3">
        <f>VLOOKUP(A108,'BalanceSheet 15-8-19'!$A$11:$CN$476,69,FALSE)</f>
        <v>0</v>
      </c>
      <c r="BR108" s="3">
        <f>VLOOKUP(A108,'BalanceSheet 15-8-19'!$A$11:$CN$476,70,FALSE)</f>
        <v>0</v>
      </c>
      <c r="BS108" s="3">
        <f>VLOOKUP(A108,'BalanceSheet 15-8-19'!$A$11:$CN$476,71,FALSE)</f>
        <v>0</v>
      </c>
      <c r="BT108" s="3">
        <f>VLOOKUP(A108,'BalanceSheet 15-8-19'!$A$11:$CN$476,72,FALSE)</f>
        <v>0</v>
      </c>
      <c r="BU108" s="3">
        <f>VLOOKUP(A108,'BalanceSheet 15-8-19'!$A$11:$CN$476,73,FALSE)</f>
        <v>0</v>
      </c>
      <c r="BV108" s="3">
        <f>VLOOKUP(A108,'BalanceSheet 15-8-19'!$A$11:$CN$476,74,FALSE)</f>
        <v>0</v>
      </c>
      <c r="BW108" s="3">
        <f>VLOOKUP(A108,'BalanceSheet 15-8-19'!$A$11:$CN$476,75,FALSE)</f>
        <v>0</v>
      </c>
      <c r="BX108" s="3">
        <f>VLOOKUP(A108,'BalanceSheet 15-8-19'!$A$11:$CN$476,76,FALSE)</f>
        <v>0</v>
      </c>
      <c r="BY108" s="3">
        <f>VLOOKUP(A108,'BalanceSheet 15-8-19'!$A$11:$CN$476,77,FALSE)</f>
        <v>0</v>
      </c>
      <c r="BZ108" s="3">
        <f>VLOOKUP(A108,'BalanceSheet 15-8-19'!$A$11:$CN$476,78,FALSE)</f>
        <v>0</v>
      </c>
      <c r="CA108" s="3">
        <f>VLOOKUP(A108,'BalanceSheet 15-8-19'!$A$11:$CN$476,79,FALSE)</f>
        <v>0</v>
      </c>
      <c r="CB108" s="3">
        <f>VLOOKUP(A108,'BalanceSheet 15-8-19'!$A$11:$CN$476,80,FALSE)</f>
        <v>0</v>
      </c>
      <c r="CC108" s="3">
        <f>VLOOKUP(A108,'BalanceSheet 15-8-19'!$A$11:$CN$476,81,FALSE)</f>
        <v>0</v>
      </c>
      <c r="CD108" s="3">
        <f>VLOOKUP(A108,'BalanceSheet 15-8-19'!$A$11:$CN$476,82,FALSE)</f>
        <v>0</v>
      </c>
      <c r="CE108" s="3">
        <f>VLOOKUP(A108,'BalanceSheet 15-8-19'!$A$11:$CN$476,83,FALSE)</f>
        <v>0</v>
      </c>
      <c r="CF108" s="3">
        <f>VLOOKUP(A108,'BalanceSheet 15-8-19'!$A$11:$CN$476,84,FALSE)</f>
        <v>0</v>
      </c>
      <c r="CG108" s="3">
        <f>VLOOKUP(A108,'BalanceSheet 15-8-19'!$A$11:$CN$476,85,FALSE)</f>
        <v>0</v>
      </c>
      <c r="CH108" s="3">
        <f>VLOOKUP(A108,'BalanceSheet 15-8-19'!$A$11:$CN$476,86,FALSE)</f>
        <v>0</v>
      </c>
      <c r="CI108" s="3">
        <f>VLOOKUP(A108,'BalanceSheet 15-8-19'!$A$11:$CN$476,87,FALSE)</f>
        <v>0</v>
      </c>
      <c r="CJ108" s="3">
        <f>VLOOKUP(A108,'BalanceSheet 15-8-19'!$A$11:$CN$476,88,FALSE)</f>
        <v>0</v>
      </c>
      <c r="CK108" s="3">
        <f>VLOOKUP(A108,'BalanceSheet 15-8-19'!$A$11:$CN$476,89,FALSE)</f>
        <v>0</v>
      </c>
      <c r="CL108" s="3">
        <f>VLOOKUP(A108,'BalanceSheet 15-8-19'!$A$11:$CN$476,90,FALSE)</f>
        <v>0</v>
      </c>
      <c r="CM108" s="3">
        <f>VLOOKUP(A108,'BalanceSheet 15-8-19'!$A$11:$CN$476,91,FALSE)</f>
        <v>0</v>
      </c>
      <c r="CN108" s="3">
        <f>VLOOKUP(A108,'BalanceSheet 15-8-19'!$A$11:$CS$476,92,FALSE)</f>
        <v>0</v>
      </c>
      <c r="CO108" s="3">
        <f>VLOOKUP(A108,'BalanceSheet 15-8-19'!$A$11:$CS$476,93,FALSE)</f>
        <v>0</v>
      </c>
      <c r="CP108" s="3">
        <f>VLOOKUP(A108,'BalanceSheet 15-8-19'!$A$11:$CS$476,94,FALSE)</f>
        <v>0</v>
      </c>
      <c r="CQ108" s="3">
        <f>VLOOKUP(A108,'BalanceSheet 15-8-19'!$A$11:$CS$476,95,FALSE)</f>
        <v>0</v>
      </c>
      <c r="CR108" s="3">
        <f>VLOOKUP(A108,'BalanceSheet 15-8-19'!$A$11:$CS$476,96,FALSE)</f>
        <v>0</v>
      </c>
      <c r="CS108" s="3">
        <f t="shared" si="3"/>
        <v>0</v>
      </c>
      <c r="CU108" s="19">
        <f>CS108-('BalanceSheet 15-8-19'!CS108-'BalanceSheet 15-8-19'!CV108-'BalanceSheet 15-8-19'!CW108)</f>
        <v>0</v>
      </c>
      <c r="CW108" s="132">
        <f t="shared" si="4"/>
        <v>0</v>
      </c>
      <c r="CZ108" s="148">
        <f>HLOOKUP(A108,CJE!$I$5:$TV$2054,2050, FALSE)</f>
        <v>0</v>
      </c>
      <c r="DB108" s="148">
        <f t="shared" si="5"/>
        <v>0</v>
      </c>
    </row>
    <row r="109" spans="1:106" x14ac:dyDescent="0.2">
      <c r="A109" s="3" t="str">
        <f>'BalanceSheet 15-8-19'!A109</f>
        <v>100-102-88 - OCBC 712023035001 (R Hospitality)</v>
      </c>
      <c r="B109" s="3">
        <f>VLOOKUP(A109,'BalanceSheet 15-8-19'!$A$11:$CN$476,2,FALSE)</f>
        <v>0</v>
      </c>
      <c r="C109" s="3">
        <f>VLOOKUP(A109,'BalanceSheet 15-8-19'!$A$11:$CN$476,3,FALSE)</f>
        <v>0</v>
      </c>
      <c r="D109" s="3">
        <f>VLOOKUP(A109,'BalanceSheet 15-8-19'!$A$11:$CN$476,4,FALSE)</f>
        <v>0</v>
      </c>
      <c r="E109" s="3">
        <f>VLOOKUP(A109,'BalanceSheet 15-8-19'!$A$11:$CN$476,5,FALSE)</f>
        <v>0</v>
      </c>
      <c r="F109" s="3">
        <f>VLOOKUP(A109,'BalanceSheet 15-8-19'!$A$11:$CN$476,6,FALSE)</f>
        <v>0</v>
      </c>
      <c r="G109" s="3">
        <f>VLOOKUP(A109,'BalanceSheet 15-8-19'!$A$11:$CN$476,7,FALSE)</f>
        <v>0</v>
      </c>
      <c r="H109" s="3">
        <f>VLOOKUP(A109,'BalanceSheet 15-8-19'!$A$11:$CN$476,8,FALSE)</f>
        <v>0</v>
      </c>
      <c r="I109" s="3">
        <f>VLOOKUP(A109,'BalanceSheet 15-8-19'!$A$11:$CN$476,9,FALSE)</f>
        <v>0</v>
      </c>
      <c r="J109" s="3"/>
      <c r="K109" s="3">
        <f>VLOOKUP(A109,'BalanceSheet 15-8-19'!$A$11:$CN$476,11,FALSE)</f>
        <v>0</v>
      </c>
      <c r="L109" s="3">
        <f>VLOOKUP(A109,'BalanceSheet 15-8-19'!$A$11:$CN$476,12,FALSE)</f>
        <v>0</v>
      </c>
      <c r="M109" s="3">
        <f>VLOOKUP(A109,'BalanceSheet 15-8-19'!$A$11:$CN$476,13,FALSE)</f>
        <v>0</v>
      </c>
      <c r="N109" s="3">
        <f>VLOOKUP(A109,'BalanceSheet 15-8-19'!$A$11:$CN$476,14,FALSE)</f>
        <v>0</v>
      </c>
      <c r="O109" s="3">
        <f>VLOOKUP(A109,'BalanceSheet 15-8-19'!$A$11:$CN$476,15,FALSE)</f>
        <v>0</v>
      </c>
      <c r="P109" s="3">
        <f>VLOOKUP(A109,'BalanceSheet 15-8-19'!$A$11:$CN$476,16,FALSE)</f>
        <v>0</v>
      </c>
      <c r="Q109" s="3">
        <f>VLOOKUP(A109,'BalanceSheet 15-8-19'!$A$11:$CN$476,17,FALSE)</f>
        <v>0</v>
      </c>
      <c r="R109" s="3">
        <f>VLOOKUP(A109,'BalanceSheet 15-8-19'!$A$11:$CN$476,18,FALSE)</f>
        <v>0</v>
      </c>
      <c r="S109" s="3">
        <f>VLOOKUP(A109,'BalanceSheet 15-8-19'!$A$11:$CN$476,19,FALSE)</f>
        <v>0</v>
      </c>
      <c r="T109" s="3">
        <f>VLOOKUP(A109,'BalanceSheet 15-8-19'!$A$11:$CN$476,20,FALSE)</f>
        <v>0</v>
      </c>
      <c r="U109" s="3">
        <f>VLOOKUP(A109,'BalanceSheet 15-8-19'!$A$11:$CN$476,21,FALSE)</f>
        <v>0</v>
      </c>
      <c r="V109" s="3">
        <f>VLOOKUP(A109,'BalanceSheet 15-8-19'!$A$11:$CN$476,22,FALSE)</f>
        <v>0</v>
      </c>
      <c r="W109" s="3">
        <f>VLOOKUP(A109,'BalanceSheet 15-8-19'!$A$11:$CN$476,23,FALSE)</f>
        <v>0</v>
      </c>
      <c r="X109" s="3">
        <f>VLOOKUP(A109,'BalanceSheet 15-8-19'!$A$11:$CN$476,24,FALSE)</f>
        <v>0</v>
      </c>
      <c r="Y109" s="3">
        <f>VLOOKUP(A109,'BalanceSheet 15-8-19'!$A$11:$CN$476,25,FALSE)</f>
        <v>0</v>
      </c>
      <c r="Z109" s="3">
        <f>VLOOKUP(A109,'BalanceSheet 15-8-19'!$A$11:$CN$476,26,FALSE)</f>
        <v>0</v>
      </c>
      <c r="AA109" s="3">
        <f>VLOOKUP(A109,'BalanceSheet 15-8-19'!$A$11:$CN$476,27,FALSE)</f>
        <v>0</v>
      </c>
      <c r="AB109" s="3">
        <f>VLOOKUP(A109,'BalanceSheet 15-8-19'!$A$11:$CN$476,28,FALSE)</f>
        <v>0</v>
      </c>
      <c r="AC109" s="3">
        <f>VLOOKUP(A109,'BalanceSheet 15-8-19'!$A$11:$CN$476,29,FALSE)</f>
        <v>0</v>
      </c>
      <c r="AD109" s="3">
        <f>VLOOKUP(A109,'BalanceSheet 15-8-19'!$A$11:$CN$476,30,FALSE)</f>
        <v>0</v>
      </c>
      <c r="AE109" s="3">
        <f>VLOOKUP(A109,'BalanceSheet 15-8-19'!$A$11:$CN$476,31,FALSE)</f>
        <v>0</v>
      </c>
      <c r="AF109" s="3">
        <f>VLOOKUP(A109,'BalanceSheet 15-8-19'!$A$11:$CN$476,32,FALSE)</f>
        <v>0</v>
      </c>
      <c r="AG109" s="3">
        <f>VLOOKUP(A109,'BalanceSheet 15-8-19'!$A$11:$CN$476,33,FALSE)</f>
        <v>0</v>
      </c>
      <c r="AH109" s="3">
        <f>VLOOKUP(A109,'BalanceSheet 15-8-19'!$A$11:$CN$476,34,FALSE)</f>
        <v>0</v>
      </c>
      <c r="AI109" s="3">
        <f>VLOOKUP(A109,'BalanceSheet 15-8-19'!$A$11:$CN$476,35,FALSE)</f>
        <v>0</v>
      </c>
      <c r="AJ109" s="3">
        <f>VLOOKUP(A109,'BalanceSheet 15-8-19'!$A$11:$CN$476,36,FALSE)</f>
        <v>0</v>
      </c>
      <c r="AK109" s="3">
        <f>VLOOKUP(A109,'BalanceSheet 15-8-19'!$A$11:$CN$476,37,FALSE)</f>
        <v>0</v>
      </c>
      <c r="AL109" s="3">
        <f>VLOOKUP(A109,'BalanceSheet 15-8-19'!$A$11:$CN$476,38,FALSE)</f>
        <v>0</v>
      </c>
      <c r="AM109" s="3">
        <f>VLOOKUP(A109,'BalanceSheet 15-8-19'!$A$11:$CN$476,39,FALSE)</f>
        <v>0</v>
      </c>
      <c r="AN109" s="3">
        <f>VLOOKUP(A109,'BalanceSheet 15-8-19'!$A$11:$CN$476,40,FALSE)</f>
        <v>0</v>
      </c>
      <c r="AO109" s="3">
        <f>VLOOKUP(A109,'BalanceSheet 15-8-19'!$A$11:$CN$476,41,FALSE)</f>
        <v>0</v>
      </c>
      <c r="AP109" s="3">
        <f>VLOOKUP(A109,'BalanceSheet 15-8-19'!$A$11:$CN$476,42,FALSE)</f>
        <v>0</v>
      </c>
      <c r="AQ109" s="3">
        <f>VLOOKUP(A109,'BalanceSheet 15-8-19'!$A$11:$CN$476,43,FALSE)</f>
        <v>0</v>
      </c>
      <c r="AR109" s="3">
        <f>VLOOKUP(A109,'BalanceSheet 15-8-19'!$A$11:$CN$476,44,FALSE)</f>
        <v>0</v>
      </c>
      <c r="AS109" s="3">
        <f>VLOOKUP(A109,'BalanceSheet 15-8-19'!$A$11:$CN$476,45,FALSE)</f>
        <v>0</v>
      </c>
      <c r="AT109" s="3">
        <f>VLOOKUP(A109,'BalanceSheet 15-8-19'!$A$11:$CN$476,46,FALSE)</f>
        <v>0</v>
      </c>
      <c r="AU109" s="3">
        <f>VLOOKUP(A109,'BalanceSheet 15-8-19'!$A$11:$CN$476,47,FALSE)</f>
        <v>0</v>
      </c>
      <c r="AV109" s="3">
        <f>VLOOKUP(A109,'BalanceSheet 15-8-19'!$A$11:$CN$476,48,FALSE)</f>
        <v>0</v>
      </c>
      <c r="AW109" s="3">
        <f>VLOOKUP(A109,'BalanceSheet 15-8-19'!$A$11:$CN$476,49,FALSE)</f>
        <v>0</v>
      </c>
      <c r="AX109" s="3">
        <f>VLOOKUP(A109,'BalanceSheet 15-8-19'!$A$11:$CN$476,50,FALSE)</f>
        <v>0</v>
      </c>
      <c r="AY109" s="3">
        <f>VLOOKUP(A109,'BalanceSheet 15-8-19'!$A$11:$CN$476,51,FALSE)</f>
        <v>0</v>
      </c>
      <c r="AZ109" s="3">
        <f>VLOOKUP(A109,'BalanceSheet 15-8-19'!$A$11:$CN$476,52,FALSE)</f>
        <v>0</v>
      </c>
      <c r="BA109" s="3">
        <f>VLOOKUP(A109,'BalanceSheet 15-8-19'!$A$11:$CN$476,53,FALSE)</f>
        <v>0</v>
      </c>
      <c r="BB109" s="3">
        <f>VLOOKUP(A109,'BalanceSheet 15-8-19'!$A$11:$CN$476,54,FALSE)</f>
        <v>0</v>
      </c>
      <c r="BC109" s="3">
        <f>VLOOKUP(A109,'BalanceSheet 15-8-19'!$A$11:$CN$476,55,FALSE)</f>
        <v>0</v>
      </c>
      <c r="BD109" s="3">
        <f>VLOOKUP(A109,'BalanceSheet 15-8-19'!$A$11:$CN$476,56,FALSE)</f>
        <v>0</v>
      </c>
      <c r="BE109" s="3">
        <f>VLOOKUP(A109,'BalanceSheet 15-8-19'!$A$11:$CN$476,57,FALSE)</f>
        <v>0</v>
      </c>
      <c r="BF109" s="3">
        <f>VLOOKUP(A109,'BalanceSheet 15-8-19'!$A$11:$CN$476,58,FALSE)</f>
        <v>0</v>
      </c>
      <c r="BG109" s="12">
        <f>VLOOKUP(A109,'BalanceSheet 15-8-19'!$A$11:$CN$476,59,FALSE)</f>
        <v>0</v>
      </c>
      <c r="BH109" s="3">
        <f>VLOOKUP(A109,'BalanceSheet 15-8-19'!$A$11:$CN$476,60,FALSE)</f>
        <v>0</v>
      </c>
      <c r="BI109" s="3">
        <f>VLOOKUP(A109,'BalanceSheet 15-8-19'!$A$11:$CN$476,61,FALSE)</f>
        <v>0</v>
      </c>
      <c r="BJ109" s="3">
        <f>VLOOKUP(A109,'BalanceSheet 15-8-19'!$A$11:$CN$476,62,FALSE)</f>
        <v>0</v>
      </c>
      <c r="BK109" s="3"/>
      <c r="BL109" s="3">
        <f>VLOOKUP(A109,'BalanceSheet 15-8-19'!$A$11:$CN$476,64,FALSE)</f>
        <v>0</v>
      </c>
      <c r="BM109" s="3">
        <f>VLOOKUP(A109,'BalanceSheet 15-8-19'!$A$11:$CN$476,65,FALSE)</f>
        <v>0</v>
      </c>
      <c r="BN109" s="3">
        <f>VLOOKUP(A109,'BalanceSheet 15-8-19'!$A$11:$CN$476,66,FALSE)</f>
        <v>0</v>
      </c>
      <c r="BO109" s="3">
        <f>VLOOKUP(A109,'BalanceSheet 15-8-19'!$A$11:$CN$476,67,FALSE)</f>
        <v>0</v>
      </c>
      <c r="BP109" s="3">
        <f>VLOOKUP(A109,'BalanceSheet 15-8-19'!$A$11:$CN$476,68,FALSE)</f>
        <v>0</v>
      </c>
      <c r="BQ109" s="3">
        <f>VLOOKUP(A109,'BalanceSheet 15-8-19'!$A$11:$CN$476,69,FALSE)</f>
        <v>0</v>
      </c>
      <c r="BR109" s="3">
        <f>VLOOKUP(A109,'BalanceSheet 15-8-19'!$A$11:$CN$476,70,FALSE)</f>
        <v>0</v>
      </c>
      <c r="BS109" s="3">
        <f>VLOOKUP(A109,'BalanceSheet 15-8-19'!$A$11:$CN$476,71,FALSE)</f>
        <v>0</v>
      </c>
      <c r="BT109" s="3">
        <f>VLOOKUP(A109,'BalanceSheet 15-8-19'!$A$11:$CN$476,72,FALSE)</f>
        <v>0</v>
      </c>
      <c r="BU109" s="3">
        <f>VLOOKUP(A109,'BalanceSheet 15-8-19'!$A$11:$CN$476,73,FALSE)</f>
        <v>0</v>
      </c>
      <c r="BV109" s="3">
        <f>VLOOKUP(A109,'BalanceSheet 15-8-19'!$A$11:$CN$476,74,FALSE)</f>
        <v>0</v>
      </c>
      <c r="BW109" s="3">
        <f>VLOOKUP(A109,'BalanceSheet 15-8-19'!$A$11:$CN$476,75,FALSE)</f>
        <v>0</v>
      </c>
      <c r="BX109" s="3">
        <f>VLOOKUP(A109,'BalanceSheet 15-8-19'!$A$11:$CN$476,76,FALSE)</f>
        <v>0</v>
      </c>
      <c r="BY109" s="3">
        <f>VLOOKUP(A109,'BalanceSheet 15-8-19'!$A$11:$CN$476,77,FALSE)</f>
        <v>0</v>
      </c>
      <c r="BZ109" s="3">
        <f>VLOOKUP(A109,'BalanceSheet 15-8-19'!$A$11:$CN$476,78,FALSE)</f>
        <v>0</v>
      </c>
      <c r="CA109" s="3">
        <f>VLOOKUP(A109,'BalanceSheet 15-8-19'!$A$11:$CN$476,79,FALSE)</f>
        <v>0</v>
      </c>
      <c r="CB109" s="3">
        <f>VLOOKUP(A109,'BalanceSheet 15-8-19'!$A$11:$CN$476,80,FALSE)</f>
        <v>0</v>
      </c>
      <c r="CC109" s="3">
        <f>VLOOKUP(A109,'BalanceSheet 15-8-19'!$A$11:$CN$476,81,FALSE)</f>
        <v>0</v>
      </c>
      <c r="CD109" s="3">
        <f>VLOOKUP(A109,'BalanceSheet 15-8-19'!$A$11:$CN$476,82,FALSE)</f>
        <v>0</v>
      </c>
      <c r="CE109" s="3">
        <f>VLOOKUP(A109,'BalanceSheet 15-8-19'!$A$11:$CN$476,83,FALSE)</f>
        <v>0</v>
      </c>
      <c r="CF109" s="3">
        <f>VLOOKUP(A109,'BalanceSheet 15-8-19'!$A$11:$CN$476,84,FALSE)</f>
        <v>0</v>
      </c>
      <c r="CG109" s="3">
        <f>VLOOKUP(A109,'BalanceSheet 15-8-19'!$A$11:$CN$476,85,FALSE)</f>
        <v>0</v>
      </c>
      <c r="CH109" s="3">
        <f>VLOOKUP(A109,'BalanceSheet 15-8-19'!$A$11:$CN$476,86,FALSE)</f>
        <v>0</v>
      </c>
      <c r="CI109" s="3">
        <f>VLOOKUP(A109,'BalanceSheet 15-8-19'!$A$11:$CN$476,87,FALSE)</f>
        <v>0</v>
      </c>
      <c r="CJ109" s="3">
        <f>VLOOKUP(A109,'BalanceSheet 15-8-19'!$A$11:$CN$476,88,FALSE)</f>
        <v>0</v>
      </c>
      <c r="CK109" s="3">
        <f>VLOOKUP(A109,'BalanceSheet 15-8-19'!$A$11:$CN$476,89,FALSE)</f>
        <v>0</v>
      </c>
      <c r="CL109" s="3">
        <f>VLOOKUP(A109,'BalanceSheet 15-8-19'!$A$11:$CN$476,90,FALSE)</f>
        <v>0</v>
      </c>
      <c r="CM109" s="3">
        <f>VLOOKUP(A109,'BalanceSheet 15-8-19'!$A$11:$CN$476,91,FALSE)</f>
        <v>0</v>
      </c>
      <c r="CN109" s="3">
        <f>VLOOKUP(A109,'BalanceSheet 15-8-19'!$A$11:$CS$476,92,FALSE)</f>
        <v>0</v>
      </c>
      <c r="CO109" s="3">
        <f>VLOOKUP(A109,'BalanceSheet 15-8-19'!$A$11:$CS$476,93,FALSE)</f>
        <v>0</v>
      </c>
      <c r="CP109" s="3">
        <f>VLOOKUP(A109,'BalanceSheet 15-8-19'!$A$11:$CS$476,94,FALSE)</f>
        <v>0</v>
      </c>
      <c r="CQ109" s="3">
        <f>VLOOKUP(A109,'BalanceSheet 15-8-19'!$A$11:$CS$476,95,FALSE)</f>
        <v>0</v>
      </c>
      <c r="CR109" s="3">
        <f>VLOOKUP(A109,'BalanceSheet 15-8-19'!$A$11:$CS$476,96,FALSE)</f>
        <v>0</v>
      </c>
      <c r="CS109" s="3">
        <f t="shared" si="3"/>
        <v>0</v>
      </c>
      <c r="CU109" s="19">
        <f>CS109-('BalanceSheet 15-8-19'!CS109-'BalanceSheet 15-8-19'!CV109-'BalanceSheet 15-8-19'!CW109)</f>
        <v>0</v>
      </c>
      <c r="CW109" s="132">
        <f t="shared" si="4"/>
        <v>0</v>
      </c>
      <c r="CZ109" s="148">
        <f>HLOOKUP(A109,CJE!$I$5:$TV$2054,2050, FALSE)</f>
        <v>0</v>
      </c>
      <c r="DB109" s="148">
        <f t="shared" si="5"/>
        <v>0</v>
      </c>
    </row>
    <row r="110" spans="1:106" x14ac:dyDescent="0.2">
      <c r="A110" s="3" t="str">
        <f>'BalanceSheet 15-8-19'!A110</f>
        <v>100-102-89 - OCBC 712023134001 (R Outsourcing)</v>
      </c>
      <c r="B110" s="3">
        <f>VLOOKUP(A110,'BalanceSheet 15-8-19'!$A$11:$CN$476,2,FALSE)</f>
        <v>0</v>
      </c>
      <c r="C110" s="3">
        <f>VLOOKUP(A110,'BalanceSheet 15-8-19'!$A$11:$CN$476,3,FALSE)</f>
        <v>0</v>
      </c>
      <c r="D110" s="3">
        <f>VLOOKUP(A110,'BalanceSheet 15-8-19'!$A$11:$CN$476,4,FALSE)</f>
        <v>0</v>
      </c>
      <c r="E110" s="3">
        <f>VLOOKUP(A110,'BalanceSheet 15-8-19'!$A$11:$CN$476,5,FALSE)</f>
        <v>0</v>
      </c>
      <c r="F110" s="3">
        <f>VLOOKUP(A110,'BalanceSheet 15-8-19'!$A$11:$CN$476,6,FALSE)</f>
        <v>0</v>
      </c>
      <c r="G110" s="3">
        <f>VLOOKUP(A110,'BalanceSheet 15-8-19'!$A$11:$CN$476,7,FALSE)</f>
        <v>0</v>
      </c>
      <c r="H110" s="3">
        <f>VLOOKUP(A110,'BalanceSheet 15-8-19'!$A$11:$CN$476,8,FALSE)</f>
        <v>0</v>
      </c>
      <c r="I110" s="3">
        <f>VLOOKUP(A110,'BalanceSheet 15-8-19'!$A$11:$CN$476,9,FALSE)</f>
        <v>0</v>
      </c>
      <c r="J110" s="3"/>
      <c r="K110" s="3">
        <f>VLOOKUP(A110,'BalanceSheet 15-8-19'!$A$11:$CN$476,11,FALSE)</f>
        <v>0</v>
      </c>
      <c r="L110" s="3">
        <f>VLOOKUP(A110,'BalanceSheet 15-8-19'!$A$11:$CN$476,12,FALSE)</f>
        <v>0</v>
      </c>
      <c r="M110" s="3">
        <f>VLOOKUP(A110,'BalanceSheet 15-8-19'!$A$11:$CN$476,13,FALSE)</f>
        <v>0</v>
      </c>
      <c r="N110" s="3">
        <f>VLOOKUP(A110,'BalanceSheet 15-8-19'!$A$11:$CN$476,14,FALSE)</f>
        <v>0</v>
      </c>
      <c r="O110" s="3">
        <f>VLOOKUP(A110,'BalanceSheet 15-8-19'!$A$11:$CN$476,15,FALSE)</f>
        <v>0</v>
      </c>
      <c r="P110" s="3">
        <f>VLOOKUP(A110,'BalanceSheet 15-8-19'!$A$11:$CN$476,16,FALSE)</f>
        <v>0</v>
      </c>
      <c r="Q110" s="3">
        <f>VLOOKUP(A110,'BalanceSheet 15-8-19'!$A$11:$CN$476,17,FALSE)</f>
        <v>0</v>
      </c>
      <c r="R110" s="3">
        <f>VLOOKUP(A110,'BalanceSheet 15-8-19'!$A$11:$CN$476,18,FALSE)</f>
        <v>0</v>
      </c>
      <c r="S110" s="3">
        <f>VLOOKUP(A110,'BalanceSheet 15-8-19'!$A$11:$CN$476,19,FALSE)</f>
        <v>0</v>
      </c>
      <c r="T110" s="3">
        <f>VLOOKUP(A110,'BalanceSheet 15-8-19'!$A$11:$CN$476,20,FALSE)</f>
        <v>0</v>
      </c>
      <c r="U110" s="3">
        <f>VLOOKUP(A110,'BalanceSheet 15-8-19'!$A$11:$CN$476,21,FALSE)</f>
        <v>0</v>
      </c>
      <c r="V110" s="3">
        <f>VLOOKUP(A110,'BalanceSheet 15-8-19'!$A$11:$CN$476,22,FALSE)</f>
        <v>0</v>
      </c>
      <c r="W110" s="3">
        <f>VLOOKUP(A110,'BalanceSheet 15-8-19'!$A$11:$CN$476,23,FALSE)</f>
        <v>0</v>
      </c>
      <c r="X110" s="3">
        <f>VLOOKUP(A110,'BalanceSheet 15-8-19'!$A$11:$CN$476,24,FALSE)</f>
        <v>0</v>
      </c>
      <c r="Y110" s="3">
        <f>VLOOKUP(A110,'BalanceSheet 15-8-19'!$A$11:$CN$476,25,FALSE)</f>
        <v>0</v>
      </c>
      <c r="Z110" s="3">
        <f>VLOOKUP(A110,'BalanceSheet 15-8-19'!$A$11:$CN$476,26,FALSE)</f>
        <v>0</v>
      </c>
      <c r="AA110" s="3">
        <f>VLOOKUP(A110,'BalanceSheet 15-8-19'!$A$11:$CN$476,27,FALSE)</f>
        <v>0</v>
      </c>
      <c r="AB110" s="3">
        <f>VLOOKUP(A110,'BalanceSheet 15-8-19'!$A$11:$CN$476,28,FALSE)</f>
        <v>0</v>
      </c>
      <c r="AC110" s="3">
        <f>VLOOKUP(A110,'BalanceSheet 15-8-19'!$A$11:$CN$476,29,FALSE)</f>
        <v>0</v>
      </c>
      <c r="AD110" s="3">
        <f>VLOOKUP(A110,'BalanceSheet 15-8-19'!$A$11:$CN$476,30,FALSE)</f>
        <v>0</v>
      </c>
      <c r="AE110" s="3">
        <f>VLOOKUP(A110,'BalanceSheet 15-8-19'!$A$11:$CN$476,31,FALSE)</f>
        <v>0</v>
      </c>
      <c r="AF110" s="3">
        <f>VLOOKUP(A110,'BalanceSheet 15-8-19'!$A$11:$CN$476,32,FALSE)</f>
        <v>0</v>
      </c>
      <c r="AG110" s="3">
        <f>VLOOKUP(A110,'BalanceSheet 15-8-19'!$A$11:$CN$476,33,FALSE)</f>
        <v>0</v>
      </c>
      <c r="AH110" s="3">
        <f>VLOOKUP(A110,'BalanceSheet 15-8-19'!$A$11:$CN$476,34,FALSE)</f>
        <v>0</v>
      </c>
      <c r="AI110" s="3">
        <f>VLOOKUP(A110,'BalanceSheet 15-8-19'!$A$11:$CN$476,35,FALSE)</f>
        <v>0</v>
      </c>
      <c r="AJ110" s="3">
        <f>VLOOKUP(A110,'BalanceSheet 15-8-19'!$A$11:$CN$476,36,FALSE)</f>
        <v>0</v>
      </c>
      <c r="AK110" s="3">
        <f>VLOOKUP(A110,'BalanceSheet 15-8-19'!$A$11:$CN$476,37,FALSE)</f>
        <v>0</v>
      </c>
      <c r="AL110" s="3">
        <f>VLOOKUP(A110,'BalanceSheet 15-8-19'!$A$11:$CN$476,38,FALSE)</f>
        <v>0</v>
      </c>
      <c r="AM110" s="3">
        <f>VLOOKUP(A110,'BalanceSheet 15-8-19'!$A$11:$CN$476,39,FALSE)</f>
        <v>0</v>
      </c>
      <c r="AN110" s="3">
        <f>VLOOKUP(A110,'BalanceSheet 15-8-19'!$A$11:$CN$476,40,FALSE)</f>
        <v>0</v>
      </c>
      <c r="AO110" s="3">
        <f>VLOOKUP(A110,'BalanceSheet 15-8-19'!$A$11:$CN$476,41,FALSE)</f>
        <v>0</v>
      </c>
      <c r="AP110" s="3">
        <f>VLOOKUP(A110,'BalanceSheet 15-8-19'!$A$11:$CN$476,42,FALSE)</f>
        <v>0</v>
      </c>
      <c r="AQ110" s="3">
        <f>VLOOKUP(A110,'BalanceSheet 15-8-19'!$A$11:$CN$476,43,FALSE)</f>
        <v>0</v>
      </c>
      <c r="AR110" s="3">
        <f>VLOOKUP(A110,'BalanceSheet 15-8-19'!$A$11:$CN$476,44,FALSE)</f>
        <v>0</v>
      </c>
      <c r="AS110" s="3">
        <f>VLOOKUP(A110,'BalanceSheet 15-8-19'!$A$11:$CN$476,45,FALSE)</f>
        <v>0</v>
      </c>
      <c r="AT110" s="3">
        <f>VLOOKUP(A110,'BalanceSheet 15-8-19'!$A$11:$CN$476,46,FALSE)</f>
        <v>0</v>
      </c>
      <c r="AU110" s="3">
        <f>VLOOKUP(A110,'BalanceSheet 15-8-19'!$A$11:$CN$476,47,FALSE)</f>
        <v>0</v>
      </c>
      <c r="AV110" s="3">
        <f>VLOOKUP(A110,'BalanceSheet 15-8-19'!$A$11:$CN$476,48,FALSE)</f>
        <v>0</v>
      </c>
      <c r="AW110" s="3">
        <f>VLOOKUP(A110,'BalanceSheet 15-8-19'!$A$11:$CN$476,49,FALSE)</f>
        <v>0</v>
      </c>
      <c r="AX110" s="3">
        <f>VLOOKUP(A110,'BalanceSheet 15-8-19'!$A$11:$CN$476,50,FALSE)</f>
        <v>0</v>
      </c>
      <c r="AY110" s="3">
        <f>VLOOKUP(A110,'BalanceSheet 15-8-19'!$A$11:$CN$476,51,FALSE)</f>
        <v>0</v>
      </c>
      <c r="AZ110" s="3">
        <f>VLOOKUP(A110,'BalanceSheet 15-8-19'!$A$11:$CN$476,52,FALSE)</f>
        <v>0</v>
      </c>
      <c r="BA110" s="3">
        <f>VLOOKUP(A110,'BalanceSheet 15-8-19'!$A$11:$CN$476,53,FALSE)</f>
        <v>0</v>
      </c>
      <c r="BB110" s="3">
        <f>VLOOKUP(A110,'BalanceSheet 15-8-19'!$A$11:$CN$476,54,FALSE)</f>
        <v>0</v>
      </c>
      <c r="BC110" s="3">
        <f>VLOOKUP(A110,'BalanceSheet 15-8-19'!$A$11:$CN$476,55,FALSE)</f>
        <v>0</v>
      </c>
      <c r="BD110" s="3">
        <f>VLOOKUP(A110,'BalanceSheet 15-8-19'!$A$11:$CN$476,56,FALSE)</f>
        <v>0</v>
      </c>
      <c r="BE110" s="3">
        <f>VLOOKUP(A110,'BalanceSheet 15-8-19'!$A$11:$CN$476,57,FALSE)</f>
        <v>0</v>
      </c>
      <c r="BF110" s="3">
        <f>VLOOKUP(A110,'BalanceSheet 15-8-19'!$A$11:$CN$476,58,FALSE)</f>
        <v>0</v>
      </c>
      <c r="BG110" s="12">
        <f>VLOOKUP(A110,'BalanceSheet 15-8-19'!$A$11:$CN$476,59,FALSE)</f>
        <v>0</v>
      </c>
      <c r="BH110" s="3">
        <f>VLOOKUP(A110,'BalanceSheet 15-8-19'!$A$11:$CN$476,60,FALSE)</f>
        <v>0</v>
      </c>
      <c r="BI110" s="3">
        <f>VLOOKUP(A110,'BalanceSheet 15-8-19'!$A$11:$CN$476,61,FALSE)</f>
        <v>0</v>
      </c>
      <c r="BJ110" s="3">
        <f>VLOOKUP(A110,'BalanceSheet 15-8-19'!$A$11:$CN$476,62,FALSE)</f>
        <v>0</v>
      </c>
      <c r="BK110" s="3"/>
      <c r="BL110" s="3">
        <f>VLOOKUP(A110,'BalanceSheet 15-8-19'!$A$11:$CN$476,64,FALSE)</f>
        <v>0</v>
      </c>
      <c r="BM110" s="3">
        <f>VLOOKUP(A110,'BalanceSheet 15-8-19'!$A$11:$CN$476,65,FALSE)</f>
        <v>0</v>
      </c>
      <c r="BN110" s="3">
        <f>VLOOKUP(A110,'BalanceSheet 15-8-19'!$A$11:$CN$476,66,FALSE)</f>
        <v>0</v>
      </c>
      <c r="BO110" s="3">
        <f>VLOOKUP(A110,'BalanceSheet 15-8-19'!$A$11:$CN$476,67,FALSE)</f>
        <v>0</v>
      </c>
      <c r="BP110" s="3">
        <f>VLOOKUP(A110,'BalanceSheet 15-8-19'!$A$11:$CN$476,68,FALSE)</f>
        <v>0</v>
      </c>
      <c r="BQ110" s="3">
        <f>VLOOKUP(A110,'BalanceSheet 15-8-19'!$A$11:$CN$476,69,FALSE)</f>
        <v>0</v>
      </c>
      <c r="BR110" s="3">
        <f>VLOOKUP(A110,'BalanceSheet 15-8-19'!$A$11:$CN$476,70,FALSE)</f>
        <v>0</v>
      </c>
      <c r="BS110" s="3">
        <f>VLOOKUP(A110,'BalanceSheet 15-8-19'!$A$11:$CN$476,71,FALSE)</f>
        <v>0</v>
      </c>
      <c r="BT110" s="3">
        <f>VLOOKUP(A110,'BalanceSheet 15-8-19'!$A$11:$CN$476,72,FALSE)</f>
        <v>0</v>
      </c>
      <c r="BU110" s="3">
        <f>VLOOKUP(A110,'BalanceSheet 15-8-19'!$A$11:$CN$476,73,FALSE)</f>
        <v>0</v>
      </c>
      <c r="BV110" s="3">
        <f>VLOOKUP(A110,'BalanceSheet 15-8-19'!$A$11:$CN$476,74,FALSE)</f>
        <v>0</v>
      </c>
      <c r="BW110" s="3">
        <f>VLOOKUP(A110,'BalanceSheet 15-8-19'!$A$11:$CN$476,75,FALSE)</f>
        <v>0</v>
      </c>
      <c r="BX110" s="3">
        <f>VLOOKUP(A110,'BalanceSheet 15-8-19'!$A$11:$CN$476,76,FALSE)</f>
        <v>0</v>
      </c>
      <c r="BY110" s="3">
        <f>VLOOKUP(A110,'BalanceSheet 15-8-19'!$A$11:$CN$476,77,FALSE)</f>
        <v>0</v>
      </c>
      <c r="BZ110" s="3">
        <f>VLOOKUP(A110,'BalanceSheet 15-8-19'!$A$11:$CN$476,78,FALSE)</f>
        <v>0</v>
      </c>
      <c r="CA110" s="3">
        <f>VLOOKUP(A110,'BalanceSheet 15-8-19'!$A$11:$CN$476,79,FALSE)</f>
        <v>0</v>
      </c>
      <c r="CB110" s="3">
        <f>VLOOKUP(A110,'BalanceSheet 15-8-19'!$A$11:$CN$476,80,FALSE)</f>
        <v>0</v>
      </c>
      <c r="CC110" s="3">
        <f>VLOOKUP(A110,'BalanceSheet 15-8-19'!$A$11:$CN$476,81,FALSE)</f>
        <v>0</v>
      </c>
      <c r="CD110" s="3">
        <f>VLOOKUP(A110,'BalanceSheet 15-8-19'!$A$11:$CN$476,82,FALSE)</f>
        <v>0</v>
      </c>
      <c r="CE110" s="3">
        <f>VLOOKUP(A110,'BalanceSheet 15-8-19'!$A$11:$CN$476,83,FALSE)</f>
        <v>0</v>
      </c>
      <c r="CF110" s="3">
        <f>VLOOKUP(A110,'BalanceSheet 15-8-19'!$A$11:$CN$476,84,FALSE)</f>
        <v>0</v>
      </c>
      <c r="CG110" s="3">
        <f>VLOOKUP(A110,'BalanceSheet 15-8-19'!$A$11:$CN$476,85,FALSE)</f>
        <v>0</v>
      </c>
      <c r="CH110" s="3">
        <f>VLOOKUP(A110,'BalanceSheet 15-8-19'!$A$11:$CN$476,86,FALSE)</f>
        <v>0</v>
      </c>
      <c r="CI110" s="3">
        <f>VLOOKUP(A110,'BalanceSheet 15-8-19'!$A$11:$CN$476,87,FALSE)</f>
        <v>0</v>
      </c>
      <c r="CJ110" s="3">
        <f>VLOOKUP(A110,'BalanceSheet 15-8-19'!$A$11:$CN$476,88,FALSE)</f>
        <v>0</v>
      </c>
      <c r="CK110" s="3">
        <f>VLOOKUP(A110,'BalanceSheet 15-8-19'!$A$11:$CN$476,89,FALSE)</f>
        <v>0</v>
      </c>
      <c r="CL110" s="3">
        <f>VLOOKUP(A110,'BalanceSheet 15-8-19'!$A$11:$CN$476,90,FALSE)</f>
        <v>0</v>
      </c>
      <c r="CM110" s="3">
        <f>VLOOKUP(A110,'BalanceSheet 15-8-19'!$A$11:$CN$476,91,FALSE)</f>
        <v>0</v>
      </c>
      <c r="CN110" s="3">
        <f>VLOOKUP(A110,'BalanceSheet 15-8-19'!$A$11:$CS$476,92,FALSE)</f>
        <v>0</v>
      </c>
      <c r="CO110" s="3">
        <f>VLOOKUP(A110,'BalanceSheet 15-8-19'!$A$11:$CS$476,93,FALSE)</f>
        <v>0</v>
      </c>
      <c r="CP110" s="3">
        <f>VLOOKUP(A110,'BalanceSheet 15-8-19'!$A$11:$CS$476,94,FALSE)</f>
        <v>0</v>
      </c>
      <c r="CQ110" s="3">
        <f>VLOOKUP(A110,'BalanceSheet 15-8-19'!$A$11:$CS$476,95,FALSE)</f>
        <v>0</v>
      </c>
      <c r="CR110" s="3">
        <f>VLOOKUP(A110,'BalanceSheet 15-8-19'!$A$11:$CS$476,96,FALSE)</f>
        <v>0</v>
      </c>
      <c r="CS110" s="3">
        <f t="shared" si="3"/>
        <v>0</v>
      </c>
      <c r="CU110" s="19">
        <f>CS110-('BalanceSheet 15-8-19'!CS110-'BalanceSheet 15-8-19'!CV110-'BalanceSheet 15-8-19'!CW110)</f>
        <v>0</v>
      </c>
      <c r="CW110" s="132">
        <f t="shared" si="4"/>
        <v>0</v>
      </c>
      <c r="CZ110" s="148">
        <f>HLOOKUP(A110,CJE!$I$5:$TV$2054,2050, FALSE)</f>
        <v>0</v>
      </c>
      <c r="DB110" s="148">
        <f t="shared" si="5"/>
        <v>0</v>
      </c>
    </row>
    <row r="111" spans="1:106" x14ac:dyDescent="0.2">
      <c r="A111" s="3" t="str">
        <f>'BalanceSheet 15-8-19'!A111</f>
        <v>100-102-90 - OCBC 712046085001 (R Pilot)</v>
      </c>
      <c r="B111" s="3">
        <f>VLOOKUP(A111,'BalanceSheet 15-8-19'!$A$11:$CN$476,2,FALSE)</f>
        <v>0</v>
      </c>
      <c r="C111" s="3">
        <f>VLOOKUP(A111,'BalanceSheet 15-8-19'!$A$11:$CN$476,3,FALSE)</f>
        <v>0</v>
      </c>
      <c r="D111" s="3">
        <f>VLOOKUP(A111,'BalanceSheet 15-8-19'!$A$11:$CN$476,4,FALSE)</f>
        <v>0</v>
      </c>
      <c r="E111" s="3">
        <f>VLOOKUP(A111,'BalanceSheet 15-8-19'!$A$11:$CN$476,5,FALSE)</f>
        <v>0</v>
      </c>
      <c r="F111" s="3">
        <f>VLOOKUP(A111,'BalanceSheet 15-8-19'!$A$11:$CN$476,6,FALSE)</f>
        <v>0</v>
      </c>
      <c r="G111" s="3">
        <f>VLOOKUP(A111,'BalanceSheet 15-8-19'!$A$11:$CN$476,7,FALSE)</f>
        <v>0</v>
      </c>
      <c r="H111" s="3">
        <f>VLOOKUP(A111,'BalanceSheet 15-8-19'!$A$11:$CN$476,8,FALSE)</f>
        <v>0</v>
      </c>
      <c r="I111" s="3">
        <f>VLOOKUP(A111,'BalanceSheet 15-8-19'!$A$11:$CN$476,9,FALSE)</f>
        <v>0</v>
      </c>
      <c r="J111" s="3"/>
      <c r="K111" s="3">
        <f>VLOOKUP(A111,'BalanceSheet 15-8-19'!$A$11:$CN$476,11,FALSE)</f>
        <v>0</v>
      </c>
      <c r="L111" s="3">
        <f>VLOOKUP(A111,'BalanceSheet 15-8-19'!$A$11:$CN$476,12,FALSE)</f>
        <v>0</v>
      </c>
      <c r="M111" s="3">
        <f>VLOOKUP(A111,'BalanceSheet 15-8-19'!$A$11:$CN$476,13,FALSE)</f>
        <v>0</v>
      </c>
      <c r="N111" s="3">
        <f>VLOOKUP(A111,'BalanceSheet 15-8-19'!$A$11:$CN$476,14,FALSE)</f>
        <v>0</v>
      </c>
      <c r="O111" s="3">
        <f>VLOOKUP(A111,'BalanceSheet 15-8-19'!$A$11:$CN$476,15,FALSE)</f>
        <v>0</v>
      </c>
      <c r="P111" s="3">
        <f>VLOOKUP(A111,'BalanceSheet 15-8-19'!$A$11:$CN$476,16,FALSE)</f>
        <v>0</v>
      </c>
      <c r="Q111" s="3">
        <f>VLOOKUP(A111,'BalanceSheet 15-8-19'!$A$11:$CN$476,17,FALSE)</f>
        <v>0</v>
      </c>
      <c r="R111" s="3">
        <f>VLOOKUP(A111,'BalanceSheet 15-8-19'!$A$11:$CN$476,18,FALSE)</f>
        <v>0</v>
      </c>
      <c r="S111" s="3">
        <f>VLOOKUP(A111,'BalanceSheet 15-8-19'!$A$11:$CN$476,19,FALSE)</f>
        <v>0</v>
      </c>
      <c r="T111" s="3">
        <f>VLOOKUP(A111,'BalanceSheet 15-8-19'!$A$11:$CN$476,20,FALSE)</f>
        <v>0</v>
      </c>
      <c r="U111" s="3">
        <f>VLOOKUP(A111,'BalanceSheet 15-8-19'!$A$11:$CN$476,21,FALSE)</f>
        <v>0</v>
      </c>
      <c r="V111" s="3">
        <f>VLOOKUP(A111,'BalanceSheet 15-8-19'!$A$11:$CN$476,22,FALSE)</f>
        <v>0</v>
      </c>
      <c r="W111" s="3">
        <f>VLOOKUP(A111,'BalanceSheet 15-8-19'!$A$11:$CN$476,23,FALSE)</f>
        <v>0</v>
      </c>
      <c r="X111" s="3">
        <f>VLOOKUP(A111,'BalanceSheet 15-8-19'!$A$11:$CN$476,24,FALSE)</f>
        <v>0</v>
      </c>
      <c r="Y111" s="3">
        <f>VLOOKUP(A111,'BalanceSheet 15-8-19'!$A$11:$CN$476,25,FALSE)</f>
        <v>0</v>
      </c>
      <c r="Z111" s="3">
        <f>VLOOKUP(A111,'BalanceSheet 15-8-19'!$A$11:$CN$476,26,FALSE)</f>
        <v>0</v>
      </c>
      <c r="AA111" s="3">
        <f>VLOOKUP(A111,'BalanceSheet 15-8-19'!$A$11:$CN$476,27,FALSE)</f>
        <v>0</v>
      </c>
      <c r="AB111" s="3">
        <f>VLOOKUP(A111,'BalanceSheet 15-8-19'!$A$11:$CN$476,28,FALSE)</f>
        <v>0</v>
      </c>
      <c r="AC111" s="3">
        <f>VLOOKUP(A111,'BalanceSheet 15-8-19'!$A$11:$CN$476,29,FALSE)</f>
        <v>0</v>
      </c>
      <c r="AD111" s="3">
        <f>VLOOKUP(A111,'BalanceSheet 15-8-19'!$A$11:$CN$476,30,FALSE)</f>
        <v>0</v>
      </c>
      <c r="AE111" s="3">
        <f>VLOOKUP(A111,'BalanceSheet 15-8-19'!$A$11:$CN$476,31,FALSE)</f>
        <v>0</v>
      </c>
      <c r="AF111" s="3">
        <f>VLOOKUP(A111,'BalanceSheet 15-8-19'!$A$11:$CN$476,32,FALSE)</f>
        <v>0</v>
      </c>
      <c r="AG111" s="3">
        <f>VLOOKUP(A111,'BalanceSheet 15-8-19'!$A$11:$CN$476,33,FALSE)</f>
        <v>0</v>
      </c>
      <c r="AH111" s="3">
        <f>VLOOKUP(A111,'BalanceSheet 15-8-19'!$A$11:$CN$476,34,FALSE)</f>
        <v>0</v>
      </c>
      <c r="AI111" s="3">
        <f>VLOOKUP(A111,'BalanceSheet 15-8-19'!$A$11:$CN$476,35,FALSE)</f>
        <v>0</v>
      </c>
      <c r="AJ111" s="3">
        <f>VLOOKUP(A111,'BalanceSheet 15-8-19'!$A$11:$CN$476,36,FALSE)</f>
        <v>0</v>
      </c>
      <c r="AK111" s="3">
        <f>VLOOKUP(A111,'BalanceSheet 15-8-19'!$A$11:$CN$476,37,FALSE)</f>
        <v>0</v>
      </c>
      <c r="AL111" s="3">
        <f>VLOOKUP(A111,'BalanceSheet 15-8-19'!$A$11:$CN$476,38,FALSE)</f>
        <v>0</v>
      </c>
      <c r="AM111" s="3">
        <f>VLOOKUP(A111,'BalanceSheet 15-8-19'!$A$11:$CN$476,39,FALSE)</f>
        <v>0</v>
      </c>
      <c r="AN111" s="3">
        <f>VLOOKUP(A111,'BalanceSheet 15-8-19'!$A$11:$CN$476,40,FALSE)</f>
        <v>0</v>
      </c>
      <c r="AO111" s="3">
        <f>VLOOKUP(A111,'BalanceSheet 15-8-19'!$A$11:$CN$476,41,FALSE)</f>
        <v>0</v>
      </c>
      <c r="AP111" s="3">
        <f>VLOOKUP(A111,'BalanceSheet 15-8-19'!$A$11:$CN$476,42,FALSE)</f>
        <v>0</v>
      </c>
      <c r="AQ111" s="3">
        <f>VLOOKUP(A111,'BalanceSheet 15-8-19'!$A$11:$CN$476,43,FALSE)</f>
        <v>0</v>
      </c>
      <c r="AR111" s="3">
        <f>VLOOKUP(A111,'BalanceSheet 15-8-19'!$A$11:$CN$476,44,FALSE)</f>
        <v>0</v>
      </c>
      <c r="AS111" s="3">
        <f>VLOOKUP(A111,'BalanceSheet 15-8-19'!$A$11:$CN$476,45,FALSE)</f>
        <v>0</v>
      </c>
      <c r="AT111" s="3">
        <f>VLOOKUP(A111,'BalanceSheet 15-8-19'!$A$11:$CN$476,46,FALSE)</f>
        <v>0</v>
      </c>
      <c r="AU111" s="3">
        <f>VLOOKUP(A111,'BalanceSheet 15-8-19'!$A$11:$CN$476,47,FALSE)</f>
        <v>0</v>
      </c>
      <c r="AV111" s="3">
        <f>VLOOKUP(A111,'BalanceSheet 15-8-19'!$A$11:$CN$476,48,FALSE)</f>
        <v>0</v>
      </c>
      <c r="AW111" s="3">
        <f>VLOOKUP(A111,'BalanceSheet 15-8-19'!$A$11:$CN$476,49,FALSE)</f>
        <v>0</v>
      </c>
      <c r="AX111" s="3">
        <f>VLOOKUP(A111,'BalanceSheet 15-8-19'!$A$11:$CN$476,50,FALSE)</f>
        <v>0</v>
      </c>
      <c r="AY111" s="3">
        <f>VLOOKUP(A111,'BalanceSheet 15-8-19'!$A$11:$CN$476,51,FALSE)</f>
        <v>0</v>
      </c>
      <c r="AZ111" s="3">
        <f>VLOOKUP(A111,'BalanceSheet 15-8-19'!$A$11:$CN$476,52,FALSE)</f>
        <v>0</v>
      </c>
      <c r="BA111" s="3">
        <f>VLOOKUP(A111,'BalanceSheet 15-8-19'!$A$11:$CN$476,53,FALSE)</f>
        <v>0</v>
      </c>
      <c r="BB111" s="3">
        <f>VLOOKUP(A111,'BalanceSheet 15-8-19'!$A$11:$CN$476,54,FALSE)</f>
        <v>0</v>
      </c>
      <c r="BC111" s="3">
        <f>VLOOKUP(A111,'BalanceSheet 15-8-19'!$A$11:$CN$476,55,FALSE)</f>
        <v>0</v>
      </c>
      <c r="BD111" s="3">
        <f>VLOOKUP(A111,'BalanceSheet 15-8-19'!$A$11:$CN$476,56,FALSE)</f>
        <v>0</v>
      </c>
      <c r="BE111" s="3">
        <f>VLOOKUP(A111,'BalanceSheet 15-8-19'!$A$11:$CN$476,57,FALSE)</f>
        <v>0</v>
      </c>
      <c r="BF111" s="3">
        <f>VLOOKUP(A111,'BalanceSheet 15-8-19'!$A$11:$CN$476,58,FALSE)</f>
        <v>0</v>
      </c>
      <c r="BG111" s="12">
        <f>VLOOKUP(A111,'BalanceSheet 15-8-19'!$A$11:$CN$476,59,FALSE)</f>
        <v>0</v>
      </c>
      <c r="BH111" s="3">
        <f>VLOOKUP(A111,'BalanceSheet 15-8-19'!$A$11:$CN$476,60,FALSE)</f>
        <v>0</v>
      </c>
      <c r="BI111" s="3">
        <f>VLOOKUP(A111,'BalanceSheet 15-8-19'!$A$11:$CN$476,61,FALSE)</f>
        <v>0</v>
      </c>
      <c r="BJ111" s="3">
        <f>VLOOKUP(A111,'BalanceSheet 15-8-19'!$A$11:$CN$476,62,FALSE)</f>
        <v>0</v>
      </c>
      <c r="BK111" s="3"/>
      <c r="BL111" s="3">
        <f>VLOOKUP(A111,'BalanceSheet 15-8-19'!$A$11:$CN$476,64,FALSE)</f>
        <v>0</v>
      </c>
      <c r="BM111" s="3">
        <f>VLOOKUP(A111,'BalanceSheet 15-8-19'!$A$11:$CN$476,65,FALSE)</f>
        <v>0</v>
      </c>
      <c r="BN111" s="3">
        <f>VLOOKUP(A111,'BalanceSheet 15-8-19'!$A$11:$CN$476,66,FALSE)</f>
        <v>0</v>
      </c>
      <c r="BO111" s="3">
        <f>VLOOKUP(A111,'BalanceSheet 15-8-19'!$A$11:$CN$476,67,FALSE)</f>
        <v>0</v>
      </c>
      <c r="BP111" s="3">
        <f>VLOOKUP(A111,'BalanceSheet 15-8-19'!$A$11:$CN$476,68,FALSE)</f>
        <v>0</v>
      </c>
      <c r="BQ111" s="3">
        <f>VLOOKUP(A111,'BalanceSheet 15-8-19'!$A$11:$CN$476,69,FALSE)</f>
        <v>0</v>
      </c>
      <c r="BR111" s="3">
        <f>VLOOKUP(A111,'BalanceSheet 15-8-19'!$A$11:$CN$476,70,FALSE)</f>
        <v>0</v>
      </c>
      <c r="BS111" s="3">
        <f>VLOOKUP(A111,'BalanceSheet 15-8-19'!$A$11:$CN$476,71,FALSE)</f>
        <v>0</v>
      </c>
      <c r="BT111" s="3">
        <f>VLOOKUP(A111,'BalanceSheet 15-8-19'!$A$11:$CN$476,72,FALSE)</f>
        <v>0</v>
      </c>
      <c r="BU111" s="3">
        <f>VLOOKUP(A111,'BalanceSheet 15-8-19'!$A$11:$CN$476,73,FALSE)</f>
        <v>0</v>
      </c>
      <c r="BV111" s="3">
        <f>VLOOKUP(A111,'BalanceSheet 15-8-19'!$A$11:$CN$476,74,FALSE)</f>
        <v>0</v>
      </c>
      <c r="BW111" s="3">
        <f>VLOOKUP(A111,'BalanceSheet 15-8-19'!$A$11:$CN$476,75,FALSE)</f>
        <v>0</v>
      </c>
      <c r="BX111" s="3">
        <f>VLOOKUP(A111,'BalanceSheet 15-8-19'!$A$11:$CN$476,76,FALSE)</f>
        <v>0</v>
      </c>
      <c r="BY111" s="3">
        <f>VLOOKUP(A111,'BalanceSheet 15-8-19'!$A$11:$CN$476,77,FALSE)</f>
        <v>0</v>
      </c>
      <c r="BZ111" s="3">
        <f>VLOOKUP(A111,'BalanceSheet 15-8-19'!$A$11:$CN$476,78,FALSE)</f>
        <v>0</v>
      </c>
      <c r="CA111" s="3">
        <f>VLOOKUP(A111,'BalanceSheet 15-8-19'!$A$11:$CN$476,79,FALSE)</f>
        <v>0</v>
      </c>
      <c r="CB111" s="3">
        <f>VLOOKUP(A111,'BalanceSheet 15-8-19'!$A$11:$CN$476,80,FALSE)</f>
        <v>0</v>
      </c>
      <c r="CC111" s="3">
        <f>VLOOKUP(A111,'BalanceSheet 15-8-19'!$A$11:$CN$476,81,FALSE)</f>
        <v>0</v>
      </c>
      <c r="CD111" s="3">
        <f>VLOOKUP(A111,'BalanceSheet 15-8-19'!$A$11:$CN$476,82,FALSE)</f>
        <v>0</v>
      </c>
      <c r="CE111" s="3">
        <f>VLOOKUP(A111,'BalanceSheet 15-8-19'!$A$11:$CN$476,83,FALSE)</f>
        <v>0</v>
      </c>
      <c r="CF111" s="3">
        <f>VLOOKUP(A111,'BalanceSheet 15-8-19'!$A$11:$CN$476,84,FALSE)</f>
        <v>0</v>
      </c>
      <c r="CG111" s="3">
        <f>VLOOKUP(A111,'BalanceSheet 15-8-19'!$A$11:$CN$476,85,FALSE)</f>
        <v>0</v>
      </c>
      <c r="CH111" s="3">
        <f>VLOOKUP(A111,'BalanceSheet 15-8-19'!$A$11:$CN$476,86,FALSE)</f>
        <v>0</v>
      </c>
      <c r="CI111" s="3">
        <f>VLOOKUP(A111,'BalanceSheet 15-8-19'!$A$11:$CN$476,87,FALSE)</f>
        <v>0</v>
      </c>
      <c r="CJ111" s="3">
        <f>VLOOKUP(A111,'BalanceSheet 15-8-19'!$A$11:$CN$476,88,FALSE)</f>
        <v>0</v>
      </c>
      <c r="CK111" s="3">
        <f>VLOOKUP(A111,'BalanceSheet 15-8-19'!$A$11:$CN$476,89,FALSE)</f>
        <v>0</v>
      </c>
      <c r="CL111" s="3">
        <f>VLOOKUP(A111,'BalanceSheet 15-8-19'!$A$11:$CN$476,90,FALSE)</f>
        <v>0</v>
      </c>
      <c r="CM111" s="3">
        <f>VLOOKUP(A111,'BalanceSheet 15-8-19'!$A$11:$CN$476,91,FALSE)</f>
        <v>0</v>
      </c>
      <c r="CN111" s="3">
        <f>VLOOKUP(A111,'BalanceSheet 15-8-19'!$A$11:$CS$476,92,FALSE)</f>
        <v>0</v>
      </c>
      <c r="CO111" s="3">
        <f>VLOOKUP(A111,'BalanceSheet 15-8-19'!$A$11:$CS$476,93,FALSE)</f>
        <v>0</v>
      </c>
      <c r="CP111" s="3">
        <f>VLOOKUP(A111,'BalanceSheet 15-8-19'!$A$11:$CS$476,94,FALSE)</f>
        <v>0</v>
      </c>
      <c r="CQ111" s="3">
        <f>VLOOKUP(A111,'BalanceSheet 15-8-19'!$A$11:$CS$476,95,FALSE)</f>
        <v>0</v>
      </c>
      <c r="CR111" s="3">
        <f>VLOOKUP(A111,'BalanceSheet 15-8-19'!$A$11:$CS$476,96,FALSE)</f>
        <v>0</v>
      </c>
      <c r="CS111" s="3">
        <f t="shared" si="3"/>
        <v>0</v>
      </c>
      <c r="CU111" s="19">
        <f>CS111-('BalanceSheet 15-8-19'!CS111-'BalanceSheet 15-8-19'!CV111-'BalanceSheet 15-8-19'!CW111)</f>
        <v>0</v>
      </c>
      <c r="CW111" s="132">
        <f t="shared" si="4"/>
        <v>0</v>
      </c>
      <c r="CZ111" s="148">
        <f>HLOOKUP(A111,CJE!$I$5:$TV$2054,2050, FALSE)</f>
        <v>0</v>
      </c>
      <c r="DB111" s="148">
        <f t="shared" si="5"/>
        <v>0</v>
      </c>
    </row>
    <row r="112" spans="1:106" x14ac:dyDescent="0.2">
      <c r="A112" s="3" t="str">
        <f>'BalanceSheet 15-8-19'!A112</f>
        <v>100-102-91 - OCBC 712023126001 (R Travel)</v>
      </c>
      <c r="B112" s="3">
        <f>VLOOKUP(A112,'BalanceSheet 15-8-19'!$A$11:$CN$476,2,FALSE)</f>
        <v>0</v>
      </c>
      <c r="C112" s="3">
        <f>VLOOKUP(A112,'BalanceSheet 15-8-19'!$A$11:$CN$476,3,FALSE)</f>
        <v>0</v>
      </c>
      <c r="D112" s="3">
        <f>VLOOKUP(A112,'BalanceSheet 15-8-19'!$A$11:$CN$476,4,FALSE)</f>
        <v>0</v>
      </c>
      <c r="E112" s="3">
        <f>VLOOKUP(A112,'BalanceSheet 15-8-19'!$A$11:$CN$476,5,FALSE)</f>
        <v>0</v>
      </c>
      <c r="F112" s="3">
        <f>VLOOKUP(A112,'BalanceSheet 15-8-19'!$A$11:$CN$476,6,FALSE)</f>
        <v>0</v>
      </c>
      <c r="G112" s="3">
        <f>VLOOKUP(A112,'BalanceSheet 15-8-19'!$A$11:$CN$476,7,FALSE)</f>
        <v>0</v>
      </c>
      <c r="H112" s="3">
        <f>VLOOKUP(A112,'BalanceSheet 15-8-19'!$A$11:$CN$476,8,FALSE)</f>
        <v>0</v>
      </c>
      <c r="I112" s="3">
        <f>VLOOKUP(A112,'BalanceSheet 15-8-19'!$A$11:$CN$476,9,FALSE)</f>
        <v>0</v>
      </c>
      <c r="J112" s="3"/>
      <c r="K112" s="3">
        <f>VLOOKUP(A112,'BalanceSheet 15-8-19'!$A$11:$CN$476,11,FALSE)</f>
        <v>0</v>
      </c>
      <c r="L112" s="3">
        <f>VLOOKUP(A112,'BalanceSheet 15-8-19'!$A$11:$CN$476,12,FALSE)</f>
        <v>0</v>
      </c>
      <c r="M112" s="3">
        <f>VLOOKUP(A112,'BalanceSheet 15-8-19'!$A$11:$CN$476,13,FALSE)</f>
        <v>0</v>
      </c>
      <c r="N112" s="3">
        <f>VLOOKUP(A112,'BalanceSheet 15-8-19'!$A$11:$CN$476,14,FALSE)</f>
        <v>0</v>
      </c>
      <c r="O112" s="3">
        <f>VLOOKUP(A112,'BalanceSheet 15-8-19'!$A$11:$CN$476,15,FALSE)</f>
        <v>0</v>
      </c>
      <c r="P112" s="3">
        <f>VLOOKUP(A112,'BalanceSheet 15-8-19'!$A$11:$CN$476,16,FALSE)</f>
        <v>0</v>
      </c>
      <c r="Q112" s="3">
        <f>VLOOKUP(A112,'BalanceSheet 15-8-19'!$A$11:$CN$476,17,FALSE)</f>
        <v>0</v>
      </c>
      <c r="R112" s="3">
        <f>VLOOKUP(A112,'BalanceSheet 15-8-19'!$A$11:$CN$476,18,FALSE)</f>
        <v>0</v>
      </c>
      <c r="S112" s="3">
        <f>VLOOKUP(A112,'BalanceSheet 15-8-19'!$A$11:$CN$476,19,FALSE)</f>
        <v>0</v>
      </c>
      <c r="T112" s="3">
        <f>VLOOKUP(A112,'BalanceSheet 15-8-19'!$A$11:$CN$476,20,FALSE)</f>
        <v>0</v>
      </c>
      <c r="U112" s="3">
        <f>VLOOKUP(A112,'BalanceSheet 15-8-19'!$A$11:$CN$476,21,FALSE)</f>
        <v>0</v>
      </c>
      <c r="V112" s="3">
        <f>VLOOKUP(A112,'BalanceSheet 15-8-19'!$A$11:$CN$476,22,FALSE)</f>
        <v>0</v>
      </c>
      <c r="W112" s="3">
        <f>VLOOKUP(A112,'BalanceSheet 15-8-19'!$A$11:$CN$476,23,FALSE)</f>
        <v>0</v>
      </c>
      <c r="X112" s="3">
        <f>VLOOKUP(A112,'BalanceSheet 15-8-19'!$A$11:$CN$476,24,FALSE)</f>
        <v>0</v>
      </c>
      <c r="Y112" s="3">
        <f>VLOOKUP(A112,'BalanceSheet 15-8-19'!$A$11:$CN$476,25,FALSE)</f>
        <v>0</v>
      </c>
      <c r="Z112" s="3">
        <f>VLOOKUP(A112,'BalanceSheet 15-8-19'!$A$11:$CN$476,26,FALSE)</f>
        <v>0</v>
      </c>
      <c r="AA112" s="3">
        <f>VLOOKUP(A112,'BalanceSheet 15-8-19'!$A$11:$CN$476,27,FALSE)</f>
        <v>0</v>
      </c>
      <c r="AB112" s="3">
        <f>VLOOKUP(A112,'BalanceSheet 15-8-19'!$A$11:$CN$476,28,FALSE)</f>
        <v>0</v>
      </c>
      <c r="AC112" s="3">
        <f>VLOOKUP(A112,'BalanceSheet 15-8-19'!$A$11:$CN$476,29,FALSE)</f>
        <v>0</v>
      </c>
      <c r="AD112" s="3">
        <f>VLOOKUP(A112,'BalanceSheet 15-8-19'!$A$11:$CN$476,30,FALSE)</f>
        <v>0</v>
      </c>
      <c r="AE112" s="3">
        <f>VLOOKUP(A112,'BalanceSheet 15-8-19'!$A$11:$CN$476,31,FALSE)</f>
        <v>0</v>
      </c>
      <c r="AF112" s="3">
        <f>VLOOKUP(A112,'BalanceSheet 15-8-19'!$A$11:$CN$476,32,FALSE)</f>
        <v>0</v>
      </c>
      <c r="AG112" s="3">
        <f>VLOOKUP(A112,'BalanceSheet 15-8-19'!$A$11:$CN$476,33,FALSE)</f>
        <v>0</v>
      </c>
      <c r="AH112" s="3">
        <f>VLOOKUP(A112,'BalanceSheet 15-8-19'!$A$11:$CN$476,34,FALSE)</f>
        <v>0</v>
      </c>
      <c r="AI112" s="3">
        <f>VLOOKUP(A112,'BalanceSheet 15-8-19'!$A$11:$CN$476,35,FALSE)</f>
        <v>0</v>
      </c>
      <c r="AJ112" s="3">
        <f>VLOOKUP(A112,'BalanceSheet 15-8-19'!$A$11:$CN$476,36,FALSE)</f>
        <v>0</v>
      </c>
      <c r="AK112" s="3">
        <f>VLOOKUP(A112,'BalanceSheet 15-8-19'!$A$11:$CN$476,37,FALSE)</f>
        <v>0</v>
      </c>
      <c r="AL112" s="3">
        <f>VLOOKUP(A112,'BalanceSheet 15-8-19'!$A$11:$CN$476,38,FALSE)</f>
        <v>0</v>
      </c>
      <c r="AM112" s="3">
        <f>VLOOKUP(A112,'BalanceSheet 15-8-19'!$A$11:$CN$476,39,FALSE)</f>
        <v>0</v>
      </c>
      <c r="AN112" s="3">
        <f>VLOOKUP(A112,'BalanceSheet 15-8-19'!$A$11:$CN$476,40,FALSE)</f>
        <v>0</v>
      </c>
      <c r="AO112" s="3">
        <f>VLOOKUP(A112,'BalanceSheet 15-8-19'!$A$11:$CN$476,41,FALSE)</f>
        <v>0</v>
      </c>
      <c r="AP112" s="3">
        <f>VLOOKUP(A112,'BalanceSheet 15-8-19'!$A$11:$CN$476,42,FALSE)</f>
        <v>0</v>
      </c>
      <c r="AQ112" s="3">
        <f>VLOOKUP(A112,'BalanceSheet 15-8-19'!$A$11:$CN$476,43,FALSE)</f>
        <v>0</v>
      </c>
      <c r="AR112" s="3">
        <f>VLOOKUP(A112,'BalanceSheet 15-8-19'!$A$11:$CN$476,44,FALSE)</f>
        <v>0</v>
      </c>
      <c r="AS112" s="3">
        <f>VLOOKUP(A112,'BalanceSheet 15-8-19'!$A$11:$CN$476,45,FALSE)</f>
        <v>0</v>
      </c>
      <c r="AT112" s="3">
        <f>VLOOKUP(A112,'BalanceSheet 15-8-19'!$A$11:$CN$476,46,FALSE)</f>
        <v>0</v>
      </c>
      <c r="AU112" s="3">
        <f>VLOOKUP(A112,'BalanceSheet 15-8-19'!$A$11:$CN$476,47,FALSE)</f>
        <v>0</v>
      </c>
      <c r="AV112" s="3">
        <f>VLOOKUP(A112,'BalanceSheet 15-8-19'!$A$11:$CN$476,48,FALSE)</f>
        <v>0</v>
      </c>
      <c r="AW112" s="3">
        <f>VLOOKUP(A112,'BalanceSheet 15-8-19'!$A$11:$CN$476,49,FALSE)</f>
        <v>0</v>
      </c>
      <c r="AX112" s="3">
        <f>VLOOKUP(A112,'BalanceSheet 15-8-19'!$A$11:$CN$476,50,FALSE)</f>
        <v>0</v>
      </c>
      <c r="AY112" s="3">
        <f>VLOOKUP(A112,'BalanceSheet 15-8-19'!$A$11:$CN$476,51,FALSE)</f>
        <v>0</v>
      </c>
      <c r="AZ112" s="3">
        <f>VLOOKUP(A112,'BalanceSheet 15-8-19'!$A$11:$CN$476,52,FALSE)</f>
        <v>0</v>
      </c>
      <c r="BA112" s="3">
        <f>VLOOKUP(A112,'BalanceSheet 15-8-19'!$A$11:$CN$476,53,FALSE)</f>
        <v>0</v>
      </c>
      <c r="BB112" s="3">
        <f>VLOOKUP(A112,'BalanceSheet 15-8-19'!$A$11:$CN$476,54,FALSE)</f>
        <v>0</v>
      </c>
      <c r="BC112" s="3">
        <f>VLOOKUP(A112,'BalanceSheet 15-8-19'!$A$11:$CN$476,55,FALSE)</f>
        <v>0</v>
      </c>
      <c r="BD112" s="3">
        <f>VLOOKUP(A112,'BalanceSheet 15-8-19'!$A$11:$CN$476,56,FALSE)</f>
        <v>0</v>
      </c>
      <c r="BE112" s="3">
        <f>VLOOKUP(A112,'BalanceSheet 15-8-19'!$A$11:$CN$476,57,FALSE)</f>
        <v>0</v>
      </c>
      <c r="BF112" s="3">
        <f>VLOOKUP(A112,'BalanceSheet 15-8-19'!$A$11:$CN$476,58,FALSE)</f>
        <v>0</v>
      </c>
      <c r="BG112" s="12">
        <f>VLOOKUP(A112,'BalanceSheet 15-8-19'!$A$11:$CN$476,59,FALSE)</f>
        <v>0</v>
      </c>
      <c r="BH112" s="3">
        <f>VLOOKUP(A112,'BalanceSheet 15-8-19'!$A$11:$CN$476,60,FALSE)</f>
        <v>0</v>
      </c>
      <c r="BI112" s="3">
        <f>VLOOKUP(A112,'BalanceSheet 15-8-19'!$A$11:$CN$476,61,FALSE)</f>
        <v>0</v>
      </c>
      <c r="BJ112" s="3">
        <f>VLOOKUP(A112,'BalanceSheet 15-8-19'!$A$11:$CN$476,62,FALSE)</f>
        <v>0</v>
      </c>
      <c r="BK112" s="3"/>
      <c r="BL112" s="3">
        <f>VLOOKUP(A112,'BalanceSheet 15-8-19'!$A$11:$CN$476,64,FALSE)</f>
        <v>0</v>
      </c>
      <c r="BM112" s="3">
        <f>VLOOKUP(A112,'BalanceSheet 15-8-19'!$A$11:$CN$476,65,FALSE)</f>
        <v>0</v>
      </c>
      <c r="BN112" s="3">
        <f>VLOOKUP(A112,'BalanceSheet 15-8-19'!$A$11:$CN$476,66,FALSE)</f>
        <v>0</v>
      </c>
      <c r="BO112" s="3">
        <f>VLOOKUP(A112,'BalanceSheet 15-8-19'!$A$11:$CN$476,67,FALSE)</f>
        <v>0</v>
      </c>
      <c r="BP112" s="3">
        <f>VLOOKUP(A112,'BalanceSheet 15-8-19'!$A$11:$CN$476,68,FALSE)</f>
        <v>0</v>
      </c>
      <c r="BQ112" s="3">
        <f>VLOOKUP(A112,'BalanceSheet 15-8-19'!$A$11:$CN$476,69,FALSE)</f>
        <v>0</v>
      </c>
      <c r="BR112" s="3">
        <f>VLOOKUP(A112,'BalanceSheet 15-8-19'!$A$11:$CN$476,70,FALSE)</f>
        <v>0</v>
      </c>
      <c r="BS112" s="3">
        <f>VLOOKUP(A112,'BalanceSheet 15-8-19'!$A$11:$CN$476,71,FALSE)</f>
        <v>0</v>
      </c>
      <c r="BT112" s="3">
        <f>VLOOKUP(A112,'BalanceSheet 15-8-19'!$A$11:$CN$476,72,FALSE)</f>
        <v>0</v>
      </c>
      <c r="BU112" s="3">
        <f>VLOOKUP(A112,'BalanceSheet 15-8-19'!$A$11:$CN$476,73,FALSE)</f>
        <v>0</v>
      </c>
      <c r="BV112" s="3">
        <f>VLOOKUP(A112,'BalanceSheet 15-8-19'!$A$11:$CN$476,74,FALSE)</f>
        <v>0</v>
      </c>
      <c r="BW112" s="3">
        <f>VLOOKUP(A112,'BalanceSheet 15-8-19'!$A$11:$CN$476,75,FALSE)</f>
        <v>0</v>
      </c>
      <c r="BX112" s="3">
        <f>VLOOKUP(A112,'BalanceSheet 15-8-19'!$A$11:$CN$476,76,FALSE)</f>
        <v>0</v>
      </c>
      <c r="BY112" s="3">
        <f>VLOOKUP(A112,'BalanceSheet 15-8-19'!$A$11:$CN$476,77,FALSE)</f>
        <v>0</v>
      </c>
      <c r="BZ112" s="3">
        <f>VLOOKUP(A112,'BalanceSheet 15-8-19'!$A$11:$CN$476,78,FALSE)</f>
        <v>0</v>
      </c>
      <c r="CA112" s="3">
        <f>VLOOKUP(A112,'BalanceSheet 15-8-19'!$A$11:$CN$476,79,FALSE)</f>
        <v>0</v>
      </c>
      <c r="CB112" s="3">
        <f>VLOOKUP(A112,'BalanceSheet 15-8-19'!$A$11:$CN$476,80,FALSE)</f>
        <v>0</v>
      </c>
      <c r="CC112" s="3">
        <f>VLOOKUP(A112,'BalanceSheet 15-8-19'!$A$11:$CN$476,81,FALSE)</f>
        <v>0</v>
      </c>
      <c r="CD112" s="3">
        <f>VLOOKUP(A112,'BalanceSheet 15-8-19'!$A$11:$CN$476,82,FALSE)</f>
        <v>0</v>
      </c>
      <c r="CE112" s="3">
        <f>VLOOKUP(A112,'BalanceSheet 15-8-19'!$A$11:$CN$476,83,FALSE)</f>
        <v>0</v>
      </c>
      <c r="CF112" s="3">
        <f>VLOOKUP(A112,'BalanceSheet 15-8-19'!$A$11:$CN$476,84,FALSE)</f>
        <v>0</v>
      </c>
      <c r="CG112" s="3">
        <f>VLOOKUP(A112,'BalanceSheet 15-8-19'!$A$11:$CN$476,85,FALSE)</f>
        <v>0</v>
      </c>
      <c r="CH112" s="3">
        <f>VLOOKUP(A112,'BalanceSheet 15-8-19'!$A$11:$CN$476,86,FALSE)</f>
        <v>0</v>
      </c>
      <c r="CI112" s="3">
        <f>VLOOKUP(A112,'BalanceSheet 15-8-19'!$A$11:$CN$476,87,FALSE)</f>
        <v>0</v>
      </c>
      <c r="CJ112" s="3">
        <f>VLOOKUP(A112,'BalanceSheet 15-8-19'!$A$11:$CN$476,88,FALSE)</f>
        <v>0</v>
      </c>
      <c r="CK112" s="3">
        <f>VLOOKUP(A112,'BalanceSheet 15-8-19'!$A$11:$CN$476,89,FALSE)</f>
        <v>0</v>
      </c>
      <c r="CL112" s="3">
        <f>VLOOKUP(A112,'BalanceSheet 15-8-19'!$A$11:$CN$476,90,FALSE)</f>
        <v>0</v>
      </c>
      <c r="CM112" s="3">
        <f>VLOOKUP(A112,'BalanceSheet 15-8-19'!$A$11:$CN$476,91,FALSE)</f>
        <v>0</v>
      </c>
      <c r="CN112" s="3">
        <f>VLOOKUP(A112,'BalanceSheet 15-8-19'!$A$11:$CS$476,92,FALSE)</f>
        <v>0</v>
      </c>
      <c r="CO112" s="3">
        <f>VLOOKUP(A112,'BalanceSheet 15-8-19'!$A$11:$CS$476,93,FALSE)</f>
        <v>0</v>
      </c>
      <c r="CP112" s="3">
        <f>VLOOKUP(A112,'BalanceSheet 15-8-19'!$A$11:$CS$476,94,FALSE)</f>
        <v>0</v>
      </c>
      <c r="CQ112" s="3">
        <f>VLOOKUP(A112,'BalanceSheet 15-8-19'!$A$11:$CS$476,95,FALSE)</f>
        <v>0</v>
      </c>
      <c r="CR112" s="3">
        <f>VLOOKUP(A112,'BalanceSheet 15-8-19'!$A$11:$CS$476,96,FALSE)</f>
        <v>0</v>
      </c>
      <c r="CS112" s="3">
        <f t="shared" si="3"/>
        <v>0</v>
      </c>
      <c r="CU112" s="19">
        <f>CS112-('BalanceSheet 15-8-19'!CS112-'BalanceSheet 15-8-19'!CV112-'BalanceSheet 15-8-19'!CW112)</f>
        <v>0</v>
      </c>
      <c r="CW112" s="132">
        <f t="shared" si="4"/>
        <v>0</v>
      </c>
      <c r="CZ112" s="148">
        <f>HLOOKUP(A112,CJE!$I$5:$TV$2054,2050, FALSE)</f>
        <v>0</v>
      </c>
      <c r="DB112" s="148">
        <f t="shared" si="5"/>
        <v>0</v>
      </c>
    </row>
    <row r="113" spans="1:106" x14ac:dyDescent="0.2">
      <c r="A113" s="3" t="str">
        <f>'BalanceSheet 15-8-19'!A113</f>
        <v>100-102-92 - OCBC 712023050001 (R Venture Builder)</v>
      </c>
      <c r="B113" s="3">
        <f>VLOOKUP(A113,'BalanceSheet 15-8-19'!$A$11:$CN$476,2,FALSE)</f>
        <v>0</v>
      </c>
      <c r="C113" s="3">
        <f>VLOOKUP(A113,'BalanceSheet 15-8-19'!$A$11:$CN$476,3,FALSE)</f>
        <v>0</v>
      </c>
      <c r="D113" s="3">
        <f>VLOOKUP(A113,'BalanceSheet 15-8-19'!$A$11:$CN$476,4,FALSE)</f>
        <v>0</v>
      </c>
      <c r="E113" s="3">
        <f>VLOOKUP(A113,'BalanceSheet 15-8-19'!$A$11:$CN$476,5,FALSE)</f>
        <v>0</v>
      </c>
      <c r="F113" s="3">
        <f>VLOOKUP(A113,'BalanceSheet 15-8-19'!$A$11:$CN$476,6,FALSE)</f>
        <v>0</v>
      </c>
      <c r="G113" s="3">
        <f>VLOOKUP(A113,'BalanceSheet 15-8-19'!$A$11:$CN$476,7,FALSE)</f>
        <v>0</v>
      </c>
      <c r="H113" s="3">
        <f>VLOOKUP(A113,'BalanceSheet 15-8-19'!$A$11:$CN$476,8,FALSE)</f>
        <v>0</v>
      </c>
      <c r="I113" s="3">
        <f>VLOOKUP(A113,'BalanceSheet 15-8-19'!$A$11:$CN$476,9,FALSE)</f>
        <v>0</v>
      </c>
      <c r="J113" s="3"/>
      <c r="K113" s="3">
        <f>VLOOKUP(A113,'BalanceSheet 15-8-19'!$A$11:$CN$476,11,FALSE)</f>
        <v>0</v>
      </c>
      <c r="L113" s="3">
        <f>VLOOKUP(A113,'BalanceSheet 15-8-19'!$A$11:$CN$476,12,FALSE)</f>
        <v>0</v>
      </c>
      <c r="M113" s="3">
        <f>VLOOKUP(A113,'BalanceSheet 15-8-19'!$A$11:$CN$476,13,FALSE)</f>
        <v>0</v>
      </c>
      <c r="N113" s="3">
        <f>VLOOKUP(A113,'BalanceSheet 15-8-19'!$A$11:$CN$476,14,FALSE)</f>
        <v>0</v>
      </c>
      <c r="O113" s="3">
        <f>VLOOKUP(A113,'BalanceSheet 15-8-19'!$A$11:$CN$476,15,FALSE)</f>
        <v>0</v>
      </c>
      <c r="P113" s="3">
        <f>VLOOKUP(A113,'BalanceSheet 15-8-19'!$A$11:$CN$476,16,FALSE)</f>
        <v>0</v>
      </c>
      <c r="Q113" s="3">
        <f>VLOOKUP(A113,'BalanceSheet 15-8-19'!$A$11:$CN$476,17,FALSE)</f>
        <v>0</v>
      </c>
      <c r="R113" s="3">
        <f>VLOOKUP(A113,'BalanceSheet 15-8-19'!$A$11:$CN$476,18,FALSE)</f>
        <v>0</v>
      </c>
      <c r="S113" s="3">
        <f>VLOOKUP(A113,'BalanceSheet 15-8-19'!$A$11:$CN$476,19,FALSE)</f>
        <v>0</v>
      </c>
      <c r="T113" s="3">
        <f>VLOOKUP(A113,'BalanceSheet 15-8-19'!$A$11:$CN$476,20,FALSE)</f>
        <v>0</v>
      </c>
      <c r="U113" s="3">
        <f>VLOOKUP(A113,'BalanceSheet 15-8-19'!$A$11:$CN$476,21,FALSE)</f>
        <v>0</v>
      </c>
      <c r="V113" s="3">
        <f>VLOOKUP(A113,'BalanceSheet 15-8-19'!$A$11:$CN$476,22,FALSE)</f>
        <v>0</v>
      </c>
      <c r="W113" s="3">
        <f>VLOOKUP(A113,'BalanceSheet 15-8-19'!$A$11:$CN$476,23,FALSE)</f>
        <v>0</v>
      </c>
      <c r="X113" s="3">
        <f>VLOOKUP(A113,'BalanceSheet 15-8-19'!$A$11:$CN$476,24,FALSE)</f>
        <v>0</v>
      </c>
      <c r="Y113" s="3">
        <f>VLOOKUP(A113,'BalanceSheet 15-8-19'!$A$11:$CN$476,25,FALSE)</f>
        <v>0</v>
      </c>
      <c r="Z113" s="3">
        <f>VLOOKUP(A113,'BalanceSheet 15-8-19'!$A$11:$CN$476,26,FALSE)</f>
        <v>0</v>
      </c>
      <c r="AA113" s="3">
        <f>VLOOKUP(A113,'BalanceSheet 15-8-19'!$A$11:$CN$476,27,FALSE)</f>
        <v>0</v>
      </c>
      <c r="AB113" s="3">
        <f>VLOOKUP(A113,'BalanceSheet 15-8-19'!$A$11:$CN$476,28,FALSE)</f>
        <v>0</v>
      </c>
      <c r="AC113" s="3">
        <f>VLOOKUP(A113,'BalanceSheet 15-8-19'!$A$11:$CN$476,29,FALSE)</f>
        <v>0</v>
      </c>
      <c r="AD113" s="3">
        <f>VLOOKUP(A113,'BalanceSheet 15-8-19'!$A$11:$CN$476,30,FALSE)</f>
        <v>0</v>
      </c>
      <c r="AE113" s="3">
        <f>VLOOKUP(A113,'BalanceSheet 15-8-19'!$A$11:$CN$476,31,FALSE)</f>
        <v>0</v>
      </c>
      <c r="AF113" s="3">
        <f>VLOOKUP(A113,'BalanceSheet 15-8-19'!$A$11:$CN$476,32,FALSE)</f>
        <v>0</v>
      </c>
      <c r="AG113" s="3">
        <f>VLOOKUP(A113,'BalanceSheet 15-8-19'!$A$11:$CN$476,33,FALSE)</f>
        <v>0</v>
      </c>
      <c r="AH113" s="3">
        <f>VLOOKUP(A113,'BalanceSheet 15-8-19'!$A$11:$CN$476,34,FALSE)</f>
        <v>0</v>
      </c>
      <c r="AI113" s="3">
        <f>VLOOKUP(A113,'BalanceSheet 15-8-19'!$A$11:$CN$476,35,FALSE)</f>
        <v>0</v>
      </c>
      <c r="AJ113" s="3">
        <f>VLOOKUP(A113,'BalanceSheet 15-8-19'!$A$11:$CN$476,36,FALSE)</f>
        <v>0</v>
      </c>
      <c r="AK113" s="3">
        <f>VLOOKUP(A113,'BalanceSheet 15-8-19'!$A$11:$CN$476,37,FALSE)</f>
        <v>0</v>
      </c>
      <c r="AL113" s="3">
        <f>VLOOKUP(A113,'BalanceSheet 15-8-19'!$A$11:$CN$476,38,FALSE)</f>
        <v>0</v>
      </c>
      <c r="AM113" s="3">
        <f>VLOOKUP(A113,'BalanceSheet 15-8-19'!$A$11:$CN$476,39,FALSE)</f>
        <v>0</v>
      </c>
      <c r="AN113" s="3">
        <f>VLOOKUP(A113,'BalanceSheet 15-8-19'!$A$11:$CN$476,40,FALSE)</f>
        <v>0</v>
      </c>
      <c r="AO113" s="3">
        <f>VLOOKUP(A113,'BalanceSheet 15-8-19'!$A$11:$CN$476,41,FALSE)</f>
        <v>0</v>
      </c>
      <c r="AP113" s="3">
        <f>VLOOKUP(A113,'BalanceSheet 15-8-19'!$A$11:$CN$476,42,FALSE)</f>
        <v>0</v>
      </c>
      <c r="AQ113" s="3">
        <f>VLOOKUP(A113,'BalanceSheet 15-8-19'!$A$11:$CN$476,43,FALSE)</f>
        <v>0</v>
      </c>
      <c r="AR113" s="3">
        <f>VLOOKUP(A113,'BalanceSheet 15-8-19'!$A$11:$CN$476,44,FALSE)</f>
        <v>0</v>
      </c>
      <c r="AS113" s="3">
        <f>VLOOKUP(A113,'BalanceSheet 15-8-19'!$A$11:$CN$476,45,FALSE)</f>
        <v>0</v>
      </c>
      <c r="AT113" s="3">
        <f>VLOOKUP(A113,'BalanceSheet 15-8-19'!$A$11:$CN$476,46,FALSE)</f>
        <v>0</v>
      </c>
      <c r="AU113" s="3">
        <f>VLOOKUP(A113,'BalanceSheet 15-8-19'!$A$11:$CN$476,47,FALSE)</f>
        <v>0</v>
      </c>
      <c r="AV113" s="3">
        <f>VLOOKUP(A113,'BalanceSheet 15-8-19'!$A$11:$CN$476,48,FALSE)</f>
        <v>0</v>
      </c>
      <c r="AW113" s="3">
        <f>VLOOKUP(A113,'BalanceSheet 15-8-19'!$A$11:$CN$476,49,FALSE)</f>
        <v>0</v>
      </c>
      <c r="AX113" s="3">
        <f>VLOOKUP(A113,'BalanceSheet 15-8-19'!$A$11:$CN$476,50,FALSE)</f>
        <v>0</v>
      </c>
      <c r="AY113" s="3">
        <f>VLOOKUP(A113,'BalanceSheet 15-8-19'!$A$11:$CN$476,51,FALSE)</f>
        <v>0</v>
      </c>
      <c r="AZ113" s="3">
        <f>VLOOKUP(A113,'BalanceSheet 15-8-19'!$A$11:$CN$476,52,FALSE)</f>
        <v>0</v>
      </c>
      <c r="BA113" s="3">
        <f>VLOOKUP(A113,'BalanceSheet 15-8-19'!$A$11:$CN$476,53,FALSE)</f>
        <v>0</v>
      </c>
      <c r="BB113" s="3">
        <f>VLOOKUP(A113,'BalanceSheet 15-8-19'!$A$11:$CN$476,54,FALSE)</f>
        <v>0</v>
      </c>
      <c r="BC113" s="3">
        <f>VLOOKUP(A113,'BalanceSheet 15-8-19'!$A$11:$CN$476,55,FALSE)</f>
        <v>0</v>
      </c>
      <c r="BD113" s="3">
        <f>VLOOKUP(A113,'BalanceSheet 15-8-19'!$A$11:$CN$476,56,FALSE)</f>
        <v>0</v>
      </c>
      <c r="BE113" s="3">
        <f>VLOOKUP(A113,'BalanceSheet 15-8-19'!$A$11:$CN$476,57,FALSE)</f>
        <v>0</v>
      </c>
      <c r="BF113" s="3">
        <f>VLOOKUP(A113,'BalanceSheet 15-8-19'!$A$11:$CN$476,58,FALSE)</f>
        <v>0</v>
      </c>
      <c r="BG113" s="12">
        <f>VLOOKUP(A113,'BalanceSheet 15-8-19'!$A$11:$CN$476,59,FALSE)</f>
        <v>0</v>
      </c>
      <c r="BH113" s="3">
        <f>VLOOKUP(A113,'BalanceSheet 15-8-19'!$A$11:$CN$476,60,FALSE)</f>
        <v>0</v>
      </c>
      <c r="BI113" s="3">
        <f>VLOOKUP(A113,'BalanceSheet 15-8-19'!$A$11:$CN$476,61,FALSE)</f>
        <v>0</v>
      </c>
      <c r="BJ113" s="3">
        <f>VLOOKUP(A113,'BalanceSheet 15-8-19'!$A$11:$CN$476,62,FALSE)</f>
        <v>0</v>
      </c>
      <c r="BK113" s="3"/>
      <c r="BL113" s="3">
        <f>VLOOKUP(A113,'BalanceSheet 15-8-19'!$A$11:$CN$476,64,FALSE)</f>
        <v>0</v>
      </c>
      <c r="BM113" s="3">
        <f>VLOOKUP(A113,'BalanceSheet 15-8-19'!$A$11:$CN$476,65,FALSE)</f>
        <v>0</v>
      </c>
      <c r="BN113" s="3">
        <f>VLOOKUP(A113,'BalanceSheet 15-8-19'!$A$11:$CN$476,66,FALSE)</f>
        <v>0</v>
      </c>
      <c r="BO113" s="3">
        <f>VLOOKUP(A113,'BalanceSheet 15-8-19'!$A$11:$CN$476,67,FALSE)</f>
        <v>0</v>
      </c>
      <c r="BP113" s="3">
        <f>VLOOKUP(A113,'BalanceSheet 15-8-19'!$A$11:$CN$476,68,FALSE)</f>
        <v>0</v>
      </c>
      <c r="BQ113" s="3">
        <f>VLOOKUP(A113,'BalanceSheet 15-8-19'!$A$11:$CN$476,69,FALSE)</f>
        <v>0</v>
      </c>
      <c r="BR113" s="3">
        <f>VLOOKUP(A113,'BalanceSheet 15-8-19'!$A$11:$CN$476,70,FALSE)</f>
        <v>0</v>
      </c>
      <c r="BS113" s="3">
        <f>VLOOKUP(A113,'BalanceSheet 15-8-19'!$A$11:$CN$476,71,FALSE)</f>
        <v>0</v>
      </c>
      <c r="BT113" s="3">
        <f>VLOOKUP(A113,'BalanceSheet 15-8-19'!$A$11:$CN$476,72,FALSE)</f>
        <v>0</v>
      </c>
      <c r="BU113" s="3">
        <f>VLOOKUP(A113,'BalanceSheet 15-8-19'!$A$11:$CN$476,73,FALSE)</f>
        <v>0</v>
      </c>
      <c r="BV113" s="3">
        <f>VLOOKUP(A113,'BalanceSheet 15-8-19'!$A$11:$CN$476,74,FALSE)</f>
        <v>0</v>
      </c>
      <c r="BW113" s="3">
        <f>VLOOKUP(A113,'BalanceSheet 15-8-19'!$A$11:$CN$476,75,FALSE)</f>
        <v>0</v>
      </c>
      <c r="BX113" s="3">
        <f>VLOOKUP(A113,'BalanceSheet 15-8-19'!$A$11:$CN$476,76,FALSE)</f>
        <v>0</v>
      </c>
      <c r="BY113" s="3">
        <f>VLOOKUP(A113,'BalanceSheet 15-8-19'!$A$11:$CN$476,77,FALSE)</f>
        <v>0</v>
      </c>
      <c r="BZ113" s="3">
        <f>VLOOKUP(A113,'BalanceSheet 15-8-19'!$A$11:$CN$476,78,FALSE)</f>
        <v>0</v>
      </c>
      <c r="CA113" s="3">
        <f>VLOOKUP(A113,'BalanceSheet 15-8-19'!$A$11:$CN$476,79,FALSE)</f>
        <v>0</v>
      </c>
      <c r="CB113" s="3">
        <f>VLOOKUP(A113,'BalanceSheet 15-8-19'!$A$11:$CN$476,80,FALSE)</f>
        <v>0</v>
      </c>
      <c r="CC113" s="3">
        <f>VLOOKUP(A113,'BalanceSheet 15-8-19'!$A$11:$CN$476,81,FALSE)</f>
        <v>0</v>
      </c>
      <c r="CD113" s="3">
        <f>VLOOKUP(A113,'BalanceSheet 15-8-19'!$A$11:$CN$476,82,FALSE)</f>
        <v>0</v>
      </c>
      <c r="CE113" s="3">
        <f>VLOOKUP(A113,'BalanceSheet 15-8-19'!$A$11:$CN$476,83,FALSE)</f>
        <v>0</v>
      </c>
      <c r="CF113" s="3">
        <f>VLOOKUP(A113,'BalanceSheet 15-8-19'!$A$11:$CN$476,84,FALSE)</f>
        <v>0</v>
      </c>
      <c r="CG113" s="3">
        <f>VLOOKUP(A113,'BalanceSheet 15-8-19'!$A$11:$CN$476,85,FALSE)</f>
        <v>0</v>
      </c>
      <c r="CH113" s="3">
        <f>VLOOKUP(A113,'BalanceSheet 15-8-19'!$A$11:$CN$476,86,FALSE)</f>
        <v>0</v>
      </c>
      <c r="CI113" s="3">
        <f>VLOOKUP(A113,'BalanceSheet 15-8-19'!$A$11:$CN$476,87,FALSE)</f>
        <v>0</v>
      </c>
      <c r="CJ113" s="3">
        <f>VLOOKUP(A113,'BalanceSheet 15-8-19'!$A$11:$CN$476,88,FALSE)</f>
        <v>0</v>
      </c>
      <c r="CK113" s="3">
        <f>VLOOKUP(A113,'BalanceSheet 15-8-19'!$A$11:$CN$476,89,FALSE)</f>
        <v>0</v>
      </c>
      <c r="CL113" s="3">
        <f>VLOOKUP(A113,'BalanceSheet 15-8-19'!$A$11:$CN$476,90,FALSE)</f>
        <v>0</v>
      </c>
      <c r="CM113" s="3">
        <f>VLOOKUP(A113,'BalanceSheet 15-8-19'!$A$11:$CN$476,91,FALSE)</f>
        <v>0</v>
      </c>
      <c r="CN113" s="3">
        <f>VLOOKUP(A113,'BalanceSheet 15-8-19'!$A$11:$CS$476,92,FALSE)</f>
        <v>0</v>
      </c>
      <c r="CO113" s="3">
        <f>VLOOKUP(A113,'BalanceSheet 15-8-19'!$A$11:$CS$476,93,FALSE)</f>
        <v>0</v>
      </c>
      <c r="CP113" s="3">
        <f>VLOOKUP(A113,'BalanceSheet 15-8-19'!$A$11:$CS$476,94,FALSE)</f>
        <v>0</v>
      </c>
      <c r="CQ113" s="3">
        <f>VLOOKUP(A113,'BalanceSheet 15-8-19'!$A$11:$CS$476,95,FALSE)</f>
        <v>0</v>
      </c>
      <c r="CR113" s="3">
        <f>VLOOKUP(A113,'BalanceSheet 15-8-19'!$A$11:$CS$476,96,FALSE)</f>
        <v>0</v>
      </c>
      <c r="CS113" s="3">
        <f t="shared" si="3"/>
        <v>0</v>
      </c>
      <c r="CU113" s="19">
        <f>CS113-('BalanceSheet 15-8-19'!CS113-'BalanceSheet 15-8-19'!CV113-'BalanceSheet 15-8-19'!CW113)</f>
        <v>0</v>
      </c>
      <c r="CW113" s="132">
        <f t="shared" si="4"/>
        <v>0</v>
      </c>
      <c r="CZ113" s="148">
        <f>HLOOKUP(A113,CJE!$I$5:$TV$2054,2050, FALSE)</f>
        <v>0</v>
      </c>
      <c r="DB113" s="148">
        <f t="shared" si="5"/>
        <v>0</v>
      </c>
    </row>
    <row r="114" spans="1:106" x14ac:dyDescent="0.2">
      <c r="A114" s="3" t="str">
        <f>'BalanceSheet 15-8-19'!A114</f>
        <v>100-102-94 - UBS 18663130018 USD (Reapra)</v>
      </c>
      <c r="B114" s="3">
        <f>VLOOKUP(A114,'BalanceSheet 15-8-19'!$A$11:$CN$476,2,FALSE)</f>
        <v>0</v>
      </c>
      <c r="C114" s="3">
        <f>VLOOKUP(A114,'BalanceSheet 15-8-19'!$A$11:$CN$476,3,FALSE)</f>
        <v>0</v>
      </c>
      <c r="D114" s="3">
        <f>VLOOKUP(A114,'BalanceSheet 15-8-19'!$A$11:$CN$476,4,FALSE)</f>
        <v>0</v>
      </c>
      <c r="E114" s="3">
        <f>VLOOKUP(A114,'BalanceSheet 15-8-19'!$A$11:$CN$476,5,FALSE)</f>
        <v>0</v>
      </c>
      <c r="F114" s="3">
        <f>VLOOKUP(A114,'BalanceSheet 15-8-19'!$A$11:$CN$476,6,FALSE)</f>
        <v>0</v>
      </c>
      <c r="G114" s="3">
        <f>VLOOKUP(A114,'BalanceSheet 15-8-19'!$A$11:$CN$476,7,FALSE)</f>
        <v>0</v>
      </c>
      <c r="H114" s="3">
        <f>VLOOKUP(A114,'BalanceSheet 15-8-19'!$A$11:$CN$476,8,FALSE)</f>
        <v>0</v>
      </c>
      <c r="I114" s="3">
        <f>VLOOKUP(A114,'BalanceSheet 15-8-19'!$A$11:$CN$476,9,FALSE)</f>
        <v>0</v>
      </c>
      <c r="J114" s="3"/>
      <c r="K114" s="3">
        <f>VLOOKUP(A114,'BalanceSheet 15-8-19'!$A$11:$CN$476,11,FALSE)</f>
        <v>0</v>
      </c>
      <c r="L114" s="3">
        <f>VLOOKUP(A114,'BalanceSheet 15-8-19'!$A$11:$CN$476,12,FALSE)</f>
        <v>0</v>
      </c>
      <c r="M114" s="3">
        <f>VLOOKUP(A114,'BalanceSheet 15-8-19'!$A$11:$CN$476,13,FALSE)</f>
        <v>0</v>
      </c>
      <c r="N114" s="3">
        <f>VLOOKUP(A114,'BalanceSheet 15-8-19'!$A$11:$CN$476,14,FALSE)</f>
        <v>0</v>
      </c>
      <c r="O114" s="3">
        <f>VLOOKUP(A114,'BalanceSheet 15-8-19'!$A$11:$CN$476,15,FALSE)</f>
        <v>0</v>
      </c>
      <c r="P114" s="3">
        <f>VLOOKUP(A114,'BalanceSheet 15-8-19'!$A$11:$CN$476,16,FALSE)</f>
        <v>0</v>
      </c>
      <c r="Q114" s="3">
        <f>VLOOKUP(A114,'BalanceSheet 15-8-19'!$A$11:$CN$476,17,FALSE)</f>
        <v>0</v>
      </c>
      <c r="R114" s="3">
        <f>VLOOKUP(A114,'BalanceSheet 15-8-19'!$A$11:$CN$476,18,FALSE)</f>
        <v>0</v>
      </c>
      <c r="S114" s="3">
        <f>VLOOKUP(A114,'BalanceSheet 15-8-19'!$A$11:$CN$476,19,FALSE)</f>
        <v>0</v>
      </c>
      <c r="T114" s="3">
        <f>VLOOKUP(A114,'BalanceSheet 15-8-19'!$A$11:$CN$476,20,FALSE)</f>
        <v>0</v>
      </c>
      <c r="U114" s="3">
        <f>VLOOKUP(A114,'BalanceSheet 15-8-19'!$A$11:$CN$476,21,FALSE)</f>
        <v>0</v>
      </c>
      <c r="V114" s="3">
        <f>VLOOKUP(A114,'BalanceSheet 15-8-19'!$A$11:$CN$476,22,FALSE)</f>
        <v>0</v>
      </c>
      <c r="W114" s="3">
        <f>VLOOKUP(A114,'BalanceSheet 15-8-19'!$A$11:$CN$476,23,FALSE)</f>
        <v>0</v>
      </c>
      <c r="X114" s="3">
        <f>VLOOKUP(A114,'BalanceSheet 15-8-19'!$A$11:$CN$476,24,FALSE)</f>
        <v>0</v>
      </c>
      <c r="Y114" s="3">
        <f>VLOOKUP(A114,'BalanceSheet 15-8-19'!$A$11:$CN$476,25,FALSE)</f>
        <v>0</v>
      </c>
      <c r="Z114" s="3">
        <f>VLOOKUP(A114,'BalanceSheet 15-8-19'!$A$11:$CN$476,26,FALSE)</f>
        <v>0</v>
      </c>
      <c r="AA114" s="3">
        <f>VLOOKUP(A114,'BalanceSheet 15-8-19'!$A$11:$CN$476,27,FALSE)</f>
        <v>0</v>
      </c>
      <c r="AB114" s="3">
        <f>VLOOKUP(A114,'BalanceSheet 15-8-19'!$A$11:$CN$476,28,FALSE)</f>
        <v>0</v>
      </c>
      <c r="AC114" s="3">
        <f>VLOOKUP(A114,'BalanceSheet 15-8-19'!$A$11:$CN$476,29,FALSE)</f>
        <v>0</v>
      </c>
      <c r="AD114" s="3">
        <f>VLOOKUP(A114,'BalanceSheet 15-8-19'!$A$11:$CN$476,30,FALSE)</f>
        <v>0</v>
      </c>
      <c r="AE114" s="3">
        <f>VLOOKUP(A114,'BalanceSheet 15-8-19'!$A$11:$CN$476,31,FALSE)</f>
        <v>0</v>
      </c>
      <c r="AF114" s="3">
        <f>VLOOKUP(A114,'BalanceSheet 15-8-19'!$A$11:$CN$476,32,FALSE)</f>
        <v>0</v>
      </c>
      <c r="AG114" s="3">
        <f>VLOOKUP(A114,'BalanceSheet 15-8-19'!$A$11:$CN$476,33,FALSE)</f>
        <v>0</v>
      </c>
      <c r="AH114" s="3">
        <f>VLOOKUP(A114,'BalanceSheet 15-8-19'!$A$11:$CN$476,34,FALSE)</f>
        <v>0</v>
      </c>
      <c r="AI114" s="3">
        <f>VLOOKUP(A114,'BalanceSheet 15-8-19'!$A$11:$CN$476,35,FALSE)</f>
        <v>0</v>
      </c>
      <c r="AJ114" s="3">
        <f>VLOOKUP(A114,'BalanceSheet 15-8-19'!$A$11:$CN$476,36,FALSE)</f>
        <v>0</v>
      </c>
      <c r="AK114" s="3">
        <f>VLOOKUP(A114,'BalanceSheet 15-8-19'!$A$11:$CN$476,37,FALSE)</f>
        <v>0</v>
      </c>
      <c r="AL114" s="3">
        <f>VLOOKUP(A114,'BalanceSheet 15-8-19'!$A$11:$CN$476,38,FALSE)</f>
        <v>0</v>
      </c>
      <c r="AM114" s="3">
        <f>VLOOKUP(A114,'BalanceSheet 15-8-19'!$A$11:$CN$476,39,FALSE)</f>
        <v>0</v>
      </c>
      <c r="AN114" s="3">
        <f>VLOOKUP(A114,'BalanceSheet 15-8-19'!$A$11:$CN$476,40,FALSE)</f>
        <v>0</v>
      </c>
      <c r="AO114" s="3">
        <f>VLOOKUP(A114,'BalanceSheet 15-8-19'!$A$11:$CN$476,41,FALSE)</f>
        <v>0</v>
      </c>
      <c r="AP114" s="3">
        <f>VLOOKUP(A114,'BalanceSheet 15-8-19'!$A$11:$CN$476,42,FALSE)</f>
        <v>0</v>
      </c>
      <c r="AQ114" s="3">
        <f>VLOOKUP(A114,'BalanceSheet 15-8-19'!$A$11:$CN$476,43,FALSE)</f>
        <v>0</v>
      </c>
      <c r="AR114" s="3">
        <f>VLOOKUP(A114,'BalanceSheet 15-8-19'!$A$11:$CN$476,44,FALSE)</f>
        <v>0</v>
      </c>
      <c r="AS114" s="3">
        <f>VLOOKUP(A114,'BalanceSheet 15-8-19'!$A$11:$CN$476,45,FALSE)</f>
        <v>0</v>
      </c>
      <c r="AT114" s="3">
        <f>VLOOKUP(A114,'BalanceSheet 15-8-19'!$A$11:$CN$476,46,FALSE)</f>
        <v>0</v>
      </c>
      <c r="AU114" s="3">
        <f>VLOOKUP(A114,'BalanceSheet 15-8-19'!$A$11:$CN$476,47,FALSE)</f>
        <v>0</v>
      </c>
      <c r="AV114" s="3">
        <f>VLOOKUP(A114,'BalanceSheet 15-8-19'!$A$11:$CN$476,48,FALSE)</f>
        <v>0</v>
      </c>
      <c r="AW114" s="3">
        <f>VLOOKUP(A114,'BalanceSheet 15-8-19'!$A$11:$CN$476,49,FALSE)</f>
        <v>0</v>
      </c>
      <c r="AX114" s="3">
        <f>VLOOKUP(A114,'BalanceSheet 15-8-19'!$A$11:$CN$476,50,FALSE)</f>
        <v>0</v>
      </c>
      <c r="AY114" s="3">
        <f>VLOOKUP(A114,'BalanceSheet 15-8-19'!$A$11:$CN$476,51,FALSE)</f>
        <v>0</v>
      </c>
      <c r="AZ114" s="3">
        <f>VLOOKUP(A114,'BalanceSheet 15-8-19'!$A$11:$CN$476,52,FALSE)</f>
        <v>0</v>
      </c>
      <c r="BA114" s="3">
        <f>VLOOKUP(A114,'BalanceSheet 15-8-19'!$A$11:$CN$476,53,FALSE)</f>
        <v>0</v>
      </c>
      <c r="BB114" s="3">
        <f>VLOOKUP(A114,'BalanceSheet 15-8-19'!$A$11:$CN$476,54,FALSE)</f>
        <v>0</v>
      </c>
      <c r="BC114" s="3">
        <f>VLOOKUP(A114,'BalanceSheet 15-8-19'!$A$11:$CN$476,55,FALSE)</f>
        <v>0</v>
      </c>
      <c r="BD114" s="3">
        <f>VLOOKUP(A114,'BalanceSheet 15-8-19'!$A$11:$CN$476,56,FALSE)</f>
        <v>0</v>
      </c>
      <c r="BE114" s="3">
        <f>VLOOKUP(A114,'BalanceSheet 15-8-19'!$A$11:$CN$476,57,FALSE)</f>
        <v>0</v>
      </c>
      <c r="BF114" s="3">
        <f>VLOOKUP(A114,'BalanceSheet 15-8-19'!$A$11:$CN$476,58,FALSE)</f>
        <v>0</v>
      </c>
      <c r="BG114" s="12">
        <f>VLOOKUP(A114,'BalanceSheet 15-8-19'!$A$11:$CN$476,59,FALSE)</f>
        <v>0</v>
      </c>
      <c r="BH114" s="3">
        <f>VLOOKUP(A114,'BalanceSheet 15-8-19'!$A$11:$CN$476,60,FALSE)</f>
        <v>0</v>
      </c>
      <c r="BI114" s="3">
        <f>VLOOKUP(A114,'BalanceSheet 15-8-19'!$A$11:$CN$476,61,FALSE)</f>
        <v>0</v>
      </c>
      <c r="BJ114" s="3">
        <f>VLOOKUP(A114,'BalanceSheet 15-8-19'!$A$11:$CN$476,62,FALSE)</f>
        <v>0</v>
      </c>
      <c r="BK114" s="3"/>
      <c r="BL114" s="3">
        <f>VLOOKUP(A114,'BalanceSheet 15-8-19'!$A$11:$CN$476,64,FALSE)</f>
        <v>0</v>
      </c>
      <c r="BM114" s="3">
        <f>VLOOKUP(A114,'BalanceSheet 15-8-19'!$A$11:$CN$476,65,FALSE)</f>
        <v>0</v>
      </c>
      <c r="BN114" s="3">
        <f>VLOOKUP(A114,'BalanceSheet 15-8-19'!$A$11:$CN$476,66,FALSE)</f>
        <v>0</v>
      </c>
      <c r="BO114" s="3">
        <f>VLOOKUP(A114,'BalanceSheet 15-8-19'!$A$11:$CN$476,67,FALSE)</f>
        <v>0</v>
      </c>
      <c r="BP114" s="3">
        <f>VLOOKUP(A114,'BalanceSheet 15-8-19'!$A$11:$CN$476,68,FALSE)</f>
        <v>0</v>
      </c>
      <c r="BQ114" s="3">
        <f>VLOOKUP(A114,'BalanceSheet 15-8-19'!$A$11:$CN$476,69,FALSE)</f>
        <v>0</v>
      </c>
      <c r="BR114" s="3">
        <f>VLOOKUP(A114,'BalanceSheet 15-8-19'!$A$11:$CN$476,70,FALSE)</f>
        <v>0</v>
      </c>
      <c r="BS114" s="3">
        <f>VLOOKUP(A114,'BalanceSheet 15-8-19'!$A$11:$CN$476,71,FALSE)</f>
        <v>0</v>
      </c>
      <c r="BT114" s="3">
        <f>VLOOKUP(A114,'BalanceSheet 15-8-19'!$A$11:$CN$476,72,FALSE)</f>
        <v>0</v>
      </c>
      <c r="BU114" s="3">
        <f>VLOOKUP(A114,'BalanceSheet 15-8-19'!$A$11:$CN$476,73,FALSE)</f>
        <v>0</v>
      </c>
      <c r="BV114" s="3">
        <f>VLOOKUP(A114,'BalanceSheet 15-8-19'!$A$11:$CN$476,74,FALSE)</f>
        <v>0</v>
      </c>
      <c r="BW114" s="3">
        <f>VLOOKUP(A114,'BalanceSheet 15-8-19'!$A$11:$CN$476,75,FALSE)</f>
        <v>0</v>
      </c>
      <c r="BX114" s="3">
        <f>VLOOKUP(A114,'BalanceSheet 15-8-19'!$A$11:$CN$476,76,FALSE)</f>
        <v>0</v>
      </c>
      <c r="BY114" s="3">
        <f>VLOOKUP(A114,'BalanceSheet 15-8-19'!$A$11:$CN$476,77,FALSE)</f>
        <v>0</v>
      </c>
      <c r="BZ114" s="3">
        <f>VLOOKUP(A114,'BalanceSheet 15-8-19'!$A$11:$CN$476,78,FALSE)</f>
        <v>0</v>
      </c>
      <c r="CA114" s="3">
        <f>VLOOKUP(A114,'BalanceSheet 15-8-19'!$A$11:$CN$476,79,FALSE)</f>
        <v>0</v>
      </c>
      <c r="CB114" s="3">
        <f>VLOOKUP(A114,'BalanceSheet 15-8-19'!$A$11:$CN$476,80,FALSE)</f>
        <v>0</v>
      </c>
      <c r="CC114" s="3">
        <f>VLOOKUP(A114,'BalanceSheet 15-8-19'!$A$11:$CN$476,81,FALSE)</f>
        <v>0</v>
      </c>
      <c r="CD114" s="3">
        <f>VLOOKUP(A114,'BalanceSheet 15-8-19'!$A$11:$CN$476,82,FALSE)</f>
        <v>0</v>
      </c>
      <c r="CE114" s="3">
        <f>VLOOKUP(A114,'BalanceSheet 15-8-19'!$A$11:$CN$476,83,FALSE)</f>
        <v>0</v>
      </c>
      <c r="CF114" s="3">
        <f>VLOOKUP(A114,'BalanceSheet 15-8-19'!$A$11:$CN$476,84,FALSE)</f>
        <v>0</v>
      </c>
      <c r="CG114" s="3">
        <f>VLOOKUP(A114,'BalanceSheet 15-8-19'!$A$11:$CN$476,85,FALSE)</f>
        <v>0</v>
      </c>
      <c r="CH114" s="3">
        <f>VLOOKUP(A114,'BalanceSheet 15-8-19'!$A$11:$CN$476,86,FALSE)</f>
        <v>0</v>
      </c>
      <c r="CI114" s="3">
        <f>VLOOKUP(A114,'BalanceSheet 15-8-19'!$A$11:$CN$476,87,FALSE)</f>
        <v>0</v>
      </c>
      <c r="CJ114" s="3">
        <f>VLOOKUP(A114,'BalanceSheet 15-8-19'!$A$11:$CN$476,88,FALSE)</f>
        <v>0</v>
      </c>
      <c r="CK114" s="3">
        <f>VLOOKUP(A114,'BalanceSheet 15-8-19'!$A$11:$CN$476,89,FALSE)</f>
        <v>0</v>
      </c>
      <c r="CL114" s="3">
        <f>VLOOKUP(A114,'BalanceSheet 15-8-19'!$A$11:$CN$476,90,FALSE)</f>
        <v>0</v>
      </c>
      <c r="CM114" s="3">
        <f>VLOOKUP(A114,'BalanceSheet 15-8-19'!$A$11:$CN$476,91,FALSE)</f>
        <v>0</v>
      </c>
      <c r="CN114" s="3">
        <f>VLOOKUP(A114,'BalanceSheet 15-8-19'!$A$11:$CS$476,92,FALSE)</f>
        <v>0</v>
      </c>
      <c r="CO114" s="3">
        <f>VLOOKUP(A114,'BalanceSheet 15-8-19'!$A$11:$CS$476,93,FALSE)</f>
        <v>0</v>
      </c>
      <c r="CP114" s="3">
        <f>VLOOKUP(A114,'BalanceSheet 15-8-19'!$A$11:$CS$476,94,FALSE)</f>
        <v>0</v>
      </c>
      <c r="CQ114" s="3">
        <f>VLOOKUP(A114,'BalanceSheet 15-8-19'!$A$11:$CS$476,95,FALSE)</f>
        <v>0</v>
      </c>
      <c r="CR114" s="3">
        <f>VLOOKUP(A114,'BalanceSheet 15-8-19'!$A$11:$CS$476,96,FALSE)</f>
        <v>0</v>
      </c>
      <c r="CS114" s="3">
        <f t="shared" si="3"/>
        <v>0</v>
      </c>
      <c r="CU114" s="19">
        <f>CS114-('BalanceSheet 15-8-19'!CS114-'BalanceSheet 15-8-19'!CV114-'BalanceSheet 15-8-19'!CW114)</f>
        <v>0</v>
      </c>
      <c r="CW114" s="132">
        <f t="shared" si="4"/>
        <v>0</v>
      </c>
      <c r="CZ114" s="148">
        <f>HLOOKUP(A114,CJE!$I$5:$TV$2054,2050, FALSE)</f>
        <v>0</v>
      </c>
      <c r="DB114" s="148">
        <f t="shared" si="5"/>
        <v>0</v>
      </c>
    </row>
    <row r="115" spans="1:106" x14ac:dyDescent="0.2">
      <c r="A115" s="3" t="str">
        <f>'BalanceSheet 15-8-19'!A115</f>
        <v>100-102-95 - UBS 18663130054 JPY (Reapra)</v>
      </c>
      <c r="B115" s="3">
        <f>VLOOKUP(A115,'BalanceSheet 15-8-19'!$A$11:$CN$476,2,FALSE)</f>
        <v>0</v>
      </c>
      <c r="C115" s="3">
        <f>VLOOKUP(A115,'BalanceSheet 15-8-19'!$A$11:$CN$476,3,FALSE)</f>
        <v>0</v>
      </c>
      <c r="D115" s="3">
        <f>VLOOKUP(A115,'BalanceSheet 15-8-19'!$A$11:$CN$476,4,FALSE)</f>
        <v>0</v>
      </c>
      <c r="E115" s="3">
        <f>VLOOKUP(A115,'BalanceSheet 15-8-19'!$A$11:$CN$476,5,FALSE)</f>
        <v>0</v>
      </c>
      <c r="F115" s="3">
        <f>VLOOKUP(A115,'BalanceSheet 15-8-19'!$A$11:$CN$476,6,FALSE)</f>
        <v>0</v>
      </c>
      <c r="G115" s="3">
        <f>VLOOKUP(A115,'BalanceSheet 15-8-19'!$A$11:$CN$476,7,FALSE)</f>
        <v>0</v>
      </c>
      <c r="H115" s="3">
        <f>VLOOKUP(A115,'BalanceSheet 15-8-19'!$A$11:$CN$476,8,FALSE)</f>
        <v>0</v>
      </c>
      <c r="I115" s="3">
        <f>VLOOKUP(A115,'BalanceSheet 15-8-19'!$A$11:$CN$476,9,FALSE)</f>
        <v>0</v>
      </c>
      <c r="J115" s="3"/>
      <c r="K115" s="3">
        <f>VLOOKUP(A115,'BalanceSheet 15-8-19'!$A$11:$CN$476,11,FALSE)</f>
        <v>0</v>
      </c>
      <c r="L115" s="3">
        <f>VLOOKUP(A115,'BalanceSheet 15-8-19'!$A$11:$CN$476,12,FALSE)</f>
        <v>0</v>
      </c>
      <c r="M115" s="3">
        <f>VLOOKUP(A115,'BalanceSheet 15-8-19'!$A$11:$CN$476,13,FALSE)</f>
        <v>0</v>
      </c>
      <c r="N115" s="3">
        <f>VLOOKUP(A115,'BalanceSheet 15-8-19'!$A$11:$CN$476,14,FALSE)</f>
        <v>0</v>
      </c>
      <c r="O115" s="3">
        <f>VLOOKUP(A115,'BalanceSheet 15-8-19'!$A$11:$CN$476,15,FALSE)</f>
        <v>0</v>
      </c>
      <c r="P115" s="3">
        <f>VLOOKUP(A115,'BalanceSheet 15-8-19'!$A$11:$CN$476,16,FALSE)</f>
        <v>0</v>
      </c>
      <c r="Q115" s="3">
        <f>VLOOKUP(A115,'BalanceSheet 15-8-19'!$A$11:$CN$476,17,FALSE)</f>
        <v>0</v>
      </c>
      <c r="R115" s="3">
        <f>VLOOKUP(A115,'BalanceSheet 15-8-19'!$A$11:$CN$476,18,FALSE)</f>
        <v>0</v>
      </c>
      <c r="S115" s="3">
        <f>VLOOKUP(A115,'BalanceSheet 15-8-19'!$A$11:$CN$476,19,FALSE)</f>
        <v>0</v>
      </c>
      <c r="T115" s="3">
        <f>VLOOKUP(A115,'BalanceSheet 15-8-19'!$A$11:$CN$476,20,FALSE)</f>
        <v>0</v>
      </c>
      <c r="U115" s="3">
        <f>VLOOKUP(A115,'BalanceSheet 15-8-19'!$A$11:$CN$476,21,FALSE)</f>
        <v>0</v>
      </c>
      <c r="V115" s="3">
        <f>VLOOKUP(A115,'BalanceSheet 15-8-19'!$A$11:$CN$476,22,FALSE)</f>
        <v>0</v>
      </c>
      <c r="W115" s="3">
        <f>VLOOKUP(A115,'BalanceSheet 15-8-19'!$A$11:$CN$476,23,FALSE)</f>
        <v>0</v>
      </c>
      <c r="X115" s="3">
        <f>VLOOKUP(A115,'BalanceSheet 15-8-19'!$A$11:$CN$476,24,FALSE)</f>
        <v>0</v>
      </c>
      <c r="Y115" s="3">
        <f>VLOOKUP(A115,'BalanceSheet 15-8-19'!$A$11:$CN$476,25,FALSE)</f>
        <v>0</v>
      </c>
      <c r="Z115" s="3">
        <f>VLOOKUP(A115,'BalanceSheet 15-8-19'!$A$11:$CN$476,26,FALSE)</f>
        <v>0</v>
      </c>
      <c r="AA115" s="3">
        <f>VLOOKUP(A115,'BalanceSheet 15-8-19'!$A$11:$CN$476,27,FALSE)</f>
        <v>0</v>
      </c>
      <c r="AB115" s="3">
        <f>VLOOKUP(A115,'BalanceSheet 15-8-19'!$A$11:$CN$476,28,FALSE)</f>
        <v>0</v>
      </c>
      <c r="AC115" s="3">
        <f>VLOOKUP(A115,'BalanceSheet 15-8-19'!$A$11:$CN$476,29,FALSE)</f>
        <v>0</v>
      </c>
      <c r="AD115" s="3">
        <f>VLOOKUP(A115,'BalanceSheet 15-8-19'!$A$11:$CN$476,30,FALSE)</f>
        <v>0</v>
      </c>
      <c r="AE115" s="3">
        <f>VLOOKUP(A115,'BalanceSheet 15-8-19'!$A$11:$CN$476,31,FALSE)</f>
        <v>0</v>
      </c>
      <c r="AF115" s="3">
        <f>VLOOKUP(A115,'BalanceSheet 15-8-19'!$A$11:$CN$476,32,FALSE)</f>
        <v>0</v>
      </c>
      <c r="AG115" s="3">
        <f>VLOOKUP(A115,'BalanceSheet 15-8-19'!$A$11:$CN$476,33,FALSE)</f>
        <v>0</v>
      </c>
      <c r="AH115" s="3">
        <f>VLOOKUP(A115,'BalanceSheet 15-8-19'!$A$11:$CN$476,34,FALSE)</f>
        <v>0</v>
      </c>
      <c r="AI115" s="3">
        <f>VLOOKUP(A115,'BalanceSheet 15-8-19'!$A$11:$CN$476,35,FALSE)</f>
        <v>0</v>
      </c>
      <c r="AJ115" s="3">
        <f>VLOOKUP(A115,'BalanceSheet 15-8-19'!$A$11:$CN$476,36,FALSE)</f>
        <v>0</v>
      </c>
      <c r="AK115" s="3">
        <f>VLOOKUP(A115,'BalanceSheet 15-8-19'!$A$11:$CN$476,37,FALSE)</f>
        <v>0</v>
      </c>
      <c r="AL115" s="3">
        <f>VLOOKUP(A115,'BalanceSheet 15-8-19'!$A$11:$CN$476,38,FALSE)</f>
        <v>0</v>
      </c>
      <c r="AM115" s="3">
        <f>VLOOKUP(A115,'BalanceSheet 15-8-19'!$A$11:$CN$476,39,FALSE)</f>
        <v>0</v>
      </c>
      <c r="AN115" s="3">
        <f>VLOOKUP(A115,'BalanceSheet 15-8-19'!$A$11:$CN$476,40,FALSE)</f>
        <v>0</v>
      </c>
      <c r="AO115" s="3">
        <f>VLOOKUP(A115,'BalanceSheet 15-8-19'!$A$11:$CN$476,41,FALSE)</f>
        <v>0</v>
      </c>
      <c r="AP115" s="3">
        <f>VLOOKUP(A115,'BalanceSheet 15-8-19'!$A$11:$CN$476,42,FALSE)</f>
        <v>0</v>
      </c>
      <c r="AQ115" s="3">
        <f>VLOOKUP(A115,'BalanceSheet 15-8-19'!$A$11:$CN$476,43,FALSE)</f>
        <v>0</v>
      </c>
      <c r="AR115" s="3">
        <f>VLOOKUP(A115,'BalanceSheet 15-8-19'!$A$11:$CN$476,44,FALSE)</f>
        <v>0</v>
      </c>
      <c r="AS115" s="3">
        <f>VLOOKUP(A115,'BalanceSheet 15-8-19'!$A$11:$CN$476,45,FALSE)</f>
        <v>0</v>
      </c>
      <c r="AT115" s="3">
        <f>VLOOKUP(A115,'BalanceSheet 15-8-19'!$A$11:$CN$476,46,FALSE)</f>
        <v>0</v>
      </c>
      <c r="AU115" s="3">
        <f>VLOOKUP(A115,'BalanceSheet 15-8-19'!$A$11:$CN$476,47,FALSE)</f>
        <v>0</v>
      </c>
      <c r="AV115" s="3">
        <f>VLOOKUP(A115,'BalanceSheet 15-8-19'!$A$11:$CN$476,48,FALSE)</f>
        <v>0</v>
      </c>
      <c r="AW115" s="3">
        <f>VLOOKUP(A115,'BalanceSheet 15-8-19'!$A$11:$CN$476,49,FALSE)</f>
        <v>0</v>
      </c>
      <c r="AX115" s="3">
        <f>VLOOKUP(A115,'BalanceSheet 15-8-19'!$A$11:$CN$476,50,FALSE)</f>
        <v>0</v>
      </c>
      <c r="AY115" s="3">
        <f>VLOOKUP(A115,'BalanceSheet 15-8-19'!$A$11:$CN$476,51,FALSE)</f>
        <v>0</v>
      </c>
      <c r="AZ115" s="3">
        <f>VLOOKUP(A115,'BalanceSheet 15-8-19'!$A$11:$CN$476,52,FALSE)</f>
        <v>0</v>
      </c>
      <c r="BA115" s="3">
        <f>VLOOKUP(A115,'BalanceSheet 15-8-19'!$A$11:$CN$476,53,FALSE)</f>
        <v>0</v>
      </c>
      <c r="BB115" s="3">
        <f>VLOOKUP(A115,'BalanceSheet 15-8-19'!$A$11:$CN$476,54,FALSE)</f>
        <v>0</v>
      </c>
      <c r="BC115" s="3">
        <f>VLOOKUP(A115,'BalanceSheet 15-8-19'!$A$11:$CN$476,55,FALSE)</f>
        <v>0</v>
      </c>
      <c r="BD115" s="3">
        <f>VLOOKUP(A115,'BalanceSheet 15-8-19'!$A$11:$CN$476,56,FALSE)</f>
        <v>0</v>
      </c>
      <c r="BE115" s="3">
        <f>VLOOKUP(A115,'BalanceSheet 15-8-19'!$A$11:$CN$476,57,FALSE)</f>
        <v>0</v>
      </c>
      <c r="BF115" s="3">
        <f>VLOOKUP(A115,'BalanceSheet 15-8-19'!$A$11:$CN$476,58,FALSE)</f>
        <v>0</v>
      </c>
      <c r="BG115" s="12">
        <f>VLOOKUP(A115,'BalanceSheet 15-8-19'!$A$11:$CN$476,59,FALSE)</f>
        <v>0</v>
      </c>
      <c r="BH115" s="3">
        <f>VLOOKUP(A115,'BalanceSheet 15-8-19'!$A$11:$CN$476,60,FALSE)</f>
        <v>0</v>
      </c>
      <c r="BI115" s="3">
        <f>VLOOKUP(A115,'BalanceSheet 15-8-19'!$A$11:$CN$476,61,FALSE)</f>
        <v>0</v>
      </c>
      <c r="BJ115" s="3">
        <f>VLOOKUP(A115,'BalanceSheet 15-8-19'!$A$11:$CN$476,62,FALSE)</f>
        <v>0</v>
      </c>
      <c r="BK115" s="3"/>
      <c r="BL115" s="3">
        <f>VLOOKUP(A115,'BalanceSheet 15-8-19'!$A$11:$CN$476,64,FALSE)</f>
        <v>0</v>
      </c>
      <c r="BM115" s="3">
        <f>VLOOKUP(A115,'BalanceSheet 15-8-19'!$A$11:$CN$476,65,FALSE)</f>
        <v>0</v>
      </c>
      <c r="BN115" s="3">
        <f>VLOOKUP(A115,'BalanceSheet 15-8-19'!$A$11:$CN$476,66,FALSE)</f>
        <v>0</v>
      </c>
      <c r="BO115" s="3">
        <f>VLOOKUP(A115,'BalanceSheet 15-8-19'!$A$11:$CN$476,67,FALSE)</f>
        <v>0</v>
      </c>
      <c r="BP115" s="3">
        <f>VLOOKUP(A115,'BalanceSheet 15-8-19'!$A$11:$CN$476,68,FALSE)</f>
        <v>0</v>
      </c>
      <c r="BQ115" s="3">
        <f>VLOOKUP(A115,'BalanceSheet 15-8-19'!$A$11:$CN$476,69,FALSE)</f>
        <v>0</v>
      </c>
      <c r="BR115" s="3">
        <f>VLOOKUP(A115,'BalanceSheet 15-8-19'!$A$11:$CN$476,70,FALSE)</f>
        <v>0</v>
      </c>
      <c r="BS115" s="3">
        <f>VLOOKUP(A115,'BalanceSheet 15-8-19'!$A$11:$CN$476,71,FALSE)</f>
        <v>0</v>
      </c>
      <c r="BT115" s="3">
        <f>VLOOKUP(A115,'BalanceSheet 15-8-19'!$A$11:$CN$476,72,FALSE)</f>
        <v>0</v>
      </c>
      <c r="BU115" s="3">
        <f>VLOOKUP(A115,'BalanceSheet 15-8-19'!$A$11:$CN$476,73,FALSE)</f>
        <v>0</v>
      </c>
      <c r="BV115" s="3">
        <f>VLOOKUP(A115,'BalanceSheet 15-8-19'!$A$11:$CN$476,74,FALSE)</f>
        <v>0</v>
      </c>
      <c r="BW115" s="3">
        <f>VLOOKUP(A115,'BalanceSheet 15-8-19'!$A$11:$CN$476,75,FALSE)</f>
        <v>0</v>
      </c>
      <c r="BX115" s="3">
        <f>VLOOKUP(A115,'BalanceSheet 15-8-19'!$A$11:$CN$476,76,FALSE)</f>
        <v>0</v>
      </c>
      <c r="BY115" s="3">
        <f>VLOOKUP(A115,'BalanceSheet 15-8-19'!$A$11:$CN$476,77,FALSE)</f>
        <v>0</v>
      </c>
      <c r="BZ115" s="3">
        <f>VLOOKUP(A115,'BalanceSheet 15-8-19'!$A$11:$CN$476,78,FALSE)</f>
        <v>0</v>
      </c>
      <c r="CA115" s="3">
        <f>VLOOKUP(A115,'BalanceSheet 15-8-19'!$A$11:$CN$476,79,FALSE)</f>
        <v>0</v>
      </c>
      <c r="CB115" s="3">
        <f>VLOOKUP(A115,'BalanceSheet 15-8-19'!$A$11:$CN$476,80,FALSE)</f>
        <v>0</v>
      </c>
      <c r="CC115" s="3">
        <f>VLOOKUP(A115,'BalanceSheet 15-8-19'!$A$11:$CN$476,81,FALSE)</f>
        <v>0</v>
      </c>
      <c r="CD115" s="3">
        <f>VLOOKUP(A115,'BalanceSheet 15-8-19'!$A$11:$CN$476,82,FALSE)</f>
        <v>0</v>
      </c>
      <c r="CE115" s="3">
        <f>VLOOKUP(A115,'BalanceSheet 15-8-19'!$A$11:$CN$476,83,FALSE)</f>
        <v>0</v>
      </c>
      <c r="CF115" s="3">
        <f>VLOOKUP(A115,'BalanceSheet 15-8-19'!$A$11:$CN$476,84,FALSE)</f>
        <v>0</v>
      </c>
      <c r="CG115" s="3">
        <f>VLOOKUP(A115,'BalanceSheet 15-8-19'!$A$11:$CN$476,85,FALSE)</f>
        <v>0</v>
      </c>
      <c r="CH115" s="3">
        <f>VLOOKUP(A115,'BalanceSheet 15-8-19'!$A$11:$CN$476,86,FALSE)</f>
        <v>0</v>
      </c>
      <c r="CI115" s="3">
        <f>VLOOKUP(A115,'BalanceSheet 15-8-19'!$A$11:$CN$476,87,FALSE)</f>
        <v>0</v>
      </c>
      <c r="CJ115" s="3">
        <f>VLOOKUP(A115,'BalanceSheet 15-8-19'!$A$11:$CN$476,88,FALSE)</f>
        <v>0</v>
      </c>
      <c r="CK115" s="3">
        <f>VLOOKUP(A115,'BalanceSheet 15-8-19'!$A$11:$CN$476,89,FALSE)</f>
        <v>0</v>
      </c>
      <c r="CL115" s="3">
        <f>VLOOKUP(A115,'BalanceSheet 15-8-19'!$A$11:$CN$476,90,FALSE)</f>
        <v>0</v>
      </c>
      <c r="CM115" s="3">
        <f>VLOOKUP(A115,'BalanceSheet 15-8-19'!$A$11:$CN$476,91,FALSE)</f>
        <v>0</v>
      </c>
      <c r="CN115" s="3">
        <f>VLOOKUP(A115,'BalanceSheet 15-8-19'!$A$11:$CS$476,92,FALSE)</f>
        <v>0</v>
      </c>
      <c r="CO115" s="3">
        <f>VLOOKUP(A115,'BalanceSheet 15-8-19'!$A$11:$CS$476,93,FALSE)</f>
        <v>0</v>
      </c>
      <c r="CP115" s="3">
        <f>VLOOKUP(A115,'BalanceSheet 15-8-19'!$A$11:$CS$476,94,FALSE)</f>
        <v>0</v>
      </c>
      <c r="CQ115" s="3">
        <f>VLOOKUP(A115,'BalanceSheet 15-8-19'!$A$11:$CS$476,95,FALSE)</f>
        <v>0</v>
      </c>
      <c r="CR115" s="3">
        <f>VLOOKUP(A115,'BalanceSheet 15-8-19'!$A$11:$CS$476,96,FALSE)</f>
        <v>0</v>
      </c>
      <c r="CS115" s="3">
        <f t="shared" si="3"/>
        <v>0</v>
      </c>
      <c r="CU115" s="19">
        <f>CS115-('BalanceSheet 15-8-19'!CS115-'BalanceSheet 15-8-19'!CV115-'BalanceSheet 15-8-19'!CW115)</f>
        <v>0</v>
      </c>
      <c r="CW115" s="132">
        <f t="shared" si="4"/>
        <v>0</v>
      </c>
      <c r="CZ115" s="148">
        <f>HLOOKUP(A115,CJE!$I$5:$TV$2054,2050, FALSE)</f>
        <v>0</v>
      </c>
      <c r="DB115" s="148">
        <f t="shared" si="5"/>
        <v>0</v>
      </c>
    </row>
    <row r="116" spans="1:106" x14ac:dyDescent="0.2">
      <c r="A116" s="3" t="str">
        <f>'BalanceSheet 15-8-19'!A116</f>
        <v>100-102-96 - OCBC 712023217001 SGD (R JV)</v>
      </c>
      <c r="B116" s="3">
        <f>VLOOKUP(A116,'BalanceSheet 15-8-19'!$A$11:$CN$476,2,FALSE)</f>
        <v>0</v>
      </c>
      <c r="C116" s="3">
        <f>VLOOKUP(A116,'BalanceSheet 15-8-19'!$A$11:$CN$476,3,FALSE)</f>
        <v>0</v>
      </c>
      <c r="D116" s="3">
        <f>VLOOKUP(A116,'BalanceSheet 15-8-19'!$A$11:$CN$476,4,FALSE)</f>
        <v>0</v>
      </c>
      <c r="E116" s="3">
        <f>VLOOKUP(A116,'BalanceSheet 15-8-19'!$A$11:$CN$476,5,FALSE)</f>
        <v>0</v>
      </c>
      <c r="F116" s="3">
        <f>VLOOKUP(A116,'BalanceSheet 15-8-19'!$A$11:$CN$476,6,FALSE)</f>
        <v>0</v>
      </c>
      <c r="G116" s="3">
        <f>VLOOKUP(A116,'BalanceSheet 15-8-19'!$A$11:$CN$476,7,FALSE)</f>
        <v>0</v>
      </c>
      <c r="H116" s="3">
        <f>VLOOKUP(A116,'BalanceSheet 15-8-19'!$A$11:$CN$476,8,FALSE)</f>
        <v>0</v>
      </c>
      <c r="I116" s="3">
        <f>VLOOKUP(A116,'BalanceSheet 15-8-19'!$A$11:$CN$476,9,FALSE)</f>
        <v>0</v>
      </c>
      <c r="J116" s="3"/>
      <c r="K116" s="3">
        <f>VLOOKUP(A116,'BalanceSheet 15-8-19'!$A$11:$CN$476,11,FALSE)</f>
        <v>0</v>
      </c>
      <c r="L116" s="3">
        <f>VLOOKUP(A116,'BalanceSheet 15-8-19'!$A$11:$CN$476,12,FALSE)</f>
        <v>0</v>
      </c>
      <c r="M116" s="3">
        <f>VLOOKUP(A116,'BalanceSheet 15-8-19'!$A$11:$CN$476,13,FALSE)</f>
        <v>0</v>
      </c>
      <c r="N116" s="3">
        <f>VLOOKUP(A116,'BalanceSheet 15-8-19'!$A$11:$CN$476,14,FALSE)</f>
        <v>0</v>
      </c>
      <c r="O116" s="3">
        <f>VLOOKUP(A116,'BalanceSheet 15-8-19'!$A$11:$CN$476,15,FALSE)</f>
        <v>0</v>
      </c>
      <c r="P116" s="3">
        <f>VLOOKUP(A116,'BalanceSheet 15-8-19'!$A$11:$CN$476,16,FALSE)</f>
        <v>0</v>
      </c>
      <c r="Q116" s="3">
        <f>VLOOKUP(A116,'BalanceSheet 15-8-19'!$A$11:$CN$476,17,FALSE)</f>
        <v>0</v>
      </c>
      <c r="R116" s="3">
        <f>VLOOKUP(A116,'BalanceSheet 15-8-19'!$A$11:$CN$476,18,FALSE)</f>
        <v>0</v>
      </c>
      <c r="S116" s="3">
        <f>VLOOKUP(A116,'BalanceSheet 15-8-19'!$A$11:$CN$476,19,FALSE)</f>
        <v>0</v>
      </c>
      <c r="T116" s="3">
        <f>VLOOKUP(A116,'BalanceSheet 15-8-19'!$A$11:$CN$476,20,FALSE)</f>
        <v>0</v>
      </c>
      <c r="U116" s="3">
        <f>VLOOKUP(A116,'BalanceSheet 15-8-19'!$A$11:$CN$476,21,FALSE)</f>
        <v>0</v>
      </c>
      <c r="V116" s="3">
        <f>VLOOKUP(A116,'BalanceSheet 15-8-19'!$A$11:$CN$476,22,FALSE)</f>
        <v>0</v>
      </c>
      <c r="W116" s="3">
        <f>VLOOKUP(A116,'BalanceSheet 15-8-19'!$A$11:$CN$476,23,FALSE)</f>
        <v>0</v>
      </c>
      <c r="X116" s="3">
        <f>VLOOKUP(A116,'BalanceSheet 15-8-19'!$A$11:$CN$476,24,FALSE)</f>
        <v>0</v>
      </c>
      <c r="Y116" s="3">
        <f>VLOOKUP(A116,'BalanceSheet 15-8-19'!$A$11:$CN$476,25,FALSE)</f>
        <v>0</v>
      </c>
      <c r="Z116" s="3">
        <f>VLOOKUP(A116,'BalanceSheet 15-8-19'!$A$11:$CN$476,26,FALSE)</f>
        <v>0</v>
      </c>
      <c r="AA116" s="3">
        <f>VLOOKUP(A116,'BalanceSheet 15-8-19'!$A$11:$CN$476,27,FALSE)</f>
        <v>0</v>
      </c>
      <c r="AB116" s="3">
        <f>VLOOKUP(A116,'BalanceSheet 15-8-19'!$A$11:$CN$476,28,FALSE)</f>
        <v>0</v>
      </c>
      <c r="AC116" s="3">
        <f>VLOOKUP(A116,'BalanceSheet 15-8-19'!$A$11:$CN$476,29,FALSE)</f>
        <v>0</v>
      </c>
      <c r="AD116" s="3">
        <f>VLOOKUP(A116,'BalanceSheet 15-8-19'!$A$11:$CN$476,30,FALSE)</f>
        <v>0</v>
      </c>
      <c r="AE116" s="3">
        <f>VLOOKUP(A116,'BalanceSheet 15-8-19'!$A$11:$CN$476,31,FALSE)</f>
        <v>0</v>
      </c>
      <c r="AF116" s="3">
        <f>VLOOKUP(A116,'BalanceSheet 15-8-19'!$A$11:$CN$476,32,FALSE)</f>
        <v>0</v>
      </c>
      <c r="AG116" s="3">
        <f>VLOOKUP(A116,'BalanceSheet 15-8-19'!$A$11:$CN$476,33,FALSE)</f>
        <v>0</v>
      </c>
      <c r="AH116" s="3">
        <f>VLOOKUP(A116,'BalanceSheet 15-8-19'!$A$11:$CN$476,34,FALSE)</f>
        <v>0</v>
      </c>
      <c r="AI116" s="3">
        <f>VLOOKUP(A116,'BalanceSheet 15-8-19'!$A$11:$CN$476,35,FALSE)</f>
        <v>0</v>
      </c>
      <c r="AJ116" s="3">
        <f>VLOOKUP(A116,'BalanceSheet 15-8-19'!$A$11:$CN$476,36,FALSE)</f>
        <v>0</v>
      </c>
      <c r="AK116" s="3">
        <f>VLOOKUP(A116,'BalanceSheet 15-8-19'!$A$11:$CN$476,37,FALSE)</f>
        <v>0</v>
      </c>
      <c r="AL116" s="3">
        <f>VLOOKUP(A116,'BalanceSheet 15-8-19'!$A$11:$CN$476,38,FALSE)</f>
        <v>0</v>
      </c>
      <c r="AM116" s="3">
        <f>VLOOKUP(A116,'BalanceSheet 15-8-19'!$A$11:$CN$476,39,FALSE)</f>
        <v>0</v>
      </c>
      <c r="AN116" s="3">
        <f>VLOOKUP(A116,'BalanceSheet 15-8-19'!$A$11:$CN$476,40,FALSE)</f>
        <v>0</v>
      </c>
      <c r="AO116" s="3">
        <f>VLOOKUP(A116,'BalanceSheet 15-8-19'!$A$11:$CN$476,41,FALSE)</f>
        <v>0</v>
      </c>
      <c r="AP116" s="3">
        <f>VLOOKUP(A116,'BalanceSheet 15-8-19'!$A$11:$CN$476,42,FALSE)</f>
        <v>0</v>
      </c>
      <c r="AQ116" s="3">
        <f>VLOOKUP(A116,'BalanceSheet 15-8-19'!$A$11:$CN$476,43,FALSE)</f>
        <v>0</v>
      </c>
      <c r="AR116" s="3">
        <f>VLOOKUP(A116,'BalanceSheet 15-8-19'!$A$11:$CN$476,44,FALSE)</f>
        <v>0</v>
      </c>
      <c r="AS116" s="3">
        <f>VLOOKUP(A116,'BalanceSheet 15-8-19'!$A$11:$CN$476,45,FALSE)</f>
        <v>0</v>
      </c>
      <c r="AT116" s="3">
        <f>VLOOKUP(A116,'BalanceSheet 15-8-19'!$A$11:$CN$476,46,FALSE)</f>
        <v>0</v>
      </c>
      <c r="AU116" s="3">
        <f>VLOOKUP(A116,'BalanceSheet 15-8-19'!$A$11:$CN$476,47,FALSE)</f>
        <v>0</v>
      </c>
      <c r="AV116" s="3">
        <f>VLOOKUP(A116,'BalanceSheet 15-8-19'!$A$11:$CN$476,48,FALSE)</f>
        <v>0</v>
      </c>
      <c r="AW116" s="3">
        <f>VLOOKUP(A116,'BalanceSheet 15-8-19'!$A$11:$CN$476,49,FALSE)</f>
        <v>0</v>
      </c>
      <c r="AX116" s="3">
        <f>VLOOKUP(A116,'BalanceSheet 15-8-19'!$A$11:$CN$476,50,FALSE)</f>
        <v>0</v>
      </c>
      <c r="AY116" s="3">
        <f>VLOOKUP(A116,'BalanceSheet 15-8-19'!$A$11:$CN$476,51,FALSE)</f>
        <v>0</v>
      </c>
      <c r="AZ116" s="3">
        <f>VLOOKUP(A116,'BalanceSheet 15-8-19'!$A$11:$CN$476,52,FALSE)</f>
        <v>0</v>
      </c>
      <c r="BA116" s="3">
        <f>VLOOKUP(A116,'BalanceSheet 15-8-19'!$A$11:$CN$476,53,FALSE)</f>
        <v>0</v>
      </c>
      <c r="BB116" s="3">
        <f>VLOOKUP(A116,'BalanceSheet 15-8-19'!$A$11:$CN$476,54,FALSE)</f>
        <v>0</v>
      </c>
      <c r="BC116" s="3">
        <f>VLOOKUP(A116,'BalanceSheet 15-8-19'!$A$11:$CN$476,55,FALSE)</f>
        <v>0</v>
      </c>
      <c r="BD116" s="3">
        <f>VLOOKUP(A116,'BalanceSheet 15-8-19'!$A$11:$CN$476,56,FALSE)</f>
        <v>0</v>
      </c>
      <c r="BE116" s="3">
        <f>VLOOKUP(A116,'BalanceSheet 15-8-19'!$A$11:$CN$476,57,FALSE)</f>
        <v>0</v>
      </c>
      <c r="BF116" s="3">
        <f>VLOOKUP(A116,'BalanceSheet 15-8-19'!$A$11:$CN$476,58,FALSE)</f>
        <v>0</v>
      </c>
      <c r="BG116" s="12">
        <f>VLOOKUP(A116,'BalanceSheet 15-8-19'!$A$11:$CN$476,59,FALSE)</f>
        <v>0</v>
      </c>
      <c r="BH116" s="3">
        <f>VLOOKUP(A116,'BalanceSheet 15-8-19'!$A$11:$CN$476,60,FALSE)</f>
        <v>0</v>
      </c>
      <c r="BI116" s="3">
        <f>VLOOKUP(A116,'BalanceSheet 15-8-19'!$A$11:$CN$476,61,FALSE)</f>
        <v>0</v>
      </c>
      <c r="BJ116" s="3">
        <f>VLOOKUP(A116,'BalanceSheet 15-8-19'!$A$11:$CN$476,62,FALSE)</f>
        <v>0</v>
      </c>
      <c r="BK116" s="3"/>
      <c r="BL116" s="3">
        <f>VLOOKUP(A116,'BalanceSheet 15-8-19'!$A$11:$CN$476,64,FALSE)</f>
        <v>0</v>
      </c>
      <c r="BM116" s="3">
        <f>VLOOKUP(A116,'BalanceSheet 15-8-19'!$A$11:$CN$476,65,FALSE)</f>
        <v>0</v>
      </c>
      <c r="BN116" s="3">
        <f>VLOOKUP(A116,'BalanceSheet 15-8-19'!$A$11:$CN$476,66,FALSE)</f>
        <v>0</v>
      </c>
      <c r="BO116" s="3">
        <f>VLOOKUP(A116,'BalanceSheet 15-8-19'!$A$11:$CN$476,67,FALSE)</f>
        <v>0</v>
      </c>
      <c r="BP116" s="3">
        <f>VLOOKUP(A116,'BalanceSheet 15-8-19'!$A$11:$CN$476,68,FALSE)</f>
        <v>0</v>
      </c>
      <c r="BQ116" s="3">
        <f>VLOOKUP(A116,'BalanceSheet 15-8-19'!$A$11:$CN$476,69,FALSE)</f>
        <v>0</v>
      </c>
      <c r="BR116" s="3">
        <f>VLOOKUP(A116,'BalanceSheet 15-8-19'!$A$11:$CN$476,70,FALSE)</f>
        <v>0</v>
      </c>
      <c r="BS116" s="3">
        <f>VLOOKUP(A116,'BalanceSheet 15-8-19'!$A$11:$CN$476,71,FALSE)</f>
        <v>0</v>
      </c>
      <c r="BT116" s="3">
        <f>VLOOKUP(A116,'BalanceSheet 15-8-19'!$A$11:$CN$476,72,FALSE)</f>
        <v>0</v>
      </c>
      <c r="BU116" s="3">
        <f>VLOOKUP(A116,'BalanceSheet 15-8-19'!$A$11:$CN$476,73,FALSE)</f>
        <v>0</v>
      </c>
      <c r="BV116" s="3">
        <f>VLOOKUP(A116,'BalanceSheet 15-8-19'!$A$11:$CN$476,74,FALSE)</f>
        <v>0</v>
      </c>
      <c r="BW116" s="3">
        <f>VLOOKUP(A116,'BalanceSheet 15-8-19'!$A$11:$CN$476,75,FALSE)</f>
        <v>0</v>
      </c>
      <c r="BX116" s="3">
        <f>VLOOKUP(A116,'BalanceSheet 15-8-19'!$A$11:$CN$476,76,FALSE)</f>
        <v>0</v>
      </c>
      <c r="BY116" s="3">
        <f>VLOOKUP(A116,'BalanceSheet 15-8-19'!$A$11:$CN$476,77,FALSE)</f>
        <v>0</v>
      </c>
      <c r="BZ116" s="3">
        <f>VLOOKUP(A116,'BalanceSheet 15-8-19'!$A$11:$CN$476,78,FALSE)</f>
        <v>0</v>
      </c>
      <c r="CA116" s="3">
        <f>VLOOKUP(A116,'BalanceSheet 15-8-19'!$A$11:$CN$476,79,FALSE)</f>
        <v>0</v>
      </c>
      <c r="CB116" s="3">
        <f>VLOOKUP(A116,'BalanceSheet 15-8-19'!$A$11:$CN$476,80,FALSE)</f>
        <v>0</v>
      </c>
      <c r="CC116" s="3">
        <f>VLOOKUP(A116,'BalanceSheet 15-8-19'!$A$11:$CN$476,81,FALSE)</f>
        <v>0</v>
      </c>
      <c r="CD116" s="3">
        <f>VLOOKUP(A116,'BalanceSheet 15-8-19'!$A$11:$CN$476,82,FALSE)</f>
        <v>0</v>
      </c>
      <c r="CE116" s="3">
        <f>VLOOKUP(A116,'BalanceSheet 15-8-19'!$A$11:$CN$476,83,FALSE)</f>
        <v>0</v>
      </c>
      <c r="CF116" s="3">
        <f>VLOOKUP(A116,'BalanceSheet 15-8-19'!$A$11:$CN$476,84,FALSE)</f>
        <v>0</v>
      </c>
      <c r="CG116" s="3">
        <f>VLOOKUP(A116,'BalanceSheet 15-8-19'!$A$11:$CN$476,85,FALSE)</f>
        <v>0</v>
      </c>
      <c r="CH116" s="3">
        <f>VLOOKUP(A116,'BalanceSheet 15-8-19'!$A$11:$CN$476,86,FALSE)</f>
        <v>0</v>
      </c>
      <c r="CI116" s="3">
        <f>VLOOKUP(A116,'BalanceSheet 15-8-19'!$A$11:$CN$476,87,FALSE)</f>
        <v>0</v>
      </c>
      <c r="CJ116" s="3">
        <f>VLOOKUP(A116,'BalanceSheet 15-8-19'!$A$11:$CN$476,88,FALSE)</f>
        <v>0</v>
      </c>
      <c r="CK116" s="3">
        <f>VLOOKUP(A116,'BalanceSheet 15-8-19'!$A$11:$CN$476,89,FALSE)</f>
        <v>0</v>
      </c>
      <c r="CL116" s="3">
        <f>VLOOKUP(A116,'BalanceSheet 15-8-19'!$A$11:$CN$476,90,FALSE)</f>
        <v>0</v>
      </c>
      <c r="CM116" s="3">
        <f>VLOOKUP(A116,'BalanceSheet 15-8-19'!$A$11:$CN$476,91,FALSE)</f>
        <v>0</v>
      </c>
      <c r="CN116" s="3">
        <f>VLOOKUP(A116,'BalanceSheet 15-8-19'!$A$11:$CS$476,92,FALSE)</f>
        <v>0</v>
      </c>
      <c r="CO116" s="3">
        <f>VLOOKUP(A116,'BalanceSheet 15-8-19'!$A$11:$CS$476,93,FALSE)</f>
        <v>0</v>
      </c>
      <c r="CP116" s="3">
        <f>VLOOKUP(A116,'BalanceSheet 15-8-19'!$A$11:$CS$476,94,FALSE)</f>
        <v>0</v>
      </c>
      <c r="CQ116" s="3">
        <f>VLOOKUP(A116,'BalanceSheet 15-8-19'!$A$11:$CS$476,95,FALSE)</f>
        <v>0</v>
      </c>
      <c r="CR116" s="3">
        <f>VLOOKUP(A116,'BalanceSheet 15-8-19'!$A$11:$CS$476,96,FALSE)</f>
        <v>0</v>
      </c>
      <c r="CS116" s="3">
        <f t="shared" si="3"/>
        <v>0</v>
      </c>
      <c r="CU116" s="19">
        <f>CS116-('BalanceSheet 15-8-19'!CS116-'BalanceSheet 15-8-19'!CV116-'BalanceSheet 15-8-19'!CW116)</f>
        <v>0</v>
      </c>
      <c r="CW116" s="132">
        <f t="shared" si="4"/>
        <v>0</v>
      </c>
      <c r="CZ116" s="148">
        <f>HLOOKUP(A116,CJE!$I$5:$TV$2054,2050, FALSE)</f>
        <v>0</v>
      </c>
      <c r="DB116" s="148">
        <f t="shared" si="5"/>
        <v>0</v>
      </c>
    </row>
    <row r="117" spans="1:106" x14ac:dyDescent="0.2">
      <c r="A117" s="3" t="str">
        <f>'BalanceSheet 15-8-19'!A117</f>
        <v>100-102-97 - Rakuten Bank JPY (Reapra Japan)</v>
      </c>
      <c r="B117" s="3">
        <f>VLOOKUP(A117,'BalanceSheet 15-8-19'!$A$11:$CN$476,2,FALSE)</f>
        <v>0</v>
      </c>
      <c r="C117" s="3">
        <f>VLOOKUP(A117,'BalanceSheet 15-8-19'!$A$11:$CN$476,3,FALSE)</f>
        <v>0</v>
      </c>
      <c r="D117" s="3">
        <f>VLOOKUP(A117,'BalanceSheet 15-8-19'!$A$11:$CN$476,4,FALSE)</f>
        <v>0</v>
      </c>
      <c r="E117" s="3">
        <f>VLOOKUP(A117,'BalanceSheet 15-8-19'!$A$11:$CN$476,5,FALSE)</f>
        <v>0</v>
      </c>
      <c r="F117" s="3">
        <f>VLOOKUP(A117,'BalanceSheet 15-8-19'!$A$11:$CN$476,6,FALSE)</f>
        <v>0</v>
      </c>
      <c r="G117" s="3">
        <f>VLOOKUP(A117,'BalanceSheet 15-8-19'!$A$11:$CN$476,7,FALSE)</f>
        <v>0</v>
      </c>
      <c r="H117" s="3">
        <f>VLOOKUP(A117,'BalanceSheet 15-8-19'!$A$11:$CN$476,8,FALSE)</f>
        <v>0</v>
      </c>
      <c r="I117" s="3">
        <f>VLOOKUP(A117,'BalanceSheet 15-8-19'!$A$11:$CN$476,9,FALSE)</f>
        <v>0</v>
      </c>
      <c r="J117" s="3"/>
      <c r="K117" s="3">
        <f>VLOOKUP(A117,'BalanceSheet 15-8-19'!$A$11:$CN$476,11,FALSE)</f>
        <v>0</v>
      </c>
      <c r="L117" s="3">
        <f>VLOOKUP(A117,'BalanceSheet 15-8-19'!$A$11:$CN$476,12,FALSE)</f>
        <v>0</v>
      </c>
      <c r="M117" s="3">
        <f>VLOOKUP(A117,'BalanceSheet 15-8-19'!$A$11:$CN$476,13,FALSE)</f>
        <v>0</v>
      </c>
      <c r="N117" s="3">
        <f>VLOOKUP(A117,'BalanceSheet 15-8-19'!$A$11:$CN$476,14,FALSE)</f>
        <v>0</v>
      </c>
      <c r="O117" s="3">
        <f>VLOOKUP(A117,'BalanceSheet 15-8-19'!$A$11:$CN$476,15,FALSE)</f>
        <v>0</v>
      </c>
      <c r="P117" s="3">
        <f>VLOOKUP(A117,'BalanceSheet 15-8-19'!$A$11:$CN$476,16,FALSE)</f>
        <v>0</v>
      </c>
      <c r="Q117" s="3">
        <f>VLOOKUP(A117,'BalanceSheet 15-8-19'!$A$11:$CN$476,17,FALSE)</f>
        <v>0</v>
      </c>
      <c r="R117" s="3">
        <f>VLOOKUP(A117,'BalanceSheet 15-8-19'!$A$11:$CN$476,18,FALSE)</f>
        <v>0</v>
      </c>
      <c r="S117" s="3">
        <f>VLOOKUP(A117,'BalanceSheet 15-8-19'!$A$11:$CN$476,19,FALSE)</f>
        <v>0</v>
      </c>
      <c r="T117" s="3">
        <f>VLOOKUP(A117,'BalanceSheet 15-8-19'!$A$11:$CN$476,20,FALSE)</f>
        <v>0</v>
      </c>
      <c r="U117" s="3">
        <f>VLOOKUP(A117,'BalanceSheet 15-8-19'!$A$11:$CN$476,21,FALSE)</f>
        <v>0</v>
      </c>
      <c r="V117" s="3">
        <f>VLOOKUP(A117,'BalanceSheet 15-8-19'!$A$11:$CN$476,22,FALSE)</f>
        <v>0</v>
      </c>
      <c r="W117" s="3">
        <f>VLOOKUP(A117,'BalanceSheet 15-8-19'!$A$11:$CN$476,23,FALSE)</f>
        <v>0</v>
      </c>
      <c r="X117" s="3">
        <f>VLOOKUP(A117,'BalanceSheet 15-8-19'!$A$11:$CN$476,24,FALSE)</f>
        <v>0</v>
      </c>
      <c r="Y117" s="3">
        <f>VLOOKUP(A117,'BalanceSheet 15-8-19'!$A$11:$CN$476,25,FALSE)</f>
        <v>0</v>
      </c>
      <c r="Z117" s="3">
        <f>VLOOKUP(A117,'BalanceSheet 15-8-19'!$A$11:$CN$476,26,FALSE)</f>
        <v>0</v>
      </c>
      <c r="AA117" s="3">
        <f>VLOOKUP(A117,'BalanceSheet 15-8-19'!$A$11:$CN$476,27,FALSE)</f>
        <v>0</v>
      </c>
      <c r="AB117" s="3">
        <f>VLOOKUP(A117,'BalanceSheet 15-8-19'!$A$11:$CN$476,28,FALSE)</f>
        <v>0</v>
      </c>
      <c r="AC117" s="3">
        <f>VLOOKUP(A117,'BalanceSheet 15-8-19'!$A$11:$CN$476,29,FALSE)</f>
        <v>0</v>
      </c>
      <c r="AD117" s="3">
        <f>VLOOKUP(A117,'BalanceSheet 15-8-19'!$A$11:$CN$476,30,FALSE)</f>
        <v>0</v>
      </c>
      <c r="AE117" s="3">
        <f>VLOOKUP(A117,'BalanceSheet 15-8-19'!$A$11:$CN$476,31,FALSE)</f>
        <v>0</v>
      </c>
      <c r="AF117" s="3">
        <f>VLOOKUP(A117,'BalanceSheet 15-8-19'!$A$11:$CN$476,32,FALSE)</f>
        <v>0</v>
      </c>
      <c r="AG117" s="3">
        <f>VLOOKUP(A117,'BalanceSheet 15-8-19'!$A$11:$CN$476,33,FALSE)</f>
        <v>0</v>
      </c>
      <c r="AH117" s="3">
        <f>VLOOKUP(A117,'BalanceSheet 15-8-19'!$A$11:$CN$476,34,FALSE)</f>
        <v>0</v>
      </c>
      <c r="AI117" s="3">
        <f>VLOOKUP(A117,'BalanceSheet 15-8-19'!$A$11:$CN$476,35,FALSE)</f>
        <v>0</v>
      </c>
      <c r="AJ117" s="3">
        <f>VLOOKUP(A117,'BalanceSheet 15-8-19'!$A$11:$CN$476,36,FALSE)</f>
        <v>0</v>
      </c>
      <c r="AK117" s="3">
        <f>VLOOKUP(A117,'BalanceSheet 15-8-19'!$A$11:$CN$476,37,FALSE)</f>
        <v>0</v>
      </c>
      <c r="AL117" s="3">
        <f>VLOOKUP(A117,'BalanceSheet 15-8-19'!$A$11:$CN$476,38,FALSE)</f>
        <v>0</v>
      </c>
      <c r="AM117" s="3">
        <f>VLOOKUP(A117,'BalanceSheet 15-8-19'!$A$11:$CN$476,39,FALSE)</f>
        <v>0</v>
      </c>
      <c r="AN117" s="3">
        <f>VLOOKUP(A117,'BalanceSheet 15-8-19'!$A$11:$CN$476,40,FALSE)</f>
        <v>0</v>
      </c>
      <c r="AO117" s="3">
        <f>VLOOKUP(A117,'BalanceSheet 15-8-19'!$A$11:$CN$476,41,FALSE)</f>
        <v>0</v>
      </c>
      <c r="AP117" s="3">
        <f>VLOOKUP(A117,'BalanceSheet 15-8-19'!$A$11:$CN$476,42,FALSE)</f>
        <v>0</v>
      </c>
      <c r="AQ117" s="3">
        <f>VLOOKUP(A117,'BalanceSheet 15-8-19'!$A$11:$CN$476,43,FALSE)</f>
        <v>0</v>
      </c>
      <c r="AR117" s="3">
        <f>VLOOKUP(A117,'BalanceSheet 15-8-19'!$A$11:$CN$476,44,FALSE)</f>
        <v>0</v>
      </c>
      <c r="AS117" s="3">
        <f>VLOOKUP(A117,'BalanceSheet 15-8-19'!$A$11:$CN$476,45,FALSE)</f>
        <v>0</v>
      </c>
      <c r="AT117" s="3">
        <f>VLOOKUP(A117,'BalanceSheet 15-8-19'!$A$11:$CN$476,46,FALSE)</f>
        <v>0</v>
      </c>
      <c r="AU117" s="3">
        <f>VLOOKUP(A117,'BalanceSheet 15-8-19'!$A$11:$CN$476,47,FALSE)</f>
        <v>0</v>
      </c>
      <c r="AV117" s="3">
        <f>VLOOKUP(A117,'BalanceSheet 15-8-19'!$A$11:$CN$476,48,FALSE)</f>
        <v>0</v>
      </c>
      <c r="AW117" s="3">
        <f>VLOOKUP(A117,'BalanceSheet 15-8-19'!$A$11:$CN$476,49,FALSE)</f>
        <v>0</v>
      </c>
      <c r="AX117" s="3">
        <f>VLOOKUP(A117,'BalanceSheet 15-8-19'!$A$11:$CN$476,50,FALSE)</f>
        <v>0</v>
      </c>
      <c r="AY117" s="3">
        <f>VLOOKUP(A117,'BalanceSheet 15-8-19'!$A$11:$CN$476,51,FALSE)</f>
        <v>0</v>
      </c>
      <c r="AZ117" s="3">
        <f>VLOOKUP(A117,'BalanceSheet 15-8-19'!$A$11:$CN$476,52,FALSE)</f>
        <v>0</v>
      </c>
      <c r="BA117" s="3">
        <f>VLOOKUP(A117,'BalanceSheet 15-8-19'!$A$11:$CN$476,53,FALSE)</f>
        <v>0</v>
      </c>
      <c r="BB117" s="3">
        <f>VLOOKUP(A117,'BalanceSheet 15-8-19'!$A$11:$CN$476,54,FALSE)</f>
        <v>0</v>
      </c>
      <c r="BC117" s="3">
        <f>VLOOKUP(A117,'BalanceSheet 15-8-19'!$A$11:$CN$476,55,FALSE)</f>
        <v>0</v>
      </c>
      <c r="BD117" s="3">
        <f>VLOOKUP(A117,'BalanceSheet 15-8-19'!$A$11:$CN$476,56,FALSE)</f>
        <v>0</v>
      </c>
      <c r="BE117" s="3">
        <f>VLOOKUP(A117,'BalanceSheet 15-8-19'!$A$11:$CN$476,57,FALSE)</f>
        <v>0</v>
      </c>
      <c r="BF117" s="3">
        <f>VLOOKUP(A117,'BalanceSheet 15-8-19'!$A$11:$CN$476,58,FALSE)</f>
        <v>0</v>
      </c>
      <c r="BG117" s="12">
        <f>VLOOKUP(A117,'BalanceSheet 15-8-19'!$A$11:$CN$476,59,FALSE)</f>
        <v>0</v>
      </c>
      <c r="BH117" s="3">
        <f>VLOOKUP(A117,'BalanceSheet 15-8-19'!$A$11:$CN$476,60,FALSE)</f>
        <v>0</v>
      </c>
      <c r="BI117" s="3">
        <f>VLOOKUP(A117,'BalanceSheet 15-8-19'!$A$11:$CN$476,61,FALSE)</f>
        <v>0</v>
      </c>
      <c r="BJ117" s="3">
        <f>VLOOKUP(A117,'BalanceSheet 15-8-19'!$A$11:$CN$476,62,FALSE)</f>
        <v>0</v>
      </c>
      <c r="BK117" s="3"/>
      <c r="BL117" s="3">
        <f>VLOOKUP(A117,'BalanceSheet 15-8-19'!$A$11:$CN$476,64,FALSE)</f>
        <v>0</v>
      </c>
      <c r="BM117" s="3">
        <f>VLOOKUP(A117,'BalanceSheet 15-8-19'!$A$11:$CN$476,65,FALSE)</f>
        <v>0</v>
      </c>
      <c r="BN117" s="3">
        <f>VLOOKUP(A117,'BalanceSheet 15-8-19'!$A$11:$CN$476,66,FALSE)</f>
        <v>0</v>
      </c>
      <c r="BO117" s="3">
        <f>VLOOKUP(A117,'BalanceSheet 15-8-19'!$A$11:$CN$476,67,FALSE)</f>
        <v>0</v>
      </c>
      <c r="BP117" s="3">
        <f>VLOOKUP(A117,'BalanceSheet 15-8-19'!$A$11:$CN$476,68,FALSE)</f>
        <v>0</v>
      </c>
      <c r="BQ117" s="3">
        <f>VLOOKUP(A117,'BalanceSheet 15-8-19'!$A$11:$CN$476,69,FALSE)</f>
        <v>0</v>
      </c>
      <c r="BR117" s="3">
        <f>VLOOKUP(A117,'BalanceSheet 15-8-19'!$A$11:$CN$476,70,FALSE)</f>
        <v>0</v>
      </c>
      <c r="BS117" s="3">
        <f>VLOOKUP(A117,'BalanceSheet 15-8-19'!$A$11:$CN$476,71,FALSE)</f>
        <v>0</v>
      </c>
      <c r="BT117" s="3">
        <f>VLOOKUP(A117,'BalanceSheet 15-8-19'!$A$11:$CN$476,72,FALSE)</f>
        <v>0</v>
      </c>
      <c r="BU117" s="3">
        <f>VLOOKUP(A117,'BalanceSheet 15-8-19'!$A$11:$CN$476,73,FALSE)</f>
        <v>0</v>
      </c>
      <c r="BV117" s="3">
        <f>VLOOKUP(A117,'BalanceSheet 15-8-19'!$A$11:$CN$476,74,FALSE)</f>
        <v>0</v>
      </c>
      <c r="BW117" s="3">
        <f>VLOOKUP(A117,'BalanceSheet 15-8-19'!$A$11:$CN$476,75,FALSE)</f>
        <v>0</v>
      </c>
      <c r="BX117" s="3">
        <f>VLOOKUP(A117,'BalanceSheet 15-8-19'!$A$11:$CN$476,76,FALSE)</f>
        <v>0</v>
      </c>
      <c r="BY117" s="3">
        <f>VLOOKUP(A117,'BalanceSheet 15-8-19'!$A$11:$CN$476,77,FALSE)</f>
        <v>0</v>
      </c>
      <c r="BZ117" s="3">
        <f>VLOOKUP(A117,'BalanceSheet 15-8-19'!$A$11:$CN$476,78,FALSE)</f>
        <v>0</v>
      </c>
      <c r="CA117" s="3">
        <f>VLOOKUP(A117,'BalanceSheet 15-8-19'!$A$11:$CN$476,79,FALSE)</f>
        <v>0</v>
      </c>
      <c r="CB117" s="3">
        <f>VLOOKUP(A117,'BalanceSheet 15-8-19'!$A$11:$CN$476,80,FALSE)</f>
        <v>0</v>
      </c>
      <c r="CC117" s="3">
        <f>VLOOKUP(A117,'BalanceSheet 15-8-19'!$A$11:$CN$476,81,FALSE)</f>
        <v>0</v>
      </c>
      <c r="CD117" s="3">
        <f>VLOOKUP(A117,'BalanceSheet 15-8-19'!$A$11:$CN$476,82,FALSE)</f>
        <v>0</v>
      </c>
      <c r="CE117" s="3">
        <f>VLOOKUP(A117,'BalanceSheet 15-8-19'!$A$11:$CN$476,83,FALSE)</f>
        <v>0</v>
      </c>
      <c r="CF117" s="3">
        <f>VLOOKUP(A117,'BalanceSheet 15-8-19'!$A$11:$CN$476,84,FALSE)</f>
        <v>0</v>
      </c>
      <c r="CG117" s="3">
        <f>VLOOKUP(A117,'BalanceSheet 15-8-19'!$A$11:$CN$476,85,FALSE)</f>
        <v>0</v>
      </c>
      <c r="CH117" s="3">
        <f>VLOOKUP(A117,'BalanceSheet 15-8-19'!$A$11:$CN$476,86,FALSE)</f>
        <v>0</v>
      </c>
      <c r="CI117" s="3">
        <f>VLOOKUP(A117,'BalanceSheet 15-8-19'!$A$11:$CN$476,87,FALSE)</f>
        <v>0</v>
      </c>
      <c r="CJ117" s="3">
        <f>VLOOKUP(A117,'BalanceSheet 15-8-19'!$A$11:$CN$476,88,FALSE)</f>
        <v>0</v>
      </c>
      <c r="CK117" s="3">
        <f>VLOOKUP(A117,'BalanceSheet 15-8-19'!$A$11:$CN$476,89,FALSE)</f>
        <v>0</v>
      </c>
      <c r="CL117" s="3">
        <f>VLOOKUP(A117,'BalanceSheet 15-8-19'!$A$11:$CN$476,90,FALSE)</f>
        <v>0</v>
      </c>
      <c r="CM117" s="3">
        <f>VLOOKUP(A117,'BalanceSheet 15-8-19'!$A$11:$CN$476,91,FALSE)</f>
        <v>0</v>
      </c>
      <c r="CN117" s="3">
        <f>VLOOKUP(A117,'BalanceSheet 15-8-19'!$A$11:$CS$476,92,FALSE)</f>
        <v>0</v>
      </c>
      <c r="CO117" s="3">
        <f>VLOOKUP(A117,'BalanceSheet 15-8-19'!$A$11:$CS$476,93,FALSE)</f>
        <v>0</v>
      </c>
      <c r="CP117" s="3">
        <f>VLOOKUP(A117,'BalanceSheet 15-8-19'!$A$11:$CS$476,94,FALSE)</f>
        <v>0</v>
      </c>
      <c r="CQ117" s="3">
        <f>VLOOKUP(A117,'BalanceSheet 15-8-19'!$A$11:$CS$476,95,FALSE)</f>
        <v>0</v>
      </c>
      <c r="CR117" s="3">
        <f>VLOOKUP(A117,'BalanceSheet 15-8-19'!$A$11:$CS$476,96,FALSE)</f>
        <v>0</v>
      </c>
      <c r="CS117" s="3">
        <f t="shared" si="3"/>
        <v>0</v>
      </c>
      <c r="CU117" s="19">
        <f>CS117-('BalanceSheet 15-8-19'!CS117-'BalanceSheet 15-8-19'!CV117-'BalanceSheet 15-8-19'!CW117)</f>
        <v>0</v>
      </c>
      <c r="CW117" s="132">
        <f t="shared" si="4"/>
        <v>0</v>
      </c>
      <c r="CZ117" s="148">
        <f>HLOOKUP(A117,CJE!$I$5:$TV$2054,2050, FALSE)</f>
        <v>0</v>
      </c>
      <c r="DB117" s="148">
        <f t="shared" si="5"/>
        <v>0</v>
      </c>
    </row>
    <row r="118" spans="1:106" x14ac:dyDescent="0.2">
      <c r="A118" s="3" t="str">
        <f>'BalanceSheet 15-8-19'!A118</f>
        <v>100-102-98 - OCBC 712348069001 SGD (R Aviation Partners)</v>
      </c>
      <c r="B118" s="3">
        <f>VLOOKUP(A118,'BalanceSheet 15-8-19'!$A$11:$CN$476,2,FALSE)</f>
        <v>0</v>
      </c>
      <c r="C118" s="3">
        <f>VLOOKUP(A118,'BalanceSheet 15-8-19'!$A$11:$CN$476,3,FALSE)</f>
        <v>0</v>
      </c>
      <c r="D118" s="3">
        <f>VLOOKUP(A118,'BalanceSheet 15-8-19'!$A$11:$CN$476,4,FALSE)</f>
        <v>0</v>
      </c>
      <c r="E118" s="3">
        <f>VLOOKUP(A118,'BalanceSheet 15-8-19'!$A$11:$CN$476,5,FALSE)</f>
        <v>0</v>
      </c>
      <c r="F118" s="3">
        <f>VLOOKUP(A118,'BalanceSheet 15-8-19'!$A$11:$CN$476,6,FALSE)</f>
        <v>0</v>
      </c>
      <c r="G118" s="3">
        <f>VLOOKUP(A118,'BalanceSheet 15-8-19'!$A$11:$CN$476,7,FALSE)</f>
        <v>0</v>
      </c>
      <c r="H118" s="3">
        <f>VLOOKUP(A118,'BalanceSheet 15-8-19'!$A$11:$CN$476,8,FALSE)</f>
        <v>0</v>
      </c>
      <c r="I118" s="3">
        <f>VLOOKUP(A118,'BalanceSheet 15-8-19'!$A$11:$CN$476,9,FALSE)</f>
        <v>0</v>
      </c>
      <c r="J118" s="3"/>
      <c r="K118" s="3">
        <f>VLOOKUP(A118,'BalanceSheet 15-8-19'!$A$11:$CN$476,11,FALSE)</f>
        <v>0</v>
      </c>
      <c r="L118" s="3">
        <f>VLOOKUP(A118,'BalanceSheet 15-8-19'!$A$11:$CN$476,12,FALSE)</f>
        <v>0</v>
      </c>
      <c r="M118" s="3">
        <f>VLOOKUP(A118,'BalanceSheet 15-8-19'!$A$11:$CN$476,13,FALSE)</f>
        <v>0</v>
      </c>
      <c r="N118" s="3">
        <f>VLOOKUP(A118,'BalanceSheet 15-8-19'!$A$11:$CN$476,14,FALSE)</f>
        <v>0</v>
      </c>
      <c r="O118" s="3">
        <f>VLOOKUP(A118,'BalanceSheet 15-8-19'!$A$11:$CN$476,15,FALSE)</f>
        <v>0</v>
      </c>
      <c r="P118" s="3">
        <f>VLOOKUP(A118,'BalanceSheet 15-8-19'!$A$11:$CN$476,16,FALSE)</f>
        <v>0</v>
      </c>
      <c r="Q118" s="3">
        <f>VLOOKUP(A118,'BalanceSheet 15-8-19'!$A$11:$CN$476,17,FALSE)</f>
        <v>0</v>
      </c>
      <c r="R118" s="3">
        <f>VLOOKUP(A118,'BalanceSheet 15-8-19'!$A$11:$CN$476,18,FALSE)</f>
        <v>0</v>
      </c>
      <c r="S118" s="3">
        <f>VLOOKUP(A118,'BalanceSheet 15-8-19'!$A$11:$CN$476,19,FALSE)</f>
        <v>0</v>
      </c>
      <c r="T118" s="3">
        <f>VLOOKUP(A118,'BalanceSheet 15-8-19'!$A$11:$CN$476,20,FALSE)</f>
        <v>0</v>
      </c>
      <c r="U118" s="3">
        <f>VLOOKUP(A118,'BalanceSheet 15-8-19'!$A$11:$CN$476,21,FALSE)</f>
        <v>0</v>
      </c>
      <c r="V118" s="3">
        <f>VLOOKUP(A118,'BalanceSheet 15-8-19'!$A$11:$CN$476,22,FALSE)</f>
        <v>0</v>
      </c>
      <c r="W118" s="3">
        <f>VLOOKUP(A118,'BalanceSheet 15-8-19'!$A$11:$CN$476,23,FALSE)</f>
        <v>0</v>
      </c>
      <c r="X118" s="3">
        <f>VLOOKUP(A118,'BalanceSheet 15-8-19'!$A$11:$CN$476,24,FALSE)</f>
        <v>0</v>
      </c>
      <c r="Y118" s="3">
        <f>VLOOKUP(A118,'BalanceSheet 15-8-19'!$A$11:$CN$476,25,FALSE)</f>
        <v>0</v>
      </c>
      <c r="Z118" s="3">
        <f>VLOOKUP(A118,'BalanceSheet 15-8-19'!$A$11:$CN$476,26,FALSE)</f>
        <v>0</v>
      </c>
      <c r="AA118" s="3">
        <f>VLOOKUP(A118,'BalanceSheet 15-8-19'!$A$11:$CN$476,27,FALSE)</f>
        <v>0</v>
      </c>
      <c r="AB118" s="3">
        <f>VLOOKUP(A118,'BalanceSheet 15-8-19'!$A$11:$CN$476,28,FALSE)</f>
        <v>0</v>
      </c>
      <c r="AC118" s="3">
        <f>VLOOKUP(A118,'BalanceSheet 15-8-19'!$A$11:$CN$476,29,FALSE)</f>
        <v>0</v>
      </c>
      <c r="AD118" s="3">
        <f>VLOOKUP(A118,'BalanceSheet 15-8-19'!$A$11:$CN$476,30,FALSE)</f>
        <v>0</v>
      </c>
      <c r="AE118" s="3">
        <f>VLOOKUP(A118,'BalanceSheet 15-8-19'!$A$11:$CN$476,31,FALSE)</f>
        <v>0</v>
      </c>
      <c r="AF118" s="3">
        <f>VLOOKUP(A118,'BalanceSheet 15-8-19'!$A$11:$CN$476,32,FALSE)</f>
        <v>0</v>
      </c>
      <c r="AG118" s="3">
        <f>VLOOKUP(A118,'BalanceSheet 15-8-19'!$A$11:$CN$476,33,FALSE)</f>
        <v>0</v>
      </c>
      <c r="AH118" s="3">
        <f>VLOOKUP(A118,'BalanceSheet 15-8-19'!$A$11:$CN$476,34,FALSE)</f>
        <v>0</v>
      </c>
      <c r="AI118" s="3">
        <f>VLOOKUP(A118,'BalanceSheet 15-8-19'!$A$11:$CN$476,35,FALSE)</f>
        <v>0</v>
      </c>
      <c r="AJ118" s="3">
        <f>VLOOKUP(A118,'BalanceSheet 15-8-19'!$A$11:$CN$476,36,FALSE)</f>
        <v>0</v>
      </c>
      <c r="AK118" s="3">
        <f>VLOOKUP(A118,'BalanceSheet 15-8-19'!$A$11:$CN$476,37,FALSE)</f>
        <v>0</v>
      </c>
      <c r="AL118" s="3">
        <f>VLOOKUP(A118,'BalanceSheet 15-8-19'!$A$11:$CN$476,38,FALSE)</f>
        <v>0</v>
      </c>
      <c r="AM118" s="3">
        <f>VLOOKUP(A118,'BalanceSheet 15-8-19'!$A$11:$CN$476,39,FALSE)</f>
        <v>0</v>
      </c>
      <c r="AN118" s="3">
        <f>VLOOKUP(A118,'BalanceSheet 15-8-19'!$A$11:$CN$476,40,FALSE)</f>
        <v>0</v>
      </c>
      <c r="AO118" s="3">
        <f>VLOOKUP(A118,'BalanceSheet 15-8-19'!$A$11:$CN$476,41,FALSE)</f>
        <v>0</v>
      </c>
      <c r="AP118" s="3">
        <f>VLOOKUP(A118,'BalanceSheet 15-8-19'!$A$11:$CN$476,42,FALSE)</f>
        <v>0</v>
      </c>
      <c r="AQ118" s="3">
        <f>VLOOKUP(A118,'BalanceSheet 15-8-19'!$A$11:$CN$476,43,FALSE)</f>
        <v>0</v>
      </c>
      <c r="AR118" s="3">
        <f>VLOOKUP(A118,'BalanceSheet 15-8-19'!$A$11:$CN$476,44,FALSE)</f>
        <v>0</v>
      </c>
      <c r="AS118" s="3">
        <f>VLOOKUP(A118,'BalanceSheet 15-8-19'!$A$11:$CN$476,45,FALSE)</f>
        <v>0</v>
      </c>
      <c r="AT118" s="3">
        <f>VLOOKUP(A118,'BalanceSheet 15-8-19'!$A$11:$CN$476,46,FALSE)</f>
        <v>0</v>
      </c>
      <c r="AU118" s="3">
        <f>VLOOKUP(A118,'BalanceSheet 15-8-19'!$A$11:$CN$476,47,FALSE)</f>
        <v>0</v>
      </c>
      <c r="AV118" s="3">
        <f>VLOOKUP(A118,'BalanceSheet 15-8-19'!$A$11:$CN$476,48,FALSE)</f>
        <v>0</v>
      </c>
      <c r="AW118" s="3">
        <f>VLOOKUP(A118,'BalanceSheet 15-8-19'!$A$11:$CN$476,49,FALSE)</f>
        <v>0</v>
      </c>
      <c r="AX118" s="3">
        <f>VLOOKUP(A118,'BalanceSheet 15-8-19'!$A$11:$CN$476,50,FALSE)</f>
        <v>0</v>
      </c>
      <c r="AY118" s="3">
        <f>VLOOKUP(A118,'BalanceSheet 15-8-19'!$A$11:$CN$476,51,FALSE)</f>
        <v>0</v>
      </c>
      <c r="AZ118" s="3">
        <f>VLOOKUP(A118,'BalanceSheet 15-8-19'!$A$11:$CN$476,52,FALSE)</f>
        <v>0</v>
      </c>
      <c r="BA118" s="3">
        <f>VLOOKUP(A118,'BalanceSheet 15-8-19'!$A$11:$CN$476,53,FALSE)</f>
        <v>0</v>
      </c>
      <c r="BB118" s="3">
        <f>VLOOKUP(A118,'BalanceSheet 15-8-19'!$A$11:$CN$476,54,FALSE)</f>
        <v>0</v>
      </c>
      <c r="BC118" s="3">
        <f>VLOOKUP(A118,'BalanceSheet 15-8-19'!$A$11:$CN$476,55,FALSE)</f>
        <v>0</v>
      </c>
      <c r="BD118" s="3">
        <f>VLOOKUP(A118,'BalanceSheet 15-8-19'!$A$11:$CN$476,56,FALSE)</f>
        <v>0</v>
      </c>
      <c r="BE118" s="3">
        <f>VLOOKUP(A118,'BalanceSheet 15-8-19'!$A$11:$CN$476,57,FALSE)</f>
        <v>0</v>
      </c>
      <c r="BF118" s="3">
        <f>VLOOKUP(A118,'BalanceSheet 15-8-19'!$A$11:$CN$476,58,FALSE)</f>
        <v>0</v>
      </c>
      <c r="BG118" s="12">
        <f>VLOOKUP(A118,'BalanceSheet 15-8-19'!$A$11:$CN$476,59,FALSE)</f>
        <v>0</v>
      </c>
      <c r="BH118" s="3">
        <f>VLOOKUP(A118,'BalanceSheet 15-8-19'!$A$11:$CN$476,60,FALSE)</f>
        <v>0</v>
      </c>
      <c r="BI118" s="3">
        <f>VLOOKUP(A118,'BalanceSheet 15-8-19'!$A$11:$CN$476,61,FALSE)</f>
        <v>0</v>
      </c>
      <c r="BJ118" s="3">
        <f>VLOOKUP(A118,'BalanceSheet 15-8-19'!$A$11:$CN$476,62,FALSE)</f>
        <v>0</v>
      </c>
      <c r="BK118" s="3"/>
      <c r="BL118" s="3">
        <f>VLOOKUP(A118,'BalanceSheet 15-8-19'!$A$11:$CN$476,64,FALSE)</f>
        <v>0</v>
      </c>
      <c r="BM118" s="3">
        <f>VLOOKUP(A118,'BalanceSheet 15-8-19'!$A$11:$CN$476,65,FALSE)</f>
        <v>0</v>
      </c>
      <c r="BN118" s="3">
        <f>VLOOKUP(A118,'BalanceSheet 15-8-19'!$A$11:$CN$476,66,FALSE)</f>
        <v>0</v>
      </c>
      <c r="BO118" s="3">
        <f>VLOOKUP(A118,'BalanceSheet 15-8-19'!$A$11:$CN$476,67,FALSE)</f>
        <v>0</v>
      </c>
      <c r="BP118" s="3">
        <f>VLOOKUP(A118,'BalanceSheet 15-8-19'!$A$11:$CN$476,68,FALSE)</f>
        <v>0</v>
      </c>
      <c r="BQ118" s="3">
        <f>VLOOKUP(A118,'BalanceSheet 15-8-19'!$A$11:$CN$476,69,FALSE)</f>
        <v>0</v>
      </c>
      <c r="BR118" s="3">
        <f>VLOOKUP(A118,'BalanceSheet 15-8-19'!$A$11:$CN$476,70,FALSE)</f>
        <v>0</v>
      </c>
      <c r="BS118" s="3">
        <f>VLOOKUP(A118,'BalanceSheet 15-8-19'!$A$11:$CN$476,71,FALSE)</f>
        <v>0</v>
      </c>
      <c r="BT118" s="3">
        <f>VLOOKUP(A118,'BalanceSheet 15-8-19'!$A$11:$CN$476,72,FALSE)</f>
        <v>0</v>
      </c>
      <c r="BU118" s="3">
        <f>VLOOKUP(A118,'BalanceSheet 15-8-19'!$A$11:$CN$476,73,FALSE)</f>
        <v>0</v>
      </c>
      <c r="BV118" s="3">
        <f>VLOOKUP(A118,'BalanceSheet 15-8-19'!$A$11:$CN$476,74,FALSE)</f>
        <v>0</v>
      </c>
      <c r="BW118" s="3">
        <f>VLOOKUP(A118,'BalanceSheet 15-8-19'!$A$11:$CN$476,75,FALSE)</f>
        <v>0</v>
      </c>
      <c r="BX118" s="3">
        <f>VLOOKUP(A118,'BalanceSheet 15-8-19'!$A$11:$CN$476,76,FALSE)</f>
        <v>0</v>
      </c>
      <c r="BY118" s="3">
        <f>VLOOKUP(A118,'BalanceSheet 15-8-19'!$A$11:$CN$476,77,FALSE)</f>
        <v>0</v>
      </c>
      <c r="BZ118" s="3">
        <f>VLOOKUP(A118,'BalanceSheet 15-8-19'!$A$11:$CN$476,78,FALSE)</f>
        <v>0</v>
      </c>
      <c r="CA118" s="3">
        <f>VLOOKUP(A118,'BalanceSheet 15-8-19'!$A$11:$CN$476,79,FALSE)</f>
        <v>0</v>
      </c>
      <c r="CB118" s="3">
        <f>VLOOKUP(A118,'BalanceSheet 15-8-19'!$A$11:$CN$476,80,FALSE)</f>
        <v>0</v>
      </c>
      <c r="CC118" s="3">
        <f>VLOOKUP(A118,'BalanceSheet 15-8-19'!$A$11:$CN$476,81,FALSE)</f>
        <v>0</v>
      </c>
      <c r="CD118" s="3">
        <f>VLOOKUP(A118,'BalanceSheet 15-8-19'!$A$11:$CN$476,82,FALSE)</f>
        <v>0</v>
      </c>
      <c r="CE118" s="3">
        <f>VLOOKUP(A118,'BalanceSheet 15-8-19'!$A$11:$CN$476,83,FALSE)</f>
        <v>0</v>
      </c>
      <c r="CF118" s="3">
        <f>VLOOKUP(A118,'BalanceSheet 15-8-19'!$A$11:$CN$476,84,FALSE)</f>
        <v>0</v>
      </c>
      <c r="CG118" s="3">
        <f>VLOOKUP(A118,'BalanceSheet 15-8-19'!$A$11:$CN$476,85,FALSE)</f>
        <v>0</v>
      </c>
      <c r="CH118" s="3">
        <f>VLOOKUP(A118,'BalanceSheet 15-8-19'!$A$11:$CN$476,86,FALSE)</f>
        <v>0</v>
      </c>
      <c r="CI118" s="3">
        <f>VLOOKUP(A118,'BalanceSheet 15-8-19'!$A$11:$CN$476,87,FALSE)</f>
        <v>0</v>
      </c>
      <c r="CJ118" s="3">
        <f>VLOOKUP(A118,'BalanceSheet 15-8-19'!$A$11:$CN$476,88,FALSE)</f>
        <v>0</v>
      </c>
      <c r="CK118" s="3">
        <f>VLOOKUP(A118,'BalanceSheet 15-8-19'!$A$11:$CN$476,89,FALSE)</f>
        <v>0</v>
      </c>
      <c r="CL118" s="3">
        <f>VLOOKUP(A118,'BalanceSheet 15-8-19'!$A$11:$CN$476,90,FALSE)</f>
        <v>0</v>
      </c>
      <c r="CM118" s="3">
        <f>VLOOKUP(A118,'BalanceSheet 15-8-19'!$A$11:$CN$476,91,FALSE)</f>
        <v>0</v>
      </c>
      <c r="CN118" s="3">
        <f>VLOOKUP(A118,'BalanceSheet 15-8-19'!$A$11:$CS$476,92,FALSE)</f>
        <v>0</v>
      </c>
      <c r="CO118" s="3">
        <f>VLOOKUP(A118,'BalanceSheet 15-8-19'!$A$11:$CS$476,93,FALSE)</f>
        <v>0</v>
      </c>
      <c r="CP118" s="3">
        <f>VLOOKUP(A118,'BalanceSheet 15-8-19'!$A$11:$CS$476,94,FALSE)</f>
        <v>0</v>
      </c>
      <c r="CQ118" s="3">
        <f>VLOOKUP(A118,'BalanceSheet 15-8-19'!$A$11:$CS$476,95,FALSE)</f>
        <v>0</v>
      </c>
      <c r="CR118" s="3">
        <f>VLOOKUP(A118,'BalanceSheet 15-8-19'!$A$11:$CS$476,96,FALSE)</f>
        <v>0</v>
      </c>
      <c r="CS118" s="3">
        <f t="shared" si="3"/>
        <v>0</v>
      </c>
      <c r="CU118" s="19">
        <f>CS118-('BalanceSheet 15-8-19'!CS118-'BalanceSheet 15-8-19'!CV118-'BalanceSheet 15-8-19'!CW118)</f>
        <v>0</v>
      </c>
      <c r="CW118" s="132">
        <f t="shared" si="4"/>
        <v>0</v>
      </c>
      <c r="CZ118" s="148">
        <f>HLOOKUP(A118,CJE!$I$5:$TV$2054,2050, FALSE)</f>
        <v>0</v>
      </c>
      <c r="DB118" s="148">
        <f t="shared" si="5"/>
        <v>0</v>
      </c>
    </row>
    <row r="119" spans="1:106" x14ac:dyDescent="0.2">
      <c r="A119" s="3" t="str">
        <f>'BalanceSheet 15-8-19'!A119</f>
        <v>100-102-99 - MAYBANK (CA.PHP 000345004806) ORTIGAS</v>
      </c>
      <c r="B119" s="23">
        <f>VLOOKUP(A119,'BalanceSheet 15-8-19'!$A$11:$CN$476,2,FALSE)</f>
        <v>0</v>
      </c>
      <c r="C119" s="23">
        <f>VLOOKUP(A119,'BalanceSheet 15-8-19'!$A$11:$CN$476,3,FALSE)</f>
        <v>0</v>
      </c>
      <c r="D119" s="23">
        <f>VLOOKUP(A119,'BalanceSheet 15-8-19'!$A$11:$CN$476,4,FALSE)</f>
        <v>0</v>
      </c>
      <c r="E119" s="23">
        <f>VLOOKUP(A119,'BalanceSheet 15-8-19'!$A$11:$CN$476,5,FALSE)</f>
        <v>0</v>
      </c>
      <c r="F119" s="23">
        <f>VLOOKUP(A119,'BalanceSheet 15-8-19'!$A$11:$CN$476,6,FALSE)</f>
        <v>0</v>
      </c>
      <c r="G119" s="23">
        <f>VLOOKUP(A119,'BalanceSheet 15-8-19'!$A$11:$CN$476,7,FALSE)</f>
        <v>0</v>
      </c>
      <c r="H119" s="23">
        <f>VLOOKUP(A119,'BalanceSheet 15-8-19'!$A$11:$CN$476,8,FALSE)</f>
        <v>0</v>
      </c>
      <c r="I119" s="23">
        <f>VLOOKUP(A119,'BalanceSheet 15-8-19'!$A$11:$CN$476,9,FALSE)</f>
        <v>0</v>
      </c>
      <c r="J119" s="23"/>
      <c r="K119" s="23">
        <f>VLOOKUP(A119,'BalanceSheet 15-8-19'!$A$11:$CN$476,11,FALSE)</f>
        <v>0</v>
      </c>
      <c r="L119" s="23">
        <f>VLOOKUP(A119,'BalanceSheet 15-8-19'!$A$11:$CN$476,12,FALSE)</f>
        <v>0</v>
      </c>
      <c r="M119" s="23">
        <f>VLOOKUP(A119,'BalanceSheet 15-8-19'!$A$11:$CN$476,13,FALSE)</f>
        <v>0</v>
      </c>
      <c r="N119" s="23">
        <f>VLOOKUP(A119,'BalanceSheet 15-8-19'!$A$11:$CN$476,14,FALSE)</f>
        <v>0</v>
      </c>
      <c r="O119" s="23">
        <f>VLOOKUP(A119,'BalanceSheet 15-8-19'!$A$11:$CN$476,15,FALSE)</f>
        <v>0</v>
      </c>
      <c r="P119" s="23">
        <f>VLOOKUP(A119,'BalanceSheet 15-8-19'!$A$11:$CN$476,16,FALSE)</f>
        <v>0</v>
      </c>
      <c r="Q119" s="23">
        <f>VLOOKUP(A119,'BalanceSheet 15-8-19'!$A$11:$CN$476,17,FALSE)</f>
        <v>0</v>
      </c>
      <c r="R119" s="23">
        <f>VLOOKUP(A119,'BalanceSheet 15-8-19'!$A$11:$CN$476,18,FALSE)</f>
        <v>0</v>
      </c>
      <c r="S119" s="23">
        <f>VLOOKUP(A119,'BalanceSheet 15-8-19'!$A$11:$CN$476,19,FALSE)</f>
        <v>0</v>
      </c>
      <c r="T119" s="23">
        <f>VLOOKUP(A119,'BalanceSheet 15-8-19'!$A$11:$CN$476,20,FALSE)</f>
        <v>0</v>
      </c>
      <c r="U119" s="23">
        <f>VLOOKUP(A119,'BalanceSheet 15-8-19'!$A$11:$CN$476,21,FALSE)</f>
        <v>0</v>
      </c>
      <c r="V119" s="23">
        <f>VLOOKUP(A119,'BalanceSheet 15-8-19'!$A$11:$CN$476,22,FALSE)</f>
        <v>0</v>
      </c>
      <c r="W119" s="23">
        <f>VLOOKUP(A119,'BalanceSheet 15-8-19'!$A$11:$CN$476,23,FALSE)</f>
        <v>0</v>
      </c>
      <c r="X119" s="23">
        <f>VLOOKUP(A119,'BalanceSheet 15-8-19'!$A$11:$CN$476,24,FALSE)</f>
        <v>0</v>
      </c>
      <c r="Y119" s="23">
        <f>VLOOKUP(A119,'BalanceSheet 15-8-19'!$A$11:$CN$476,25,FALSE)</f>
        <v>0</v>
      </c>
      <c r="Z119" s="23">
        <f>VLOOKUP(A119,'BalanceSheet 15-8-19'!$A$11:$CN$476,26,FALSE)</f>
        <v>0</v>
      </c>
      <c r="AA119" s="23">
        <f>VLOOKUP(A119,'BalanceSheet 15-8-19'!$A$11:$CN$476,27,FALSE)</f>
        <v>0</v>
      </c>
      <c r="AB119" s="23">
        <f>VLOOKUP(A119,'BalanceSheet 15-8-19'!$A$11:$CN$476,28,FALSE)</f>
        <v>0</v>
      </c>
      <c r="AC119" s="23">
        <f>VLOOKUP(A119,'BalanceSheet 15-8-19'!$A$11:$CN$476,29,FALSE)</f>
        <v>0</v>
      </c>
      <c r="AD119" s="23">
        <f>VLOOKUP(A119,'BalanceSheet 15-8-19'!$A$11:$CN$476,30,FALSE)</f>
        <v>0</v>
      </c>
      <c r="AE119" s="23">
        <f>VLOOKUP(A119,'BalanceSheet 15-8-19'!$A$11:$CN$476,31,FALSE)</f>
        <v>0</v>
      </c>
      <c r="AF119" s="23">
        <f>VLOOKUP(A119,'BalanceSheet 15-8-19'!$A$11:$CN$476,32,FALSE)</f>
        <v>0</v>
      </c>
      <c r="AG119" s="23">
        <f>VLOOKUP(A119,'BalanceSheet 15-8-19'!$A$11:$CN$476,33,FALSE)</f>
        <v>0</v>
      </c>
      <c r="AH119" s="23">
        <f>VLOOKUP(A119,'BalanceSheet 15-8-19'!$A$11:$CN$476,34,FALSE)</f>
        <v>0</v>
      </c>
      <c r="AI119" s="23">
        <f>VLOOKUP(A119,'BalanceSheet 15-8-19'!$A$11:$CN$476,35,FALSE)</f>
        <v>0</v>
      </c>
      <c r="AJ119" s="23">
        <f>VLOOKUP(A119,'BalanceSheet 15-8-19'!$A$11:$CN$476,36,FALSE)</f>
        <v>0</v>
      </c>
      <c r="AK119" s="23">
        <f>VLOOKUP(A119,'BalanceSheet 15-8-19'!$A$11:$CN$476,37,FALSE)</f>
        <v>0</v>
      </c>
      <c r="AL119" s="23">
        <f>VLOOKUP(A119,'BalanceSheet 15-8-19'!$A$11:$CN$476,38,FALSE)</f>
        <v>0</v>
      </c>
      <c r="AM119" s="23">
        <f>VLOOKUP(A119,'BalanceSheet 15-8-19'!$A$11:$CN$476,39,FALSE)</f>
        <v>0</v>
      </c>
      <c r="AN119" s="23">
        <f>VLOOKUP(A119,'BalanceSheet 15-8-19'!$A$11:$CN$476,40,FALSE)</f>
        <v>0</v>
      </c>
      <c r="AO119" s="23">
        <f>VLOOKUP(A119,'BalanceSheet 15-8-19'!$A$11:$CN$476,41,FALSE)</f>
        <v>0</v>
      </c>
      <c r="AP119" s="23">
        <f>VLOOKUP(A119,'BalanceSheet 15-8-19'!$A$11:$CN$476,42,FALSE)</f>
        <v>0</v>
      </c>
      <c r="AQ119" s="23">
        <f>VLOOKUP(A119,'BalanceSheet 15-8-19'!$A$11:$CN$476,43,FALSE)</f>
        <v>0</v>
      </c>
      <c r="AR119" s="23">
        <f>VLOOKUP(A119,'BalanceSheet 15-8-19'!$A$11:$CN$476,44,FALSE)</f>
        <v>0</v>
      </c>
      <c r="AS119" s="23">
        <f>VLOOKUP(A119,'BalanceSheet 15-8-19'!$A$11:$CN$476,45,FALSE)</f>
        <v>0</v>
      </c>
      <c r="AT119" s="23">
        <f>VLOOKUP(A119,'BalanceSheet 15-8-19'!$A$11:$CN$476,46,FALSE)</f>
        <v>0</v>
      </c>
      <c r="AU119" s="23">
        <f>VLOOKUP(A119,'BalanceSheet 15-8-19'!$A$11:$CN$476,47,FALSE)</f>
        <v>0</v>
      </c>
      <c r="AV119" s="23">
        <f>VLOOKUP(A119,'BalanceSheet 15-8-19'!$A$11:$CN$476,48,FALSE)</f>
        <v>0</v>
      </c>
      <c r="AW119" s="23">
        <f>VLOOKUP(A119,'BalanceSheet 15-8-19'!$A$11:$CN$476,49,FALSE)</f>
        <v>0</v>
      </c>
      <c r="AX119" s="23">
        <f>VLOOKUP(A119,'BalanceSheet 15-8-19'!$A$11:$CN$476,50,FALSE)</f>
        <v>0</v>
      </c>
      <c r="AY119" s="23">
        <f>VLOOKUP(A119,'BalanceSheet 15-8-19'!$A$11:$CN$476,51,FALSE)</f>
        <v>0</v>
      </c>
      <c r="AZ119" s="23">
        <f>VLOOKUP(A119,'BalanceSheet 15-8-19'!$A$11:$CN$476,52,FALSE)</f>
        <v>0</v>
      </c>
      <c r="BA119" s="23">
        <f>VLOOKUP(A119,'BalanceSheet 15-8-19'!$A$11:$CN$476,53,FALSE)</f>
        <v>0</v>
      </c>
      <c r="BB119" s="23">
        <f>VLOOKUP(A119,'BalanceSheet 15-8-19'!$A$11:$CN$476,54,FALSE)</f>
        <v>0</v>
      </c>
      <c r="BC119" s="23">
        <f>VLOOKUP(A119,'BalanceSheet 15-8-19'!$A$11:$CN$476,55,FALSE)</f>
        <v>0</v>
      </c>
      <c r="BD119" s="23">
        <f>VLOOKUP(A119,'BalanceSheet 15-8-19'!$A$11:$CN$476,56,FALSE)</f>
        <v>0</v>
      </c>
      <c r="BE119" s="23">
        <f>VLOOKUP(A119,'BalanceSheet 15-8-19'!$A$11:$CN$476,57,FALSE)</f>
        <v>0</v>
      </c>
      <c r="BF119" s="23">
        <f>VLOOKUP(A119,'BalanceSheet 15-8-19'!$A$11:$CN$476,58,FALSE)</f>
        <v>0</v>
      </c>
      <c r="BG119" s="104">
        <f>VLOOKUP(A119,'BalanceSheet 15-8-19'!$A$11:$CN$476,59,FALSE)</f>
        <v>0</v>
      </c>
      <c r="BH119" s="23">
        <f>VLOOKUP(A119,'BalanceSheet 15-8-19'!$A$11:$CN$476,60,FALSE)</f>
        <v>0</v>
      </c>
      <c r="BI119" s="23">
        <f>VLOOKUP(A119,'BalanceSheet 15-8-19'!$A$11:$CN$476,61,FALSE)</f>
        <v>0</v>
      </c>
      <c r="BJ119" s="23">
        <f>VLOOKUP(A119,'BalanceSheet 15-8-19'!$A$11:$CN$476,62,FALSE)</f>
        <v>0</v>
      </c>
      <c r="BK119" s="23"/>
      <c r="BL119" s="23">
        <f>VLOOKUP(A119,'BalanceSheet 15-8-19'!$A$11:$CN$476,64,FALSE)</f>
        <v>0</v>
      </c>
      <c r="BM119" s="23">
        <f>VLOOKUP(A119,'BalanceSheet 15-8-19'!$A$11:$CN$476,65,FALSE)</f>
        <v>0</v>
      </c>
      <c r="BN119" s="23">
        <f>VLOOKUP(A119,'BalanceSheet 15-8-19'!$A$11:$CN$476,66,FALSE)</f>
        <v>0</v>
      </c>
      <c r="BO119" s="23">
        <f>VLOOKUP(A119,'BalanceSheet 15-8-19'!$A$11:$CN$476,67,FALSE)</f>
        <v>0</v>
      </c>
      <c r="BP119" s="23">
        <f>VLOOKUP(A119,'BalanceSheet 15-8-19'!$A$11:$CN$476,68,FALSE)</f>
        <v>0</v>
      </c>
      <c r="BQ119" s="23">
        <f>VLOOKUP(A119,'BalanceSheet 15-8-19'!$A$11:$CN$476,69,FALSE)</f>
        <v>0</v>
      </c>
      <c r="BR119" s="23">
        <f>VLOOKUP(A119,'BalanceSheet 15-8-19'!$A$11:$CN$476,70,FALSE)</f>
        <v>0</v>
      </c>
      <c r="BS119" s="23">
        <f>VLOOKUP(A119,'BalanceSheet 15-8-19'!$A$11:$CN$476,71,FALSE)</f>
        <v>0</v>
      </c>
      <c r="BT119" s="23">
        <f>VLOOKUP(A119,'BalanceSheet 15-8-19'!$A$11:$CN$476,72,FALSE)</f>
        <v>0</v>
      </c>
      <c r="BU119" s="23">
        <f>VLOOKUP(A119,'BalanceSheet 15-8-19'!$A$11:$CN$476,73,FALSE)</f>
        <v>0</v>
      </c>
      <c r="BV119" s="23">
        <f>VLOOKUP(A119,'BalanceSheet 15-8-19'!$A$11:$CN$476,74,FALSE)</f>
        <v>0</v>
      </c>
      <c r="BW119" s="23">
        <f>VLOOKUP(A119,'BalanceSheet 15-8-19'!$A$11:$CN$476,75,FALSE)</f>
        <v>0</v>
      </c>
      <c r="BX119" s="23">
        <f>VLOOKUP(A119,'BalanceSheet 15-8-19'!$A$11:$CN$476,76,FALSE)</f>
        <v>0</v>
      </c>
      <c r="BY119" s="23">
        <f>VLOOKUP(A119,'BalanceSheet 15-8-19'!$A$11:$CN$476,77,FALSE)</f>
        <v>0</v>
      </c>
      <c r="BZ119" s="23">
        <f>VLOOKUP(A119,'BalanceSheet 15-8-19'!$A$11:$CN$476,78,FALSE)</f>
        <v>0</v>
      </c>
      <c r="CA119" s="23">
        <f>VLOOKUP(A119,'BalanceSheet 15-8-19'!$A$11:$CN$476,79,FALSE)</f>
        <v>0</v>
      </c>
      <c r="CB119" s="23">
        <f>VLOOKUP(A119,'BalanceSheet 15-8-19'!$A$11:$CN$476,80,FALSE)</f>
        <v>0</v>
      </c>
      <c r="CC119" s="23">
        <f>VLOOKUP(A119,'BalanceSheet 15-8-19'!$A$11:$CN$476,81,FALSE)</f>
        <v>0</v>
      </c>
      <c r="CD119" s="23">
        <f>VLOOKUP(A119,'BalanceSheet 15-8-19'!$A$11:$CN$476,82,FALSE)</f>
        <v>0</v>
      </c>
      <c r="CE119" s="23">
        <f>VLOOKUP(A119,'BalanceSheet 15-8-19'!$A$11:$CN$476,83,FALSE)</f>
        <v>0</v>
      </c>
      <c r="CF119" s="23">
        <f>VLOOKUP(A119,'BalanceSheet 15-8-19'!$A$11:$CN$476,84,FALSE)</f>
        <v>0</v>
      </c>
      <c r="CG119" s="23">
        <f>VLOOKUP(A119,'BalanceSheet 15-8-19'!$A$11:$CN$476,85,FALSE)</f>
        <v>0</v>
      </c>
      <c r="CH119" s="23">
        <f>VLOOKUP(A119,'BalanceSheet 15-8-19'!$A$11:$CN$476,86,FALSE)</f>
        <v>0</v>
      </c>
      <c r="CI119" s="23">
        <f>VLOOKUP(A119,'BalanceSheet 15-8-19'!$A$11:$CN$476,87,FALSE)</f>
        <v>0</v>
      </c>
      <c r="CJ119" s="23">
        <f>VLOOKUP(A119,'BalanceSheet 15-8-19'!$A$11:$CN$476,88,FALSE)</f>
        <v>0</v>
      </c>
      <c r="CK119" s="23">
        <f>VLOOKUP(A119,'BalanceSheet 15-8-19'!$A$11:$CN$476,89,FALSE)</f>
        <v>0</v>
      </c>
      <c r="CL119" s="23">
        <f>VLOOKUP(A119,'BalanceSheet 15-8-19'!$A$11:$CN$476,90,FALSE)</f>
        <v>0</v>
      </c>
      <c r="CM119" s="23">
        <f>VLOOKUP(A119,'BalanceSheet 15-8-19'!$A$11:$CN$476,91,FALSE)</f>
        <v>0</v>
      </c>
      <c r="CN119" s="23">
        <f>VLOOKUP(A119,'BalanceSheet 15-8-19'!$A$11:$CS$476,92,FALSE)</f>
        <v>0</v>
      </c>
      <c r="CO119" s="23">
        <f>VLOOKUP(A119,'BalanceSheet 15-8-19'!$A$11:$CS$476,93,FALSE)</f>
        <v>0</v>
      </c>
      <c r="CP119" s="23">
        <f>VLOOKUP(A119,'BalanceSheet 15-8-19'!$A$11:$CS$476,94,FALSE)</f>
        <v>0</v>
      </c>
      <c r="CQ119" s="23">
        <f>VLOOKUP(A119,'BalanceSheet 15-8-19'!$A$11:$CS$476,95,FALSE)</f>
        <v>0</v>
      </c>
      <c r="CR119" s="23">
        <f>VLOOKUP(A119,'BalanceSheet 15-8-19'!$A$11:$CS$476,96,FALSE)</f>
        <v>0</v>
      </c>
      <c r="CS119" s="23">
        <f t="shared" si="3"/>
        <v>0</v>
      </c>
      <c r="CU119" s="19">
        <f>CS119-('BalanceSheet 15-8-19'!CS119-'BalanceSheet 15-8-19'!CV119-'BalanceSheet 15-8-19'!CW119)</f>
        <v>0</v>
      </c>
      <c r="CW119" s="132">
        <f t="shared" si="4"/>
        <v>0</v>
      </c>
      <c r="CZ119" s="148">
        <f>HLOOKUP(A119,CJE!$I$5:$TV$2054,2050, FALSE)</f>
        <v>0</v>
      </c>
      <c r="DB119" s="148">
        <f t="shared" si="5"/>
        <v>0</v>
      </c>
    </row>
    <row r="120" spans="1:106" x14ac:dyDescent="0.2">
      <c r="A120" s="12" t="str">
        <f>'BalanceSheet 15-8-19'!A120</f>
        <v>Total - 100-102 - Cash On Bank</v>
      </c>
      <c r="B120" s="11">
        <f>VLOOKUP(A120,'BalanceSheet 15-8-19'!$A$11:$CN$476,2,FALSE)</f>
        <v>30300</v>
      </c>
      <c r="C120" s="11">
        <f>VLOOKUP(A120,'BalanceSheet 15-8-19'!$A$11:$CN$476,3,FALSE)</f>
        <v>0</v>
      </c>
      <c r="D120" s="11">
        <f>VLOOKUP(A120,'BalanceSheet 15-8-19'!$A$11:$CN$476,4,FALSE)</f>
        <v>14567</v>
      </c>
      <c r="E120" s="11">
        <f>VLOOKUP(A120,'BalanceSheet 15-8-19'!$A$11:$CN$476,5,FALSE)</f>
        <v>30300</v>
      </c>
      <c r="F120" s="11">
        <f>VLOOKUP(A120,'BalanceSheet 15-8-19'!$A$11:$CN$476,6,FALSE)</f>
        <v>0</v>
      </c>
      <c r="G120" s="11">
        <f>VLOOKUP(A120,'BalanceSheet 15-8-19'!$A$11:$CN$476,7,FALSE)</f>
        <v>0</v>
      </c>
      <c r="H120" s="11">
        <f>VLOOKUP(A120,'BalanceSheet 15-8-19'!$A$11:$CN$476,8,FALSE)</f>
        <v>0</v>
      </c>
      <c r="I120" s="11">
        <f>VLOOKUP(A120,'BalanceSheet 15-8-19'!$A$11:$CN$476,9,FALSE)</f>
        <v>0</v>
      </c>
      <c r="J120" s="11"/>
      <c r="K120" s="11">
        <f>VLOOKUP(A120,'BalanceSheet 15-8-19'!$A$11:$CN$476,11,FALSE)</f>
        <v>0</v>
      </c>
      <c r="L120" s="11">
        <f>VLOOKUP(A120,'BalanceSheet 15-8-19'!$A$11:$CN$476,12,FALSE)</f>
        <v>0</v>
      </c>
      <c r="M120" s="11">
        <f>VLOOKUP(A120,'BalanceSheet 15-8-19'!$A$11:$CN$476,13,FALSE)</f>
        <v>0</v>
      </c>
      <c r="N120" s="11">
        <f>VLOOKUP(A120,'BalanceSheet 15-8-19'!$A$11:$CN$476,14,FALSE)</f>
        <v>0</v>
      </c>
      <c r="O120" s="11">
        <f>VLOOKUP(A120,'BalanceSheet 15-8-19'!$A$11:$CN$476,15,FALSE)</f>
        <v>0</v>
      </c>
      <c r="P120" s="11">
        <f>VLOOKUP(A120,'BalanceSheet 15-8-19'!$A$11:$CN$476,16,FALSE)</f>
        <v>0</v>
      </c>
      <c r="Q120" s="11">
        <f>VLOOKUP(A120,'BalanceSheet 15-8-19'!$A$11:$CN$476,17,FALSE)</f>
        <v>0</v>
      </c>
      <c r="R120" s="11">
        <f>VLOOKUP(A120,'BalanceSheet 15-8-19'!$A$11:$CN$476,18,FALSE)</f>
        <v>0</v>
      </c>
      <c r="S120" s="11">
        <f>VLOOKUP(A120,'BalanceSheet 15-8-19'!$A$11:$CN$476,19,FALSE)</f>
        <v>0</v>
      </c>
      <c r="T120" s="11">
        <f>VLOOKUP(A120,'BalanceSheet 15-8-19'!$A$11:$CN$476,20,FALSE)</f>
        <v>0</v>
      </c>
      <c r="U120" s="11">
        <f>VLOOKUP(A120,'BalanceSheet 15-8-19'!$A$11:$CN$476,21,FALSE)</f>
        <v>0</v>
      </c>
      <c r="V120" s="11">
        <f>VLOOKUP(A120,'BalanceSheet 15-8-19'!$A$11:$CN$476,22,FALSE)</f>
        <v>0</v>
      </c>
      <c r="W120" s="11">
        <f>VLOOKUP(A120,'BalanceSheet 15-8-19'!$A$11:$CN$476,23,FALSE)</f>
        <v>0</v>
      </c>
      <c r="X120" s="11">
        <f>VLOOKUP(A120,'BalanceSheet 15-8-19'!$A$11:$CN$476,24,FALSE)</f>
        <v>0</v>
      </c>
      <c r="Y120" s="11">
        <f>VLOOKUP(A120,'BalanceSheet 15-8-19'!$A$11:$CN$476,25,FALSE)</f>
        <v>0</v>
      </c>
      <c r="Z120" s="11">
        <f>VLOOKUP(A120,'BalanceSheet 15-8-19'!$A$11:$CN$476,26,FALSE)</f>
        <v>0</v>
      </c>
      <c r="AA120" s="11">
        <f>VLOOKUP(A120,'BalanceSheet 15-8-19'!$A$11:$CN$476,27,FALSE)</f>
        <v>0</v>
      </c>
      <c r="AB120" s="11">
        <f>VLOOKUP(A120,'BalanceSheet 15-8-19'!$A$11:$CN$476,28,FALSE)</f>
        <v>0</v>
      </c>
      <c r="AC120" s="11">
        <f>VLOOKUP(A120,'BalanceSheet 15-8-19'!$A$11:$CN$476,29,FALSE)</f>
        <v>0</v>
      </c>
      <c r="AD120" s="11">
        <f>VLOOKUP(A120,'BalanceSheet 15-8-19'!$A$11:$CN$476,30,FALSE)</f>
        <v>0</v>
      </c>
      <c r="AE120" s="11">
        <f>VLOOKUP(A120,'BalanceSheet 15-8-19'!$A$11:$CN$476,31,FALSE)</f>
        <v>0</v>
      </c>
      <c r="AF120" s="11">
        <f>VLOOKUP(A120,'BalanceSheet 15-8-19'!$A$11:$CN$476,32,FALSE)</f>
        <v>0</v>
      </c>
      <c r="AG120" s="11">
        <f>VLOOKUP(A120,'BalanceSheet 15-8-19'!$A$11:$CN$476,33,FALSE)</f>
        <v>0</v>
      </c>
      <c r="AH120" s="11">
        <f>VLOOKUP(A120,'BalanceSheet 15-8-19'!$A$11:$CN$476,34,FALSE)</f>
        <v>0</v>
      </c>
      <c r="AI120" s="11">
        <f>VLOOKUP(A120,'BalanceSheet 15-8-19'!$A$11:$CN$476,35,FALSE)</f>
        <v>0</v>
      </c>
      <c r="AJ120" s="11">
        <f>VLOOKUP(A120,'BalanceSheet 15-8-19'!$A$11:$CN$476,36,FALSE)</f>
        <v>0</v>
      </c>
      <c r="AK120" s="11">
        <f>VLOOKUP(A120,'BalanceSheet 15-8-19'!$A$11:$CN$476,37,FALSE)</f>
        <v>0</v>
      </c>
      <c r="AL120" s="11">
        <f>VLOOKUP(A120,'BalanceSheet 15-8-19'!$A$11:$CN$476,38,FALSE)</f>
        <v>0</v>
      </c>
      <c r="AM120" s="11">
        <f>VLOOKUP(A120,'BalanceSheet 15-8-19'!$A$11:$CN$476,39,FALSE)</f>
        <v>0</v>
      </c>
      <c r="AN120" s="11">
        <f>VLOOKUP(A120,'BalanceSheet 15-8-19'!$A$11:$CN$476,40,FALSE)</f>
        <v>0</v>
      </c>
      <c r="AO120" s="11">
        <f>VLOOKUP(A120,'BalanceSheet 15-8-19'!$A$11:$CN$476,41,FALSE)</f>
        <v>0</v>
      </c>
      <c r="AP120" s="11">
        <f>VLOOKUP(A120,'BalanceSheet 15-8-19'!$A$11:$CN$476,42,FALSE)</f>
        <v>0</v>
      </c>
      <c r="AQ120" s="11">
        <f>VLOOKUP(A120,'BalanceSheet 15-8-19'!$A$11:$CN$476,43,FALSE)</f>
        <v>0</v>
      </c>
      <c r="AR120" s="11">
        <f>VLOOKUP(A120,'BalanceSheet 15-8-19'!$A$11:$CN$476,44,FALSE)</f>
        <v>0</v>
      </c>
      <c r="AS120" s="11">
        <f>VLOOKUP(A120,'BalanceSheet 15-8-19'!$A$11:$CN$476,45,FALSE)</f>
        <v>0</v>
      </c>
      <c r="AT120" s="11">
        <f>VLOOKUP(A120,'BalanceSheet 15-8-19'!$A$11:$CN$476,46,FALSE)</f>
        <v>0</v>
      </c>
      <c r="AU120" s="11">
        <f>VLOOKUP(A120,'BalanceSheet 15-8-19'!$A$11:$CN$476,47,FALSE)</f>
        <v>0</v>
      </c>
      <c r="AV120" s="11">
        <f>VLOOKUP(A120,'BalanceSheet 15-8-19'!$A$11:$CN$476,48,FALSE)</f>
        <v>0</v>
      </c>
      <c r="AW120" s="11">
        <f>VLOOKUP(A120,'BalanceSheet 15-8-19'!$A$11:$CN$476,49,FALSE)</f>
        <v>0</v>
      </c>
      <c r="AX120" s="11">
        <f>VLOOKUP(A120,'BalanceSheet 15-8-19'!$A$11:$CN$476,50,FALSE)</f>
        <v>0</v>
      </c>
      <c r="AY120" s="11">
        <f>VLOOKUP(A120,'BalanceSheet 15-8-19'!$A$11:$CN$476,51,FALSE)</f>
        <v>0</v>
      </c>
      <c r="AZ120" s="11">
        <f>VLOOKUP(A120,'BalanceSheet 15-8-19'!$A$11:$CN$476,52,FALSE)</f>
        <v>0</v>
      </c>
      <c r="BA120" s="11">
        <f>VLOOKUP(A120,'BalanceSheet 15-8-19'!$A$11:$CN$476,53,FALSE)</f>
        <v>0</v>
      </c>
      <c r="BB120" s="11">
        <f>VLOOKUP(A120,'BalanceSheet 15-8-19'!$A$11:$CN$476,54,FALSE)</f>
        <v>0</v>
      </c>
      <c r="BC120" s="11">
        <f>VLOOKUP(A120,'BalanceSheet 15-8-19'!$A$11:$CN$476,55,FALSE)</f>
        <v>0</v>
      </c>
      <c r="BD120" s="11">
        <f>VLOOKUP(A120,'BalanceSheet 15-8-19'!$A$11:$CN$476,56,FALSE)</f>
        <v>0</v>
      </c>
      <c r="BE120" s="11">
        <f>VLOOKUP(A120,'BalanceSheet 15-8-19'!$A$11:$CN$476,57,FALSE)</f>
        <v>0</v>
      </c>
      <c r="BF120" s="11">
        <f>VLOOKUP(A120,'BalanceSheet 15-8-19'!$A$11:$CN$476,58,FALSE)</f>
        <v>0</v>
      </c>
      <c r="BG120" s="11">
        <f>VLOOKUP(A120,'BalanceSheet 15-8-19'!$A$11:$CN$476,59,FALSE)</f>
        <v>0</v>
      </c>
      <c r="BH120" s="11">
        <f>VLOOKUP(A120,'BalanceSheet 15-8-19'!$A$11:$CN$476,60,FALSE)</f>
        <v>0</v>
      </c>
      <c r="BI120" s="11">
        <f>VLOOKUP(A120,'BalanceSheet 15-8-19'!$A$11:$CN$476,61,FALSE)</f>
        <v>0</v>
      </c>
      <c r="BJ120" s="11">
        <f>VLOOKUP(A120,'BalanceSheet 15-8-19'!$A$11:$CN$476,62,FALSE)</f>
        <v>0</v>
      </c>
      <c r="BK120" s="11"/>
      <c r="BL120" s="11">
        <f>VLOOKUP(A120,'BalanceSheet 15-8-19'!$A$11:$CN$476,64,FALSE)</f>
        <v>0</v>
      </c>
      <c r="BM120" s="11">
        <f>VLOOKUP(A120,'BalanceSheet 15-8-19'!$A$11:$CN$476,65,FALSE)</f>
        <v>0</v>
      </c>
      <c r="BN120" s="11">
        <f>VLOOKUP(A120,'BalanceSheet 15-8-19'!$A$11:$CN$476,66,FALSE)</f>
        <v>0</v>
      </c>
      <c r="BO120" s="11">
        <f>VLOOKUP(A120,'BalanceSheet 15-8-19'!$A$11:$CN$476,67,FALSE)</f>
        <v>0</v>
      </c>
      <c r="BP120" s="11">
        <f>VLOOKUP(A120,'BalanceSheet 15-8-19'!$A$11:$CN$476,68,FALSE)</f>
        <v>0</v>
      </c>
      <c r="BQ120" s="11">
        <f>VLOOKUP(A120,'BalanceSheet 15-8-19'!$A$11:$CN$476,69,FALSE)</f>
        <v>0</v>
      </c>
      <c r="BR120" s="11">
        <f>VLOOKUP(A120,'BalanceSheet 15-8-19'!$A$11:$CN$476,70,FALSE)</f>
        <v>0</v>
      </c>
      <c r="BS120" s="11">
        <f>VLOOKUP(A120,'BalanceSheet 15-8-19'!$A$11:$CN$476,71,FALSE)</f>
        <v>0</v>
      </c>
      <c r="BT120" s="11">
        <f>VLOOKUP(A120,'BalanceSheet 15-8-19'!$A$11:$CN$476,72,FALSE)</f>
        <v>0</v>
      </c>
      <c r="BU120" s="11">
        <f>VLOOKUP(A120,'BalanceSheet 15-8-19'!$A$11:$CN$476,73,FALSE)</f>
        <v>0</v>
      </c>
      <c r="BV120" s="11">
        <f>VLOOKUP(A120,'BalanceSheet 15-8-19'!$A$11:$CN$476,74,FALSE)</f>
        <v>0</v>
      </c>
      <c r="BW120" s="11">
        <f>VLOOKUP(A120,'BalanceSheet 15-8-19'!$A$11:$CN$476,75,FALSE)</f>
        <v>0</v>
      </c>
      <c r="BX120" s="11">
        <f>VLOOKUP(A120,'BalanceSheet 15-8-19'!$A$11:$CN$476,76,FALSE)</f>
        <v>0</v>
      </c>
      <c r="BY120" s="11">
        <f>VLOOKUP(A120,'BalanceSheet 15-8-19'!$A$11:$CN$476,77,FALSE)</f>
        <v>0</v>
      </c>
      <c r="BZ120" s="11">
        <f>VLOOKUP(A120,'BalanceSheet 15-8-19'!$A$11:$CN$476,78,FALSE)</f>
        <v>0</v>
      </c>
      <c r="CA120" s="11">
        <f>VLOOKUP(A120,'BalanceSheet 15-8-19'!$A$11:$CN$476,79,FALSE)</f>
        <v>0</v>
      </c>
      <c r="CB120" s="11">
        <f>VLOOKUP(A120,'BalanceSheet 15-8-19'!$A$11:$CN$476,80,FALSE)</f>
        <v>0</v>
      </c>
      <c r="CC120" s="11">
        <f>VLOOKUP(A120,'BalanceSheet 15-8-19'!$A$11:$CN$476,81,FALSE)</f>
        <v>0</v>
      </c>
      <c r="CD120" s="11">
        <f>VLOOKUP(A120,'BalanceSheet 15-8-19'!$A$11:$CN$476,82,FALSE)</f>
        <v>0</v>
      </c>
      <c r="CE120" s="11">
        <f>VLOOKUP(A120,'BalanceSheet 15-8-19'!$A$11:$CN$476,83,FALSE)</f>
        <v>0</v>
      </c>
      <c r="CF120" s="11">
        <f>VLOOKUP(A120,'BalanceSheet 15-8-19'!$A$11:$CN$476,84,FALSE)</f>
        <v>0</v>
      </c>
      <c r="CG120" s="11">
        <f>VLOOKUP(A120,'BalanceSheet 15-8-19'!$A$11:$CN$476,85,FALSE)</f>
        <v>0</v>
      </c>
      <c r="CH120" s="11">
        <f>VLOOKUP(A120,'BalanceSheet 15-8-19'!$A$11:$CN$476,86,FALSE)</f>
        <v>0</v>
      </c>
      <c r="CI120" s="11">
        <f>VLOOKUP(A120,'BalanceSheet 15-8-19'!$A$11:$CN$476,87,FALSE)</f>
        <v>0</v>
      </c>
      <c r="CJ120" s="11">
        <f>VLOOKUP(A120,'BalanceSheet 15-8-19'!$A$11:$CN$476,88,FALSE)</f>
        <v>0</v>
      </c>
      <c r="CK120" s="11">
        <f>VLOOKUP(A120,'BalanceSheet 15-8-19'!$A$11:$CN$476,89,FALSE)</f>
        <v>0</v>
      </c>
      <c r="CL120" s="11">
        <f>VLOOKUP(A120,'BalanceSheet 15-8-19'!$A$11:$CN$476,90,FALSE)</f>
        <v>0</v>
      </c>
      <c r="CM120" s="11">
        <f>VLOOKUP(A120,'BalanceSheet 15-8-19'!$A$11:$CN$476,91,FALSE)</f>
        <v>0</v>
      </c>
      <c r="CN120" s="23">
        <f>VLOOKUP(A120,'BalanceSheet 15-8-19'!$A$11:$CS$476,92,FALSE)</f>
        <v>0</v>
      </c>
      <c r="CO120" s="23">
        <f>VLOOKUP(A120,'BalanceSheet 15-8-19'!$A$11:$CS$476,93,FALSE)</f>
        <v>0</v>
      </c>
      <c r="CP120" s="23">
        <f>VLOOKUP(A120,'BalanceSheet 15-8-19'!$A$11:$CS$476,94,FALSE)</f>
        <v>0</v>
      </c>
      <c r="CQ120" s="23">
        <f>VLOOKUP(A120,'BalanceSheet 15-8-19'!$A$11:$CS$476,95,FALSE)</f>
        <v>0</v>
      </c>
      <c r="CR120" s="23">
        <f>VLOOKUP(A120,'BalanceSheet 15-8-19'!$A$11:$CS$476,96,FALSE)</f>
        <v>0</v>
      </c>
      <c r="CS120" s="23">
        <f t="shared" si="3"/>
        <v>75167</v>
      </c>
      <c r="CU120" s="19">
        <f>CS120-('BalanceSheet 15-8-19'!CS120-'BalanceSheet 15-8-19'!CV120-'BalanceSheet 15-8-19'!CW120)</f>
        <v>0</v>
      </c>
      <c r="CW120" s="132">
        <f t="shared" si="4"/>
        <v>0</v>
      </c>
      <c r="CZ120" s="148"/>
      <c r="DB120" s="167">
        <f>SUM(DB31:DB119)</f>
        <v>75167</v>
      </c>
    </row>
    <row r="121" spans="1:106" x14ac:dyDescent="0.2">
      <c r="A121" s="4" t="str">
        <f>'BalanceSheet 15-8-19'!A121</f>
        <v>Total Bank</v>
      </c>
      <c r="B121" s="7">
        <f>VLOOKUP(A121,'BalanceSheet 15-8-19'!$A$11:$CN$476,2,FALSE)</f>
        <v>30398</v>
      </c>
      <c r="C121" s="7">
        <f>VLOOKUP(A121,'BalanceSheet 15-8-19'!$A$11:$CN$476,3,FALSE)</f>
        <v>98</v>
      </c>
      <c r="D121" s="7">
        <f>VLOOKUP(A121,'BalanceSheet 15-8-19'!$A$11:$CN$476,4,FALSE)</f>
        <v>14665</v>
      </c>
      <c r="E121" s="7">
        <f>VLOOKUP(A121,'BalanceSheet 15-8-19'!$A$11:$CN$476,5,FALSE)</f>
        <v>30398</v>
      </c>
      <c r="F121" s="7">
        <f>VLOOKUP(A121,'BalanceSheet 15-8-19'!$A$11:$CN$476,6,FALSE)</f>
        <v>98</v>
      </c>
      <c r="G121" s="7">
        <f>VLOOKUP(A121,'BalanceSheet 15-8-19'!$A$11:$CN$476,7,FALSE)</f>
        <v>98</v>
      </c>
      <c r="H121" s="7">
        <f>VLOOKUP(A121,'BalanceSheet 15-8-19'!$A$11:$CN$476,8,FALSE)</f>
        <v>98</v>
      </c>
      <c r="I121" s="7">
        <f>VLOOKUP(A121,'BalanceSheet 15-8-19'!$A$11:$CN$476,9,FALSE)</f>
        <v>98</v>
      </c>
      <c r="J121" s="7"/>
      <c r="K121" s="7">
        <f>VLOOKUP(A121,'BalanceSheet 15-8-19'!$A$11:$CN$476,11,FALSE)</f>
        <v>98</v>
      </c>
      <c r="L121" s="7">
        <f>VLOOKUP(A121,'BalanceSheet 15-8-19'!$A$11:$CN$476,12,FALSE)</f>
        <v>98</v>
      </c>
      <c r="M121" s="7">
        <f>VLOOKUP(A121,'BalanceSheet 15-8-19'!$A$11:$CN$476,13,FALSE)</f>
        <v>98</v>
      </c>
      <c r="N121" s="7">
        <f>VLOOKUP(A121,'BalanceSheet 15-8-19'!$A$11:$CN$476,14,FALSE)</f>
        <v>98</v>
      </c>
      <c r="O121" s="7">
        <f>VLOOKUP(A121,'BalanceSheet 15-8-19'!$A$11:$CN$476,15,FALSE)</f>
        <v>98</v>
      </c>
      <c r="P121" s="7">
        <f>VLOOKUP(A121,'BalanceSheet 15-8-19'!$A$11:$CN$476,16,FALSE)</f>
        <v>98</v>
      </c>
      <c r="Q121" s="7">
        <f>VLOOKUP(A121,'BalanceSheet 15-8-19'!$A$11:$CN$476,17,FALSE)</f>
        <v>98</v>
      </c>
      <c r="R121" s="7">
        <f>VLOOKUP(A121,'BalanceSheet 15-8-19'!$A$11:$CN$476,18,FALSE)</f>
        <v>98</v>
      </c>
      <c r="S121" s="7">
        <f>VLOOKUP(A121,'BalanceSheet 15-8-19'!$A$11:$CN$476,19,FALSE)</f>
        <v>98</v>
      </c>
      <c r="T121" s="7">
        <f>VLOOKUP(A121,'BalanceSheet 15-8-19'!$A$11:$CN$476,20,FALSE)</f>
        <v>98</v>
      </c>
      <c r="U121" s="7">
        <f>VLOOKUP(A121,'BalanceSheet 15-8-19'!$A$11:$CN$476,21,FALSE)</f>
        <v>98</v>
      </c>
      <c r="V121" s="7">
        <f>VLOOKUP(A121,'BalanceSheet 15-8-19'!$A$11:$CN$476,22,FALSE)</f>
        <v>98</v>
      </c>
      <c r="W121" s="7">
        <f>VLOOKUP(A121,'BalanceSheet 15-8-19'!$A$11:$CN$476,23,FALSE)</f>
        <v>98</v>
      </c>
      <c r="X121" s="7">
        <f>VLOOKUP(A121,'BalanceSheet 15-8-19'!$A$11:$CN$476,24,FALSE)</f>
        <v>98</v>
      </c>
      <c r="Y121" s="7">
        <f>VLOOKUP(A121,'BalanceSheet 15-8-19'!$A$11:$CN$476,25,FALSE)</f>
        <v>98</v>
      </c>
      <c r="Z121" s="7">
        <f>VLOOKUP(A121,'BalanceSheet 15-8-19'!$A$11:$CN$476,26,FALSE)</f>
        <v>98</v>
      </c>
      <c r="AA121" s="7">
        <f>VLOOKUP(A121,'BalanceSheet 15-8-19'!$A$11:$CN$476,27,FALSE)</f>
        <v>98</v>
      </c>
      <c r="AB121" s="7">
        <f>VLOOKUP(A121,'BalanceSheet 15-8-19'!$A$11:$CN$476,28,FALSE)</f>
        <v>98</v>
      </c>
      <c r="AC121" s="7">
        <f>VLOOKUP(A121,'BalanceSheet 15-8-19'!$A$11:$CN$476,29,FALSE)</f>
        <v>98</v>
      </c>
      <c r="AD121" s="7">
        <f>VLOOKUP(A121,'BalanceSheet 15-8-19'!$A$11:$CN$476,30,FALSE)</f>
        <v>98</v>
      </c>
      <c r="AE121" s="7">
        <f>VLOOKUP(A121,'BalanceSheet 15-8-19'!$A$11:$CN$476,31,FALSE)</f>
        <v>98</v>
      </c>
      <c r="AF121" s="7">
        <f>VLOOKUP(A121,'BalanceSheet 15-8-19'!$A$11:$CN$476,32,FALSE)</f>
        <v>98</v>
      </c>
      <c r="AG121" s="7">
        <f>VLOOKUP(A121,'BalanceSheet 15-8-19'!$A$11:$CN$476,33,FALSE)</f>
        <v>98</v>
      </c>
      <c r="AH121" s="7">
        <f>VLOOKUP(A121,'BalanceSheet 15-8-19'!$A$11:$CN$476,34,FALSE)</f>
        <v>98</v>
      </c>
      <c r="AI121" s="7">
        <f>VLOOKUP(A121,'BalanceSheet 15-8-19'!$A$11:$CN$476,35,FALSE)</f>
        <v>98</v>
      </c>
      <c r="AJ121" s="7">
        <f>VLOOKUP(A121,'BalanceSheet 15-8-19'!$A$11:$CN$476,36,FALSE)</f>
        <v>98</v>
      </c>
      <c r="AK121" s="7">
        <f>VLOOKUP(A121,'BalanceSheet 15-8-19'!$A$11:$CN$476,37,FALSE)</f>
        <v>98</v>
      </c>
      <c r="AL121" s="7">
        <f>VLOOKUP(A121,'BalanceSheet 15-8-19'!$A$11:$CN$476,38,FALSE)</f>
        <v>98</v>
      </c>
      <c r="AM121" s="7">
        <f>VLOOKUP(A121,'BalanceSheet 15-8-19'!$A$11:$CN$476,39,FALSE)</f>
        <v>98</v>
      </c>
      <c r="AN121" s="7">
        <f>VLOOKUP(A121,'BalanceSheet 15-8-19'!$A$11:$CN$476,40,FALSE)</f>
        <v>98</v>
      </c>
      <c r="AO121" s="7">
        <f>VLOOKUP(A121,'BalanceSheet 15-8-19'!$A$11:$CN$476,41,FALSE)</f>
        <v>98</v>
      </c>
      <c r="AP121" s="7">
        <f>VLOOKUP(A121,'BalanceSheet 15-8-19'!$A$11:$CN$476,42,FALSE)</f>
        <v>98</v>
      </c>
      <c r="AQ121" s="7">
        <f>VLOOKUP(A121,'BalanceSheet 15-8-19'!$A$11:$CN$476,43,FALSE)</f>
        <v>98</v>
      </c>
      <c r="AR121" s="7">
        <f>VLOOKUP(A121,'BalanceSheet 15-8-19'!$A$11:$CN$476,44,FALSE)</f>
        <v>98</v>
      </c>
      <c r="AS121" s="7">
        <f>VLOOKUP(A121,'BalanceSheet 15-8-19'!$A$11:$CN$476,45,FALSE)</f>
        <v>98</v>
      </c>
      <c r="AT121" s="7">
        <f>VLOOKUP(A121,'BalanceSheet 15-8-19'!$A$11:$CN$476,46,FALSE)</f>
        <v>98</v>
      </c>
      <c r="AU121" s="7">
        <f>VLOOKUP(A121,'BalanceSheet 15-8-19'!$A$11:$CN$476,47,FALSE)</f>
        <v>98</v>
      </c>
      <c r="AV121" s="7">
        <f>VLOOKUP(A121,'BalanceSheet 15-8-19'!$A$11:$CN$476,48,FALSE)</f>
        <v>98</v>
      </c>
      <c r="AW121" s="7">
        <f>VLOOKUP(A121,'BalanceSheet 15-8-19'!$A$11:$CN$476,49,FALSE)</f>
        <v>98</v>
      </c>
      <c r="AX121" s="7">
        <f>VLOOKUP(A121,'BalanceSheet 15-8-19'!$A$11:$CN$476,50,FALSE)</f>
        <v>98</v>
      </c>
      <c r="AY121" s="7">
        <f>VLOOKUP(A121,'BalanceSheet 15-8-19'!$A$11:$CN$476,51,FALSE)</f>
        <v>98</v>
      </c>
      <c r="AZ121" s="7">
        <f>VLOOKUP(A121,'BalanceSheet 15-8-19'!$A$11:$CN$476,52,FALSE)</f>
        <v>98</v>
      </c>
      <c r="BA121" s="7">
        <f>VLOOKUP(A121,'BalanceSheet 15-8-19'!$A$11:$CN$476,53,FALSE)</f>
        <v>98</v>
      </c>
      <c r="BB121" s="7">
        <f>VLOOKUP(A121,'BalanceSheet 15-8-19'!$A$11:$CN$476,54,FALSE)</f>
        <v>98</v>
      </c>
      <c r="BC121" s="7">
        <f>VLOOKUP(A121,'BalanceSheet 15-8-19'!$A$11:$CN$476,55,FALSE)</f>
        <v>98</v>
      </c>
      <c r="BD121" s="7">
        <f>VLOOKUP(A121,'BalanceSheet 15-8-19'!$A$11:$CN$476,56,FALSE)</f>
        <v>98</v>
      </c>
      <c r="BE121" s="7">
        <f>VLOOKUP(A121,'BalanceSheet 15-8-19'!$A$11:$CN$476,57,FALSE)</f>
        <v>98</v>
      </c>
      <c r="BF121" s="7">
        <f>VLOOKUP(A121,'BalanceSheet 15-8-19'!$A$11:$CN$476,58,FALSE)</f>
        <v>98</v>
      </c>
      <c r="BG121" s="7">
        <f>VLOOKUP(A121,'BalanceSheet 15-8-19'!$A$11:$CN$476,59,FALSE)</f>
        <v>98</v>
      </c>
      <c r="BH121" s="7">
        <f>VLOOKUP(A121,'BalanceSheet 15-8-19'!$A$11:$CN$476,60,FALSE)</f>
        <v>98</v>
      </c>
      <c r="BI121" s="7">
        <f>VLOOKUP(A121,'BalanceSheet 15-8-19'!$A$11:$CN$476,61,FALSE)</f>
        <v>98</v>
      </c>
      <c r="BJ121" s="7">
        <f>VLOOKUP(A121,'BalanceSheet 15-8-19'!$A$11:$CN$476,62,FALSE)</f>
        <v>98</v>
      </c>
      <c r="BK121" s="7"/>
      <c r="BL121" s="7">
        <f>VLOOKUP(A121,'BalanceSheet 15-8-19'!$A$11:$CN$476,64,FALSE)</f>
        <v>98</v>
      </c>
      <c r="BM121" s="7">
        <f>VLOOKUP(A121,'BalanceSheet 15-8-19'!$A$11:$CN$476,65,FALSE)</f>
        <v>98</v>
      </c>
      <c r="BN121" s="7">
        <f>VLOOKUP(A121,'BalanceSheet 15-8-19'!$A$11:$CN$476,66,FALSE)</f>
        <v>98</v>
      </c>
      <c r="BO121" s="7">
        <f>VLOOKUP(A121,'BalanceSheet 15-8-19'!$A$11:$CN$476,67,FALSE)</f>
        <v>98</v>
      </c>
      <c r="BP121" s="7">
        <f>VLOOKUP(A121,'BalanceSheet 15-8-19'!$A$11:$CN$476,68,FALSE)</f>
        <v>98</v>
      </c>
      <c r="BQ121" s="7">
        <f>VLOOKUP(A121,'BalanceSheet 15-8-19'!$A$11:$CN$476,69,FALSE)</f>
        <v>98</v>
      </c>
      <c r="BR121" s="7">
        <f>VLOOKUP(A121,'BalanceSheet 15-8-19'!$A$11:$CN$476,70,FALSE)</f>
        <v>98</v>
      </c>
      <c r="BS121" s="7">
        <f>VLOOKUP(A121,'BalanceSheet 15-8-19'!$A$11:$CN$476,71,FALSE)</f>
        <v>98</v>
      </c>
      <c r="BT121" s="7">
        <f>VLOOKUP(A121,'BalanceSheet 15-8-19'!$A$11:$CN$476,72,FALSE)</f>
        <v>98</v>
      </c>
      <c r="BU121" s="7">
        <f>VLOOKUP(A121,'BalanceSheet 15-8-19'!$A$11:$CN$476,73,FALSE)</f>
        <v>98</v>
      </c>
      <c r="BV121" s="7">
        <f>VLOOKUP(A121,'BalanceSheet 15-8-19'!$A$11:$CN$476,74,FALSE)</f>
        <v>98</v>
      </c>
      <c r="BW121" s="7">
        <f>VLOOKUP(A121,'BalanceSheet 15-8-19'!$A$11:$CN$476,75,FALSE)</f>
        <v>98</v>
      </c>
      <c r="BX121" s="7">
        <f>VLOOKUP(A121,'BalanceSheet 15-8-19'!$A$11:$CN$476,76,FALSE)</f>
        <v>98</v>
      </c>
      <c r="BY121" s="7">
        <f>VLOOKUP(A121,'BalanceSheet 15-8-19'!$A$11:$CN$476,77,FALSE)</f>
        <v>98</v>
      </c>
      <c r="BZ121" s="7">
        <f>VLOOKUP(A121,'BalanceSheet 15-8-19'!$A$11:$CN$476,78,FALSE)</f>
        <v>98</v>
      </c>
      <c r="CA121" s="7">
        <f>VLOOKUP(A121,'BalanceSheet 15-8-19'!$A$11:$CN$476,79,FALSE)</f>
        <v>98</v>
      </c>
      <c r="CB121" s="7">
        <f>VLOOKUP(A121,'BalanceSheet 15-8-19'!$A$11:$CN$476,80,FALSE)</f>
        <v>98</v>
      </c>
      <c r="CC121" s="7">
        <f>VLOOKUP(A121,'BalanceSheet 15-8-19'!$A$11:$CN$476,81,FALSE)</f>
        <v>98</v>
      </c>
      <c r="CD121" s="7">
        <f>VLOOKUP(A121,'BalanceSheet 15-8-19'!$A$11:$CN$476,82,FALSE)</f>
        <v>98</v>
      </c>
      <c r="CE121" s="7">
        <f>VLOOKUP(A121,'BalanceSheet 15-8-19'!$A$11:$CN$476,83,FALSE)</f>
        <v>98</v>
      </c>
      <c r="CF121" s="7">
        <f>VLOOKUP(A121,'BalanceSheet 15-8-19'!$A$11:$CN$476,84,FALSE)</f>
        <v>98</v>
      </c>
      <c r="CG121" s="7">
        <f>VLOOKUP(A121,'BalanceSheet 15-8-19'!$A$11:$CN$476,85,FALSE)</f>
        <v>98</v>
      </c>
      <c r="CH121" s="7">
        <f>VLOOKUP(A121,'BalanceSheet 15-8-19'!$A$11:$CN$476,86,FALSE)</f>
        <v>98</v>
      </c>
      <c r="CI121" s="7">
        <f>VLOOKUP(A121,'BalanceSheet 15-8-19'!$A$11:$CN$476,87,FALSE)</f>
        <v>98</v>
      </c>
      <c r="CJ121" s="7">
        <f>VLOOKUP(A121,'BalanceSheet 15-8-19'!$A$11:$CN$476,88,FALSE)</f>
        <v>98</v>
      </c>
      <c r="CK121" s="7">
        <f>VLOOKUP(A121,'BalanceSheet 15-8-19'!$A$11:$CN$476,89,FALSE)</f>
        <v>98</v>
      </c>
      <c r="CL121" s="7">
        <f>VLOOKUP(A121,'BalanceSheet 15-8-19'!$A$11:$CN$476,90,FALSE)</f>
        <v>98</v>
      </c>
      <c r="CM121" s="7">
        <f>VLOOKUP(A121,'BalanceSheet 15-8-19'!$A$11:$CN$476,91,FALSE)</f>
        <v>98</v>
      </c>
      <c r="CN121" s="24">
        <f>VLOOKUP(A121,'BalanceSheet 15-8-19'!$A$11:$CS$476,92,FALSE)</f>
        <v>98</v>
      </c>
      <c r="CO121" s="24">
        <f>VLOOKUP(A121,'BalanceSheet 15-8-19'!$A$11:$CS$476,93,FALSE)</f>
        <v>98</v>
      </c>
      <c r="CP121" s="24">
        <f>VLOOKUP(A121,'BalanceSheet 15-8-19'!$A$11:$CS$476,94,FALSE)</f>
        <v>98</v>
      </c>
      <c r="CQ121" s="24">
        <f>VLOOKUP(A121,'BalanceSheet 15-8-19'!$A$11:$CS$476,95,FALSE)</f>
        <v>98</v>
      </c>
      <c r="CR121" s="24">
        <f>VLOOKUP(A121,'BalanceSheet 15-8-19'!$A$11:$CS$476,96,FALSE)</f>
        <v>98</v>
      </c>
      <c r="CS121" s="24">
        <f t="shared" si="3"/>
        <v>84281</v>
      </c>
      <c r="CU121" s="19">
        <f>CS121-('BalanceSheet 15-8-19'!CS121-'BalanceSheet 15-8-19'!CV121-'BalanceSheet 15-8-19'!CW121)</f>
        <v>0</v>
      </c>
      <c r="CW121" s="132">
        <f t="shared" si="4"/>
        <v>2646</v>
      </c>
      <c r="CZ121" s="148"/>
      <c r="DB121" s="162">
        <f>DB120+DB29</f>
        <v>81635</v>
      </c>
    </row>
    <row r="122" spans="1:106" x14ac:dyDescent="0.2">
      <c r="A122" s="4" t="str">
        <f>'BalanceSheet 15-8-19'!A122</f>
        <v>Accounts Receivable</v>
      </c>
      <c r="B122" s="9">
        <f>VLOOKUP(A122,'BalanceSheet 15-8-19'!$A$11:$CN$476,2,FALSE)</f>
        <v>0</v>
      </c>
      <c r="C122" s="9">
        <f>VLOOKUP(A122,'BalanceSheet 15-8-19'!$A$11:$CN$476,3,FALSE)</f>
        <v>0</v>
      </c>
      <c r="D122" s="9">
        <f>VLOOKUP(A122,'BalanceSheet 15-8-19'!$A$11:$CN$476,4,FALSE)</f>
        <v>0</v>
      </c>
      <c r="E122" s="9">
        <f>VLOOKUP(A122,'BalanceSheet 15-8-19'!$A$11:$CN$476,5,FALSE)</f>
        <v>0</v>
      </c>
      <c r="F122" s="9">
        <f>VLOOKUP(A122,'BalanceSheet 15-8-19'!$A$11:$CN$476,6,FALSE)</f>
        <v>0</v>
      </c>
      <c r="G122" s="9">
        <f>VLOOKUP(A122,'BalanceSheet 15-8-19'!$A$11:$CN$476,7,FALSE)</f>
        <v>0</v>
      </c>
      <c r="H122" s="9">
        <f>VLOOKUP(A122,'BalanceSheet 15-8-19'!$A$11:$CN$476,8,FALSE)</f>
        <v>0</v>
      </c>
      <c r="I122" s="9">
        <f>VLOOKUP(A122,'BalanceSheet 15-8-19'!$A$11:$CN$476,9,FALSE)</f>
        <v>0</v>
      </c>
      <c r="J122" s="9"/>
      <c r="K122" s="9">
        <f>VLOOKUP(A122,'BalanceSheet 15-8-19'!$A$11:$CN$476,11,FALSE)</f>
        <v>0</v>
      </c>
      <c r="L122" s="9">
        <f>VLOOKUP(A122,'BalanceSheet 15-8-19'!$A$11:$CN$476,12,FALSE)</f>
        <v>0</v>
      </c>
      <c r="M122" s="9">
        <f>VLOOKUP(A122,'BalanceSheet 15-8-19'!$A$11:$CN$476,13,FALSE)</f>
        <v>0</v>
      </c>
      <c r="N122" s="9">
        <f>VLOOKUP(A122,'BalanceSheet 15-8-19'!$A$11:$CN$476,14,FALSE)</f>
        <v>0</v>
      </c>
      <c r="O122" s="9">
        <f>VLOOKUP(A122,'BalanceSheet 15-8-19'!$A$11:$CN$476,15,FALSE)</f>
        <v>0</v>
      </c>
      <c r="P122" s="9">
        <f>VLOOKUP(A122,'BalanceSheet 15-8-19'!$A$11:$CN$476,16,FALSE)</f>
        <v>0</v>
      </c>
      <c r="Q122" s="9">
        <f>VLOOKUP(A122,'BalanceSheet 15-8-19'!$A$11:$CN$476,17,FALSE)</f>
        <v>0</v>
      </c>
      <c r="R122" s="9">
        <f>VLOOKUP(A122,'BalanceSheet 15-8-19'!$A$11:$CN$476,18,FALSE)</f>
        <v>0</v>
      </c>
      <c r="S122" s="9">
        <f>VLOOKUP(A122,'BalanceSheet 15-8-19'!$A$11:$CN$476,19,FALSE)</f>
        <v>0</v>
      </c>
      <c r="T122" s="9">
        <f>VLOOKUP(A122,'BalanceSheet 15-8-19'!$A$11:$CN$476,20,FALSE)</f>
        <v>0</v>
      </c>
      <c r="U122" s="9">
        <f>VLOOKUP(A122,'BalanceSheet 15-8-19'!$A$11:$CN$476,21,FALSE)</f>
        <v>0</v>
      </c>
      <c r="V122" s="9">
        <f>VLOOKUP(A122,'BalanceSheet 15-8-19'!$A$11:$CN$476,22,FALSE)</f>
        <v>0</v>
      </c>
      <c r="W122" s="9">
        <f>VLOOKUP(A122,'BalanceSheet 15-8-19'!$A$11:$CN$476,23,FALSE)</f>
        <v>0</v>
      </c>
      <c r="X122" s="9">
        <f>VLOOKUP(A122,'BalanceSheet 15-8-19'!$A$11:$CN$476,24,FALSE)</f>
        <v>0</v>
      </c>
      <c r="Y122" s="9">
        <f>VLOOKUP(A122,'BalanceSheet 15-8-19'!$A$11:$CN$476,25,FALSE)</f>
        <v>0</v>
      </c>
      <c r="Z122" s="9">
        <f>VLOOKUP(A122,'BalanceSheet 15-8-19'!$A$11:$CN$476,26,FALSE)</f>
        <v>0</v>
      </c>
      <c r="AA122" s="9">
        <f>VLOOKUP(A122,'BalanceSheet 15-8-19'!$A$11:$CN$476,27,FALSE)</f>
        <v>0</v>
      </c>
      <c r="AB122" s="9">
        <f>VLOOKUP(A122,'BalanceSheet 15-8-19'!$A$11:$CN$476,28,FALSE)</f>
        <v>0</v>
      </c>
      <c r="AC122" s="9">
        <f>VLOOKUP(A122,'BalanceSheet 15-8-19'!$A$11:$CN$476,29,FALSE)</f>
        <v>0</v>
      </c>
      <c r="AD122" s="9">
        <f>VLOOKUP(A122,'BalanceSheet 15-8-19'!$A$11:$CN$476,30,FALSE)</f>
        <v>0</v>
      </c>
      <c r="AE122" s="9">
        <f>VLOOKUP(A122,'BalanceSheet 15-8-19'!$A$11:$CN$476,31,FALSE)</f>
        <v>0</v>
      </c>
      <c r="AF122" s="9">
        <f>VLOOKUP(A122,'BalanceSheet 15-8-19'!$A$11:$CN$476,32,FALSE)</f>
        <v>0</v>
      </c>
      <c r="AG122" s="9">
        <f>VLOOKUP(A122,'BalanceSheet 15-8-19'!$A$11:$CN$476,33,FALSE)</f>
        <v>0</v>
      </c>
      <c r="AH122" s="9">
        <f>VLOOKUP(A122,'BalanceSheet 15-8-19'!$A$11:$CN$476,34,FALSE)</f>
        <v>0</v>
      </c>
      <c r="AI122" s="9">
        <f>VLOOKUP(A122,'BalanceSheet 15-8-19'!$A$11:$CN$476,35,FALSE)</f>
        <v>0</v>
      </c>
      <c r="AJ122" s="9">
        <f>VLOOKUP(A122,'BalanceSheet 15-8-19'!$A$11:$CN$476,36,FALSE)</f>
        <v>0</v>
      </c>
      <c r="AK122" s="9">
        <f>VLOOKUP(A122,'BalanceSheet 15-8-19'!$A$11:$CN$476,37,FALSE)</f>
        <v>0</v>
      </c>
      <c r="AL122" s="9">
        <f>VLOOKUP(A122,'BalanceSheet 15-8-19'!$A$11:$CN$476,38,FALSE)</f>
        <v>0</v>
      </c>
      <c r="AM122" s="9">
        <f>VLOOKUP(A122,'BalanceSheet 15-8-19'!$A$11:$CN$476,39,FALSE)</f>
        <v>0</v>
      </c>
      <c r="AN122" s="9">
        <f>VLOOKUP(A122,'BalanceSheet 15-8-19'!$A$11:$CN$476,40,FALSE)</f>
        <v>0</v>
      </c>
      <c r="AO122" s="9">
        <f>VLOOKUP(A122,'BalanceSheet 15-8-19'!$A$11:$CN$476,41,FALSE)</f>
        <v>0</v>
      </c>
      <c r="AP122" s="9">
        <f>VLOOKUP(A122,'BalanceSheet 15-8-19'!$A$11:$CN$476,42,FALSE)</f>
        <v>0</v>
      </c>
      <c r="AQ122" s="9">
        <f>VLOOKUP(A122,'BalanceSheet 15-8-19'!$A$11:$CN$476,43,FALSE)</f>
        <v>0</v>
      </c>
      <c r="AR122" s="9">
        <f>VLOOKUP(A122,'BalanceSheet 15-8-19'!$A$11:$CN$476,44,FALSE)</f>
        <v>0</v>
      </c>
      <c r="AS122" s="9">
        <f>VLOOKUP(A122,'BalanceSheet 15-8-19'!$A$11:$CN$476,45,FALSE)</f>
        <v>0</v>
      </c>
      <c r="AT122" s="9">
        <f>VLOOKUP(A122,'BalanceSheet 15-8-19'!$A$11:$CN$476,46,FALSE)</f>
        <v>0</v>
      </c>
      <c r="AU122" s="9">
        <f>VLOOKUP(A122,'BalanceSheet 15-8-19'!$A$11:$CN$476,47,FALSE)</f>
        <v>0</v>
      </c>
      <c r="AV122" s="9">
        <f>VLOOKUP(A122,'BalanceSheet 15-8-19'!$A$11:$CN$476,48,FALSE)</f>
        <v>0</v>
      </c>
      <c r="AW122" s="9">
        <f>VLOOKUP(A122,'BalanceSheet 15-8-19'!$A$11:$CN$476,49,FALSE)</f>
        <v>0</v>
      </c>
      <c r="AX122" s="9">
        <f>VLOOKUP(A122,'BalanceSheet 15-8-19'!$A$11:$CN$476,50,FALSE)</f>
        <v>0</v>
      </c>
      <c r="AY122" s="9">
        <f>VLOOKUP(A122,'BalanceSheet 15-8-19'!$A$11:$CN$476,51,FALSE)</f>
        <v>0</v>
      </c>
      <c r="AZ122" s="9">
        <f>VLOOKUP(A122,'BalanceSheet 15-8-19'!$A$11:$CN$476,52,FALSE)</f>
        <v>0</v>
      </c>
      <c r="BA122" s="9">
        <f>VLOOKUP(A122,'BalanceSheet 15-8-19'!$A$11:$CN$476,53,FALSE)</f>
        <v>0</v>
      </c>
      <c r="BB122" s="9">
        <f>VLOOKUP(A122,'BalanceSheet 15-8-19'!$A$11:$CN$476,54,FALSE)</f>
        <v>0</v>
      </c>
      <c r="BC122" s="9">
        <f>VLOOKUP(A122,'BalanceSheet 15-8-19'!$A$11:$CN$476,55,FALSE)</f>
        <v>0</v>
      </c>
      <c r="BD122" s="9">
        <f>VLOOKUP(A122,'BalanceSheet 15-8-19'!$A$11:$CN$476,56,FALSE)</f>
        <v>0</v>
      </c>
      <c r="BE122" s="9">
        <f>VLOOKUP(A122,'BalanceSheet 15-8-19'!$A$11:$CN$476,57,FALSE)</f>
        <v>0</v>
      </c>
      <c r="BF122" s="9">
        <f>VLOOKUP(A122,'BalanceSheet 15-8-19'!$A$11:$CN$476,58,FALSE)</f>
        <v>0</v>
      </c>
      <c r="BG122" s="7">
        <f>VLOOKUP(A122,'BalanceSheet 15-8-19'!$A$11:$CN$476,59,FALSE)</f>
        <v>0</v>
      </c>
      <c r="BH122" s="9">
        <f>VLOOKUP(A122,'BalanceSheet 15-8-19'!$A$11:$CN$476,60,FALSE)</f>
        <v>0</v>
      </c>
      <c r="BI122" s="9">
        <f>VLOOKUP(A122,'BalanceSheet 15-8-19'!$A$11:$CN$476,61,FALSE)</f>
        <v>0</v>
      </c>
      <c r="BJ122" s="9">
        <f>VLOOKUP(A122,'BalanceSheet 15-8-19'!$A$11:$CN$476,62,FALSE)</f>
        <v>0</v>
      </c>
      <c r="BK122" s="9"/>
      <c r="BL122" s="9">
        <f>VLOOKUP(A122,'BalanceSheet 15-8-19'!$A$11:$CN$476,64,FALSE)</f>
        <v>0</v>
      </c>
      <c r="BM122" s="9">
        <f>VLOOKUP(A122,'BalanceSheet 15-8-19'!$A$11:$CN$476,65,FALSE)</f>
        <v>0</v>
      </c>
      <c r="BN122" s="9">
        <f>VLOOKUP(A122,'BalanceSheet 15-8-19'!$A$11:$CN$476,66,FALSE)</f>
        <v>0</v>
      </c>
      <c r="BO122" s="9">
        <f>VLOOKUP(A122,'BalanceSheet 15-8-19'!$A$11:$CN$476,67,FALSE)</f>
        <v>0</v>
      </c>
      <c r="BP122" s="9">
        <f>VLOOKUP(A122,'BalanceSheet 15-8-19'!$A$11:$CN$476,68,FALSE)</f>
        <v>0</v>
      </c>
      <c r="BQ122" s="9">
        <f>VLOOKUP(A122,'BalanceSheet 15-8-19'!$A$11:$CN$476,69,FALSE)</f>
        <v>0</v>
      </c>
      <c r="BR122" s="9">
        <f>VLOOKUP(A122,'BalanceSheet 15-8-19'!$A$11:$CN$476,70,FALSE)</f>
        <v>0</v>
      </c>
      <c r="BS122" s="9">
        <f>VLOOKUP(A122,'BalanceSheet 15-8-19'!$A$11:$CN$476,71,FALSE)</f>
        <v>0</v>
      </c>
      <c r="BT122" s="9">
        <f>VLOOKUP(A122,'BalanceSheet 15-8-19'!$A$11:$CN$476,72,FALSE)</f>
        <v>0</v>
      </c>
      <c r="BU122" s="9">
        <f>VLOOKUP(A122,'BalanceSheet 15-8-19'!$A$11:$CN$476,73,FALSE)</f>
        <v>0</v>
      </c>
      <c r="BV122" s="9">
        <f>VLOOKUP(A122,'BalanceSheet 15-8-19'!$A$11:$CN$476,74,FALSE)</f>
        <v>0</v>
      </c>
      <c r="BW122" s="9">
        <f>VLOOKUP(A122,'BalanceSheet 15-8-19'!$A$11:$CN$476,75,FALSE)</f>
        <v>0</v>
      </c>
      <c r="BX122" s="9">
        <f>VLOOKUP(A122,'BalanceSheet 15-8-19'!$A$11:$CN$476,76,FALSE)</f>
        <v>0</v>
      </c>
      <c r="BY122" s="9">
        <f>VLOOKUP(A122,'BalanceSheet 15-8-19'!$A$11:$CN$476,77,FALSE)</f>
        <v>0</v>
      </c>
      <c r="BZ122" s="9">
        <f>VLOOKUP(A122,'BalanceSheet 15-8-19'!$A$11:$CN$476,78,FALSE)</f>
        <v>0</v>
      </c>
      <c r="CA122" s="9">
        <f>VLOOKUP(A122,'BalanceSheet 15-8-19'!$A$11:$CN$476,79,FALSE)</f>
        <v>0</v>
      </c>
      <c r="CB122" s="9">
        <f>VLOOKUP(A122,'BalanceSheet 15-8-19'!$A$11:$CN$476,80,FALSE)</f>
        <v>0</v>
      </c>
      <c r="CC122" s="9">
        <f>VLOOKUP(A122,'BalanceSheet 15-8-19'!$A$11:$CN$476,81,FALSE)</f>
        <v>0</v>
      </c>
      <c r="CD122" s="9">
        <f>VLOOKUP(A122,'BalanceSheet 15-8-19'!$A$11:$CN$476,82,FALSE)</f>
        <v>0</v>
      </c>
      <c r="CE122" s="9">
        <f>VLOOKUP(A122,'BalanceSheet 15-8-19'!$A$11:$CN$476,83,FALSE)</f>
        <v>0</v>
      </c>
      <c r="CF122" s="9">
        <f>VLOOKUP(A122,'BalanceSheet 15-8-19'!$A$11:$CN$476,84,FALSE)</f>
        <v>0</v>
      </c>
      <c r="CG122" s="9">
        <f>VLOOKUP(A122,'BalanceSheet 15-8-19'!$A$11:$CN$476,85,FALSE)</f>
        <v>0</v>
      </c>
      <c r="CH122" s="9">
        <f>VLOOKUP(A122,'BalanceSheet 15-8-19'!$A$11:$CN$476,86,FALSE)</f>
        <v>0</v>
      </c>
      <c r="CI122" s="9">
        <f>VLOOKUP(A122,'BalanceSheet 15-8-19'!$A$11:$CN$476,87,FALSE)</f>
        <v>0</v>
      </c>
      <c r="CJ122" s="9">
        <f>VLOOKUP(A122,'BalanceSheet 15-8-19'!$A$11:$CN$476,88,FALSE)</f>
        <v>0</v>
      </c>
      <c r="CK122" s="9">
        <f>VLOOKUP(A122,'BalanceSheet 15-8-19'!$A$11:$CN$476,89,FALSE)</f>
        <v>0</v>
      </c>
      <c r="CL122" s="9">
        <f>VLOOKUP(A122,'BalanceSheet 15-8-19'!$A$11:$CN$476,90,FALSE)</f>
        <v>0</v>
      </c>
      <c r="CM122" s="9">
        <f>VLOOKUP(A122,'BalanceSheet 15-8-19'!$A$11:$CN$476,91,FALSE)</f>
        <v>0</v>
      </c>
      <c r="CN122" s="9">
        <f>VLOOKUP(A122,'BalanceSheet 15-8-19'!$A$11:$CS$476,92,FALSE)</f>
        <v>0</v>
      </c>
      <c r="CO122" s="9">
        <f>VLOOKUP(A122,'BalanceSheet 15-8-19'!$A$11:$CS$476,93,FALSE)</f>
        <v>0</v>
      </c>
      <c r="CP122" s="9">
        <f>VLOOKUP(A122,'BalanceSheet 15-8-19'!$A$11:$CS$476,94,FALSE)</f>
        <v>0</v>
      </c>
      <c r="CQ122" s="9">
        <f>VLOOKUP(A122,'BalanceSheet 15-8-19'!$A$11:$CS$476,95,FALSE)</f>
        <v>0</v>
      </c>
      <c r="CR122" s="9">
        <f>VLOOKUP(A122,'BalanceSheet 15-8-19'!$A$11:$CS$476,96,FALSE)</f>
        <v>0</v>
      </c>
      <c r="CS122" s="9">
        <f t="shared" si="3"/>
        <v>0</v>
      </c>
      <c r="CU122" s="19">
        <f>CS122-('BalanceSheet 15-8-19'!CS122-'BalanceSheet 15-8-19'!CV122-'BalanceSheet 15-8-19'!CW122)</f>
        <v>0</v>
      </c>
      <c r="CW122" s="132">
        <f t="shared" si="4"/>
        <v>0</v>
      </c>
      <c r="CZ122" s="148"/>
      <c r="DB122" s="162"/>
    </row>
    <row r="123" spans="1:10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1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U123" s="19">
        <f>CS123-('BalanceSheet 15-8-19'!CS123-'BalanceSheet 15-8-19'!CV123-'BalanceSheet 15-8-19'!CW123)</f>
        <v>0</v>
      </c>
      <c r="CW123" s="132">
        <f t="shared" si="4"/>
        <v>0</v>
      </c>
      <c r="CZ123" s="148"/>
      <c r="DB123" s="148"/>
    </row>
    <row r="124" spans="1:106" x14ac:dyDescent="0.2">
      <c r="A124" s="3" t="str">
        <f>'BalanceSheet 15-8-19'!A124</f>
        <v>100-201 - Trade Debtors</v>
      </c>
      <c r="B124" s="3">
        <f>VLOOKUP(A124,'BalanceSheet 15-8-19'!$A$11:$CN$476,2,FALSE)</f>
        <v>0</v>
      </c>
      <c r="C124" s="3">
        <f>VLOOKUP(A124,'BalanceSheet 15-8-19'!$A$11:$CN$476,3,FALSE)</f>
        <v>0</v>
      </c>
      <c r="D124" s="3">
        <f>VLOOKUP(A124,'BalanceSheet 15-8-19'!$A$11:$CN$476,4,FALSE)</f>
        <v>0</v>
      </c>
      <c r="E124" s="3">
        <f>VLOOKUP(A124,'BalanceSheet 15-8-19'!$A$11:$CN$476,5,FALSE)</f>
        <v>0</v>
      </c>
      <c r="F124" s="3">
        <f>VLOOKUP(A124,'BalanceSheet 15-8-19'!$A$11:$CN$476,6,FALSE)</f>
        <v>0</v>
      </c>
      <c r="G124" s="3">
        <f>VLOOKUP(A124,'BalanceSheet 15-8-19'!$A$11:$CN$476,7,FALSE)</f>
        <v>0</v>
      </c>
      <c r="H124" s="3">
        <f>VLOOKUP(A124,'BalanceSheet 15-8-19'!$A$11:$CN$476,8,FALSE)</f>
        <v>0</v>
      </c>
      <c r="I124" s="3">
        <f>VLOOKUP(A124,'BalanceSheet 15-8-19'!$A$11:$CN$476,9,FALSE)</f>
        <v>0</v>
      </c>
      <c r="J124" s="3"/>
      <c r="K124" s="3">
        <f>VLOOKUP(A124,'BalanceSheet 15-8-19'!$A$11:$CN$476,11,FALSE)</f>
        <v>0</v>
      </c>
      <c r="L124" s="3">
        <f>VLOOKUP(A124,'BalanceSheet 15-8-19'!$A$11:$CN$476,12,FALSE)</f>
        <v>0</v>
      </c>
      <c r="M124" s="3">
        <f>VLOOKUP(A124,'BalanceSheet 15-8-19'!$A$11:$CN$476,13,FALSE)</f>
        <v>0</v>
      </c>
      <c r="N124" s="3">
        <f>VLOOKUP(A124,'BalanceSheet 15-8-19'!$A$11:$CN$476,14,FALSE)</f>
        <v>0</v>
      </c>
      <c r="O124" s="3">
        <f>VLOOKUP(A124,'BalanceSheet 15-8-19'!$A$11:$CN$476,15,FALSE)</f>
        <v>0</v>
      </c>
      <c r="P124" s="3">
        <f>VLOOKUP(A124,'BalanceSheet 15-8-19'!$A$11:$CN$476,16,FALSE)</f>
        <v>0</v>
      </c>
      <c r="Q124" s="3">
        <f>VLOOKUP(A124,'BalanceSheet 15-8-19'!$A$11:$CN$476,17,FALSE)</f>
        <v>0</v>
      </c>
      <c r="R124" s="3">
        <f>VLOOKUP(A124,'BalanceSheet 15-8-19'!$A$11:$CN$476,18,FALSE)</f>
        <v>0</v>
      </c>
      <c r="S124" s="3">
        <f>VLOOKUP(A124,'BalanceSheet 15-8-19'!$A$11:$CN$476,19,FALSE)</f>
        <v>0</v>
      </c>
      <c r="T124" s="3">
        <f>VLOOKUP(A124,'BalanceSheet 15-8-19'!$A$11:$CN$476,20,FALSE)</f>
        <v>0</v>
      </c>
      <c r="U124" s="3">
        <f>VLOOKUP(A124,'BalanceSheet 15-8-19'!$A$11:$CN$476,21,FALSE)</f>
        <v>0</v>
      </c>
      <c r="V124" s="3">
        <f>VLOOKUP(A124,'BalanceSheet 15-8-19'!$A$11:$CN$476,22,FALSE)</f>
        <v>0</v>
      </c>
      <c r="W124" s="3">
        <f>VLOOKUP(A124,'BalanceSheet 15-8-19'!$A$11:$CN$476,23,FALSE)</f>
        <v>0</v>
      </c>
      <c r="X124" s="3">
        <f>VLOOKUP(A124,'BalanceSheet 15-8-19'!$A$11:$CN$476,24,FALSE)</f>
        <v>0</v>
      </c>
      <c r="Y124" s="3">
        <f>VLOOKUP(A124,'BalanceSheet 15-8-19'!$A$11:$CN$476,25,FALSE)</f>
        <v>0</v>
      </c>
      <c r="Z124" s="3">
        <f>VLOOKUP(A124,'BalanceSheet 15-8-19'!$A$11:$CN$476,26,FALSE)</f>
        <v>0</v>
      </c>
      <c r="AA124" s="3">
        <f>VLOOKUP(A124,'BalanceSheet 15-8-19'!$A$11:$CN$476,27,FALSE)</f>
        <v>0</v>
      </c>
      <c r="AB124" s="3">
        <f>VLOOKUP(A124,'BalanceSheet 15-8-19'!$A$11:$CN$476,28,FALSE)</f>
        <v>0</v>
      </c>
      <c r="AC124" s="3">
        <f>VLOOKUP(A124,'BalanceSheet 15-8-19'!$A$11:$CN$476,29,FALSE)</f>
        <v>0</v>
      </c>
      <c r="AD124" s="3">
        <f>VLOOKUP(A124,'BalanceSheet 15-8-19'!$A$11:$CN$476,30,FALSE)</f>
        <v>0</v>
      </c>
      <c r="AE124" s="3">
        <f>VLOOKUP(A124,'BalanceSheet 15-8-19'!$A$11:$CN$476,31,FALSE)</f>
        <v>0</v>
      </c>
      <c r="AF124" s="3">
        <f>VLOOKUP(A124,'BalanceSheet 15-8-19'!$A$11:$CN$476,32,FALSE)</f>
        <v>0</v>
      </c>
      <c r="AG124" s="3">
        <f>VLOOKUP(A124,'BalanceSheet 15-8-19'!$A$11:$CN$476,33,FALSE)</f>
        <v>0</v>
      </c>
      <c r="AH124" s="3">
        <f>VLOOKUP(A124,'BalanceSheet 15-8-19'!$A$11:$CN$476,34,FALSE)</f>
        <v>0</v>
      </c>
      <c r="AI124" s="3">
        <f>VLOOKUP(A124,'BalanceSheet 15-8-19'!$A$11:$CN$476,35,FALSE)</f>
        <v>0</v>
      </c>
      <c r="AJ124" s="3">
        <f>VLOOKUP(A124,'BalanceSheet 15-8-19'!$A$11:$CN$476,36,FALSE)</f>
        <v>0</v>
      </c>
      <c r="AK124" s="3">
        <f>VLOOKUP(A124,'BalanceSheet 15-8-19'!$A$11:$CN$476,37,FALSE)</f>
        <v>0</v>
      </c>
      <c r="AL124" s="3">
        <f>VLOOKUP(A124,'BalanceSheet 15-8-19'!$A$11:$CN$476,38,FALSE)</f>
        <v>0</v>
      </c>
      <c r="AM124" s="3">
        <f>VLOOKUP(A124,'BalanceSheet 15-8-19'!$A$11:$CN$476,39,FALSE)</f>
        <v>0</v>
      </c>
      <c r="AN124" s="3">
        <f>VLOOKUP(A124,'BalanceSheet 15-8-19'!$A$11:$CN$476,40,FALSE)</f>
        <v>0</v>
      </c>
      <c r="AO124" s="3">
        <f>VLOOKUP(A124,'BalanceSheet 15-8-19'!$A$11:$CN$476,41,FALSE)</f>
        <v>0</v>
      </c>
      <c r="AP124" s="3">
        <f>VLOOKUP(A124,'BalanceSheet 15-8-19'!$A$11:$CN$476,42,FALSE)</f>
        <v>0</v>
      </c>
      <c r="AQ124" s="3">
        <f>VLOOKUP(A124,'BalanceSheet 15-8-19'!$A$11:$CN$476,43,FALSE)</f>
        <v>0</v>
      </c>
      <c r="AR124" s="3">
        <f>VLOOKUP(A124,'BalanceSheet 15-8-19'!$A$11:$CN$476,44,FALSE)</f>
        <v>0</v>
      </c>
      <c r="AS124" s="3">
        <f>VLOOKUP(A124,'BalanceSheet 15-8-19'!$A$11:$CN$476,45,FALSE)</f>
        <v>0</v>
      </c>
      <c r="AT124" s="3">
        <f>VLOOKUP(A124,'BalanceSheet 15-8-19'!$A$11:$CN$476,46,FALSE)</f>
        <v>0</v>
      </c>
      <c r="AU124" s="3">
        <f>VLOOKUP(A124,'BalanceSheet 15-8-19'!$A$11:$CN$476,47,FALSE)</f>
        <v>0</v>
      </c>
      <c r="AV124" s="3">
        <f>VLOOKUP(A124,'BalanceSheet 15-8-19'!$A$11:$CN$476,48,FALSE)</f>
        <v>0</v>
      </c>
      <c r="AW124" s="3">
        <f>VLOOKUP(A124,'BalanceSheet 15-8-19'!$A$11:$CN$476,49,FALSE)</f>
        <v>0</v>
      </c>
      <c r="AX124" s="3">
        <f>VLOOKUP(A124,'BalanceSheet 15-8-19'!$A$11:$CN$476,50,FALSE)</f>
        <v>0</v>
      </c>
      <c r="AY124" s="3">
        <f>VLOOKUP(A124,'BalanceSheet 15-8-19'!$A$11:$CN$476,51,FALSE)</f>
        <v>0</v>
      </c>
      <c r="AZ124" s="3">
        <f>VLOOKUP(A124,'BalanceSheet 15-8-19'!$A$11:$CN$476,52,FALSE)</f>
        <v>0</v>
      </c>
      <c r="BA124" s="3">
        <f>VLOOKUP(A124,'BalanceSheet 15-8-19'!$A$11:$CN$476,53,FALSE)</f>
        <v>0</v>
      </c>
      <c r="BB124" s="3">
        <f>VLOOKUP(A124,'BalanceSheet 15-8-19'!$A$11:$CN$476,54,FALSE)</f>
        <v>0</v>
      </c>
      <c r="BC124" s="3">
        <f>VLOOKUP(A124,'BalanceSheet 15-8-19'!$A$11:$CN$476,55,FALSE)</f>
        <v>0</v>
      </c>
      <c r="BD124" s="3">
        <f>VLOOKUP(A124,'BalanceSheet 15-8-19'!$A$11:$CN$476,56,FALSE)</f>
        <v>0</v>
      </c>
      <c r="BE124" s="3">
        <f>VLOOKUP(A124,'BalanceSheet 15-8-19'!$A$11:$CN$476,57,FALSE)</f>
        <v>0</v>
      </c>
      <c r="BF124" s="3">
        <f>VLOOKUP(A124,'BalanceSheet 15-8-19'!$A$11:$CN$476,58,FALSE)</f>
        <v>0</v>
      </c>
      <c r="BG124" s="12">
        <f>VLOOKUP(A124,'BalanceSheet 15-8-19'!$A$11:$CN$476,59,FALSE)</f>
        <v>0</v>
      </c>
      <c r="BH124" s="3">
        <f>VLOOKUP(A124,'BalanceSheet 15-8-19'!$A$11:$CN$476,60,FALSE)</f>
        <v>0</v>
      </c>
      <c r="BI124" s="3">
        <f>VLOOKUP(A124,'BalanceSheet 15-8-19'!$A$11:$CN$476,61,FALSE)</f>
        <v>0</v>
      </c>
      <c r="BJ124" s="3">
        <f>VLOOKUP(A124,'BalanceSheet 15-8-19'!$A$11:$CN$476,62,FALSE)</f>
        <v>0</v>
      </c>
      <c r="BK124" s="3"/>
      <c r="BL124" s="3">
        <f>VLOOKUP(A124,'BalanceSheet 15-8-19'!$A$11:$CN$476,64,FALSE)</f>
        <v>0</v>
      </c>
      <c r="BM124" s="3">
        <f>VLOOKUP(A124,'BalanceSheet 15-8-19'!$A$11:$CN$476,65,FALSE)</f>
        <v>0</v>
      </c>
      <c r="BN124" s="3">
        <f>VLOOKUP(A124,'BalanceSheet 15-8-19'!$A$11:$CN$476,66,FALSE)</f>
        <v>0</v>
      </c>
      <c r="BO124" s="3">
        <f>VLOOKUP(A124,'BalanceSheet 15-8-19'!$A$11:$CN$476,67,FALSE)</f>
        <v>0</v>
      </c>
      <c r="BP124" s="3">
        <f>VLOOKUP(A124,'BalanceSheet 15-8-19'!$A$11:$CN$476,68,FALSE)</f>
        <v>0</v>
      </c>
      <c r="BQ124" s="3">
        <f>VLOOKUP(A124,'BalanceSheet 15-8-19'!$A$11:$CN$476,69,FALSE)</f>
        <v>0</v>
      </c>
      <c r="BR124" s="3">
        <f>VLOOKUP(A124,'BalanceSheet 15-8-19'!$A$11:$CN$476,70,FALSE)</f>
        <v>0</v>
      </c>
      <c r="BS124" s="3">
        <f>VLOOKUP(A124,'BalanceSheet 15-8-19'!$A$11:$CN$476,71,FALSE)</f>
        <v>0</v>
      </c>
      <c r="BT124" s="3">
        <f>VLOOKUP(A124,'BalanceSheet 15-8-19'!$A$11:$CN$476,72,FALSE)</f>
        <v>0</v>
      </c>
      <c r="BU124" s="3">
        <f>VLOOKUP(A124,'BalanceSheet 15-8-19'!$A$11:$CN$476,73,FALSE)</f>
        <v>0</v>
      </c>
      <c r="BV124" s="3">
        <f>VLOOKUP(A124,'BalanceSheet 15-8-19'!$A$11:$CN$476,74,FALSE)</f>
        <v>0</v>
      </c>
      <c r="BW124" s="3">
        <f>VLOOKUP(A124,'BalanceSheet 15-8-19'!$A$11:$CN$476,75,FALSE)</f>
        <v>0</v>
      </c>
      <c r="BX124" s="3">
        <f>VLOOKUP(A124,'BalanceSheet 15-8-19'!$A$11:$CN$476,76,FALSE)</f>
        <v>0</v>
      </c>
      <c r="BY124" s="3">
        <f>VLOOKUP(A124,'BalanceSheet 15-8-19'!$A$11:$CN$476,77,FALSE)</f>
        <v>0</v>
      </c>
      <c r="BZ124" s="3">
        <f>VLOOKUP(A124,'BalanceSheet 15-8-19'!$A$11:$CN$476,78,FALSE)</f>
        <v>0</v>
      </c>
      <c r="CA124" s="3">
        <f>VLOOKUP(A124,'BalanceSheet 15-8-19'!$A$11:$CN$476,79,FALSE)</f>
        <v>0</v>
      </c>
      <c r="CB124" s="3">
        <f>VLOOKUP(A124,'BalanceSheet 15-8-19'!$A$11:$CN$476,80,FALSE)</f>
        <v>0</v>
      </c>
      <c r="CC124" s="3">
        <f>VLOOKUP(A124,'BalanceSheet 15-8-19'!$A$11:$CN$476,81,FALSE)</f>
        <v>0</v>
      </c>
      <c r="CD124" s="3">
        <f>VLOOKUP(A124,'BalanceSheet 15-8-19'!$A$11:$CN$476,82,FALSE)</f>
        <v>0</v>
      </c>
      <c r="CE124" s="3">
        <f>VLOOKUP(A124,'BalanceSheet 15-8-19'!$A$11:$CN$476,83,FALSE)</f>
        <v>0</v>
      </c>
      <c r="CF124" s="3">
        <f>VLOOKUP(A124,'BalanceSheet 15-8-19'!$A$11:$CN$476,84,FALSE)</f>
        <v>0</v>
      </c>
      <c r="CG124" s="3">
        <f>VLOOKUP(A124,'BalanceSheet 15-8-19'!$A$11:$CN$476,85,FALSE)</f>
        <v>0</v>
      </c>
      <c r="CH124" s="3">
        <f>VLOOKUP(A124,'BalanceSheet 15-8-19'!$A$11:$CN$476,86,FALSE)</f>
        <v>0</v>
      </c>
      <c r="CI124" s="3">
        <f>VLOOKUP(A124,'BalanceSheet 15-8-19'!$A$11:$CN$476,87,FALSE)</f>
        <v>0</v>
      </c>
      <c r="CJ124" s="3">
        <f>VLOOKUP(A124,'BalanceSheet 15-8-19'!$A$11:$CN$476,88,FALSE)</f>
        <v>0</v>
      </c>
      <c r="CK124" s="3">
        <f>VLOOKUP(A124,'BalanceSheet 15-8-19'!$A$11:$CN$476,89,FALSE)</f>
        <v>0</v>
      </c>
      <c r="CL124" s="3">
        <f>VLOOKUP(A124,'BalanceSheet 15-8-19'!$A$11:$CN$476,90,FALSE)</f>
        <v>0</v>
      </c>
      <c r="CM124" s="3">
        <f>VLOOKUP(A124,'BalanceSheet 15-8-19'!$A$11:$CN$476,91,FALSE)</f>
        <v>0</v>
      </c>
      <c r="CN124" s="3">
        <f>VLOOKUP(A124,'BalanceSheet 15-8-19'!$A$11:$CS$476,92,FALSE)</f>
        <v>0</v>
      </c>
      <c r="CO124" s="3">
        <f>VLOOKUP(A124,'BalanceSheet 15-8-19'!$A$11:$CS$476,93,FALSE)</f>
        <v>0</v>
      </c>
      <c r="CP124" s="3">
        <f>VLOOKUP(A124,'BalanceSheet 15-8-19'!$A$11:$CS$476,94,FALSE)</f>
        <v>0</v>
      </c>
      <c r="CQ124" s="3">
        <f>VLOOKUP(A124,'BalanceSheet 15-8-19'!$A$11:$CS$476,95,FALSE)</f>
        <v>0</v>
      </c>
      <c r="CR124" s="3">
        <f>VLOOKUP(A124,'BalanceSheet 15-8-19'!$A$11:$CS$476,96,FALSE)</f>
        <v>0</v>
      </c>
      <c r="CS124" s="3">
        <f t="shared" ref="CS124" si="6">SUM(B124:CR124)</f>
        <v>0</v>
      </c>
      <c r="CU124" s="19">
        <f>CS124-('BalanceSheet 15-8-19'!CS124-'BalanceSheet 15-8-19'!CV124-'BalanceSheet 15-8-19'!CW124)</f>
        <v>0</v>
      </c>
      <c r="CW124" s="132">
        <f t="shared" si="4"/>
        <v>0</v>
      </c>
      <c r="CZ124" s="148">
        <f>HLOOKUP(A124,CJE!$I$5:$TV$2054,2050, FALSE)</f>
        <v>0</v>
      </c>
      <c r="DB124" s="148">
        <f t="shared" si="5"/>
        <v>0</v>
      </c>
    </row>
    <row r="125" spans="1:106" x14ac:dyDescent="0.2">
      <c r="A125" s="3" t="str">
        <f>'BalanceSheet 15-8-19'!A125</f>
        <v>100-201-02 - Accounts receivable - smart</v>
      </c>
      <c r="B125" s="3">
        <f>VLOOKUP(A125,'BalanceSheet 15-8-19'!$A$11:$CN$476,2,FALSE)</f>
        <v>0</v>
      </c>
      <c r="C125" s="3">
        <f>VLOOKUP(A125,'BalanceSheet 15-8-19'!$A$11:$CN$476,3,FALSE)</f>
        <v>0</v>
      </c>
      <c r="D125" s="3">
        <f>VLOOKUP(A125,'BalanceSheet 15-8-19'!$A$11:$CN$476,4,FALSE)</f>
        <v>0</v>
      </c>
      <c r="E125" s="3">
        <f>VLOOKUP(A125,'BalanceSheet 15-8-19'!$A$11:$CN$476,5,FALSE)</f>
        <v>0</v>
      </c>
      <c r="F125" s="3">
        <f>VLOOKUP(A125,'BalanceSheet 15-8-19'!$A$11:$CN$476,6,FALSE)</f>
        <v>0</v>
      </c>
      <c r="G125" s="3">
        <f>VLOOKUP(A125,'BalanceSheet 15-8-19'!$A$11:$CN$476,7,FALSE)</f>
        <v>0</v>
      </c>
      <c r="H125" s="3">
        <f>VLOOKUP(A125,'BalanceSheet 15-8-19'!$A$11:$CN$476,8,FALSE)</f>
        <v>0</v>
      </c>
      <c r="I125" s="3">
        <f>VLOOKUP(A125,'BalanceSheet 15-8-19'!$A$11:$CN$476,9,FALSE)</f>
        <v>0</v>
      </c>
      <c r="J125" s="3"/>
      <c r="K125" s="3">
        <f>VLOOKUP(A125,'BalanceSheet 15-8-19'!$A$11:$CN$476,11,FALSE)</f>
        <v>0</v>
      </c>
      <c r="L125" s="3">
        <f>VLOOKUP(A125,'BalanceSheet 15-8-19'!$A$11:$CN$476,12,FALSE)</f>
        <v>0</v>
      </c>
      <c r="M125" s="3">
        <f>VLOOKUP(A125,'BalanceSheet 15-8-19'!$A$11:$CN$476,13,FALSE)</f>
        <v>0</v>
      </c>
      <c r="N125" s="3">
        <f>VLOOKUP(A125,'BalanceSheet 15-8-19'!$A$11:$CN$476,14,FALSE)</f>
        <v>0</v>
      </c>
      <c r="O125" s="3">
        <f>VLOOKUP(A125,'BalanceSheet 15-8-19'!$A$11:$CN$476,15,FALSE)</f>
        <v>0</v>
      </c>
      <c r="P125" s="3">
        <f>VLOOKUP(A125,'BalanceSheet 15-8-19'!$A$11:$CN$476,16,FALSE)</f>
        <v>0</v>
      </c>
      <c r="Q125" s="3">
        <f>VLOOKUP(A125,'BalanceSheet 15-8-19'!$A$11:$CN$476,17,FALSE)</f>
        <v>0</v>
      </c>
      <c r="R125" s="3">
        <f>VLOOKUP(A125,'BalanceSheet 15-8-19'!$A$11:$CN$476,18,FALSE)</f>
        <v>0</v>
      </c>
      <c r="S125" s="3">
        <f>VLOOKUP(A125,'BalanceSheet 15-8-19'!$A$11:$CN$476,19,FALSE)</f>
        <v>0</v>
      </c>
      <c r="T125" s="3">
        <f>VLOOKUP(A125,'BalanceSheet 15-8-19'!$A$11:$CN$476,20,FALSE)</f>
        <v>0</v>
      </c>
      <c r="U125" s="3">
        <f>VLOOKUP(A125,'BalanceSheet 15-8-19'!$A$11:$CN$476,21,FALSE)</f>
        <v>0</v>
      </c>
      <c r="V125" s="3">
        <f>VLOOKUP(A125,'BalanceSheet 15-8-19'!$A$11:$CN$476,22,FALSE)</f>
        <v>0</v>
      </c>
      <c r="W125" s="3">
        <f>VLOOKUP(A125,'BalanceSheet 15-8-19'!$A$11:$CN$476,23,FALSE)</f>
        <v>0</v>
      </c>
      <c r="X125" s="3">
        <f>VLOOKUP(A125,'BalanceSheet 15-8-19'!$A$11:$CN$476,24,FALSE)</f>
        <v>0</v>
      </c>
      <c r="Y125" s="3">
        <f>VLOOKUP(A125,'BalanceSheet 15-8-19'!$A$11:$CN$476,25,FALSE)</f>
        <v>0</v>
      </c>
      <c r="Z125" s="3">
        <f>VLOOKUP(A125,'BalanceSheet 15-8-19'!$A$11:$CN$476,26,FALSE)</f>
        <v>0</v>
      </c>
      <c r="AA125" s="3">
        <f>VLOOKUP(A125,'BalanceSheet 15-8-19'!$A$11:$CN$476,27,FALSE)</f>
        <v>0</v>
      </c>
      <c r="AB125" s="3">
        <f>VLOOKUP(A125,'BalanceSheet 15-8-19'!$A$11:$CN$476,28,FALSE)</f>
        <v>0</v>
      </c>
      <c r="AC125" s="3">
        <f>VLOOKUP(A125,'BalanceSheet 15-8-19'!$A$11:$CN$476,29,FALSE)</f>
        <v>0</v>
      </c>
      <c r="AD125" s="3">
        <f>VLOOKUP(A125,'BalanceSheet 15-8-19'!$A$11:$CN$476,30,FALSE)</f>
        <v>0</v>
      </c>
      <c r="AE125" s="3">
        <f>VLOOKUP(A125,'BalanceSheet 15-8-19'!$A$11:$CN$476,31,FALSE)</f>
        <v>0</v>
      </c>
      <c r="AF125" s="3">
        <f>VLOOKUP(A125,'BalanceSheet 15-8-19'!$A$11:$CN$476,32,FALSE)</f>
        <v>0</v>
      </c>
      <c r="AG125" s="3">
        <f>VLOOKUP(A125,'BalanceSheet 15-8-19'!$A$11:$CN$476,33,FALSE)</f>
        <v>0</v>
      </c>
      <c r="AH125" s="3">
        <f>VLOOKUP(A125,'BalanceSheet 15-8-19'!$A$11:$CN$476,34,FALSE)</f>
        <v>0</v>
      </c>
      <c r="AI125" s="3">
        <f>VLOOKUP(A125,'BalanceSheet 15-8-19'!$A$11:$CN$476,35,FALSE)</f>
        <v>0</v>
      </c>
      <c r="AJ125" s="3">
        <f>VLOOKUP(A125,'BalanceSheet 15-8-19'!$A$11:$CN$476,36,FALSE)</f>
        <v>0</v>
      </c>
      <c r="AK125" s="3">
        <f>VLOOKUP(A125,'BalanceSheet 15-8-19'!$A$11:$CN$476,37,FALSE)</f>
        <v>0</v>
      </c>
      <c r="AL125" s="3">
        <f>VLOOKUP(A125,'BalanceSheet 15-8-19'!$A$11:$CN$476,38,FALSE)</f>
        <v>0</v>
      </c>
      <c r="AM125" s="3">
        <f>VLOOKUP(A125,'BalanceSheet 15-8-19'!$A$11:$CN$476,39,FALSE)</f>
        <v>0</v>
      </c>
      <c r="AN125" s="3">
        <f>VLOOKUP(A125,'BalanceSheet 15-8-19'!$A$11:$CN$476,40,FALSE)</f>
        <v>0</v>
      </c>
      <c r="AO125" s="3">
        <f>VLOOKUP(A125,'BalanceSheet 15-8-19'!$A$11:$CN$476,41,FALSE)</f>
        <v>0</v>
      </c>
      <c r="AP125" s="3">
        <f>VLOOKUP(A125,'BalanceSheet 15-8-19'!$A$11:$CN$476,42,FALSE)</f>
        <v>0</v>
      </c>
      <c r="AQ125" s="3">
        <f>VLOOKUP(A125,'BalanceSheet 15-8-19'!$A$11:$CN$476,43,FALSE)</f>
        <v>0</v>
      </c>
      <c r="AR125" s="3">
        <f>VLOOKUP(A125,'BalanceSheet 15-8-19'!$A$11:$CN$476,44,FALSE)</f>
        <v>0</v>
      </c>
      <c r="AS125" s="3">
        <f>VLOOKUP(A125,'BalanceSheet 15-8-19'!$A$11:$CN$476,45,FALSE)</f>
        <v>0</v>
      </c>
      <c r="AT125" s="3">
        <f>VLOOKUP(A125,'BalanceSheet 15-8-19'!$A$11:$CN$476,46,FALSE)</f>
        <v>0</v>
      </c>
      <c r="AU125" s="3">
        <f>VLOOKUP(A125,'BalanceSheet 15-8-19'!$A$11:$CN$476,47,FALSE)</f>
        <v>0</v>
      </c>
      <c r="AV125" s="3">
        <f>VLOOKUP(A125,'BalanceSheet 15-8-19'!$A$11:$CN$476,48,FALSE)</f>
        <v>0</v>
      </c>
      <c r="AW125" s="3">
        <f>VLOOKUP(A125,'BalanceSheet 15-8-19'!$A$11:$CN$476,49,FALSE)</f>
        <v>0</v>
      </c>
      <c r="AX125" s="3">
        <f>VLOOKUP(A125,'BalanceSheet 15-8-19'!$A$11:$CN$476,50,FALSE)</f>
        <v>0</v>
      </c>
      <c r="AY125" s="3">
        <f>VLOOKUP(A125,'BalanceSheet 15-8-19'!$A$11:$CN$476,51,FALSE)</f>
        <v>0</v>
      </c>
      <c r="AZ125" s="3">
        <f>VLOOKUP(A125,'BalanceSheet 15-8-19'!$A$11:$CN$476,52,FALSE)</f>
        <v>0</v>
      </c>
      <c r="BA125" s="3">
        <f>VLOOKUP(A125,'BalanceSheet 15-8-19'!$A$11:$CN$476,53,FALSE)</f>
        <v>0</v>
      </c>
      <c r="BB125" s="3">
        <f>VLOOKUP(A125,'BalanceSheet 15-8-19'!$A$11:$CN$476,54,FALSE)</f>
        <v>0</v>
      </c>
      <c r="BC125" s="3">
        <f>VLOOKUP(A125,'BalanceSheet 15-8-19'!$A$11:$CN$476,55,FALSE)</f>
        <v>0</v>
      </c>
      <c r="BD125" s="3">
        <f>VLOOKUP(A125,'BalanceSheet 15-8-19'!$A$11:$CN$476,56,FALSE)</f>
        <v>0</v>
      </c>
      <c r="BE125" s="3">
        <f>VLOOKUP(A125,'BalanceSheet 15-8-19'!$A$11:$CN$476,57,FALSE)</f>
        <v>0</v>
      </c>
      <c r="BF125" s="3">
        <f>VLOOKUP(A125,'BalanceSheet 15-8-19'!$A$11:$CN$476,58,FALSE)</f>
        <v>0</v>
      </c>
      <c r="BG125" s="12">
        <f>VLOOKUP(A125,'BalanceSheet 15-8-19'!$A$11:$CN$476,59,FALSE)</f>
        <v>0</v>
      </c>
      <c r="BH125" s="3">
        <f>VLOOKUP(A125,'BalanceSheet 15-8-19'!$A$11:$CN$476,60,FALSE)</f>
        <v>0</v>
      </c>
      <c r="BI125" s="3">
        <f>VLOOKUP(A125,'BalanceSheet 15-8-19'!$A$11:$CN$476,61,FALSE)</f>
        <v>0</v>
      </c>
      <c r="BJ125" s="3">
        <f>VLOOKUP(A125,'BalanceSheet 15-8-19'!$A$11:$CN$476,62,FALSE)</f>
        <v>0</v>
      </c>
      <c r="BK125" s="3"/>
      <c r="BL125" s="3">
        <f>VLOOKUP(A125,'BalanceSheet 15-8-19'!$A$11:$CN$476,64,FALSE)</f>
        <v>0</v>
      </c>
      <c r="BM125" s="3">
        <f>VLOOKUP(A125,'BalanceSheet 15-8-19'!$A$11:$CN$476,65,FALSE)</f>
        <v>0</v>
      </c>
      <c r="BN125" s="3">
        <f>VLOOKUP(A125,'BalanceSheet 15-8-19'!$A$11:$CN$476,66,FALSE)</f>
        <v>0</v>
      </c>
      <c r="BO125" s="3">
        <f>VLOOKUP(A125,'BalanceSheet 15-8-19'!$A$11:$CN$476,67,FALSE)</f>
        <v>0</v>
      </c>
      <c r="BP125" s="3">
        <f>VLOOKUP(A125,'BalanceSheet 15-8-19'!$A$11:$CN$476,68,FALSE)</f>
        <v>0</v>
      </c>
      <c r="BQ125" s="3">
        <f>VLOOKUP(A125,'BalanceSheet 15-8-19'!$A$11:$CN$476,69,FALSE)</f>
        <v>0</v>
      </c>
      <c r="BR125" s="3">
        <f>VLOOKUP(A125,'BalanceSheet 15-8-19'!$A$11:$CN$476,70,FALSE)</f>
        <v>0</v>
      </c>
      <c r="BS125" s="3">
        <f>VLOOKUP(A125,'BalanceSheet 15-8-19'!$A$11:$CN$476,71,FALSE)</f>
        <v>0</v>
      </c>
      <c r="BT125" s="3">
        <f>VLOOKUP(A125,'BalanceSheet 15-8-19'!$A$11:$CN$476,72,FALSE)</f>
        <v>0</v>
      </c>
      <c r="BU125" s="3">
        <f>VLOOKUP(A125,'BalanceSheet 15-8-19'!$A$11:$CN$476,73,FALSE)</f>
        <v>0</v>
      </c>
      <c r="BV125" s="3">
        <f>VLOOKUP(A125,'BalanceSheet 15-8-19'!$A$11:$CN$476,74,FALSE)</f>
        <v>0</v>
      </c>
      <c r="BW125" s="3">
        <f>VLOOKUP(A125,'BalanceSheet 15-8-19'!$A$11:$CN$476,75,FALSE)</f>
        <v>0</v>
      </c>
      <c r="BX125" s="3">
        <f>VLOOKUP(A125,'BalanceSheet 15-8-19'!$A$11:$CN$476,76,FALSE)</f>
        <v>0</v>
      </c>
      <c r="BY125" s="3">
        <f>VLOOKUP(A125,'BalanceSheet 15-8-19'!$A$11:$CN$476,77,FALSE)</f>
        <v>0</v>
      </c>
      <c r="BZ125" s="3">
        <f>VLOOKUP(A125,'BalanceSheet 15-8-19'!$A$11:$CN$476,78,FALSE)</f>
        <v>0</v>
      </c>
      <c r="CA125" s="3">
        <f>VLOOKUP(A125,'BalanceSheet 15-8-19'!$A$11:$CN$476,79,FALSE)</f>
        <v>0</v>
      </c>
      <c r="CB125" s="3">
        <f>VLOOKUP(A125,'BalanceSheet 15-8-19'!$A$11:$CN$476,80,FALSE)</f>
        <v>0</v>
      </c>
      <c r="CC125" s="3">
        <f>VLOOKUP(A125,'BalanceSheet 15-8-19'!$A$11:$CN$476,81,FALSE)</f>
        <v>0</v>
      </c>
      <c r="CD125" s="3">
        <f>VLOOKUP(A125,'BalanceSheet 15-8-19'!$A$11:$CN$476,82,FALSE)</f>
        <v>0</v>
      </c>
      <c r="CE125" s="3">
        <f>VLOOKUP(A125,'BalanceSheet 15-8-19'!$A$11:$CN$476,83,FALSE)</f>
        <v>0</v>
      </c>
      <c r="CF125" s="3">
        <f>VLOOKUP(A125,'BalanceSheet 15-8-19'!$A$11:$CN$476,84,FALSE)</f>
        <v>0</v>
      </c>
      <c r="CG125" s="3">
        <f>VLOOKUP(A125,'BalanceSheet 15-8-19'!$A$11:$CN$476,85,FALSE)</f>
        <v>0</v>
      </c>
      <c r="CH125" s="3">
        <f>VLOOKUP(A125,'BalanceSheet 15-8-19'!$A$11:$CN$476,86,FALSE)</f>
        <v>0</v>
      </c>
      <c r="CI125" s="3">
        <f>VLOOKUP(A125,'BalanceSheet 15-8-19'!$A$11:$CN$476,87,FALSE)</f>
        <v>0</v>
      </c>
      <c r="CJ125" s="3">
        <f>VLOOKUP(A125,'BalanceSheet 15-8-19'!$A$11:$CN$476,88,FALSE)</f>
        <v>0</v>
      </c>
      <c r="CK125" s="3">
        <f>VLOOKUP(A125,'BalanceSheet 15-8-19'!$A$11:$CN$476,89,FALSE)</f>
        <v>0</v>
      </c>
      <c r="CL125" s="3">
        <f>VLOOKUP(A125,'BalanceSheet 15-8-19'!$A$11:$CN$476,90,FALSE)</f>
        <v>0</v>
      </c>
      <c r="CM125" s="3">
        <f>VLOOKUP(A125,'BalanceSheet 15-8-19'!$A$11:$CN$476,91,FALSE)</f>
        <v>0</v>
      </c>
      <c r="CN125" s="3">
        <f>VLOOKUP(A125,'BalanceSheet 15-8-19'!$A$11:$CS$476,92,FALSE)</f>
        <v>0</v>
      </c>
      <c r="CO125" s="3">
        <f>VLOOKUP(A125,'BalanceSheet 15-8-19'!$A$11:$CS$476,93,FALSE)</f>
        <v>0</v>
      </c>
      <c r="CP125" s="3">
        <f>VLOOKUP(A125,'BalanceSheet 15-8-19'!$A$11:$CS$476,94,FALSE)</f>
        <v>0</v>
      </c>
      <c r="CQ125" s="3">
        <f>VLOOKUP(A125,'BalanceSheet 15-8-19'!$A$11:$CS$476,95,FALSE)</f>
        <v>0</v>
      </c>
      <c r="CR125" s="3">
        <f>VLOOKUP(A125,'BalanceSheet 15-8-19'!$A$11:$CS$476,96,FALSE)</f>
        <v>0</v>
      </c>
      <c r="CS125" s="3">
        <f t="shared" si="3"/>
        <v>0</v>
      </c>
      <c r="CU125" s="19">
        <f>CS125-('BalanceSheet 15-8-19'!CS125-'BalanceSheet 15-8-19'!CV125-'BalanceSheet 15-8-19'!CW125)</f>
        <v>0</v>
      </c>
      <c r="CW125" s="132">
        <f t="shared" si="4"/>
        <v>0</v>
      </c>
      <c r="CZ125" s="148">
        <f>HLOOKUP(A125,CJE!$I$5:$TV$2054,2050, FALSE)</f>
        <v>0</v>
      </c>
      <c r="DB125" s="148">
        <f t="shared" si="5"/>
        <v>0</v>
      </c>
    </row>
    <row r="126" spans="1:106" x14ac:dyDescent="0.2">
      <c r="A126" s="3" t="str">
        <f>'BalanceSheet 15-8-19'!A126</f>
        <v>100-201-06 - Accounts receivable - BDO</v>
      </c>
      <c r="B126" s="3">
        <f>VLOOKUP(A126,'BalanceSheet 15-8-19'!$A$11:$CN$476,2,FALSE)</f>
        <v>0</v>
      </c>
      <c r="C126" s="3">
        <f>VLOOKUP(A126,'BalanceSheet 15-8-19'!$A$11:$CN$476,3,FALSE)</f>
        <v>0</v>
      </c>
      <c r="D126" s="3">
        <f>VLOOKUP(A126,'BalanceSheet 15-8-19'!$A$11:$CN$476,4,FALSE)</f>
        <v>0</v>
      </c>
      <c r="E126" s="3">
        <f>VLOOKUP(A126,'BalanceSheet 15-8-19'!$A$11:$CN$476,5,FALSE)</f>
        <v>0</v>
      </c>
      <c r="F126" s="3">
        <f>VLOOKUP(A126,'BalanceSheet 15-8-19'!$A$11:$CN$476,6,FALSE)</f>
        <v>0</v>
      </c>
      <c r="G126" s="3">
        <f>VLOOKUP(A126,'BalanceSheet 15-8-19'!$A$11:$CN$476,7,FALSE)</f>
        <v>0</v>
      </c>
      <c r="H126" s="3">
        <f>VLOOKUP(A126,'BalanceSheet 15-8-19'!$A$11:$CN$476,8,FALSE)</f>
        <v>0</v>
      </c>
      <c r="I126" s="3">
        <f>VLOOKUP(A126,'BalanceSheet 15-8-19'!$A$11:$CN$476,9,FALSE)</f>
        <v>0</v>
      </c>
      <c r="J126" s="3"/>
      <c r="K126" s="3">
        <f>VLOOKUP(A126,'BalanceSheet 15-8-19'!$A$11:$CN$476,11,FALSE)</f>
        <v>0</v>
      </c>
      <c r="L126" s="3">
        <f>VLOOKUP(A126,'BalanceSheet 15-8-19'!$A$11:$CN$476,12,FALSE)</f>
        <v>0</v>
      </c>
      <c r="M126" s="3">
        <f>VLOOKUP(A126,'BalanceSheet 15-8-19'!$A$11:$CN$476,13,FALSE)</f>
        <v>0</v>
      </c>
      <c r="N126" s="3">
        <f>VLOOKUP(A126,'BalanceSheet 15-8-19'!$A$11:$CN$476,14,FALSE)</f>
        <v>0</v>
      </c>
      <c r="O126" s="3">
        <f>VLOOKUP(A126,'BalanceSheet 15-8-19'!$A$11:$CN$476,15,FALSE)</f>
        <v>0</v>
      </c>
      <c r="P126" s="3">
        <f>VLOOKUP(A126,'BalanceSheet 15-8-19'!$A$11:$CN$476,16,FALSE)</f>
        <v>0</v>
      </c>
      <c r="Q126" s="3">
        <f>VLOOKUP(A126,'BalanceSheet 15-8-19'!$A$11:$CN$476,17,FALSE)</f>
        <v>0</v>
      </c>
      <c r="R126" s="3">
        <f>VLOOKUP(A126,'BalanceSheet 15-8-19'!$A$11:$CN$476,18,FALSE)</f>
        <v>0</v>
      </c>
      <c r="S126" s="3">
        <f>VLOOKUP(A126,'BalanceSheet 15-8-19'!$A$11:$CN$476,19,FALSE)</f>
        <v>0</v>
      </c>
      <c r="T126" s="3">
        <f>VLOOKUP(A126,'BalanceSheet 15-8-19'!$A$11:$CN$476,20,FALSE)</f>
        <v>0</v>
      </c>
      <c r="U126" s="3">
        <f>VLOOKUP(A126,'BalanceSheet 15-8-19'!$A$11:$CN$476,21,FALSE)</f>
        <v>0</v>
      </c>
      <c r="V126" s="3">
        <f>VLOOKUP(A126,'BalanceSheet 15-8-19'!$A$11:$CN$476,22,FALSE)</f>
        <v>0</v>
      </c>
      <c r="W126" s="3">
        <f>VLOOKUP(A126,'BalanceSheet 15-8-19'!$A$11:$CN$476,23,FALSE)</f>
        <v>0</v>
      </c>
      <c r="X126" s="3">
        <f>VLOOKUP(A126,'BalanceSheet 15-8-19'!$A$11:$CN$476,24,FALSE)</f>
        <v>0</v>
      </c>
      <c r="Y126" s="3">
        <f>VLOOKUP(A126,'BalanceSheet 15-8-19'!$A$11:$CN$476,25,FALSE)</f>
        <v>0</v>
      </c>
      <c r="Z126" s="3">
        <f>VLOOKUP(A126,'BalanceSheet 15-8-19'!$A$11:$CN$476,26,FALSE)</f>
        <v>0</v>
      </c>
      <c r="AA126" s="3">
        <f>VLOOKUP(A126,'BalanceSheet 15-8-19'!$A$11:$CN$476,27,FALSE)</f>
        <v>0</v>
      </c>
      <c r="AB126" s="3">
        <f>VLOOKUP(A126,'BalanceSheet 15-8-19'!$A$11:$CN$476,28,FALSE)</f>
        <v>0</v>
      </c>
      <c r="AC126" s="3">
        <f>VLOOKUP(A126,'BalanceSheet 15-8-19'!$A$11:$CN$476,29,FALSE)</f>
        <v>0</v>
      </c>
      <c r="AD126" s="3">
        <f>VLOOKUP(A126,'BalanceSheet 15-8-19'!$A$11:$CN$476,30,FALSE)</f>
        <v>0</v>
      </c>
      <c r="AE126" s="3">
        <f>VLOOKUP(A126,'BalanceSheet 15-8-19'!$A$11:$CN$476,31,FALSE)</f>
        <v>0</v>
      </c>
      <c r="AF126" s="3">
        <f>VLOOKUP(A126,'BalanceSheet 15-8-19'!$A$11:$CN$476,32,FALSE)</f>
        <v>0</v>
      </c>
      <c r="AG126" s="3">
        <f>VLOOKUP(A126,'BalanceSheet 15-8-19'!$A$11:$CN$476,33,FALSE)</f>
        <v>0</v>
      </c>
      <c r="AH126" s="3">
        <f>VLOOKUP(A126,'BalanceSheet 15-8-19'!$A$11:$CN$476,34,FALSE)</f>
        <v>0</v>
      </c>
      <c r="AI126" s="3">
        <f>VLOOKUP(A126,'BalanceSheet 15-8-19'!$A$11:$CN$476,35,FALSE)</f>
        <v>0</v>
      </c>
      <c r="AJ126" s="3">
        <f>VLOOKUP(A126,'BalanceSheet 15-8-19'!$A$11:$CN$476,36,FALSE)</f>
        <v>0</v>
      </c>
      <c r="AK126" s="3">
        <f>VLOOKUP(A126,'BalanceSheet 15-8-19'!$A$11:$CN$476,37,FALSE)</f>
        <v>0</v>
      </c>
      <c r="AL126" s="3">
        <f>VLOOKUP(A126,'BalanceSheet 15-8-19'!$A$11:$CN$476,38,FALSE)</f>
        <v>0</v>
      </c>
      <c r="AM126" s="3">
        <f>VLOOKUP(A126,'BalanceSheet 15-8-19'!$A$11:$CN$476,39,FALSE)</f>
        <v>0</v>
      </c>
      <c r="AN126" s="3">
        <f>VLOOKUP(A126,'BalanceSheet 15-8-19'!$A$11:$CN$476,40,FALSE)</f>
        <v>0</v>
      </c>
      <c r="AO126" s="3">
        <f>VLOOKUP(A126,'BalanceSheet 15-8-19'!$A$11:$CN$476,41,FALSE)</f>
        <v>0</v>
      </c>
      <c r="AP126" s="3">
        <f>VLOOKUP(A126,'BalanceSheet 15-8-19'!$A$11:$CN$476,42,FALSE)</f>
        <v>0</v>
      </c>
      <c r="AQ126" s="3">
        <f>VLOOKUP(A126,'BalanceSheet 15-8-19'!$A$11:$CN$476,43,FALSE)</f>
        <v>0</v>
      </c>
      <c r="AR126" s="3">
        <f>VLOOKUP(A126,'BalanceSheet 15-8-19'!$A$11:$CN$476,44,FALSE)</f>
        <v>0</v>
      </c>
      <c r="AS126" s="3">
        <f>VLOOKUP(A126,'BalanceSheet 15-8-19'!$A$11:$CN$476,45,FALSE)</f>
        <v>0</v>
      </c>
      <c r="AT126" s="3">
        <f>VLOOKUP(A126,'BalanceSheet 15-8-19'!$A$11:$CN$476,46,FALSE)</f>
        <v>0</v>
      </c>
      <c r="AU126" s="3">
        <f>VLOOKUP(A126,'BalanceSheet 15-8-19'!$A$11:$CN$476,47,FALSE)</f>
        <v>0</v>
      </c>
      <c r="AV126" s="3">
        <f>VLOOKUP(A126,'BalanceSheet 15-8-19'!$A$11:$CN$476,48,FALSE)</f>
        <v>0</v>
      </c>
      <c r="AW126" s="3">
        <f>VLOOKUP(A126,'BalanceSheet 15-8-19'!$A$11:$CN$476,49,FALSE)</f>
        <v>0</v>
      </c>
      <c r="AX126" s="3">
        <f>VLOOKUP(A126,'BalanceSheet 15-8-19'!$A$11:$CN$476,50,FALSE)</f>
        <v>0</v>
      </c>
      <c r="AY126" s="3">
        <f>VLOOKUP(A126,'BalanceSheet 15-8-19'!$A$11:$CN$476,51,FALSE)</f>
        <v>0</v>
      </c>
      <c r="AZ126" s="3">
        <f>VLOOKUP(A126,'BalanceSheet 15-8-19'!$A$11:$CN$476,52,FALSE)</f>
        <v>0</v>
      </c>
      <c r="BA126" s="3">
        <f>VLOOKUP(A126,'BalanceSheet 15-8-19'!$A$11:$CN$476,53,FALSE)</f>
        <v>0</v>
      </c>
      <c r="BB126" s="3">
        <f>VLOOKUP(A126,'BalanceSheet 15-8-19'!$A$11:$CN$476,54,FALSE)</f>
        <v>0</v>
      </c>
      <c r="BC126" s="3">
        <f>VLOOKUP(A126,'BalanceSheet 15-8-19'!$A$11:$CN$476,55,FALSE)</f>
        <v>0</v>
      </c>
      <c r="BD126" s="3">
        <f>VLOOKUP(A126,'BalanceSheet 15-8-19'!$A$11:$CN$476,56,FALSE)</f>
        <v>0</v>
      </c>
      <c r="BE126" s="3">
        <f>VLOOKUP(A126,'BalanceSheet 15-8-19'!$A$11:$CN$476,57,FALSE)</f>
        <v>0</v>
      </c>
      <c r="BF126" s="3">
        <f>VLOOKUP(A126,'BalanceSheet 15-8-19'!$A$11:$CN$476,58,FALSE)</f>
        <v>0</v>
      </c>
      <c r="BG126" s="12">
        <f>VLOOKUP(A126,'BalanceSheet 15-8-19'!$A$11:$CN$476,59,FALSE)</f>
        <v>0</v>
      </c>
      <c r="BH126" s="3">
        <f>VLOOKUP(A126,'BalanceSheet 15-8-19'!$A$11:$CN$476,60,FALSE)</f>
        <v>0</v>
      </c>
      <c r="BI126" s="3">
        <f>VLOOKUP(A126,'BalanceSheet 15-8-19'!$A$11:$CN$476,61,FALSE)</f>
        <v>0</v>
      </c>
      <c r="BJ126" s="3">
        <f>VLOOKUP(A126,'BalanceSheet 15-8-19'!$A$11:$CN$476,62,FALSE)</f>
        <v>0</v>
      </c>
      <c r="BK126" s="3"/>
      <c r="BL126" s="3">
        <f>VLOOKUP(A126,'BalanceSheet 15-8-19'!$A$11:$CN$476,64,FALSE)</f>
        <v>0</v>
      </c>
      <c r="BM126" s="3">
        <f>VLOOKUP(A126,'BalanceSheet 15-8-19'!$A$11:$CN$476,65,FALSE)</f>
        <v>0</v>
      </c>
      <c r="BN126" s="3">
        <f>VLOOKUP(A126,'BalanceSheet 15-8-19'!$A$11:$CN$476,66,FALSE)</f>
        <v>0</v>
      </c>
      <c r="BO126" s="3">
        <f>VLOOKUP(A126,'BalanceSheet 15-8-19'!$A$11:$CN$476,67,FALSE)</f>
        <v>0</v>
      </c>
      <c r="BP126" s="3">
        <f>VLOOKUP(A126,'BalanceSheet 15-8-19'!$A$11:$CN$476,68,FALSE)</f>
        <v>0</v>
      </c>
      <c r="BQ126" s="3">
        <f>VLOOKUP(A126,'BalanceSheet 15-8-19'!$A$11:$CN$476,69,FALSE)</f>
        <v>0</v>
      </c>
      <c r="BR126" s="3">
        <f>VLOOKUP(A126,'BalanceSheet 15-8-19'!$A$11:$CN$476,70,FALSE)</f>
        <v>0</v>
      </c>
      <c r="BS126" s="3">
        <f>VLOOKUP(A126,'BalanceSheet 15-8-19'!$A$11:$CN$476,71,FALSE)</f>
        <v>0</v>
      </c>
      <c r="BT126" s="3">
        <f>VLOOKUP(A126,'BalanceSheet 15-8-19'!$A$11:$CN$476,72,FALSE)</f>
        <v>0</v>
      </c>
      <c r="BU126" s="3">
        <f>VLOOKUP(A126,'BalanceSheet 15-8-19'!$A$11:$CN$476,73,FALSE)</f>
        <v>0</v>
      </c>
      <c r="BV126" s="3">
        <f>VLOOKUP(A126,'BalanceSheet 15-8-19'!$A$11:$CN$476,74,FALSE)</f>
        <v>0</v>
      </c>
      <c r="BW126" s="3">
        <f>VLOOKUP(A126,'BalanceSheet 15-8-19'!$A$11:$CN$476,75,FALSE)</f>
        <v>0</v>
      </c>
      <c r="BX126" s="3">
        <f>VLOOKUP(A126,'BalanceSheet 15-8-19'!$A$11:$CN$476,76,FALSE)</f>
        <v>0</v>
      </c>
      <c r="BY126" s="3">
        <f>VLOOKUP(A126,'BalanceSheet 15-8-19'!$A$11:$CN$476,77,FALSE)</f>
        <v>0</v>
      </c>
      <c r="BZ126" s="3">
        <f>VLOOKUP(A126,'BalanceSheet 15-8-19'!$A$11:$CN$476,78,FALSE)</f>
        <v>0</v>
      </c>
      <c r="CA126" s="3">
        <f>VLOOKUP(A126,'BalanceSheet 15-8-19'!$A$11:$CN$476,79,FALSE)</f>
        <v>0</v>
      </c>
      <c r="CB126" s="3">
        <f>VLOOKUP(A126,'BalanceSheet 15-8-19'!$A$11:$CN$476,80,FALSE)</f>
        <v>0</v>
      </c>
      <c r="CC126" s="3">
        <f>VLOOKUP(A126,'BalanceSheet 15-8-19'!$A$11:$CN$476,81,FALSE)</f>
        <v>0</v>
      </c>
      <c r="CD126" s="3">
        <f>VLOOKUP(A126,'BalanceSheet 15-8-19'!$A$11:$CN$476,82,FALSE)</f>
        <v>0</v>
      </c>
      <c r="CE126" s="3">
        <f>VLOOKUP(A126,'BalanceSheet 15-8-19'!$A$11:$CN$476,83,FALSE)</f>
        <v>0</v>
      </c>
      <c r="CF126" s="3">
        <f>VLOOKUP(A126,'BalanceSheet 15-8-19'!$A$11:$CN$476,84,FALSE)</f>
        <v>0</v>
      </c>
      <c r="CG126" s="3">
        <f>VLOOKUP(A126,'BalanceSheet 15-8-19'!$A$11:$CN$476,85,FALSE)</f>
        <v>0</v>
      </c>
      <c r="CH126" s="3">
        <f>VLOOKUP(A126,'BalanceSheet 15-8-19'!$A$11:$CN$476,86,FALSE)</f>
        <v>0</v>
      </c>
      <c r="CI126" s="3">
        <f>VLOOKUP(A126,'BalanceSheet 15-8-19'!$A$11:$CN$476,87,FALSE)</f>
        <v>0</v>
      </c>
      <c r="CJ126" s="3">
        <f>VLOOKUP(A126,'BalanceSheet 15-8-19'!$A$11:$CN$476,88,FALSE)</f>
        <v>0</v>
      </c>
      <c r="CK126" s="3">
        <f>VLOOKUP(A126,'BalanceSheet 15-8-19'!$A$11:$CN$476,89,FALSE)</f>
        <v>0</v>
      </c>
      <c r="CL126" s="3">
        <f>VLOOKUP(A126,'BalanceSheet 15-8-19'!$A$11:$CN$476,90,FALSE)</f>
        <v>0</v>
      </c>
      <c r="CM126" s="3">
        <f>VLOOKUP(A126,'BalanceSheet 15-8-19'!$A$11:$CN$476,91,FALSE)</f>
        <v>0</v>
      </c>
      <c r="CN126" s="3">
        <f>VLOOKUP(A126,'BalanceSheet 15-8-19'!$A$11:$CS$476,92,FALSE)</f>
        <v>0</v>
      </c>
      <c r="CO126" s="3">
        <f>VLOOKUP(A126,'BalanceSheet 15-8-19'!$A$11:$CS$476,93,FALSE)</f>
        <v>0</v>
      </c>
      <c r="CP126" s="3">
        <f>VLOOKUP(A126,'BalanceSheet 15-8-19'!$A$11:$CS$476,94,FALSE)</f>
        <v>0</v>
      </c>
      <c r="CQ126" s="3">
        <f>VLOOKUP(A126,'BalanceSheet 15-8-19'!$A$11:$CS$476,95,FALSE)</f>
        <v>0</v>
      </c>
      <c r="CR126" s="3">
        <f>VLOOKUP(A126,'BalanceSheet 15-8-19'!$A$11:$CS$476,96,FALSE)</f>
        <v>0</v>
      </c>
      <c r="CS126" s="3">
        <f t="shared" si="3"/>
        <v>0</v>
      </c>
      <c r="CU126" s="19">
        <f>CS126-('BalanceSheet 15-8-19'!CS126-'BalanceSheet 15-8-19'!CV126-'BalanceSheet 15-8-19'!CW126)</f>
        <v>0</v>
      </c>
      <c r="CW126" s="132">
        <f t="shared" si="4"/>
        <v>0</v>
      </c>
      <c r="CZ126" s="148">
        <f>HLOOKUP(A126,CJE!$I$5:$TV$2054,2050, FALSE)</f>
        <v>0</v>
      </c>
      <c r="DB126" s="148">
        <f t="shared" si="5"/>
        <v>0</v>
      </c>
    </row>
    <row r="127" spans="1:106" x14ac:dyDescent="0.2">
      <c r="A127" s="3" t="str">
        <f>'BalanceSheet 15-8-19'!A127</f>
        <v>100-201-07 - Accounts receivable - BPI</v>
      </c>
      <c r="B127" s="3">
        <f>VLOOKUP(A127,'BalanceSheet 15-8-19'!$A$11:$CN$476,2,FALSE)</f>
        <v>0</v>
      </c>
      <c r="C127" s="3">
        <f>VLOOKUP(A127,'BalanceSheet 15-8-19'!$A$11:$CN$476,3,FALSE)</f>
        <v>0</v>
      </c>
      <c r="D127" s="3">
        <f>VLOOKUP(A127,'BalanceSheet 15-8-19'!$A$11:$CN$476,4,FALSE)</f>
        <v>0</v>
      </c>
      <c r="E127" s="3">
        <f>VLOOKUP(A127,'BalanceSheet 15-8-19'!$A$11:$CN$476,5,FALSE)</f>
        <v>0</v>
      </c>
      <c r="F127" s="3">
        <f>VLOOKUP(A127,'BalanceSheet 15-8-19'!$A$11:$CN$476,6,FALSE)</f>
        <v>0</v>
      </c>
      <c r="G127" s="3">
        <f>VLOOKUP(A127,'BalanceSheet 15-8-19'!$A$11:$CN$476,7,FALSE)</f>
        <v>0</v>
      </c>
      <c r="H127" s="3">
        <f>VLOOKUP(A127,'BalanceSheet 15-8-19'!$A$11:$CN$476,8,FALSE)</f>
        <v>0</v>
      </c>
      <c r="I127" s="3">
        <f>VLOOKUP(A127,'BalanceSheet 15-8-19'!$A$11:$CN$476,9,FALSE)</f>
        <v>0</v>
      </c>
      <c r="J127" s="3"/>
      <c r="K127" s="3">
        <f>VLOOKUP(A127,'BalanceSheet 15-8-19'!$A$11:$CN$476,11,FALSE)</f>
        <v>0</v>
      </c>
      <c r="L127" s="3">
        <f>VLOOKUP(A127,'BalanceSheet 15-8-19'!$A$11:$CN$476,12,FALSE)</f>
        <v>0</v>
      </c>
      <c r="M127" s="3">
        <f>VLOOKUP(A127,'BalanceSheet 15-8-19'!$A$11:$CN$476,13,FALSE)</f>
        <v>0</v>
      </c>
      <c r="N127" s="3">
        <f>VLOOKUP(A127,'BalanceSheet 15-8-19'!$A$11:$CN$476,14,FALSE)</f>
        <v>0</v>
      </c>
      <c r="O127" s="3">
        <f>VLOOKUP(A127,'BalanceSheet 15-8-19'!$A$11:$CN$476,15,FALSE)</f>
        <v>0</v>
      </c>
      <c r="P127" s="3">
        <f>VLOOKUP(A127,'BalanceSheet 15-8-19'!$A$11:$CN$476,16,FALSE)</f>
        <v>0</v>
      </c>
      <c r="Q127" s="3">
        <f>VLOOKUP(A127,'BalanceSheet 15-8-19'!$A$11:$CN$476,17,FALSE)</f>
        <v>0</v>
      </c>
      <c r="R127" s="3">
        <f>VLOOKUP(A127,'BalanceSheet 15-8-19'!$A$11:$CN$476,18,FALSE)</f>
        <v>0</v>
      </c>
      <c r="S127" s="3">
        <f>VLOOKUP(A127,'BalanceSheet 15-8-19'!$A$11:$CN$476,19,FALSE)</f>
        <v>0</v>
      </c>
      <c r="T127" s="3">
        <f>VLOOKUP(A127,'BalanceSheet 15-8-19'!$A$11:$CN$476,20,FALSE)</f>
        <v>0</v>
      </c>
      <c r="U127" s="3">
        <f>VLOOKUP(A127,'BalanceSheet 15-8-19'!$A$11:$CN$476,21,FALSE)</f>
        <v>0</v>
      </c>
      <c r="V127" s="3">
        <f>VLOOKUP(A127,'BalanceSheet 15-8-19'!$A$11:$CN$476,22,FALSE)</f>
        <v>0</v>
      </c>
      <c r="W127" s="3">
        <f>VLOOKUP(A127,'BalanceSheet 15-8-19'!$A$11:$CN$476,23,FALSE)</f>
        <v>0</v>
      </c>
      <c r="X127" s="3">
        <f>VLOOKUP(A127,'BalanceSheet 15-8-19'!$A$11:$CN$476,24,FALSE)</f>
        <v>0</v>
      </c>
      <c r="Y127" s="3">
        <f>VLOOKUP(A127,'BalanceSheet 15-8-19'!$A$11:$CN$476,25,FALSE)</f>
        <v>0</v>
      </c>
      <c r="Z127" s="3">
        <f>VLOOKUP(A127,'BalanceSheet 15-8-19'!$A$11:$CN$476,26,FALSE)</f>
        <v>0</v>
      </c>
      <c r="AA127" s="3">
        <f>VLOOKUP(A127,'BalanceSheet 15-8-19'!$A$11:$CN$476,27,FALSE)</f>
        <v>0</v>
      </c>
      <c r="AB127" s="3">
        <f>VLOOKUP(A127,'BalanceSheet 15-8-19'!$A$11:$CN$476,28,FALSE)</f>
        <v>0</v>
      </c>
      <c r="AC127" s="3">
        <f>VLOOKUP(A127,'BalanceSheet 15-8-19'!$A$11:$CN$476,29,FALSE)</f>
        <v>0</v>
      </c>
      <c r="AD127" s="3">
        <f>VLOOKUP(A127,'BalanceSheet 15-8-19'!$A$11:$CN$476,30,FALSE)</f>
        <v>0</v>
      </c>
      <c r="AE127" s="3">
        <f>VLOOKUP(A127,'BalanceSheet 15-8-19'!$A$11:$CN$476,31,FALSE)</f>
        <v>0</v>
      </c>
      <c r="AF127" s="3">
        <f>VLOOKUP(A127,'BalanceSheet 15-8-19'!$A$11:$CN$476,32,FALSE)</f>
        <v>0</v>
      </c>
      <c r="AG127" s="3">
        <f>VLOOKUP(A127,'BalanceSheet 15-8-19'!$A$11:$CN$476,33,FALSE)</f>
        <v>0</v>
      </c>
      <c r="AH127" s="3">
        <f>VLOOKUP(A127,'BalanceSheet 15-8-19'!$A$11:$CN$476,34,FALSE)</f>
        <v>0</v>
      </c>
      <c r="AI127" s="3">
        <f>VLOOKUP(A127,'BalanceSheet 15-8-19'!$A$11:$CN$476,35,FALSE)</f>
        <v>0</v>
      </c>
      <c r="AJ127" s="3">
        <f>VLOOKUP(A127,'BalanceSheet 15-8-19'!$A$11:$CN$476,36,FALSE)</f>
        <v>0</v>
      </c>
      <c r="AK127" s="3">
        <f>VLOOKUP(A127,'BalanceSheet 15-8-19'!$A$11:$CN$476,37,FALSE)</f>
        <v>0</v>
      </c>
      <c r="AL127" s="3">
        <f>VLOOKUP(A127,'BalanceSheet 15-8-19'!$A$11:$CN$476,38,FALSE)</f>
        <v>0</v>
      </c>
      <c r="AM127" s="3">
        <f>VLOOKUP(A127,'BalanceSheet 15-8-19'!$A$11:$CN$476,39,FALSE)</f>
        <v>0</v>
      </c>
      <c r="AN127" s="3">
        <f>VLOOKUP(A127,'BalanceSheet 15-8-19'!$A$11:$CN$476,40,FALSE)</f>
        <v>0</v>
      </c>
      <c r="AO127" s="3">
        <f>VLOOKUP(A127,'BalanceSheet 15-8-19'!$A$11:$CN$476,41,FALSE)</f>
        <v>0</v>
      </c>
      <c r="AP127" s="3">
        <f>VLOOKUP(A127,'BalanceSheet 15-8-19'!$A$11:$CN$476,42,FALSE)</f>
        <v>0</v>
      </c>
      <c r="AQ127" s="3">
        <f>VLOOKUP(A127,'BalanceSheet 15-8-19'!$A$11:$CN$476,43,FALSE)</f>
        <v>0</v>
      </c>
      <c r="AR127" s="3">
        <f>VLOOKUP(A127,'BalanceSheet 15-8-19'!$A$11:$CN$476,44,FALSE)</f>
        <v>0</v>
      </c>
      <c r="AS127" s="3">
        <f>VLOOKUP(A127,'BalanceSheet 15-8-19'!$A$11:$CN$476,45,FALSE)</f>
        <v>0</v>
      </c>
      <c r="AT127" s="3">
        <f>VLOOKUP(A127,'BalanceSheet 15-8-19'!$A$11:$CN$476,46,FALSE)</f>
        <v>0</v>
      </c>
      <c r="AU127" s="3">
        <f>VLOOKUP(A127,'BalanceSheet 15-8-19'!$A$11:$CN$476,47,FALSE)</f>
        <v>0</v>
      </c>
      <c r="AV127" s="3">
        <f>VLOOKUP(A127,'BalanceSheet 15-8-19'!$A$11:$CN$476,48,FALSE)</f>
        <v>0</v>
      </c>
      <c r="AW127" s="3">
        <f>VLOOKUP(A127,'BalanceSheet 15-8-19'!$A$11:$CN$476,49,FALSE)</f>
        <v>0</v>
      </c>
      <c r="AX127" s="3">
        <f>VLOOKUP(A127,'BalanceSheet 15-8-19'!$A$11:$CN$476,50,FALSE)</f>
        <v>0</v>
      </c>
      <c r="AY127" s="3">
        <f>VLOOKUP(A127,'BalanceSheet 15-8-19'!$A$11:$CN$476,51,FALSE)</f>
        <v>0</v>
      </c>
      <c r="AZ127" s="3">
        <f>VLOOKUP(A127,'BalanceSheet 15-8-19'!$A$11:$CN$476,52,FALSE)</f>
        <v>0</v>
      </c>
      <c r="BA127" s="3">
        <f>VLOOKUP(A127,'BalanceSheet 15-8-19'!$A$11:$CN$476,53,FALSE)</f>
        <v>0</v>
      </c>
      <c r="BB127" s="3">
        <f>VLOOKUP(A127,'BalanceSheet 15-8-19'!$A$11:$CN$476,54,FALSE)</f>
        <v>0</v>
      </c>
      <c r="BC127" s="3">
        <f>VLOOKUP(A127,'BalanceSheet 15-8-19'!$A$11:$CN$476,55,FALSE)</f>
        <v>0</v>
      </c>
      <c r="BD127" s="3">
        <f>VLOOKUP(A127,'BalanceSheet 15-8-19'!$A$11:$CN$476,56,FALSE)</f>
        <v>0</v>
      </c>
      <c r="BE127" s="3">
        <f>VLOOKUP(A127,'BalanceSheet 15-8-19'!$A$11:$CN$476,57,FALSE)</f>
        <v>0</v>
      </c>
      <c r="BF127" s="3">
        <f>VLOOKUP(A127,'BalanceSheet 15-8-19'!$A$11:$CN$476,58,FALSE)</f>
        <v>0</v>
      </c>
      <c r="BG127" s="12">
        <f>VLOOKUP(A127,'BalanceSheet 15-8-19'!$A$11:$CN$476,59,FALSE)</f>
        <v>0</v>
      </c>
      <c r="BH127" s="3">
        <f>VLOOKUP(A127,'BalanceSheet 15-8-19'!$A$11:$CN$476,60,FALSE)</f>
        <v>0</v>
      </c>
      <c r="BI127" s="3">
        <f>VLOOKUP(A127,'BalanceSheet 15-8-19'!$A$11:$CN$476,61,FALSE)</f>
        <v>0</v>
      </c>
      <c r="BJ127" s="3">
        <f>VLOOKUP(A127,'BalanceSheet 15-8-19'!$A$11:$CN$476,62,FALSE)</f>
        <v>0</v>
      </c>
      <c r="BK127" s="3"/>
      <c r="BL127" s="3">
        <f>VLOOKUP(A127,'BalanceSheet 15-8-19'!$A$11:$CN$476,64,FALSE)</f>
        <v>0</v>
      </c>
      <c r="BM127" s="3">
        <f>VLOOKUP(A127,'BalanceSheet 15-8-19'!$A$11:$CN$476,65,FALSE)</f>
        <v>0</v>
      </c>
      <c r="BN127" s="3">
        <f>VLOOKUP(A127,'BalanceSheet 15-8-19'!$A$11:$CN$476,66,FALSE)</f>
        <v>0</v>
      </c>
      <c r="BO127" s="3">
        <f>VLOOKUP(A127,'BalanceSheet 15-8-19'!$A$11:$CN$476,67,FALSE)</f>
        <v>0</v>
      </c>
      <c r="BP127" s="3">
        <f>VLOOKUP(A127,'BalanceSheet 15-8-19'!$A$11:$CN$476,68,FALSE)</f>
        <v>0</v>
      </c>
      <c r="BQ127" s="3">
        <f>VLOOKUP(A127,'BalanceSheet 15-8-19'!$A$11:$CN$476,69,FALSE)</f>
        <v>0</v>
      </c>
      <c r="BR127" s="3">
        <f>VLOOKUP(A127,'BalanceSheet 15-8-19'!$A$11:$CN$476,70,FALSE)</f>
        <v>0</v>
      </c>
      <c r="BS127" s="3">
        <f>VLOOKUP(A127,'BalanceSheet 15-8-19'!$A$11:$CN$476,71,FALSE)</f>
        <v>0</v>
      </c>
      <c r="BT127" s="3">
        <f>VLOOKUP(A127,'BalanceSheet 15-8-19'!$A$11:$CN$476,72,FALSE)</f>
        <v>0</v>
      </c>
      <c r="BU127" s="3">
        <f>VLOOKUP(A127,'BalanceSheet 15-8-19'!$A$11:$CN$476,73,FALSE)</f>
        <v>0</v>
      </c>
      <c r="BV127" s="3">
        <f>VLOOKUP(A127,'BalanceSheet 15-8-19'!$A$11:$CN$476,74,FALSE)</f>
        <v>0</v>
      </c>
      <c r="BW127" s="3">
        <f>VLOOKUP(A127,'BalanceSheet 15-8-19'!$A$11:$CN$476,75,FALSE)</f>
        <v>0</v>
      </c>
      <c r="BX127" s="3">
        <f>VLOOKUP(A127,'BalanceSheet 15-8-19'!$A$11:$CN$476,76,FALSE)</f>
        <v>0</v>
      </c>
      <c r="BY127" s="3">
        <f>VLOOKUP(A127,'BalanceSheet 15-8-19'!$A$11:$CN$476,77,FALSE)</f>
        <v>0</v>
      </c>
      <c r="BZ127" s="3">
        <f>VLOOKUP(A127,'BalanceSheet 15-8-19'!$A$11:$CN$476,78,FALSE)</f>
        <v>0</v>
      </c>
      <c r="CA127" s="3">
        <f>VLOOKUP(A127,'BalanceSheet 15-8-19'!$A$11:$CN$476,79,FALSE)</f>
        <v>0</v>
      </c>
      <c r="CB127" s="3">
        <f>VLOOKUP(A127,'BalanceSheet 15-8-19'!$A$11:$CN$476,80,FALSE)</f>
        <v>0</v>
      </c>
      <c r="CC127" s="3">
        <f>VLOOKUP(A127,'BalanceSheet 15-8-19'!$A$11:$CN$476,81,FALSE)</f>
        <v>0</v>
      </c>
      <c r="CD127" s="3">
        <f>VLOOKUP(A127,'BalanceSheet 15-8-19'!$A$11:$CN$476,82,FALSE)</f>
        <v>0</v>
      </c>
      <c r="CE127" s="3">
        <f>VLOOKUP(A127,'BalanceSheet 15-8-19'!$A$11:$CN$476,83,FALSE)</f>
        <v>0</v>
      </c>
      <c r="CF127" s="3">
        <f>VLOOKUP(A127,'BalanceSheet 15-8-19'!$A$11:$CN$476,84,FALSE)</f>
        <v>0</v>
      </c>
      <c r="CG127" s="3">
        <f>VLOOKUP(A127,'BalanceSheet 15-8-19'!$A$11:$CN$476,85,FALSE)</f>
        <v>0</v>
      </c>
      <c r="CH127" s="3">
        <f>VLOOKUP(A127,'BalanceSheet 15-8-19'!$A$11:$CN$476,86,FALSE)</f>
        <v>0</v>
      </c>
      <c r="CI127" s="3">
        <f>VLOOKUP(A127,'BalanceSheet 15-8-19'!$A$11:$CN$476,87,FALSE)</f>
        <v>0</v>
      </c>
      <c r="CJ127" s="3">
        <f>VLOOKUP(A127,'BalanceSheet 15-8-19'!$A$11:$CN$476,88,FALSE)</f>
        <v>0</v>
      </c>
      <c r="CK127" s="3">
        <f>VLOOKUP(A127,'BalanceSheet 15-8-19'!$A$11:$CN$476,89,FALSE)</f>
        <v>0</v>
      </c>
      <c r="CL127" s="3">
        <f>VLOOKUP(A127,'BalanceSheet 15-8-19'!$A$11:$CN$476,90,FALSE)</f>
        <v>0</v>
      </c>
      <c r="CM127" s="3">
        <f>VLOOKUP(A127,'BalanceSheet 15-8-19'!$A$11:$CN$476,91,FALSE)</f>
        <v>0</v>
      </c>
      <c r="CN127" s="3">
        <f>VLOOKUP(A127,'BalanceSheet 15-8-19'!$A$11:$CS$476,92,FALSE)</f>
        <v>0</v>
      </c>
      <c r="CO127" s="3">
        <f>VLOOKUP(A127,'BalanceSheet 15-8-19'!$A$11:$CS$476,93,FALSE)</f>
        <v>0</v>
      </c>
      <c r="CP127" s="3">
        <f>VLOOKUP(A127,'BalanceSheet 15-8-19'!$A$11:$CS$476,94,FALSE)</f>
        <v>0</v>
      </c>
      <c r="CQ127" s="3">
        <f>VLOOKUP(A127,'BalanceSheet 15-8-19'!$A$11:$CS$476,95,FALSE)</f>
        <v>0</v>
      </c>
      <c r="CR127" s="3">
        <f>VLOOKUP(A127,'BalanceSheet 15-8-19'!$A$11:$CS$476,96,FALSE)</f>
        <v>0</v>
      </c>
      <c r="CS127" s="3">
        <f t="shared" si="3"/>
        <v>0</v>
      </c>
      <c r="CU127" s="19">
        <f>CS127-('BalanceSheet 15-8-19'!CS127-'BalanceSheet 15-8-19'!CV127-'BalanceSheet 15-8-19'!CW127)</f>
        <v>0</v>
      </c>
      <c r="CW127" s="132">
        <f t="shared" si="4"/>
        <v>0</v>
      </c>
      <c r="CZ127" s="148">
        <f>HLOOKUP(A127,CJE!$I$5:$TV$2054,2050, FALSE)</f>
        <v>0</v>
      </c>
      <c r="DB127" s="148">
        <f t="shared" si="5"/>
        <v>0</v>
      </c>
    </row>
    <row r="128" spans="1:106" x14ac:dyDescent="0.2">
      <c r="A128" s="3" t="str">
        <f>'BalanceSheet 15-8-19'!A128</f>
        <v>100-201-08 - Accounts receivable - Home Credit</v>
      </c>
      <c r="B128" s="3">
        <f>VLOOKUP(A128,'BalanceSheet 15-8-19'!$A$11:$CN$476,2,FALSE)</f>
        <v>0</v>
      </c>
      <c r="C128" s="3">
        <f>VLOOKUP(A128,'BalanceSheet 15-8-19'!$A$11:$CN$476,3,FALSE)</f>
        <v>0</v>
      </c>
      <c r="D128" s="3">
        <f>VLOOKUP(A128,'BalanceSheet 15-8-19'!$A$11:$CN$476,4,FALSE)</f>
        <v>0</v>
      </c>
      <c r="E128" s="3">
        <f>VLOOKUP(A128,'BalanceSheet 15-8-19'!$A$11:$CN$476,5,FALSE)</f>
        <v>0</v>
      </c>
      <c r="F128" s="3">
        <f>VLOOKUP(A128,'BalanceSheet 15-8-19'!$A$11:$CN$476,6,FALSE)</f>
        <v>0</v>
      </c>
      <c r="G128" s="3">
        <f>VLOOKUP(A128,'BalanceSheet 15-8-19'!$A$11:$CN$476,7,FALSE)</f>
        <v>0</v>
      </c>
      <c r="H128" s="3">
        <f>VLOOKUP(A128,'BalanceSheet 15-8-19'!$A$11:$CN$476,8,FALSE)</f>
        <v>0</v>
      </c>
      <c r="I128" s="3">
        <f>VLOOKUP(A128,'BalanceSheet 15-8-19'!$A$11:$CN$476,9,FALSE)</f>
        <v>0</v>
      </c>
      <c r="J128" s="3"/>
      <c r="K128" s="3">
        <f>VLOOKUP(A128,'BalanceSheet 15-8-19'!$A$11:$CN$476,11,FALSE)</f>
        <v>0</v>
      </c>
      <c r="L128" s="3">
        <f>VLOOKUP(A128,'BalanceSheet 15-8-19'!$A$11:$CN$476,12,FALSE)</f>
        <v>0</v>
      </c>
      <c r="M128" s="3">
        <f>VLOOKUP(A128,'BalanceSheet 15-8-19'!$A$11:$CN$476,13,FALSE)</f>
        <v>0</v>
      </c>
      <c r="N128" s="3">
        <f>VLOOKUP(A128,'BalanceSheet 15-8-19'!$A$11:$CN$476,14,FALSE)</f>
        <v>0</v>
      </c>
      <c r="O128" s="3">
        <f>VLOOKUP(A128,'BalanceSheet 15-8-19'!$A$11:$CN$476,15,FALSE)</f>
        <v>0</v>
      </c>
      <c r="P128" s="3">
        <f>VLOOKUP(A128,'BalanceSheet 15-8-19'!$A$11:$CN$476,16,FALSE)</f>
        <v>0</v>
      </c>
      <c r="Q128" s="3">
        <f>VLOOKUP(A128,'BalanceSheet 15-8-19'!$A$11:$CN$476,17,FALSE)</f>
        <v>0</v>
      </c>
      <c r="R128" s="3">
        <f>VLOOKUP(A128,'BalanceSheet 15-8-19'!$A$11:$CN$476,18,FALSE)</f>
        <v>0</v>
      </c>
      <c r="S128" s="3">
        <f>VLOOKUP(A128,'BalanceSheet 15-8-19'!$A$11:$CN$476,19,FALSE)</f>
        <v>0</v>
      </c>
      <c r="T128" s="3">
        <f>VLOOKUP(A128,'BalanceSheet 15-8-19'!$A$11:$CN$476,20,FALSE)</f>
        <v>0</v>
      </c>
      <c r="U128" s="3">
        <f>VLOOKUP(A128,'BalanceSheet 15-8-19'!$A$11:$CN$476,21,FALSE)</f>
        <v>0</v>
      </c>
      <c r="V128" s="3">
        <f>VLOOKUP(A128,'BalanceSheet 15-8-19'!$A$11:$CN$476,22,FALSE)</f>
        <v>0</v>
      </c>
      <c r="W128" s="3">
        <f>VLOOKUP(A128,'BalanceSheet 15-8-19'!$A$11:$CN$476,23,FALSE)</f>
        <v>0</v>
      </c>
      <c r="X128" s="3">
        <f>VLOOKUP(A128,'BalanceSheet 15-8-19'!$A$11:$CN$476,24,FALSE)</f>
        <v>0</v>
      </c>
      <c r="Y128" s="3">
        <f>VLOOKUP(A128,'BalanceSheet 15-8-19'!$A$11:$CN$476,25,FALSE)</f>
        <v>0</v>
      </c>
      <c r="Z128" s="3">
        <f>VLOOKUP(A128,'BalanceSheet 15-8-19'!$A$11:$CN$476,26,FALSE)</f>
        <v>0</v>
      </c>
      <c r="AA128" s="3">
        <f>VLOOKUP(A128,'BalanceSheet 15-8-19'!$A$11:$CN$476,27,FALSE)</f>
        <v>0</v>
      </c>
      <c r="AB128" s="3">
        <f>VLOOKUP(A128,'BalanceSheet 15-8-19'!$A$11:$CN$476,28,FALSE)</f>
        <v>0</v>
      </c>
      <c r="AC128" s="3">
        <f>VLOOKUP(A128,'BalanceSheet 15-8-19'!$A$11:$CN$476,29,FALSE)</f>
        <v>0</v>
      </c>
      <c r="AD128" s="3">
        <f>VLOOKUP(A128,'BalanceSheet 15-8-19'!$A$11:$CN$476,30,FALSE)</f>
        <v>0</v>
      </c>
      <c r="AE128" s="3">
        <f>VLOOKUP(A128,'BalanceSheet 15-8-19'!$A$11:$CN$476,31,FALSE)</f>
        <v>0</v>
      </c>
      <c r="AF128" s="3">
        <f>VLOOKUP(A128,'BalanceSheet 15-8-19'!$A$11:$CN$476,32,FALSE)</f>
        <v>0</v>
      </c>
      <c r="AG128" s="3">
        <f>VLOOKUP(A128,'BalanceSheet 15-8-19'!$A$11:$CN$476,33,FALSE)</f>
        <v>0</v>
      </c>
      <c r="AH128" s="3">
        <f>VLOOKUP(A128,'BalanceSheet 15-8-19'!$A$11:$CN$476,34,FALSE)</f>
        <v>0</v>
      </c>
      <c r="AI128" s="3">
        <f>VLOOKUP(A128,'BalanceSheet 15-8-19'!$A$11:$CN$476,35,FALSE)</f>
        <v>0</v>
      </c>
      <c r="AJ128" s="3">
        <f>VLOOKUP(A128,'BalanceSheet 15-8-19'!$A$11:$CN$476,36,FALSE)</f>
        <v>0</v>
      </c>
      <c r="AK128" s="3">
        <f>VLOOKUP(A128,'BalanceSheet 15-8-19'!$A$11:$CN$476,37,FALSE)</f>
        <v>0</v>
      </c>
      <c r="AL128" s="3">
        <f>VLOOKUP(A128,'BalanceSheet 15-8-19'!$A$11:$CN$476,38,FALSE)</f>
        <v>0</v>
      </c>
      <c r="AM128" s="3">
        <f>VLOOKUP(A128,'BalanceSheet 15-8-19'!$A$11:$CN$476,39,FALSE)</f>
        <v>0</v>
      </c>
      <c r="AN128" s="3">
        <f>VLOOKUP(A128,'BalanceSheet 15-8-19'!$A$11:$CN$476,40,FALSE)</f>
        <v>0</v>
      </c>
      <c r="AO128" s="3">
        <f>VLOOKUP(A128,'BalanceSheet 15-8-19'!$A$11:$CN$476,41,FALSE)</f>
        <v>0</v>
      </c>
      <c r="AP128" s="3">
        <f>VLOOKUP(A128,'BalanceSheet 15-8-19'!$A$11:$CN$476,42,FALSE)</f>
        <v>0</v>
      </c>
      <c r="AQ128" s="3">
        <f>VLOOKUP(A128,'BalanceSheet 15-8-19'!$A$11:$CN$476,43,FALSE)</f>
        <v>0</v>
      </c>
      <c r="AR128" s="3">
        <f>VLOOKUP(A128,'BalanceSheet 15-8-19'!$A$11:$CN$476,44,FALSE)</f>
        <v>0</v>
      </c>
      <c r="AS128" s="3">
        <f>VLOOKUP(A128,'BalanceSheet 15-8-19'!$A$11:$CN$476,45,FALSE)</f>
        <v>0</v>
      </c>
      <c r="AT128" s="3">
        <f>VLOOKUP(A128,'BalanceSheet 15-8-19'!$A$11:$CN$476,46,FALSE)</f>
        <v>0</v>
      </c>
      <c r="AU128" s="3">
        <f>VLOOKUP(A128,'BalanceSheet 15-8-19'!$A$11:$CN$476,47,FALSE)</f>
        <v>0</v>
      </c>
      <c r="AV128" s="3">
        <f>VLOOKUP(A128,'BalanceSheet 15-8-19'!$A$11:$CN$476,48,FALSE)</f>
        <v>0</v>
      </c>
      <c r="AW128" s="3">
        <f>VLOOKUP(A128,'BalanceSheet 15-8-19'!$A$11:$CN$476,49,FALSE)</f>
        <v>0</v>
      </c>
      <c r="AX128" s="3">
        <f>VLOOKUP(A128,'BalanceSheet 15-8-19'!$A$11:$CN$476,50,FALSE)</f>
        <v>0</v>
      </c>
      <c r="AY128" s="3">
        <f>VLOOKUP(A128,'BalanceSheet 15-8-19'!$A$11:$CN$476,51,FALSE)</f>
        <v>0</v>
      </c>
      <c r="AZ128" s="3">
        <f>VLOOKUP(A128,'BalanceSheet 15-8-19'!$A$11:$CN$476,52,FALSE)</f>
        <v>0</v>
      </c>
      <c r="BA128" s="3">
        <f>VLOOKUP(A128,'BalanceSheet 15-8-19'!$A$11:$CN$476,53,FALSE)</f>
        <v>0</v>
      </c>
      <c r="BB128" s="3">
        <f>VLOOKUP(A128,'BalanceSheet 15-8-19'!$A$11:$CN$476,54,FALSE)</f>
        <v>0</v>
      </c>
      <c r="BC128" s="3">
        <f>VLOOKUP(A128,'BalanceSheet 15-8-19'!$A$11:$CN$476,55,FALSE)</f>
        <v>0</v>
      </c>
      <c r="BD128" s="3">
        <f>VLOOKUP(A128,'BalanceSheet 15-8-19'!$A$11:$CN$476,56,FALSE)</f>
        <v>0</v>
      </c>
      <c r="BE128" s="3">
        <f>VLOOKUP(A128,'BalanceSheet 15-8-19'!$A$11:$CN$476,57,FALSE)</f>
        <v>0</v>
      </c>
      <c r="BF128" s="3">
        <f>VLOOKUP(A128,'BalanceSheet 15-8-19'!$A$11:$CN$476,58,FALSE)</f>
        <v>0</v>
      </c>
      <c r="BG128" s="12">
        <f>VLOOKUP(A128,'BalanceSheet 15-8-19'!$A$11:$CN$476,59,FALSE)</f>
        <v>0</v>
      </c>
      <c r="BH128" s="3">
        <f>VLOOKUP(A128,'BalanceSheet 15-8-19'!$A$11:$CN$476,60,FALSE)</f>
        <v>0</v>
      </c>
      <c r="BI128" s="3">
        <f>VLOOKUP(A128,'BalanceSheet 15-8-19'!$A$11:$CN$476,61,FALSE)</f>
        <v>0</v>
      </c>
      <c r="BJ128" s="3">
        <f>VLOOKUP(A128,'BalanceSheet 15-8-19'!$A$11:$CN$476,62,FALSE)</f>
        <v>0</v>
      </c>
      <c r="BK128" s="3"/>
      <c r="BL128" s="3">
        <f>VLOOKUP(A128,'BalanceSheet 15-8-19'!$A$11:$CN$476,64,FALSE)</f>
        <v>0</v>
      </c>
      <c r="BM128" s="3">
        <f>VLOOKUP(A128,'BalanceSheet 15-8-19'!$A$11:$CN$476,65,FALSE)</f>
        <v>0</v>
      </c>
      <c r="BN128" s="3">
        <f>VLOOKUP(A128,'BalanceSheet 15-8-19'!$A$11:$CN$476,66,FALSE)</f>
        <v>0</v>
      </c>
      <c r="BO128" s="3">
        <f>VLOOKUP(A128,'BalanceSheet 15-8-19'!$A$11:$CN$476,67,FALSE)</f>
        <v>0</v>
      </c>
      <c r="BP128" s="3">
        <f>VLOOKUP(A128,'BalanceSheet 15-8-19'!$A$11:$CN$476,68,FALSE)</f>
        <v>0</v>
      </c>
      <c r="BQ128" s="3">
        <f>VLOOKUP(A128,'BalanceSheet 15-8-19'!$A$11:$CN$476,69,FALSE)</f>
        <v>0</v>
      </c>
      <c r="BR128" s="3">
        <f>VLOOKUP(A128,'BalanceSheet 15-8-19'!$A$11:$CN$476,70,FALSE)</f>
        <v>0</v>
      </c>
      <c r="BS128" s="3">
        <f>VLOOKUP(A128,'BalanceSheet 15-8-19'!$A$11:$CN$476,71,FALSE)</f>
        <v>0</v>
      </c>
      <c r="BT128" s="3">
        <f>VLOOKUP(A128,'BalanceSheet 15-8-19'!$A$11:$CN$476,72,FALSE)</f>
        <v>0</v>
      </c>
      <c r="BU128" s="3">
        <f>VLOOKUP(A128,'BalanceSheet 15-8-19'!$A$11:$CN$476,73,FALSE)</f>
        <v>0</v>
      </c>
      <c r="BV128" s="3">
        <f>VLOOKUP(A128,'BalanceSheet 15-8-19'!$A$11:$CN$476,74,FALSE)</f>
        <v>0</v>
      </c>
      <c r="BW128" s="3">
        <f>VLOOKUP(A128,'BalanceSheet 15-8-19'!$A$11:$CN$476,75,FALSE)</f>
        <v>0</v>
      </c>
      <c r="BX128" s="3">
        <f>VLOOKUP(A128,'BalanceSheet 15-8-19'!$A$11:$CN$476,76,FALSE)</f>
        <v>0</v>
      </c>
      <c r="BY128" s="3">
        <f>VLOOKUP(A128,'BalanceSheet 15-8-19'!$A$11:$CN$476,77,FALSE)</f>
        <v>0</v>
      </c>
      <c r="BZ128" s="3">
        <f>VLOOKUP(A128,'BalanceSheet 15-8-19'!$A$11:$CN$476,78,FALSE)</f>
        <v>0</v>
      </c>
      <c r="CA128" s="3">
        <f>VLOOKUP(A128,'BalanceSheet 15-8-19'!$A$11:$CN$476,79,FALSE)</f>
        <v>0</v>
      </c>
      <c r="CB128" s="3">
        <f>VLOOKUP(A128,'BalanceSheet 15-8-19'!$A$11:$CN$476,80,FALSE)</f>
        <v>0</v>
      </c>
      <c r="CC128" s="3">
        <f>VLOOKUP(A128,'BalanceSheet 15-8-19'!$A$11:$CN$476,81,FALSE)</f>
        <v>0</v>
      </c>
      <c r="CD128" s="3">
        <f>VLOOKUP(A128,'BalanceSheet 15-8-19'!$A$11:$CN$476,82,FALSE)</f>
        <v>0</v>
      </c>
      <c r="CE128" s="3">
        <f>VLOOKUP(A128,'BalanceSheet 15-8-19'!$A$11:$CN$476,83,FALSE)</f>
        <v>0</v>
      </c>
      <c r="CF128" s="3">
        <f>VLOOKUP(A128,'BalanceSheet 15-8-19'!$A$11:$CN$476,84,FALSE)</f>
        <v>0</v>
      </c>
      <c r="CG128" s="3">
        <f>VLOOKUP(A128,'BalanceSheet 15-8-19'!$A$11:$CN$476,85,FALSE)</f>
        <v>0</v>
      </c>
      <c r="CH128" s="3">
        <f>VLOOKUP(A128,'BalanceSheet 15-8-19'!$A$11:$CN$476,86,FALSE)</f>
        <v>0</v>
      </c>
      <c r="CI128" s="3">
        <f>VLOOKUP(A128,'BalanceSheet 15-8-19'!$A$11:$CN$476,87,FALSE)</f>
        <v>0</v>
      </c>
      <c r="CJ128" s="3">
        <f>VLOOKUP(A128,'BalanceSheet 15-8-19'!$A$11:$CN$476,88,FALSE)</f>
        <v>0</v>
      </c>
      <c r="CK128" s="3">
        <f>VLOOKUP(A128,'BalanceSheet 15-8-19'!$A$11:$CN$476,89,FALSE)</f>
        <v>0</v>
      </c>
      <c r="CL128" s="3">
        <f>VLOOKUP(A128,'BalanceSheet 15-8-19'!$A$11:$CN$476,90,FALSE)</f>
        <v>0</v>
      </c>
      <c r="CM128" s="3">
        <f>VLOOKUP(A128,'BalanceSheet 15-8-19'!$A$11:$CN$476,91,FALSE)</f>
        <v>0</v>
      </c>
      <c r="CN128" s="3">
        <f>VLOOKUP(A128,'BalanceSheet 15-8-19'!$A$11:$CS$476,92,FALSE)</f>
        <v>0</v>
      </c>
      <c r="CO128" s="3">
        <f>VLOOKUP(A128,'BalanceSheet 15-8-19'!$A$11:$CS$476,93,FALSE)</f>
        <v>0</v>
      </c>
      <c r="CP128" s="3">
        <f>VLOOKUP(A128,'BalanceSheet 15-8-19'!$A$11:$CS$476,94,FALSE)</f>
        <v>0</v>
      </c>
      <c r="CQ128" s="3">
        <f>VLOOKUP(A128,'BalanceSheet 15-8-19'!$A$11:$CS$476,95,FALSE)</f>
        <v>0</v>
      </c>
      <c r="CR128" s="3">
        <f>VLOOKUP(A128,'BalanceSheet 15-8-19'!$A$11:$CS$476,96,FALSE)</f>
        <v>0</v>
      </c>
      <c r="CS128" s="3">
        <f t="shared" si="3"/>
        <v>0</v>
      </c>
      <c r="CU128" s="19">
        <f>CS128-('BalanceSheet 15-8-19'!CS128-'BalanceSheet 15-8-19'!CV128-'BalanceSheet 15-8-19'!CW128)</f>
        <v>0</v>
      </c>
      <c r="CW128" s="132">
        <f t="shared" si="4"/>
        <v>0</v>
      </c>
      <c r="CZ128" s="148">
        <f>HLOOKUP(A128,CJE!$I$5:$TV$2054,2050, FALSE)</f>
        <v>0</v>
      </c>
      <c r="DB128" s="148">
        <f t="shared" si="5"/>
        <v>0</v>
      </c>
    </row>
    <row r="129" spans="1:106" x14ac:dyDescent="0.2">
      <c r="A129" s="3" t="str">
        <f>'BalanceSheet 15-8-19'!A129</f>
        <v>100-201-09 - Allowance for doubtful accounts</v>
      </c>
      <c r="B129" s="3">
        <f>VLOOKUP(A129,'BalanceSheet 15-8-19'!$A$11:$CN$476,2,FALSE)</f>
        <v>0</v>
      </c>
      <c r="C129" s="3">
        <f>VLOOKUP(A129,'BalanceSheet 15-8-19'!$A$11:$CN$476,3,FALSE)</f>
        <v>0</v>
      </c>
      <c r="D129" s="3">
        <f>VLOOKUP(A129,'BalanceSheet 15-8-19'!$A$11:$CN$476,4,FALSE)</f>
        <v>0</v>
      </c>
      <c r="E129" s="3">
        <f>VLOOKUP(A129,'BalanceSheet 15-8-19'!$A$11:$CN$476,5,FALSE)</f>
        <v>0</v>
      </c>
      <c r="F129" s="3">
        <f>VLOOKUP(A129,'BalanceSheet 15-8-19'!$A$11:$CN$476,6,FALSE)</f>
        <v>0</v>
      </c>
      <c r="G129" s="3">
        <f>VLOOKUP(A129,'BalanceSheet 15-8-19'!$A$11:$CN$476,7,FALSE)</f>
        <v>0</v>
      </c>
      <c r="H129" s="3">
        <f>VLOOKUP(A129,'BalanceSheet 15-8-19'!$A$11:$CN$476,8,FALSE)</f>
        <v>0</v>
      </c>
      <c r="I129" s="3">
        <f>VLOOKUP(A129,'BalanceSheet 15-8-19'!$A$11:$CN$476,9,FALSE)</f>
        <v>0</v>
      </c>
      <c r="J129" s="3"/>
      <c r="K129" s="3">
        <f>VLOOKUP(A129,'BalanceSheet 15-8-19'!$A$11:$CN$476,11,FALSE)</f>
        <v>0</v>
      </c>
      <c r="L129" s="3">
        <f>VLOOKUP(A129,'BalanceSheet 15-8-19'!$A$11:$CN$476,12,FALSE)</f>
        <v>0</v>
      </c>
      <c r="M129" s="3">
        <f>VLOOKUP(A129,'BalanceSheet 15-8-19'!$A$11:$CN$476,13,FALSE)</f>
        <v>0</v>
      </c>
      <c r="N129" s="3">
        <f>VLOOKUP(A129,'BalanceSheet 15-8-19'!$A$11:$CN$476,14,FALSE)</f>
        <v>0</v>
      </c>
      <c r="O129" s="3">
        <f>VLOOKUP(A129,'BalanceSheet 15-8-19'!$A$11:$CN$476,15,FALSE)</f>
        <v>0</v>
      </c>
      <c r="P129" s="3">
        <f>VLOOKUP(A129,'BalanceSheet 15-8-19'!$A$11:$CN$476,16,FALSE)</f>
        <v>0</v>
      </c>
      <c r="Q129" s="3">
        <f>VLOOKUP(A129,'BalanceSheet 15-8-19'!$A$11:$CN$476,17,FALSE)</f>
        <v>0</v>
      </c>
      <c r="R129" s="3">
        <f>VLOOKUP(A129,'BalanceSheet 15-8-19'!$A$11:$CN$476,18,FALSE)</f>
        <v>0</v>
      </c>
      <c r="S129" s="3">
        <f>VLOOKUP(A129,'BalanceSheet 15-8-19'!$A$11:$CN$476,19,FALSE)</f>
        <v>0</v>
      </c>
      <c r="T129" s="3">
        <f>VLOOKUP(A129,'BalanceSheet 15-8-19'!$A$11:$CN$476,20,FALSE)</f>
        <v>0</v>
      </c>
      <c r="U129" s="3">
        <f>VLOOKUP(A129,'BalanceSheet 15-8-19'!$A$11:$CN$476,21,FALSE)</f>
        <v>0</v>
      </c>
      <c r="V129" s="3">
        <f>VLOOKUP(A129,'BalanceSheet 15-8-19'!$A$11:$CN$476,22,FALSE)</f>
        <v>0</v>
      </c>
      <c r="W129" s="3">
        <f>VLOOKUP(A129,'BalanceSheet 15-8-19'!$A$11:$CN$476,23,FALSE)</f>
        <v>0</v>
      </c>
      <c r="X129" s="3">
        <f>VLOOKUP(A129,'BalanceSheet 15-8-19'!$A$11:$CN$476,24,FALSE)</f>
        <v>0</v>
      </c>
      <c r="Y129" s="3">
        <f>VLOOKUP(A129,'BalanceSheet 15-8-19'!$A$11:$CN$476,25,FALSE)</f>
        <v>0</v>
      </c>
      <c r="Z129" s="3">
        <f>VLOOKUP(A129,'BalanceSheet 15-8-19'!$A$11:$CN$476,26,FALSE)</f>
        <v>0</v>
      </c>
      <c r="AA129" s="3">
        <f>VLOOKUP(A129,'BalanceSheet 15-8-19'!$A$11:$CN$476,27,FALSE)</f>
        <v>0</v>
      </c>
      <c r="AB129" s="3">
        <f>VLOOKUP(A129,'BalanceSheet 15-8-19'!$A$11:$CN$476,28,FALSE)</f>
        <v>0</v>
      </c>
      <c r="AC129" s="3">
        <f>VLOOKUP(A129,'BalanceSheet 15-8-19'!$A$11:$CN$476,29,FALSE)</f>
        <v>0</v>
      </c>
      <c r="AD129" s="3">
        <f>VLOOKUP(A129,'BalanceSheet 15-8-19'!$A$11:$CN$476,30,FALSE)</f>
        <v>0</v>
      </c>
      <c r="AE129" s="3">
        <f>VLOOKUP(A129,'BalanceSheet 15-8-19'!$A$11:$CN$476,31,FALSE)</f>
        <v>0</v>
      </c>
      <c r="AF129" s="3">
        <f>VLOOKUP(A129,'BalanceSheet 15-8-19'!$A$11:$CN$476,32,FALSE)</f>
        <v>0</v>
      </c>
      <c r="AG129" s="3">
        <f>VLOOKUP(A129,'BalanceSheet 15-8-19'!$A$11:$CN$476,33,FALSE)</f>
        <v>0</v>
      </c>
      <c r="AH129" s="3">
        <f>VLOOKUP(A129,'BalanceSheet 15-8-19'!$A$11:$CN$476,34,FALSE)</f>
        <v>0</v>
      </c>
      <c r="AI129" s="3">
        <f>VLOOKUP(A129,'BalanceSheet 15-8-19'!$A$11:$CN$476,35,FALSE)</f>
        <v>0</v>
      </c>
      <c r="AJ129" s="3">
        <f>VLOOKUP(A129,'BalanceSheet 15-8-19'!$A$11:$CN$476,36,FALSE)</f>
        <v>0</v>
      </c>
      <c r="AK129" s="3">
        <f>VLOOKUP(A129,'BalanceSheet 15-8-19'!$A$11:$CN$476,37,FALSE)</f>
        <v>0</v>
      </c>
      <c r="AL129" s="3">
        <f>VLOOKUP(A129,'BalanceSheet 15-8-19'!$A$11:$CN$476,38,FALSE)</f>
        <v>0</v>
      </c>
      <c r="AM129" s="3">
        <f>VLOOKUP(A129,'BalanceSheet 15-8-19'!$A$11:$CN$476,39,FALSE)</f>
        <v>0</v>
      </c>
      <c r="AN129" s="3">
        <f>VLOOKUP(A129,'BalanceSheet 15-8-19'!$A$11:$CN$476,40,FALSE)</f>
        <v>0</v>
      </c>
      <c r="AO129" s="3">
        <f>VLOOKUP(A129,'BalanceSheet 15-8-19'!$A$11:$CN$476,41,FALSE)</f>
        <v>0</v>
      </c>
      <c r="AP129" s="3">
        <f>VLOOKUP(A129,'BalanceSheet 15-8-19'!$A$11:$CN$476,42,FALSE)</f>
        <v>0</v>
      </c>
      <c r="AQ129" s="3">
        <f>VLOOKUP(A129,'BalanceSheet 15-8-19'!$A$11:$CN$476,43,FALSE)</f>
        <v>0</v>
      </c>
      <c r="AR129" s="3">
        <f>VLOOKUP(A129,'BalanceSheet 15-8-19'!$A$11:$CN$476,44,FALSE)</f>
        <v>0</v>
      </c>
      <c r="AS129" s="3">
        <f>VLOOKUP(A129,'BalanceSheet 15-8-19'!$A$11:$CN$476,45,FALSE)</f>
        <v>0</v>
      </c>
      <c r="AT129" s="3">
        <f>VLOOKUP(A129,'BalanceSheet 15-8-19'!$A$11:$CN$476,46,FALSE)</f>
        <v>0</v>
      </c>
      <c r="AU129" s="3">
        <f>VLOOKUP(A129,'BalanceSheet 15-8-19'!$A$11:$CN$476,47,FALSE)</f>
        <v>0</v>
      </c>
      <c r="AV129" s="3">
        <f>VLOOKUP(A129,'BalanceSheet 15-8-19'!$A$11:$CN$476,48,FALSE)</f>
        <v>0</v>
      </c>
      <c r="AW129" s="3">
        <f>VLOOKUP(A129,'BalanceSheet 15-8-19'!$A$11:$CN$476,49,FALSE)</f>
        <v>0</v>
      </c>
      <c r="AX129" s="3">
        <f>VLOOKUP(A129,'BalanceSheet 15-8-19'!$A$11:$CN$476,50,FALSE)</f>
        <v>0</v>
      </c>
      <c r="AY129" s="3">
        <f>VLOOKUP(A129,'BalanceSheet 15-8-19'!$A$11:$CN$476,51,FALSE)</f>
        <v>0</v>
      </c>
      <c r="AZ129" s="3">
        <f>VLOOKUP(A129,'BalanceSheet 15-8-19'!$A$11:$CN$476,52,FALSE)</f>
        <v>0</v>
      </c>
      <c r="BA129" s="3">
        <f>VLOOKUP(A129,'BalanceSheet 15-8-19'!$A$11:$CN$476,53,FALSE)</f>
        <v>0</v>
      </c>
      <c r="BB129" s="3">
        <f>VLOOKUP(A129,'BalanceSheet 15-8-19'!$A$11:$CN$476,54,FALSE)</f>
        <v>0</v>
      </c>
      <c r="BC129" s="3">
        <f>VLOOKUP(A129,'BalanceSheet 15-8-19'!$A$11:$CN$476,55,FALSE)</f>
        <v>0</v>
      </c>
      <c r="BD129" s="3">
        <f>VLOOKUP(A129,'BalanceSheet 15-8-19'!$A$11:$CN$476,56,FALSE)</f>
        <v>0</v>
      </c>
      <c r="BE129" s="3">
        <f>VLOOKUP(A129,'BalanceSheet 15-8-19'!$A$11:$CN$476,57,FALSE)</f>
        <v>0</v>
      </c>
      <c r="BF129" s="3">
        <f>VLOOKUP(A129,'BalanceSheet 15-8-19'!$A$11:$CN$476,58,FALSE)</f>
        <v>0</v>
      </c>
      <c r="BG129" s="12">
        <f>VLOOKUP(A129,'BalanceSheet 15-8-19'!$A$11:$CN$476,59,FALSE)</f>
        <v>0</v>
      </c>
      <c r="BH129" s="3">
        <f>VLOOKUP(A129,'BalanceSheet 15-8-19'!$A$11:$CN$476,60,FALSE)</f>
        <v>0</v>
      </c>
      <c r="BI129" s="3">
        <f>VLOOKUP(A129,'BalanceSheet 15-8-19'!$A$11:$CN$476,61,FALSE)</f>
        <v>0</v>
      </c>
      <c r="BJ129" s="3">
        <f>VLOOKUP(A129,'BalanceSheet 15-8-19'!$A$11:$CN$476,62,FALSE)</f>
        <v>0</v>
      </c>
      <c r="BK129" s="3"/>
      <c r="BL129" s="3">
        <f>VLOOKUP(A129,'BalanceSheet 15-8-19'!$A$11:$CN$476,64,FALSE)</f>
        <v>0</v>
      </c>
      <c r="BM129" s="3">
        <f>VLOOKUP(A129,'BalanceSheet 15-8-19'!$A$11:$CN$476,65,FALSE)</f>
        <v>0</v>
      </c>
      <c r="BN129" s="3">
        <f>VLOOKUP(A129,'BalanceSheet 15-8-19'!$A$11:$CN$476,66,FALSE)</f>
        <v>0</v>
      </c>
      <c r="BO129" s="3">
        <f>VLOOKUP(A129,'BalanceSheet 15-8-19'!$A$11:$CN$476,67,FALSE)</f>
        <v>0</v>
      </c>
      <c r="BP129" s="3">
        <f>VLOOKUP(A129,'BalanceSheet 15-8-19'!$A$11:$CN$476,68,FALSE)</f>
        <v>0</v>
      </c>
      <c r="BQ129" s="3">
        <f>VLOOKUP(A129,'BalanceSheet 15-8-19'!$A$11:$CN$476,69,FALSE)</f>
        <v>0</v>
      </c>
      <c r="BR129" s="3">
        <f>VLOOKUP(A129,'BalanceSheet 15-8-19'!$A$11:$CN$476,70,FALSE)</f>
        <v>0</v>
      </c>
      <c r="BS129" s="3">
        <f>VLOOKUP(A129,'BalanceSheet 15-8-19'!$A$11:$CN$476,71,FALSE)</f>
        <v>0</v>
      </c>
      <c r="BT129" s="3">
        <f>VLOOKUP(A129,'BalanceSheet 15-8-19'!$A$11:$CN$476,72,FALSE)</f>
        <v>0</v>
      </c>
      <c r="BU129" s="3">
        <f>VLOOKUP(A129,'BalanceSheet 15-8-19'!$A$11:$CN$476,73,FALSE)</f>
        <v>0</v>
      </c>
      <c r="BV129" s="3">
        <f>VLOOKUP(A129,'BalanceSheet 15-8-19'!$A$11:$CN$476,74,FALSE)</f>
        <v>0</v>
      </c>
      <c r="BW129" s="3">
        <f>VLOOKUP(A129,'BalanceSheet 15-8-19'!$A$11:$CN$476,75,FALSE)</f>
        <v>0</v>
      </c>
      <c r="BX129" s="3">
        <f>VLOOKUP(A129,'BalanceSheet 15-8-19'!$A$11:$CN$476,76,FALSE)</f>
        <v>0</v>
      </c>
      <c r="BY129" s="3">
        <f>VLOOKUP(A129,'BalanceSheet 15-8-19'!$A$11:$CN$476,77,FALSE)</f>
        <v>0</v>
      </c>
      <c r="BZ129" s="3">
        <f>VLOOKUP(A129,'BalanceSheet 15-8-19'!$A$11:$CN$476,78,FALSE)</f>
        <v>0</v>
      </c>
      <c r="CA129" s="3">
        <f>VLOOKUP(A129,'BalanceSheet 15-8-19'!$A$11:$CN$476,79,FALSE)</f>
        <v>0</v>
      </c>
      <c r="CB129" s="3">
        <f>VLOOKUP(A129,'BalanceSheet 15-8-19'!$A$11:$CN$476,80,FALSE)</f>
        <v>0</v>
      </c>
      <c r="CC129" s="3">
        <f>VLOOKUP(A129,'BalanceSheet 15-8-19'!$A$11:$CN$476,81,FALSE)</f>
        <v>0</v>
      </c>
      <c r="CD129" s="3">
        <f>VLOOKUP(A129,'BalanceSheet 15-8-19'!$A$11:$CN$476,82,FALSE)</f>
        <v>0</v>
      </c>
      <c r="CE129" s="3">
        <f>VLOOKUP(A129,'BalanceSheet 15-8-19'!$A$11:$CN$476,83,FALSE)</f>
        <v>0</v>
      </c>
      <c r="CF129" s="3">
        <f>VLOOKUP(A129,'BalanceSheet 15-8-19'!$A$11:$CN$476,84,FALSE)</f>
        <v>0</v>
      </c>
      <c r="CG129" s="3">
        <f>VLOOKUP(A129,'BalanceSheet 15-8-19'!$A$11:$CN$476,85,FALSE)</f>
        <v>0</v>
      </c>
      <c r="CH129" s="3">
        <f>VLOOKUP(A129,'BalanceSheet 15-8-19'!$A$11:$CN$476,86,FALSE)</f>
        <v>0</v>
      </c>
      <c r="CI129" s="3">
        <f>VLOOKUP(A129,'BalanceSheet 15-8-19'!$A$11:$CN$476,87,FALSE)</f>
        <v>0</v>
      </c>
      <c r="CJ129" s="3">
        <f>VLOOKUP(A129,'BalanceSheet 15-8-19'!$A$11:$CN$476,88,FALSE)</f>
        <v>0</v>
      </c>
      <c r="CK129" s="3">
        <f>VLOOKUP(A129,'BalanceSheet 15-8-19'!$A$11:$CN$476,89,FALSE)</f>
        <v>0</v>
      </c>
      <c r="CL129" s="3">
        <f>VLOOKUP(A129,'BalanceSheet 15-8-19'!$A$11:$CN$476,90,FALSE)</f>
        <v>0</v>
      </c>
      <c r="CM129" s="3">
        <f>VLOOKUP(A129,'BalanceSheet 15-8-19'!$A$11:$CN$476,91,FALSE)</f>
        <v>0</v>
      </c>
      <c r="CN129" s="3">
        <f>VLOOKUP(A129,'BalanceSheet 15-8-19'!$A$11:$CS$476,92,FALSE)</f>
        <v>0</v>
      </c>
      <c r="CO129" s="3">
        <f>VLOOKUP(A129,'BalanceSheet 15-8-19'!$A$11:$CS$476,93,FALSE)</f>
        <v>0</v>
      </c>
      <c r="CP129" s="3">
        <f>VLOOKUP(A129,'BalanceSheet 15-8-19'!$A$11:$CS$476,94,FALSE)</f>
        <v>0</v>
      </c>
      <c r="CQ129" s="3">
        <f>VLOOKUP(A129,'BalanceSheet 15-8-19'!$A$11:$CS$476,95,FALSE)</f>
        <v>0</v>
      </c>
      <c r="CR129" s="3">
        <f>VLOOKUP(A129,'BalanceSheet 15-8-19'!$A$11:$CS$476,96,FALSE)</f>
        <v>0</v>
      </c>
      <c r="CS129" s="3">
        <f t="shared" si="3"/>
        <v>0</v>
      </c>
      <c r="CU129" s="19">
        <f>CS129-('BalanceSheet 15-8-19'!CS129-'BalanceSheet 15-8-19'!CV129-'BalanceSheet 15-8-19'!CW129)</f>
        <v>0</v>
      </c>
      <c r="CW129" s="132">
        <f t="shared" si="4"/>
        <v>0</v>
      </c>
      <c r="CZ129" s="148">
        <f>HLOOKUP(A129,CJE!$I$5:$TV$2054,2050, FALSE)</f>
        <v>0</v>
      </c>
      <c r="DB129" s="148">
        <f t="shared" si="5"/>
        <v>0</v>
      </c>
    </row>
    <row r="130" spans="1:106" x14ac:dyDescent="0.2">
      <c r="A130" s="3" t="str">
        <f>'BalanceSheet 15-8-19'!A130</f>
        <v>100-201-10 - Accounts receivable - Eastwest</v>
      </c>
      <c r="B130" s="3">
        <f>VLOOKUP(A130,'BalanceSheet 15-8-19'!$A$11:$CN$476,2,FALSE)</f>
        <v>0</v>
      </c>
      <c r="C130" s="3">
        <f>VLOOKUP(A130,'BalanceSheet 15-8-19'!$A$11:$CN$476,3,FALSE)</f>
        <v>0</v>
      </c>
      <c r="D130" s="3">
        <f>VLOOKUP(A130,'BalanceSheet 15-8-19'!$A$11:$CN$476,4,FALSE)</f>
        <v>0</v>
      </c>
      <c r="E130" s="3">
        <f>VLOOKUP(A130,'BalanceSheet 15-8-19'!$A$11:$CN$476,5,FALSE)</f>
        <v>0</v>
      </c>
      <c r="F130" s="3">
        <f>VLOOKUP(A130,'BalanceSheet 15-8-19'!$A$11:$CN$476,6,FALSE)</f>
        <v>0</v>
      </c>
      <c r="G130" s="3">
        <f>VLOOKUP(A130,'BalanceSheet 15-8-19'!$A$11:$CN$476,7,FALSE)</f>
        <v>0</v>
      </c>
      <c r="H130" s="3">
        <f>VLOOKUP(A130,'BalanceSheet 15-8-19'!$A$11:$CN$476,8,FALSE)</f>
        <v>0</v>
      </c>
      <c r="I130" s="3">
        <f>VLOOKUP(A130,'BalanceSheet 15-8-19'!$A$11:$CN$476,9,FALSE)</f>
        <v>0</v>
      </c>
      <c r="J130" s="3"/>
      <c r="K130" s="3">
        <f>VLOOKUP(A130,'BalanceSheet 15-8-19'!$A$11:$CN$476,11,FALSE)</f>
        <v>0</v>
      </c>
      <c r="L130" s="3">
        <f>VLOOKUP(A130,'BalanceSheet 15-8-19'!$A$11:$CN$476,12,FALSE)</f>
        <v>0</v>
      </c>
      <c r="M130" s="3">
        <f>VLOOKUP(A130,'BalanceSheet 15-8-19'!$A$11:$CN$476,13,FALSE)</f>
        <v>0</v>
      </c>
      <c r="N130" s="3">
        <f>VLOOKUP(A130,'BalanceSheet 15-8-19'!$A$11:$CN$476,14,FALSE)</f>
        <v>0</v>
      </c>
      <c r="O130" s="3">
        <f>VLOOKUP(A130,'BalanceSheet 15-8-19'!$A$11:$CN$476,15,FALSE)</f>
        <v>0</v>
      </c>
      <c r="P130" s="3">
        <f>VLOOKUP(A130,'BalanceSheet 15-8-19'!$A$11:$CN$476,16,FALSE)</f>
        <v>0</v>
      </c>
      <c r="Q130" s="3">
        <f>VLOOKUP(A130,'BalanceSheet 15-8-19'!$A$11:$CN$476,17,FALSE)</f>
        <v>0</v>
      </c>
      <c r="R130" s="3">
        <f>VLOOKUP(A130,'BalanceSheet 15-8-19'!$A$11:$CN$476,18,FALSE)</f>
        <v>0</v>
      </c>
      <c r="S130" s="3">
        <f>VLOOKUP(A130,'BalanceSheet 15-8-19'!$A$11:$CN$476,19,FALSE)</f>
        <v>0</v>
      </c>
      <c r="T130" s="3">
        <f>VLOOKUP(A130,'BalanceSheet 15-8-19'!$A$11:$CN$476,20,FALSE)</f>
        <v>0</v>
      </c>
      <c r="U130" s="3">
        <f>VLOOKUP(A130,'BalanceSheet 15-8-19'!$A$11:$CN$476,21,FALSE)</f>
        <v>0</v>
      </c>
      <c r="V130" s="3">
        <f>VLOOKUP(A130,'BalanceSheet 15-8-19'!$A$11:$CN$476,22,FALSE)</f>
        <v>0</v>
      </c>
      <c r="W130" s="3">
        <f>VLOOKUP(A130,'BalanceSheet 15-8-19'!$A$11:$CN$476,23,FALSE)</f>
        <v>0</v>
      </c>
      <c r="X130" s="3">
        <f>VLOOKUP(A130,'BalanceSheet 15-8-19'!$A$11:$CN$476,24,FALSE)</f>
        <v>0</v>
      </c>
      <c r="Y130" s="3">
        <f>VLOOKUP(A130,'BalanceSheet 15-8-19'!$A$11:$CN$476,25,FALSE)</f>
        <v>0</v>
      </c>
      <c r="Z130" s="3">
        <f>VLOOKUP(A130,'BalanceSheet 15-8-19'!$A$11:$CN$476,26,FALSE)</f>
        <v>0</v>
      </c>
      <c r="AA130" s="3">
        <f>VLOOKUP(A130,'BalanceSheet 15-8-19'!$A$11:$CN$476,27,FALSE)</f>
        <v>0</v>
      </c>
      <c r="AB130" s="3">
        <f>VLOOKUP(A130,'BalanceSheet 15-8-19'!$A$11:$CN$476,28,FALSE)</f>
        <v>0</v>
      </c>
      <c r="AC130" s="3">
        <f>VLOOKUP(A130,'BalanceSheet 15-8-19'!$A$11:$CN$476,29,FALSE)</f>
        <v>0</v>
      </c>
      <c r="AD130" s="3">
        <f>VLOOKUP(A130,'BalanceSheet 15-8-19'!$A$11:$CN$476,30,FALSE)</f>
        <v>0</v>
      </c>
      <c r="AE130" s="3">
        <f>VLOOKUP(A130,'BalanceSheet 15-8-19'!$A$11:$CN$476,31,FALSE)</f>
        <v>0</v>
      </c>
      <c r="AF130" s="3">
        <f>VLOOKUP(A130,'BalanceSheet 15-8-19'!$A$11:$CN$476,32,FALSE)</f>
        <v>0</v>
      </c>
      <c r="AG130" s="3">
        <f>VLOOKUP(A130,'BalanceSheet 15-8-19'!$A$11:$CN$476,33,FALSE)</f>
        <v>0</v>
      </c>
      <c r="AH130" s="3">
        <f>VLOOKUP(A130,'BalanceSheet 15-8-19'!$A$11:$CN$476,34,FALSE)</f>
        <v>0</v>
      </c>
      <c r="AI130" s="3">
        <f>VLOOKUP(A130,'BalanceSheet 15-8-19'!$A$11:$CN$476,35,FALSE)</f>
        <v>0</v>
      </c>
      <c r="AJ130" s="3">
        <f>VLOOKUP(A130,'BalanceSheet 15-8-19'!$A$11:$CN$476,36,FALSE)</f>
        <v>0</v>
      </c>
      <c r="AK130" s="3">
        <f>VLOOKUP(A130,'BalanceSheet 15-8-19'!$A$11:$CN$476,37,FALSE)</f>
        <v>0</v>
      </c>
      <c r="AL130" s="3">
        <f>VLOOKUP(A130,'BalanceSheet 15-8-19'!$A$11:$CN$476,38,FALSE)</f>
        <v>0</v>
      </c>
      <c r="AM130" s="3">
        <f>VLOOKUP(A130,'BalanceSheet 15-8-19'!$A$11:$CN$476,39,FALSE)</f>
        <v>0</v>
      </c>
      <c r="AN130" s="3">
        <f>VLOOKUP(A130,'BalanceSheet 15-8-19'!$A$11:$CN$476,40,FALSE)</f>
        <v>0</v>
      </c>
      <c r="AO130" s="3">
        <f>VLOOKUP(A130,'BalanceSheet 15-8-19'!$A$11:$CN$476,41,FALSE)</f>
        <v>0</v>
      </c>
      <c r="AP130" s="3">
        <f>VLOOKUP(A130,'BalanceSheet 15-8-19'!$A$11:$CN$476,42,FALSE)</f>
        <v>0</v>
      </c>
      <c r="AQ130" s="3">
        <f>VLOOKUP(A130,'BalanceSheet 15-8-19'!$A$11:$CN$476,43,FALSE)</f>
        <v>0</v>
      </c>
      <c r="AR130" s="3">
        <f>VLOOKUP(A130,'BalanceSheet 15-8-19'!$A$11:$CN$476,44,FALSE)</f>
        <v>0</v>
      </c>
      <c r="AS130" s="3">
        <f>VLOOKUP(A130,'BalanceSheet 15-8-19'!$A$11:$CN$476,45,FALSE)</f>
        <v>0</v>
      </c>
      <c r="AT130" s="3">
        <f>VLOOKUP(A130,'BalanceSheet 15-8-19'!$A$11:$CN$476,46,FALSE)</f>
        <v>0</v>
      </c>
      <c r="AU130" s="3">
        <f>VLOOKUP(A130,'BalanceSheet 15-8-19'!$A$11:$CN$476,47,FALSE)</f>
        <v>0</v>
      </c>
      <c r="AV130" s="3">
        <f>VLOOKUP(A130,'BalanceSheet 15-8-19'!$A$11:$CN$476,48,FALSE)</f>
        <v>0</v>
      </c>
      <c r="AW130" s="3">
        <f>VLOOKUP(A130,'BalanceSheet 15-8-19'!$A$11:$CN$476,49,FALSE)</f>
        <v>0</v>
      </c>
      <c r="AX130" s="3">
        <f>VLOOKUP(A130,'BalanceSheet 15-8-19'!$A$11:$CN$476,50,FALSE)</f>
        <v>0</v>
      </c>
      <c r="AY130" s="3">
        <f>VLOOKUP(A130,'BalanceSheet 15-8-19'!$A$11:$CN$476,51,FALSE)</f>
        <v>0</v>
      </c>
      <c r="AZ130" s="3">
        <f>VLOOKUP(A130,'BalanceSheet 15-8-19'!$A$11:$CN$476,52,FALSE)</f>
        <v>0</v>
      </c>
      <c r="BA130" s="3">
        <f>VLOOKUP(A130,'BalanceSheet 15-8-19'!$A$11:$CN$476,53,FALSE)</f>
        <v>0</v>
      </c>
      <c r="BB130" s="3">
        <f>VLOOKUP(A130,'BalanceSheet 15-8-19'!$A$11:$CN$476,54,FALSE)</f>
        <v>0</v>
      </c>
      <c r="BC130" s="3">
        <f>VLOOKUP(A130,'BalanceSheet 15-8-19'!$A$11:$CN$476,55,FALSE)</f>
        <v>0</v>
      </c>
      <c r="BD130" s="3">
        <f>VLOOKUP(A130,'BalanceSheet 15-8-19'!$A$11:$CN$476,56,FALSE)</f>
        <v>0</v>
      </c>
      <c r="BE130" s="3">
        <f>VLOOKUP(A130,'BalanceSheet 15-8-19'!$A$11:$CN$476,57,FALSE)</f>
        <v>0</v>
      </c>
      <c r="BF130" s="3">
        <f>VLOOKUP(A130,'BalanceSheet 15-8-19'!$A$11:$CN$476,58,FALSE)</f>
        <v>0</v>
      </c>
      <c r="BG130" s="12">
        <f>VLOOKUP(A130,'BalanceSheet 15-8-19'!$A$11:$CN$476,59,FALSE)</f>
        <v>0</v>
      </c>
      <c r="BH130" s="3">
        <f>VLOOKUP(A130,'BalanceSheet 15-8-19'!$A$11:$CN$476,60,FALSE)</f>
        <v>0</v>
      </c>
      <c r="BI130" s="3">
        <f>VLOOKUP(A130,'BalanceSheet 15-8-19'!$A$11:$CN$476,61,FALSE)</f>
        <v>0</v>
      </c>
      <c r="BJ130" s="3">
        <f>VLOOKUP(A130,'BalanceSheet 15-8-19'!$A$11:$CN$476,62,FALSE)</f>
        <v>0</v>
      </c>
      <c r="BK130" s="3"/>
      <c r="BL130" s="3">
        <f>VLOOKUP(A130,'BalanceSheet 15-8-19'!$A$11:$CN$476,64,FALSE)</f>
        <v>0</v>
      </c>
      <c r="BM130" s="3">
        <f>VLOOKUP(A130,'BalanceSheet 15-8-19'!$A$11:$CN$476,65,FALSE)</f>
        <v>0</v>
      </c>
      <c r="BN130" s="3">
        <f>VLOOKUP(A130,'BalanceSheet 15-8-19'!$A$11:$CN$476,66,FALSE)</f>
        <v>0</v>
      </c>
      <c r="BO130" s="3">
        <f>VLOOKUP(A130,'BalanceSheet 15-8-19'!$A$11:$CN$476,67,FALSE)</f>
        <v>0</v>
      </c>
      <c r="BP130" s="3">
        <f>VLOOKUP(A130,'BalanceSheet 15-8-19'!$A$11:$CN$476,68,FALSE)</f>
        <v>0</v>
      </c>
      <c r="BQ130" s="3">
        <f>VLOOKUP(A130,'BalanceSheet 15-8-19'!$A$11:$CN$476,69,FALSE)</f>
        <v>0</v>
      </c>
      <c r="BR130" s="3">
        <f>VLOOKUP(A130,'BalanceSheet 15-8-19'!$A$11:$CN$476,70,FALSE)</f>
        <v>0</v>
      </c>
      <c r="BS130" s="3">
        <f>VLOOKUP(A130,'BalanceSheet 15-8-19'!$A$11:$CN$476,71,FALSE)</f>
        <v>0</v>
      </c>
      <c r="BT130" s="3">
        <f>VLOOKUP(A130,'BalanceSheet 15-8-19'!$A$11:$CN$476,72,FALSE)</f>
        <v>0</v>
      </c>
      <c r="BU130" s="3">
        <f>VLOOKUP(A130,'BalanceSheet 15-8-19'!$A$11:$CN$476,73,FALSE)</f>
        <v>0</v>
      </c>
      <c r="BV130" s="3">
        <f>VLOOKUP(A130,'BalanceSheet 15-8-19'!$A$11:$CN$476,74,FALSE)</f>
        <v>0</v>
      </c>
      <c r="BW130" s="3">
        <f>VLOOKUP(A130,'BalanceSheet 15-8-19'!$A$11:$CN$476,75,FALSE)</f>
        <v>0</v>
      </c>
      <c r="BX130" s="3">
        <f>VLOOKUP(A130,'BalanceSheet 15-8-19'!$A$11:$CN$476,76,FALSE)</f>
        <v>0</v>
      </c>
      <c r="BY130" s="3">
        <f>VLOOKUP(A130,'BalanceSheet 15-8-19'!$A$11:$CN$476,77,FALSE)</f>
        <v>0</v>
      </c>
      <c r="BZ130" s="3">
        <f>VLOOKUP(A130,'BalanceSheet 15-8-19'!$A$11:$CN$476,78,FALSE)</f>
        <v>0</v>
      </c>
      <c r="CA130" s="3">
        <f>VLOOKUP(A130,'BalanceSheet 15-8-19'!$A$11:$CN$476,79,FALSE)</f>
        <v>0</v>
      </c>
      <c r="CB130" s="3">
        <f>VLOOKUP(A130,'BalanceSheet 15-8-19'!$A$11:$CN$476,80,FALSE)</f>
        <v>0</v>
      </c>
      <c r="CC130" s="3">
        <f>VLOOKUP(A130,'BalanceSheet 15-8-19'!$A$11:$CN$476,81,FALSE)</f>
        <v>0</v>
      </c>
      <c r="CD130" s="3">
        <f>VLOOKUP(A130,'BalanceSheet 15-8-19'!$A$11:$CN$476,82,FALSE)</f>
        <v>0</v>
      </c>
      <c r="CE130" s="3">
        <f>VLOOKUP(A130,'BalanceSheet 15-8-19'!$A$11:$CN$476,83,FALSE)</f>
        <v>0</v>
      </c>
      <c r="CF130" s="3">
        <f>VLOOKUP(A130,'BalanceSheet 15-8-19'!$A$11:$CN$476,84,FALSE)</f>
        <v>0</v>
      </c>
      <c r="CG130" s="3">
        <f>VLOOKUP(A130,'BalanceSheet 15-8-19'!$A$11:$CN$476,85,FALSE)</f>
        <v>0</v>
      </c>
      <c r="CH130" s="3">
        <f>VLOOKUP(A130,'BalanceSheet 15-8-19'!$A$11:$CN$476,86,FALSE)</f>
        <v>0</v>
      </c>
      <c r="CI130" s="3">
        <f>VLOOKUP(A130,'BalanceSheet 15-8-19'!$A$11:$CN$476,87,FALSE)</f>
        <v>0</v>
      </c>
      <c r="CJ130" s="3">
        <f>VLOOKUP(A130,'BalanceSheet 15-8-19'!$A$11:$CN$476,88,FALSE)</f>
        <v>0</v>
      </c>
      <c r="CK130" s="3">
        <f>VLOOKUP(A130,'BalanceSheet 15-8-19'!$A$11:$CN$476,89,FALSE)</f>
        <v>0</v>
      </c>
      <c r="CL130" s="3">
        <f>VLOOKUP(A130,'BalanceSheet 15-8-19'!$A$11:$CN$476,90,FALSE)</f>
        <v>0</v>
      </c>
      <c r="CM130" s="3">
        <f>VLOOKUP(A130,'BalanceSheet 15-8-19'!$A$11:$CN$476,91,FALSE)</f>
        <v>0</v>
      </c>
      <c r="CN130" s="3">
        <f>VLOOKUP(A130,'BalanceSheet 15-8-19'!$A$11:$CS$476,92,FALSE)</f>
        <v>0</v>
      </c>
      <c r="CO130" s="3">
        <f>VLOOKUP(A130,'BalanceSheet 15-8-19'!$A$11:$CS$476,93,FALSE)</f>
        <v>0</v>
      </c>
      <c r="CP130" s="3">
        <f>VLOOKUP(A130,'BalanceSheet 15-8-19'!$A$11:$CS$476,94,FALSE)</f>
        <v>0</v>
      </c>
      <c r="CQ130" s="3">
        <f>VLOOKUP(A130,'BalanceSheet 15-8-19'!$A$11:$CS$476,95,FALSE)</f>
        <v>0</v>
      </c>
      <c r="CR130" s="3">
        <f>VLOOKUP(A130,'BalanceSheet 15-8-19'!$A$11:$CS$476,96,FALSE)</f>
        <v>0</v>
      </c>
      <c r="CS130" s="3">
        <f t="shared" si="3"/>
        <v>0</v>
      </c>
      <c r="CU130" s="19">
        <f>CS130-('BalanceSheet 15-8-19'!CS130-'BalanceSheet 15-8-19'!CV130-'BalanceSheet 15-8-19'!CW130)</f>
        <v>0</v>
      </c>
      <c r="CW130" s="132">
        <f t="shared" si="4"/>
        <v>0</v>
      </c>
      <c r="CZ130" s="148">
        <f>HLOOKUP(A130,CJE!$I$5:$TV$2054,2050, FALSE)</f>
        <v>0</v>
      </c>
      <c r="DB130" s="148">
        <f t="shared" si="5"/>
        <v>0</v>
      </c>
    </row>
    <row r="131" spans="1:106" x14ac:dyDescent="0.2">
      <c r="A131" s="3" t="str">
        <f>'BalanceSheet 15-8-19'!A131</f>
        <v>100-201-11 - Accounts receivable - GHL</v>
      </c>
      <c r="B131" s="3">
        <f>VLOOKUP(A131,'BalanceSheet 15-8-19'!$A$11:$CN$476,2,FALSE)</f>
        <v>0</v>
      </c>
      <c r="C131" s="3">
        <f>VLOOKUP(A131,'BalanceSheet 15-8-19'!$A$11:$CN$476,3,FALSE)</f>
        <v>0</v>
      </c>
      <c r="D131" s="3">
        <f>VLOOKUP(A131,'BalanceSheet 15-8-19'!$A$11:$CN$476,4,FALSE)</f>
        <v>0</v>
      </c>
      <c r="E131" s="3">
        <f>VLOOKUP(A131,'BalanceSheet 15-8-19'!$A$11:$CN$476,5,FALSE)</f>
        <v>0</v>
      </c>
      <c r="F131" s="3">
        <f>VLOOKUP(A131,'BalanceSheet 15-8-19'!$A$11:$CN$476,6,FALSE)</f>
        <v>0</v>
      </c>
      <c r="G131" s="3">
        <f>VLOOKUP(A131,'BalanceSheet 15-8-19'!$A$11:$CN$476,7,FALSE)</f>
        <v>0</v>
      </c>
      <c r="H131" s="3">
        <f>VLOOKUP(A131,'BalanceSheet 15-8-19'!$A$11:$CN$476,8,FALSE)</f>
        <v>0</v>
      </c>
      <c r="I131" s="3">
        <f>VLOOKUP(A131,'BalanceSheet 15-8-19'!$A$11:$CN$476,9,FALSE)</f>
        <v>0</v>
      </c>
      <c r="J131" s="3"/>
      <c r="K131" s="3">
        <f>VLOOKUP(A131,'BalanceSheet 15-8-19'!$A$11:$CN$476,11,FALSE)</f>
        <v>0</v>
      </c>
      <c r="L131" s="3">
        <f>VLOOKUP(A131,'BalanceSheet 15-8-19'!$A$11:$CN$476,12,FALSE)</f>
        <v>0</v>
      </c>
      <c r="M131" s="3">
        <f>VLOOKUP(A131,'BalanceSheet 15-8-19'!$A$11:$CN$476,13,FALSE)</f>
        <v>0</v>
      </c>
      <c r="N131" s="3">
        <f>VLOOKUP(A131,'BalanceSheet 15-8-19'!$A$11:$CN$476,14,FALSE)</f>
        <v>0</v>
      </c>
      <c r="O131" s="3">
        <f>VLOOKUP(A131,'BalanceSheet 15-8-19'!$A$11:$CN$476,15,FALSE)</f>
        <v>0</v>
      </c>
      <c r="P131" s="3">
        <f>VLOOKUP(A131,'BalanceSheet 15-8-19'!$A$11:$CN$476,16,FALSE)</f>
        <v>0</v>
      </c>
      <c r="Q131" s="3">
        <f>VLOOKUP(A131,'BalanceSheet 15-8-19'!$A$11:$CN$476,17,FALSE)</f>
        <v>0</v>
      </c>
      <c r="R131" s="3">
        <f>VLOOKUP(A131,'BalanceSheet 15-8-19'!$A$11:$CN$476,18,FALSE)</f>
        <v>0</v>
      </c>
      <c r="S131" s="3">
        <f>VLOOKUP(A131,'BalanceSheet 15-8-19'!$A$11:$CN$476,19,FALSE)</f>
        <v>0</v>
      </c>
      <c r="T131" s="3">
        <f>VLOOKUP(A131,'BalanceSheet 15-8-19'!$A$11:$CN$476,20,FALSE)</f>
        <v>0</v>
      </c>
      <c r="U131" s="3">
        <f>VLOOKUP(A131,'BalanceSheet 15-8-19'!$A$11:$CN$476,21,FALSE)</f>
        <v>0</v>
      </c>
      <c r="V131" s="3">
        <f>VLOOKUP(A131,'BalanceSheet 15-8-19'!$A$11:$CN$476,22,FALSE)</f>
        <v>0</v>
      </c>
      <c r="W131" s="3">
        <f>VLOOKUP(A131,'BalanceSheet 15-8-19'!$A$11:$CN$476,23,FALSE)</f>
        <v>0</v>
      </c>
      <c r="X131" s="3">
        <f>VLOOKUP(A131,'BalanceSheet 15-8-19'!$A$11:$CN$476,24,FALSE)</f>
        <v>0</v>
      </c>
      <c r="Y131" s="3">
        <f>VLOOKUP(A131,'BalanceSheet 15-8-19'!$A$11:$CN$476,25,FALSE)</f>
        <v>0</v>
      </c>
      <c r="Z131" s="3">
        <f>VLOOKUP(A131,'BalanceSheet 15-8-19'!$A$11:$CN$476,26,FALSE)</f>
        <v>0</v>
      </c>
      <c r="AA131" s="3">
        <f>VLOOKUP(A131,'BalanceSheet 15-8-19'!$A$11:$CN$476,27,FALSE)</f>
        <v>0</v>
      </c>
      <c r="AB131" s="3">
        <f>VLOOKUP(A131,'BalanceSheet 15-8-19'!$A$11:$CN$476,28,FALSE)</f>
        <v>0</v>
      </c>
      <c r="AC131" s="3">
        <f>VLOOKUP(A131,'BalanceSheet 15-8-19'!$A$11:$CN$476,29,FALSE)</f>
        <v>0</v>
      </c>
      <c r="AD131" s="3">
        <f>VLOOKUP(A131,'BalanceSheet 15-8-19'!$A$11:$CN$476,30,FALSE)</f>
        <v>0</v>
      </c>
      <c r="AE131" s="3">
        <f>VLOOKUP(A131,'BalanceSheet 15-8-19'!$A$11:$CN$476,31,FALSE)</f>
        <v>0</v>
      </c>
      <c r="AF131" s="3">
        <f>VLOOKUP(A131,'BalanceSheet 15-8-19'!$A$11:$CN$476,32,FALSE)</f>
        <v>0</v>
      </c>
      <c r="AG131" s="3">
        <f>VLOOKUP(A131,'BalanceSheet 15-8-19'!$A$11:$CN$476,33,FALSE)</f>
        <v>0</v>
      </c>
      <c r="AH131" s="3">
        <f>VLOOKUP(A131,'BalanceSheet 15-8-19'!$A$11:$CN$476,34,FALSE)</f>
        <v>0</v>
      </c>
      <c r="AI131" s="3">
        <f>VLOOKUP(A131,'BalanceSheet 15-8-19'!$A$11:$CN$476,35,FALSE)</f>
        <v>0</v>
      </c>
      <c r="AJ131" s="3">
        <f>VLOOKUP(A131,'BalanceSheet 15-8-19'!$A$11:$CN$476,36,FALSE)</f>
        <v>0</v>
      </c>
      <c r="AK131" s="3">
        <f>VLOOKUP(A131,'BalanceSheet 15-8-19'!$A$11:$CN$476,37,FALSE)</f>
        <v>0</v>
      </c>
      <c r="AL131" s="3">
        <f>VLOOKUP(A131,'BalanceSheet 15-8-19'!$A$11:$CN$476,38,FALSE)</f>
        <v>0</v>
      </c>
      <c r="AM131" s="3">
        <f>VLOOKUP(A131,'BalanceSheet 15-8-19'!$A$11:$CN$476,39,FALSE)</f>
        <v>0</v>
      </c>
      <c r="AN131" s="3">
        <f>VLOOKUP(A131,'BalanceSheet 15-8-19'!$A$11:$CN$476,40,FALSE)</f>
        <v>0</v>
      </c>
      <c r="AO131" s="3">
        <f>VLOOKUP(A131,'BalanceSheet 15-8-19'!$A$11:$CN$476,41,FALSE)</f>
        <v>0</v>
      </c>
      <c r="AP131" s="3">
        <f>VLOOKUP(A131,'BalanceSheet 15-8-19'!$A$11:$CN$476,42,FALSE)</f>
        <v>0</v>
      </c>
      <c r="AQ131" s="3">
        <f>VLOOKUP(A131,'BalanceSheet 15-8-19'!$A$11:$CN$476,43,FALSE)</f>
        <v>0</v>
      </c>
      <c r="AR131" s="3">
        <f>VLOOKUP(A131,'BalanceSheet 15-8-19'!$A$11:$CN$476,44,FALSE)</f>
        <v>0</v>
      </c>
      <c r="AS131" s="3">
        <f>VLOOKUP(A131,'BalanceSheet 15-8-19'!$A$11:$CN$476,45,FALSE)</f>
        <v>0</v>
      </c>
      <c r="AT131" s="3">
        <f>VLOOKUP(A131,'BalanceSheet 15-8-19'!$A$11:$CN$476,46,FALSE)</f>
        <v>0</v>
      </c>
      <c r="AU131" s="3">
        <f>VLOOKUP(A131,'BalanceSheet 15-8-19'!$A$11:$CN$476,47,FALSE)</f>
        <v>0</v>
      </c>
      <c r="AV131" s="3">
        <f>VLOOKUP(A131,'BalanceSheet 15-8-19'!$A$11:$CN$476,48,FALSE)</f>
        <v>0</v>
      </c>
      <c r="AW131" s="3">
        <f>VLOOKUP(A131,'BalanceSheet 15-8-19'!$A$11:$CN$476,49,FALSE)</f>
        <v>0</v>
      </c>
      <c r="AX131" s="3">
        <f>VLOOKUP(A131,'BalanceSheet 15-8-19'!$A$11:$CN$476,50,FALSE)</f>
        <v>0</v>
      </c>
      <c r="AY131" s="3">
        <f>VLOOKUP(A131,'BalanceSheet 15-8-19'!$A$11:$CN$476,51,FALSE)</f>
        <v>0</v>
      </c>
      <c r="AZ131" s="3">
        <f>VLOOKUP(A131,'BalanceSheet 15-8-19'!$A$11:$CN$476,52,FALSE)</f>
        <v>0</v>
      </c>
      <c r="BA131" s="3">
        <f>VLOOKUP(A131,'BalanceSheet 15-8-19'!$A$11:$CN$476,53,FALSE)</f>
        <v>0</v>
      </c>
      <c r="BB131" s="3">
        <f>VLOOKUP(A131,'BalanceSheet 15-8-19'!$A$11:$CN$476,54,FALSE)</f>
        <v>0</v>
      </c>
      <c r="BC131" s="3">
        <f>VLOOKUP(A131,'BalanceSheet 15-8-19'!$A$11:$CN$476,55,FALSE)</f>
        <v>0</v>
      </c>
      <c r="BD131" s="3">
        <f>VLOOKUP(A131,'BalanceSheet 15-8-19'!$A$11:$CN$476,56,FALSE)</f>
        <v>0</v>
      </c>
      <c r="BE131" s="3">
        <f>VLOOKUP(A131,'BalanceSheet 15-8-19'!$A$11:$CN$476,57,FALSE)</f>
        <v>0</v>
      </c>
      <c r="BF131" s="3">
        <f>VLOOKUP(A131,'BalanceSheet 15-8-19'!$A$11:$CN$476,58,FALSE)</f>
        <v>0</v>
      </c>
      <c r="BG131" s="12">
        <f>VLOOKUP(A131,'BalanceSheet 15-8-19'!$A$11:$CN$476,59,FALSE)</f>
        <v>0</v>
      </c>
      <c r="BH131" s="3">
        <f>VLOOKUP(A131,'BalanceSheet 15-8-19'!$A$11:$CN$476,60,FALSE)</f>
        <v>0</v>
      </c>
      <c r="BI131" s="3">
        <f>VLOOKUP(A131,'BalanceSheet 15-8-19'!$A$11:$CN$476,61,FALSE)</f>
        <v>0</v>
      </c>
      <c r="BJ131" s="3">
        <f>VLOOKUP(A131,'BalanceSheet 15-8-19'!$A$11:$CN$476,62,FALSE)</f>
        <v>0</v>
      </c>
      <c r="BK131" s="3"/>
      <c r="BL131" s="3">
        <f>VLOOKUP(A131,'BalanceSheet 15-8-19'!$A$11:$CN$476,64,FALSE)</f>
        <v>0</v>
      </c>
      <c r="BM131" s="3">
        <f>VLOOKUP(A131,'BalanceSheet 15-8-19'!$A$11:$CN$476,65,FALSE)</f>
        <v>0</v>
      </c>
      <c r="BN131" s="3">
        <f>VLOOKUP(A131,'BalanceSheet 15-8-19'!$A$11:$CN$476,66,FALSE)</f>
        <v>0</v>
      </c>
      <c r="BO131" s="3">
        <f>VLOOKUP(A131,'BalanceSheet 15-8-19'!$A$11:$CN$476,67,FALSE)</f>
        <v>0</v>
      </c>
      <c r="BP131" s="3">
        <f>VLOOKUP(A131,'BalanceSheet 15-8-19'!$A$11:$CN$476,68,FALSE)</f>
        <v>0</v>
      </c>
      <c r="BQ131" s="3">
        <f>VLOOKUP(A131,'BalanceSheet 15-8-19'!$A$11:$CN$476,69,FALSE)</f>
        <v>0</v>
      </c>
      <c r="BR131" s="3">
        <f>VLOOKUP(A131,'BalanceSheet 15-8-19'!$A$11:$CN$476,70,FALSE)</f>
        <v>0</v>
      </c>
      <c r="BS131" s="3">
        <f>VLOOKUP(A131,'BalanceSheet 15-8-19'!$A$11:$CN$476,71,FALSE)</f>
        <v>0</v>
      </c>
      <c r="BT131" s="3">
        <f>VLOOKUP(A131,'BalanceSheet 15-8-19'!$A$11:$CN$476,72,FALSE)</f>
        <v>0</v>
      </c>
      <c r="BU131" s="3">
        <f>VLOOKUP(A131,'BalanceSheet 15-8-19'!$A$11:$CN$476,73,FALSE)</f>
        <v>0</v>
      </c>
      <c r="BV131" s="3">
        <f>VLOOKUP(A131,'BalanceSheet 15-8-19'!$A$11:$CN$476,74,FALSE)</f>
        <v>0</v>
      </c>
      <c r="BW131" s="3">
        <f>VLOOKUP(A131,'BalanceSheet 15-8-19'!$A$11:$CN$476,75,FALSE)</f>
        <v>0</v>
      </c>
      <c r="BX131" s="3">
        <f>VLOOKUP(A131,'BalanceSheet 15-8-19'!$A$11:$CN$476,76,FALSE)</f>
        <v>0</v>
      </c>
      <c r="BY131" s="3">
        <f>VLOOKUP(A131,'BalanceSheet 15-8-19'!$A$11:$CN$476,77,FALSE)</f>
        <v>0</v>
      </c>
      <c r="BZ131" s="3">
        <f>VLOOKUP(A131,'BalanceSheet 15-8-19'!$A$11:$CN$476,78,FALSE)</f>
        <v>0</v>
      </c>
      <c r="CA131" s="3">
        <f>VLOOKUP(A131,'BalanceSheet 15-8-19'!$A$11:$CN$476,79,FALSE)</f>
        <v>0</v>
      </c>
      <c r="CB131" s="3">
        <f>VLOOKUP(A131,'BalanceSheet 15-8-19'!$A$11:$CN$476,80,FALSE)</f>
        <v>0</v>
      </c>
      <c r="CC131" s="3">
        <f>VLOOKUP(A131,'BalanceSheet 15-8-19'!$A$11:$CN$476,81,FALSE)</f>
        <v>0</v>
      </c>
      <c r="CD131" s="3">
        <f>VLOOKUP(A131,'BalanceSheet 15-8-19'!$A$11:$CN$476,82,FALSE)</f>
        <v>0</v>
      </c>
      <c r="CE131" s="3">
        <f>VLOOKUP(A131,'BalanceSheet 15-8-19'!$A$11:$CN$476,83,FALSE)</f>
        <v>0</v>
      </c>
      <c r="CF131" s="3">
        <f>VLOOKUP(A131,'BalanceSheet 15-8-19'!$A$11:$CN$476,84,FALSE)</f>
        <v>0</v>
      </c>
      <c r="CG131" s="3">
        <f>VLOOKUP(A131,'BalanceSheet 15-8-19'!$A$11:$CN$476,85,FALSE)</f>
        <v>0</v>
      </c>
      <c r="CH131" s="3">
        <f>VLOOKUP(A131,'BalanceSheet 15-8-19'!$A$11:$CN$476,86,FALSE)</f>
        <v>0</v>
      </c>
      <c r="CI131" s="3">
        <f>VLOOKUP(A131,'BalanceSheet 15-8-19'!$A$11:$CN$476,87,FALSE)</f>
        <v>0</v>
      </c>
      <c r="CJ131" s="3">
        <f>VLOOKUP(A131,'BalanceSheet 15-8-19'!$A$11:$CN$476,88,FALSE)</f>
        <v>0</v>
      </c>
      <c r="CK131" s="3">
        <f>VLOOKUP(A131,'BalanceSheet 15-8-19'!$A$11:$CN$476,89,FALSE)</f>
        <v>0</v>
      </c>
      <c r="CL131" s="3">
        <f>VLOOKUP(A131,'BalanceSheet 15-8-19'!$A$11:$CN$476,90,FALSE)</f>
        <v>0</v>
      </c>
      <c r="CM131" s="3">
        <f>VLOOKUP(A131,'BalanceSheet 15-8-19'!$A$11:$CN$476,91,FALSE)</f>
        <v>0</v>
      </c>
      <c r="CN131" s="3">
        <f>VLOOKUP(A131,'BalanceSheet 15-8-19'!$A$11:$CS$476,92,FALSE)</f>
        <v>0</v>
      </c>
      <c r="CO131" s="3">
        <f>VLOOKUP(A131,'BalanceSheet 15-8-19'!$A$11:$CS$476,93,FALSE)</f>
        <v>0</v>
      </c>
      <c r="CP131" s="3">
        <f>VLOOKUP(A131,'BalanceSheet 15-8-19'!$A$11:$CS$476,94,FALSE)</f>
        <v>0</v>
      </c>
      <c r="CQ131" s="3">
        <f>VLOOKUP(A131,'BalanceSheet 15-8-19'!$A$11:$CS$476,95,FALSE)</f>
        <v>0</v>
      </c>
      <c r="CR131" s="3">
        <f>VLOOKUP(A131,'BalanceSheet 15-8-19'!$A$11:$CS$476,96,FALSE)</f>
        <v>0</v>
      </c>
      <c r="CS131" s="3">
        <f t="shared" si="3"/>
        <v>0</v>
      </c>
      <c r="CU131" s="19">
        <f>CS131-('BalanceSheet 15-8-19'!CS131-'BalanceSheet 15-8-19'!CV131-'BalanceSheet 15-8-19'!CW131)</f>
        <v>0</v>
      </c>
      <c r="CW131" s="132">
        <f t="shared" si="4"/>
        <v>0</v>
      </c>
      <c r="CZ131" s="148">
        <f>HLOOKUP(A131,CJE!$I$5:$TV$2054,2050, FALSE)</f>
        <v>0</v>
      </c>
      <c r="DB131" s="148">
        <f t="shared" si="5"/>
        <v>0</v>
      </c>
    </row>
    <row r="132" spans="1:106" x14ac:dyDescent="0.2">
      <c r="A132" s="3" t="str">
        <f>'BalanceSheet 15-8-19'!A132</f>
        <v>100-201-12 - Accounts receivable - MBTC</v>
      </c>
      <c r="B132" s="3">
        <f>VLOOKUP(A132,'BalanceSheet 15-8-19'!$A$11:$CN$476,2,FALSE)</f>
        <v>0</v>
      </c>
      <c r="C132" s="3">
        <f>VLOOKUP(A132,'BalanceSheet 15-8-19'!$A$11:$CN$476,3,FALSE)</f>
        <v>0</v>
      </c>
      <c r="D132" s="3">
        <f>VLOOKUP(A132,'BalanceSheet 15-8-19'!$A$11:$CN$476,4,FALSE)</f>
        <v>0</v>
      </c>
      <c r="E132" s="3">
        <f>VLOOKUP(A132,'BalanceSheet 15-8-19'!$A$11:$CN$476,5,FALSE)</f>
        <v>0</v>
      </c>
      <c r="F132" s="3">
        <f>VLOOKUP(A132,'BalanceSheet 15-8-19'!$A$11:$CN$476,6,FALSE)</f>
        <v>0</v>
      </c>
      <c r="G132" s="3">
        <f>VLOOKUP(A132,'BalanceSheet 15-8-19'!$A$11:$CN$476,7,FALSE)</f>
        <v>0</v>
      </c>
      <c r="H132" s="3">
        <f>VLOOKUP(A132,'BalanceSheet 15-8-19'!$A$11:$CN$476,8,FALSE)</f>
        <v>0</v>
      </c>
      <c r="I132" s="3">
        <f>VLOOKUP(A132,'BalanceSheet 15-8-19'!$A$11:$CN$476,9,FALSE)</f>
        <v>0</v>
      </c>
      <c r="J132" s="3"/>
      <c r="K132" s="3">
        <f>VLOOKUP(A132,'BalanceSheet 15-8-19'!$A$11:$CN$476,11,FALSE)</f>
        <v>0</v>
      </c>
      <c r="L132" s="3">
        <f>VLOOKUP(A132,'BalanceSheet 15-8-19'!$A$11:$CN$476,12,FALSE)</f>
        <v>0</v>
      </c>
      <c r="M132" s="3">
        <f>VLOOKUP(A132,'BalanceSheet 15-8-19'!$A$11:$CN$476,13,FALSE)</f>
        <v>0</v>
      </c>
      <c r="N132" s="3">
        <f>VLOOKUP(A132,'BalanceSheet 15-8-19'!$A$11:$CN$476,14,FALSE)</f>
        <v>0</v>
      </c>
      <c r="O132" s="3">
        <f>VLOOKUP(A132,'BalanceSheet 15-8-19'!$A$11:$CN$476,15,FALSE)</f>
        <v>0</v>
      </c>
      <c r="P132" s="3">
        <f>VLOOKUP(A132,'BalanceSheet 15-8-19'!$A$11:$CN$476,16,FALSE)</f>
        <v>0</v>
      </c>
      <c r="Q132" s="3">
        <f>VLOOKUP(A132,'BalanceSheet 15-8-19'!$A$11:$CN$476,17,FALSE)</f>
        <v>0</v>
      </c>
      <c r="R132" s="3">
        <f>VLOOKUP(A132,'BalanceSheet 15-8-19'!$A$11:$CN$476,18,FALSE)</f>
        <v>0</v>
      </c>
      <c r="S132" s="3">
        <f>VLOOKUP(A132,'BalanceSheet 15-8-19'!$A$11:$CN$476,19,FALSE)</f>
        <v>0</v>
      </c>
      <c r="T132" s="3">
        <f>VLOOKUP(A132,'BalanceSheet 15-8-19'!$A$11:$CN$476,20,FALSE)</f>
        <v>0</v>
      </c>
      <c r="U132" s="3">
        <f>VLOOKUP(A132,'BalanceSheet 15-8-19'!$A$11:$CN$476,21,FALSE)</f>
        <v>0</v>
      </c>
      <c r="V132" s="3">
        <f>VLOOKUP(A132,'BalanceSheet 15-8-19'!$A$11:$CN$476,22,FALSE)</f>
        <v>0</v>
      </c>
      <c r="W132" s="3">
        <f>VLOOKUP(A132,'BalanceSheet 15-8-19'!$A$11:$CN$476,23,FALSE)</f>
        <v>0</v>
      </c>
      <c r="X132" s="3">
        <f>VLOOKUP(A132,'BalanceSheet 15-8-19'!$A$11:$CN$476,24,FALSE)</f>
        <v>0</v>
      </c>
      <c r="Y132" s="3">
        <f>VLOOKUP(A132,'BalanceSheet 15-8-19'!$A$11:$CN$476,25,FALSE)</f>
        <v>0</v>
      </c>
      <c r="Z132" s="3">
        <f>VLOOKUP(A132,'BalanceSheet 15-8-19'!$A$11:$CN$476,26,FALSE)</f>
        <v>0</v>
      </c>
      <c r="AA132" s="3">
        <f>VLOOKUP(A132,'BalanceSheet 15-8-19'!$A$11:$CN$476,27,FALSE)</f>
        <v>0</v>
      </c>
      <c r="AB132" s="3">
        <f>VLOOKUP(A132,'BalanceSheet 15-8-19'!$A$11:$CN$476,28,FALSE)</f>
        <v>0</v>
      </c>
      <c r="AC132" s="3">
        <f>VLOOKUP(A132,'BalanceSheet 15-8-19'!$A$11:$CN$476,29,FALSE)</f>
        <v>0</v>
      </c>
      <c r="AD132" s="3">
        <f>VLOOKUP(A132,'BalanceSheet 15-8-19'!$A$11:$CN$476,30,FALSE)</f>
        <v>0</v>
      </c>
      <c r="AE132" s="3">
        <f>VLOOKUP(A132,'BalanceSheet 15-8-19'!$A$11:$CN$476,31,FALSE)</f>
        <v>0</v>
      </c>
      <c r="AF132" s="3">
        <f>VLOOKUP(A132,'BalanceSheet 15-8-19'!$A$11:$CN$476,32,FALSE)</f>
        <v>0</v>
      </c>
      <c r="AG132" s="3">
        <f>VLOOKUP(A132,'BalanceSheet 15-8-19'!$A$11:$CN$476,33,FALSE)</f>
        <v>0</v>
      </c>
      <c r="AH132" s="3">
        <f>VLOOKUP(A132,'BalanceSheet 15-8-19'!$A$11:$CN$476,34,FALSE)</f>
        <v>0</v>
      </c>
      <c r="AI132" s="3">
        <f>VLOOKUP(A132,'BalanceSheet 15-8-19'!$A$11:$CN$476,35,FALSE)</f>
        <v>0</v>
      </c>
      <c r="AJ132" s="3">
        <f>VLOOKUP(A132,'BalanceSheet 15-8-19'!$A$11:$CN$476,36,FALSE)</f>
        <v>0</v>
      </c>
      <c r="AK132" s="3">
        <f>VLOOKUP(A132,'BalanceSheet 15-8-19'!$A$11:$CN$476,37,FALSE)</f>
        <v>0</v>
      </c>
      <c r="AL132" s="3">
        <f>VLOOKUP(A132,'BalanceSheet 15-8-19'!$A$11:$CN$476,38,FALSE)</f>
        <v>0</v>
      </c>
      <c r="AM132" s="3">
        <f>VLOOKUP(A132,'BalanceSheet 15-8-19'!$A$11:$CN$476,39,FALSE)</f>
        <v>0</v>
      </c>
      <c r="AN132" s="3">
        <f>VLOOKUP(A132,'BalanceSheet 15-8-19'!$A$11:$CN$476,40,FALSE)</f>
        <v>0</v>
      </c>
      <c r="AO132" s="3">
        <f>VLOOKUP(A132,'BalanceSheet 15-8-19'!$A$11:$CN$476,41,FALSE)</f>
        <v>0</v>
      </c>
      <c r="AP132" s="3">
        <f>VLOOKUP(A132,'BalanceSheet 15-8-19'!$A$11:$CN$476,42,FALSE)</f>
        <v>0</v>
      </c>
      <c r="AQ132" s="3">
        <f>VLOOKUP(A132,'BalanceSheet 15-8-19'!$A$11:$CN$476,43,FALSE)</f>
        <v>0</v>
      </c>
      <c r="AR132" s="3">
        <f>VLOOKUP(A132,'BalanceSheet 15-8-19'!$A$11:$CN$476,44,FALSE)</f>
        <v>0</v>
      </c>
      <c r="AS132" s="3">
        <f>VLOOKUP(A132,'BalanceSheet 15-8-19'!$A$11:$CN$476,45,FALSE)</f>
        <v>0</v>
      </c>
      <c r="AT132" s="3">
        <f>VLOOKUP(A132,'BalanceSheet 15-8-19'!$A$11:$CN$476,46,FALSE)</f>
        <v>0</v>
      </c>
      <c r="AU132" s="3">
        <f>VLOOKUP(A132,'BalanceSheet 15-8-19'!$A$11:$CN$476,47,FALSE)</f>
        <v>0</v>
      </c>
      <c r="AV132" s="3">
        <f>VLOOKUP(A132,'BalanceSheet 15-8-19'!$A$11:$CN$476,48,FALSE)</f>
        <v>0</v>
      </c>
      <c r="AW132" s="3">
        <f>VLOOKUP(A132,'BalanceSheet 15-8-19'!$A$11:$CN$476,49,FALSE)</f>
        <v>0</v>
      </c>
      <c r="AX132" s="3">
        <f>VLOOKUP(A132,'BalanceSheet 15-8-19'!$A$11:$CN$476,50,FALSE)</f>
        <v>0</v>
      </c>
      <c r="AY132" s="3">
        <f>VLOOKUP(A132,'BalanceSheet 15-8-19'!$A$11:$CN$476,51,FALSE)</f>
        <v>0</v>
      </c>
      <c r="AZ132" s="3">
        <f>VLOOKUP(A132,'BalanceSheet 15-8-19'!$A$11:$CN$476,52,FALSE)</f>
        <v>0</v>
      </c>
      <c r="BA132" s="3">
        <f>VLOOKUP(A132,'BalanceSheet 15-8-19'!$A$11:$CN$476,53,FALSE)</f>
        <v>0</v>
      </c>
      <c r="BB132" s="3">
        <f>VLOOKUP(A132,'BalanceSheet 15-8-19'!$A$11:$CN$476,54,FALSE)</f>
        <v>0</v>
      </c>
      <c r="BC132" s="3">
        <f>VLOOKUP(A132,'BalanceSheet 15-8-19'!$A$11:$CN$476,55,FALSE)</f>
        <v>0</v>
      </c>
      <c r="BD132" s="3">
        <f>VLOOKUP(A132,'BalanceSheet 15-8-19'!$A$11:$CN$476,56,FALSE)</f>
        <v>0</v>
      </c>
      <c r="BE132" s="3">
        <f>VLOOKUP(A132,'BalanceSheet 15-8-19'!$A$11:$CN$476,57,FALSE)</f>
        <v>0</v>
      </c>
      <c r="BF132" s="3">
        <f>VLOOKUP(A132,'BalanceSheet 15-8-19'!$A$11:$CN$476,58,FALSE)</f>
        <v>0</v>
      </c>
      <c r="BG132" s="12">
        <f>VLOOKUP(A132,'BalanceSheet 15-8-19'!$A$11:$CN$476,59,FALSE)</f>
        <v>0</v>
      </c>
      <c r="BH132" s="3">
        <f>VLOOKUP(A132,'BalanceSheet 15-8-19'!$A$11:$CN$476,60,FALSE)</f>
        <v>0</v>
      </c>
      <c r="BI132" s="3">
        <f>VLOOKUP(A132,'BalanceSheet 15-8-19'!$A$11:$CN$476,61,FALSE)</f>
        <v>0</v>
      </c>
      <c r="BJ132" s="3">
        <f>VLOOKUP(A132,'BalanceSheet 15-8-19'!$A$11:$CN$476,62,FALSE)</f>
        <v>0</v>
      </c>
      <c r="BK132" s="3"/>
      <c r="BL132" s="3">
        <f>VLOOKUP(A132,'BalanceSheet 15-8-19'!$A$11:$CN$476,64,FALSE)</f>
        <v>0</v>
      </c>
      <c r="BM132" s="3">
        <f>VLOOKUP(A132,'BalanceSheet 15-8-19'!$A$11:$CN$476,65,FALSE)</f>
        <v>0</v>
      </c>
      <c r="BN132" s="3">
        <f>VLOOKUP(A132,'BalanceSheet 15-8-19'!$A$11:$CN$476,66,FALSE)</f>
        <v>0</v>
      </c>
      <c r="BO132" s="3">
        <f>VLOOKUP(A132,'BalanceSheet 15-8-19'!$A$11:$CN$476,67,FALSE)</f>
        <v>0</v>
      </c>
      <c r="BP132" s="3">
        <f>VLOOKUP(A132,'BalanceSheet 15-8-19'!$A$11:$CN$476,68,FALSE)</f>
        <v>0</v>
      </c>
      <c r="BQ132" s="3">
        <f>VLOOKUP(A132,'BalanceSheet 15-8-19'!$A$11:$CN$476,69,FALSE)</f>
        <v>0</v>
      </c>
      <c r="BR132" s="3">
        <f>VLOOKUP(A132,'BalanceSheet 15-8-19'!$A$11:$CN$476,70,FALSE)</f>
        <v>0</v>
      </c>
      <c r="BS132" s="3">
        <f>VLOOKUP(A132,'BalanceSheet 15-8-19'!$A$11:$CN$476,71,FALSE)</f>
        <v>0</v>
      </c>
      <c r="BT132" s="3">
        <f>VLOOKUP(A132,'BalanceSheet 15-8-19'!$A$11:$CN$476,72,FALSE)</f>
        <v>0</v>
      </c>
      <c r="BU132" s="3">
        <f>VLOOKUP(A132,'BalanceSheet 15-8-19'!$A$11:$CN$476,73,FALSE)</f>
        <v>0</v>
      </c>
      <c r="BV132" s="3">
        <f>VLOOKUP(A132,'BalanceSheet 15-8-19'!$A$11:$CN$476,74,FALSE)</f>
        <v>0</v>
      </c>
      <c r="BW132" s="3">
        <f>VLOOKUP(A132,'BalanceSheet 15-8-19'!$A$11:$CN$476,75,FALSE)</f>
        <v>0</v>
      </c>
      <c r="BX132" s="3">
        <f>VLOOKUP(A132,'BalanceSheet 15-8-19'!$A$11:$CN$476,76,FALSE)</f>
        <v>0</v>
      </c>
      <c r="BY132" s="3">
        <f>VLOOKUP(A132,'BalanceSheet 15-8-19'!$A$11:$CN$476,77,FALSE)</f>
        <v>0</v>
      </c>
      <c r="BZ132" s="3">
        <f>VLOOKUP(A132,'BalanceSheet 15-8-19'!$A$11:$CN$476,78,FALSE)</f>
        <v>0</v>
      </c>
      <c r="CA132" s="3">
        <f>VLOOKUP(A132,'BalanceSheet 15-8-19'!$A$11:$CN$476,79,FALSE)</f>
        <v>0</v>
      </c>
      <c r="CB132" s="3">
        <f>VLOOKUP(A132,'BalanceSheet 15-8-19'!$A$11:$CN$476,80,FALSE)</f>
        <v>0</v>
      </c>
      <c r="CC132" s="3">
        <f>VLOOKUP(A132,'BalanceSheet 15-8-19'!$A$11:$CN$476,81,FALSE)</f>
        <v>0</v>
      </c>
      <c r="CD132" s="3">
        <f>VLOOKUP(A132,'BalanceSheet 15-8-19'!$A$11:$CN$476,82,FALSE)</f>
        <v>0</v>
      </c>
      <c r="CE132" s="3">
        <f>VLOOKUP(A132,'BalanceSheet 15-8-19'!$A$11:$CN$476,83,FALSE)</f>
        <v>0</v>
      </c>
      <c r="CF132" s="3">
        <f>VLOOKUP(A132,'BalanceSheet 15-8-19'!$A$11:$CN$476,84,FALSE)</f>
        <v>0</v>
      </c>
      <c r="CG132" s="3">
        <f>VLOOKUP(A132,'BalanceSheet 15-8-19'!$A$11:$CN$476,85,FALSE)</f>
        <v>0</v>
      </c>
      <c r="CH132" s="3">
        <f>VLOOKUP(A132,'BalanceSheet 15-8-19'!$A$11:$CN$476,86,FALSE)</f>
        <v>0</v>
      </c>
      <c r="CI132" s="3">
        <f>VLOOKUP(A132,'BalanceSheet 15-8-19'!$A$11:$CN$476,87,FALSE)</f>
        <v>0</v>
      </c>
      <c r="CJ132" s="3">
        <f>VLOOKUP(A132,'BalanceSheet 15-8-19'!$A$11:$CN$476,88,FALSE)</f>
        <v>0</v>
      </c>
      <c r="CK132" s="3">
        <f>VLOOKUP(A132,'BalanceSheet 15-8-19'!$A$11:$CN$476,89,FALSE)</f>
        <v>0</v>
      </c>
      <c r="CL132" s="3">
        <f>VLOOKUP(A132,'BalanceSheet 15-8-19'!$A$11:$CN$476,90,FALSE)</f>
        <v>0</v>
      </c>
      <c r="CM132" s="3">
        <f>VLOOKUP(A132,'BalanceSheet 15-8-19'!$A$11:$CN$476,91,FALSE)</f>
        <v>0</v>
      </c>
      <c r="CN132" s="3">
        <f>VLOOKUP(A132,'BalanceSheet 15-8-19'!$A$11:$CS$476,92,FALSE)</f>
        <v>0</v>
      </c>
      <c r="CO132" s="3">
        <f>VLOOKUP(A132,'BalanceSheet 15-8-19'!$A$11:$CS$476,93,FALSE)</f>
        <v>0</v>
      </c>
      <c r="CP132" s="3">
        <f>VLOOKUP(A132,'BalanceSheet 15-8-19'!$A$11:$CS$476,94,FALSE)</f>
        <v>0</v>
      </c>
      <c r="CQ132" s="3">
        <f>VLOOKUP(A132,'BalanceSheet 15-8-19'!$A$11:$CS$476,95,FALSE)</f>
        <v>0</v>
      </c>
      <c r="CR132" s="3">
        <f>VLOOKUP(A132,'BalanceSheet 15-8-19'!$A$11:$CS$476,96,FALSE)</f>
        <v>0</v>
      </c>
      <c r="CS132" s="3">
        <f t="shared" si="3"/>
        <v>0</v>
      </c>
      <c r="CU132" s="19">
        <f>CS132-('BalanceSheet 15-8-19'!CS132-'BalanceSheet 15-8-19'!CV132-'BalanceSheet 15-8-19'!CW132)</f>
        <v>0</v>
      </c>
      <c r="CW132" s="132">
        <f t="shared" si="4"/>
        <v>0</v>
      </c>
      <c r="CZ132" s="148">
        <f>HLOOKUP(A132,CJE!$I$5:$TV$2054,2050, FALSE)</f>
        <v>0</v>
      </c>
      <c r="DB132" s="148">
        <f t="shared" si="5"/>
        <v>0</v>
      </c>
    </row>
    <row r="133" spans="1:106" x14ac:dyDescent="0.2">
      <c r="A133" s="3" t="str">
        <f>'BalanceSheet 15-8-19'!A133</f>
        <v>100-201-14 - Accounts receivable - Lazada</v>
      </c>
      <c r="B133" s="10">
        <f>VLOOKUP(A133,'BalanceSheet 15-8-19'!$A$11:$CN$476,2,FALSE)</f>
        <v>0</v>
      </c>
      <c r="C133" s="10">
        <f>VLOOKUP(A133,'BalanceSheet 15-8-19'!$A$11:$CN$476,3,FALSE)</f>
        <v>0</v>
      </c>
      <c r="D133" s="10">
        <f>VLOOKUP(A133,'BalanceSheet 15-8-19'!$A$11:$CN$476,4,FALSE)</f>
        <v>0</v>
      </c>
      <c r="E133" s="10">
        <f>VLOOKUP(A133,'BalanceSheet 15-8-19'!$A$11:$CN$476,5,FALSE)</f>
        <v>0</v>
      </c>
      <c r="F133" s="10">
        <f>VLOOKUP(A133,'BalanceSheet 15-8-19'!$A$11:$CN$476,6,FALSE)</f>
        <v>0</v>
      </c>
      <c r="G133" s="10">
        <f>VLOOKUP(A133,'BalanceSheet 15-8-19'!$A$11:$CN$476,7,FALSE)</f>
        <v>0</v>
      </c>
      <c r="H133" s="10">
        <f>VLOOKUP(A133,'BalanceSheet 15-8-19'!$A$11:$CN$476,8,FALSE)</f>
        <v>0</v>
      </c>
      <c r="I133" s="10">
        <f>VLOOKUP(A133,'BalanceSheet 15-8-19'!$A$11:$CN$476,9,FALSE)</f>
        <v>0</v>
      </c>
      <c r="J133" s="10"/>
      <c r="K133" s="10">
        <f>VLOOKUP(A133,'BalanceSheet 15-8-19'!$A$11:$CN$476,11,FALSE)</f>
        <v>0</v>
      </c>
      <c r="L133" s="10">
        <f>VLOOKUP(A133,'BalanceSheet 15-8-19'!$A$11:$CN$476,12,FALSE)</f>
        <v>0</v>
      </c>
      <c r="M133" s="10">
        <f>VLOOKUP(A133,'BalanceSheet 15-8-19'!$A$11:$CN$476,13,FALSE)</f>
        <v>0</v>
      </c>
      <c r="N133" s="10">
        <f>VLOOKUP(A133,'BalanceSheet 15-8-19'!$A$11:$CN$476,14,FALSE)</f>
        <v>0</v>
      </c>
      <c r="O133" s="10">
        <f>VLOOKUP(A133,'BalanceSheet 15-8-19'!$A$11:$CN$476,15,FALSE)</f>
        <v>0</v>
      </c>
      <c r="P133" s="10">
        <f>VLOOKUP(A133,'BalanceSheet 15-8-19'!$A$11:$CN$476,16,FALSE)</f>
        <v>0</v>
      </c>
      <c r="Q133" s="10">
        <f>VLOOKUP(A133,'BalanceSheet 15-8-19'!$A$11:$CN$476,17,FALSE)</f>
        <v>0</v>
      </c>
      <c r="R133" s="10">
        <f>VLOOKUP(A133,'BalanceSheet 15-8-19'!$A$11:$CN$476,18,FALSE)</f>
        <v>0</v>
      </c>
      <c r="S133" s="10">
        <f>VLOOKUP(A133,'BalanceSheet 15-8-19'!$A$11:$CN$476,19,FALSE)</f>
        <v>0</v>
      </c>
      <c r="T133" s="10">
        <f>VLOOKUP(A133,'BalanceSheet 15-8-19'!$A$11:$CN$476,20,FALSE)</f>
        <v>0</v>
      </c>
      <c r="U133" s="10">
        <f>VLOOKUP(A133,'BalanceSheet 15-8-19'!$A$11:$CN$476,21,FALSE)</f>
        <v>0</v>
      </c>
      <c r="V133" s="10">
        <f>VLOOKUP(A133,'BalanceSheet 15-8-19'!$A$11:$CN$476,22,FALSE)</f>
        <v>0</v>
      </c>
      <c r="W133" s="10">
        <f>VLOOKUP(A133,'BalanceSheet 15-8-19'!$A$11:$CN$476,23,FALSE)</f>
        <v>0</v>
      </c>
      <c r="X133" s="10">
        <f>VLOOKUP(A133,'BalanceSheet 15-8-19'!$A$11:$CN$476,24,FALSE)</f>
        <v>0</v>
      </c>
      <c r="Y133" s="10">
        <f>VLOOKUP(A133,'BalanceSheet 15-8-19'!$A$11:$CN$476,25,FALSE)</f>
        <v>0</v>
      </c>
      <c r="Z133" s="10">
        <f>VLOOKUP(A133,'BalanceSheet 15-8-19'!$A$11:$CN$476,26,FALSE)</f>
        <v>0</v>
      </c>
      <c r="AA133" s="10">
        <f>VLOOKUP(A133,'BalanceSheet 15-8-19'!$A$11:$CN$476,27,FALSE)</f>
        <v>0</v>
      </c>
      <c r="AB133" s="10">
        <f>VLOOKUP(A133,'BalanceSheet 15-8-19'!$A$11:$CN$476,28,FALSE)</f>
        <v>0</v>
      </c>
      <c r="AC133" s="10">
        <f>VLOOKUP(A133,'BalanceSheet 15-8-19'!$A$11:$CN$476,29,FALSE)</f>
        <v>0</v>
      </c>
      <c r="AD133" s="10">
        <f>VLOOKUP(A133,'BalanceSheet 15-8-19'!$A$11:$CN$476,30,FALSE)</f>
        <v>0</v>
      </c>
      <c r="AE133" s="10">
        <f>VLOOKUP(A133,'BalanceSheet 15-8-19'!$A$11:$CN$476,31,FALSE)</f>
        <v>0</v>
      </c>
      <c r="AF133" s="10">
        <f>VLOOKUP(A133,'BalanceSheet 15-8-19'!$A$11:$CN$476,32,FALSE)</f>
        <v>0</v>
      </c>
      <c r="AG133" s="10">
        <f>VLOOKUP(A133,'BalanceSheet 15-8-19'!$A$11:$CN$476,33,FALSE)</f>
        <v>0</v>
      </c>
      <c r="AH133" s="10">
        <f>VLOOKUP(A133,'BalanceSheet 15-8-19'!$A$11:$CN$476,34,FALSE)</f>
        <v>0</v>
      </c>
      <c r="AI133" s="10">
        <f>VLOOKUP(A133,'BalanceSheet 15-8-19'!$A$11:$CN$476,35,FALSE)</f>
        <v>0</v>
      </c>
      <c r="AJ133" s="10">
        <f>VLOOKUP(A133,'BalanceSheet 15-8-19'!$A$11:$CN$476,36,FALSE)</f>
        <v>0</v>
      </c>
      <c r="AK133" s="10">
        <f>VLOOKUP(A133,'BalanceSheet 15-8-19'!$A$11:$CN$476,37,FALSE)</f>
        <v>0</v>
      </c>
      <c r="AL133" s="10">
        <f>VLOOKUP(A133,'BalanceSheet 15-8-19'!$A$11:$CN$476,38,FALSE)</f>
        <v>0</v>
      </c>
      <c r="AM133" s="10">
        <f>VLOOKUP(A133,'BalanceSheet 15-8-19'!$A$11:$CN$476,39,FALSE)</f>
        <v>0</v>
      </c>
      <c r="AN133" s="10">
        <f>VLOOKUP(A133,'BalanceSheet 15-8-19'!$A$11:$CN$476,40,FALSE)</f>
        <v>0</v>
      </c>
      <c r="AO133" s="10">
        <f>VLOOKUP(A133,'BalanceSheet 15-8-19'!$A$11:$CN$476,41,FALSE)</f>
        <v>0</v>
      </c>
      <c r="AP133" s="10">
        <f>VLOOKUP(A133,'BalanceSheet 15-8-19'!$A$11:$CN$476,42,FALSE)</f>
        <v>0</v>
      </c>
      <c r="AQ133" s="10">
        <f>VLOOKUP(A133,'BalanceSheet 15-8-19'!$A$11:$CN$476,43,FALSE)</f>
        <v>0</v>
      </c>
      <c r="AR133" s="10">
        <f>VLOOKUP(A133,'BalanceSheet 15-8-19'!$A$11:$CN$476,44,FALSE)</f>
        <v>0</v>
      </c>
      <c r="AS133" s="10">
        <f>VLOOKUP(A133,'BalanceSheet 15-8-19'!$A$11:$CN$476,45,FALSE)</f>
        <v>0</v>
      </c>
      <c r="AT133" s="10">
        <f>VLOOKUP(A133,'BalanceSheet 15-8-19'!$A$11:$CN$476,46,FALSE)</f>
        <v>0</v>
      </c>
      <c r="AU133" s="10">
        <f>VLOOKUP(A133,'BalanceSheet 15-8-19'!$A$11:$CN$476,47,FALSE)</f>
        <v>0</v>
      </c>
      <c r="AV133" s="10">
        <f>VLOOKUP(A133,'BalanceSheet 15-8-19'!$A$11:$CN$476,48,FALSE)</f>
        <v>0</v>
      </c>
      <c r="AW133" s="10">
        <f>VLOOKUP(A133,'BalanceSheet 15-8-19'!$A$11:$CN$476,49,FALSE)</f>
        <v>0</v>
      </c>
      <c r="AX133" s="10">
        <f>VLOOKUP(A133,'BalanceSheet 15-8-19'!$A$11:$CN$476,50,FALSE)</f>
        <v>0</v>
      </c>
      <c r="AY133" s="10">
        <f>VLOOKUP(A133,'BalanceSheet 15-8-19'!$A$11:$CN$476,51,FALSE)</f>
        <v>0</v>
      </c>
      <c r="AZ133" s="10">
        <f>VLOOKUP(A133,'BalanceSheet 15-8-19'!$A$11:$CN$476,52,FALSE)</f>
        <v>0</v>
      </c>
      <c r="BA133" s="10">
        <f>VLOOKUP(A133,'BalanceSheet 15-8-19'!$A$11:$CN$476,53,FALSE)</f>
        <v>0</v>
      </c>
      <c r="BB133" s="10">
        <f>VLOOKUP(A133,'BalanceSheet 15-8-19'!$A$11:$CN$476,54,FALSE)</f>
        <v>0</v>
      </c>
      <c r="BC133" s="10">
        <f>VLOOKUP(A133,'BalanceSheet 15-8-19'!$A$11:$CN$476,55,FALSE)</f>
        <v>0</v>
      </c>
      <c r="BD133" s="10">
        <f>VLOOKUP(A133,'BalanceSheet 15-8-19'!$A$11:$CN$476,56,FALSE)</f>
        <v>0</v>
      </c>
      <c r="BE133" s="10">
        <f>VLOOKUP(A133,'BalanceSheet 15-8-19'!$A$11:$CN$476,57,FALSE)</f>
        <v>0</v>
      </c>
      <c r="BF133" s="10">
        <f>VLOOKUP(A133,'BalanceSheet 15-8-19'!$A$11:$CN$476,58,FALSE)</f>
        <v>0</v>
      </c>
      <c r="BG133" s="11">
        <f>VLOOKUP(A133,'BalanceSheet 15-8-19'!$A$11:$CN$476,59,FALSE)</f>
        <v>0</v>
      </c>
      <c r="BH133" s="10">
        <f>VLOOKUP(A133,'BalanceSheet 15-8-19'!$A$11:$CN$476,60,FALSE)</f>
        <v>0</v>
      </c>
      <c r="BI133" s="10">
        <f>VLOOKUP(A133,'BalanceSheet 15-8-19'!$A$11:$CN$476,61,FALSE)</f>
        <v>0</v>
      </c>
      <c r="BJ133" s="10">
        <f>VLOOKUP(A133,'BalanceSheet 15-8-19'!$A$11:$CN$476,62,FALSE)</f>
        <v>0</v>
      </c>
      <c r="BK133" s="10"/>
      <c r="BL133" s="10">
        <f>VLOOKUP(A133,'BalanceSheet 15-8-19'!$A$11:$CN$476,64,FALSE)</f>
        <v>0</v>
      </c>
      <c r="BM133" s="10">
        <f>VLOOKUP(A133,'BalanceSheet 15-8-19'!$A$11:$CN$476,65,FALSE)</f>
        <v>0</v>
      </c>
      <c r="BN133" s="10">
        <f>VLOOKUP(A133,'BalanceSheet 15-8-19'!$A$11:$CN$476,66,FALSE)</f>
        <v>0</v>
      </c>
      <c r="BO133" s="10">
        <f>VLOOKUP(A133,'BalanceSheet 15-8-19'!$A$11:$CN$476,67,FALSE)</f>
        <v>0</v>
      </c>
      <c r="BP133" s="10">
        <f>VLOOKUP(A133,'BalanceSheet 15-8-19'!$A$11:$CN$476,68,FALSE)</f>
        <v>0</v>
      </c>
      <c r="BQ133" s="10">
        <f>VLOOKUP(A133,'BalanceSheet 15-8-19'!$A$11:$CN$476,69,FALSE)</f>
        <v>0</v>
      </c>
      <c r="BR133" s="10">
        <f>VLOOKUP(A133,'BalanceSheet 15-8-19'!$A$11:$CN$476,70,FALSE)</f>
        <v>0</v>
      </c>
      <c r="BS133" s="10">
        <f>VLOOKUP(A133,'BalanceSheet 15-8-19'!$A$11:$CN$476,71,FALSE)</f>
        <v>0</v>
      </c>
      <c r="BT133" s="10">
        <f>VLOOKUP(A133,'BalanceSheet 15-8-19'!$A$11:$CN$476,72,FALSE)</f>
        <v>0</v>
      </c>
      <c r="BU133" s="10">
        <f>VLOOKUP(A133,'BalanceSheet 15-8-19'!$A$11:$CN$476,73,FALSE)</f>
        <v>0</v>
      </c>
      <c r="BV133" s="10">
        <f>VLOOKUP(A133,'BalanceSheet 15-8-19'!$A$11:$CN$476,74,FALSE)</f>
        <v>0</v>
      </c>
      <c r="BW133" s="10">
        <f>VLOOKUP(A133,'BalanceSheet 15-8-19'!$A$11:$CN$476,75,FALSE)</f>
        <v>0</v>
      </c>
      <c r="BX133" s="10">
        <f>VLOOKUP(A133,'BalanceSheet 15-8-19'!$A$11:$CN$476,76,FALSE)</f>
        <v>0</v>
      </c>
      <c r="BY133" s="10">
        <f>VLOOKUP(A133,'BalanceSheet 15-8-19'!$A$11:$CN$476,77,FALSE)</f>
        <v>0</v>
      </c>
      <c r="BZ133" s="10">
        <f>VLOOKUP(A133,'BalanceSheet 15-8-19'!$A$11:$CN$476,78,FALSE)</f>
        <v>0</v>
      </c>
      <c r="CA133" s="10">
        <f>VLOOKUP(A133,'BalanceSheet 15-8-19'!$A$11:$CN$476,79,FALSE)</f>
        <v>0</v>
      </c>
      <c r="CB133" s="10">
        <f>VLOOKUP(A133,'BalanceSheet 15-8-19'!$A$11:$CN$476,80,FALSE)</f>
        <v>0</v>
      </c>
      <c r="CC133" s="10">
        <f>VLOOKUP(A133,'BalanceSheet 15-8-19'!$A$11:$CN$476,81,FALSE)</f>
        <v>0</v>
      </c>
      <c r="CD133" s="10">
        <f>VLOOKUP(A133,'BalanceSheet 15-8-19'!$A$11:$CN$476,82,FALSE)</f>
        <v>0</v>
      </c>
      <c r="CE133" s="10">
        <f>VLOOKUP(A133,'BalanceSheet 15-8-19'!$A$11:$CN$476,83,FALSE)</f>
        <v>0</v>
      </c>
      <c r="CF133" s="10">
        <f>VLOOKUP(A133,'BalanceSheet 15-8-19'!$A$11:$CN$476,84,FALSE)</f>
        <v>0</v>
      </c>
      <c r="CG133" s="10">
        <f>VLOOKUP(A133,'BalanceSheet 15-8-19'!$A$11:$CN$476,85,FALSE)</f>
        <v>0</v>
      </c>
      <c r="CH133" s="10">
        <f>VLOOKUP(A133,'BalanceSheet 15-8-19'!$A$11:$CN$476,86,FALSE)</f>
        <v>0</v>
      </c>
      <c r="CI133" s="10">
        <f>VLOOKUP(A133,'BalanceSheet 15-8-19'!$A$11:$CN$476,87,FALSE)</f>
        <v>0</v>
      </c>
      <c r="CJ133" s="10">
        <f>VLOOKUP(A133,'BalanceSheet 15-8-19'!$A$11:$CN$476,88,FALSE)</f>
        <v>0</v>
      </c>
      <c r="CK133" s="10">
        <f>VLOOKUP(A133,'BalanceSheet 15-8-19'!$A$11:$CN$476,89,FALSE)</f>
        <v>0</v>
      </c>
      <c r="CL133" s="10">
        <f>VLOOKUP(A133,'BalanceSheet 15-8-19'!$A$11:$CN$476,90,FALSE)</f>
        <v>0</v>
      </c>
      <c r="CM133" s="10">
        <f>VLOOKUP(A133,'BalanceSheet 15-8-19'!$A$11:$CN$476,91,FALSE)</f>
        <v>0</v>
      </c>
      <c r="CN133" s="10">
        <f>VLOOKUP(A133,'BalanceSheet 15-8-19'!$A$11:$CS$476,92,FALSE)</f>
        <v>0</v>
      </c>
      <c r="CO133" s="10">
        <f>VLOOKUP(A133,'BalanceSheet 15-8-19'!$A$11:$CS$476,93,FALSE)</f>
        <v>0</v>
      </c>
      <c r="CP133" s="10">
        <f>VLOOKUP(A133,'BalanceSheet 15-8-19'!$A$11:$CS$476,94,FALSE)</f>
        <v>0</v>
      </c>
      <c r="CQ133" s="10">
        <f>VLOOKUP(A133,'BalanceSheet 15-8-19'!$A$11:$CS$476,95,FALSE)</f>
        <v>0</v>
      </c>
      <c r="CR133" s="10">
        <f>VLOOKUP(A133,'BalanceSheet 15-8-19'!$A$11:$CS$476,96,FALSE)</f>
        <v>0</v>
      </c>
      <c r="CS133" s="10">
        <f t="shared" si="3"/>
        <v>0</v>
      </c>
      <c r="CU133" s="19">
        <f>CS133-('BalanceSheet 15-8-19'!CS133-'BalanceSheet 15-8-19'!CV133-'BalanceSheet 15-8-19'!CW133)</f>
        <v>0</v>
      </c>
      <c r="CW133" s="132">
        <f t="shared" si="4"/>
        <v>0</v>
      </c>
      <c r="CZ133" s="148">
        <f>HLOOKUP(A133,CJE!$I$5:$TV$2054,2050, FALSE)</f>
        <v>0</v>
      </c>
      <c r="DB133" s="148">
        <f t="shared" si="5"/>
        <v>0</v>
      </c>
    </row>
    <row r="134" spans="1:106" x14ac:dyDescent="0.2">
      <c r="A134" s="4" t="str">
        <f>'BalanceSheet 15-8-19'!A134</f>
        <v>Total - 100-201 - Trade Debtors</v>
      </c>
      <c r="B134" s="24">
        <f>VLOOKUP(A134,'BalanceSheet 15-8-19'!$A$11:$CN$476,2,FALSE)</f>
        <v>0</v>
      </c>
      <c r="C134" s="24">
        <f>VLOOKUP(A134,'BalanceSheet 15-8-19'!$A$11:$CN$476,3,FALSE)</f>
        <v>0</v>
      </c>
      <c r="D134" s="24">
        <f>VLOOKUP(A134,'BalanceSheet 15-8-19'!$A$11:$CN$476,4,FALSE)</f>
        <v>0</v>
      </c>
      <c r="E134" s="24">
        <f>VLOOKUP(A134,'BalanceSheet 15-8-19'!$A$11:$CN$476,5,FALSE)</f>
        <v>0</v>
      </c>
      <c r="F134" s="24">
        <f>VLOOKUP(A134,'BalanceSheet 15-8-19'!$A$11:$CN$476,6,FALSE)</f>
        <v>0</v>
      </c>
      <c r="G134" s="24">
        <f>VLOOKUP(A134,'BalanceSheet 15-8-19'!$A$11:$CN$476,7,FALSE)</f>
        <v>0</v>
      </c>
      <c r="H134" s="24">
        <f>VLOOKUP(A134,'BalanceSheet 15-8-19'!$A$11:$CN$476,8,FALSE)</f>
        <v>0</v>
      </c>
      <c r="I134" s="24">
        <f>VLOOKUP(A134,'BalanceSheet 15-8-19'!$A$11:$CN$476,9,FALSE)</f>
        <v>0</v>
      </c>
      <c r="J134" s="24"/>
      <c r="K134" s="24">
        <f>VLOOKUP(A134,'BalanceSheet 15-8-19'!$A$11:$CN$476,11,FALSE)</f>
        <v>0</v>
      </c>
      <c r="L134" s="24">
        <f>VLOOKUP(A134,'BalanceSheet 15-8-19'!$A$11:$CN$476,12,FALSE)</f>
        <v>0</v>
      </c>
      <c r="M134" s="24">
        <f>VLOOKUP(A134,'BalanceSheet 15-8-19'!$A$11:$CN$476,13,FALSE)</f>
        <v>0</v>
      </c>
      <c r="N134" s="24">
        <f>VLOOKUP(A134,'BalanceSheet 15-8-19'!$A$11:$CN$476,14,FALSE)</f>
        <v>0</v>
      </c>
      <c r="O134" s="24">
        <f>VLOOKUP(A134,'BalanceSheet 15-8-19'!$A$11:$CN$476,15,FALSE)</f>
        <v>0</v>
      </c>
      <c r="P134" s="24">
        <f>VLOOKUP(A134,'BalanceSheet 15-8-19'!$A$11:$CN$476,16,FALSE)</f>
        <v>0</v>
      </c>
      <c r="Q134" s="24">
        <f>VLOOKUP(A134,'BalanceSheet 15-8-19'!$A$11:$CN$476,17,FALSE)</f>
        <v>0</v>
      </c>
      <c r="R134" s="24">
        <f>VLOOKUP(A134,'BalanceSheet 15-8-19'!$A$11:$CN$476,18,FALSE)</f>
        <v>0</v>
      </c>
      <c r="S134" s="24">
        <f>VLOOKUP(A134,'BalanceSheet 15-8-19'!$A$11:$CN$476,19,FALSE)</f>
        <v>0</v>
      </c>
      <c r="T134" s="24">
        <f>VLOOKUP(A134,'BalanceSheet 15-8-19'!$A$11:$CN$476,20,FALSE)</f>
        <v>0</v>
      </c>
      <c r="U134" s="24">
        <f>VLOOKUP(A134,'BalanceSheet 15-8-19'!$A$11:$CN$476,21,FALSE)</f>
        <v>0</v>
      </c>
      <c r="V134" s="24">
        <f>VLOOKUP(A134,'BalanceSheet 15-8-19'!$A$11:$CN$476,22,FALSE)</f>
        <v>0</v>
      </c>
      <c r="W134" s="24">
        <f>VLOOKUP(A134,'BalanceSheet 15-8-19'!$A$11:$CN$476,23,FALSE)</f>
        <v>0</v>
      </c>
      <c r="X134" s="24">
        <f>VLOOKUP(A134,'BalanceSheet 15-8-19'!$A$11:$CN$476,24,FALSE)</f>
        <v>0</v>
      </c>
      <c r="Y134" s="24">
        <f>VLOOKUP(A134,'BalanceSheet 15-8-19'!$A$11:$CN$476,25,FALSE)</f>
        <v>0</v>
      </c>
      <c r="Z134" s="24">
        <f>VLOOKUP(A134,'BalanceSheet 15-8-19'!$A$11:$CN$476,26,FALSE)</f>
        <v>0</v>
      </c>
      <c r="AA134" s="24">
        <f>VLOOKUP(A134,'BalanceSheet 15-8-19'!$A$11:$CN$476,27,FALSE)</f>
        <v>0</v>
      </c>
      <c r="AB134" s="24">
        <f>VLOOKUP(A134,'BalanceSheet 15-8-19'!$A$11:$CN$476,28,FALSE)</f>
        <v>0</v>
      </c>
      <c r="AC134" s="24">
        <f>VLOOKUP(A134,'BalanceSheet 15-8-19'!$A$11:$CN$476,29,FALSE)</f>
        <v>0</v>
      </c>
      <c r="AD134" s="24">
        <f>VLOOKUP(A134,'BalanceSheet 15-8-19'!$A$11:$CN$476,30,FALSE)</f>
        <v>0</v>
      </c>
      <c r="AE134" s="24">
        <f>VLOOKUP(A134,'BalanceSheet 15-8-19'!$A$11:$CN$476,31,FALSE)</f>
        <v>0</v>
      </c>
      <c r="AF134" s="24">
        <f>VLOOKUP(A134,'BalanceSheet 15-8-19'!$A$11:$CN$476,32,FALSE)</f>
        <v>0</v>
      </c>
      <c r="AG134" s="24">
        <f>VLOOKUP(A134,'BalanceSheet 15-8-19'!$A$11:$CN$476,33,FALSE)</f>
        <v>0</v>
      </c>
      <c r="AH134" s="24">
        <f>VLOOKUP(A134,'BalanceSheet 15-8-19'!$A$11:$CN$476,34,FALSE)</f>
        <v>0</v>
      </c>
      <c r="AI134" s="24">
        <f>VLOOKUP(A134,'BalanceSheet 15-8-19'!$A$11:$CN$476,35,FALSE)</f>
        <v>0</v>
      </c>
      <c r="AJ134" s="24">
        <f>VLOOKUP(A134,'BalanceSheet 15-8-19'!$A$11:$CN$476,36,FALSE)</f>
        <v>0</v>
      </c>
      <c r="AK134" s="24">
        <f>VLOOKUP(A134,'BalanceSheet 15-8-19'!$A$11:$CN$476,37,FALSE)</f>
        <v>0</v>
      </c>
      <c r="AL134" s="24">
        <f>VLOOKUP(A134,'BalanceSheet 15-8-19'!$A$11:$CN$476,38,FALSE)</f>
        <v>0</v>
      </c>
      <c r="AM134" s="24">
        <f>VLOOKUP(A134,'BalanceSheet 15-8-19'!$A$11:$CN$476,39,FALSE)</f>
        <v>0</v>
      </c>
      <c r="AN134" s="24">
        <f>VLOOKUP(A134,'BalanceSheet 15-8-19'!$A$11:$CN$476,40,FALSE)</f>
        <v>0</v>
      </c>
      <c r="AO134" s="24">
        <f>VLOOKUP(A134,'BalanceSheet 15-8-19'!$A$11:$CN$476,41,FALSE)</f>
        <v>0</v>
      </c>
      <c r="AP134" s="24">
        <f>VLOOKUP(A134,'BalanceSheet 15-8-19'!$A$11:$CN$476,42,FALSE)</f>
        <v>0</v>
      </c>
      <c r="AQ134" s="24">
        <f>VLOOKUP(A134,'BalanceSheet 15-8-19'!$A$11:$CN$476,43,FALSE)</f>
        <v>0</v>
      </c>
      <c r="AR134" s="24">
        <f>VLOOKUP(A134,'BalanceSheet 15-8-19'!$A$11:$CN$476,44,FALSE)</f>
        <v>0</v>
      </c>
      <c r="AS134" s="24">
        <f>VLOOKUP(A134,'BalanceSheet 15-8-19'!$A$11:$CN$476,45,FALSE)</f>
        <v>0</v>
      </c>
      <c r="AT134" s="24">
        <f>VLOOKUP(A134,'BalanceSheet 15-8-19'!$A$11:$CN$476,46,FALSE)</f>
        <v>0</v>
      </c>
      <c r="AU134" s="24">
        <f>VLOOKUP(A134,'BalanceSheet 15-8-19'!$A$11:$CN$476,47,FALSE)</f>
        <v>0</v>
      </c>
      <c r="AV134" s="24">
        <f>VLOOKUP(A134,'BalanceSheet 15-8-19'!$A$11:$CN$476,48,FALSE)</f>
        <v>0</v>
      </c>
      <c r="AW134" s="24">
        <f>VLOOKUP(A134,'BalanceSheet 15-8-19'!$A$11:$CN$476,49,FALSE)</f>
        <v>0</v>
      </c>
      <c r="AX134" s="24">
        <f>VLOOKUP(A134,'BalanceSheet 15-8-19'!$A$11:$CN$476,50,FALSE)</f>
        <v>0</v>
      </c>
      <c r="AY134" s="24">
        <f>VLOOKUP(A134,'BalanceSheet 15-8-19'!$A$11:$CN$476,51,FALSE)</f>
        <v>0</v>
      </c>
      <c r="AZ134" s="24">
        <f>VLOOKUP(A134,'BalanceSheet 15-8-19'!$A$11:$CN$476,52,FALSE)</f>
        <v>0</v>
      </c>
      <c r="BA134" s="24">
        <f>VLOOKUP(A134,'BalanceSheet 15-8-19'!$A$11:$CN$476,53,FALSE)</f>
        <v>0</v>
      </c>
      <c r="BB134" s="24">
        <f>VLOOKUP(A134,'BalanceSheet 15-8-19'!$A$11:$CN$476,54,FALSE)</f>
        <v>0</v>
      </c>
      <c r="BC134" s="24">
        <f>VLOOKUP(A134,'BalanceSheet 15-8-19'!$A$11:$CN$476,55,FALSE)</f>
        <v>0</v>
      </c>
      <c r="BD134" s="24">
        <f>VLOOKUP(A134,'BalanceSheet 15-8-19'!$A$11:$CN$476,56,FALSE)</f>
        <v>0</v>
      </c>
      <c r="BE134" s="24">
        <f>VLOOKUP(A134,'BalanceSheet 15-8-19'!$A$11:$CN$476,57,FALSE)</f>
        <v>0</v>
      </c>
      <c r="BF134" s="24">
        <f>VLOOKUP(A134,'BalanceSheet 15-8-19'!$A$11:$CN$476,58,FALSE)</f>
        <v>0</v>
      </c>
      <c r="BG134" s="106">
        <f>VLOOKUP(A134,'BalanceSheet 15-8-19'!$A$11:$CN$476,59,FALSE)</f>
        <v>0</v>
      </c>
      <c r="BH134" s="24">
        <f>VLOOKUP(A134,'BalanceSheet 15-8-19'!$A$11:$CN$476,60,FALSE)</f>
        <v>0</v>
      </c>
      <c r="BI134" s="24">
        <f>VLOOKUP(A134,'BalanceSheet 15-8-19'!$A$11:$CN$476,61,FALSE)</f>
        <v>0</v>
      </c>
      <c r="BJ134" s="24">
        <f>VLOOKUP(A134,'BalanceSheet 15-8-19'!$A$11:$CN$476,62,FALSE)</f>
        <v>0</v>
      </c>
      <c r="BK134" s="24"/>
      <c r="BL134" s="24">
        <f>VLOOKUP(A134,'BalanceSheet 15-8-19'!$A$11:$CN$476,64,FALSE)</f>
        <v>0</v>
      </c>
      <c r="BM134" s="24">
        <f>VLOOKUP(A134,'BalanceSheet 15-8-19'!$A$11:$CN$476,65,FALSE)</f>
        <v>0</v>
      </c>
      <c r="BN134" s="24">
        <f>VLOOKUP(A134,'BalanceSheet 15-8-19'!$A$11:$CN$476,66,FALSE)</f>
        <v>0</v>
      </c>
      <c r="BO134" s="24">
        <f>VLOOKUP(A134,'BalanceSheet 15-8-19'!$A$11:$CN$476,67,FALSE)</f>
        <v>0</v>
      </c>
      <c r="BP134" s="24">
        <f>VLOOKUP(A134,'BalanceSheet 15-8-19'!$A$11:$CN$476,68,FALSE)</f>
        <v>0</v>
      </c>
      <c r="BQ134" s="24">
        <f>VLOOKUP(A134,'BalanceSheet 15-8-19'!$A$11:$CN$476,69,FALSE)</f>
        <v>0</v>
      </c>
      <c r="BR134" s="24">
        <f>VLOOKUP(A134,'BalanceSheet 15-8-19'!$A$11:$CN$476,70,FALSE)</f>
        <v>0</v>
      </c>
      <c r="BS134" s="24">
        <f>VLOOKUP(A134,'BalanceSheet 15-8-19'!$A$11:$CN$476,71,FALSE)</f>
        <v>0</v>
      </c>
      <c r="BT134" s="24">
        <f>VLOOKUP(A134,'BalanceSheet 15-8-19'!$A$11:$CN$476,72,FALSE)</f>
        <v>0</v>
      </c>
      <c r="BU134" s="24">
        <f>VLOOKUP(A134,'BalanceSheet 15-8-19'!$A$11:$CN$476,73,FALSE)</f>
        <v>0</v>
      </c>
      <c r="BV134" s="24">
        <f>VLOOKUP(A134,'BalanceSheet 15-8-19'!$A$11:$CN$476,74,FALSE)</f>
        <v>0</v>
      </c>
      <c r="BW134" s="24">
        <f>VLOOKUP(A134,'BalanceSheet 15-8-19'!$A$11:$CN$476,75,FALSE)</f>
        <v>0</v>
      </c>
      <c r="BX134" s="24">
        <f>VLOOKUP(A134,'BalanceSheet 15-8-19'!$A$11:$CN$476,76,FALSE)</f>
        <v>0</v>
      </c>
      <c r="BY134" s="24">
        <f>VLOOKUP(A134,'BalanceSheet 15-8-19'!$A$11:$CN$476,77,FALSE)</f>
        <v>0</v>
      </c>
      <c r="BZ134" s="24">
        <f>VLOOKUP(A134,'BalanceSheet 15-8-19'!$A$11:$CN$476,78,FALSE)</f>
        <v>0</v>
      </c>
      <c r="CA134" s="24">
        <f>VLOOKUP(A134,'BalanceSheet 15-8-19'!$A$11:$CN$476,79,FALSE)</f>
        <v>0</v>
      </c>
      <c r="CB134" s="24">
        <f>VLOOKUP(A134,'BalanceSheet 15-8-19'!$A$11:$CN$476,80,FALSE)</f>
        <v>0</v>
      </c>
      <c r="CC134" s="24">
        <f>VLOOKUP(A134,'BalanceSheet 15-8-19'!$A$11:$CN$476,81,FALSE)</f>
        <v>0</v>
      </c>
      <c r="CD134" s="24">
        <f>VLOOKUP(A134,'BalanceSheet 15-8-19'!$A$11:$CN$476,82,FALSE)</f>
        <v>0</v>
      </c>
      <c r="CE134" s="24">
        <f>VLOOKUP(A134,'BalanceSheet 15-8-19'!$A$11:$CN$476,83,FALSE)</f>
        <v>0</v>
      </c>
      <c r="CF134" s="24">
        <f>VLOOKUP(A134,'BalanceSheet 15-8-19'!$A$11:$CN$476,84,FALSE)</f>
        <v>0</v>
      </c>
      <c r="CG134" s="24">
        <f>VLOOKUP(A134,'BalanceSheet 15-8-19'!$A$11:$CN$476,85,FALSE)</f>
        <v>0</v>
      </c>
      <c r="CH134" s="24">
        <f>VLOOKUP(A134,'BalanceSheet 15-8-19'!$A$11:$CN$476,86,FALSE)</f>
        <v>0</v>
      </c>
      <c r="CI134" s="24">
        <f>VLOOKUP(A134,'BalanceSheet 15-8-19'!$A$11:$CN$476,87,FALSE)</f>
        <v>0</v>
      </c>
      <c r="CJ134" s="24">
        <f>VLOOKUP(A134,'BalanceSheet 15-8-19'!$A$11:$CN$476,88,FALSE)</f>
        <v>0</v>
      </c>
      <c r="CK134" s="24">
        <f>VLOOKUP(A134,'BalanceSheet 15-8-19'!$A$11:$CN$476,89,FALSE)</f>
        <v>0</v>
      </c>
      <c r="CL134" s="24">
        <f>VLOOKUP(A134,'BalanceSheet 15-8-19'!$A$11:$CN$476,90,FALSE)</f>
        <v>0</v>
      </c>
      <c r="CM134" s="24">
        <f>VLOOKUP(A134,'BalanceSheet 15-8-19'!$A$11:$CN$476,91,FALSE)</f>
        <v>0</v>
      </c>
      <c r="CN134" s="24">
        <f>VLOOKUP(A134,'BalanceSheet 15-8-19'!$A$11:$CS$476,92,FALSE)</f>
        <v>0</v>
      </c>
      <c r="CO134" s="24">
        <f>VLOOKUP(A134,'BalanceSheet 15-8-19'!$A$11:$CS$476,93,FALSE)</f>
        <v>0</v>
      </c>
      <c r="CP134" s="24">
        <f>VLOOKUP(A134,'BalanceSheet 15-8-19'!$A$11:$CS$476,94,FALSE)</f>
        <v>0</v>
      </c>
      <c r="CQ134" s="24">
        <f>VLOOKUP(A134,'BalanceSheet 15-8-19'!$A$11:$CS$476,95,FALSE)</f>
        <v>0</v>
      </c>
      <c r="CR134" s="24">
        <f>VLOOKUP(A134,'BalanceSheet 15-8-19'!$A$11:$CS$476,96,FALSE)</f>
        <v>0</v>
      </c>
      <c r="CS134" s="24">
        <f t="shared" si="3"/>
        <v>0</v>
      </c>
      <c r="CU134" s="19">
        <f>CS134-('BalanceSheet 15-8-19'!CS134-'BalanceSheet 15-8-19'!CV134-'BalanceSheet 15-8-19'!CW134)</f>
        <v>0</v>
      </c>
      <c r="CW134" s="132">
        <f t="shared" si="4"/>
        <v>0</v>
      </c>
      <c r="CZ134" s="148"/>
      <c r="DB134" s="167">
        <f>SUM(DB124:DB133)</f>
        <v>0</v>
      </c>
    </row>
    <row r="135" spans="1:106" x14ac:dyDescent="0.2">
      <c r="A135" s="4" t="str">
        <f>'BalanceSheet 15-8-19'!A135</f>
        <v>Total Accounts Receivable</v>
      </c>
      <c r="B135" s="9">
        <f>VLOOKUP(A135,'BalanceSheet 15-8-19'!$A$11:$CN$476,2,FALSE)</f>
        <v>0</v>
      </c>
      <c r="C135" s="9">
        <f>VLOOKUP(A135,'BalanceSheet 15-8-19'!$A$11:$CN$476,3,FALSE)</f>
        <v>0</v>
      </c>
      <c r="D135" s="9">
        <f>VLOOKUP(A135,'BalanceSheet 15-8-19'!$A$11:$CN$476,4,FALSE)</f>
        <v>0</v>
      </c>
      <c r="E135" s="9">
        <f>VLOOKUP(A135,'BalanceSheet 15-8-19'!$A$11:$CN$476,5,FALSE)</f>
        <v>0</v>
      </c>
      <c r="F135" s="9">
        <f>VLOOKUP(A135,'BalanceSheet 15-8-19'!$A$11:$CN$476,6,FALSE)</f>
        <v>0</v>
      </c>
      <c r="G135" s="9">
        <f>VLOOKUP(A135,'BalanceSheet 15-8-19'!$A$11:$CN$476,7,FALSE)</f>
        <v>0</v>
      </c>
      <c r="H135" s="9">
        <f>VLOOKUP(A135,'BalanceSheet 15-8-19'!$A$11:$CN$476,8,FALSE)</f>
        <v>0</v>
      </c>
      <c r="I135" s="9">
        <f>VLOOKUP(A135,'BalanceSheet 15-8-19'!$A$11:$CN$476,9,FALSE)</f>
        <v>0</v>
      </c>
      <c r="J135" s="9"/>
      <c r="K135" s="9">
        <f>VLOOKUP(A135,'BalanceSheet 15-8-19'!$A$11:$CN$476,11,FALSE)</f>
        <v>0</v>
      </c>
      <c r="L135" s="9">
        <f>VLOOKUP(A135,'BalanceSheet 15-8-19'!$A$11:$CN$476,12,FALSE)</f>
        <v>0</v>
      </c>
      <c r="M135" s="9">
        <f>VLOOKUP(A135,'BalanceSheet 15-8-19'!$A$11:$CN$476,13,FALSE)</f>
        <v>0</v>
      </c>
      <c r="N135" s="9">
        <f>VLOOKUP(A135,'BalanceSheet 15-8-19'!$A$11:$CN$476,14,FALSE)</f>
        <v>0</v>
      </c>
      <c r="O135" s="9">
        <f>VLOOKUP(A135,'BalanceSheet 15-8-19'!$A$11:$CN$476,15,FALSE)</f>
        <v>0</v>
      </c>
      <c r="P135" s="9">
        <f>VLOOKUP(A135,'BalanceSheet 15-8-19'!$A$11:$CN$476,16,FALSE)</f>
        <v>0</v>
      </c>
      <c r="Q135" s="9">
        <f>VLOOKUP(A135,'BalanceSheet 15-8-19'!$A$11:$CN$476,17,FALSE)</f>
        <v>0</v>
      </c>
      <c r="R135" s="9">
        <f>VLOOKUP(A135,'BalanceSheet 15-8-19'!$A$11:$CN$476,18,FALSE)</f>
        <v>0</v>
      </c>
      <c r="S135" s="9">
        <f>VLOOKUP(A135,'BalanceSheet 15-8-19'!$A$11:$CN$476,19,FALSE)</f>
        <v>0</v>
      </c>
      <c r="T135" s="9">
        <f>VLOOKUP(A135,'BalanceSheet 15-8-19'!$A$11:$CN$476,20,FALSE)</f>
        <v>0</v>
      </c>
      <c r="U135" s="9">
        <f>VLOOKUP(A135,'BalanceSheet 15-8-19'!$A$11:$CN$476,21,FALSE)</f>
        <v>0</v>
      </c>
      <c r="V135" s="9">
        <f>VLOOKUP(A135,'BalanceSheet 15-8-19'!$A$11:$CN$476,22,FALSE)</f>
        <v>0</v>
      </c>
      <c r="W135" s="9">
        <f>VLOOKUP(A135,'BalanceSheet 15-8-19'!$A$11:$CN$476,23,FALSE)</f>
        <v>0</v>
      </c>
      <c r="X135" s="9">
        <f>VLOOKUP(A135,'BalanceSheet 15-8-19'!$A$11:$CN$476,24,FALSE)</f>
        <v>0</v>
      </c>
      <c r="Y135" s="9">
        <f>VLOOKUP(A135,'BalanceSheet 15-8-19'!$A$11:$CN$476,25,FALSE)</f>
        <v>0</v>
      </c>
      <c r="Z135" s="9">
        <f>VLOOKUP(A135,'BalanceSheet 15-8-19'!$A$11:$CN$476,26,FALSE)</f>
        <v>0</v>
      </c>
      <c r="AA135" s="9">
        <f>VLOOKUP(A135,'BalanceSheet 15-8-19'!$A$11:$CN$476,27,FALSE)</f>
        <v>0</v>
      </c>
      <c r="AB135" s="9">
        <f>VLOOKUP(A135,'BalanceSheet 15-8-19'!$A$11:$CN$476,28,FALSE)</f>
        <v>0</v>
      </c>
      <c r="AC135" s="9">
        <f>VLOOKUP(A135,'BalanceSheet 15-8-19'!$A$11:$CN$476,29,FALSE)</f>
        <v>0</v>
      </c>
      <c r="AD135" s="9">
        <f>VLOOKUP(A135,'BalanceSheet 15-8-19'!$A$11:$CN$476,30,FALSE)</f>
        <v>0</v>
      </c>
      <c r="AE135" s="9">
        <f>VLOOKUP(A135,'BalanceSheet 15-8-19'!$A$11:$CN$476,31,FALSE)</f>
        <v>0</v>
      </c>
      <c r="AF135" s="9">
        <f>VLOOKUP(A135,'BalanceSheet 15-8-19'!$A$11:$CN$476,32,FALSE)</f>
        <v>0</v>
      </c>
      <c r="AG135" s="9">
        <f>VLOOKUP(A135,'BalanceSheet 15-8-19'!$A$11:$CN$476,33,FALSE)</f>
        <v>0</v>
      </c>
      <c r="AH135" s="9">
        <f>VLOOKUP(A135,'BalanceSheet 15-8-19'!$A$11:$CN$476,34,FALSE)</f>
        <v>0</v>
      </c>
      <c r="AI135" s="9">
        <f>VLOOKUP(A135,'BalanceSheet 15-8-19'!$A$11:$CN$476,35,FALSE)</f>
        <v>0</v>
      </c>
      <c r="AJ135" s="9">
        <f>VLOOKUP(A135,'BalanceSheet 15-8-19'!$A$11:$CN$476,36,FALSE)</f>
        <v>0</v>
      </c>
      <c r="AK135" s="9">
        <f>VLOOKUP(A135,'BalanceSheet 15-8-19'!$A$11:$CN$476,37,FALSE)</f>
        <v>0</v>
      </c>
      <c r="AL135" s="9">
        <f>VLOOKUP(A135,'BalanceSheet 15-8-19'!$A$11:$CN$476,38,FALSE)</f>
        <v>0</v>
      </c>
      <c r="AM135" s="9">
        <f>VLOOKUP(A135,'BalanceSheet 15-8-19'!$A$11:$CN$476,39,FALSE)</f>
        <v>0</v>
      </c>
      <c r="AN135" s="9">
        <f>VLOOKUP(A135,'BalanceSheet 15-8-19'!$A$11:$CN$476,40,FALSE)</f>
        <v>0</v>
      </c>
      <c r="AO135" s="9">
        <f>VLOOKUP(A135,'BalanceSheet 15-8-19'!$A$11:$CN$476,41,FALSE)</f>
        <v>0</v>
      </c>
      <c r="AP135" s="9">
        <f>VLOOKUP(A135,'BalanceSheet 15-8-19'!$A$11:$CN$476,42,FALSE)</f>
        <v>0</v>
      </c>
      <c r="AQ135" s="9">
        <f>VLOOKUP(A135,'BalanceSheet 15-8-19'!$A$11:$CN$476,43,FALSE)</f>
        <v>0</v>
      </c>
      <c r="AR135" s="9">
        <f>VLOOKUP(A135,'BalanceSheet 15-8-19'!$A$11:$CN$476,44,FALSE)</f>
        <v>0</v>
      </c>
      <c r="AS135" s="9">
        <f>VLOOKUP(A135,'BalanceSheet 15-8-19'!$A$11:$CN$476,45,FALSE)</f>
        <v>0</v>
      </c>
      <c r="AT135" s="9">
        <f>VLOOKUP(A135,'BalanceSheet 15-8-19'!$A$11:$CN$476,46,FALSE)</f>
        <v>0</v>
      </c>
      <c r="AU135" s="9">
        <f>VLOOKUP(A135,'BalanceSheet 15-8-19'!$A$11:$CN$476,47,FALSE)</f>
        <v>0</v>
      </c>
      <c r="AV135" s="9">
        <f>VLOOKUP(A135,'BalanceSheet 15-8-19'!$A$11:$CN$476,48,FALSE)</f>
        <v>0</v>
      </c>
      <c r="AW135" s="9">
        <f>VLOOKUP(A135,'BalanceSheet 15-8-19'!$A$11:$CN$476,49,FALSE)</f>
        <v>0</v>
      </c>
      <c r="AX135" s="9">
        <f>VLOOKUP(A135,'BalanceSheet 15-8-19'!$A$11:$CN$476,50,FALSE)</f>
        <v>0</v>
      </c>
      <c r="AY135" s="9">
        <f>VLOOKUP(A135,'BalanceSheet 15-8-19'!$A$11:$CN$476,51,FALSE)</f>
        <v>0</v>
      </c>
      <c r="AZ135" s="9">
        <f>VLOOKUP(A135,'BalanceSheet 15-8-19'!$A$11:$CN$476,52,FALSE)</f>
        <v>0</v>
      </c>
      <c r="BA135" s="9">
        <f>VLOOKUP(A135,'BalanceSheet 15-8-19'!$A$11:$CN$476,53,FALSE)</f>
        <v>0</v>
      </c>
      <c r="BB135" s="9">
        <f>VLOOKUP(A135,'BalanceSheet 15-8-19'!$A$11:$CN$476,54,FALSE)</f>
        <v>0</v>
      </c>
      <c r="BC135" s="9">
        <f>VLOOKUP(A135,'BalanceSheet 15-8-19'!$A$11:$CN$476,55,FALSE)</f>
        <v>0</v>
      </c>
      <c r="BD135" s="9">
        <f>VLOOKUP(A135,'BalanceSheet 15-8-19'!$A$11:$CN$476,56,FALSE)</f>
        <v>0</v>
      </c>
      <c r="BE135" s="9">
        <f>VLOOKUP(A135,'BalanceSheet 15-8-19'!$A$11:$CN$476,57,FALSE)</f>
        <v>0</v>
      </c>
      <c r="BF135" s="9">
        <f>VLOOKUP(A135,'BalanceSheet 15-8-19'!$A$11:$CN$476,58,FALSE)</f>
        <v>0</v>
      </c>
      <c r="BG135" s="7">
        <f>VLOOKUP(A135,'BalanceSheet 15-8-19'!$A$11:$CN$476,59,FALSE)</f>
        <v>0</v>
      </c>
      <c r="BH135" s="9">
        <f>VLOOKUP(A135,'BalanceSheet 15-8-19'!$A$11:$CN$476,60,FALSE)</f>
        <v>0</v>
      </c>
      <c r="BI135" s="9">
        <f>VLOOKUP(A135,'BalanceSheet 15-8-19'!$A$11:$CN$476,61,FALSE)</f>
        <v>0</v>
      </c>
      <c r="BJ135" s="9">
        <f>VLOOKUP(A135,'BalanceSheet 15-8-19'!$A$11:$CN$476,62,FALSE)</f>
        <v>0</v>
      </c>
      <c r="BK135" s="9"/>
      <c r="BL135" s="9">
        <f>VLOOKUP(A135,'BalanceSheet 15-8-19'!$A$11:$CN$476,64,FALSE)</f>
        <v>0</v>
      </c>
      <c r="BM135" s="9">
        <f>VLOOKUP(A135,'BalanceSheet 15-8-19'!$A$11:$CN$476,65,FALSE)</f>
        <v>0</v>
      </c>
      <c r="BN135" s="9">
        <f>VLOOKUP(A135,'BalanceSheet 15-8-19'!$A$11:$CN$476,66,FALSE)</f>
        <v>0</v>
      </c>
      <c r="BO135" s="9">
        <f>VLOOKUP(A135,'BalanceSheet 15-8-19'!$A$11:$CN$476,67,FALSE)</f>
        <v>0</v>
      </c>
      <c r="BP135" s="9">
        <f>VLOOKUP(A135,'BalanceSheet 15-8-19'!$A$11:$CN$476,68,FALSE)</f>
        <v>0</v>
      </c>
      <c r="BQ135" s="9">
        <f>VLOOKUP(A135,'BalanceSheet 15-8-19'!$A$11:$CN$476,69,FALSE)</f>
        <v>0</v>
      </c>
      <c r="BR135" s="9">
        <f>VLOOKUP(A135,'BalanceSheet 15-8-19'!$A$11:$CN$476,70,FALSE)</f>
        <v>0</v>
      </c>
      <c r="BS135" s="9">
        <f>VLOOKUP(A135,'BalanceSheet 15-8-19'!$A$11:$CN$476,71,FALSE)</f>
        <v>0</v>
      </c>
      <c r="BT135" s="9">
        <f>VLOOKUP(A135,'BalanceSheet 15-8-19'!$A$11:$CN$476,72,FALSE)</f>
        <v>0</v>
      </c>
      <c r="BU135" s="9">
        <f>VLOOKUP(A135,'BalanceSheet 15-8-19'!$A$11:$CN$476,73,FALSE)</f>
        <v>0</v>
      </c>
      <c r="BV135" s="9">
        <f>VLOOKUP(A135,'BalanceSheet 15-8-19'!$A$11:$CN$476,74,FALSE)</f>
        <v>0</v>
      </c>
      <c r="BW135" s="9">
        <f>VLOOKUP(A135,'BalanceSheet 15-8-19'!$A$11:$CN$476,75,FALSE)</f>
        <v>0</v>
      </c>
      <c r="BX135" s="9">
        <f>VLOOKUP(A135,'BalanceSheet 15-8-19'!$A$11:$CN$476,76,FALSE)</f>
        <v>0</v>
      </c>
      <c r="BY135" s="9">
        <f>VLOOKUP(A135,'BalanceSheet 15-8-19'!$A$11:$CN$476,77,FALSE)</f>
        <v>0</v>
      </c>
      <c r="BZ135" s="9">
        <f>VLOOKUP(A135,'BalanceSheet 15-8-19'!$A$11:$CN$476,78,FALSE)</f>
        <v>0</v>
      </c>
      <c r="CA135" s="9">
        <f>VLOOKUP(A135,'BalanceSheet 15-8-19'!$A$11:$CN$476,79,FALSE)</f>
        <v>0</v>
      </c>
      <c r="CB135" s="9">
        <f>VLOOKUP(A135,'BalanceSheet 15-8-19'!$A$11:$CN$476,80,FALSE)</f>
        <v>0</v>
      </c>
      <c r="CC135" s="9">
        <f>VLOOKUP(A135,'BalanceSheet 15-8-19'!$A$11:$CN$476,81,FALSE)</f>
        <v>0</v>
      </c>
      <c r="CD135" s="9">
        <f>VLOOKUP(A135,'BalanceSheet 15-8-19'!$A$11:$CN$476,82,FALSE)</f>
        <v>0</v>
      </c>
      <c r="CE135" s="9">
        <f>VLOOKUP(A135,'BalanceSheet 15-8-19'!$A$11:$CN$476,83,FALSE)</f>
        <v>0</v>
      </c>
      <c r="CF135" s="9">
        <f>VLOOKUP(A135,'BalanceSheet 15-8-19'!$A$11:$CN$476,84,FALSE)</f>
        <v>0</v>
      </c>
      <c r="CG135" s="9">
        <f>VLOOKUP(A135,'BalanceSheet 15-8-19'!$A$11:$CN$476,85,FALSE)</f>
        <v>0</v>
      </c>
      <c r="CH135" s="9">
        <f>VLOOKUP(A135,'BalanceSheet 15-8-19'!$A$11:$CN$476,86,FALSE)</f>
        <v>0</v>
      </c>
      <c r="CI135" s="9">
        <f>VLOOKUP(A135,'BalanceSheet 15-8-19'!$A$11:$CN$476,87,FALSE)</f>
        <v>0</v>
      </c>
      <c r="CJ135" s="9">
        <f>VLOOKUP(A135,'BalanceSheet 15-8-19'!$A$11:$CN$476,88,FALSE)</f>
        <v>0</v>
      </c>
      <c r="CK135" s="9">
        <f>VLOOKUP(A135,'BalanceSheet 15-8-19'!$A$11:$CN$476,89,FALSE)</f>
        <v>0</v>
      </c>
      <c r="CL135" s="9">
        <f>VLOOKUP(A135,'BalanceSheet 15-8-19'!$A$11:$CN$476,90,FALSE)</f>
        <v>0</v>
      </c>
      <c r="CM135" s="10">
        <f>VLOOKUP(A135,'BalanceSheet 15-8-19'!$A$11:$CN$476,91,FALSE)</f>
        <v>0</v>
      </c>
      <c r="CN135" s="23">
        <f>VLOOKUP(A135,'BalanceSheet 15-8-19'!$A$11:$CS$476,92,FALSE)</f>
        <v>0</v>
      </c>
      <c r="CO135" s="23">
        <f>VLOOKUP(A135,'BalanceSheet 15-8-19'!$A$11:$CS$476,93,FALSE)</f>
        <v>0</v>
      </c>
      <c r="CP135" s="23">
        <f>VLOOKUP(A135,'BalanceSheet 15-8-19'!$A$11:$CS$476,94,FALSE)</f>
        <v>0</v>
      </c>
      <c r="CQ135" s="23">
        <f>VLOOKUP(A135,'BalanceSheet 15-8-19'!$A$11:$CS$476,95,FALSE)</f>
        <v>0</v>
      </c>
      <c r="CR135" s="23">
        <f>VLOOKUP(A135,'BalanceSheet 15-8-19'!$A$11:$CS$476,96,FALSE)</f>
        <v>0</v>
      </c>
      <c r="CS135" s="23">
        <f t="shared" si="3"/>
        <v>0</v>
      </c>
      <c r="CU135" s="19">
        <f>CS135-('BalanceSheet 15-8-19'!CS135-'BalanceSheet 15-8-19'!CV135-'BalanceSheet 15-8-19'!CW135)</f>
        <v>0</v>
      </c>
      <c r="CW135" s="132">
        <f t="shared" si="4"/>
        <v>0</v>
      </c>
      <c r="CZ135" s="148"/>
      <c r="DB135" s="162">
        <f>DB134</f>
        <v>0</v>
      </c>
    </row>
    <row r="136" spans="1:106" x14ac:dyDescent="0.2">
      <c r="A136" s="4" t="str">
        <f>'BalanceSheet 15-8-19'!A136</f>
        <v>Other Current Asset</v>
      </c>
      <c r="B136" s="9">
        <f>VLOOKUP(A136,'BalanceSheet 15-8-19'!$A$11:$CN$476,2,FALSE)</f>
        <v>0</v>
      </c>
      <c r="C136" s="9">
        <f>VLOOKUP(A136,'BalanceSheet 15-8-19'!$A$11:$CN$476,3,FALSE)</f>
        <v>0</v>
      </c>
      <c r="D136" s="9">
        <f>VLOOKUP(A136,'BalanceSheet 15-8-19'!$A$11:$CN$476,4,FALSE)</f>
        <v>0</v>
      </c>
      <c r="E136" s="9">
        <f>VLOOKUP(A136,'BalanceSheet 15-8-19'!$A$11:$CN$476,5,FALSE)</f>
        <v>0</v>
      </c>
      <c r="F136" s="9">
        <f>VLOOKUP(A136,'BalanceSheet 15-8-19'!$A$11:$CN$476,6,FALSE)</f>
        <v>0</v>
      </c>
      <c r="G136" s="9">
        <f>VLOOKUP(A136,'BalanceSheet 15-8-19'!$A$11:$CN$476,7,FALSE)</f>
        <v>0</v>
      </c>
      <c r="H136" s="9">
        <f>VLOOKUP(A136,'BalanceSheet 15-8-19'!$A$11:$CN$476,8,FALSE)</f>
        <v>0</v>
      </c>
      <c r="I136" s="9">
        <f>VLOOKUP(A136,'BalanceSheet 15-8-19'!$A$11:$CN$476,9,FALSE)</f>
        <v>0</v>
      </c>
      <c r="J136" s="9"/>
      <c r="K136" s="9">
        <f>VLOOKUP(A136,'BalanceSheet 15-8-19'!$A$11:$CN$476,11,FALSE)</f>
        <v>0</v>
      </c>
      <c r="L136" s="9">
        <f>VLOOKUP(A136,'BalanceSheet 15-8-19'!$A$11:$CN$476,12,FALSE)</f>
        <v>0</v>
      </c>
      <c r="M136" s="9">
        <f>VLOOKUP(A136,'BalanceSheet 15-8-19'!$A$11:$CN$476,13,FALSE)</f>
        <v>0</v>
      </c>
      <c r="N136" s="9">
        <f>VLOOKUP(A136,'BalanceSheet 15-8-19'!$A$11:$CN$476,14,FALSE)</f>
        <v>0</v>
      </c>
      <c r="O136" s="9">
        <f>VLOOKUP(A136,'BalanceSheet 15-8-19'!$A$11:$CN$476,15,FALSE)</f>
        <v>0</v>
      </c>
      <c r="P136" s="9">
        <f>VLOOKUP(A136,'BalanceSheet 15-8-19'!$A$11:$CN$476,16,FALSE)</f>
        <v>0</v>
      </c>
      <c r="Q136" s="9">
        <f>VLOOKUP(A136,'BalanceSheet 15-8-19'!$A$11:$CN$476,17,FALSE)</f>
        <v>0</v>
      </c>
      <c r="R136" s="9">
        <f>VLOOKUP(A136,'BalanceSheet 15-8-19'!$A$11:$CN$476,18,FALSE)</f>
        <v>0</v>
      </c>
      <c r="S136" s="9">
        <f>VLOOKUP(A136,'BalanceSheet 15-8-19'!$A$11:$CN$476,19,FALSE)</f>
        <v>0</v>
      </c>
      <c r="T136" s="9">
        <f>VLOOKUP(A136,'BalanceSheet 15-8-19'!$A$11:$CN$476,20,FALSE)</f>
        <v>0</v>
      </c>
      <c r="U136" s="9">
        <f>VLOOKUP(A136,'BalanceSheet 15-8-19'!$A$11:$CN$476,21,FALSE)</f>
        <v>0</v>
      </c>
      <c r="V136" s="9">
        <f>VLOOKUP(A136,'BalanceSheet 15-8-19'!$A$11:$CN$476,22,FALSE)</f>
        <v>0</v>
      </c>
      <c r="W136" s="9">
        <f>VLOOKUP(A136,'BalanceSheet 15-8-19'!$A$11:$CN$476,23,FALSE)</f>
        <v>0</v>
      </c>
      <c r="X136" s="9">
        <f>VLOOKUP(A136,'BalanceSheet 15-8-19'!$A$11:$CN$476,24,FALSE)</f>
        <v>0</v>
      </c>
      <c r="Y136" s="9">
        <f>VLOOKUP(A136,'BalanceSheet 15-8-19'!$A$11:$CN$476,25,FALSE)</f>
        <v>0</v>
      </c>
      <c r="Z136" s="9">
        <f>VLOOKUP(A136,'BalanceSheet 15-8-19'!$A$11:$CN$476,26,FALSE)</f>
        <v>0</v>
      </c>
      <c r="AA136" s="9">
        <f>VLOOKUP(A136,'BalanceSheet 15-8-19'!$A$11:$CN$476,27,FALSE)</f>
        <v>0</v>
      </c>
      <c r="AB136" s="9">
        <f>VLOOKUP(A136,'BalanceSheet 15-8-19'!$A$11:$CN$476,28,FALSE)</f>
        <v>0</v>
      </c>
      <c r="AC136" s="9">
        <f>VLOOKUP(A136,'BalanceSheet 15-8-19'!$A$11:$CN$476,29,FALSE)</f>
        <v>0</v>
      </c>
      <c r="AD136" s="9">
        <f>VLOOKUP(A136,'BalanceSheet 15-8-19'!$A$11:$CN$476,30,FALSE)</f>
        <v>0</v>
      </c>
      <c r="AE136" s="9">
        <f>VLOOKUP(A136,'BalanceSheet 15-8-19'!$A$11:$CN$476,31,FALSE)</f>
        <v>0</v>
      </c>
      <c r="AF136" s="9">
        <f>VLOOKUP(A136,'BalanceSheet 15-8-19'!$A$11:$CN$476,32,FALSE)</f>
        <v>0</v>
      </c>
      <c r="AG136" s="9">
        <f>VLOOKUP(A136,'BalanceSheet 15-8-19'!$A$11:$CN$476,33,FALSE)</f>
        <v>0</v>
      </c>
      <c r="AH136" s="9">
        <f>VLOOKUP(A136,'BalanceSheet 15-8-19'!$A$11:$CN$476,34,FALSE)</f>
        <v>0</v>
      </c>
      <c r="AI136" s="9">
        <f>VLOOKUP(A136,'BalanceSheet 15-8-19'!$A$11:$CN$476,35,FALSE)</f>
        <v>0</v>
      </c>
      <c r="AJ136" s="9">
        <f>VLOOKUP(A136,'BalanceSheet 15-8-19'!$A$11:$CN$476,36,FALSE)</f>
        <v>0</v>
      </c>
      <c r="AK136" s="9">
        <f>VLOOKUP(A136,'BalanceSheet 15-8-19'!$A$11:$CN$476,37,FALSE)</f>
        <v>0</v>
      </c>
      <c r="AL136" s="9">
        <f>VLOOKUP(A136,'BalanceSheet 15-8-19'!$A$11:$CN$476,38,FALSE)</f>
        <v>0</v>
      </c>
      <c r="AM136" s="9">
        <f>VLOOKUP(A136,'BalanceSheet 15-8-19'!$A$11:$CN$476,39,FALSE)</f>
        <v>0</v>
      </c>
      <c r="AN136" s="9">
        <f>VLOOKUP(A136,'BalanceSheet 15-8-19'!$A$11:$CN$476,40,FALSE)</f>
        <v>0</v>
      </c>
      <c r="AO136" s="9">
        <f>VLOOKUP(A136,'BalanceSheet 15-8-19'!$A$11:$CN$476,41,FALSE)</f>
        <v>0</v>
      </c>
      <c r="AP136" s="9">
        <f>VLOOKUP(A136,'BalanceSheet 15-8-19'!$A$11:$CN$476,42,FALSE)</f>
        <v>0</v>
      </c>
      <c r="AQ136" s="9">
        <f>VLOOKUP(A136,'BalanceSheet 15-8-19'!$A$11:$CN$476,43,FALSE)</f>
        <v>0</v>
      </c>
      <c r="AR136" s="9">
        <f>VLOOKUP(A136,'BalanceSheet 15-8-19'!$A$11:$CN$476,44,FALSE)</f>
        <v>0</v>
      </c>
      <c r="AS136" s="9">
        <f>VLOOKUP(A136,'BalanceSheet 15-8-19'!$A$11:$CN$476,45,FALSE)</f>
        <v>0</v>
      </c>
      <c r="AT136" s="9">
        <f>VLOOKUP(A136,'BalanceSheet 15-8-19'!$A$11:$CN$476,46,FALSE)</f>
        <v>0</v>
      </c>
      <c r="AU136" s="9">
        <f>VLOOKUP(A136,'BalanceSheet 15-8-19'!$A$11:$CN$476,47,FALSE)</f>
        <v>0</v>
      </c>
      <c r="AV136" s="9">
        <f>VLOOKUP(A136,'BalanceSheet 15-8-19'!$A$11:$CN$476,48,FALSE)</f>
        <v>0</v>
      </c>
      <c r="AW136" s="9">
        <f>VLOOKUP(A136,'BalanceSheet 15-8-19'!$A$11:$CN$476,49,FALSE)</f>
        <v>0</v>
      </c>
      <c r="AX136" s="9">
        <f>VLOOKUP(A136,'BalanceSheet 15-8-19'!$A$11:$CN$476,50,FALSE)</f>
        <v>0</v>
      </c>
      <c r="AY136" s="9">
        <f>VLOOKUP(A136,'BalanceSheet 15-8-19'!$A$11:$CN$476,51,FALSE)</f>
        <v>0</v>
      </c>
      <c r="AZ136" s="9">
        <f>VLOOKUP(A136,'BalanceSheet 15-8-19'!$A$11:$CN$476,52,FALSE)</f>
        <v>0</v>
      </c>
      <c r="BA136" s="9">
        <f>VLOOKUP(A136,'BalanceSheet 15-8-19'!$A$11:$CN$476,53,FALSE)</f>
        <v>0</v>
      </c>
      <c r="BB136" s="9">
        <f>VLOOKUP(A136,'BalanceSheet 15-8-19'!$A$11:$CN$476,54,FALSE)</f>
        <v>0</v>
      </c>
      <c r="BC136" s="9">
        <f>VLOOKUP(A136,'BalanceSheet 15-8-19'!$A$11:$CN$476,55,FALSE)</f>
        <v>0</v>
      </c>
      <c r="BD136" s="9">
        <f>VLOOKUP(A136,'BalanceSheet 15-8-19'!$A$11:$CN$476,56,FALSE)</f>
        <v>0</v>
      </c>
      <c r="BE136" s="9">
        <f>VLOOKUP(A136,'BalanceSheet 15-8-19'!$A$11:$CN$476,57,FALSE)</f>
        <v>0</v>
      </c>
      <c r="BF136" s="9">
        <f>VLOOKUP(A136,'BalanceSheet 15-8-19'!$A$11:$CN$476,58,FALSE)</f>
        <v>0</v>
      </c>
      <c r="BG136" s="7">
        <f>VLOOKUP(A136,'BalanceSheet 15-8-19'!$A$11:$CN$476,59,FALSE)</f>
        <v>0</v>
      </c>
      <c r="BH136" s="9">
        <f>VLOOKUP(A136,'BalanceSheet 15-8-19'!$A$11:$CN$476,60,FALSE)</f>
        <v>0</v>
      </c>
      <c r="BI136" s="9">
        <f>VLOOKUP(A136,'BalanceSheet 15-8-19'!$A$11:$CN$476,61,FALSE)</f>
        <v>0</v>
      </c>
      <c r="BJ136" s="9">
        <f>VLOOKUP(A136,'BalanceSheet 15-8-19'!$A$11:$CN$476,62,FALSE)</f>
        <v>0</v>
      </c>
      <c r="BK136" s="9"/>
      <c r="BL136" s="9">
        <f>VLOOKUP(A136,'BalanceSheet 15-8-19'!$A$11:$CN$476,64,FALSE)</f>
        <v>0</v>
      </c>
      <c r="BM136" s="9">
        <f>VLOOKUP(A136,'BalanceSheet 15-8-19'!$A$11:$CN$476,65,FALSE)</f>
        <v>0</v>
      </c>
      <c r="BN136" s="9">
        <f>VLOOKUP(A136,'BalanceSheet 15-8-19'!$A$11:$CN$476,66,FALSE)</f>
        <v>0</v>
      </c>
      <c r="BO136" s="9">
        <f>VLOOKUP(A136,'BalanceSheet 15-8-19'!$A$11:$CN$476,67,FALSE)</f>
        <v>0</v>
      </c>
      <c r="BP136" s="9">
        <f>VLOOKUP(A136,'BalanceSheet 15-8-19'!$A$11:$CN$476,68,FALSE)</f>
        <v>0</v>
      </c>
      <c r="BQ136" s="9">
        <f>VLOOKUP(A136,'BalanceSheet 15-8-19'!$A$11:$CN$476,69,FALSE)</f>
        <v>0</v>
      </c>
      <c r="BR136" s="9">
        <f>VLOOKUP(A136,'BalanceSheet 15-8-19'!$A$11:$CN$476,70,FALSE)</f>
        <v>0</v>
      </c>
      <c r="BS136" s="9">
        <f>VLOOKUP(A136,'BalanceSheet 15-8-19'!$A$11:$CN$476,71,FALSE)</f>
        <v>0</v>
      </c>
      <c r="BT136" s="9">
        <f>VLOOKUP(A136,'BalanceSheet 15-8-19'!$A$11:$CN$476,72,FALSE)</f>
        <v>0</v>
      </c>
      <c r="BU136" s="9">
        <f>VLOOKUP(A136,'BalanceSheet 15-8-19'!$A$11:$CN$476,73,FALSE)</f>
        <v>0</v>
      </c>
      <c r="BV136" s="9">
        <f>VLOOKUP(A136,'BalanceSheet 15-8-19'!$A$11:$CN$476,74,FALSE)</f>
        <v>0</v>
      </c>
      <c r="BW136" s="9">
        <f>VLOOKUP(A136,'BalanceSheet 15-8-19'!$A$11:$CN$476,75,FALSE)</f>
        <v>0</v>
      </c>
      <c r="BX136" s="9">
        <f>VLOOKUP(A136,'BalanceSheet 15-8-19'!$A$11:$CN$476,76,FALSE)</f>
        <v>0</v>
      </c>
      <c r="BY136" s="9">
        <f>VLOOKUP(A136,'BalanceSheet 15-8-19'!$A$11:$CN$476,77,FALSE)</f>
        <v>0</v>
      </c>
      <c r="BZ136" s="9">
        <f>VLOOKUP(A136,'BalanceSheet 15-8-19'!$A$11:$CN$476,78,FALSE)</f>
        <v>0</v>
      </c>
      <c r="CA136" s="9">
        <f>VLOOKUP(A136,'BalanceSheet 15-8-19'!$A$11:$CN$476,79,FALSE)</f>
        <v>0</v>
      </c>
      <c r="CB136" s="9">
        <f>VLOOKUP(A136,'BalanceSheet 15-8-19'!$A$11:$CN$476,80,FALSE)</f>
        <v>0</v>
      </c>
      <c r="CC136" s="9">
        <f>VLOOKUP(A136,'BalanceSheet 15-8-19'!$A$11:$CN$476,81,FALSE)</f>
        <v>0</v>
      </c>
      <c r="CD136" s="9">
        <f>VLOOKUP(A136,'BalanceSheet 15-8-19'!$A$11:$CN$476,82,FALSE)</f>
        <v>0</v>
      </c>
      <c r="CE136" s="9">
        <f>VLOOKUP(A136,'BalanceSheet 15-8-19'!$A$11:$CN$476,83,FALSE)</f>
        <v>0</v>
      </c>
      <c r="CF136" s="9">
        <f>VLOOKUP(A136,'BalanceSheet 15-8-19'!$A$11:$CN$476,84,FALSE)</f>
        <v>0</v>
      </c>
      <c r="CG136" s="9">
        <f>VLOOKUP(A136,'BalanceSheet 15-8-19'!$A$11:$CN$476,85,FALSE)</f>
        <v>0</v>
      </c>
      <c r="CH136" s="9">
        <f>VLOOKUP(A136,'BalanceSheet 15-8-19'!$A$11:$CN$476,86,FALSE)</f>
        <v>0</v>
      </c>
      <c r="CI136" s="9">
        <f>VLOOKUP(A136,'BalanceSheet 15-8-19'!$A$11:$CN$476,87,FALSE)</f>
        <v>0</v>
      </c>
      <c r="CJ136" s="9">
        <f>VLOOKUP(A136,'BalanceSheet 15-8-19'!$A$11:$CN$476,88,FALSE)</f>
        <v>0</v>
      </c>
      <c r="CK136" s="9">
        <f>VLOOKUP(A136,'BalanceSheet 15-8-19'!$A$11:$CN$476,89,FALSE)</f>
        <v>0</v>
      </c>
      <c r="CL136" s="9">
        <f>VLOOKUP(A136,'BalanceSheet 15-8-19'!$A$11:$CN$476,90,FALSE)</f>
        <v>0</v>
      </c>
      <c r="CM136" s="9">
        <f>VLOOKUP(A136,'BalanceSheet 15-8-19'!$A$11:$CN$476,91,FALSE)</f>
        <v>0</v>
      </c>
      <c r="CN136" s="9">
        <f>VLOOKUP(A136,'BalanceSheet 15-8-19'!$A$11:$CS$476,92,FALSE)</f>
        <v>0</v>
      </c>
      <c r="CO136" s="9">
        <f>VLOOKUP(A136,'BalanceSheet 15-8-19'!$A$11:$CS$476,93,FALSE)</f>
        <v>0</v>
      </c>
      <c r="CP136" s="9">
        <f>VLOOKUP(A136,'BalanceSheet 15-8-19'!$A$11:$CS$476,94,FALSE)</f>
        <v>0</v>
      </c>
      <c r="CQ136" s="9">
        <f>VLOOKUP(A136,'BalanceSheet 15-8-19'!$A$11:$CS$476,95,FALSE)</f>
        <v>0</v>
      </c>
      <c r="CR136" s="9">
        <f>VLOOKUP(A136,'BalanceSheet 15-8-19'!$A$11:$CS$476,96,FALSE)</f>
        <v>0</v>
      </c>
      <c r="CS136" s="9">
        <f t="shared" si="3"/>
        <v>0</v>
      </c>
      <c r="CU136" s="19">
        <f>CS136-('BalanceSheet 15-8-19'!CS136-'BalanceSheet 15-8-19'!CV136-'BalanceSheet 15-8-19'!CW136)</f>
        <v>0</v>
      </c>
      <c r="CW136" s="132">
        <f t="shared" si="4"/>
        <v>0</v>
      </c>
      <c r="CZ136" s="148"/>
      <c r="DB136" s="162"/>
    </row>
    <row r="137" spans="1:106" x14ac:dyDescent="0.2">
      <c r="A137" s="3" t="str">
        <f>'BalanceSheet 15-8-19'!A137</f>
        <v>100-104 - Cash Adjustment</v>
      </c>
      <c r="B137" s="3">
        <f>VLOOKUP(A137,'BalanceSheet 15-8-19'!$A$11:$CN$476,2,FALSE)</f>
        <v>0</v>
      </c>
      <c r="C137" s="3">
        <f>VLOOKUP(A137,'BalanceSheet 15-8-19'!$A$11:$CN$476,3,FALSE)</f>
        <v>0</v>
      </c>
      <c r="D137" s="3">
        <f>VLOOKUP(A137,'BalanceSheet 15-8-19'!$A$11:$CN$476,4,FALSE)</f>
        <v>0</v>
      </c>
      <c r="E137" s="3">
        <f>VLOOKUP(A137,'BalanceSheet 15-8-19'!$A$11:$CN$476,5,FALSE)</f>
        <v>0</v>
      </c>
      <c r="F137" s="3">
        <f>VLOOKUP(A137,'BalanceSheet 15-8-19'!$A$11:$CN$476,6,FALSE)</f>
        <v>0</v>
      </c>
      <c r="G137" s="3">
        <f>VLOOKUP(A137,'BalanceSheet 15-8-19'!$A$11:$CN$476,7,FALSE)</f>
        <v>0</v>
      </c>
      <c r="H137" s="3">
        <f>VLOOKUP(A137,'BalanceSheet 15-8-19'!$A$11:$CN$476,8,FALSE)</f>
        <v>0</v>
      </c>
      <c r="I137" s="3">
        <f>VLOOKUP(A137,'BalanceSheet 15-8-19'!$A$11:$CN$476,9,FALSE)</f>
        <v>0</v>
      </c>
      <c r="J137" s="3"/>
      <c r="K137" s="3">
        <f>VLOOKUP(A137,'BalanceSheet 15-8-19'!$A$11:$CN$476,11,FALSE)</f>
        <v>0</v>
      </c>
      <c r="L137" s="3">
        <f>VLOOKUP(A137,'BalanceSheet 15-8-19'!$A$11:$CN$476,12,FALSE)</f>
        <v>0</v>
      </c>
      <c r="M137" s="3">
        <f>VLOOKUP(A137,'BalanceSheet 15-8-19'!$A$11:$CN$476,13,FALSE)</f>
        <v>0</v>
      </c>
      <c r="N137" s="3">
        <f>VLOOKUP(A137,'BalanceSheet 15-8-19'!$A$11:$CN$476,14,FALSE)</f>
        <v>0</v>
      </c>
      <c r="O137" s="3">
        <f>VLOOKUP(A137,'BalanceSheet 15-8-19'!$A$11:$CN$476,15,FALSE)</f>
        <v>0</v>
      </c>
      <c r="P137" s="3">
        <f>VLOOKUP(A137,'BalanceSheet 15-8-19'!$A$11:$CN$476,16,FALSE)</f>
        <v>0</v>
      </c>
      <c r="Q137" s="3">
        <f>VLOOKUP(A137,'BalanceSheet 15-8-19'!$A$11:$CN$476,17,FALSE)</f>
        <v>0</v>
      </c>
      <c r="R137" s="3">
        <f>VLOOKUP(A137,'BalanceSheet 15-8-19'!$A$11:$CN$476,18,FALSE)</f>
        <v>0</v>
      </c>
      <c r="S137" s="3">
        <f>VLOOKUP(A137,'BalanceSheet 15-8-19'!$A$11:$CN$476,19,FALSE)</f>
        <v>0</v>
      </c>
      <c r="T137" s="3">
        <f>VLOOKUP(A137,'BalanceSheet 15-8-19'!$A$11:$CN$476,20,FALSE)</f>
        <v>0</v>
      </c>
      <c r="U137" s="3">
        <f>VLOOKUP(A137,'BalanceSheet 15-8-19'!$A$11:$CN$476,21,FALSE)</f>
        <v>0</v>
      </c>
      <c r="V137" s="3">
        <f>VLOOKUP(A137,'BalanceSheet 15-8-19'!$A$11:$CN$476,22,FALSE)</f>
        <v>0</v>
      </c>
      <c r="W137" s="3">
        <f>VLOOKUP(A137,'BalanceSheet 15-8-19'!$A$11:$CN$476,23,FALSE)</f>
        <v>0</v>
      </c>
      <c r="X137" s="3">
        <f>VLOOKUP(A137,'BalanceSheet 15-8-19'!$A$11:$CN$476,24,FALSE)</f>
        <v>0</v>
      </c>
      <c r="Y137" s="3">
        <f>VLOOKUP(A137,'BalanceSheet 15-8-19'!$A$11:$CN$476,25,FALSE)</f>
        <v>0</v>
      </c>
      <c r="Z137" s="3">
        <f>VLOOKUP(A137,'BalanceSheet 15-8-19'!$A$11:$CN$476,26,FALSE)</f>
        <v>0</v>
      </c>
      <c r="AA137" s="3">
        <f>VLOOKUP(A137,'BalanceSheet 15-8-19'!$A$11:$CN$476,27,FALSE)</f>
        <v>0</v>
      </c>
      <c r="AB137" s="3">
        <f>VLOOKUP(A137,'BalanceSheet 15-8-19'!$A$11:$CN$476,28,FALSE)</f>
        <v>0</v>
      </c>
      <c r="AC137" s="3">
        <f>VLOOKUP(A137,'BalanceSheet 15-8-19'!$A$11:$CN$476,29,FALSE)</f>
        <v>0</v>
      </c>
      <c r="AD137" s="3">
        <f>VLOOKUP(A137,'BalanceSheet 15-8-19'!$A$11:$CN$476,30,FALSE)</f>
        <v>0</v>
      </c>
      <c r="AE137" s="3">
        <f>VLOOKUP(A137,'BalanceSheet 15-8-19'!$A$11:$CN$476,31,FALSE)</f>
        <v>0</v>
      </c>
      <c r="AF137" s="3">
        <f>VLOOKUP(A137,'BalanceSheet 15-8-19'!$A$11:$CN$476,32,FALSE)</f>
        <v>0</v>
      </c>
      <c r="AG137" s="3">
        <f>VLOOKUP(A137,'BalanceSheet 15-8-19'!$A$11:$CN$476,33,FALSE)</f>
        <v>0</v>
      </c>
      <c r="AH137" s="3">
        <f>VLOOKUP(A137,'BalanceSheet 15-8-19'!$A$11:$CN$476,34,FALSE)</f>
        <v>0</v>
      </c>
      <c r="AI137" s="3">
        <f>VLOOKUP(A137,'BalanceSheet 15-8-19'!$A$11:$CN$476,35,FALSE)</f>
        <v>0</v>
      </c>
      <c r="AJ137" s="3">
        <f>VLOOKUP(A137,'BalanceSheet 15-8-19'!$A$11:$CN$476,36,FALSE)</f>
        <v>0</v>
      </c>
      <c r="AK137" s="3">
        <f>VLOOKUP(A137,'BalanceSheet 15-8-19'!$A$11:$CN$476,37,FALSE)</f>
        <v>0</v>
      </c>
      <c r="AL137" s="3">
        <f>VLOOKUP(A137,'BalanceSheet 15-8-19'!$A$11:$CN$476,38,FALSE)</f>
        <v>0</v>
      </c>
      <c r="AM137" s="3">
        <f>VLOOKUP(A137,'BalanceSheet 15-8-19'!$A$11:$CN$476,39,FALSE)</f>
        <v>0</v>
      </c>
      <c r="AN137" s="3">
        <f>VLOOKUP(A137,'BalanceSheet 15-8-19'!$A$11:$CN$476,40,FALSE)</f>
        <v>0</v>
      </c>
      <c r="AO137" s="3">
        <f>VLOOKUP(A137,'BalanceSheet 15-8-19'!$A$11:$CN$476,41,FALSE)</f>
        <v>0</v>
      </c>
      <c r="AP137" s="3">
        <f>VLOOKUP(A137,'BalanceSheet 15-8-19'!$A$11:$CN$476,42,FALSE)</f>
        <v>0</v>
      </c>
      <c r="AQ137" s="3">
        <f>VLOOKUP(A137,'BalanceSheet 15-8-19'!$A$11:$CN$476,43,FALSE)</f>
        <v>0</v>
      </c>
      <c r="AR137" s="3">
        <f>VLOOKUP(A137,'BalanceSheet 15-8-19'!$A$11:$CN$476,44,FALSE)</f>
        <v>0</v>
      </c>
      <c r="AS137" s="3">
        <f>VLOOKUP(A137,'BalanceSheet 15-8-19'!$A$11:$CN$476,45,FALSE)</f>
        <v>0</v>
      </c>
      <c r="AT137" s="3">
        <f>VLOOKUP(A137,'BalanceSheet 15-8-19'!$A$11:$CN$476,46,FALSE)</f>
        <v>0</v>
      </c>
      <c r="AU137" s="3">
        <f>VLOOKUP(A137,'BalanceSheet 15-8-19'!$A$11:$CN$476,47,FALSE)</f>
        <v>0</v>
      </c>
      <c r="AV137" s="3">
        <f>VLOOKUP(A137,'BalanceSheet 15-8-19'!$A$11:$CN$476,48,FALSE)</f>
        <v>0</v>
      </c>
      <c r="AW137" s="3">
        <f>VLOOKUP(A137,'BalanceSheet 15-8-19'!$A$11:$CN$476,49,FALSE)</f>
        <v>0</v>
      </c>
      <c r="AX137" s="3">
        <f>VLOOKUP(A137,'BalanceSheet 15-8-19'!$A$11:$CN$476,50,FALSE)</f>
        <v>0</v>
      </c>
      <c r="AY137" s="3">
        <f>VLOOKUP(A137,'BalanceSheet 15-8-19'!$A$11:$CN$476,51,FALSE)</f>
        <v>0</v>
      </c>
      <c r="AZ137" s="3">
        <f>VLOOKUP(A137,'BalanceSheet 15-8-19'!$A$11:$CN$476,52,FALSE)</f>
        <v>0</v>
      </c>
      <c r="BA137" s="3">
        <f>VLOOKUP(A137,'BalanceSheet 15-8-19'!$A$11:$CN$476,53,FALSE)</f>
        <v>0</v>
      </c>
      <c r="BB137" s="3">
        <f>VLOOKUP(A137,'BalanceSheet 15-8-19'!$A$11:$CN$476,54,FALSE)</f>
        <v>0</v>
      </c>
      <c r="BC137" s="3">
        <f>VLOOKUP(A137,'BalanceSheet 15-8-19'!$A$11:$CN$476,55,FALSE)</f>
        <v>0</v>
      </c>
      <c r="BD137" s="3">
        <f>VLOOKUP(A137,'BalanceSheet 15-8-19'!$A$11:$CN$476,56,FALSE)</f>
        <v>0</v>
      </c>
      <c r="BE137" s="3">
        <f>VLOOKUP(A137,'BalanceSheet 15-8-19'!$A$11:$CN$476,57,FALSE)</f>
        <v>0</v>
      </c>
      <c r="BF137" s="3">
        <f>VLOOKUP(A137,'BalanceSheet 15-8-19'!$A$11:$CN$476,58,FALSE)</f>
        <v>0</v>
      </c>
      <c r="BG137" s="12">
        <f>VLOOKUP(A137,'BalanceSheet 15-8-19'!$A$11:$CN$476,59,FALSE)</f>
        <v>0</v>
      </c>
      <c r="BH137" s="3">
        <f>VLOOKUP(A137,'BalanceSheet 15-8-19'!$A$11:$CN$476,60,FALSE)</f>
        <v>0</v>
      </c>
      <c r="BI137" s="3">
        <f>VLOOKUP(A137,'BalanceSheet 15-8-19'!$A$11:$CN$476,61,FALSE)</f>
        <v>0</v>
      </c>
      <c r="BJ137" s="3">
        <f>VLOOKUP(A137,'BalanceSheet 15-8-19'!$A$11:$CN$476,62,FALSE)</f>
        <v>0</v>
      </c>
      <c r="BK137" s="3"/>
      <c r="BL137" s="3">
        <f>VLOOKUP(A137,'BalanceSheet 15-8-19'!$A$11:$CN$476,64,FALSE)</f>
        <v>0</v>
      </c>
      <c r="BM137" s="3">
        <f>VLOOKUP(A137,'BalanceSheet 15-8-19'!$A$11:$CN$476,65,FALSE)</f>
        <v>0</v>
      </c>
      <c r="BN137" s="3">
        <f>VLOOKUP(A137,'BalanceSheet 15-8-19'!$A$11:$CN$476,66,FALSE)</f>
        <v>0</v>
      </c>
      <c r="BO137" s="3">
        <f>VLOOKUP(A137,'BalanceSheet 15-8-19'!$A$11:$CN$476,67,FALSE)</f>
        <v>0</v>
      </c>
      <c r="BP137" s="3">
        <f>VLOOKUP(A137,'BalanceSheet 15-8-19'!$A$11:$CN$476,68,FALSE)</f>
        <v>0</v>
      </c>
      <c r="BQ137" s="3">
        <f>VLOOKUP(A137,'BalanceSheet 15-8-19'!$A$11:$CN$476,69,FALSE)</f>
        <v>0</v>
      </c>
      <c r="BR137" s="3">
        <f>VLOOKUP(A137,'BalanceSheet 15-8-19'!$A$11:$CN$476,70,FALSE)</f>
        <v>0</v>
      </c>
      <c r="BS137" s="3">
        <f>VLOOKUP(A137,'BalanceSheet 15-8-19'!$A$11:$CN$476,71,FALSE)</f>
        <v>0</v>
      </c>
      <c r="BT137" s="3">
        <f>VLOOKUP(A137,'BalanceSheet 15-8-19'!$A$11:$CN$476,72,FALSE)</f>
        <v>0</v>
      </c>
      <c r="BU137" s="3">
        <f>VLOOKUP(A137,'BalanceSheet 15-8-19'!$A$11:$CN$476,73,FALSE)</f>
        <v>0</v>
      </c>
      <c r="BV137" s="3">
        <f>VLOOKUP(A137,'BalanceSheet 15-8-19'!$A$11:$CN$476,74,FALSE)</f>
        <v>0</v>
      </c>
      <c r="BW137" s="3">
        <f>VLOOKUP(A137,'BalanceSheet 15-8-19'!$A$11:$CN$476,75,FALSE)</f>
        <v>0</v>
      </c>
      <c r="BX137" s="3">
        <f>VLOOKUP(A137,'BalanceSheet 15-8-19'!$A$11:$CN$476,76,FALSE)</f>
        <v>0</v>
      </c>
      <c r="BY137" s="3">
        <f>VLOOKUP(A137,'BalanceSheet 15-8-19'!$A$11:$CN$476,77,FALSE)</f>
        <v>0</v>
      </c>
      <c r="BZ137" s="3">
        <f>VLOOKUP(A137,'BalanceSheet 15-8-19'!$A$11:$CN$476,78,FALSE)</f>
        <v>0</v>
      </c>
      <c r="CA137" s="3">
        <f>VLOOKUP(A137,'BalanceSheet 15-8-19'!$A$11:$CN$476,79,FALSE)</f>
        <v>0</v>
      </c>
      <c r="CB137" s="3">
        <f>VLOOKUP(A137,'BalanceSheet 15-8-19'!$A$11:$CN$476,80,FALSE)</f>
        <v>0</v>
      </c>
      <c r="CC137" s="3">
        <f>VLOOKUP(A137,'BalanceSheet 15-8-19'!$A$11:$CN$476,81,FALSE)</f>
        <v>0</v>
      </c>
      <c r="CD137" s="3">
        <f>VLOOKUP(A137,'BalanceSheet 15-8-19'!$A$11:$CN$476,82,FALSE)</f>
        <v>0</v>
      </c>
      <c r="CE137" s="3">
        <f>VLOOKUP(A137,'BalanceSheet 15-8-19'!$A$11:$CN$476,83,FALSE)</f>
        <v>0</v>
      </c>
      <c r="CF137" s="3">
        <f>VLOOKUP(A137,'BalanceSheet 15-8-19'!$A$11:$CN$476,84,FALSE)</f>
        <v>0</v>
      </c>
      <c r="CG137" s="3">
        <f>VLOOKUP(A137,'BalanceSheet 15-8-19'!$A$11:$CN$476,85,FALSE)</f>
        <v>0</v>
      </c>
      <c r="CH137" s="3">
        <f>VLOOKUP(A137,'BalanceSheet 15-8-19'!$A$11:$CN$476,86,FALSE)</f>
        <v>0</v>
      </c>
      <c r="CI137" s="3">
        <f>VLOOKUP(A137,'BalanceSheet 15-8-19'!$A$11:$CN$476,87,FALSE)</f>
        <v>0</v>
      </c>
      <c r="CJ137" s="3">
        <f>VLOOKUP(A137,'BalanceSheet 15-8-19'!$A$11:$CN$476,88,FALSE)</f>
        <v>0</v>
      </c>
      <c r="CK137" s="3">
        <f>VLOOKUP(A137,'BalanceSheet 15-8-19'!$A$11:$CN$476,89,FALSE)</f>
        <v>0</v>
      </c>
      <c r="CL137" s="3">
        <f>VLOOKUP(A137,'BalanceSheet 15-8-19'!$A$11:$CN$476,90,FALSE)</f>
        <v>0</v>
      </c>
      <c r="CM137" s="3">
        <f>VLOOKUP(A137,'BalanceSheet 15-8-19'!$A$11:$CN$476,91,FALSE)</f>
        <v>0</v>
      </c>
      <c r="CN137" s="3">
        <f>VLOOKUP(A137,'BalanceSheet 15-8-19'!$A$11:$CS$476,92,FALSE)</f>
        <v>0</v>
      </c>
      <c r="CO137" s="3">
        <f>VLOOKUP(A137,'BalanceSheet 15-8-19'!$A$11:$CS$476,93,FALSE)</f>
        <v>0</v>
      </c>
      <c r="CP137" s="3">
        <f>VLOOKUP(A137,'BalanceSheet 15-8-19'!$A$11:$CS$476,94,FALSE)</f>
        <v>0</v>
      </c>
      <c r="CQ137" s="3">
        <f>VLOOKUP(A137,'BalanceSheet 15-8-19'!$A$11:$CS$476,95,FALSE)</f>
        <v>0</v>
      </c>
      <c r="CR137" s="3">
        <f>VLOOKUP(A137,'BalanceSheet 15-8-19'!$A$11:$CS$476,96,FALSE)</f>
        <v>0</v>
      </c>
      <c r="CS137" s="3">
        <f t="shared" si="3"/>
        <v>0</v>
      </c>
      <c r="CU137" s="19">
        <f>CS137-('BalanceSheet 15-8-19'!CS137-'BalanceSheet 15-8-19'!CV137-'BalanceSheet 15-8-19'!CW137)</f>
        <v>0</v>
      </c>
      <c r="CW137" s="132">
        <f t="shared" si="4"/>
        <v>0</v>
      </c>
      <c r="CZ137" s="148">
        <f>HLOOKUP(A137,CJE!$I$5:$TV$2054,2050, FALSE)</f>
        <v>0</v>
      </c>
      <c r="DB137" s="148">
        <f t="shared" si="5"/>
        <v>0</v>
      </c>
    </row>
    <row r="138" spans="1:106" x14ac:dyDescent="0.2">
      <c r="A138" s="3" t="str">
        <f>'BalanceSheet 15-8-19'!A138</f>
        <v>100-200 - Other Current Assets</v>
      </c>
      <c r="B138" s="3">
        <f>VLOOKUP(A138,'BalanceSheet 15-8-19'!$A$11:$CN$476,2,FALSE)</f>
        <v>0</v>
      </c>
      <c r="C138" s="3">
        <f>VLOOKUP(A138,'BalanceSheet 15-8-19'!$A$11:$CN$476,3,FALSE)</f>
        <v>0</v>
      </c>
      <c r="D138" s="3">
        <f>VLOOKUP(A138,'BalanceSheet 15-8-19'!$A$11:$CN$476,4,FALSE)</f>
        <v>0</v>
      </c>
      <c r="E138" s="3">
        <f>VLOOKUP(A138,'BalanceSheet 15-8-19'!$A$11:$CN$476,5,FALSE)</f>
        <v>0</v>
      </c>
      <c r="F138" s="3">
        <f>VLOOKUP(A138,'BalanceSheet 15-8-19'!$A$11:$CN$476,6,FALSE)</f>
        <v>0</v>
      </c>
      <c r="G138" s="3">
        <f>VLOOKUP(A138,'BalanceSheet 15-8-19'!$A$11:$CN$476,7,FALSE)</f>
        <v>0</v>
      </c>
      <c r="H138" s="3">
        <f>VLOOKUP(A138,'BalanceSheet 15-8-19'!$A$11:$CN$476,8,FALSE)</f>
        <v>0</v>
      </c>
      <c r="I138" s="3">
        <f>VLOOKUP(A138,'BalanceSheet 15-8-19'!$A$11:$CN$476,9,FALSE)</f>
        <v>0</v>
      </c>
      <c r="J138" s="3"/>
      <c r="K138" s="3">
        <f>VLOOKUP(A138,'BalanceSheet 15-8-19'!$A$11:$CN$476,11,FALSE)</f>
        <v>0</v>
      </c>
      <c r="L138" s="3">
        <f>VLOOKUP(A138,'BalanceSheet 15-8-19'!$A$11:$CN$476,12,FALSE)</f>
        <v>0</v>
      </c>
      <c r="M138" s="3">
        <f>VLOOKUP(A138,'BalanceSheet 15-8-19'!$A$11:$CN$476,13,FALSE)</f>
        <v>0</v>
      </c>
      <c r="N138" s="3">
        <f>VLOOKUP(A138,'BalanceSheet 15-8-19'!$A$11:$CN$476,14,FALSE)</f>
        <v>0</v>
      </c>
      <c r="O138" s="3">
        <f>VLOOKUP(A138,'BalanceSheet 15-8-19'!$A$11:$CN$476,15,FALSE)</f>
        <v>0</v>
      </c>
      <c r="P138" s="3">
        <f>VLOOKUP(A138,'BalanceSheet 15-8-19'!$A$11:$CN$476,16,FALSE)</f>
        <v>0</v>
      </c>
      <c r="Q138" s="3">
        <f>VLOOKUP(A138,'BalanceSheet 15-8-19'!$A$11:$CN$476,17,FALSE)</f>
        <v>0</v>
      </c>
      <c r="R138" s="3">
        <f>VLOOKUP(A138,'BalanceSheet 15-8-19'!$A$11:$CN$476,18,FALSE)</f>
        <v>0</v>
      </c>
      <c r="S138" s="3">
        <f>VLOOKUP(A138,'BalanceSheet 15-8-19'!$A$11:$CN$476,19,FALSE)</f>
        <v>0</v>
      </c>
      <c r="T138" s="3">
        <f>VLOOKUP(A138,'BalanceSheet 15-8-19'!$A$11:$CN$476,20,FALSE)</f>
        <v>0</v>
      </c>
      <c r="U138" s="3">
        <f>VLOOKUP(A138,'BalanceSheet 15-8-19'!$A$11:$CN$476,21,FALSE)</f>
        <v>0</v>
      </c>
      <c r="V138" s="3">
        <f>VLOOKUP(A138,'BalanceSheet 15-8-19'!$A$11:$CN$476,22,FALSE)</f>
        <v>0</v>
      </c>
      <c r="W138" s="3">
        <f>VLOOKUP(A138,'BalanceSheet 15-8-19'!$A$11:$CN$476,23,FALSE)</f>
        <v>0</v>
      </c>
      <c r="X138" s="3">
        <f>VLOOKUP(A138,'BalanceSheet 15-8-19'!$A$11:$CN$476,24,FALSE)</f>
        <v>0</v>
      </c>
      <c r="Y138" s="3">
        <f>VLOOKUP(A138,'BalanceSheet 15-8-19'!$A$11:$CN$476,25,FALSE)</f>
        <v>0</v>
      </c>
      <c r="Z138" s="3">
        <f>VLOOKUP(A138,'BalanceSheet 15-8-19'!$A$11:$CN$476,26,FALSE)</f>
        <v>0</v>
      </c>
      <c r="AA138" s="3">
        <f>VLOOKUP(A138,'BalanceSheet 15-8-19'!$A$11:$CN$476,27,FALSE)</f>
        <v>0</v>
      </c>
      <c r="AB138" s="3">
        <f>VLOOKUP(A138,'BalanceSheet 15-8-19'!$A$11:$CN$476,28,FALSE)</f>
        <v>0</v>
      </c>
      <c r="AC138" s="3">
        <f>VLOOKUP(A138,'BalanceSheet 15-8-19'!$A$11:$CN$476,29,FALSE)</f>
        <v>0</v>
      </c>
      <c r="AD138" s="3">
        <f>VLOOKUP(A138,'BalanceSheet 15-8-19'!$A$11:$CN$476,30,FALSE)</f>
        <v>0</v>
      </c>
      <c r="AE138" s="3">
        <f>VLOOKUP(A138,'BalanceSheet 15-8-19'!$A$11:$CN$476,31,FALSE)</f>
        <v>0</v>
      </c>
      <c r="AF138" s="3">
        <f>VLOOKUP(A138,'BalanceSheet 15-8-19'!$A$11:$CN$476,32,FALSE)</f>
        <v>0</v>
      </c>
      <c r="AG138" s="3">
        <f>VLOOKUP(A138,'BalanceSheet 15-8-19'!$A$11:$CN$476,33,FALSE)</f>
        <v>0</v>
      </c>
      <c r="AH138" s="3">
        <f>VLOOKUP(A138,'BalanceSheet 15-8-19'!$A$11:$CN$476,34,FALSE)</f>
        <v>0</v>
      </c>
      <c r="AI138" s="3">
        <f>VLOOKUP(A138,'BalanceSheet 15-8-19'!$A$11:$CN$476,35,FALSE)</f>
        <v>0</v>
      </c>
      <c r="AJ138" s="3">
        <f>VLOOKUP(A138,'BalanceSheet 15-8-19'!$A$11:$CN$476,36,FALSE)</f>
        <v>0</v>
      </c>
      <c r="AK138" s="3">
        <f>VLOOKUP(A138,'BalanceSheet 15-8-19'!$A$11:$CN$476,37,FALSE)</f>
        <v>0</v>
      </c>
      <c r="AL138" s="3">
        <f>VLOOKUP(A138,'BalanceSheet 15-8-19'!$A$11:$CN$476,38,FALSE)</f>
        <v>0</v>
      </c>
      <c r="AM138" s="3">
        <f>VLOOKUP(A138,'BalanceSheet 15-8-19'!$A$11:$CN$476,39,FALSE)</f>
        <v>0</v>
      </c>
      <c r="AN138" s="3">
        <f>VLOOKUP(A138,'BalanceSheet 15-8-19'!$A$11:$CN$476,40,FALSE)</f>
        <v>0</v>
      </c>
      <c r="AO138" s="3">
        <f>VLOOKUP(A138,'BalanceSheet 15-8-19'!$A$11:$CN$476,41,FALSE)</f>
        <v>0</v>
      </c>
      <c r="AP138" s="3">
        <f>VLOOKUP(A138,'BalanceSheet 15-8-19'!$A$11:$CN$476,42,FALSE)</f>
        <v>0</v>
      </c>
      <c r="AQ138" s="3">
        <f>VLOOKUP(A138,'BalanceSheet 15-8-19'!$A$11:$CN$476,43,FALSE)</f>
        <v>0</v>
      </c>
      <c r="AR138" s="3">
        <f>VLOOKUP(A138,'BalanceSheet 15-8-19'!$A$11:$CN$476,44,FALSE)</f>
        <v>0</v>
      </c>
      <c r="AS138" s="3">
        <f>VLOOKUP(A138,'BalanceSheet 15-8-19'!$A$11:$CN$476,45,FALSE)</f>
        <v>0</v>
      </c>
      <c r="AT138" s="3">
        <f>VLOOKUP(A138,'BalanceSheet 15-8-19'!$A$11:$CN$476,46,FALSE)</f>
        <v>0</v>
      </c>
      <c r="AU138" s="3">
        <f>VLOOKUP(A138,'BalanceSheet 15-8-19'!$A$11:$CN$476,47,FALSE)</f>
        <v>0</v>
      </c>
      <c r="AV138" s="3">
        <f>VLOOKUP(A138,'BalanceSheet 15-8-19'!$A$11:$CN$476,48,FALSE)</f>
        <v>0</v>
      </c>
      <c r="AW138" s="3">
        <f>VLOOKUP(A138,'BalanceSheet 15-8-19'!$A$11:$CN$476,49,FALSE)</f>
        <v>0</v>
      </c>
      <c r="AX138" s="3">
        <f>VLOOKUP(A138,'BalanceSheet 15-8-19'!$A$11:$CN$476,50,FALSE)</f>
        <v>0</v>
      </c>
      <c r="AY138" s="3">
        <f>VLOOKUP(A138,'BalanceSheet 15-8-19'!$A$11:$CN$476,51,FALSE)</f>
        <v>0</v>
      </c>
      <c r="AZ138" s="3">
        <f>VLOOKUP(A138,'BalanceSheet 15-8-19'!$A$11:$CN$476,52,FALSE)</f>
        <v>0</v>
      </c>
      <c r="BA138" s="3">
        <f>VLOOKUP(A138,'BalanceSheet 15-8-19'!$A$11:$CN$476,53,FALSE)</f>
        <v>0</v>
      </c>
      <c r="BB138" s="3">
        <f>VLOOKUP(A138,'BalanceSheet 15-8-19'!$A$11:$CN$476,54,FALSE)</f>
        <v>0</v>
      </c>
      <c r="BC138" s="3">
        <f>VLOOKUP(A138,'BalanceSheet 15-8-19'!$A$11:$CN$476,55,FALSE)</f>
        <v>0</v>
      </c>
      <c r="BD138" s="3">
        <f>VLOOKUP(A138,'BalanceSheet 15-8-19'!$A$11:$CN$476,56,FALSE)</f>
        <v>0</v>
      </c>
      <c r="BE138" s="3">
        <f>VLOOKUP(A138,'BalanceSheet 15-8-19'!$A$11:$CN$476,57,FALSE)</f>
        <v>0</v>
      </c>
      <c r="BF138" s="3">
        <f>VLOOKUP(A138,'BalanceSheet 15-8-19'!$A$11:$CN$476,58,FALSE)</f>
        <v>0</v>
      </c>
      <c r="BG138" s="12">
        <f>VLOOKUP(A138,'BalanceSheet 15-8-19'!$A$11:$CN$476,59,FALSE)</f>
        <v>0</v>
      </c>
      <c r="BH138" s="3">
        <f>VLOOKUP(A138,'BalanceSheet 15-8-19'!$A$11:$CN$476,60,FALSE)</f>
        <v>0</v>
      </c>
      <c r="BI138" s="3">
        <f>VLOOKUP(A138,'BalanceSheet 15-8-19'!$A$11:$CN$476,61,FALSE)</f>
        <v>0</v>
      </c>
      <c r="BJ138" s="3">
        <f>VLOOKUP(A138,'BalanceSheet 15-8-19'!$A$11:$CN$476,62,FALSE)</f>
        <v>0</v>
      </c>
      <c r="BK138" s="3"/>
      <c r="BL138" s="3">
        <f>VLOOKUP(A138,'BalanceSheet 15-8-19'!$A$11:$CN$476,64,FALSE)</f>
        <v>0</v>
      </c>
      <c r="BM138" s="3">
        <f>VLOOKUP(A138,'BalanceSheet 15-8-19'!$A$11:$CN$476,65,FALSE)</f>
        <v>0</v>
      </c>
      <c r="BN138" s="3">
        <f>VLOOKUP(A138,'BalanceSheet 15-8-19'!$A$11:$CN$476,66,FALSE)</f>
        <v>0</v>
      </c>
      <c r="BO138" s="3">
        <f>VLOOKUP(A138,'BalanceSheet 15-8-19'!$A$11:$CN$476,67,FALSE)</f>
        <v>0</v>
      </c>
      <c r="BP138" s="3">
        <f>VLOOKUP(A138,'BalanceSheet 15-8-19'!$A$11:$CN$476,68,FALSE)</f>
        <v>0</v>
      </c>
      <c r="BQ138" s="3">
        <f>VLOOKUP(A138,'BalanceSheet 15-8-19'!$A$11:$CN$476,69,FALSE)</f>
        <v>0</v>
      </c>
      <c r="BR138" s="3">
        <f>VLOOKUP(A138,'BalanceSheet 15-8-19'!$A$11:$CN$476,70,FALSE)</f>
        <v>0</v>
      </c>
      <c r="BS138" s="3">
        <f>VLOOKUP(A138,'BalanceSheet 15-8-19'!$A$11:$CN$476,71,FALSE)</f>
        <v>0</v>
      </c>
      <c r="BT138" s="3">
        <f>VLOOKUP(A138,'BalanceSheet 15-8-19'!$A$11:$CN$476,72,FALSE)</f>
        <v>0</v>
      </c>
      <c r="BU138" s="3">
        <f>VLOOKUP(A138,'BalanceSheet 15-8-19'!$A$11:$CN$476,73,FALSE)</f>
        <v>0</v>
      </c>
      <c r="BV138" s="3">
        <f>VLOOKUP(A138,'BalanceSheet 15-8-19'!$A$11:$CN$476,74,FALSE)</f>
        <v>0</v>
      </c>
      <c r="BW138" s="3">
        <f>VLOOKUP(A138,'BalanceSheet 15-8-19'!$A$11:$CN$476,75,FALSE)</f>
        <v>0</v>
      </c>
      <c r="BX138" s="3">
        <f>VLOOKUP(A138,'BalanceSheet 15-8-19'!$A$11:$CN$476,76,FALSE)</f>
        <v>0</v>
      </c>
      <c r="BY138" s="3">
        <f>VLOOKUP(A138,'BalanceSheet 15-8-19'!$A$11:$CN$476,77,FALSE)</f>
        <v>0</v>
      </c>
      <c r="BZ138" s="3">
        <f>VLOOKUP(A138,'BalanceSheet 15-8-19'!$A$11:$CN$476,78,FALSE)</f>
        <v>0</v>
      </c>
      <c r="CA138" s="3">
        <f>VLOOKUP(A138,'BalanceSheet 15-8-19'!$A$11:$CN$476,79,FALSE)</f>
        <v>0</v>
      </c>
      <c r="CB138" s="3">
        <f>VLOOKUP(A138,'BalanceSheet 15-8-19'!$A$11:$CN$476,80,FALSE)</f>
        <v>0</v>
      </c>
      <c r="CC138" s="3">
        <f>VLOOKUP(A138,'BalanceSheet 15-8-19'!$A$11:$CN$476,81,FALSE)</f>
        <v>0</v>
      </c>
      <c r="CD138" s="3">
        <f>VLOOKUP(A138,'BalanceSheet 15-8-19'!$A$11:$CN$476,82,FALSE)</f>
        <v>0</v>
      </c>
      <c r="CE138" s="3">
        <f>VLOOKUP(A138,'BalanceSheet 15-8-19'!$A$11:$CN$476,83,FALSE)</f>
        <v>0</v>
      </c>
      <c r="CF138" s="3">
        <f>VLOOKUP(A138,'BalanceSheet 15-8-19'!$A$11:$CN$476,84,FALSE)</f>
        <v>0</v>
      </c>
      <c r="CG138" s="3">
        <f>VLOOKUP(A138,'BalanceSheet 15-8-19'!$A$11:$CN$476,85,FALSE)</f>
        <v>0</v>
      </c>
      <c r="CH138" s="3">
        <f>VLOOKUP(A138,'BalanceSheet 15-8-19'!$A$11:$CN$476,86,FALSE)</f>
        <v>0</v>
      </c>
      <c r="CI138" s="3">
        <f>VLOOKUP(A138,'BalanceSheet 15-8-19'!$A$11:$CN$476,87,FALSE)</f>
        <v>0</v>
      </c>
      <c r="CJ138" s="3">
        <f>VLOOKUP(A138,'BalanceSheet 15-8-19'!$A$11:$CN$476,88,FALSE)</f>
        <v>0</v>
      </c>
      <c r="CK138" s="3">
        <f>VLOOKUP(A138,'BalanceSheet 15-8-19'!$A$11:$CN$476,89,FALSE)</f>
        <v>0</v>
      </c>
      <c r="CL138" s="3">
        <f>VLOOKUP(A138,'BalanceSheet 15-8-19'!$A$11:$CN$476,90,FALSE)</f>
        <v>0</v>
      </c>
      <c r="CM138" s="3">
        <f>VLOOKUP(A138,'BalanceSheet 15-8-19'!$A$11:$CN$476,91,FALSE)</f>
        <v>0</v>
      </c>
      <c r="CN138" s="3">
        <f>VLOOKUP(A138,'BalanceSheet 15-8-19'!$A$11:$CS$476,92,FALSE)</f>
        <v>0</v>
      </c>
      <c r="CO138" s="3">
        <f>VLOOKUP(A138,'BalanceSheet 15-8-19'!$A$11:$CS$476,93,FALSE)</f>
        <v>0</v>
      </c>
      <c r="CP138" s="3">
        <f>VLOOKUP(A138,'BalanceSheet 15-8-19'!$A$11:$CS$476,94,FALSE)</f>
        <v>0</v>
      </c>
      <c r="CQ138" s="3">
        <f>VLOOKUP(A138,'BalanceSheet 15-8-19'!$A$11:$CS$476,95,FALSE)</f>
        <v>0</v>
      </c>
      <c r="CR138" s="3">
        <f>VLOOKUP(A138,'BalanceSheet 15-8-19'!$A$11:$CS$476,96,FALSE)</f>
        <v>0</v>
      </c>
      <c r="CS138" s="3">
        <f t="shared" si="3"/>
        <v>0</v>
      </c>
      <c r="CU138" s="19">
        <f>CS138-('BalanceSheet 15-8-19'!CS138-'BalanceSheet 15-8-19'!CV138-'BalanceSheet 15-8-19'!CW138)</f>
        <v>0</v>
      </c>
      <c r="CW138" s="132">
        <f t="shared" si="4"/>
        <v>0</v>
      </c>
      <c r="CZ138" s="148">
        <f>HLOOKUP(A138,CJE!$I$5:$TV$2054,2050, FALSE)</f>
        <v>0</v>
      </c>
      <c r="DB138" s="148">
        <f t="shared" si="5"/>
        <v>0</v>
      </c>
    </row>
    <row r="139" spans="1:106" x14ac:dyDescent="0.2">
      <c r="A139" s="3" t="str">
        <f>'BalanceSheet 15-8-19'!A139</f>
        <v>100-204 - Accrued Receivables</v>
      </c>
      <c r="B139" s="3">
        <f>VLOOKUP(A139,'BalanceSheet 15-8-19'!$A$11:$CN$476,2,FALSE)</f>
        <v>0</v>
      </c>
      <c r="C139" s="3">
        <f>VLOOKUP(A139,'BalanceSheet 15-8-19'!$A$11:$CN$476,3,FALSE)</f>
        <v>0</v>
      </c>
      <c r="D139" s="3">
        <f>VLOOKUP(A139,'BalanceSheet 15-8-19'!$A$11:$CN$476,4,FALSE)</f>
        <v>0</v>
      </c>
      <c r="E139" s="3">
        <f>VLOOKUP(A139,'BalanceSheet 15-8-19'!$A$11:$CN$476,5,FALSE)</f>
        <v>0</v>
      </c>
      <c r="F139" s="3">
        <f>VLOOKUP(A139,'BalanceSheet 15-8-19'!$A$11:$CN$476,6,FALSE)</f>
        <v>-1.78959E-3</v>
      </c>
      <c r="G139" s="3">
        <f>VLOOKUP(A139,'BalanceSheet 15-8-19'!$A$11:$CN$476,7,FALSE)</f>
        <v>-1.78959E-3</v>
      </c>
      <c r="H139" s="3">
        <f>VLOOKUP(A139,'BalanceSheet 15-8-19'!$A$11:$CN$476,8,FALSE)</f>
        <v>-1.78959E-3</v>
      </c>
      <c r="I139" s="3">
        <f>VLOOKUP(A139,'BalanceSheet 15-8-19'!$A$11:$CN$476,9,FALSE)</f>
        <v>-1.78959E-3</v>
      </c>
      <c r="J139" s="3"/>
      <c r="K139" s="3">
        <f>VLOOKUP(A139,'BalanceSheet 15-8-19'!$A$11:$CN$476,11,FALSE)</f>
        <v>-1.78959E-3</v>
      </c>
      <c r="L139" s="3">
        <f>VLOOKUP(A139,'BalanceSheet 15-8-19'!$A$11:$CN$476,12,FALSE)</f>
        <v>-1.78959E-3</v>
      </c>
      <c r="M139" s="3">
        <f>VLOOKUP(A139,'BalanceSheet 15-8-19'!$A$11:$CN$476,13,FALSE)</f>
        <v>-1.78959E-3</v>
      </c>
      <c r="N139" s="3">
        <f>VLOOKUP(A139,'BalanceSheet 15-8-19'!$A$11:$CN$476,14,FALSE)</f>
        <v>-1.78959E-3</v>
      </c>
      <c r="O139" s="3">
        <f>VLOOKUP(A139,'BalanceSheet 15-8-19'!$A$11:$CN$476,15,FALSE)</f>
        <v>-1.78959E-3</v>
      </c>
      <c r="P139" s="3">
        <f>VLOOKUP(A139,'BalanceSheet 15-8-19'!$A$11:$CN$476,16,FALSE)</f>
        <v>-1.78959E-3</v>
      </c>
      <c r="Q139" s="3">
        <f>VLOOKUP(A139,'BalanceSheet 15-8-19'!$A$11:$CN$476,17,FALSE)</f>
        <v>-1.78959E-3</v>
      </c>
      <c r="R139" s="3">
        <f>VLOOKUP(A139,'BalanceSheet 15-8-19'!$A$11:$CN$476,18,FALSE)</f>
        <v>-1.78959E-3</v>
      </c>
      <c r="S139" s="3">
        <f>VLOOKUP(A139,'BalanceSheet 15-8-19'!$A$11:$CN$476,19,FALSE)</f>
        <v>-1.78959E-3</v>
      </c>
      <c r="T139" s="3">
        <f>VLOOKUP(A139,'BalanceSheet 15-8-19'!$A$11:$CN$476,20,FALSE)</f>
        <v>-1.78959E-3</v>
      </c>
      <c r="U139" s="3">
        <f>VLOOKUP(A139,'BalanceSheet 15-8-19'!$A$11:$CN$476,21,FALSE)</f>
        <v>-1.78959E-3</v>
      </c>
      <c r="V139" s="3">
        <f>VLOOKUP(A139,'BalanceSheet 15-8-19'!$A$11:$CN$476,22,FALSE)</f>
        <v>-1.78959E-3</v>
      </c>
      <c r="W139" s="3">
        <f>VLOOKUP(A139,'BalanceSheet 15-8-19'!$A$11:$CN$476,23,FALSE)</f>
        <v>-1.78959E-3</v>
      </c>
      <c r="X139" s="3">
        <f>VLOOKUP(A139,'BalanceSheet 15-8-19'!$A$11:$CN$476,24,FALSE)</f>
        <v>-1.78959E-3</v>
      </c>
      <c r="Y139" s="3">
        <f>VLOOKUP(A139,'BalanceSheet 15-8-19'!$A$11:$CN$476,25,FALSE)</f>
        <v>-1.78959E-3</v>
      </c>
      <c r="Z139" s="3">
        <f>VLOOKUP(A139,'BalanceSheet 15-8-19'!$A$11:$CN$476,26,FALSE)</f>
        <v>-1.78959E-3</v>
      </c>
      <c r="AA139" s="3">
        <f>VLOOKUP(A139,'BalanceSheet 15-8-19'!$A$11:$CN$476,27,FALSE)</f>
        <v>-1.78959E-3</v>
      </c>
      <c r="AB139" s="3">
        <f>VLOOKUP(A139,'BalanceSheet 15-8-19'!$A$11:$CN$476,28,FALSE)</f>
        <v>-1.78959E-3</v>
      </c>
      <c r="AC139" s="3">
        <f>VLOOKUP(A139,'BalanceSheet 15-8-19'!$A$11:$CN$476,29,FALSE)</f>
        <v>-1.78959E-3</v>
      </c>
      <c r="AD139" s="3">
        <f>VLOOKUP(A139,'BalanceSheet 15-8-19'!$A$11:$CN$476,30,FALSE)</f>
        <v>-1.78959E-3</v>
      </c>
      <c r="AE139" s="3">
        <f>VLOOKUP(A139,'BalanceSheet 15-8-19'!$A$11:$CN$476,31,FALSE)</f>
        <v>-1.78959E-3</v>
      </c>
      <c r="AF139" s="3">
        <f>VLOOKUP(A139,'BalanceSheet 15-8-19'!$A$11:$CN$476,32,FALSE)</f>
        <v>-1.78959E-3</v>
      </c>
      <c r="AG139" s="3">
        <f>VLOOKUP(A139,'BalanceSheet 15-8-19'!$A$11:$CN$476,33,FALSE)</f>
        <v>-1.78959E-3</v>
      </c>
      <c r="AH139" s="3">
        <f>VLOOKUP(A139,'BalanceSheet 15-8-19'!$A$11:$CN$476,34,FALSE)</f>
        <v>-1.78959E-3</v>
      </c>
      <c r="AI139" s="3">
        <f>VLOOKUP(A139,'BalanceSheet 15-8-19'!$A$11:$CN$476,35,FALSE)</f>
        <v>-1.78959E-3</v>
      </c>
      <c r="AJ139" s="3">
        <f>VLOOKUP(A139,'BalanceSheet 15-8-19'!$A$11:$CN$476,36,FALSE)</f>
        <v>-1.78959E-3</v>
      </c>
      <c r="AK139" s="3">
        <f>VLOOKUP(A139,'BalanceSheet 15-8-19'!$A$11:$CN$476,37,FALSE)</f>
        <v>-1.78959E-3</v>
      </c>
      <c r="AL139" s="3">
        <f>VLOOKUP(A139,'BalanceSheet 15-8-19'!$A$11:$CN$476,38,FALSE)</f>
        <v>-1.78959E-3</v>
      </c>
      <c r="AM139" s="3">
        <f>VLOOKUP(A139,'BalanceSheet 15-8-19'!$A$11:$CN$476,39,FALSE)</f>
        <v>-1.78959E-3</v>
      </c>
      <c r="AN139" s="3">
        <f>VLOOKUP(A139,'BalanceSheet 15-8-19'!$A$11:$CN$476,40,FALSE)</f>
        <v>-1.78959E-3</v>
      </c>
      <c r="AO139" s="3">
        <f>VLOOKUP(A139,'BalanceSheet 15-8-19'!$A$11:$CN$476,41,FALSE)</f>
        <v>-1.78959E-3</v>
      </c>
      <c r="AP139" s="3">
        <f>VLOOKUP(A139,'BalanceSheet 15-8-19'!$A$11:$CN$476,42,FALSE)</f>
        <v>-1.78959E-3</v>
      </c>
      <c r="AQ139" s="3">
        <f>VLOOKUP(A139,'BalanceSheet 15-8-19'!$A$11:$CN$476,43,FALSE)</f>
        <v>-1.78959E-3</v>
      </c>
      <c r="AR139" s="3">
        <f>VLOOKUP(A139,'BalanceSheet 15-8-19'!$A$11:$CN$476,44,FALSE)</f>
        <v>-1.78959E-3</v>
      </c>
      <c r="AS139" s="3">
        <f>VLOOKUP(A139,'BalanceSheet 15-8-19'!$A$11:$CN$476,45,FALSE)</f>
        <v>-1.78959E-3</v>
      </c>
      <c r="AT139" s="3">
        <f>VLOOKUP(A139,'BalanceSheet 15-8-19'!$A$11:$CN$476,46,FALSE)</f>
        <v>-1.78959E-3</v>
      </c>
      <c r="AU139" s="3">
        <f>VLOOKUP(A139,'BalanceSheet 15-8-19'!$A$11:$CN$476,47,FALSE)</f>
        <v>-1.78959E-3</v>
      </c>
      <c r="AV139" s="3">
        <f>VLOOKUP(A139,'BalanceSheet 15-8-19'!$A$11:$CN$476,48,FALSE)</f>
        <v>-1.78959E-3</v>
      </c>
      <c r="AW139" s="3">
        <f>VLOOKUP(A139,'BalanceSheet 15-8-19'!$A$11:$CN$476,49,FALSE)</f>
        <v>-1.78959E-3</v>
      </c>
      <c r="AX139" s="3">
        <f>VLOOKUP(A139,'BalanceSheet 15-8-19'!$A$11:$CN$476,50,FALSE)</f>
        <v>-1.78959E-3</v>
      </c>
      <c r="AY139" s="3">
        <f>VLOOKUP(A139,'BalanceSheet 15-8-19'!$A$11:$CN$476,51,FALSE)</f>
        <v>-1.78959E-3</v>
      </c>
      <c r="AZ139" s="3">
        <f>VLOOKUP(A139,'BalanceSheet 15-8-19'!$A$11:$CN$476,52,FALSE)</f>
        <v>-1.78959E-3</v>
      </c>
      <c r="BA139" s="3">
        <f>VLOOKUP(A139,'BalanceSheet 15-8-19'!$A$11:$CN$476,53,FALSE)</f>
        <v>-1.78959E-3</v>
      </c>
      <c r="BB139" s="3">
        <f>VLOOKUP(A139,'BalanceSheet 15-8-19'!$A$11:$CN$476,54,FALSE)</f>
        <v>-1.78959E-3</v>
      </c>
      <c r="BC139" s="3">
        <f>VLOOKUP(A139,'BalanceSheet 15-8-19'!$A$11:$CN$476,55,FALSE)</f>
        <v>-1.78959E-3</v>
      </c>
      <c r="BD139" s="3">
        <f>VLOOKUP(A139,'BalanceSheet 15-8-19'!$A$11:$CN$476,56,FALSE)</f>
        <v>-1.78959E-3</v>
      </c>
      <c r="BE139" s="3">
        <f>VLOOKUP(A139,'BalanceSheet 15-8-19'!$A$11:$CN$476,57,FALSE)</f>
        <v>-1.78959E-3</v>
      </c>
      <c r="BF139" s="3">
        <f>VLOOKUP(A139,'BalanceSheet 15-8-19'!$A$11:$CN$476,58,FALSE)</f>
        <v>-1.78959E-3</v>
      </c>
      <c r="BG139" s="12">
        <f>VLOOKUP(A139,'BalanceSheet 15-8-19'!$A$11:$CN$476,59,FALSE)</f>
        <v>-1.78959E-3</v>
      </c>
      <c r="BH139" s="3">
        <f>VLOOKUP(A139,'BalanceSheet 15-8-19'!$A$11:$CN$476,60,FALSE)</f>
        <v>-1.78959E-3</v>
      </c>
      <c r="BI139" s="3">
        <f>VLOOKUP(A139,'BalanceSheet 15-8-19'!$A$11:$CN$476,61,FALSE)</f>
        <v>-1.78959E-3</v>
      </c>
      <c r="BJ139" s="3">
        <f>VLOOKUP(A139,'BalanceSheet 15-8-19'!$A$11:$CN$476,62,FALSE)</f>
        <v>-1.78959E-3</v>
      </c>
      <c r="BK139" s="3"/>
      <c r="BL139" s="3">
        <f>VLOOKUP(A139,'BalanceSheet 15-8-19'!$A$11:$CN$476,64,FALSE)</f>
        <v>-1.78959E-3</v>
      </c>
      <c r="BM139" s="3">
        <f>VLOOKUP(A139,'BalanceSheet 15-8-19'!$A$11:$CN$476,65,FALSE)</f>
        <v>-1.78959E-3</v>
      </c>
      <c r="BN139" s="3">
        <f>VLOOKUP(A139,'BalanceSheet 15-8-19'!$A$11:$CN$476,66,FALSE)</f>
        <v>-1.78959E-3</v>
      </c>
      <c r="BO139" s="3">
        <f>VLOOKUP(A139,'BalanceSheet 15-8-19'!$A$11:$CN$476,67,FALSE)</f>
        <v>-1.78959E-3</v>
      </c>
      <c r="BP139" s="3">
        <f>VLOOKUP(A139,'BalanceSheet 15-8-19'!$A$11:$CN$476,68,FALSE)</f>
        <v>-1.78959E-3</v>
      </c>
      <c r="BQ139" s="3">
        <f>VLOOKUP(A139,'BalanceSheet 15-8-19'!$A$11:$CN$476,69,FALSE)</f>
        <v>-1.78959E-3</v>
      </c>
      <c r="BR139" s="3">
        <f>VLOOKUP(A139,'BalanceSheet 15-8-19'!$A$11:$CN$476,70,FALSE)</f>
        <v>-1.78959E-3</v>
      </c>
      <c r="BS139" s="3">
        <f>VLOOKUP(A139,'BalanceSheet 15-8-19'!$A$11:$CN$476,71,FALSE)</f>
        <v>-1.78959E-3</v>
      </c>
      <c r="BT139" s="3">
        <f>VLOOKUP(A139,'BalanceSheet 15-8-19'!$A$11:$CN$476,72,FALSE)</f>
        <v>-1.78959E-3</v>
      </c>
      <c r="BU139" s="3">
        <f>VLOOKUP(A139,'BalanceSheet 15-8-19'!$A$11:$CN$476,73,FALSE)</f>
        <v>-1.78959E-3</v>
      </c>
      <c r="BV139" s="3">
        <f>VLOOKUP(A139,'BalanceSheet 15-8-19'!$A$11:$CN$476,74,FALSE)</f>
        <v>-1.78959E-3</v>
      </c>
      <c r="BW139" s="3">
        <f>VLOOKUP(A139,'BalanceSheet 15-8-19'!$A$11:$CN$476,75,FALSE)</f>
        <v>-1.78959E-3</v>
      </c>
      <c r="BX139" s="3">
        <f>VLOOKUP(A139,'BalanceSheet 15-8-19'!$A$11:$CN$476,76,FALSE)</f>
        <v>-1.78959E-3</v>
      </c>
      <c r="BY139" s="3">
        <f>VLOOKUP(A139,'BalanceSheet 15-8-19'!$A$11:$CN$476,77,FALSE)</f>
        <v>-1.78959E-3</v>
      </c>
      <c r="BZ139" s="3">
        <f>VLOOKUP(A139,'BalanceSheet 15-8-19'!$A$11:$CN$476,78,FALSE)</f>
        <v>-1.78959E-3</v>
      </c>
      <c r="CA139" s="3">
        <f>VLOOKUP(A139,'BalanceSheet 15-8-19'!$A$11:$CN$476,79,FALSE)</f>
        <v>-1.78959E-3</v>
      </c>
      <c r="CB139" s="3">
        <f>VLOOKUP(A139,'BalanceSheet 15-8-19'!$A$11:$CN$476,80,FALSE)</f>
        <v>-1.78959E-3</v>
      </c>
      <c r="CC139" s="3">
        <f>VLOOKUP(A139,'BalanceSheet 15-8-19'!$A$11:$CN$476,81,FALSE)</f>
        <v>-1.78959E-3</v>
      </c>
      <c r="CD139" s="3">
        <f>VLOOKUP(A139,'BalanceSheet 15-8-19'!$A$11:$CN$476,82,FALSE)</f>
        <v>-1.78959E-3</v>
      </c>
      <c r="CE139" s="3">
        <f>VLOOKUP(A139,'BalanceSheet 15-8-19'!$A$11:$CN$476,83,FALSE)</f>
        <v>-1.78959E-3</v>
      </c>
      <c r="CF139" s="3">
        <f>VLOOKUP(A139,'BalanceSheet 15-8-19'!$A$11:$CN$476,84,FALSE)</f>
        <v>-1.78959E-3</v>
      </c>
      <c r="CG139" s="3">
        <f>VLOOKUP(A139,'BalanceSheet 15-8-19'!$A$11:$CN$476,85,FALSE)</f>
        <v>-1.78959E-3</v>
      </c>
      <c r="CH139" s="3">
        <f>VLOOKUP(A139,'BalanceSheet 15-8-19'!$A$11:$CN$476,86,FALSE)</f>
        <v>-1.78959E-3</v>
      </c>
      <c r="CI139" s="3">
        <f>VLOOKUP(A139,'BalanceSheet 15-8-19'!$A$11:$CN$476,87,FALSE)</f>
        <v>-1.78959E-3</v>
      </c>
      <c r="CJ139" s="3">
        <f>VLOOKUP(A139,'BalanceSheet 15-8-19'!$A$11:$CN$476,88,FALSE)</f>
        <v>-1.78959E-3</v>
      </c>
      <c r="CK139" s="3">
        <f>VLOOKUP(A139,'BalanceSheet 15-8-19'!$A$11:$CN$476,89,FALSE)</f>
        <v>-1.78959E-3</v>
      </c>
      <c r="CL139" s="3">
        <f>VLOOKUP(A139,'BalanceSheet 15-8-19'!$A$11:$CN$476,90,FALSE)</f>
        <v>-1.78959E-3</v>
      </c>
      <c r="CM139" s="3">
        <f>VLOOKUP(A139,'BalanceSheet 15-8-19'!$A$11:$CN$476,91,FALSE)</f>
        <v>-1.78959E-3</v>
      </c>
      <c r="CN139" s="3">
        <f>VLOOKUP(A139,'BalanceSheet 15-8-19'!$A$11:$CS$476,92,FALSE)</f>
        <v>-1.78959E-3</v>
      </c>
      <c r="CO139" s="3">
        <f>VLOOKUP(A139,'BalanceSheet 15-8-19'!$A$11:$CS$476,93,FALSE)</f>
        <v>-1.78959E-3</v>
      </c>
      <c r="CP139" s="3">
        <f>VLOOKUP(A139,'BalanceSheet 15-8-19'!$A$11:$CS$476,94,FALSE)</f>
        <v>-1.78959E-3</v>
      </c>
      <c r="CQ139" s="3">
        <f>VLOOKUP(A139,'BalanceSheet 15-8-19'!$A$11:$CS$476,95,FALSE)</f>
        <v>-1.78959E-3</v>
      </c>
      <c r="CR139" s="3">
        <f>VLOOKUP(A139,'BalanceSheet 15-8-19'!$A$11:$CS$476,96,FALSE)</f>
        <v>-1.78959E-3</v>
      </c>
      <c r="CS139" s="3">
        <f t="shared" si="3"/>
        <v>-0.15927350999999995</v>
      </c>
      <c r="CU139" s="19">
        <f>CS139-('BalanceSheet 15-8-19'!CS139-'BalanceSheet 15-8-19'!CV139-'BalanceSheet 15-8-19'!CW139)</f>
        <v>0</v>
      </c>
      <c r="CW139" s="132">
        <f t="shared" si="4"/>
        <v>-4.831893000000001E-2</v>
      </c>
      <c r="CZ139" s="148">
        <f>HLOOKUP(A139,CJE!$I$5:$TV$2054,2050, FALSE)</f>
        <v>1.78959E-3</v>
      </c>
      <c r="DB139" s="148">
        <f t="shared" si="5"/>
        <v>-0.10916498999999985</v>
      </c>
    </row>
    <row r="140" spans="1:10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12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U140" s="19">
        <f>CS140-('BalanceSheet 15-8-19'!CS140-'BalanceSheet 15-8-19'!CV140-'BalanceSheet 15-8-19'!CW140)</f>
        <v>0</v>
      </c>
      <c r="CW140" s="132">
        <f t="shared" si="4"/>
        <v>0</v>
      </c>
      <c r="CZ140" s="148"/>
      <c r="DB140" s="148">
        <f t="shared" si="5"/>
        <v>0</v>
      </c>
    </row>
    <row r="141" spans="1:106" x14ac:dyDescent="0.2">
      <c r="A141" s="3" t="str">
        <f>'BalanceSheet 15-8-19'!A141</f>
        <v>100-205 - Inventory</v>
      </c>
      <c r="B141" s="3">
        <f>VLOOKUP(A141,'BalanceSheet 15-8-19'!$A$11:$CN$476,2,FALSE)</f>
        <v>0</v>
      </c>
      <c r="C141" s="3">
        <f>VLOOKUP(A141,'BalanceSheet 15-8-19'!$A$11:$CN$476,3,FALSE)</f>
        <v>0</v>
      </c>
      <c r="D141" s="3">
        <f>VLOOKUP(A141,'BalanceSheet 15-8-19'!$A$11:$CN$476,4,FALSE)</f>
        <v>0</v>
      </c>
      <c r="E141" s="3">
        <f>VLOOKUP(A141,'BalanceSheet 15-8-19'!$A$11:$CN$476,5,FALSE)</f>
        <v>0</v>
      </c>
      <c r="F141" s="3">
        <f>VLOOKUP(A141,'BalanceSheet 15-8-19'!$A$11:$CN$476,6,FALSE)</f>
        <v>0</v>
      </c>
      <c r="G141" s="3">
        <f>VLOOKUP(A141,'BalanceSheet 15-8-19'!$A$11:$CN$476,7,FALSE)</f>
        <v>0</v>
      </c>
      <c r="H141" s="3">
        <f>VLOOKUP(A141,'BalanceSheet 15-8-19'!$A$11:$CN$476,8,FALSE)</f>
        <v>0</v>
      </c>
      <c r="I141" s="3">
        <f>VLOOKUP(A141,'BalanceSheet 15-8-19'!$A$11:$CN$476,9,FALSE)</f>
        <v>0</v>
      </c>
      <c r="J141" s="3"/>
      <c r="K141" s="3">
        <f>VLOOKUP(A141,'BalanceSheet 15-8-19'!$A$11:$CN$476,11,FALSE)</f>
        <v>0</v>
      </c>
      <c r="L141" s="3">
        <f>VLOOKUP(A141,'BalanceSheet 15-8-19'!$A$11:$CN$476,12,FALSE)</f>
        <v>0</v>
      </c>
      <c r="M141" s="3">
        <f>VLOOKUP(A141,'BalanceSheet 15-8-19'!$A$11:$CN$476,13,FALSE)</f>
        <v>0</v>
      </c>
      <c r="N141" s="3">
        <f>VLOOKUP(A141,'BalanceSheet 15-8-19'!$A$11:$CN$476,14,FALSE)</f>
        <v>0</v>
      </c>
      <c r="O141" s="3">
        <f>VLOOKUP(A141,'BalanceSheet 15-8-19'!$A$11:$CN$476,15,FALSE)</f>
        <v>0</v>
      </c>
      <c r="P141" s="3">
        <f>VLOOKUP(A141,'BalanceSheet 15-8-19'!$A$11:$CN$476,16,FALSE)</f>
        <v>0</v>
      </c>
      <c r="Q141" s="3">
        <f>VLOOKUP(A141,'BalanceSheet 15-8-19'!$A$11:$CN$476,17,FALSE)</f>
        <v>0</v>
      </c>
      <c r="R141" s="3">
        <f>VLOOKUP(A141,'BalanceSheet 15-8-19'!$A$11:$CN$476,18,FALSE)</f>
        <v>0</v>
      </c>
      <c r="S141" s="3">
        <f>VLOOKUP(A141,'BalanceSheet 15-8-19'!$A$11:$CN$476,19,FALSE)</f>
        <v>0</v>
      </c>
      <c r="T141" s="3">
        <f>VLOOKUP(A141,'BalanceSheet 15-8-19'!$A$11:$CN$476,20,FALSE)</f>
        <v>0</v>
      </c>
      <c r="U141" s="3">
        <f>VLOOKUP(A141,'BalanceSheet 15-8-19'!$A$11:$CN$476,21,FALSE)</f>
        <v>0</v>
      </c>
      <c r="V141" s="3">
        <f>VLOOKUP(A141,'BalanceSheet 15-8-19'!$A$11:$CN$476,22,FALSE)</f>
        <v>0</v>
      </c>
      <c r="W141" s="3">
        <f>VLOOKUP(A141,'BalanceSheet 15-8-19'!$A$11:$CN$476,23,FALSE)</f>
        <v>0</v>
      </c>
      <c r="X141" s="3">
        <f>VLOOKUP(A141,'BalanceSheet 15-8-19'!$A$11:$CN$476,24,FALSE)</f>
        <v>0</v>
      </c>
      <c r="Y141" s="3">
        <f>VLOOKUP(A141,'BalanceSheet 15-8-19'!$A$11:$CN$476,25,FALSE)</f>
        <v>0</v>
      </c>
      <c r="Z141" s="3">
        <f>VLOOKUP(A141,'BalanceSheet 15-8-19'!$A$11:$CN$476,26,FALSE)</f>
        <v>0</v>
      </c>
      <c r="AA141" s="3">
        <f>VLOOKUP(A141,'BalanceSheet 15-8-19'!$A$11:$CN$476,27,FALSE)</f>
        <v>0</v>
      </c>
      <c r="AB141" s="3">
        <f>VLOOKUP(A141,'BalanceSheet 15-8-19'!$A$11:$CN$476,28,FALSE)</f>
        <v>0</v>
      </c>
      <c r="AC141" s="3">
        <f>VLOOKUP(A141,'BalanceSheet 15-8-19'!$A$11:$CN$476,29,FALSE)</f>
        <v>0</v>
      </c>
      <c r="AD141" s="3">
        <f>VLOOKUP(A141,'BalanceSheet 15-8-19'!$A$11:$CN$476,30,FALSE)</f>
        <v>0</v>
      </c>
      <c r="AE141" s="3">
        <f>VLOOKUP(A141,'BalanceSheet 15-8-19'!$A$11:$CN$476,31,FALSE)</f>
        <v>0</v>
      </c>
      <c r="AF141" s="3">
        <f>VLOOKUP(A141,'BalanceSheet 15-8-19'!$A$11:$CN$476,32,FALSE)</f>
        <v>0</v>
      </c>
      <c r="AG141" s="3">
        <f>VLOOKUP(A141,'BalanceSheet 15-8-19'!$A$11:$CN$476,33,FALSE)</f>
        <v>0</v>
      </c>
      <c r="AH141" s="3">
        <f>VLOOKUP(A141,'BalanceSheet 15-8-19'!$A$11:$CN$476,34,FALSE)</f>
        <v>0</v>
      </c>
      <c r="AI141" s="3">
        <f>VLOOKUP(A141,'BalanceSheet 15-8-19'!$A$11:$CN$476,35,FALSE)</f>
        <v>0</v>
      </c>
      <c r="AJ141" s="3">
        <f>VLOOKUP(A141,'BalanceSheet 15-8-19'!$A$11:$CN$476,36,FALSE)</f>
        <v>0</v>
      </c>
      <c r="AK141" s="3">
        <f>VLOOKUP(A141,'BalanceSheet 15-8-19'!$A$11:$CN$476,37,FALSE)</f>
        <v>0</v>
      </c>
      <c r="AL141" s="3">
        <f>VLOOKUP(A141,'BalanceSheet 15-8-19'!$A$11:$CN$476,38,FALSE)</f>
        <v>0</v>
      </c>
      <c r="AM141" s="3">
        <f>VLOOKUP(A141,'BalanceSheet 15-8-19'!$A$11:$CN$476,39,FALSE)</f>
        <v>0</v>
      </c>
      <c r="AN141" s="3">
        <f>VLOOKUP(A141,'BalanceSheet 15-8-19'!$A$11:$CN$476,40,FALSE)</f>
        <v>0</v>
      </c>
      <c r="AO141" s="3">
        <f>VLOOKUP(A141,'BalanceSheet 15-8-19'!$A$11:$CN$476,41,FALSE)</f>
        <v>0</v>
      </c>
      <c r="AP141" s="3">
        <f>VLOOKUP(A141,'BalanceSheet 15-8-19'!$A$11:$CN$476,42,FALSE)</f>
        <v>0</v>
      </c>
      <c r="AQ141" s="3">
        <f>VLOOKUP(A141,'BalanceSheet 15-8-19'!$A$11:$CN$476,43,FALSE)</f>
        <v>0</v>
      </c>
      <c r="AR141" s="3">
        <f>VLOOKUP(A141,'BalanceSheet 15-8-19'!$A$11:$CN$476,44,FALSE)</f>
        <v>0</v>
      </c>
      <c r="AS141" s="3">
        <f>VLOOKUP(A141,'BalanceSheet 15-8-19'!$A$11:$CN$476,45,FALSE)</f>
        <v>0</v>
      </c>
      <c r="AT141" s="3">
        <f>VLOOKUP(A141,'BalanceSheet 15-8-19'!$A$11:$CN$476,46,FALSE)</f>
        <v>0</v>
      </c>
      <c r="AU141" s="3">
        <f>VLOOKUP(A141,'BalanceSheet 15-8-19'!$A$11:$CN$476,47,FALSE)</f>
        <v>0</v>
      </c>
      <c r="AV141" s="3">
        <f>VLOOKUP(A141,'BalanceSheet 15-8-19'!$A$11:$CN$476,48,FALSE)</f>
        <v>0</v>
      </c>
      <c r="AW141" s="3">
        <f>VLOOKUP(A141,'BalanceSheet 15-8-19'!$A$11:$CN$476,49,FALSE)</f>
        <v>0</v>
      </c>
      <c r="AX141" s="3">
        <f>VLOOKUP(A141,'BalanceSheet 15-8-19'!$A$11:$CN$476,50,FALSE)</f>
        <v>0</v>
      </c>
      <c r="AY141" s="3">
        <f>VLOOKUP(A141,'BalanceSheet 15-8-19'!$A$11:$CN$476,51,FALSE)</f>
        <v>0</v>
      </c>
      <c r="AZ141" s="3">
        <f>VLOOKUP(A141,'BalanceSheet 15-8-19'!$A$11:$CN$476,52,FALSE)</f>
        <v>0</v>
      </c>
      <c r="BA141" s="3">
        <f>VLOOKUP(A141,'BalanceSheet 15-8-19'!$A$11:$CN$476,53,FALSE)</f>
        <v>0</v>
      </c>
      <c r="BB141" s="3">
        <f>VLOOKUP(A141,'BalanceSheet 15-8-19'!$A$11:$CN$476,54,FALSE)</f>
        <v>0</v>
      </c>
      <c r="BC141" s="3">
        <f>VLOOKUP(A141,'BalanceSheet 15-8-19'!$A$11:$CN$476,55,FALSE)</f>
        <v>0</v>
      </c>
      <c r="BD141" s="3">
        <f>VLOOKUP(A141,'BalanceSheet 15-8-19'!$A$11:$CN$476,56,FALSE)</f>
        <v>0</v>
      </c>
      <c r="BE141" s="3">
        <f>VLOOKUP(A141,'BalanceSheet 15-8-19'!$A$11:$CN$476,57,FALSE)</f>
        <v>0</v>
      </c>
      <c r="BF141" s="3">
        <f>VLOOKUP(A141,'BalanceSheet 15-8-19'!$A$11:$CN$476,58,FALSE)</f>
        <v>0</v>
      </c>
      <c r="BG141" s="12">
        <f>VLOOKUP(A141,'BalanceSheet 15-8-19'!$A$11:$CN$476,59,FALSE)</f>
        <v>0</v>
      </c>
      <c r="BH141" s="3">
        <f>VLOOKUP(A141,'BalanceSheet 15-8-19'!$A$11:$CN$476,60,FALSE)</f>
        <v>0</v>
      </c>
      <c r="BI141" s="3">
        <f>VLOOKUP(A141,'BalanceSheet 15-8-19'!$A$11:$CN$476,61,FALSE)</f>
        <v>0</v>
      </c>
      <c r="BJ141" s="3">
        <f>VLOOKUP(A141,'BalanceSheet 15-8-19'!$A$11:$CN$476,62,FALSE)</f>
        <v>0</v>
      </c>
      <c r="BK141" s="3"/>
      <c r="BL141" s="3">
        <f>VLOOKUP(A141,'BalanceSheet 15-8-19'!$A$11:$CN$476,64,FALSE)</f>
        <v>0</v>
      </c>
      <c r="BM141" s="3">
        <f>VLOOKUP(A141,'BalanceSheet 15-8-19'!$A$11:$CN$476,65,FALSE)</f>
        <v>0</v>
      </c>
      <c r="BN141" s="3">
        <f>VLOOKUP(A141,'BalanceSheet 15-8-19'!$A$11:$CN$476,66,FALSE)</f>
        <v>0</v>
      </c>
      <c r="BO141" s="3">
        <f>VLOOKUP(A141,'BalanceSheet 15-8-19'!$A$11:$CN$476,67,FALSE)</f>
        <v>0</v>
      </c>
      <c r="BP141" s="3">
        <f>VLOOKUP(A141,'BalanceSheet 15-8-19'!$A$11:$CN$476,68,FALSE)</f>
        <v>0</v>
      </c>
      <c r="BQ141" s="3">
        <f>VLOOKUP(A141,'BalanceSheet 15-8-19'!$A$11:$CN$476,69,FALSE)</f>
        <v>0</v>
      </c>
      <c r="BR141" s="3">
        <f>VLOOKUP(A141,'BalanceSheet 15-8-19'!$A$11:$CN$476,70,FALSE)</f>
        <v>0</v>
      </c>
      <c r="BS141" s="3">
        <f>VLOOKUP(A141,'BalanceSheet 15-8-19'!$A$11:$CN$476,71,FALSE)</f>
        <v>0</v>
      </c>
      <c r="BT141" s="3">
        <f>VLOOKUP(A141,'BalanceSheet 15-8-19'!$A$11:$CN$476,72,FALSE)</f>
        <v>0</v>
      </c>
      <c r="BU141" s="3">
        <f>VLOOKUP(A141,'BalanceSheet 15-8-19'!$A$11:$CN$476,73,FALSE)</f>
        <v>0</v>
      </c>
      <c r="BV141" s="3">
        <f>VLOOKUP(A141,'BalanceSheet 15-8-19'!$A$11:$CN$476,74,FALSE)</f>
        <v>0</v>
      </c>
      <c r="BW141" s="3">
        <f>VLOOKUP(A141,'BalanceSheet 15-8-19'!$A$11:$CN$476,75,FALSE)</f>
        <v>0</v>
      </c>
      <c r="BX141" s="3">
        <f>VLOOKUP(A141,'BalanceSheet 15-8-19'!$A$11:$CN$476,76,FALSE)</f>
        <v>0</v>
      </c>
      <c r="BY141" s="3">
        <f>VLOOKUP(A141,'BalanceSheet 15-8-19'!$A$11:$CN$476,77,FALSE)</f>
        <v>0</v>
      </c>
      <c r="BZ141" s="3">
        <f>VLOOKUP(A141,'BalanceSheet 15-8-19'!$A$11:$CN$476,78,FALSE)</f>
        <v>0</v>
      </c>
      <c r="CA141" s="3">
        <f>VLOOKUP(A141,'BalanceSheet 15-8-19'!$A$11:$CN$476,79,FALSE)</f>
        <v>0</v>
      </c>
      <c r="CB141" s="3">
        <f>VLOOKUP(A141,'BalanceSheet 15-8-19'!$A$11:$CN$476,80,FALSE)</f>
        <v>0</v>
      </c>
      <c r="CC141" s="3">
        <f>VLOOKUP(A141,'BalanceSheet 15-8-19'!$A$11:$CN$476,81,FALSE)</f>
        <v>0</v>
      </c>
      <c r="CD141" s="3">
        <f>VLOOKUP(A141,'BalanceSheet 15-8-19'!$A$11:$CN$476,82,FALSE)</f>
        <v>0</v>
      </c>
      <c r="CE141" s="3">
        <f>VLOOKUP(A141,'BalanceSheet 15-8-19'!$A$11:$CN$476,83,FALSE)</f>
        <v>0</v>
      </c>
      <c r="CF141" s="3">
        <f>VLOOKUP(A141,'BalanceSheet 15-8-19'!$A$11:$CN$476,84,FALSE)</f>
        <v>0</v>
      </c>
      <c r="CG141" s="3">
        <f>VLOOKUP(A141,'BalanceSheet 15-8-19'!$A$11:$CN$476,85,FALSE)</f>
        <v>0</v>
      </c>
      <c r="CH141" s="3">
        <f>VLOOKUP(A141,'BalanceSheet 15-8-19'!$A$11:$CN$476,86,FALSE)</f>
        <v>0</v>
      </c>
      <c r="CI141" s="3">
        <f>VLOOKUP(A141,'BalanceSheet 15-8-19'!$A$11:$CN$476,87,FALSE)</f>
        <v>0</v>
      </c>
      <c r="CJ141" s="3">
        <f>VLOOKUP(A141,'BalanceSheet 15-8-19'!$A$11:$CN$476,88,FALSE)</f>
        <v>0</v>
      </c>
      <c r="CK141" s="3">
        <f>VLOOKUP(A141,'BalanceSheet 15-8-19'!$A$11:$CN$476,89,FALSE)</f>
        <v>0</v>
      </c>
      <c r="CL141" s="3">
        <f>VLOOKUP(A141,'BalanceSheet 15-8-19'!$A$11:$CN$476,90,FALSE)</f>
        <v>0</v>
      </c>
      <c r="CM141" s="3">
        <f>VLOOKUP(A141,'BalanceSheet 15-8-19'!$A$11:$CN$476,91,FALSE)</f>
        <v>0</v>
      </c>
      <c r="CN141" s="3">
        <f>VLOOKUP(A141,'BalanceSheet 15-8-19'!$A$11:$CS$476,92,FALSE)</f>
        <v>0</v>
      </c>
      <c r="CO141" s="3">
        <f>VLOOKUP(A141,'BalanceSheet 15-8-19'!$A$11:$CS$476,93,FALSE)</f>
        <v>0</v>
      </c>
      <c r="CP141" s="3">
        <f>VLOOKUP(A141,'BalanceSheet 15-8-19'!$A$11:$CS$476,94,FALSE)</f>
        <v>0</v>
      </c>
      <c r="CQ141" s="3">
        <f>VLOOKUP(A141,'BalanceSheet 15-8-19'!$A$11:$CS$476,95,FALSE)</f>
        <v>0</v>
      </c>
      <c r="CR141" s="3">
        <f>VLOOKUP(A141,'BalanceSheet 15-8-19'!$A$11:$CS$476,96,FALSE)</f>
        <v>0</v>
      </c>
      <c r="CS141" s="3">
        <f t="shared" ref="CS141" si="7">SUM(B141:CR141)</f>
        <v>0</v>
      </c>
      <c r="CU141" s="19">
        <f>CS141-('BalanceSheet 15-8-19'!CS141-'BalanceSheet 15-8-19'!CV141-'BalanceSheet 15-8-19'!CW141)</f>
        <v>0</v>
      </c>
      <c r="CW141" s="132">
        <f t="shared" ref="CW141:CW205" si="8">SUM(BR141:CR141)</f>
        <v>0</v>
      </c>
      <c r="CZ141" s="148">
        <f>HLOOKUP(A141,CJE!$I$5:$TV$2054,2050, FALSE)</f>
        <v>0</v>
      </c>
      <c r="DB141" s="148">
        <f t="shared" ref="DB141:DB205" si="9">SUM(B141:BQ141)+CZ141</f>
        <v>0</v>
      </c>
    </row>
    <row r="142" spans="1:106" x14ac:dyDescent="0.2">
      <c r="A142" s="3" t="str">
        <f>'BalanceSheet 15-8-19'!A142</f>
        <v>100-205-01 - Product</v>
      </c>
      <c r="B142" s="3">
        <f>VLOOKUP(A142,'BalanceSheet 15-8-19'!$A$11:$CN$476,2,FALSE)</f>
        <v>0</v>
      </c>
      <c r="C142" s="3">
        <f>VLOOKUP(A142,'BalanceSheet 15-8-19'!$A$11:$CN$476,3,FALSE)</f>
        <v>0</v>
      </c>
      <c r="D142" s="3">
        <f>VLOOKUP(A142,'BalanceSheet 15-8-19'!$A$11:$CN$476,4,FALSE)</f>
        <v>0</v>
      </c>
      <c r="E142" s="3">
        <f>VLOOKUP(A142,'BalanceSheet 15-8-19'!$A$11:$CN$476,5,FALSE)</f>
        <v>0</v>
      </c>
      <c r="F142" s="3">
        <f>VLOOKUP(A142,'BalanceSheet 15-8-19'!$A$11:$CN$476,6,FALSE)</f>
        <v>0</v>
      </c>
      <c r="G142" s="3">
        <f>VLOOKUP(A142,'BalanceSheet 15-8-19'!$A$11:$CN$476,7,FALSE)</f>
        <v>0</v>
      </c>
      <c r="H142" s="3">
        <f>VLOOKUP(A142,'BalanceSheet 15-8-19'!$A$11:$CN$476,8,FALSE)</f>
        <v>0</v>
      </c>
      <c r="I142" s="3">
        <f>VLOOKUP(A142,'BalanceSheet 15-8-19'!$A$11:$CN$476,9,FALSE)</f>
        <v>0</v>
      </c>
      <c r="J142" s="3"/>
      <c r="K142" s="3">
        <f>VLOOKUP(A142,'BalanceSheet 15-8-19'!$A$11:$CN$476,11,FALSE)</f>
        <v>0</v>
      </c>
      <c r="L142" s="3">
        <f>VLOOKUP(A142,'BalanceSheet 15-8-19'!$A$11:$CN$476,12,FALSE)</f>
        <v>0</v>
      </c>
      <c r="M142" s="3">
        <f>VLOOKUP(A142,'BalanceSheet 15-8-19'!$A$11:$CN$476,13,FALSE)</f>
        <v>0</v>
      </c>
      <c r="N142" s="3">
        <f>VLOOKUP(A142,'BalanceSheet 15-8-19'!$A$11:$CN$476,14,FALSE)</f>
        <v>0</v>
      </c>
      <c r="O142" s="3">
        <f>VLOOKUP(A142,'BalanceSheet 15-8-19'!$A$11:$CN$476,15,FALSE)</f>
        <v>0</v>
      </c>
      <c r="P142" s="3">
        <f>VLOOKUP(A142,'BalanceSheet 15-8-19'!$A$11:$CN$476,16,FALSE)</f>
        <v>0</v>
      </c>
      <c r="Q142" s="3">
        <f>VLOOKUP(A142,'BalanceSheet 15-8-19'!$A$11:$CN$476,17,FALSE)</f>
        <v>0</v>
      </c>
      <c r="R142" s="3">
        <f>VLOOKUP(A142,'BalanceSheet 15-8-19'!$A$11:$CN$476,18,FALSE)</f>
        <v>0</v>
      </c>
      <c r="S142" s="3">
        <f>VLOOKUP(A142,'BalanceSheet 15-8-19'!$A$11:$CN$476,19,FALSE)</f>
        <v>0</v>
      </c>
      <c r="T142" s="3">
        <f>VLOOKUP(A142,'BalanceSheet 15-8-19'!$A$11:$CN$476,20,FALSE)</f>
        <v>0</v>
      </c>
      <c r="U142" s="3">
        <f>VLOOKUP(A142,'BalanceSheet 15-8-19'!$A$11:$CN$476,21,FALSE)</f>
        <v>0</v>
      </c>
      <c r="V142" s="3">
        <f>VLOOKUP(A142,'BalanceSheet 15-8-19'!$A$11:$CN$476,22,FALSE)</f>
        <v>0</v>
      </c>
      <c r="W142" s="3">
        <f>VLOOKUP(A142,'BalanceSheet 15-8-19'!$A$11:$CN$476,23,FALSE)</f>
        <v>0</v>
      </c>
      <c r="X142" s="3">
        <f>VLOOKUP(A142,'BalanceSheet 15-8-19'!$A$11:$CN$476,24,FALSE)</f>
        <v>0</v>
      </c>
      <c r="Y142" s="3">
        <f>VLOOKUP(A142,'BalanceSheet 15-8-19'!$A$11:$CN$476,25,FALSE)</f>
        <v>0</v>
      </c>
      <c r="Z142" s="3">
        <f>VLOOKUP(A142,'BalanceSheet 15-8-19'!$A$11:$CN$476,26,FALSE)</f>
        <v>0</v>
      </c>
      <c r="AA142" s="3">
        <f>VLOOKUP(A142,'BalanceSheet 15-8-19'!$A$11:$CN$476,27,FALSE)</f>
        <v>0</v>
      </c>
      <c r="AB142" s="3">
        <f>VLOOKUP(A142,'BalanceSheet 15-8-19'!$A$11:$CN$476,28,FALSE)</f>
        <v>0</v>
      </c>
      <c r="AC142" s="3">
        <f>VLOOKUP(A142,'BalanceSheet 15-8-19'!$A$11:$CN$476,29,FALSE)</f>
        <v>0</v>
      </c>
      <c r="AD142" s="3">
        <f>VLOOKUP(A142,'BalanceSheet 15-8-19'!$A$11:$CN$476,30,FALSE)</f>
        <v>0</v>
      </c>
      <c r="AE142" s="3">
        <f>VLOOKUP(A142,'BalanceSheet 15-8-19'!$A$11:$CN$476,31,FALSE)</f>
        <v>0</v>
      </c>
      <c r="AF142" s="3">
        <f>VLOOKUP(A142,'BalanceSheet 15-8-19'!$A$11:$CN$476,32,FALSE)</f>
        <v>0</v>
      </c>
      <c r="AG142" s="3">
        <f>VLOOKUP(A142,'BalanceSheet 15-8-19'!$A$11:$CN$476,33,FALSE)</f>
        <v>0</v>
      </c>
      <c r="AH142" s="3">
        <f>VLOOKUP(A142,'BalanceSheet 15-8-19'!$A$11:$CN$476,34,FALSE)</f>
        <v>0</v>
      </c>
      <c r="AI142" s="3">
        <f>VLOOKUP(A142,'BalanceSheet 15-8-19'!$A$11:$CN$476,35,FALSE)</f>
        <v>0</v>
      </c>
      <c r="AJ142" s="3">
        <f>VLOOKUP(A142,'BalanceSheet 15-8-19'!$A$11:$CN$476,36,FALSE)</f>
        <v>0</v>
      </c>
      <c r="AK142" s="3">
        <f>VLOOKUP(A142,'BalanceSheet 15-8-19'!$A$11:$CN$476,37,FALSE)</f>
        <v>0</v>
      </c>
      <c r="AL142" s="3">
        <f>VLOOKUP(A142,'BalanceSheet 15-8-19'!$A$11:$CN$476,38,FALSE)</f>
        <v>0</v>
      </c>
      <c r="AM142" s="3">
        <f>VLOOKUP(A142,'BalanceSheet 15-8-19'!$A$11:$CN$476,39,FALSE)</f>
        <v>0</v>
      </c>
      <c r="AN142" s="3">
        <f>VLOOKUP(A142,'BalanceSheet 15-8-19'!$A$11:$CN$476,40,FALSE)</f>
        <v>0</v>
      </c>
      <c r="AO142" s="3">
        <f>VLOOKUP(A142,'BalanceSheet 15-8-19'!$A$11:$CN$476,41,FALSE)</f>
        <v>0</v>
      </c>
      <c r="AP142" s="3">
        <f>VLOOKUP(A142,'BalanceSheet 15-8-19'!$A$11:$CN$476,42,FALSE)</f>
        <v>0</v>
      </c>
      <c r="AQ142" s="3">
        <f>VLOOKUP(A142,'BalanceSheet 15-8-19'!$A$11:$CN$476,43,FALSE)</f>
        <v>0</v>
      </c>
      <c r="AR142" s="3">
        <f>VLOOKUP(A142,'BalanceSheet 15-8-19'!$A$11:$CN$476,44,FALSE)</f>
        <v>0</v>
      </c>
      <c r="AS142" s="3">
        <f>VLOOKUP(A142,'BalanceSheet 15-8-19'!$A$11:$CN$476,45,FALSE)</f>
        <v>0</v>
      </c>
      <c r="AT142" s="3">
        <f>VLOOKUP(A142,'BalanceSheet 15-8-19'!$A$11:$CN$476,46,FALSE)</f>
        <v>0</v>
      </c>
      <c r="AU142" s="3">
        <f>VLOOKUP(A142,'BalanceSheet 15-8-19'!$A$11:$CN$476,47,FALSE)</f>
        <v>0</v>
      </c>
      <c r="AV142" s="3">
        <f>VLOOKUP(A142,'BalanceSheet 15-8-19'!$A$11:$CN$476,48,FALSE)</f>
        <v>0</v>
      </c>
      <c r="AW142" s="3">
        <f>VLOOKUP(A142,'BalanceSheet 15-8-19'!$A$11:$CN$476,49,FALSE)</f>
        <v>0</v>
      </c>
      <c r="AX142" s="3">
        <f>VLOOKUP(A142,'BalanceSheet 15-8-19'!$A$11:$CN$476,50,FALSE)</f>
        <v>0</v>
      </c>
      <c r="AY142" s="3">
        <f>VLOOKUP(A142,'BalanceSheet 15-8-19'!$A$11:$CN$476,51,FALSE)</f>
        <v>0</v>
      </c>
      <c r="AZ142" s="3">
        <f>VLOOKUP(A142,'BalanceSheet 15-8-19'!$A$11:$CN$476,52,FALSE)</f>
        <v>0</v>
      </c>
      <c r="BA142" s="3">
        <f>VLOOKUP(A142,'BalanceSheet 15-8-19'!$A$11:$CN$476,53,FALSE)</f>
        <v>0</v>
      </c>
      <c r="BB142" s="3">
        <f>VLOOKUP(A142,'BalanceSheet 15-8-19'!$A$11:$CN$476,54,FALSE)</f>
        <v>0</v>
      </c>
      <c r="BC142" s="3">
        <f>VLOOKUP(A142,'BalanceSheet 15-8-19'!$A$11:$CN$476,55,FALSE)</f>
        <v>0</v>
      </c>
      <c r="BD142" s="3">
        <f>VLOOKUP(A142,'BalanceSheet 15-8-19'!$A$11:$CN$476,56,FALSE)</f>
        <v>0</v>
      </c>
      <c r="BE142" s="3">
        <f>VLOOKUP(A142,'BalanceSheet 15-8-19'!$A$11:$CN$476,57,FALSE)</f>
        <v>0</v>
      </c>
      <c r="BF142" s="3">
        <f>VLOOKUP(A142,'BalanceSheet 15-8-19'!$A$11:$CN$476,58,FALSE)</f>
        <v>0</v>
      </c>
      <c r="BG142" s="12">
        <f>VLOOKUP(A142,'BalanceSheet 15-8-19'!$A$11:$CN$476,59,FALSE)</f>
        <v>0</v>
      </c>
      <c r="BH142" s="3">
        <f>VLOOKUP(A142,'BalanceSheet 15-8-19'!$A$11:$CN$476,60,FALSE)</f>
        <v>0</v>
      </c>
      <c r="BI142" s="3">
        <f>VLOOKUP(A142,'BalanceSheet 15-8-19'!$A$11:$CN$476,61,FALSE)</f>
        <v>0</v>
      </c>
      <c r="BJ142" s="3">
        <f>VLOOKUP(A142,'BalanceSheet 15-8-19'!$A$11:$CN$476,62,FALSE)</f>
        <v>0</v>
      </c>
      <c r="BK142" s="3"/>
      <c r="BL142" s="3">
        <f>VLOOKUP(A142,'BalanceSheet 15-8-19'!$A$11:$CN$476,64,FALSE)</f>
        <v>0</v>
      </c>
      <c r="BM142" s="3">
        <f>VLOOKUP(A142,'BalanceSheet 15-8-19'!$A$11:$CN$476,65,FALSE)</f>
        <v>0</v>
      </c>
      <c r="BN142" s="3">
        <f>VLOOKUP(A142,'BalanceSheet 15-8-19'!$A$11:$CN$476,66,FALSE)</f>
        <v>0</v>
      </c>
      <c r="BO142" s="3">
        <f>VLOOKUP(A142,'BalanceSheet 15-8-19'!$A$11:$CN$476,67,FALSE)</f>
        <v>0</v>
      </c>
      <c r="BP142" s="3">
        <f>VLOOKUP(A142,'BalanceSheet 15-8-19'!$A$11:$CN$476,68,FALSE)</f>
        <v>0</v>
      </c>
      <c r="BQ142" s="3">
        <f>VLOOKUP(A142,'BalanceSheet 15-8-19'!$A$11:$CN$476,69,FALSE)</f>
        <v>0</v>
      </c>
      <c r="BR142" s="3">
        <f>VLOOKUP(A142,'BalanceSheet 15-8-19'!$A$11:$CN$476,70,FALSE)</f>
        <v>0</v>
      </c>
      <c r="BS142" s="3">
        <f>VLOOKUP(A142,'BalanceSheet 15-8-19'!$A$11:$CN$476,71,FALSE)</f>
        <v>0</v>
      </c>
      <c r="BT142" s="3">
        <f>VLOOKUP(A142,'BalanceSheet 15-8-19'!$A$11:$CN$476,72,FALSE)</f>
        <v>0</v>
      </c>
      <c r="BU142" s="3">
        <f>VLOOKUP(A142,'BalanceSheet 15-8-19'!$A$11:$CN$476,73,FALSE)</f>
        <v>0</v>
      </c>
      <c r="BV142" s="3">
        <f>VLOOKUP(A142,'BalanceSheet 15-8-19'!$A$11:$CN$476,74,FALSE)</f>
        <v>0</v>
      </c>
      <c r="BW142" s="3">
        <f>VLOOKUP(A142,'BalanceSheet 15-8-19'!$A$11:$CN$476,75,FALSE)</f>
        <v>0</v>
      </c>
      <c r="BX142" s="3">
        <f>VLOOKUP(A142,'BalanceSheet 15-8-19'!$A$11:$CN$476,76,FALSE)</f>
        <v>0</v>
      </c>
      <c r="BY142" s="3">
        <f>VLOOKUP(A142,'BalanceSheet 15-8-19'!$A$11:$CN$476,77,FALSE)</f>
        <v>0</v>
      </c>
      <c r="BZ142" s="3">
        <f>VLOOKUP(A142,'BalanceSheet 15-8-19'!$A$11:$CN$476,78,FALSE)</f>
        <v>0</v>
      </c>
      <c r="CA142" s="3">
        <f>VLOOKUP(A142,'BalanceSheet 15-8-19'!$A$11:$CN$476,79,FALSE)</f>
        <v>0</v>
      </c>
      <c r="CB142" s="3">
        <f>VLOOKUP(A142,'BalanceSheet 15-8-19'!$A$11:$CN$476,80,FALSE)</f>
        <v>0</v>
      </c>
      <c r="CC142" s="3">
        <f>VLOOKUP(A142,'BalanceSheet 15-8-19'!$A$11:$CN$476,81,FALSE)</f>
        <v>0</v>
      </c>
      <c r="CD142" s="3">
        <f>VLOOKUP(A142,'BalanceSheet 15-8-19'!$A$11:$CN$476,82,FALSE)</f>
        <v>0</v>
      </c>
      <c r="CE142" s="3">
        <f>VLOOKUP(A142,'BalanceSheet 15-8-19'!$A$11:$CN$476,83,FALSE)</f>
        <v>0</v>
      </c>
      <c r="CF142" s="3">
        <f>VLOOKUP(A142,'BalanceSheet 15-8-19'!$A$11:$CN$476,84,FALSE)</f>
        <v>0</v>
      </c>
      <c r="CG142" s="3">
        <f>VLOOKUP(A142,'BalanceSheet 15-8-19'!$A$11:$CN$476,85,FALSE)</f>
        <v>0</v>
      </c>
      <c r="CH142" s="3">
        <f>VLOOKUP(A142,'BalanceSheet 15-8-19'!$A$11:$CN$476,86,FALSE)</f>
        <v>0</v>
      </c>
      <c r="CI142" s="3">
        <f>VLOOKUP(A142,'BalanceSheet 15-8-19'!$A$11:$CN$476,87,FALSE)</f>
        <v>0</v>
      </c>
      <c r="CJ142" s="3">
        <f>VLOOKUP(A142,'BalanceSheet 15-8-19'!$A$11:$CN$476,88,FALSE)</f>
        <v>0</v>
      </c>
      <c r="CK142" s="3">
        <f>VLOOKUP(A142,'BalanceSheet 15-8-19'!$A$11:$CN$476,89,FALSE)</f>
        <v>0</v>
      </c>
      <c r="CL142" s="3">
        <f>VLOOKUP(A142,'BalanceSheet 15-8-19'!$A$11:$CN$476,90,FALSE)</f>
        <v>0</v>
      </c>
      <c r="CM142" s="3">
        <f>VLOOKUP(A142,'BalanceSheet 15-8-19'!$A$11:$CN$476,91,FALSE)</f>
        <v>0</v>
      </c>
      <c r="CN142" s="3">
        <f>VLOOKUP(A142,'BalanceSheet 15-8-19'!$A$11:$CS$476,92,FALSE)</f>
        <v>0</v>
      </c>
      <c r="CO142" s="3">
        <f>VLOOKUP(A142,'BalanceSheet 15-8-19'!$A$11:$CS$476,93,FALSE)</f>
        <v>0</v>
      </c>
      <c r="CP142" s="3">
        <f>VLOOKUP(A142,'BalanceSheet 15-8-19'!$A$11:$CS$476,94,FALSE)</f>
        <v>0</v>
      </c>
      <c r="CQ142" s="3">
        <f>VLOOKUP(A142,'BalanceSheet 15-8-19'!$A$11:$CS$476,95,FALSE)</f>
        <v>0</v>
      </c>
      <c r="CR142" s="3">
        <f>VLOOKUP(A142,'BalanceSheet 15-8-19'!$A$11:$CS$476,96,FALSE)</f>
        <v>0</v>
      </c>
      <c r="CS142" s="3">
        <f t="shared" ref="CS142:CS205" si="10">SUM(B142:CR142)</f>
        <v>0</v>
      </c>
      <c r="CU142" s="19">
        <f>CS142-('BalanceSheet 15-8-19'!CS142-'BalanceSheet 15-8-19'!CV142-'BalanceSheet 15-8-19'!CW142)</f>
        <v>0</v>
      </c>
      <c r="CW142" s="132">
        <f t="shared" si="8"/>
        <v>0</v>
      </c>
      <c r="CZ142" s="148">
        <f>HLOOKUP(A142,CJE!$I$5:$TV$2054,2050, FALSE)</f>
        <v>0</v>
      </c>
      <c r="DB142" s="148">
        <f t="shared" si="9"/>
        <v>0</v>
      </c>
    </row>
    <row r="143" spans="1:106" x14ac:dyDescent="0.2">
      <c r="A143" s="3" t="str">
        <f>'BalanceSheet 15-8-19'!A143</f>
        <v>100-205-02 - Work in Progress</v>
      </c>
      <c r="B143" s="3">
        <f>VLOOKUP(A143,'BalanceSheet 15-8-19'!$A$11:$CN$476,2,FALSE)</f>
        <v>0</v>
      </c>
      <c r="C143" s="3">
        <f>VLOOKUP(A143,'BalanceSheet 15-8-19'!$A$11:$CN$476,3,FALSE)</f>
        <v>0</v>
      </c>
      <c r="D143" s="3">
        <f>VLOOKUP(A143,'BalanceSheet 15-8-19'!$A$11:$CN$476,4,FALSE)</f>
        <v>0</v>
      </c>
      <c r="E143" s="3">
        <f>VLOOKUP(A143,'BalanceSheet 15-8-19'!$A$11:$CN$476,5,FALSE)</f>
        <v>0</v>
      </c>
      <c r="F143" s="3">
        <f>VLOOKUP(A143,'BalanceSheet 15-8-19'!$A$11:$CN$476,6,FALSE)</f>
        <v>0</v>
      </c>
      <c r="G143" s="3">
        <f>VLOOKUP(A143,'BalanceSheet 15-8-19'!$A$11:$CN$476,7,FALSE)</f>
        <v>0</v>
      </c>
      <c r="H143" s="3">
        <f>VLOOKUP(A143,'BalanceSheet 15-8-19'!$A$11:$CN$476,8,FALSE)</f>
        <v>0</v>
      </c>
      <c r="I143" s="3">
        <f>VLOOKUP(A143,'BalanceSheet 15-8-19'!$A$11:$CN$476,9,FALSE)</f>
        <v>0</v>
      </c>
      <c r="J143" s="3"/>
      <c r="K143" s="3">
        <f>VLOOKUP(A143,'BalanceSheet 15-8-19'!$A$11:$CN$476,11,FALSE)</f>
        <v>0</v>
      </c>
      <c r="L143" s="3">
        <f>VLOOKUP(A143,'BalanceSheet 15-8-19'!$A$11:$CN$476,12,FALSE)</f>
        <v>0</v>
      </c>
      <c r="M143" s="3">
        <f>VLOOKUP(A143,'BalanceSheet 15-8-19'!$A$11:$CN$476,13,FALSE)</f>
        <v>0</v>
      </c>
      <c r="N143" s="3">
        <f>VLOOKUP(A143,'BalanceSheet 15-8-19'!$A$11:$CN$476,14,FALSE)</f>
        <v>0</v>
      </c>
      <c r="O143" s="3">
        <f>VLOOKUP(A143,'BalanceSheet 15-8-19'!$A$11:$CN$476,15,FALSE)</f>
        <v>0</v>
      </c>
      <c r="P143" s="3">
        <f>VLOOKUP(A143,'BalanceSheet 15-8-19'!$A$11:$CN$476,16,FALSE)</f>
        <v>0</v>
      </c>
      <c r="Q143" s="3">
        <f>VLOOKUP(A143,'BalanceSheet 15-8-19'!$A$11:$CN$476,17,FALSE)</f>
        <v>0</v>
      </c>
      <c r="R143" s="3">
        <f>VLOOKUP(A143,'BalanceSheet 15-8-19'!$A$11:$CN$476,18,FALSE)</f>
        <v>0</v>
      </c>
      <c r="S143" s="3">
        <f>VLOOKUP(A143,'BalanceSheet 15-8-19'!$A$11:$CN$476,19,FALSE)</f>
        <v>0</v>
      </c>
      <c r="T143" s="3">
        <f>VLOOKUP(A143,'BalanceSheet 15-8-19'!$A$11:$CN$476,20,FALSE)</f>
        <v>0</v>
      </c>
      <c r="U143" s="3">
        <f>VLOOKUP(A143,'BalanceSheet 15-8-19'!$A$11:$CN$476,21,FALSE)</f>
        <v>0</v>
      </c>
      <c r="V143" s="3">
        <f>VLOOKUP(A143,'BalanceSheet 15-8-19'!$A$11:$CN$476,22,FALSE)</f>
        <v>0</v>
      </c>
      <c r="W143" s="3">
        <f>VLOOKUP(A143,'BalanceSheet 15-8-19'!$A$11:$CN$476,23,FALSE)</f>
        <v>0</v>
      </c>
      <c r="X143" s="3">
        <f>VLOOKUP(A143,'BalanceSheet 15-8-19'!$A$11:$CN$476,24,FALSE)</f>
        <v>0</v>
      </c>
      <c r="Y143" s="3">
        <f>VLOOKUP(A143,'BalanceSheet 15-8-19'!$A$11:$CN$476,25,FALSE)</f>
        <v>0</v>
      </c>
      <c r="Z143" s="3">
        <f>VLOOKUP(A143,'BalanceSheet 15-8-19'!$A$11:$CN$476,26,FALSE)</f>
        <v>0</v>
      </c>
      <c r="AA143" s="3">
        <f>VLOOKUP(A143,'BalanceSheet 15-8-19'!$A$11:$CN$476,27,FALSE)</f>
        <v>0</v>
      </c>
      <c r="AB143" s="3">
        <f>VLOOKUP(A143,'BalanceSheet 15-8-19'!$A$11:$CN$476,28,FALSE)</f>
        <v>0</v>
      </c>
      <c r="AC143" s="3">
        <f>VLOOKUP(A143,'BalanceSheet 15-8-19'!$A$11:$CN$476,29,FALSE)</f>
        <v>0</v>
      </c>
      <c r="AD143" s="3">
        <f>VLOOKUP(A143,'BalanceSheet 15-8-19'!$A$11:$CN$476,30,FALSE)</f>
        <v>0</v>
      </c>
      <c r="AE143" s="3">
        <f>VLOOKUP(A143,'BalanceSheet 15-8-19'!$A$11:$CN$476,31,FALSE)</f>
        <v>0</v>
      </c>
      <c r="AF143" s="3">
        <f>VLOOKUP(A143,'BalanceSheet 15-8-19'!$A$11:$CN$476,32,FALSE)</f>
        <v>0</v>
      </c>
      <c r="AG143" s="3">
        <f>VLOOKUP(A143,'BalanceSheet 15-8-19'!$A$11:$CN$476,33,FALSE)</f>
        <v>0</v>
      </c>
      <c r="AH143" s="3">
        <f>VLOOKUP(A143,'BalanceSheet 15-8-19'!$A$11:$CN$476,34,FALSE)</f>
        <v>0</v>
      </c>
      <c r="AI143" s="3">
        <f>VLOOKUP(A143,'BalanceSheet 15-8-19'!$A$11:$CN$476,35,FALSE)</f>
        <v>0</v>
      </c>
      <c r="AJ143" s="3">
        <f>VLOOKUP(A143,'BalanceSheet 15-8-19'!$A$11:$CN$476,36,FALSE)</f>
        <v>0</v>
      </c>
      <c r="AK143" s="3">
        <f>VLOOKUP(A143,'BalanceSheet 15-8-19'!$A$11:$CN$476,37,FALSE)</f>
        <v>0</v>
      </c>
      <c r="AL143" s="3">
        <f>VLOOKUP(A143,'BalanceSheet 15-8-19'!$A$11:$CN$476,38,FALSE)</f>
        <v>0</v>
      </c>
      <c r="AM143" s="3">
        <f>VLOOKUP(A143,'BalanceSheet 15-8-19'!$A$11:$CN$476,39,FALSE)</f>
        <v>0</v>
      </c>
      <c r="AN143" s="3">
        <f>VLOOKUP(A143,'BalanceSheet 15-8-19'!$A$11:$CN$476,40,FALSE)</f>
        <v>0</v>
      </c>
      <c r="AO143" s="3">
        <f>VLOOKUP(A143,'BalanceSheet 15-8-19'!$A$11:$CN$476,41,FALSE)</f>
        <v>0</v>
      </c>
      <c r="AP143" s="3">
        <f>VLOOKUP(A143,'BalanceSheet 15-8-19'!$A$11:$CN$476,42,FALSE)</f>
        <v>0</v>
      </c>
      <c r="AQ143" s="3">
        <f>VLOOKUP(A143,'BalanceSheet 15-8-19'!$A$11:$CN$476,43,FALSE)</f>
        <v>0</v>
      </c>
      <c r="AR143" s="3">
        <f>VLOOKUP(A143,'BalanceSheet 15-8-19'!$A$11:$CN$476,44,FALSE)</f>
        <v>0</v>
      </c>
      <c r="AS143" s="3">
        <f>VLOOKUP(A143,'BalanceSheet 15-8-19'!$A$11:$CN$476,45,FALSE)</f>
        <v>0</v>
      </c>
      <c r="AT143" s="3">
        <f>VLOOKUP(A143,'BalanceSheet 15-8-19'!$A$11:$CN$476,46,FALSE)</f>
        <v>0</v>
      </c>
      <c r="AU143" s="3">
        <f>VLOOKUP(A143,'BalanceSheet 15-8-19'!$A$11:$CN$476,47,FALSE)</f>
        <v>0</v>
      </c>
      <c r="AV143" s="3">
        <f>VLOOKUP(A143,'BalanceSheet 15-8-19'!$A$11:$CN$476,48,FALSE)</f>
        <v>0</v>
      </c>
      <c r="AW143" s="3">
        <f>VLOOKUP(A143,'BalanceSheet 15-8-19'!$A$11:$CN$476,49,FALSE)</f>
        <v>0</v>
      </c>
      <c r="AX143" s="3">
        <f>VLOOKUP(A143,'BalanceSheet 15-8-19'!$A$11:$CN$476,50,FALSE)</f>
        <v>0</v>
      </c>
      <c r="AY143" s="3">
        <f>VLOOKUP(A143,'BalanceSheet 15-8-19'!$A$11:$CN$476,51,FALSE)</f>
        <v>0</v>
      </c>
      <c r="AZ143" s="3">
        <f>VLOOKUP(A143,'BalanceSheet 15-8-19'!$A$11:$CN$476,52,FALSE)</f>
        <v>0</v>
      </c>
      <c r="BA143" s="3">
        <f>VLOOKUP(A143,'BalanceSheet 15-8-19'!$A$11:$CN$476,53,FALSE)</f>
        <v>0</v>
      </c>
      <c r="BB143" s="3">
        <f>VLOOKUP(A143,'BalanceSheet 15-8-19'!$A$11:$CN$476,54,FALSE)</f>
        <v>0</v>
      </c>
      <c r="BC143" s="3">
        <f>VLOOKUP(A143,'BalanceSheet 15-8-19'!$A$11:$CN$476,55,FALSE)</f>
        <v>0</v>
      </c>
      <c r="BD143" s="3">
        <f>VLOOKUP(A143,'BalanceSheet 15-8-19'!$A$11:$CN$476,56,FALSE)</f>
        <v>0</v>
      </c>
      <c r="BE143" s="3">
        <f>VLOOKUP(A143,'BalanceSheet 15-8-19'!$A$11:$CN$476,57,FALSE)</f>
        <v>0</v>
      </c>
      <c r="BF143" s="3">
        <f>VLOOKUP(A143,'BalanceSheet 15-8-19'!$A$11:$CN$476,58,FALSE)</f>
        <v>0</v>
      </c>
      <c r="BG143" s="12">
        <f>VLOOKUP(A143,'BalanceSheet 15-8-19'!$A$11:$CN$476,59,FALSE)</f>
        <v>0</v>
      </c>
      <c r="BH143" s="3">
        <f>VLOOKUP(A143,'BalanceSheet 15-8-19'!$A$11:$CN$476,60,FALSE)</f>
        <v>0</v>
      </c>
      <c r="BI143" s="3">
        <f>VLOOKUP(A143,'BalanceSheet 15-8-19'!$A$11:$CN$476,61,FALSE)</f>
        <v>0</v>
      </c>
      <c r="BJ143" s="3">
        <f>VLOOKUP(A143,'BalanceSheet 15-8-19'!$A$11:$CN$476,62,FALSE)</f>
        <v>0</v>
      </c>
      <c r="BK143" s="3"/>
      <c r="BL143" s="3">
        <f>VLOOKUP(A143,'BalanceSheet 15-8-19'!$A$11:$CN$476,64,FALSE)</f>
        <v>0</v>
      </c>
      <c r="BM143" s="3">
        <f>VLOOKUP(A143,'BalanceSheet 15-8-19'!$A$11:$CN$476,65,FALSE)</f>
        <v>0</v>
      </c>
      <c r="BN143" s="3">
        <f>VLOOKUP(A143,'BalanceSheet 15-8-19'!$A$11:$CN$476,66,FALSE)</f>
        <v>0</v>
      </c>
      <c r="BO143" s="3">
        <f>VLOOKUP(A143,'BalanceSheet 15-8-19'!$A$11:$CN$476,67,FALSE)</f>
        <v>0</v>
      </c>
      <c r="BP143" s="3">
        <f>VLOOKUP(A143,'BalanceSheet 15-8-19'!$A$11:$CN$476,68,FALSE)</f>
        <v>0</v>
      </c>
      <c r="BQ143" s="3">
        <f>VLOOKUP(A143,'BalanceSheet 15-8-19'!$A$11:$CN$476,69,FALSE)</f>
        <v>0</v>
      </c>
      <c r="BR143" s="3">
        <f>VLOOKUP(A143,'BalanceSheet 15-8-19'!$A$11:$CN$476,70,FALSE)</f>
        <v>0</v>
      </c>
      <c r="BS143" s="3">
        <f>VLOOKUP(A143,'BalanceSheet 15-8-19'!$A$11:$CN$476,71,FALSE)</f>
        <v>0</v>
      </c>
      <c r="BT143" s="3">
        <f>VLOOKUP(A143,'BalanceSheet 15-8-19'!$A$11:$CN$476,72,FALSE)</f>
        <v>0</v>
      </c>
      <c r="BU143" s="3">
        <f>VLOOKUP(A143,'BalanceSheet 15-8-19'!$A$11:$CN$476,73,FALSE)</f>
        <v>0</v>
      </c>
      <c r="BV143" s="3">
        <f>VLOOKUP(A143,'BalanceSheet 15-8-19'!$A$11:$CN$476,74,FALSE)</f>
        <v>0</v>
      </c>
      <c r="BW143" s="3">
        <f>VLOOKUP(A143,'BalanceSheet 15-8-19'!$A$11:$CN$476,75,FALSE)</f>
        <v>0</v>
      </c>
      <c r="BX143" s="3">
        <f>VLOOKUP(A143,'BalanceSheet 15-8-19'!$A$11:$CN$476,76,FALSE)</f>
        <v>0</v>
      </c>
      <c r="BY143" s="3">
        <f>VLOOKUP(A143,'BalanceSheet 15-8-19'!$A$11:$CN$476,77,FALSE)</f>
        <v>0</v>
      </c>
      <c r="BZ143" s="3">
        <f>VLOOKUP(A143,'BalanceSheet 15-8-19'!$A$11:$CN$476,78,FALSE)</f>
        <v>0</v>
      </c>
      <c r="CA143" s="3">
        <f>VLOOKUP(A143,'BalanceSheet 15-8-19'!$A$11:$CN$476,79,FALSE)</f>
        <v>0</v>
      </c>
      <c r="CB143" s="3">
        <f>VLOOKUP(A143,'BalanceSheet 15-8-19'!$A$11:$CN$476,80,FALSE)</f>
        <v>0</v>
      </c>
      <c r="CC143" s="3">
        <f>VLOOKUP(A143,'BalanceSheet 15-8-19'!$A$11:$CN$476,81,FALSE)</f>
        <v>0</v>
      </c>
      <c r="CD143" s="3">
        <f>VLOOKUP(A143,'BalanceSheet 15-8-19'!$A$11:$CN$476,82,FALSE)</f>
        <v>0</v>
      </c>
      <c r="CE143" s="3">
        <f>VLOOKUP(A143,'BalanceSheet 15-8-19'!$A$11:$CN$476,83,FALSE)</f>
        <v>0</v>
      </c>
      <c r="CF143" s="3">
        <f>VLOOKUP(A143,'BalanceSheet 15-8-19'!$A$11:$CN$476,84,FALSE)</f>
        <v>0</v>
      </c>
      <c r="CG143" s="3">
        <f>VLOOKUP(A143,'BalanceSheet 15-8-19'!$A$11:$CN$476,85,FALSE)</f>
        <v>0</v>
      </c>
      <c r="CH143" s="3">
        <f>VLOOKUP(A143,'BalanceSheet 15-8-19'!$A$11:$CN$476,86,FALSE)</f>
        <v>0</v>
      </c>
      <c r="CI143" s="3">
        <f>VLOOKUP(A143,'BalanceSheet 15-8-19'!$A$11:$CN$476,87,FALSE)</f>
        <v>0</v>
      </c>
      <c r="CJ143" s="3">
        <f>VLOOKUP(A143,'BalanceSheet 15-8-19'!$A$11:$CN$476,88,FALSE)</f>
        <v>0</v>
      </c>
      <c r="CK143" s="3">
        <f>VLOOKUP(A143,'BalanceSheet 15-8-19'!$A$11:$CN$476,89,FALSE)</f>
        <v>0</v>
      </c>
      <c r="CL143" s="3">
        <f>VLOOKUP(A143,'BalanceSheet 15-8-19'!$A$11:$CN$476,90,FALSE)</f>
        <v>0</v>
      </c>
      <c r="CM143" s="3">
        <f>VLOOKUP(A143,'BalanceSheet 15-8-19'!$A$11:$CN$476,91,FALSE)</f>
        <v>0</v>
      </c>
      <c r="CN143" s="3">
        <f>VLOOKUP(A143,'BalanceSheet 15-8-19'!$A$11:$CS$476,92,FALSE)</f>
        <v>0</v>
      </c>
      <c r="CO143" s="3">
        <f>VLOOKUP(A143,'BalanceSheet 15-8-19'!$A$11:$CS$476,93,FALSE)</f>
        <v>0</v>
      </c>
      <c r="CP143" s="3">
        <f>VLOOKUP(A143,'BalanceSheet 15-8-19'!$A$11:$CS$476,94,FALSE)</f>
        <v>0</v>
      </c>
      <c r="CQ143" s="3">
        <f>VLOOKUP(A143,'BalanceSheet 15-8-19'!$A$11:$CS$476,95,FALSE)</f>
        <v>0</v>
      </c>
      <c r="CR143" s="3">
        <f>VLOOKUP(A143,'BalanceSheet 15-8-19'!$A$11:$CS$476,96,FALSE)</f>
        <v>0</v>
      </c>
      <c r="CS143" s="3">
        <f t="shared" si="10"/>
        <v>0</v>
      </c>
      <c r="CU143" s="19">
        <f>CS143-('BalanceSheet 15-8-19'!CS143-'BalanceSheet 15-8-19'!CV143-'BalanceSheet 15-8-19'!CW143)</f>
        <v>0</v>
      </c>
      <c r="CW143" s="132">
        <f t="shared" si="8"/>
        <v>0</v>
      </c>
      <c r="CZ143" s="148">
        <f>HLOOKUP(A143,CJE!$I$5:$TV$2054,2050, FALSE)</f>
        <v>0</v>
      </c>
      <c r="DB143" s="148">
        <f t="shared" si="9"/>
        <v>0</v>
      </c>
    </row>
    <row r="144" spans="1:106" x14ac:dyDescent="0.2">
      <c r="A144" s="3" t="str">
        <f>'BalanceSheet 15-8-19'!A144</f>
        <v>100-205-07 - DEMO UNITS</v>
      </c>
      <c r="B144" s="3">
        <f>VLOOKUP(A144,'BalanceSheet 15-8-19'!$A$11:$CN$476,2,FALSE)</f>
        <v>0</v>
      </c>
      <c r="C144" s="3">
        <f>VLOOKUP(A144,'BalanceSheet 15-8-19'!$A$11:$CN$476,3,FALSE)</f>
        <v>0</v>
      </c>
      <c r="D144" s="3">
        <f>VLOOKUP(A144,'BalanceSheet 15-8-19'!$A$11:$CN$476,4,FALSE)</f>
        <v>0</v>
      </c>
      <c r="E144" s="3">
        <f>VLOOKUP(A144,'BalanceSheet 15-8-19'!$A$11:$CN$476,5,FALSE)</f>
        <v>0</v>
      </c>
      <c r="F144" s="3">
        <f>VLOOKUP(A144,'BalanceSheet 15-8-19'!$A$11:$CN$476,6,FALSE)</f>
        <v>0</v>
      </c>
      <c r="G144" s="3">
        <f>VLOOKUP(A144,'BalanceSheet 15-8-19'!$A$11:$CN$476,7,FALSE)</f>
        <v>0</v>
      </c>
      <c r="H144" s="3">
        <f>VLOOKUP(A144,'BalanceSheet 15-8-19'!$A$11:$CN$476,8,FALSE)</f>
        <v>0</v>
      </c>
      <c r="I144" s="3">
        <f>VLOOKUP(A144,'BalanceSheet 15-8-19'!$A$11:$CN$476,9,FALSE)</f>
        <v>0</v>
      </c>
      <c r="J144" s="3"/>
      <c r="K144" s="3">
        <f>VLOOKUP(A144,'BalanceSheet 15-8-19'!$A$11:$CN$476,11,FALSE)</f>
        <v>0</v>
      </c>
      <c r="L144" s="3">
        <f>VLOOKUP(A144,'BalanceSheet 15-8-19'!$A$11:$CN$476,12,FALSE)</f>
        <v>0</v>
      </c>
      <c r="M144" s="3">
        <f>VLOOKUP(A144,'BalanceSheet 15-8-19'!$A$11:$CN$476,13,FALSE)</f>
        <v>0</v>
      </c>
      <c r="N144" s="3">
        <f>VLOOKUP(A144,'BalanceSheet 15-8-19'!$A$11:$CN$476,14,FALSE)</f>
        <v>0</v>
      </c>
      <c r="O144" s="3">
        <f>VLOOKUP(A144,'BalanceSheet 15-8-19'!$A$11:$CN$476,15,FALSE)</f>
        <v>0</v>
      </c>
      <c r="P144" s="3">
        <f>VLOOKUP(A144,'BalanceSheet 15-8-19'!$A$11:$CN$476,16,FALSE)</f>
        <v>0</v>
      </c>
      <c r="Q144" s="3">
        <f>VLOOKUP(A144,'BalanceSheet 15-8-19'!$A$11:$CN$476,17,FALSE)</f>
        <v>0</v>
      </c>
      <c r="R144" s="3">
        <f>VLOOKUP(A144,'BalanceSheet 15-8-19'!$A$11:$CN$476,18,FALSE)</f>
        <v>0</v>
      </c>
      <c r="S144" s="3">
        <f>VLOOKUP(A144,'BalanceSheet 15-8-19'!$A$11:$CN$476,19,FALSE)</f>
        <v>0</v>
      </c>
      <c r="T144" s="3">
        <f>VLOOKUP(A144,'BalanceSheet 15-8-19'!$A$11:$CN$476,20,FALSE)</f>
        <v>0</v>
      </c>
      <c r="U144" s="3">
        <f>VLOOKUP(A144,'BalanceSheet 15-8-19'!$A$11:$CN$476,21,FALSE)</f>
        <v>0</v>
      </c>
      <c r="V144" s="3">
        <f>VLOOKUP(A144,'BalanceSheet 15-8-19'!$A$11:$CN$476,22,FALSE)</f>
        <v>0</v>
      </c>
      <c r="W144" s="3">
        <f>VLOOKUP(A144,'BalanceSheet 15-8-19'!$A$11:$CN$476,23,FALSE)</f>
        <v>0</v>
      </c>
      <c r="X144" s="3">
        <f>VLOOKUP(A144,'BalanceSheet 15-8-19'!$A$11:$CN$476,24,FALSE)</f>
        <v>0</v>
      </c>
      <c r="Y144" s="3">
        <f>VLOOKUP(A144,'BalanceSheet 15-8-19'!$A$11:$CN$476,25,FALSE)</f>
        <v>0</v>
      </c>
      <c r="Z144" s="3">
        <f>VLOOKUP(A144,'BalanceSheet 15-8-19'!$A$11:$CN$476,26,FALSE)</f>
        <v>0</v>
      </c>
      <c r="AA144" s="3">
        <f>VLOOKUP(A144,'BalanceSheet 15-8-19'!$A$11:$CN$476,27,FALSE)</f>
        <v>0</v>
      </c>
      <c r="AB144" s="3">
        <f>VLOOKUP(A144,'BalanceSheet 15-8-19'!$A$11:$CN$476,28,FALSE)</f>
        <v>0</v>
      </c>
      <c r="AC144" s="3">
        <f>VLOOKUP(A144,'BalanceSheet 15-8-19'!$A$11:$CN$476,29,FALSE)</f>
        <v>0</v>
      </c>
      <c r="AD144" s="3">
        <f>VLOOKUP(A144,'BalanceSheet 15-8-19'!$A$11:$CN$476,30,FALSE)</f>
        <v>0</v>
      </c>
      <c r="AE144" s="3">
        <f>VLOOKUP(A144,'BalanceSheet 15-8-19'!$A$11:$CN$476,31,FALSE)</f>
        <v>0</v>
      </c>
      <c r="AF144" s="3">
        <f>VLOOKUP(A144,'BalanceSheet 15-8-19'!$A$11:$CN$476,32,FALSE)</f>
        <v>0</v>
      </c>
      <c r="AG144" s="3">
        <f>VLOOKUP(A144,'BalanceSheet 15-8-19'!$A$11:$CN$476,33,FALSE)</f>
        <v>0</v>
      </c>
      <c r="AH144" s="3">
        <f>VLOOKUP(A144,'BalanceSheet 15-8-19'!$A$11:$CN$476,34,FALSE)</f>
        <v>0</v>
      </c>
      <c r="AI144" s="3">
        <f>VLOOKUP(A144,'BalanceSheet 15-8-19'!$A$11:$CN$476,35,FALSE)</f>
        <v>0</v>
      </c>
      <c r="AJ144" s="3">
        <f>VLOOKUP(A144,'BalanceSheet 15-8-19'!$A$11:$CN$476,36,FALSE)</f>
        <v>0</v>
      </c>
      <c r="AK144" s="3">
        <f>VLOOKUP(A144,'BalanceSheet 15-8-19'!$A$11:$CN$476,37,FALSE)</f>
        <v>0</v>
      </c>
      <c r="AL144" s="3">
        <f>VLOOKUP(A144,'BalanceSheet 15-8-19'!$A$11:$CN$476,38,FALSE)</f>
        <v>0</v>
      </c>
      <c r="AM144" s="3">
        <f>VLOOKUP(A144,'BalanceSheet 15-8-19'!$A$11:$CN$476,39,FALSE)</f>
        <v>0</v>
      </c>
      <c r="AN144" s="3">
        <f>VLOOKUP(A144,'BalanceSheet 15-8-19'!$A$11:$CN$476,40,FALSE)</f>
        <v>0</v>
      </c>
      <c r="AO144" s="3">
        <f>VLOOKUP(A144,'BalanceSheet 15-8-19'!$A$11:$CN$476,41,FALSE)</f>
        <v>0</v>
      </c>
      <c r="AP144" s="3">
        <f>VLOOKUP(A144,'BalanceSheet 15-8-19'!$A$11:$CN$476,42,FALSE)</f>
        <v>0</v>
      </c>
      <c r="AQ144" s="3">
        <f>VLOOKUP(A144,'BalanceSheet 15-8-19'!$A$11:$CN$476,43,FALSE)</f>
        <v>0</v>
      </c>
      <c r="AR144" s="3">
        <f>VLOOKUP(A144,'BalanceSheet 15-8-19'!$A$11:$CN$476,44,FALSE)</f>
        <v>0</v>
      </c>
      <c r="AS144" s="3">
        <f>VLOOKUP(A144,'BalanceSheet 15-8-19'!$A$11:$CN$476,45,FALSE)</f>
        <v>0</v>
      </c>
      <c r="AT144" s="3">
        <f>VLOOKUP(A144,'BalanceSheet 15-8-19'!$A$11:$CN$476,46,FALSE)</f>
        <v>0</v>
      </c>
      <c r="AU144" s="3">
        <f>VLOOKUP(A144,'BalanceSheet 15-8-19'!$A$11:$CN$476,47,FALSE)</f>
        <v>0</v>
      </c>
      <c r="AV144" s="3">
        <f>VLOOKUP(A144,'BalanceSheet 15-8-19'!$A$11:$CN$476,48,FALSE)</f>
        <v>0</v>
      </c>
      <c r="AW144" s="3">
        <f>VLOOKUP(A144,'BalanceSheet 15-8-19'!$A$11:$CN$476,49,FALSE)</f>
        <v>0</v>
      </c>
      <c r="AX144" s="3">
        <f>VLOOKUP(A144,'BalanceSheet 15-8-19'!$A$11:$CN$476,50,FALSE)</f>
        <v>0</v>
      </c>
      <c r="AY144" s="3">
        <f>VLOOKUP(A144,'BalanceSheet 15-8-19'!$A$11:$CN$476,51,FALSE)</f>
        <v>0</v>
      </c>
      <c r="AZ144" s="3">
        <f>VLOOKUP(A144,'BalanceSheet 15-8-19'!$A$11:$CN$476,52,FALSE)</f>
        <v>0</v>
      </c>
      <c r="BA144" s="3">
        <f>VLOOKUP(A144,'BalanceSheet 15-8-19'!$A$11:$CN$476,53,FALSE)</f>
        <v>0</v>
      </c>
      <c r="BB144" s="3">
        <f>VLOOKUP(A144,'BalanceSheet 15-8-19'!$A$11:$CN$476,54,FALSE)</f>
        <v>0</v>
      </c>
      <c r="BC144" s="3">
        <f>VLOOKUP(A144,'BalanceSheet 15-8-19'!$A$11:$CN$476,55,FALSE)</f>
        <v>0</v>
      </c>
      <c r="BD144" s="3">
        <f>VLOOKUP(A144,'BalanceSheet 15-8-19'!$A$11:$CN$476,56,FALSE)</f>
        <v>0</v>
      </c>
      <c r="BE144" s="3">
        <f>VLOOKUP(A144,'BalanceSheet 15-8-19'!$A$11:$CN$476,57,FALSE)</f>
        <v>0</v>
      </c>
      <c r="BF144" s="3">
        <f>VLOOKUP(A144,'BalanceSheet 15-8-19'!$A$11:$CN$476,58,FALSE)</f>
        <v>0</v>
      </c>
      <c r="BG144" s="12">
        <f>VLOOKUP(A144,'BalanceSheet 15-8-19'!$A$11:$CN$476,59,FALSE)</f>
        <v>0</v>
      </c>
      <c r="BH144" s="3">
        <f>VLOOKUP(A144,'BalanceSheet 15-8-19'!$A$11:$CN$476,60,FALSE)</f>
        <v>0</v>
      </c>
      <c r="BI144" s="3">
        <f>VLOOKUP(A144,'BalanceSheet 15-8-19'!$A$11:$CN$476,61,FALSE)</f>
        <v>0</v>
      </c>
      <c r="BJ144" s="3">
        <f>VLOOKUP(A144,'BalanceSheet 15-8-19'!$A$11:$CN$476,62,FALSE)</f>
        <v>0</v>
      </c>
      <c r="BK144" s="3"/>
      <c r="BL144" s="3">
        <f>VLOOKUP(A144,'BalanceSheet 15-8-19'!$A$11:$CN$476,64,FALSE)</f>
        <v>0</v>
      </c>
      <c r="BM144" s="3">
        <f>VLOOKUP(A144,'BalanceSheet 15-8-19'!$A$11:$CN$476,65,FALSE)</f>
        <v>0</v>
      </c>
      <c r="BN144" s="3">
        <f>VLOOKUP(A144,'BalanceSheet 15-8-19'!$A$11:$CN$476,66,FALSE)</f>
        <v>0</v>
      </c>
      <c r="BO144" s="3">
        <f>VLOOKUP(A144,'BalanceSheet 15-8-19'!$A$11:$CN$476,67,FALSE)</f>
        <v>0</v>
      </c>
      <c r="BP144" s="3">
        <f>VLOOKUP(A144,'BalanceSheet 15-8-19'!$A$11:$CN$476,68,FALSE)</f>
        <v>0</v>
      </c>
      <c r="BQ144" s="3">
        <f>VLOOKUP(A144,'BalanceSheet 15-8-19'!$A$11:$CN$476,69,FALSE)</f>
        <v>0</v>
      </c>
      <c r="BR144" s="3">
        <f>VLOOKUP(A144,'BalanceSheet 15-8-19'!$A$11:$CN$476,70,FALSE)</f>
        <v>0</v>
      </c>
      <c r="BS144" s="3">
        <f>VLOOKUP(A144,'BalanceSheet 15-8-19'!$A$11:$CN$476,71,FALSE)</f>
        <v>0</v>
      </c>
      <c r="BT144" s="3">
        <f>VLOOKUP(A144,'BalanceSheet 15-8-19'!$A$11:$CN$476,72,FALSE)</f>
        <v>0</v>
      </c>
      <c r="BU144" s="3">
        <f>VLOOKUP(A144,'BalanceSheet 15-8-19'!$A$11:$CN$476,73,FALSE)</f>
        <v>0</v>
      </c>
      <c r="BV144" s="3">
        <f>VLOOKUP(A144,'BalanceSheet 15-8-19'!$A$11:$CN$476,74,FALSE)</f>
        <v>0</v>
      </c>
      <c r="BW144" s="3">
        <f>VLOOKUP(A144,'BalanceSheet 15-8-19'!$A$11:$CN$476,75,FALSE)</f>
        <v>0</v>
      </c>
      <c r="BX144" s="3">
        <f>VLOOKUP(A144,'BalanceSheet 15-8-19'!$A$11:$CN$476,76,FALSE)</f>
        <v>0</v>
      </c>
      <c r="BY144" s="3">
        <f>VLOOKUP(A144,'BalanceSheet 15-8-19'!$A$11:$CN$476,77,FALSE)</f>
        <v>0</v>
      </c>
      <c r="BZ144" s="3">
        <f>VLOOKUP(A144,'BalanceSheet 15-8-19'!$A$11:$CN$476,78,FALSE)</f>
        <v>0</v>
      </c>
      <c r="CA144" s="3">
        <f>VLOOKUP(A144,'BalanceSheet 15-8-19'!$A$11:$CN$476,79,FALSE)</f>
        <v>0</v>
      </c>
      <c r="CB144" s="3">
        <f>VLOOKUP(A144,'BalanceSheet 15-8-19'!$A$11:$CN$476,80,FALSE)</f>
        <v>0</v>
      </c>
      <c r="CC144" s="3">
        <f>VLOOKUP(A144,'BalanceSheet 15-8-19'!$A$11:$CN$476,81,FALSE)</f>
        <v>0</v>
      </c>
      <c r="CD144" s="3">
        <f>VLOOKUP(A144,'BalanceSheet 15-8-19'!$A$11:$CN$476,82,FALSE)</f>
        <v>0</v>
      </c>
      <c r="CE144" s="3">
        <f>VLOOKUP(A144,'BalanceSheet 15-8-19'!$A$11:$CN$476,83,FALSE)</f>
        <v>0</v>
      </c>
      <c r="CF144" s="3">
        <f>VLOOKUP(A144,'BalanceSheet 15-8-19'!$A$11:$CN$476,84,FALSE)</f>
        <v>0</v>
      </c>
      <c r="CG144" s="3">
        <f>VLOOKUP(A144,'BalanceSheet 15-8-19'!$A$11:$CN$476,85,FALSE)</f>
        <v>0</v>
      </c>
      <c r="CH144" s="3">
        <f>VLOOKUP(A144,'BalanceSheet 15-8-19'!$A$11:$CN$476,86,FALSE)</f>
        <v>0</v>
      </c>
      <c r="CI144" s="3">
        <f>VLOOKUP(A144,'BalanceSheet 15-8-19'!$A$11:$CN$476,87,FALSE)</f>
        <v>0</v>
      </c>
      <c r="CJ144" s="3">
        <f>VLOOKUP(A144,'BalanceSheet 15-8-19'!$A$11:$CN$476,88,FALSE)</f>
        <v>0</v>
      </c>
      <c r="CK144" s="3">
        <f>VLOOKUP(A144,'BalanceSheet 15-8-19'!$A$11:$CN$476,89,FALSE)</f>
        <v>0</v>
      </c>
      <c r="CL144" s="3">
        <f>VLOOKUP(A144,'BalanceSheet 15-8-19'!$A$11:$CN$476,90,FALSE)</f>
        <v>0</v>
      </c>
      <c r="CM144" s="3">
        <f>VLOOKUP(A144,'BalanceSheet 15-8-19'!$A$11:$CN$476,91,FALSE)</f>
        <v>0</v>
      </c>
      <c r="CN144" s="3">
        <f>VLOOKUP(A144,'BalanceSheet 15-8-19'!$A$11:$CS$476,92,FALSE)</f>
        <v>0</v>
      </c>
      <c r="CO144" s="3">
        <f>VLOOKUP(A144,'BalanceSheet 15-8-19'!$A$11:$CS$476,93,FALSE)</f>
        <v>0</v>
      </c>
      <c r="CP144" s="3">
        <f>VLOOKUP(A144,'BalanceSheet 15-8-19'!$A$11:$CS$476,94,FALSE)</f>
        <v>0</v>
      </c>
      <c r="CQ144" s="3">
        <f>VLOOKUP(A144,'BalanceSheet 15-8-19'!$A$11:$CS$476,95,FALSE)</f>
        <v>0</v>
      </c>
      <c r="CR144" s="3">
        <f>VLOOKUP(A144,'BalanceSheet 15-8-19'!$A$11:$CS$476,96,FALSE)</f>
        <v>0</v>
      </c>
      <c r="CS144" s="3">
        <f t="shared" si="10"/>
        <v>0</v>
      </c>
      <c r="CU144" s="19">
        <f>CS144-('BalanceSheet 15-8-19'!CS144-'BalanceSheet 15-8-19'!CV144-'BalanceSheet 15-8-19'!CW144)</f>
        <v>0</v>
      </c>
      <c r="CW144" s="132">
        <f t="shared" si="8"/>
        <v>0</v>
      </c>
      <c r="CZ144" s="148">
        <f>HLOOKUP(A144,CJE!$I$5:$TV$2054,2050, FALSE)</f>
        <v>0</v>
      </c>
      <c r="DB144" s="148">
        <f t="shared" si="9"/>
        <v>0</v>
      </c>
    </row>
    <row r="145" spans="1:106" x14ac:dyDescent="0.2">
      <c r="A145" s="3" t="str">
        <f>'BalanceSheet 15-8-19'!A145</f>
        <v>100-205-09 - ALLOWANCE FOR INVENTORY LOSSES.TRADE</v>
      </c>
      <c r="B145" s="23">
        <f>VLOOKUP(A145,'BalanceSheet 15-8-19'!$A$11:$CN$476,2,FALSE)</f>
        <v>0</v>
      </c>
      <c r="C145" s="23">
        <f>VLOOKUP(A145,'BalanceSheet 15-8-19'!$A$11:$CN$476,3,FALSE)</f>
        <v>0</v>
      </c>
      <c r="D145" s="23">
        <f>VLOOKUP(A145,'BalanceSheet 15-8-19'!$A$11:$CN$476,4,FALSE)</f>
        <v>0</v>
      </c>
      <c r="E145" s="23">
        <f>VLOOKUP(A145,'BalanceSheet 15-8-19'!$A$11:$CN$476,5,FALSE)</f>
        <v>0</v>
      </c>
      <c r="F145" s="23">
        <f>VLOOKUP(A145,'BalanceSheet 15-8-19'!$A$11:$CN$476,6,FALSE)</f>
        <v>0</v>
      </c>
      <c r="G145" s="23">
        <f>VLOOKUP(A145,'BalanceSheet 15-8-19'!$A$11:$CN$476,7,FALSE)</f>
        <v>0</v>
      </c>
      <c r="H145" s="23">
        <f>VLOOKUP(A145,'BalanceSheet 15-8-19'!$A$11:$CN$476,8,FALSE)</f>
        <v>0</v>
      </c>
      <c r="I145" s="23">
        <f>VLOOKUP(A145,'BalanceSheet 15-8-19'!$A$11:$CN$476,9,FALSE)</f>
        <v>0</v>
      </c>
      <c r="J145" s="23"/>
      <c r="K145" s="23">
        <f>VLOOKUP(A145,'BalanceSheet 15-8-19'!$A$11:$CN$476,11,FALSE)</f>
        <v>0</v>
      </c>
      <c r="L145" s="23">
        <f>VLOOKUP(A145,'BalanceSheet 15-8-19'!$A$11:$CN$476,12,FALSE)</f>
        <v>0</v>
      </c>
      <c r="M145" s="23">
        <f>VLOOKUP(A145,'BalanceSheet 15-8-19'!$A$11:$CN$476,13,FALSE)</f>
        <v>0</v>
      </c>
      <c r="N145" s="23">
        <f>VLOOKUP(A145,'BalanceSheet 15-8-19'!$A$11:$CN$476,14,FALSE)</f>
        <v>0</v>
      </c>
      <c r="O145" s="23">
        <f>VLOOKUP(A145,'BalanceSheet 15-8-19'!$A$11:$CN$476,15,FALSE)</f>
        <v>0</v>
      </c>
      <c r="P145" s="23">
        <f>VLOOKUP(A145,'BalanceSheet 15-8-19'!$A$11:$CN$476,16,FALSE)</f>
        <v>0</v>
      </c>
      <c r="Q145" s="23">
        <f>VLOOKUP(A145,'BalanceSheet 15-8-19'!$A$11:$CN$476,17,FALSE)</f>
        <v>0</v>
      </c>
      <c r="R145" s="23">
        <f>VLOOKUP(A145,'BalanceSheet 15-8-19'!$A$11:$CN$476,18,FALSE)</f>
        <v>0</v>
      </c>
      <c r="S145" s="23">
        <f>VLOOKUP(A145,'BalanceSheet 15-8-19'!$A$11:$CN$476,19,FALSE)</f>
        <v>0</v>
      </c>
      <c r="T145" s="23">
        <f>VLOOKUP(A145,'BalanceSheet 15-8-19'!$A$11:$CN$476,20,FALSE)</f>
        <v>0</v>
      </c>
      <c r="U145" s="23">
        <f>VLOOKUP(A145,'BalanceSheet 15-8-19'!$A$11:$CN$476,21,FALSE)</f>
        <v>0</v>
      </c>
      <c r="V145" s="23">
        <f>VLOOKUP(A145,'BalanceSheet 15-8-19'!$A$11:$CN$476,22,FALSE)</f>
        <v>0</v>
      </c>
      <c r="W145" s="23">
        <f>VLOOKUP(A145,'BalanceSheet 15-8-19'!$A$11:$CN$476,23,FALSE)</f>
        <v>0</v>
      </c>
      <c r="X145" s="23">
        <f>VLOOKUP(A145,'BalanceSheet 15-8-19'!$A$11:$CN$476,24,FALSE)</f>
        <v>0</v>
      </c>
      <c r="Y145" s="23">
        <f>VLOOKUP(A145,'BalanceSheet 15-8-19'!$A$11:$CN$476,25,FALSE)</f>
        <v>0</v>
      </c>
      <c r="Z145" s="23">
        <f>VLOOKUP(A145,'BalanceSheet 15-8-19'!$A$11:$CN$476,26,FALSE)</f>
        <v>0</v>
      </c>
      <c r="AA145" s="23">
        <f>VLOOKUP(A145,'BalanceSheet 15-8-19'!$A$11:$CN$476,27,FALSE)</f>
        <v>0</v>
      </c>
      <c r="AB145" s="23">
        <f>VLOOKUP(A145,'BalanceSheet 15-8-19'!$A$11:$CN$476,28,FALSE)</f>
        <v>0</v>
      </c>
      <c r="AC145" s="23">
        <f>VLOOKUP(A145,'BalanceSheet 15-8-19'!$A$11:$CN$476,29,FALSE)</f>
        <v>0</v>
      </c>
      <c r="AD145" s="23">
        <f>VLOOKUP(A145,'BalanceSheet 15-8-19'!$A$11:$CN$476,30,FALSE)</f>
        <v>0</v>
      </c>
      <c r="AE145" s="23">
        <f>VLOOKUP(A145,'BalanceSheet 15-8-19'!$A$11:$CN$476,31,FALSE)</f>
        <v>0</v>
      </c>
      <c r="AF145" s="23">
        <f>VLOOKUP(A145,'BalanceSheet 15-8-19'!$A$11:$CN$476,32,FALSE)</f>
        <v>0</v>
      </c>
      <c r="AG145" s="23">
        <f>VLOOKUP(A145,'BalanceSheet 15-8-19'!$A$11:$CN$476,33,FALSE)</f>
        <v>0</v>
      </c>
      <c r="AH145" s="23">
        <f>VLOOKUP(A145,'BalanceSheet 15-8-19'!$A$11:$CN$476,34,FALSE)</f>
        <v>0</v>
      </c>
      <c r="AI145" s="23">
        <f>VLOOKUP(A145,'BalanceSheet 15-8-19'!$A$11:$CN$476,35,FALSE)</f>
        <v>0</v>
      </c>
      <c r="AJ145" s="23">
        <f>VLOOKUP(A145,'BalanceSheet 15-8-19'!$A$11:$CN$476,36,FALSE)</f>
        <v>0</v>
      </c>
      <c r="AK145" s="23">
        <f>VLOOKUP(A145,'BalanceSheet 15-8-19'!$A$11:$CN$476,37,FALSE)</f>
        <v>0</v>
      </c>
      <c r="AL145" s="23">
        <f>VLOOKUP(A145,'BalanceSheet 15-8-19'!$A$11:$CN$476,38,FALSE)</f>
        <v>0</v>
      </c>
      <c r="AM145" s="23">
        <f>VLOOKUP(A145,'BalanceSheet 15-8-19'!$A$11:$CN$476,39,FALSE)</f>
        <v>0</v>
      </c>
      <c r="AN145" s="23">
        <f>VLOOKUP(A145,'BalanceSheet 15-8-19'!$A$11:$CN$476,40,FALSE)</f>
        <v>0</v>
      </c>
      <c r="AO145" s="23">
        <f>VLOOKUP(A145,'BalanceSheet 15-8-19'!$A$11:$CN$476,41,FALSE)</f>
        <v>0</v>
      </c>
      <c r="AP145" s="23">
        <f>VLOOKUP(A145,'BalanceSheet 15-8-19'!$A$11:$CN$476,42,FALSE)</f>
        <v>0</v>
      </c>
      <c r="AQ145" s="23">
        <f>VLOOKUP(A145,'BalanceSheet 15-8-19'!$A$11:$CN$476,43,FALSE)</f>
        <v>0</v>
      </c>
      <c r="AR145" s="23">
        <f>VLOOKUP(A145,'BalanceSheet 15-8-19'!$A$11:$CN$476,44,FALSE)</f>
        <v>0</v>
      </c>
      <c r="AS145" s="23">
        <f>VLOOKUP(A145,'BalanceSheet 15-8-19'!$A$11:$CN$476,45,FALSE)</f>
        <v>0</v>
      </c>
      <c r="AT145" s="23">
        <f>VLOOKUP(A145,'BalanceSheet 15-8-19'!$A$11:$CN$476,46,FALSE)</f>
        <v>0</v>
      </c>
      <c r="AU145" s="23">
        <f>VLOOKUP(A145,'BalanceSheet 15-8-19'!$A$11:$CN$476,47,FALSE)</f>
        <v>0</v>
      </c>
      <c r="AV145" s="23">
        <f>VLOOKUP(A145,'BalanceSheet 15-8-19'!$A$11:$CN$476,48,FALSE)</f>
        <v>0</v>
      </c>
      <c r="AW145" s="23">
        <f>VLOOKUP(A145,'BalanceSheet 15-8-19'!$A$11:$CN$476,49,FALSE)</f>
        <v>0</v>
      </c>
      <c r="AX145" s="23">
        <f>VLOOKUP(A145,'BalanceSheet 15-8-19'!$A$11:$CN$476,50,FALSE)</f>
        <v>0</v>
      </c>
      <c r="AY145" s="23">
        <f>VLOOKUP(A145,'BalanceSheet 15-8-19'!$A$11:$CN$476,51,FALSE)</f>
        <v>0</v>
      </c>
      <c r="AZ145" s="23">
        <f>VLOOKUP(A145,'BalanceSheet 15-8-19'!$A$11:$CN$476,52,FALSE)</f>
        <v>0</v>
      </c>
      <c r="BA145" s="23">
        <f>VLOOKUP(A145,'BalanceSheet 15-8-19'!$A$11:$CN$476,53,FALSE)</f>
        <v>0</v>
      </c>
      <c r="BB145" s="23">
        <f>VLOOKUP(A145,'BalanceSheet 15-8-19'!$A$11:$CN$476,54,FALSE)</f>
        <v>0</v>
      </c>
      <c r="BC145" s="23">
        <f>VLOOKUP(A145,'BalanceSheet 15-8-19'!$A$11:$CN$476,55,FALSE)</f>
        <v>0</v>
      </c>
      <c r="BD145" s="23">
        <f>VLOOKUP(A145,'BalanceSheet 15-8-19'!$A$11:$CN$476,56,FALSE)</f>
        <v>0</v>
      </c>
      <c r="BE145" s="23">
        <f>VLOOKUP(A145,'BalanceSheet 15-8-19'!$A$11:$CN$476,57,FALSE)</f>
        <v>0</v>
      </c>
      <c r="BF145" s="23">
        <f>VLOOKUP(A145,'BalanceSheet 15-8-19'!$A$11:$CN$476,58,FALSE)</f>
        <v>0</v>
      </c>
      <c r="BG145" s="104">
        <f>VLOOKUP(A145,'BalanceSheet 15-8-19'!$A$11:$CN$476,59,FALSE)</f>
        <v>0</v>
      </c>
      <c r="BH145" s="23">
        <f>VLOOKUP(A145,'BalanceSheet 15-8-19'!$A$11:$CN$476,60,FALSE)</f>
        <v>0</v>
      </c>
      <c r="BI145" s="23">
        <f>VLOOKUP(A145,'BalanceSheet 15-8-19'!$A$11:$CN$476,61,FALSE)</f>
        <v>0</v>
      </c>
      <c r="BJ145" s="23">
        <f>VLOOKUP(A145,'BalanceSheet 15-8-19'!$A$11:$CN$476,62,FALSE)</f>
        <v>0</v>
      </c>
      <c r="BK145" s="23"/>
      <c r="BL145" s="23">
        <f>VLOOKUP(A145,'BalanceSheet 15-8-19'!$A$11:$CN$476,64,FALSE)</f>
        <v>0</v>
      </c>
      <c r="BM145" s="23">
        <f>VLOOKUP(A145,'BalanceSheet 15-8-19'!$A$11:$CN$476,65,FALSE)</f>
        <v>0</v>
      </c>
      <c r="BN145" s="23">
        <f>VLOOKUP(A145,'BalanceSheet 15-8-19'!$A$11:$CN$476,66,FALSE)</f>
        <v>0</v>
      </c>
      <c r="BO145" s="23">
        <f>VLOOKUP(A145,'BalanceSheet 15-8-19'!$A$11:$CN$476,67,FALSE)</f>
        <v>0</v>
      </c>
      <c r="BP145" s="23">
        <f>VLOOKUP(A145,'BalanceSheet 15-8-19'!$A$11:$CN$476,68,FALSE)</f>
        <v>0</v>
      </c>
      <c r="BQ145" s="23">
        <f>VLOOKUP(A145,'BalanceSheet 15-8-19'!$A$11:$CN$476,69,FALSE)</f>
        <v>0</v>
      </c>
      <c r="BR145" s="23">
        <f>VLOOKUP(A145,'BalanceSheet 15-8-19'!$A$11:$CN$476,70,FALSE)</f>
        <v>0</v>
      </c>
      <c r="BS145" s="23">
        <f>VLOOKUP(A145,'BalanceSheet 15-8-19'!$A$11:$CN$476,71,FALSE)</f>
        <v>0</v>
      </c>
      <c r="BT145" s="23">
        <f>VLOOKUP(A145,'BalanceSheet 15-8-19'!$A$11:$CN$476,72,FALSE)</f>
        <v>0</v>
      </c>
      <c r="BU145" s="23">
        <f>VLOOKUP(A145,'BalanceSheet 15-8-19'!$A$11:$CN$476,73,FALSE)</f>
        <v>0</v>
      </c>
      <c r="BV145" s="23">
        <f>VLOOKUP(A145,'BalanceSheet 15-8-19'!$A$11:$CN$476,74,FALSE)</f>
        <v>0</v>
      </c>
      <c r="BW145" s="23">
        <f>VLOOKUP(A145,'BalanceSheet 15-8-19'!$A$11:$CN$476,75,FALSE)</f>
        <v>0</v>
      </c>
      <c r="BX145" s="23">
        <f>VLOOKUP(A145,'BalanceSheet 15-8-19'!$A$11:$CN$476,76,FALSE)</f>
        <v>0</v>
      </c>
      <c r="BY145" s="23">
        <f>VLOOKUP(A145,'BalanceSheet 15-8-19'!$A$11:$CN$476,77,FALSE)</f>
        <v>0</v>
      </c>
      <c r="BZ145" s="23">
        <f>VLOOKUP(A145,'BalanceSheet 15-8-19'!$A$11:$CN$476,78,FALSE)</f>
        <v>0</v>
      </c>
      <c r="CA145" s="23">
        <f>VLOOKUP(A145,'BalanceSheet 15-8-19'!$A$11:$CN$476,79,FALSE)</f>
        <v>0</v>
      </c>
      <c r="CB145" s="23">
        <f>VLOOKUP(A145,'BalanceSheet 15-8-19'!$A$11:$CN$476,80,FALSE)</f>
        <v>0</v>
      </c>
      <c r="CC145" s="23">
        <f>VLOOKUP(A145,'BalanceSheet 15-8-19'!$A$11:$CN$476,81,FALSE)</f>
        <v>0</v>
      </c>
      <c r="CD145" s="23">
        <f>VLOOKUP(A145,'BalanceSheet 15-8-19'!$A$11:$CN$476,82,FALSE)</f>
        <v>0</v>
      </c>
      <c r="CE145" s="23">
        <f>VLOOKUP(A145,'BalanceSheet 15-8-19'!$A$11:$CN$476,83,FALSE)</f>
        <v>0</v>
      </c>
      <c r="CF145" s="23">
        <f>VLOOKUP(A145,'BalanceSheet 15-8-19'!$A$11:$CN$476,84,FALSE)</f>
        <v>0</v>
      </c>
      <c r="CG145" s="23">
        <f>VLOOKUP(A145,'BalanceSheet 15-8-19'!$A$11:$CN$476,85,FALSE)</f>
        <v>0</v>
      </c>
      <c r="CH145" s="23">
        <f>VLOOKUP(A145,'BalanceSheet 15-8-19'!$A$11:$CN$476,86,FALSE)</f>
        <v>0</v>
      </c>
      <c r="CI145" s="23">
        <f>VLOOKUP(A145,'BalanceSheet 15-8-19'!$A$11:$CN$476,87,FALSE)</f>
        <v>0</v>
      </c>
      <c r="CJ145" s="23">
        <f>VLOOKUP(A145,'BalanceSheet 15-8-19'!$A$11:$CN$476,88,FALSE)</f>
        <v>0</v>
      </c>
      <c r="CK145" s="23">
        <f>VLOOKUP(A145,'BalanceSheet 15-8-19'!$A$11:$CN$476,89,FALSE)</f>
        <v>0</v>
      </c>
      <c r="CL145" s="23">
        <f>VLOOKUP(A145,'BalanceSheet 15-8-19'!$A$11:$CN$476,90,FALSE)</f>
        <v>0</v>
      </c>
      <c r="CM145" s="23">
        <f>VLOOKUP(A145,'BalanceSheet 15-8-19'!$A$11:$CN$476,91,FALSE)</f>
        <v>0</v>
      </c>
      <c r="CN145" s="23">
        <f>VLOOKUP(A145,'BalanceSheet 15-8-19'!$A$11:$CS$476,92,FALSE)</f>
        <v>0</v>
      </c>
      <c r="CO145" s="23">
        <f>VLOOKUP(A145,'BalanceSheet 15-8-19'!$A$11:$CS$476,93,FALSE)</f>
        <v>0</v>
      </c>
      <c r="CP145" s="23">
        <f>VLOOKUP(A145,'BalanceSheet 15-8-19'!$A$11:$CS$476,94,FALSE)</f>
        <v>0</v>
      </c>
      <c r="CQ145" s="23">
        <f>VLOOKUP(A145,'BalanceSheet 15-8-19'!$A$11:$CS$476,95,FALSE)</f>
        <v>0</v>
      </c>
      <c r="CR145" s="23">
        <f>VLOOKUP(A145,'BalanceSheet 15-8-19'!$A$11:$CS$476,96,FALSE)</f>
        <v>0</v>
      </c>
      <c r="CS145" s="23">
        <f t="shared" si="10"/>
        <v>0</v>
      </c>
      <c r="CU145" s="19">
        <f>CS145-('BalanceSheet 15-8-19'!CS145-'BalanceSheet 15-8-19'!CV145-'BalanceSheet 15-8-19'!CW145)</f>
        <v>0</v>
      </c>
      <c r="CW145" s="132">
        <f t="shared" si="8"/>
        <v>0</v>
      </c>
      <c r="CZ145" s="148">
        <f>HLOOKUP(A145,CJE!$I$5:$TV$2054,2050, FALSE)</f>
        <v>0</v>
      </c>
      <c r="DB145" s="200">
        <f t="shared" si="9"/>
        <v>0</v>
      </c>
    </row>
    <row r="146" spans="1:106" x14ac:dyDescent="0.2">
      <c r="A146" s="12" t="str">
        <f>'BalanceSheet 15-8-19'!A146</f>
        <v>Total - 100-205 - Inventory</v>
      </c>
      <c r="B146" s="23">
        <f>VLOOKUP(A146,'BalanceSheet 15-8-19'!$A$11:$CN$476,2,FALSE)</f>
        <v>0</v>
      </c>
      <c r="C146" s="23">
        <f>VLOOKUP(A146,'BalanceSheet 15-8-19'!$A$11:$CN$476,3,FALSE)</f>
        <v>0</v>
      </c>
      <c r="D146" s="23">
        <f>VLOOKUP(A146,'BalanceSheet 15-8-19'!$A$11:$CN$476,4,FALSE)</f>
        <v>0</v>
      </c>
      <c r="E146" s="23">
        <f>VLOOKUP(A146,'BalanceSheet 15-8-19'!$A$11:$CN$476,5,FALSE)</f>
        <v>0</v>
      </c>
      <c r="F146" s="23">
        <f>VLOOKUP(A146,'BalanceSheet 15-8-19'!$A$11:$CN$476,6,FALSE)</f>
        <v>0</v>
      </c>
      <c r="G146" s="23">
        <f>VLOOKUP(A146,'BalanceSheet 15-8-19'!$A$11:$CN$476,7,FALSE)</f>
        <v>0</v>
      </c>
      <c r="H146" s="23">
        <f>VLOOKUP(A146,'BalanceSheet 15-8-19'!$A$11:$CN$476,8,FALSE)</f>
        <v>0</v>
      </c>
      <c r="I146" s="23">
        <f>VLOOKUP(A146,'BalanceSheet 15-8-19'!$A$11:$CN$476,9,FALSE)</f>
        <v>0</v>
      </c>
      <c r="J146" s="23"/>
      <c r="K146" s="23">
        <f>VLOOKUP(A146,'BalanceSheet 15-8-19'!$A$11:$CN$476,11,FALSE)</f>
        <v>0</v>
      </c>
      <c r="L146" s="23">
        <f>VLOOKUP(A146,'BalanceSheet 15-8-19'!$A$11:$CN$476,12,FALSE)</f>
        <v>0</v>
      </c>
      <c r="M146" s="23">
        <f>VLOOKUP(A146,'BalanceSheet 15-8-19'!$A$11:$CN$476,13,FALSE)</f>
        <v>0</v>
      </c>
      <c r="N146" s="23">
        <f>VLOOKUP(A146,'BalanceSheet 15-8-19'!$A$11:$CN$476,14,FALSE)</f>
        <v>0</v>
      </c>
      <c r="O146" s="23">
        <f>VLOOKUP(A146,'BalanceSheet 15-8-19'!$A$11:$CN$476,15,FALSE)</f>
        <v>0</v>
      </c>
      <c r="P146" s="23">
        <f>VLOOKUP(A146,'BalanceSheet 15-8-19'!$A$11:$CN$476,16,FALSE)</f>
        <v>0</v>
      </c>
      <c r="Q146" s="23">
        <f>VLOOKUP(A146,'BalanceSheet 15-8-19'!$A$11:$CN$476,17,FALSE)</f>
        <v>0</v>
      </c>
      <c r="R146" s="23">
        <f>VLOOKUP(A146,'BalanceSheet 15-8-19'!$A$11:$CN$476,18,FALSE)</f>
        <v>0</v>
      </c>
      <c r="S146" s="23">
        <f>VLOOKUP(A146,'BalanceSheet 15-8-19'!$A$11:$CN$476,19,FALSE)</f>
        <v>0</v>
      </c>
      <c r="T146" s="23">
        <f>VLOOKUP(A146,'BalanceSheet 15-8-19'!$A$11:$CN$476,20,FALSE)</f>
        <v>0</v>
      </c>
      <c r="U146" s="23">
        <f>VLOOKUP(A146,'BalanceSheet 15-8-19'!$A$11:$CN$476,21,FALSE)</f>
        <v>0</v>
      </c>
      <c r="V146" s="23">
        <f>VLOOKUP(A146,'BalanceSheet 15-8-19'!$A$11:$CN$476,22,FALSE)</f>
        <v>0</v>
      </c>
      <c r="W146" s="23">
        <f>VLOOKUP(A146,'BalanceSheet 15-8-19'!$A$11:$CN$476,23,FALSE)</f>
        <v>0</v>
      </c>
      <c r="X146" s="23">
        <f>VLOOKUP(A146,'BalanceSheet 15-8-19'!$A$11:$CN$476,24,FALSE)</f>
        <v>0</v>
      </c>
      <c r="Y146" s="23">
        <f>VLOOKUP(A146,'BalanceSheet 15-8-19'!$A$11:$CN$476,25,FALSE)</f>
        <v>0</v>
      </c>
      <c r="Z146" s="23">
        <f>VLOOKUP(A146,'BalanceSheet 15-8-19'!$A$11:$CN$476,26,FALSE)</f>
        <v>0</v>
      </c>
      <c r="AA146" s="23">
        <f>VLOOKUP(A146,'BalanceSheet 15-8-19'!$A$11:$CN$476,27,FALSE)</f>
        <v>0</v>
      </c>
      <c r="AB146" s="23">
        <f>VLOOKUP(A146,'BalanceSheet 15-8-19'!$A$11:$CN$476,28,FALSE)</f>
        <v>0</v>
      </c>
      <c r="AC146" s="23">
        <f>VLOOKUP(A146,'BalanceSheet 15-8-19'!$A$11:$CN$476,29,FALSE)</f>
        <v>0</v>
      </c>
      <c r="AD146" s="23">
        <f>VLOOKUP(A146,'BalanceSheet 15-8-19'!$A$11:$CN$476,30,FALSE)</f>
        <v>0</v>
      </c>
      <c r="AE146" s="23">
        <f>VLOOKUP(A146,'BalanceSheet 15-8-19'!$A$11:$CN$476,31,FALSE)</f>
        <v>0</v>
      </c>
      <c r="AF146" s="23">
        <f>VLOOKUP(A146,'BalanceSheet 15-8-19'!$A$11:$CN$476,32,FALSE)</f>
        <v>0</v>
      </c>
      <c r="AG146" s="23">
        <f>VLOOKUP(A146,'BalanceSheet 15-8-19'!$A$11:$CN$476,33,FALSE)</f>
        <v>0</v>
      </c>
      <c r="AH146" s="23">
        <f>VLOOKUP(A146,'BalanceSheet 15-8-19'!$A$11:$CN$476,34,FALSE)</f>
        <v>0</v>
      </c>
      <c r="AI146" s="23">
        <f>VLOOKUP(A146,'BalanceSheet 15-8-19'!$A$11:$CN$476,35,FALSE)</f>
        <v>0</v>
      </c>
      <c r="AJ146" s="23">
        <f>VLOOKUP(A146,'BalanceSheet 15-8-19'!$A$11:$CN$476,36,FALSE)</f>
        <v>0</v>
      </c>
      <c r="AK146" s="23">
        <f>VLOOKUP(A146,'BalanceSheet 15-8-19'!$A$11:$CN$476,37,FALSE)</f>
        <v>0</v>
      </c>
      <c r="AL146" s="23">
        <f>VLOOKUP(A146,'BalanceSheet 15-8-19'!$A$11:$CN$476,38,FALSE)</f>
        <v>0</v>
      </c>
      <c r="AM146" s="23">
        <f>VLOOKUP(A146,'BalanceSheet 15-8-19'!$A$11:$CN$476,39,FALSE)</f>
        <v>0</v>
      </c>
      <c r="AN146" s="23">
        <f>VLOOKUP(A146,'BalanceSheet 15-8-19'!$A$11:$CN$476,40,FALSE)</f>
        <v>0</v>
      </c>
      <c r="AO146" s="23">
        <f>VLOOKUP(A146,'BalanceSheet 15-8-19'!$A$11:$CN$476,41,FALSE)</f>
        <v>0</v>
      </c>
      <c r="AP146" s="23">
        <f>VLOOKUP(A146,'BalanceSheet 15-8-19'!$A$11:$CN$476,42,FALSE)</f>
        <v>0</v>
      </c>
      <c r="AQ146" s="23">
        <f>VLOOKUP(A146,'BalanceSheet 15-8-19'!$A$11:$CN$476,43,FALSE)</f>
        <v>0</v>
      </c>
      <c r="AR146" s="23">
        <f>VLOOKUP(A146,'BalanceSheet 15-8-19'!$A$11:$CN$476,44,FALSE)</f>
        <v>0</v>
      </c>
      <c r="AS146" s="23">
        <f>VLOOKUP(A146,'BalanceSheet 15-8-19'!$A$11:$CN$476,45,FALSE)</f>
        <v>0</v>
      </c>
      <c r="AT146" s="23">
        <f>VLOOKUP(A146,'BalanceSheet 15-8-19'!$A$11:$CN$476,46,FALSE)</f>
        <v>0</v>
      </c>
      <c r="AU146" s="23">
        <f>VLOOKUP(A146,'BalanceSheet 15-8-19'!$A$11:$CN$476,47,FALSE)</f>
        <v>0</v>
      </c>
      <c r="AV146" s="23">
        <f>VLOOKUP(A146,'BalanceSheet 15-8-19'!$A$11:$CN$476,48,FALSE)</f>
        <v>0</v>
      </c>
      <c r="AW146" s="23">
        <f>VLOOKUP(A146,'BalanceSheet 15-8-19'!$A$11:$CN$476,49,FALSE)</f>
        <v>0</v>
      </c>
      <c r="AX146" s="23">
        <f>VLOOKUP(A146,'BalanceSheet 15-8-19'!$A$11:$CN$476,50,FALSE)</f>
        <v>0</v>
      </c>
      <c r="AY146" s="23">
        <f>VLOOKUP(A146,'BalanceSheet 15-8-19'!$A$11:$CN$476,51,FALSE)</f>
        <v>0</v>
      </c>
      <c r="AZ146" s="23">
        <f>VLOOKUP(A146,'BalanceSheet 15-8-19'!$A$11:$CN$476,52,FALSE)</f>
        <v>0</v>
      </c>
      <c r="BA146" s="23">
        <f>VLOOKUP(A146,'BalanceSheet 15-8-19'!$A$11:$CN$476,53,FALSE)</f>
        <v>0</v>
      </c>
      <c r="BB146" s="23">
        <f>VLOOKUP(A146,'BalanceSheet 15-8-19'!$A$11:$CN$476,54,FALSE)</f>
        <v>0</v>
      </c>
      <c r="BC146" s="23">
        <f>VLOOKUP(A146,'BalanceSheet 15-8-19'!$A$11:$CN$476,55,FALSE)</f>
        <v>0</v>
      </c>
      <c r="BD146" s="23">
        <f>VLOOKUP(A146,'BalanceSheet 15-8-19'!$A$11:$CN$476,56,FALSE)</f>
        <v>0</v>
      </c>
      <c r="BE146" s="23">
        <f>VLOOKUP(A146,'BalanceSheet 15-8-19'!$A$11:$CN$476,57,FALSE)</f>
        <v>0</v>
      </c>
      <c r="BF146" s="23">
        <f>VLOOKUP(A146,'BalanceSheet 15-8-19'!$A$11:$CN$476,58,FALSE)</f>
        <v>0</v>
      </c>
      <c r="BG146" s="104">
        <f>VLOOKUP(A146,'BalanceSheet 15-8-19'!$A$11:$CN$476,59,FALSE)</f>
        <v>0</v>
      </c>
      <c r="BH146" s="23">
        <f>VLOOKUP(A146,'BalanceSheet 15-8-19'!$A$11:$CN$476,60,FALSE)</f>
        <v>0</v>
      </c>
      <c r="BI146" s="23">
        <f>VLOOKUP(A146,'BalanceSheet 15-8-19'!$A$11:$CN$476,61,FALSE)</f>
        <v>0</v>
      </c>
      <c r="BJ146" s="23">
        <f>VLOOKUP(A146,'BalanceSheet 15-8-19'!$A$11:$CN$476,62,FALSE)</f>
        <v>0</v>
      </c>
      <c r="BK146" s="23"/>
      <c r="BL146" s="23">
        <f>VLOOKUP(A146,'BalanceSheet 15-8-19'!$A$11:$CN$476,64,FALSE)</f>
        <v>0</v>
      </c>
      <c r="BM146" s="23">
        <f>VLOOKUP(A146,'BalanceSheet 15-8-19'!$A$11:$CN$476,65,FALSE)</f>
        <v>0</v>
      </c>
      <c r="BN146" s="23">
        <f>VLOOKUP(A146,'BalanceSheet 15-8-19'!$A$11:$CN$476,66,FALSE)</f>
        <v>0</v>
      </c>
      <c r="BO146" s="23">
        <f>VLOOKUP(A146,'BalanceSheet 15-8-19'!$A$11:$CN$476,67,FALSE)</f>
        <v>0</v>
      </c>
      <c r="BP146" s="23">
        <f>VLOOKUP(A146,'BalanceSheet 15-8-19'!$A$11:$CN$476,68,FALSE)</f>
        <v>0</v>
      </c>
      <c r="BQ146" s="23">
        <f>VLOOKUP(A146,'BalanceSheet 15-8-19'!$A$11:$CN$476,69,FALSE)</f>
        <v>0</v>
      </c>
      <c r="BR146" s="23">
        <f>VLOOKUP(A146,'BalanceSheet 15-8-19'!$A$11:$CN$476,70,FALSE)</f>
        <v>0</v>
      </c>
      <c r="BS146" s="23">
        <f>VLOOKUP(A146,'BalanceSheet 15-8-19'!$A$11:$CN$476,71,FALSE)</f>
        <v>0</v>
      </c>
      <c r="BT146" s="23">
        <f>VLOOKUP(A146,'BalanceSheet 15-8-19'!$A$11:$CN$476,72,FALSE)</f>
        <v>0</v>
      </c>
      <c r="BU146" s="23">
        <f>VLOOKUP(A146,'BalanceSheet 15-8-19'!$A$11:$CN$476,73,FALSE)</f>
        <v>0</v>
      </c>
      <c r="BV146" s="23">
        <f>VLOOKUP(A146,'BalanceSheet 15-8-19'!$A$11:$CN$476,74,FALSE)</f>
        <v>0</v>
      </c>
      <c r="BW146" s="23">
        <f>VLOOKUP(A146,'BalanceSheet 15-8-19'!$A$11:$CN$476,75,FALSE)</f>
        <v>0</v>
      </c>
      <c r="BX146" s="23">
        <f>VLOOKUP(A146,'BalanceSheet 15-8-19'!$A$11:$CN$476,76,FALSE)</f>
        <v>0</v>
      </c>
      <c r="BY146" s="23">
        <f>VLOOKUP(A146,'BalanceSheet 15-8-19'!$A$11:$CN$476,77,FALSE)</f>
        <v>0</v>
      </c>
      <c r="BZ146" s="23">
        <f>VLOOKUP(A146,'BalanceSheet 15-8-19'!$A$11:$CN$476,78,FALSE)</f>
        <v>0</v>
      </c>
      <c r="CA146" s="23">
        <f>VLOOKUP(A146,'BalanceSheet 15-8-19'!$A$11:$CN$476,79,FALSE)</f>
        <v>0</v>
      </c>
      <c r="CB146" s="23">
        <f>VLOOKUP(A146,'BalanceSheet 15-8-19'!$A$11:$CN$476,80,FALSE)</f>
        <v>0</v>
      </c>
      <c r="CC146" s="23">
        <f>VLOOKUP(A146,'BalanceSheet 15-8-19'!$A$11:$CN$476,81,FALSE)</f>
        <v>0</v>
      </c>
      <c r="CD146" s="23">
        <f>VLOOKUP(A146,'BalanceSheet 15-8-19'!$A$11:$CN$476,82,FALSE)</f>
        <v>0</v>
      </c>
      <c r="CE146" s="23">
        <f>VLOOKUP(A146,'BalanceSheet 15-8-19'!$A$11:$CN$476,83,FALSE)</f>
        <v>0</v>
      </c>
      <c r="CF146" s="23">
        <f>VLOOKUP(A146,'BalanceSheet 15-8-19'!$A$11:$CN$476,84,FALSE)</f>
        <v>0</v>
      </c>
      <c r="CG146" s="23">
        <f>VLOOKUP(A146,'BalanceSheet 15-8-19'!$A$11:$CN$476,85,FALSE)</f>
        <v>0</v>
      </c>
      <c r="CH146" s="23">
        <f>VLOOKUP(A146,'BalanceSheet 15-8-19'!$A$11:$CN$476,86,FALSE)</f>
        <v>0</v>
      </c>
      <c r="CI146" s="23">
        <f>VLOOKUP(A146,'BalanceSheet 15-8-19'!$A$11:$CN$476,87,FALSE)</f>
        <v>0</v>
      </c>
      <c r="CJ146" s="23">
        <f>VLOOKUP(A146,'BalanceSheet 15-8-19'!$A$11:$CN$476,88,FALSE)</f>
        <v>0</v>
      </c>
      <c r="CK146" s="23">
        <f>VLOOKUP(A146,'BalanceSheet 15-8-19'!$A$11:$CN$476,89,FALSE)</f>
        <v>0</v>
      </c>
      <c r="CL146" s="23">
        <f>VLOOKUP(A146,'BalanceSheet 15-8-19'!$A$11:$CN$476,90,FALSE)</f>
        <v>0</v>
      </c>
      <c r="CM146" s="23">
        <f>VLOOKUP(A146,'BalanceSheet 15-8-19'!$A$11:$CN$476,91,FALSE)</f>
        <v>0</v>
      </c>
      <c r="CN146" s="23">
        <f>VLOOKUP(A146,'BalanceSheet 15-8-19'!$A$11:$CS$476,92,FALSE)</f>
        <v>0</v>
      </c>
      <c r="CO146" s="23">
        <f>VLOOKUP(A146,'BalanceSheet 15-8-19'!$A$11:$CS$476,93,FALSE)</f>
        <v>0</v>
      </c>
      <c r="CP146" s="23">
        <f>VLOOKUP(A146,'BalanceSheet 15-8-19'!$A$11:$CS$476,94,FALSE)</f>
        <v>0</v>
      </c>
      <c r="CQ146" s="23">
        <f>VLOOKUP(A146,'BalanceSheet 15-8-19'!$A$11:$CS$476,95,FALSE)</f>
        <v>0</v>
      </c>
      <c r="CR146" s="23">
        <f>VLOOKUP(A146,'BalanceSheet 15-8-19'!$A$11:$CS$476,96,FALSE)</f>
        <v>0</v>
      </c>
      <c r="CS146" s="23">
        <f t="shared" si="10"/>
        <v>0</v>
      </c>
      <c r="CU146" s="19">
        <f>CS146-('BalanceSheet 15-8-19'!CS146-'BalanceSheet 15-8-19'!CV146-'BalanceSheet 15-8-19'!CW146)</f>
        <v>0</v>
      </c>
      <c r="CW146" s="132">
        <f t="shared" si="8"/>
        <v>0</v>
      </c>
      <c r="CZ146" s="148"/>
      <c r="DB146" s="148">
        <f>SUM(DB141:DB145)</f>
        <v>0</v>
      </c>
    </row>
    <row r="147" spans="1:106" x14ac:dyDescent="0.2">
      <c r="A147" s="12" t="str">
        <f>'BalanceSheet 15-8-19'!A147</f>
        <v>100-206 - Deposits Paid</v>
      </c>
      <c r="B147" s="3">
        <f>VLOOKUP(A147,'BalanceSheet 15-8-19'!$A$11:$CN$476,2,FALSE)</f>
        <v>0</v>
      </c>
      <c r="C147" s="3">
        <f>VLOOKUP(A147,'BalanceSheet 15-8-19'!$A$11:$CN$476,3,FALSE)</f>
        <v>0</v>
      </c>
      <c r="D147" s="3">
        <f>VLOOKUP(A147,'BalanceSheet 15-8-19'!$A$11:$CN$476,4,FALSE)</f>
        <v>0</v>
      </c>
      <c r="E147" s="3">
        <f>VLOOKUP(A147,'BalanceSheet 15-8-19'!$A$11:$CN$476,5,FALSE)</f>
        <v>0</v>
      </c>
      <c r="F147" s="3">
        <f>VLOOKUP(A147,'BalanceSheet 15-8-19'!$A$11:$CN$476,6,FALSE)</f>
        <v>0</v>
      </c>
      <c r="G147" s="3">
        <f>VLOOKUP(A147,'BalanceSheet 15-8-19'!$A$11:$CN$476,7,FALSE)</f>
        <v>0</v>
      </c>
      <c r="H147" s="3">
        <f>VLOOKUP(A147,'BalanceSheet 15-8-19'!$A$11:$CN$476,8,FALSE)</f>
        <v>0</v>
      </c>
      <c r="I147" s="3">
        <f>VLOOKUP(A147,'BalanceSheet 15-8-19'!$A$11:$CN$476,9,FALSE)</f>
        <v>0</v>
      </c>
      <c r="J147" s="3"/>
      <c r="K147" s="3">
        <f>VLOOKUP(A147,'BalanceSheet 15-8-19'!$A$11:$CN$476,11,FALSE)</f>
        <v>0</v>
      </c>
      <c r="L147" s="3">
        <f>VLOOKUP(A147,'BalanceSheet 15-8-19'!$A$11:$CN$476,12,FALSE)</f>
        <v>0</v>
      </c>
      <c r="M147" s="3">
        <f>VLOOKUP(A147,'BalanceSheet 15-8-19'!$A$11:$CN$476,13,FALSE)</f>
        <v>0</v>
      </c>
      <c r="N147" s="3">
        <f>VLOOKUP(A147,'BalanceSheet 15-8-19'!$A$11:$CN$476,14,FALSE)</f>
        <v>0</v>
      </c>
      <c r="O147" s="3">
        <f>VLOOKUP(A147,'BalanceSheet 15-8-19'!$A$11:$CN$476,15,FALSE)</f>
        <v>0</v>
      </c>
      <c r="P147" s="3">
        <f>VLOOKUP(A147,'BalanceSheet 15-8-19'!$A$11:$CN$476,16,FALSE)</f>
        <v>0</v>
      </c>
      <c r="Q147" s="3">
        <f>VLOOKUP(A147,'BalanceSheet 15-8-19'!$A$11:$CN$476,17,FALSE)</f>
        <v>0</v>
      </c>
      <c r="R147" s="3">
        <f>VLOOKUP(A147,'BalanceSheet 15-8-19'!$A$11:$CN$476,18,FALSE)</f>
        <v>0</v>
      </c>
      <c r="S147" s="3">
        <f>VLOOKUP(A147,'BalanceSheet 15-8-19'!$A$11:$CN$476,19,FALSE)</f>
        <v>0</v>
      </c>
      <c r="T147" s="3">
        <f>VLOOKUP(A147,'BalanceSheet 15-8-19'!$A$11:$CN$476,20,FALSE)</f>
        <v>0</v>
      </c>
      <c r="U147" s="3">
        <f>VLOOKUP(A147,'BalanceSheet 15-8-19'!$A$11:$CN$476,21,FALSE)</f>
        <v>0</v>
      </c>
      <c r="V147" s="3">
        <f>VLOOKUP(A147,'BalanceSheet 15-8-19'!$A$11:$CN$476,22,FALSE)</f>
        <v>0</v>
      </c>
      <c r="W147" s="3">
        <f>VLOOKUP(A147,'BalanceSheet 15-8-19'!$A$11:$CN$476,23,FALSE)</f>
        <v>0</v>
      </c>
      <c r="X147" s="3">
        <f>VLOOKUP(A147,'BalanceSheet 15-8-19'!$A$11:$CN$476,24,FALSE)</f>
        <v>0</v>
      </c>
      <c r="Y147" s="3">
        <f>VLOOKUP(A147,'BalanceSheet 15-8-19'!$A$11:$CN$476,25,FALSE)</f>
        <v>0</v>
      </c>
      <c r="Z147" s="3">
        <f>VLOOKUP(A147,'BalanceSheet 15-8-19'!$A$11:$CN$476,26,FALSE)</f>
        <v>0</v>
      </c>
      <c r="AA147" s="3">
        <f>VLOOKUP(A147,'BalanceSheet 15-8-19'!$A$11:$CN$476,27,FALSE)</f>
        <v>0</v>
      </c>
      <c r="AB147" s="3">
        <f>VLOOKUP(A147,'BalanceSheet 15-8-19'!$A$11:$CN$476,28,FALSE)</f>
        <v>0</v>
      </c>
      <c r="AC147" s="3">
        <f>VLOOKUP(A147,'BalanceSheet 15-8-19'!$A$11:$CN$476,29,FALSE)</f>
        <v>0</v>
      </c>
      <c r="AD147" s="3">
        <f>VLOOKUP(A147,'BalanceSheet 15-8-19'!$A$11:$CN$476,30,FALSE)</f>
        <v>0</v>
      </c>
      <c r="AE147" s="3">
        <f>VLOOKUP(A147,'BalanceSheet 15-8-19'!$A$11:$CN$476,31,FALSE)</f>
        <v>0</v>
      </c>
      <c r="AF147" s="3">
        <f>VLOOKUP(A147,'BalanceSheet 15-8-19'!$A$11:$CN$476,32,FALSE)</f>
        <v>0</v>
      </c>
      <c r="AG147" s="3">
        <f>VLOOKUP(A147,'BalanceSheet 15-8-19'!$A$11:$CN$476,33,FALSE)</f>
        <v>0</v>
      </c>
      <c r="AH147" s="3">
        <f>VLOOKUP(A147,'BalanceSheet 15-8-19'!$A$11:$CN$476,34,FALSE)</f>
        <v>0</v>
      </c>
      <c r="AI147" s="3">
        <f>VLOOKUP(A147,'BalanceSheet 15-8-19'!$A$11:$CN$476,35,FALSE)</f>
        <v>0</v>
      </c>
      <c r="AJ147" s="3">
        <f>VLOOKUP(A147,'BalanceSheet 15-8-19'!$A$11:$CN$476,36,FALSE)</f>
        <v>0</v>
      </c>
      <c r="AK147" s="3">
        <f>VLOOKUP(A147,'BalanceSheet 15-8-19'!$A$11:$CN$476,37,FALSE)</f>
        <v>0</v>
      </c>
      <c r="AL147" s="3">
        <f>VLOOKUP(A147,'BalanceSheet 15-8-19'!$A$11:$CN$476,38,FALSE)</f>
        <v>0</v>
      </c>
      <c r="AM147" s="3">
        <f>VLOOKUP(A147,'BalanceSheet 15-8-19'!$A$11:$CN$476,39,FALSE)</f>
        <v>0</v>
      </c>
      <c r="AN147" s="3">
        <f>VLOOKUP(A147,'BalanceSheet 15-8-19'!$A$11:$CN$476,40,FALSE)</f>
        <v>0</v>
      </c>
      <c r="AO147" s="3">
        <f>VLOOKUP(A147,'BalanceSheet 15-8-19'!$A$11:$CN$476,41,FALSE)</f>
        <v>0</v>
      </c>
      <c r="AP147" s="3">
        <f>VLOOKUP(A147,'BalanceSheet 15-8-19'!$A$11:$CN$476,42,FALSE)</f>
        <v>0</v>
      </c>
      <c r="AQ147" s="3">
        <f>VLOOKUP(A147,'BalanceSheet 15-8-19'!$A$11:$CN$476,43,FALSE)</f>
        <v>0</v>
      </c>
      <c r="AR147" s="3">
        <f>VLOOKUP(A147,'BalanceSheet 15-8-19'!$A$11:$CN$476,44,FALSE)</f>
        <v>0</v>
      </c>
      <c r="AS147" s="3">
        <f>VLOOKUP(A147,'BalanceSheet 15-8-19'!$A$11:$CN$476,45,FALSE)</f>
        <v>0</v>
      </c>
      <c r="AT147" s="3">
        <f>VLOOKUP(A147,'BalanceSheet 15-8-19'!$A$11:$CN$476,46,FALSE)</f>
        <v>0</v>
      </c>
      <c r="AU147" s="3">
        <f>VLOOKUP(A147,'BalanceSheet 15-8-19'!$A$11:$CN$476,47,FALSE)</f>
        <v>0</v>
      </c>
      <c r="AV147" s="3">
        <f>VLOOKUP(A147,'BalanceSheet 15-8-19'!$A$11:$CN$476,48,FALSE)</f>
        <v>0</v>
      </c>
      <c r="AW147" s="3">
        <f>VLOOKUP(A147,'BalanceSheet 15-8-19'!$A$11:$CN$476,49,FALSE)</f>
        <v>0</v>
      </c>
      <c r="AX147" s="3">
        <f>VLOOKUP(A147,'BalanceSheet 15-8-19'!$A$11:$CN$476,50,FALSE)</f>
        <v>0</v>
      </c>
      <c r="AY147" s="3">
        <f>VLOOKUP(A147,'BalanceSheet 15-8-19'!$A$11:$CN$476,51,FALSE)</f>
        <v>0</v>
      </c>
      <c r="AZ147" s="3">
        <f>VLOOKUP(A147,'BalanceSheet 15-8-19'!$A$11:$CN$476,52,FALSE)</f>
        <v>0</v>
      </c>
      <c r="BA147" s="3">
        <f>VLOOKUP(A147,'BalanceSheet 15-8-19'!$A$11:$CN$476,53,FALSE)</f>
        <v>0</v>
      </c>
      <c r="BB147" s="3">
        <f>VLOOKUP(A147,'BalanceSheet 15-8-19'!$A$11:$CN$476,54,FALSE)</f>
        <v>0</v>
      </c>
      <c r="BC147" s="3">
        <f>VLOOKUP(A147,'BalanceSheet 15-8-19'!$A$11:$CN$476,55,FALSE)</f>
        <v>0</v>
      </c>
      <c r="BD147" s="3">
        <f>VLOOKUP(A147,'BalanceSheet 15-8-19'!$A$11:$CN$476,56,FALSE)</f>
        <v>0</v>
      </c>
      <c r="BE147" s="3">
        <f>VLOOKUP(A147,'BalanceSheet 15-8-19'!$A$11:$CN$476,57,FALSE)</f>
        <v>0</v>
      </c>
      <c r="BF147" s="3">
        <f>VLOOKUP(A147,'BalanceSheet 15-8-19'!$A$11:$CN$476,58,FALSE)</f>
        <v>0</v>
      </c>
      <c r="BG147" s="12">
        <f>VLOOKUP(A147,'BalanceSheet 15-8-19'!$A$11:$CN$476,59,FALSE)</f>
        <v>0</v>
      </c>
      <c r="BH147" s="3">
        <f>VLOOKUP(A147,'BalanceSheet 15-8-19'!$A$11:$CN$476,60,FALSE)</f>
        <v>0</v>
      </c>
      <c r="BI147" s="3">
        <f>VLOOKUP(A147,'BalanceSheet 15-8-19'!$A$11:$CN$476,61,FALSE)</f>
        <v>0</v>
      </c>
      <c r="BJ147" s="3">
        <f>VLOOKUP(A147,'BalanceSheet 15-8-19'!$A$11:$CN$476,62,FALSE)</f>
        <v>0</v>
      </c>
      <c r="BK147" s="3"/>
      <c r="BL147" s="3">
        <f>VLOOKUP(A147,'BalanceSheet 15-8-19'!$A$11:$CN$476,64,FALSE)</f>
        <v>0</v>
      </c>
      <c r="BM147" s="3">
        <f>VLOOKUP(A147,'BalanceSheet 15-8-19'!$A$11:$CN$476,65,FALSE)</f>
        <v>0</v>
      </c>
      <c r="BN147" s="3">
        <f>VLOOKUP(A147,'BalanceSheet 15-8-19'!$A$11:$CN$476,66,FALSE)</f>
        <v>0</v>
      </c>
      <c r="BO147" s="3">
        <f>VLOOKUP(A147,'BalanceSheet 15-8-19'!$A$11:$CN$476,67,FALSE)</f>
        <v>0</v>
      </c>
      <c r="BP147" s="3">
        <f>VLOOKUP(A147,'BalanceSheet 15-8-19'!$A$11:$CN$476,68,FALSE)</f>
        <v>0</v>
      </c>
      <c r="BQ147" s="3">
        <f>VLOOKUP(A147,'BalanceSheet 15-8-19'!$A$11:$CN$476,69,FALSE)</f>
        <v>0</v>
      </c>
      <c r="BR147" s="3">
        <f>VLOOKUP(A147,'BalanceSheet 15-8-19'!$A$11:$CN$476,70,FALSE)</f>
        <v>0</v>
      </c>
      <c r="BS147" s="3">
        <f>VLOOKUP(A147,'BalanceSheet 15-8-19'!$A$11:$CN$476,71,FALSE)</f>
        <v>0</v>
      </c>
      <c r="BT147" s="3">
        <f>VLOOKUP(A147,'BalanceSheet 15-8-19'!$A$11:$CN$476,72,FALSE)</f>
        <v>0</v>
      </c>
      <c r="BU147" s="3">
        <f>VLOOKUP(A147,'BalanceSheet 15-8-19'!$A$11:$CN$476,73,FALSE)</f>
        <v>0</v>
      </c>
      <c r="BV147" s="3">
        <f>VLOOKUP(A147,'BalanceSheet 15-8-19'!$A$11:$CN$476,74,FALSE)</f>
        <v>0</v>
      </c>
      <c r="BW147" s="3">
        <f>VLOOKUP(A147,'BalanceSheet 15-8-19'!$A$11:$CN$476,75,FALSE)</f>
        <v>0</v>
      </c>
      <c r="BX147" s="3">
        <f>VLOOKUP(A147,'BalanceSheet 15-8-19'!$A$11:$CN$476,76,FALSE)</f>
        <v>0</v>
      </c>
      <c r="BY147" s="3">
        <f>VLOOKUP(A147,'BalanceSheet 15-8-19'!$A$11:$CN$476,77,FALSE)</f>
        <v>0</v>
      </c>
      <c r="BZ147" s="3">
        <f>VLOOKUP(A147,'BalanceSheet 15-8-19'!$A$11:$CN$476,78,FALSE)</f>
        <v>0</v>
      </c>
      <c r="CA147" s="3">
        <f>VLOOKUP(A147,'BalanceSheet 15-8-19'!$A$11:$CN$476,79,FALSE)</f>
        <v>0</v>
      </c>
      <c r="CB147" s="3">
        <f>VLOOKUP(A147,'BalanceSheet 15-8-19'!$A$11:$CN$476,80,FALSE)</f>
        <v>0</v>
      </c>
      <c r="CC147" s="3">
        <f>VLOOKUP(A147,'BalanceSheet 15-8-19'!$A$11:$CN$476,81,FALSE)</f>
        <v>0</v>
      </c>
      <c r="CD147" s="3">
        <f>VLOOKUP(A147,'BalanceSheet 15-8-19'!$A$11:$CN$476,82,FALSE)</f>
        <v>0</v>
      </c>
      <c r="CE147" s="3">
        <f>VLOOKUP(A147,'BalanceSheet 15-8-19'!$A$11:$CN$476,83,FALSE)</f>
        <v>0</v>
      </c>
      <c r="CF147" s="3">
        <f>VLOOKUP(A147,'BalanceSheet 15-8-19'!$A$11:$CN$476,84,FALSE)</f>
        <v>0</v>
      </c>
      <c r="CG147" s="3">
        <f>VLOOKUP(A147,'BalanceSheet 15-8-19'!$A$11:$CN$476,85,FALSE)</f>
        <v>0</v>
      </c>
      <c r="CH147" s="3">
        <f>VLOOKUP(A147,'BalanceSheet 15-8-19'!$A$11:$CN$476,86,FALSE)</f>
        <v>0</v>
      </c>
      <c r="CI147" s="3">
        <f>VLOOKUP(A147,'BalanceSheet 15-8-19'!$A$11:$CN$476,87,FALSE)</f>
        <v>0</v>
      </c>
      <c r="CJ147" s="3">
        <f>VLOOKUP(A147,'BalanceSheet 15-8-19'!$A$11:$CN$476,88,FALSE)</f>
        <v>0</v>
      </c>
      <c r="CK147" s="3">
        <f>VLOOKUP(A147,'BalanceSheet 15-8-19'!$A$11:$CN$476,89,FALSE)</f>
        <v>0</v>
      </c>
      <c r="CL147" s="3">
        <f>VLOOKUP(A147,'BalanceSheet 15-8-19'!$A$11:$CN$476,90,FALSE)</f>
        <v>0</v>
      </c>
      <c r="CM147" s="3">
        <f>VLOOKUP(A147,'BalanceSheet 15-8-19'!$A$11:$CN$476,91,FALSE)</f>
        <v>0</v>
      </c>
      <c r="CN147" s="3">
        <f>VLOOKUP(A147,'BalanceSheet 15-8-19'!$A$11:$CS$476,92,FALSE)</f>
        <v>0</v>
      </c>
      <c r="CO147" s="3">
        <f>VLOOKUP(A147,'BalanceSheet 15-8-19'!$A$11:$CS$476,93,FALSE)</f>
        <v>0</v>
      </c>
      <c r="CP147" s="3">
        <f>VLOOKUP(A147,'BalanceSheet 15-8-19'!$A$11:$CS$476,94,FALSE)</f>
        <v>0</v>
      </c>
      <c r="CQ147" s="3">
        <f>VLOOKUP(A147,'BalanceSheet 15-8-19'!$A$11:$CS$476,95,FALSE)</f>
        <v>0</v>
      </c>
      <c r="CR147" s="3">
        <f>VLOOKUP(A147,'BalanceSheet 15-8-19'!$A$11:$CS$476,96,FALSE)</f>
        <v>0</v>
      </c>
      <c r="CS147" s="3">
        <f t="shared" si="10"/>
        <v>0</v>
      </c>
      <c r="CU147" s="19">
        <f>CS147-('BalanceSheet 15-8-19'!CS147-'BalanceSheet 15-8-19'!CV147-'BalanceSheet 15-8-19'!CW147)</f>
        <v>0</v>
      </c>
      <c r="CW147" s="132">
        <f t="shared" si="8"/>
        <v>0</v>
      </c>
      <c r="CZ147" s="148">
        <f>HLOOKUP(A147,CJE!$I$5:$TV$2054,2050, FALSE)</f>
        <v>0</v>
      </c>
      <c r="DB147" s="148">
        <f t="shared" si="9"/>
        <v>0</v>
      </c>
    </row>
    <row r="148" spans="1:10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12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U148" s="19">
        <f>CS148-('BalanceSheet 15-8-19'!CS148-'BalanceSheet 15-8-19'!CV148-'BalanceSheet 15-8-19'!CW148)</f>
        <v>0</v>
      </c>
      <c r="CW148" s="132">
        <f t="shared" si="8"/>
        <v>0</v>
      </c>
      <c r="CZ148" s="148"/>
      <c r="DB148" s="148"/>
    </row>
    <row r="149" spans="1:106" x14ac:dyDescent="0.2">
      <c r="A149" s="3" t="str">
        <f>'BalanceSheet 15-8-19'!A149</f>
        <v>100-207 - Prepayment</v>
      </c>
      <c r="B149" s="3">
        <f>VLOOKUP(A149,'BalanceSheet 15-8-19'!$A$11:$CN$476,2,FALSE)</f>
        <v>0</v>
      </c>
      <c r="C149" s="3">
        <f>VLOOKUP(A149,'BalanceSheet 15-8-19'!$A$11:$CN$476,3,FALSE)</f>
        <v>0</v>
      </c>
      <c r="D149" s="3">
        <f>VLOOKUP(A149,'BalanceSheet 15-8-19'!$A$11:$CN$476,4,FALSE)</f>
        <v>0</v>
      </c>
      <c r="E149" s="3">
        <f>VLOOKUP(A149,'BalanceSheet 15-8-19'!$A$11:$CN$476,5,FALSE)</f>
        <v>0</v>
      </c>
      <c r="F149" s="3">
        <f>VLOOKUP(A149,'BalanceSheet 15-8-19'!$A$11:$CN$476,6,FALSE)</f>
        <v>-2855.2094999999999</v>
      </c>
      <c r="G149" s="3">
        <f>VLOOKUP(A149,'BalanceSheet 15-8-19'!$A$11:$CN$476,7,FALSE)</f>
        <v>-2855.2094999999999</v>
      </c>
      <c r="H149" s="3">
        <f>VLOOKUP(A149,'BalanceSheet 15-8-19'!$A$11:$CN$476,8,FALSE)</f>
        <v>-2855.2094999999999</v>
      </c>
      <c r="I149" s="3">
        <f>VLOOKUP(A149,'BalanceSheet 15-8-19'!$A$11:$CN$476,9,FALSE)</f>
        <v>-2855.2094999999999</v>
      </c>
      <c r="J149" s="3"/>
      <c r="K149" s="3">
        <f>VLOOKUP(A149,'BalanceSheet 15-8-19'!$A$11:$CN$476,11,FALSE)</f>
        <v>-2855.2094999999999</v>
      </c>
      <c r="L149" s="3">
        <f>VLOOKUP(A149,'BalanceSheet 15-8-19'!$A$11:$CN$476,12,FALSE)</f>
        <v>-2855.2094999999999</v>
      </c>
      <c r="M149" s="3">
        <f>VLOOKUP(A149,'BalanceSheet 15-8-19'!$A$11:$CN$476,13,FALSE)</f>
        <v>-2855.2094999999999</v>
      </c>
      <c r="N149" s="3">
        <f>VLOOKUP(A149,'BalanceSheet 15-8-19'!$A$11:$CN$476,14,FALSE)</f>
        <v>-2855.2094999999999</v>
      </c>
      <c r="O149" s="3">
        <f>VLOOKUP(A149,'BalanceSheet 15-8-19'!$A$11:$CN$476,15,FALSE)</f>
        <v>-2855.2094999999999</v>
      </c>
      <c r="P149" s="3">
        <f>VLOOKUP(A149,'BalanceSheet 15-8-19'!$A$11:$CN$476,16,FALSE)</f>
        <v>-2855.2094999999999</v>
      </c>
      <c r="Q149" s="3">
        <f>VLOOKUP(A149,'BalanceSheet 15-8-19'!$A$11:$CN$476,17,FALSE)</f>
        <v>-2855.2094999999999</v>
      </c>
      <c r="R149" s="3">
        <f>VLOOKUP(A149,'BalanceSheet 15-8-19'!$A$11:$CN$476,18,FALSE)</f>
        <v>-2855.2094999999999</v>
      </c>
      <c r="S149" s="3">
        <f>VLOOKUP(A149,'BalanceSheet 15-8-19'!$A$11:$CN$476,19,FALSE)</f>
        <v>-2855.2094999999999</v>
      </c>
      <c r="T149" s="3">
        <f>VLOOKUP(A149,'BalanceSheet 15-8-19'!$A$11:$CN$476,20,FALSE)</f>
        <v>-2855.2094999999999</v>
      </c>
      <c r="U149" s="3">
        <f>VLOOKUP(A149,'BalanceSheet 15-8-19'!$A$11:$CN$476,21,FALSE)</f>
        <v>-2855.2094999999999</v>
      </c>
      <c r="V149" s="3">
        <f>VLOOKUP(A149,'BalanceSheet 15-8-19'!$A$11:$CN$476,22,FALSE)</f>
        <v>-2855.2094999999999</v>
      </c>
      <c r="W149" s="3">
        <f>VLOOKUP(A149,'BalanceSheet 15-8-19'!$A$11:$CN$476,23,FALSE)</f>
        <v>-2855.2094999999999</v>
      </c>
      <c r="X149" s="3">
        <f>VLOOKUP(A149,'BalanceSheet 15-8-19'!$A$11:$CN$476,24,FALSE)</f>
        <v>-2855.2094999999999</v>
      </c>
      <c r="Y149" s="3">
        <f>VLOOKUP(A149,'BalanceSheet 15-8-19'!$A$11:$CN$476,25,FALSE)</f>
        <v>-2855.2094999999999</v>
      </c>
      <c r="Z149" s="3">
        <f>VLOOKUP(A149,'BalanceSheet 15-8-19'!$A$11:$CN$476,26,FALSE)</f>
        <v>-2855.2094999999999</v>
      </c>
      <c r="AA149" s="3">
        <f>VLOOKUP(A149,'BalanceSheet 15-8-19'!$A$11:$CN$476,27,FALSE)</f>
        <v>-2855.2094999999999</v>
      </c>
      <c r="AB149" s="3">
        <f>VLOOKUP(A149,'BalanceSheet 15-8-19'!$A$11:$CN$476,28,FALSE)</f>
        <v>-2855.2094999999999</v>
      </c>
      <c r="AC149" s="3">
        <f>VLOOKUP(A149,'BalanceSheet 15-8-19'!$A$11:$CN$476,29,FALSE)</f>
        <v>-2855.2094999999999</v>
      </c>
      <c r="AD149" s="3">
        <f>VLOOKUP(A149,'BalanceSheet 15-8-19'!$A$11:$CN$476,30,FALSE)</f>
        <v>-2855.2094999999999</v>
      </c>
      <c r="AE149" s="3">
        <f>VLOOKUP(A149,'BalanceSheet 15-8-19'!$A$11:$CN$476,31,FALSE)</f>
        <v>-2855.2094999999999</v>
      </c>
      <c r="AF149" s="3">
        <f>VLOOKUP(A149,'BalanceSheet 15-8-19'!$A$11:$CN$476,32,FALSE)</f>
        <v>-2855.2094999999999</v>
      </c>
      <c r="AG149" s="3">
        <f>VLOOKUP(A149,'BalanceSheet 15-8-19'!$A$11:$CN$476,33,FALSE)</f>
        <v>-2855.2094999999999</v>
      </c>
      <c r="AH149" s="3">
        <f>VLOOKUP(A149,'BalanceSheet 15-8-19'!$A$11:$CN$476,34,FALSE)</f>
        <v>-2855.2094999999999</v>
      </c>
      <c r="AI149" s="3">
        <f>VLOOKUP(A149,'BalanceSheet 15-8-19'!$A$11:$CN$476,35,FALSE)</f>
        <v>-2855.2094999999999</v>
      </c>
      <c r="AJ149" s="3">
        <f>VLOOKUP(A149,'BalanceSheet 15-8-19'!$A$11:$CN$476,36,FALSE)</f>
        <v>-2855.2094999999999</v>
      </c>
      <c r="AK149" s="3">
        <f>VLOOKUP(A149,'BalanceSheet 15-8-19'!$A$11:$CN$476,37,FALSE)</f>
        <v>-2855.2094999999999</v>
      </c>
      <c r="AL149" s="3">
        <f>VLOOKUP(A149,'BalanceSheet 15-8-19'!$A$11:$CN$476,38,FALSE)</f>
        <v>-2855.2094999999999</v>
      </c>
      <c r="AM149" s="3">
        <f>VLOOKUP(A149,'BalanceSheet 15-8-19'!$A$11:$CN$476,39,FALSE)</f>
        <v>-2855.2094999999999</v>
      </c>
      <c r="AN149" s="3">
        <f>VLOOKUP(A149,'BalanceSheet 15-8-19'!$A$11:$CN$476,40,FALSE)</f>
        <v>-2855.2094999999999</v>
      </c>
      <c r="AO149" s="3">
        <f>VLOOKUP(A149,'BalanceSheet 15-8-19'!$A$11:$CN$476,41,FALSE)</f>
        <v>-2855.2094999999999</v>
      </c>
      <c r="AP149" s="3">
        <f>VLOOKUP(A149,'BalanceSheet 15-8-19'!$A$11:$CN$476,42,FALSE)</f>
        <v>-2855.2094999999999</v>
      </c>
      <c r="AQ149" s="3">
        <f>VLOOKUP(A149,'BalanceSheet 15-8-19'!$A$11:$CN$476,43,FALSE)</f>
        <v>-2855.2094999999999</v>
      </c>
      <c r="AR149" s="3">
        <f>VLOOKUP(A149,'BalanceSheet 15-8-19'!$A$11:$CN$476,44,FALSE)</f>
        <v>-2855.2094999999999</v>
      </c>
      <c r="AS149" s="3">
        <f>VLOOKUP(A149,'BalanceSheet 15-8-19'!$A$11:$CN$476,45,FALSE)</f>
        <v>-2855.2094999999999</v>
      </c>
      <c r="AT149" s="3">
        <f>VLOOKUP(A149,'BalanceSheet 15-8-19'!$A$11:$CN$476,46,FALSE)</f>
        <v>-2855.2094999999999</v>
      </c>
      <c r="AU149" s="3">
        <f>VLOOKUP(A149,'BalanceSheet 15-8-19'!$A$11:$CN$476,47,FALSE)</f>
        <v>-2855.2094999999999</v>
      </c>
      <c r="AV149" s="3">
        <f>VLOOKUP(A149,'BalanceSheet 15-8-19'!$A$11:$CN$476,48,FALSE)</f>
        <v>-2855.2094999999999</v>
      </c>
      <c r="AW149" s="3">
        <f>VLOOKUP(A149,'BalanceSheet 15-8-19'!$A$11:$CN$476,49,FALSE)</f>
        <v>-2855.2094999999999</v>
      </c>
      <c r="AX149" s="3">
        <f>VLOOKUP(A149,'BalanceSheet 15-8-19'!$A$11:$CN$476,50,FALSE)</f>
        <v>-2855.2094999999999</v>
      </c>
      <c r="AY149" s="3">
        <f>VLOOKUP(A149,'BalanceSheet 15-8-19'!$A$11:$CN$476,51,FALSE)</f>
        <v>-2855.2094999999999</v>
      </c>
      <c r="AZ149" s="3">
        <f>VLOOKUP(A149,'BalanceSheet 15-8-19'!$A$11:$CN$476,52,FALSE)</f>
        <v>-2855.2094999999999</v>
      </c>
      <c r="BA149" s="3">
        <f>VLOOKUP(A149,'BalanceSheet 15-8-19'!$A$11:$CN$476,53,FALSE)</f>
        <v>-2855.2094999999999</v>
      </c>
      <c r="BB149" s="3">
        <f>VLOOKUP(A149,'BalanceSheet 15-8-19'!$A$11:$CN$476,54,FALSE)</f>
        <v>-2855.2094999999999</v>
      </c>
      <c r="BC149" s="3">
        <f>VLOOKUP(A149,'BalanceSheet 15-8-19'!$A$11:$CN$476,55,FALSE)</f>
        <v>-2855.2094999999999</v>
      </c>
      <c r="BD149" s="3">
        <f>VLOOKUP(A149,'BalanceSheet 15-8-19'!$A$11:$CN$476,56,FALSE)</f>
        <v>-2855.2094999999999</v>
      </c>
      <c r="BE149" s="3">
        <f>VLOOKUP(A149,'BalanceSheet 15-8-19'!$A$11:$CN$476,57,FALSE)</f>
        <v>-2855.2094999999999</v>
      </c>
      <c r="BF149" s="3">
        <f>VLOOKUP(A149,'BalanceSheet 15-8-19'!$A$11:$CN$476,58,FALSE)</f>
        <v>-2855.2094999999999</v>
      </c>
      <c r="BG149" s="12">
        <f>VLOOKUP(A149,'BalanceSheet 15-8-19'!$A$11:$CN$476,59,FALSE)</f>
        <v>-2855.2094999999999</v>
      </c>
      <c r="BH149" s="3">
        <f>VLOOKUP(A149,'BalanceSheet 15-8-19'!$A$11:$CN$476,60,FALSE)</f>
        <v>-2855.2094999999999</v>
      </c>
      <c r="BI149" s="3">
        <f>VLOOKUP(A149,'BalanceSheet 15-8-19'!$A$11:$CN$476,61,FALSE)</f>
        <v>-2855.2094999999999</v>
      </c>
      <c r="BJ149" s="3">
        <f>VLOOKUP(A149,'BalanceSheet 15-8-19'!$A$11:$CN$476,62,FALSE)</f>
        <v>-2855.2094999999999</v>
      </c>
      <c r="BK149" s="3"/>
      <c r="BL149" s="3">
        <f>VLOOKUP(A149,'BalanceSheet 15-8-19'!$A$11:$CN$476,64,FALSE)</f>
        <v>-2855.2094999999999</v>
      </c>
      <c r="BM149" s="3">
        <f>VLOOKUP(A149,'BalanceSheet 15-8-19'!$A$11:$CN$476,65,FALSE)</f>
        <v>-2855.2094999999999</v>
      </c>
      <c r="BN149" s="3">
        <f>VLOOKUP(A149,'BalanceSheet 15-8-19'!$A$11:$CN$476,66,FALSE)</f>
        <v>-2855.2094999999999</v>
      </c>
      <c r="BO149" s="3">
        <f>VLOOKUP(A149,'BalanceSheet 15-8-19'!$A$11:$CN$476,67,FALSE)</f>
        <v>-2855.2094999999999</v>
      </c>
      <c r="BP149" s="3">
        <f>VLOOKUP(A149,'BalanceSheet 15-8-19'!$A$11:$CN$476,68,FALSE)</f>
        <v>-2855.2094999999999</v>
      </c>
      <c r="BQ149" s="3">
        <f>VLOOKUP(A149,'BalanceSheet 15-8-19'!$A$11:$CN$476,69,FALSE)</f>
        <v>-2855.2094999999999</v>
      </c>
      <c r="BR149" s="3">
        <f>VLOOKUP(A149,'BalanceSheet 15-8-19'!$A$11:$CN$476,70,FALSE)</f>
        <v>-2855.2094999999999</v>
      </c>
      <c r="BS149" s="3">
        <f>VLOOKUP(A149,'BalanceSheet 15-8-19'!$A$11:$CN$476,71,FALSE)</f>
        <v>-2855.2094999999999</v>
      </c>
      <c r="BT149" s="3">
        <f>VLOOKUP(A149,'BalanceSheet 15-8-19'!$A$11:$CN$476,72,FALSE)</f>
        <v>-2855.2094999999999</v>
      </c>
      <c r="BU149" s="3">
        <f>VLOOKUP(A149,'BalanceSheet 15-8-19'!$A$11:$CN$476,73,FALSE)</f>
        <v>-2855.2094999999999</v>
      </c>
      <c r="BV149" s="3">
        <f>VLOOKUP(A149,'BalanceSheet 15-8-19'!$A$11:$CN$476,74,FALSE)</f>
        <v>-2855.2094999999999</v>
      </c>
      <c r="BW149" s="3">
        <f>VLOOKUP(A149,'BalanceSheet 15-8-19'!$A$11:$CN$476,75,FALSE)</f>
        <v>-2855.2094999999999</v>
      </c>
      <c r="BX149" s="3">
        <f>VLOOKUP(A149,'BalanceSheet 15-8-19'!$A$11:$CN$476,76,FALSE)</f>
        <v>-2855.2094999999999</v>
      </c>
      <c r="BY149" s="3">
        <f>VLOOKUP(A149,'BalanceSheet 15-8-19'!$A$11:$CN$476,77,FALSE)</f>
        <v>-2855.2094999999999</v>
      </c>
      <c r="BZ149" s="3">
        <f>VLOOKUP(A149,'BalanceSheet 15-8-19'!$A$11:$CN$476,78,FALSE)</f>
        <v>-2855.2094999999999</v>
      </c>
      <c r="CA149" s="3">
        <f>VLOOKUP(A149,'BalanceSheet 15-8-19'!$A$11:$CN$476,79,FALSE)</f>
        <v>-2855.2094999999999</v>
      </c>
      <c r="CB149" s="3">
        <f>VLOOKUP(A149,'BalanceSheet 15-8-19'!$A$11:$CN$476,80,FALSE)</f>
        <v>-2855.2094999999999</v>
      </c>
      <c r="CC149" s="3">
        <f>VLOOKUP(A149,'BalanceSheet 15-8-19'!$A$11:$CN$476,81,FALSE)</f>
        <v>-2855.2094999999999</v>
      </c>
      <c r="CD149" s="3">
        <f>VLOOKUP(A149,'BalanceSheet 15-8-19'!$A$11:$CN$476,82,FALSE)</f>
        <v>-2855.2094999999999</v>
      </c>
      <c r="CE149" s="3">
        <f>VLOOKUP(A149,'BalanceSheet 15-8-19'!$A$11:$CN$476,83,FALSE)</f>
        <v>-2855.2094999999999</v>
      </c>
      <c r="CF149" s="3">
        <f>VLOOKUP(A149,'BalanceSheet 15-8-19'!$A$11:$CN$476,84,FALSE)</f>
        <v>-2855.2094999999999</v>
      </c>
      <c r="CG149" s="3">
        <f>VLOOKUP(A149,'BalanceSheet 15-8-19'!$A$11:$CN$476,85,FALSE)</f>
        <v>-2855.2094999999999</v>
      </c>
      <c r="CH149" s="3">
        <f>VLOOKUP(A149,'BalanceSheet 15-8-19'!$A$11:$CN$476,86,FALSE)</f>
        <v>-2855.2094999999999</v>
      </c>
      <c r="CI149" s="3">
        <f>VLOOKUP(A149,'BalanceSheet 15-8-19'!$A$11:$CN$476,87,FALSE)</f>
        <v>-2855.2094999999999</v>
      </c>
      <c r="CJ149" s="3">
        <f>VLOOKUP(A149,'BalanceSheet 15-8-19'!$A$11:$CN$476,88,FALSE)</f>
        <v>-2855.2094999999999</v>
      </c>
      <c r="CK149" s="3">
        <f>VLOOKUP(A149,'BalanceSheet 15-8-19'!$A$11:$CN$476,89,FALSE)</f>
        <v>-2855.2094999999999</v>
      </c>
      <c r="CL149" s="3">
        <f>VLOOKUP(A149,'BalanceSheet 15-8-19'!$A$11:$CN$476,90,FALSE)</f>
        <v>-2855.2094999999999</v>
      </c>
      <c r="CM149" s="3">
        <f>VLOOKUP(A149,'BalanceSheet 15-8-19'!$A$11:$CN$476,91,FALSE)</f>
        <v>-2855.2094999999999</v>
      </c>
      <c r="CN149" s="3">
        <f>VLOOKUP(A149,'BalanceSheet 15-8-19'!$A$11:$CS$476,92,FALSE)</f>
        <v>-2855.2094999999999</v>
      </c>
      <c r="CO149" s="3">
        <f>VLOOKUP(A149,'BalanceSheet 15-8-19'!$A$11:$CS$476,93,FALSE)</f>
        <v>-2855.2094999999999</v>
      </c>
      <c r="CP149" s="3">
        <f>VLOOKUP(A149,'BalanceSheet 15-8-19'!$A$11:$CS$476,94,FALSE)</f>
        <v>-2855.2094999999999</v>
      </c>
      <c r="CQ149" s="3">
        <f>VLOOKUP(A149,'BalanceSheet 15-8-19'!$A$11:$CS$476,95,FALSE)</f>
        <v>-2855.2094999999999</v>
      </c>
      <c r="CR149" s="3">
        <f>VLOOKUP(A149,'BalanceSheet 15-8-19'!$A$11:$CS$476,96,FALSE)</f>
        <v>-2855.2094999999999</v>
      </c>
      <c r="CS149" s="3">
        <f t="shared" ref="CS149" si="11">SUM(B149:CR149)</f>
        <v>-254113.64549999981</v>
      </c>
      <c r="CU149" s="19">
        <f>CS149-('BalanceSheet 15-8-19'!CS149-'BalanceSheet 15-8-19'!CV149-'BalanceSheet 15-8-19'!CW149)</f>
        <v>0</v>
      </c>
      <c r="CW149" s="132">
        <f t="shared" si="8"/>
        <v>-77090.656499999968</v>
      </c>
      <c r="CZ149" s="148">
        <f>HLOOKUP(A149,CJE!$I$5:$TV$2054,2050, FALSE)</f>
        <v>0</v>
      </c>
      <c r="DB149" s="148">
        <f t="shared" si="9"/>
        <v>-177022.98899999988</v>
      </c>
    </row>
    <row r="150" spans="1:106" x14ac:dyDescent="0.2">
      <c r="A150" s="3" t="str">
        <f>'BalanceSheet 15-8-19'!A150</f>
        <v>100-207-02 - PREPAID INSURANCE</v>
      </c>
      <c r="B150" s="3">
        <f>VLOOKUP(A150,'BalanceSheet 15-8-19'!$A$11:$CN$476,2,FALSE)</f>
        <v>0</v>
      </c>
      <c r="C150" s="3">
        <f>VLOOKUP(A150,'BalanceSheet 15-8-19'!$A$11:$CN$476,3,FALSE)</f>
        <v>0</v>
      </c>
      <c r="D150" s="3">
        <f>VLOOKUP(A150,'BalanceSheet 15-8-19'!$A$11:$CN$476,4,FALSE)</f>
        <v>0</v>
      </c>
      <c r="E150" s="3">
        <f>VLOOKUP(A150,'BalanceSheet 15-8-19'!$A$11:$CN$476,5,FALSE)</f>
        <v>0</v>
      </c>
      <c r="F150" s="3">
        <f>VLOOKUP(A150,'BalanceSheet 15-8-19'!$A$11:$CN$476,6,FALSE)</f>
        <v>0</v>
      </c>
      <c r="G150" s="3">
        <f>VLOOKUP(A150,'BalanceSheet 15-8-19'!$A$11:$CN$476,7,FALSE)</f>
        <v>0</v>
      </c>
      <c r="H150" s="3">
        <f>VLOOKUP(A150,'BalanceSheet 15-8-19'!$A$11:$CN$476,8,FALSE)</f>
        <v>0</v>
      </c>
      <c r="I150" s="3">
        <f>VLOOKUP(A150,'BalanceSheet 15-8-19'!$A$11:$CN$476,9,FALSE)</f>
        <v>0</v>
      </c>
      <c r="J150" s="3"/>
      <c r="K150" s="3">
        <f>VLOOKUP(A150,'BalanceSheet 15-8-19'!$A$11:$CN$476,11,FALSE)</f>
        <v>0</v>
      </c>
      <c r="L150" s="3">
        <f>VLOOKUP(A150,'BalanceSheet 15-8-19'!$A$11:$CN$476,12,FALSE)</f>
        <v>0</v>
      </c>
      <c r="M150" s="3">
        <f>VLOOKUP(A150,'BalanceSheet 15-8-19'!$A$11:$CN$476,13,FALSE)</f>
        <v>0</v>
      </c>
      <c r="N150" s="3">
        <f>VLOOKUP(A150,'BalanceSheet 15-8-19'!$A$11:$CN$476,14,FALSE)</f>
        <v>0</v>
      </c>
      <c r="O150" s="3">
        <f>VLOOKUP(A150,'BalanceSheet 15-8-19'!$A$11:$CN$476,15,FALSE)</f>
        <v>0</v>
      </c>
      <c r="P150" s="3">
        <f>VLOOKUP(A150,'BalanceSheet 15-8-19'!$A$11:$CN$476,16,FALSE)</f>
        <v>0</v>
      </c>
      <c r="Q150" s="3">
        <f>VLOOKUP(A150,'BalanceSheet 15-8-19'!$A$11:$CN$476,17,FALSE)</f>
        <v>0</v>
      </c>
      <c r="R150" s="3">
        <f>VLOOKUP(A150,'BalanceSheet 15-8-19'!$A$11:$CN$476,18,FALSE)</f>
        <v>0</v>
      </c>
      <c r="S150" s="3">
        <f>VLOOKUP(A150,'BalanceSheet 15-8-19'!$A$11:$CN$476,19,FALSE)</f>
        <v>0</v>
      </c>
      <c r="T150" s="3">
        <f>VLOOKUP(A150,'BalanceSheet 15-8-19'!$A$11:$CN$476,20,FALSE)</f>
        <v>0</v>
      </c>
      <c r="U150" s="3">
        <f>VLOOKUP(A150,'BalanceSheet 15-8-19'!$A$11:$CN$476,21,FALSE)</f>
        <v>0</v>
      </c>
      <c r="V150" s="3">
        <f>VLOOKUP(A150,'BalanceSheet 15-8-19'!$A$11:$CN$476,22,FALSE)</f>
        <v>0</v>
      </c>
      <c r="W150" s="3">
        <f>VLOOKUP(A150,'BalanceSheet 15-8-19'!$A$11:$CN$476,23,FALSE)</f>
        <v>0</v>
      </c>
      <c r="X150" s="3">
        <f>VLOOKUP(A150,'BalanceSheet 15-8-19'!$A$11:$CN$476,24,FALSE)</f>
        <v>0</v>
      </c>
      <c r="Y150" s="3">
        <f>VLOOKUP(A150,'BalanceSheet 15-8-19'!$A$11:$CN$476,25,FALSE)</f>
        <v>0</v>
      </c>
      <c r="Z150" s="3">
        <f>VLOOKUP(A150,'BalanceSheet 15-8-19'!$A$11:$CN$476,26,FALSE)</f>
        <v>0</v>
      </c>
      <c r="AA150" s="3">
        <f>VLOOKUP(A150,'BalanceSheet 15-8-19'!$A$11:$CN$476,27,FALSE)</f>
        <v>0</v>
      </c>
      <c r="AB150" s="3">
        <f>VLOOKUP(A150,'BalanceSheet 15-8-19'!$A$11:$CN$476,28,FALSE)</f>
        <v>0</v>
      </c>
      <c r="AC150" s="3">
        <f>VLOOKUP(A150,'BalanceSheet 15-8-19'!$A$11:$CN$476,29,FALSE)</f>
        <v>0</v>
      </c>
      <c r="AD150" s="3">
        <f>VLOOKUP(A150,'BalanceSheet 15-8-19'!$A$11:$CN$476,30,FALSE)</f>
        <v>0</v>
      </c>
      <c r="AE150" s="3">
        <f>VLOOKUP(A150,'BalanceSheet 15-8-19'!$A$11:$CN$476,31,FALSE)</f>
        <v>0</v>
      </c>
      <c r="AF150" s="3">
        <f>VLOOKUP(A150,'BalanceSheet 15-8-19'!$A$11:$CN$476,32,FALSE)</f>
        <v>0</v>
      </c>
      <c r="AG150" s="3">
        <f>VLOOKUP(A150,'BalanceSheet 15-8-19'!$A$11:$CN$476,33,FALSE)</f>
        <v>0</v>
      </c>
      <c r="AH150" s="3">
        <f>VLOOKUP(A150,'BalanceSheet 15-8-19'!$A$11:$CN$476,34,FALSE)</f>
        <v>0</v>
      </c>
      <c r="AI150" s="3">
        <f>VLOOKUP(A150,'BalanceSheet 15-8-19'!$A$11:$CN$476,35,FALSE)</f>
        <v>0</v>
      </c>
      <c r="AJ150" s="3">
        <f>VLOOKUP(A150,'BalanceSheet 15-8-19'!$A$11:$CN$476,36,FALSE)</f>
        <v>0</v>
      </c>
      <c r="AK150" s="3">
        <f>VLOOKUP(A150,'BalanceSheet 15-8-19'!$A$11:$CN$476,37,FALSE)</f>
        <v>0</v>
      </c>
      <c r="AL150" s="3">
        <f>VLOOKUP(A150,'BalanceSheet 15-8-19'!$A$11:$CN$476,38,FALSE)</f>
        <v>0</v>
      </c>
      <c r="AM150" s="3">
        <f>VLOOKUP(A150,'BalanceSheet 15-8-19'!$A$11:$CN$476,39,FALSE)</f>
        <v>0</v>
      </c>
      <c r="AN150" s="3">
        <f>VLOOKUP(A150,'BalanceSheet 15-8-19'!$A$11:$CN$476,40,FALSE)</f>
        <v>0</v>
      </c>
      <c r="AO150" s="3">
        <f>VLOOKUP(A150,'BalanceSheet 15-8-19'!$A$11:$CN$476,41,FALSE)</f>
        <v>0</v>
      </c>
      <c r="AP150" s="3">
        <f>VLOOKUP(A150,'BalanceSheet 15-8-19'!$A$11:$CN$476,42,FALSE)</f>
        <v>0</v>
      </c>
      <c r="AQ150" s="3">
        <f>VLOOKUP(A150,'BalanceSheet 15-8-19'!$A$11:$CN$476,43,FALSE)</f>
        <v>0</v>
      </c>
      <c r="AR150" s="3">
        <f>VLOOKUP(A150,'BalanceSheet 15-8-19'!$A$11:$CN$476,44,FALSE)</f>
        <v>0</v>
      </c>
      <c r="AS150" s="3">
        <f>VLOOKUP(A150,'BalanceSheet 15-8-19'!$A$11:$CN$476,45,FALSE)</f>
        <v>0</v>
      </c>
      <c r="AT150" s="3">
        <f>VLOOKUP(A150,'BalanceSheet 15-8-19'!$A$11:$CN$476,46,FALSE)</f>
        <v>0</v>
      </c>
      <c r="AU150" s="3">
        <f>VLOOKUP(A150,'BalanceSheet 15-8-19'!$A$11:$CN$476,47,FALSE)</f>
        <v>0</v>
      </c>
      <c r="AV150" s="3">
        <f>VLOOKUP(A150,'BalanceSheet 15-8-19'!$A$11:$CN$476,48,FALSE)</f>
        <v>0</v>
      </c>
      <c r="AW150" s="3">
        <f>VLOOKUP(A150,'BalanceSheet 15-8-19'!$A$11:$CN$476,49,FALSE)</f>
        <v>0</v>
      </c>
      <c r="AX150" s="3">
        <f>VLOOKUP(A150,'BalanceSheet 15-8-19'!$A$11:$CN$476,50,FALSE)</f>
        <v>0</v>
      </c>
      <c r="AY150" s="3">
        <f>VLOOKUP(A150,'BalanceSheet 15-8-19'!$A$11:$CN$476,51,FALSE)</f>
        <v>0</v>
      </c>
      <c r="AZ150" s="3">
        <f>VLOOKUP(A150,'BalanceSheet 15-8-19'!$A$11:$CN$476,52,FALSE)</f>
        <v>0</v>
      </c>
      <c r="BA150" s="3">
        <f>VLOOKUP(A150,'BalanceSheet 15-8-19'!$A$11:$CN$476,53,FALSE)</f>
        <v>0</v>
      </c>
      <c r="BB150" s="3">
        <f>VLOOKUP(A150,'BalanceSheet 15-8-19'!$A$11:$CN$476,54,FALSE)</f>
        <v>0</v>
      </c>
      <c r="BC150" s="3">
        <f>VLOOKUP(A150,'BalanceSheet 15-8-19'!$A$11:$CN$476,55,FALSE)</f>
        <v>0</v>
      </c>
      <c r="BD150" s="3">
        <f>VLOOKUP(A150,'BalanceSheet 15-8-19'!$A$11:$CN$476,56,FALSE)</f>
        <v>0</v>
      </c>
      <c r="BE150" s="3">
        <f>VLOOKUP(A150,'BalanceSheet 15-8-19'!$A$11:$CN$476,57,FALSE)</f>
        <v>0</v>
      </c>
      <c r="BF150" s="3">
        <f>VLOOKUP(A150,'BalanceSheet 15-8-19'!$A$11:$CN$476,58,FALSE)</f>
        <v>0</v>
      </c>
      <c r="BG150" s="12">
        <f>VLOOKUP(A150,'BalanceSheet 15-8-19'!$A$11:$CN$476,59,FALSE)</f>
        <v>0</v>
      </c>
      <c r="BH150" s="3">
        <f>VLOOKUP(A150,'BalanceSheet 15-8-19'!$A$11:$CN$476,60,FALSE)</f>
        <v>0</v>
      </c>
      <c r="BI150" s="3">
        <f>VLOOKUP(A150,'BalanceSheet 15-8-19'!$A$11:$CN$476,61,FALSE)</f>
        <v>0</v>
      </c>
      <c r="BJ150" s="3">
        <f>VLOOKUP(A150,'BalanceSheet 15-8-19'!$A$11:$CN$476,62,FALSE)</f>
        <v>0</v>
      </c>
      <c r="BK150" s="3"/>
      <c r="BL150" s="3">
        <f>VLOOKUP(A150,'BalanceSheet 15-8-19'!$A$11:$CN$476,64,FALSE)</f>
        <v>0</v>
      </c>
      <c r="BM150" s="3">
        <f>VLOOKUP(A150,'BalanceSheet 15-8-19'!$A$11:$CN$476,65,FALSE)</f>
        <v>0</v>
      </c>
      <c r="BN150" s="3">
        <f>VLOOKUP(A150,'BalanceSheet 15-8-19'!$A$11:$CN$476,66,FALSE)</f>
        <v>0</v>
      </c>
      <c r="BO150" s="3">
        <f>VLOOKUP(A150,'BalanceSheet 15-8-19'!$A$11:$CN$476,67,FALSE)</f>
        <v>0</v>
      </c>
      <c r="BP150" s="3">
        <f>VLOOKUP(A150,'BalanceSheet 15-8-19'!$A$11:$CN$476,68,FALSE)</f>
        <v>0</v>
      </c>
      <c r="BQ150" s="3">
        <f>VLOOKUP(A150,'BalanceSheet 15-8-19'!$A$11:$CN$476,69,FALSE)</f>
        <v>0</v>
      </c>
      <c r="BR150" s="3">
        <f>VLOOKUP(A150,'BalanceSheet 15-8-19'!$A$11:$CN$476,70,FALSE)</f>
        <v>0</v>
      </c>
      <c r="BS150" s="3">
        <f>VLOOKUP(A150,'BalanceSheet 15-8-19'!$A$11:$CN$476,71,FALSE)</f>
        <v>0</v>
      </c>
      <c r="BT150" s="3">
        <f>VLOOKUP(A150,'BalanceSheet 15-8-19'!$A$11:$CN$476,72,FALSE)</f>
        <v>0</v>
      </c>
      <c r="BU150" s="3">
        <f>VLOOKUP(A150,'BalanceSheet 15-8-19'!$A$11:$CN$476,73,FALSE)</f>
        <v>0</v>
      </c>
      <c r="BV150" s="3">
        <f>VLOOKUP(A150,'BalanceSheet 15-8-19'!$A$11:$CN$476,74,FALSE)</f>
        <v>0</v>
      </c>
      <c r="BW150" s="3">
        <f>VLOOKUP(A150,'BalanceSheet 15-8-19'!$A$11:$CN$476,75,FALSE)</f>
        <v>0</v>
      </c>
      <c r="BX150" s="3">
        <f>VLOOKUP(A150,'BalanceSheet 15-8-19'!$A$11:$CN$476,76,FALSE)</f>
        <v>0</v>
      </c>
      <c r="BY150" s="3">
        <f>VLOOKUP(A150,'BalanceSheet 15-8-19'!$A$11:$CN$476,77,FALSE)</f>
        <v>0</v>
      </c>
      <c r="BZ150" s="3">
        <f>VLOOKUP(A150,'BalanceSheet 15-8-19'!$A$11:$CN$476,78,FALSE)</f>
        <v>0</v>
      </c>
      <c r="CA150" s="3">
        <f>VLOOKUP(A150,'BalanceSheet 15-8-19'!$A$11:$CN$476,79,FALSE)</f>
        <v>0</v>
      </c>
      <c r="CB150" s="3">
        <f>VLOOKUP(A150,'BalanceSheet 15-8-19'!$A$11:$CN$476,80,FALSE)</f>
        <v>0</v>
      </c>
      <c r="CC150" s="3">
        <f>VLOOKUP(A150,'BalanceSheet 15-8-19'!$A$11:$CN$476,81,FALSE)</f>
        <v>0</v>
      </c>
      <c r="CD150" s="3">
        <f>VLOOKUP(A150,'BalanceSheet 15-8-19'!$A$11:$CN$476,82,FALSE)</f>
        <v>0</v>
      </c>
      <c r="CE150" s="3">
        <f>VLOOKUP(A150,'BalanceSheet 15-8-19'!$A$11:$CN$476,83,FALSE)</f>
        <v>0</v>
      </c>
      <c r="CF150" s="3">
        <f>VLOOKUP(A150,'BalanceSheet 15-8-19'!$A$11:$CN$476,84,FALSE)</f>
        <v>0</v>
      </c>
      <c r="CG150" s="3">
        <f>VLOOKUP(A150,'BalanceSheet 15-8-19'!$A$11:$CN$476,85,FALSE)</f>
        <v>0</v>
      </c>
      <c r="CH150" s="3">
        <f>VLOOKUP(A150,'BalanceSheet 15-8-19'!$A$11:$CN$476,86,FALSE)</f>
        <v>0</v>
      </c>
      <c r="CI150" s="3">
        <f>VLOOKUP(A150,'BalanceSheet 15-8-19'!$A$11:$CN$476,87,FALSE)</f>
        <v>0</v>
      </c>
      <c r="CJ150" s="3">
        <f>VLOOKUP(A150,'BalanceSheet 15-8-19'!$A$11:$CN$476,88,FALSE)</f>
        <v>0</v>
      </c>
      <c r="CK150" s="3">
        <f>VLOOKUP(A150,'BalanceSheet 15-8-19'!$A$11:$CN$476,89,FALSE)</f>
        <v>0</v>
      </c>
      <c r="CL150" s="3">
        <f>VLOOKUP(A150,'BalanceSheet 15-8-19'!$A$11:$CN$476,90,FALSE)</f>
        <v>0</v>
      </c>
      <c r="CM150" s="3">
        <f>VLOOKUP(A150,'BalanceSheet 15-8-19'!$A$11:$CN$476,91,FALSE)</f>
        <v>0</v>
      </c>
      <c r="CN150" s="3">
        <f>VLOOKUP(A150,'BalanceSheet 15-8-19'!$A$11:$CS$476,92,FALSE)</f>
        <v>0</v>
      </c>
      <c r="CO150" s="3">
        <f>VLOOKUP(A150,'BalanceSheet 15-8-19'!$A$11:$CS$476,93,FALSE)</f>
        <v>0</v>
      </c>
      <c r="CP150" s="3">
        <f>VLOOKUP(A150,'BalanceSheet 15-8-19'!$A$11:$CS$476,94,FALSE)</f>
        <v>0</v>
      </c>
      <c r="CQ150" s="3">
        <f>VLOOKUP(A150,'BalanceSheet 15-8-19'!$A$11:$CS$476,95,FALSE)</f>
        <v>0</v>
      </c>
      <c r="CR150" s="3">
        <f>VLOOKUP(A150,'BalanceSheet 15-8-19'!$A$11:$CS$476,96,FALSE)</f>
        <v>0</v>
      </c>
      <c r="CS150" s="3">
        <f t="shared" si="10"/>
        <v>0</v>
      </c>
      <c r="CU150" s="19">
        <f>CS150-('BalanceSheet 15-8-19'!CS150-'BalanceSheet 15-8-19'!CV150-'BalanceSheet 15-8-19'!CW150)</f>
        <v>0</v>
      </c>
      <c r="CW150" s="132">
        <f t="shared" si="8"/>
        <v>0</v>
      </c>
      <c r="CZ150" s="148">
        <f>HLOOKUP(A150,CJE!$I$5:$TV$2054,2050, FALSE)</f>
        <v>0</v>
      </c>
      <c r="DB150" s="148">
        <f t="shared" si="9"/>
        <v>0</v>
      </c>
    </row>
    <row r="151" spans="1:106" x14ac:dyDescent="0.2">
      <c r="A151" s="3" t="str">
        <f>'BalanceSheet 15-8-19'!A151</f>
        <v>100-207-04 - OTHER PREPAID EXPENSES</v>
      </c>
      <c r="B151" s="3">
        <f>VLOOKUP(A151,'BalanceSheet 15-8-19'!$A$11:$CN$476,2,FALSE)</f>
        <v>0</v>
      </c>
      <c r="C151" s="3">
        <f>VLOOKUP(A151,'BalanceSheet 15-8-19'!$A$11:$CN$476,3,FALSE)</f>
        <v>0</v>
      </c>
      <c r="D151" s="3">
        <f>VLOOKUP(A151,'BalanceSheet 15-8-19'!$A$11:$CN$476,4,FALSE)</f>
        <v>0</v>
      </c>
      <c r="E151" s="3">
        <f>VLOOKUP(A151,'BalanceSheet 15-8-19'!$A$11:$CN$476,5,FALSE)</f>
        <v>0</v>
      </c>
      <c r="F151" s="3">
        <f>VLOOKUP(A151,'BalanceSheet 15-8-19'!$A$11:$CN$476,6,FALSE)</f>
        <v>0</v>
      </c>
      <c r="G151" s="3">
        <f>VLOOKUP(A151,'BalanceSheet 15-8-19'!$A$11:$CN$476,7,FALSE)</f>
        <v>0</v>
      </c>
      <c r="H151" s="3">
        <f>VLOOKUP(A151,'BalanceSheet 15-8-19'!$A$11:$CN$476,8,FALSE)</f>
        <v>0</v>
      </c>
      <c r="I151" s="3">
        <f>VLOOKUP(A151,'BalanceSheet 15-8-19'!$A$11:$CN$476,9,FALSE)</f>
        <v>0</v>
      </c>
      <c r="J151" s="3"/>
      <c r="K151" s="3">
        <f>VLOOKUP(A151,'BalanceSheet 15-8-19'!$A$11:$CN$476,11,FALSE)</f>
        <v>0</v>
      </c>
      <c r="L151" s="3">
        <f>VLOOKUP(A151,'BalanceSheet 15-8-19'!$A$11:$CN$476,12,FALSE)</f>
        <v>0</v>
      </c>
      <c r="M151" s="3">
        <f>VLOOKUP(A151,'BalanceSheet 15-8-19'!$A$11:$CN$476,13,FALSE)</f>
        <v>0</v>
      </c>
      <c r="N151" s="3">
        <f>VLOOKUP(A151,'BalanceSheet 15-8-19'!$A$11:$CN$476,14,FALSE)</f>
        <v>0</v>
      </c>
      <c r="O151" s="3">
        <f>VLOOKUP(A151,'BalanceSheet 15-8-19'!$A$11:$CN$476,15,FALSE)</f>
        <v>0</v>
      </c>
      <c r="P151" s="3">
        <f>VLOOKUP(A151,'BalanceSheet 15-8-19'!$A$11:$CN$476,16,FALSE)</f>
        <v>0</v>
      </c>
      <c r="Q151" s="3">
        <f>VLOOKUP(A151,'BalanceSheet 15-8-19'!$A$11:$CN$476,17,FALSE)</f>
        <v>0</v>
      </c>
      <c r="R151" s="3">
        <f>VLOOKUP(A151,'BalanceSheet 15-8-19'!$A$11:$CN$476,18,FALSE)</f>
        <v>0</v>
      </c>
      <c r="S151" s="3">
        <f>VLOOKUP(A151,'BalanceSheet 15-8-19'!$A$11:$CN$476,19,FALSE)</f>
        <v>0</v>
      </c>
      <c r="T151" s="3">
        <f>VLOOKUP(A151,'BalanceSheet 15-8-19'!$A$11:$CN$476,20,FALSE)</f>
        <v>0</v>
      </c>
      <c r="U151" s="3">
        <f>VLOOKUP(A151,'BalanceSheet 15-8-19'!$A$11:$CN$476,21,FALSE)</f>
        <v>0</v>
      </c>
      <c r="V151" s="3">
        <f>VLOOKUP(A151,'BalanceSheet 15-8-19'!$A$11:$CN$476,22,FALSE)</f>
        <v>0</v>
      </c>
      <c r="W151" s="3">
        <f>VLOOKUP(A151,'BalanceSheet 15-8-19'!$A$11:$CN$476,23,FALSE)</f>
        <v>0</v>
      </c>
      <c r="X151" s="3">
        <f>VLOOKUP(A151,'BalanceSheet 15-8-19'!$A$11:$CN$476,24,FALSE)</f>
        <v>0</v>
      </c>
      <c r="Y151" s="3">
        <f>VLOOKUP(A151,'BalanceSheet 15-8-19'!$A$11:$CN$476,25,FALSE)</f>
        <v>0</v>
      </c>
      <c r="Z151" s="3">
        <f>VLOOKUP(A151,'BalanceSheet 15-8-19'!$A$11:$CN$476,26,FALSE)</f>
        <v>0</v>
      </c>
      <c r="AA151" s="3">
        <f>VLOOKUP(A151,'BalanceSheet 15-8-19'!$A$11:$CN$476,27,FALSE)</f>
        <v>0</v>
      </c>
      <c r="AB151" s="3">
        <f>VLOOKUP(A151,'BalanceSheet 15-8-19'!$A$11:$CN$476,28,FALSE)</f>
        <v>0</v>
      </c>
      <c r="AC151" s="3">
        <f>VLOOKUP(A151,'BalanceSheet 15-8-19'!$A$11:$CN$476,29,FALSE)</f>
        <v>0</v>
      </c>
      <c r="AD151" s="3">
        <f>VLOOKUP(A151,'BalanceSheet 15-8-19'!$A$11:$CN$476,30,FALSE)</f>
        <v>0</v>
      </c>
      <c r="AE151" s="3">
        <f>VLOOKUP(A151,'BalanceSheet 15-8-19'!$A$11:$CN$476,31,FALSE)</f>
        <v>0</v>
      </c>
      <c r="AF151" s="3">
        <f>VLOOKUP(A151,'BalanceSheet 15-8-19'!$A$11:$CN$476,32,FALSE)</f>
        <v>0</v>
      </c>
      <c r="AG151" s="3">
        <f>VLOOKUP(A151,'BalanceSheet 15-8-19'!$A$11:$CN$476,33,FALSE)</f>
        <v>0</v>
      </c>
      <c r="AH151" s="3">
        <f>VLOOKUP(A151,'BalanceSheet 15-8-19'!$A$11:$CN$476,34,FALSE)</f>
        <v>0</v>
      </c>
      <c r="AI151" s="3">
        <f>VLOOKUP(A151,'BalanceSheet 15-8-19'!$A$11:$CN$476,35,FALSE)</f>
        <v>0</v>
      </c>
      <c r="AJ151" s="3">
        <f>VLOOKUP(A151,'BalanceSheet 15-8-19'!$A$11:$CN$476,36,FALSE)</f>
        <v>0</v>
      </c>
      <c r="AK151" s="3">
        <f>VLOOKUP(A151,'BalanceSheet 15-8-19'!$A$11:$CN$476,37,FALSE)</f>
        <v>0</v>
      </c>
      <c r="AL151" s="3">
        <f>VLOOKUP(A151,'BalanceSheet 15-8-19'!$A$11:$CN$476,38,FALSE)</f>
        <v>0</v>
      </c>
      <c r="AM151" s="3">
        <f>VLOOKUP(A151,'BalanceSheet 15-8-19'!$A$11:$CN$476,39,FALSE)</f>
        <v>0</v>
      </c>
      <c r="AN151" s="3">
        <f>VLOOKUP(A151,'BalanceSheet 15-8-19'!$A$11:$CN$476,40,FALSE)</f>
        <v>0</v>
      </c>
      <c r="AO151" s="3">
        <f>VLOOKUP(A151,'BalanceSheet 15-8-19'!$A$11:$CN$476,41,FALSE)</f>
        <v>0</v>
      </c>
      <c r="AP151" s="3">
        <f>VLOOKUP(A151,'BalanceSheet 15-8-19'!$A$11:$CN$476,42,FALSE)</f>
        <v>0</v>
      </c>
      <c r="AQ151" s="3">
        <f>VLOOKUP(A151,'BalanceSheet 15-8-19'!$A$11:$CN$476,43,FALSE)</f>
        <v>0</v>
      </c>
      <c r="AR151" s="3">
        <f>VLOOKUP(A151,'BalanceSheet 15-8-19'!$A$11:$CN$476,44,FALSE)</f>
        <v>0</v>
      </c>
      <c r="AS151" s="3">
        <f>VLOOKUP(A151,'BalanceSheet 15-8-19'!$A$11:$CN$476,45,FALSE)</f>
        <v>0</v>
      </c>
      <c r="AT151" s="3">
        <f>VLOOKUP(A151,'BalanceSheet 15-8-19'!$A$11:$CN$476,46,FALSE)</f>
        <v>0</v>
      </c>
      <c r="AU151" s="3">
        <f>VLOOKUP(A151,'BalanceSheet 15-8-19'!$A$11:$CN$476,47,FALSE)</f>
        <v>0</v>
      </c>
      <c r="AV151" s="3">
        <f>VLOOKUP(A151,'BalanceSheet 15-8-19'!$A$11:$CN$476,48,FALSE)</f>
        <v>0</v>
      </c>
      <c r="AW151" s="3">
        <f>VLOOKUP(A151,'BalanceSheet 15-8-19'!$A$11:$CN$476,49,FALSE)</f>
        <v>0</v>
      </c>
      <c r="AX151" s="3">
        <f>VLOOKUP(A151,'BalanceSheet 15-8-19'!$A$11:$CN$476,50,FALSE)</f>
        <v>0</v>
      </c>
      <c r="AY151" s="3">
        <f>VLOOKUP(A151,'BalanceSheet 15-8-19'!$A$11:$CN$476,51,FALSE)</f>
        <v>0</v>
      </c>
      <c r="AZ151" s="3">
        <f>VLOOKUP(A151,'BalanceSheet 15-8-19'!$A$11:$CN$476,52,FALSE)</f>
        <v>0</v>
      </c>
      <c r="BA151" s="3">
        <f>VLOOKUP(A151,'BalanceSheet 15-8-19'!$A$11:$CN$476,53,FALSE)</f>
        <v>0</v>
      </c>
      <c r="BB151" s="3">
        <f>VLOOKUP(A151,'BalanceSheet 15-8-19'!$A$11:$CN$476,54,FALSE)</f>
        <v>0</v>
      </c>
      <c r="BC151" s="3">
        <f>VLOOKUP(A151,'BalanceSheet 15-8-19'!$A$11:$CN$476,55,FALSE)</f>
        <v>0</v>
      </c>
      <c r="BD151" s="3">
        <f>VLOOKUP(A151,'BalanceSheet 15-8-19'!$A$11:$CN$476,56,FALSE)</f>
        <v>0</v>
      </c>
      <c r="BE151" s="3">
        <f>VLOOKUP(A151,'BalanceSheet 15-8-19'!$A$11:$CN$476,57,FALSE)</f>
        <v>0</v>
      </c>
      <c r="BF151" s="3">
        <f>VLOOKUP(A151,'BalanceSheet 15-8-19'!$A$11:$CN$476,58,FALSE)</f>
        <v>0</v>
      </c>
      <c r="BG151" s="12">
        <f>VLOOKUP(A151,'BalanceSheet 15-8-19'!$A$11:$CN$476,59,FALSE)</f>
        <v>0</v>
      </c>
      <c r="BH151" s="3">
        <f>VLOOKUP(A151,'BalanceSheet 15-8-19'!$A$11:$CN$476,60,FALSE)</f>
        <v>0</v>
      </c>
      <c r="BI151" s="3">
        <f>VLOOKUP(A151,'BalanceSheet 15-8-19'!$A$11:$CN$476,61,FALSE)</f>
        <v>0</v>
      </c>
      <c r="BJ151" s="3">
        <f>VLOOKUP(A151,'BalanceSheet 15-8-19'!$A$11:$CN$476,62,FALSE)</f>
        <v>0</v>
      </c>
      <c r="BK151" s="3"/>
      <c r="BL151" s="3">
        <f>VLOOKUP(A151,'BalanceSheet 15-8-19'!$A$11:$CN$476,64,FALSE)</f>
        <v>0</v>
      </c>
      <c r="BM151" s="3">
        <f>VLOOKUP(A151,'BalanceSheet 15-8-19'!$A$11:$CN$476,65,FALSE)</f>
        <v>0</v>
      </c>
      <c r="BN151" s="3">
        <f>VLOOKUP(A151,'BalanceSheet 15-8-19'!$A$11:$CN$476,66,FALSE)</f>
        <v>0</v>
      </c>
      <c r="BO151" s="3">
        <f>VLOOKUP(A151,'BalanceSheet 15-8-19'!$A$11:$CN$476,67,FALSE)</f>
        <v>0</v>
      </c>
      <c r="BP151" s="3">
        <f>VLOOKUP(A151,'BalanceSheet 15-8-19'!$A$11:$CN$476,68,FALSE)</f>
        <v>0</v>
      </c>
      <c r="BQ151" s="3">
        <f>VLOOKUP(A151,'BalanceSheet 15-8-19'!$A$11:$CN$476,69,FALSE)</f>
        <v>0</v>
      </c>
      <c r="BR151" s="3">
        <f>VLOOKUP(A151,'BalanceSheet 15-8-19'!$A$11:$CN$476,70,FALSE)</f>
        <v>0</v>
      </c>
      <c r="BS151" s="3">
        <f>VLOOKUP(A151,'BalanceSheet 15-8-19'!$A$11:$CN$476,71,FALSE)</f>
        <v>0</v>
      </c>
      <c r="BT151" s="3">
        <f>VLOOKUP(A151,'BalanceSheet 15-8-19'!$A$11:$CN$476,72,FALSE)</f>
        <v>0</v>
      </c>
      <c r="BU151" s="3">
        <f>VLOOKUP(A151,'BalanceSheet 15-8-19'!$A$11:$CN$476,73,FALSE)</f>
        <v>0</v>
      </c>
      <c r="BV151" s="3">
        <f>VLOOKUP(A151,'BalanceSheet 15-8-19'!$A$11:$CN$476,74,FALSE)</f>
        <v>0</v>
      </c>
      <c r="BW151" s="3">
        <f>VLOOKUP(A151,'BalanceSheet 15-8-19'!$A$11:$CN$476,75,FALSE)</f>
        <v>0</v>
      </c>
      <c r="BX151" s="3">
        <f>VLOOKUP(A151,'BalanceSheet 15-8-19'!$A$11:$CN$476,76,FALSE)</f>
        <v>0</v>
      </c>
      <c r="BY151" s="3">
        <f>VLOOKUP(A151,'BalanceSheet 15-8-19'!$A$11:$CN$476,77,FALSE)</f>
        <v>0</v>
      </c>
      <c r="BZ151" s="3">
        <f>VLOOKUP(A151,'BalanceSheet 15-8-19'!$A$11:$CN$476,78,FALSE)</f>
        <v>0</v>
      </c>
      <c r="CA151" s="3">
        <f>VLOOKUP(A151,'BalanceSheet 15-8-19'!$A$11:$CN$476,79,FALSE)</f>
        <v>0</v>
      </c>
      <c r="CB151" s="3">
        <f>VLOOKUP(A151,'BalanceSheet 15-8-19'!$A$11:$CN$476,80,FALSE)</f>
        <v>0</v>
      </c>
      <c r="CC151" s="3">
        <f>VLOOKUP(A151,'BalanceSheet 15-8-19'!$A$11:$CN$476,81,FALSE)</f>
        <v>0</v>
      </c>
      <c r="CD151" s="3">
        <f>VLOOKUP(A151,'BalanceSheet 15-8-19'!$A$11:$CN$476,82,FALSE)</f>
        <v>0</v>
      </c>
      <c r="CE151" s="3">
        <f>VLOOKUP(A151,'BalanceSheet 15-8-19'!$A$11:$CN$476,83,FALSE)</f>
        <v>0</v>
      </c>
      <c r="CF151" s="3">
        <f>VLOOKUP(A151,'BalanceSheet 15-8-19'!$A$11:$CN$476,84,FALSE)</f>
        <v>0</v>
      </c>
      <c r="CG151" s="3">
        <f>VLOOKUP(A151,'BalanceSheet 15-8-19'!$A$11:$CN$476,85,FALSE)</f>
        <v>0</v>
      </c>
      <c r="CH151" s="3">
        <f>VLOOKUP(A151,'BalanceSheet 15-8-19'!$A$11:$CN$476,86,FALSE)</f>
        <v>0</v>
      </c>
      <c r="CI151" s="3">
        <f>VLOOKUP(A151,'BalanceSheet 15-8-19'!$A$11:$CN$476,87,FALSE)</f>
        <v>0</v>
      </c>
      <c r="CJ151" s="3">
        <f>VLOOKUP(A151,'BalanceSheet 15-8-19'!$A$11:$CN$476,88,FALSE)</f>
        <v>0</v>
      </c>
      <c r="CK151" s="3">
        <f>VLOOKUP(A151,'BalanceSheet 15-8-19'!$A$11:$CN$476,89,FALSE)</f>
        <v>0</v>
      </c>
      <c r="CL151" s="3">
        <f>VLOOKUP(A151,'BalanceSheet 15-8-19'!$A$11:$CN$476,90,FALSE)</f>
        <v>0</v>
      </c>
      <c r="CM151" s="3">
        <f>VLOOKUP(A151,'BalanceSheet 15-8-19'!$A$11:$CN$476,91,FALSE)</f>
        <v>0</v>
      </c>
      <c r="CN151" s="3">
        <f>VLOOKUP(A151,'BalanceSheet 15-8-19'!$A$11:$CS$476,92,FALSE)</f>
        <v>0</v>
      </c>
      <c r="CO151" s="3">
        <f>VLOOKUP(A151,'BalanceSheet 15-8-19'!$A$11:$CS$476,93,FALSE)</f>
        <v>0</v>
      </c>
      <c r="CP151" s="3">
        <f>VLOOKUP(A151,'BalanceSheet 15-8-19'!$A$11:$CS$476,94,FALSE)</f>
        <v>0</v>
      </c>
      <c r="CQ151" s="3">
        <f>VLOOKUP(A151,'BalanceSheet 15-8-19'!$A$11:$CS$476,95,FALSE)</f>
        <v>0</v>
      </c>
      <c r="CR151" s="3">
        <f>VLOOKUP(A151,'BalanceSheet 15-8-19'!$A$11:$CS$476,96,FALSE)</f>
        <v>0</v>
      </c>
      <c r="CS151" s="3">
        <f t="shared" si="10"/>
        <v>0</v>
      </c>
      <c r="CU151" s="19">
        <f>CS151-('BalanceSheet 15-8-19'!CS151-'BalanceSheet 15-8-19'!CV151-'BalanceSheet 15-8-19'!CW151)</f>
        <v>0</v>
      </c>
      <c r="CW151" s="132">
        <f t="shared" si="8"/>
        <v>0</v>
      </c>
      <c r="CZ151" s="148">
        <f>HLOOKUP(A151,CJE!$I$5:$TV$2054,2050, FALSE)</f>
        <v>0</v>
      </c>
      <c r="DB151" s="200">
        <f t="shared" si="9"/>
        <v>0</v>
      </c>
    </row>
    <row r="152" spans="1:106" x14ac:dyDescent="0.2">
      <c r="A152" s="4" t="str">
        <f>'BalanceSheet 15-8-19'!A152</f>
        <v>Total - 100-207 - Prepayment</v>
      </c>
      <c r="B152" s="9">
        <f>VLOOKUP(A152,'BalanceSheet 15-8-19'!$A$11:$CN$476,2,FALSE)</f>
        <v>0</v>
      </c>
      <c r="C152" s="9">
        <f>VLOOKUP(A152,'BalanceSheet 15-8-19'!$A$11:$CN$476,3,FALSE)</f>
        <v>0</v>
      </c>
      <c r="D152" s="9">
        <f>VLOOKUP(A152,'BalanceSheet 15-8-19'!$A$11:$CN$476,4,FALSE)</f>
        <v>0</v>
      </c>
      <c r="E152" s="9">
        <f>VLOOKUP(A152,'BalanceSheet 15-8-19'!$A$11:$CN$476,5,FALSE)</f>
        <v>0</v>
      </c>
      <c r="F152" s="9">
        <f>VLOOKUP(A152,'BalanceSheet 15-8-19'!$A$11:$CN$476,6,FALSE)</f>
        <v>-2855.2094999999999</v>
      </c>
      <c r="G152" s="9">
        <f>VLOOKUP(A152,'BalanceSheet 15-8-19'!$A$11:$CN$476,7,FALSE)</f>
        <v>-2855.2094999999999</v>
      </c>
      <c r="H152" s="9">
        <f>VLOOKUP(A152,'BalanceSheet 15-8-19'!$A$11:$CN$476,8,FALSE)</f>
        <v>-2855.2094999999999</v>
      </c>
      <c r="I152" s="9">
        <f>VLOOKUP(A152,'BalanceSheet 15-8-19'!$A$11:$CN$476,9,FALSE)</f>
        <v>-2855.2094999999999</v>
      </c>
      <c r="J152" s="9"/>
      <c r="K152" s="9">
        <f>VLOOKUP(A152,'BalanceSheet 15-8-19'!$A$11:$CN$476,11,FALSE)</f>
        <v>-2855.2094999999999</v>
      </c>
      <c r="L152" s="9">
        <f>VLOOKUP(A152,'BalanceSheet 15-8-19'!$A$11:$CN$476,12,FALSE)</f>
        <v>-2855.2094999999999</v>
      </c>
      <c r="M152" s="9">
        <f>VLOOKUP(A152,'BalanceSheet 15-8-19'!$A$11:$CN$476,13,FALSE)</f>
        <v>-2855.2094999999999</v>
      </c>
      <c r="N152" s="9">
        <f>VLOOKUP(A152,'BalanceSheet 15-8-19'!$A$11:$CN$476,14,FALSE)</f>
        <v>-2855.2094999999999</v>
      </c>
      <c r="O152" s="9">
        <f>VLOOKUP(A152,'BalanceSheet 15-8-19'!$A$11:$CN$476,15,FALSE)</f>
        <v>-2855.2094999999999</v>
      </c>
      <c r="P152" s="9">
        <f>VLOOKUP(A152,'BalanceSheet 15-8-19'!$A$11:$CN$476,16,FALSE)</f>
        <v>-2855.2094999999999</v>
      </c>
      <c r="Q152" s="9">
        <f>VLOOKUP(A152,'BalanceSheet 15-8-19'!$A$11:$CN$476,17,FALSE)</f>
        <v>-2855.2094999999999</v>
      </c>
      <c r="R152" s="9">
        <f>VLOOKUP(A152,'BalanceSheet 15-8-19'!$A$11:$CN$476,18,FALSE)</f>
        <v>-2855.2094999999999</v>
      </c>
      <c r="S152" s="9">
        <f>VLOOKUP(A152,'BalanceSheet 15-8-19'!$A$11:$CN$476,19,FALSE)</f>
        <v>-2855.2094999999999</v>
      </c>
      <c r="T152" s="9">
        <f>VLOOKUP(A152,'BalanceSheet 15-8-19'!$A$11:$CN$476,20,FALSE)</f>
        <v>-2855.2094999999999</v>
      </c>
      <c r="U152" s="9">
        <f>VLOOKUP(A152,'BalanceSheet 15-8-19'!$A$11:$CN$476,21,FALSE)</f>
        <v>-2855.2094999999999</v>
      </c>
      <c r="V152" s="9">
        <f>VLOOKUP(A152,'BalanceSheet 15-8-19'!$A$11:$CN$476,22,FALSE)</f>
        <v>-2855.2094999999999</v>
      </c>
      <c r="W152" s="9">
        <f>VLOOKUP(A152,'BalanceSheet 15-8-19'!$A$11:$CN$476,23,FALSE)</f>
        <v>-2855.2094999999999</v>
      </c>
      <c r="X152" s="9">
        <f>VLOOKUP(A152,'BalanceSheet 15-8-19'!$A$11:$CN$476,24,FALSE)</f>
        <v>-2855.2094999999999</v>
      </c>
      <c r="Y152" s="9">
        <f>VLOOKUP(A152,'BalanceSheet 15-8-19'!$A$11:$CN$476,25,FALSE)</f>
        <v>-2855.2094999999999</v>
      </c>
      <c r="Z152" s="9">
        <f>VLOOKUP(A152,'BalanceSheet 15-8-19'!$A$11:$CN$476,26,FALSE)</f>
        <v>-2855.2094999999999</v>
      </c>
      <c r="AA152" s="9">
        <f>VLOOKUP(A152,'BalanceSheet 15-8-19'!$A$11:$CN$476,27,FALSE)</f>
        <v>-2855.2094999999999</v>
      </c>
      <c r="AB152" s="9">
        <f>VLOOKUP(A152,'BalanceSheet 15-8-19'!$A$11:$CN$476,28,FALSE)</f>
        <v>-2855.2094999999999</v>
      </c>
      <c r="AC152" s="9">
        <f>VLOOKUP(A152,'BalanceSheet 15-8-19'!$A$11:$CN$476,29,FALSE)</f>
        <v>-2855.2094999999999</v>
      </c>
      <c r="AD152" s="9">
        <f>VLOOKUP(A152,'BalanceSheet 15-8-19'!$A$11:$CN$476,30,FALSE)</f>
        <v>-2855.2094999999999</v>
      </c>
      <c r="AE152" s="9">
        <f>VLOOKUP(A152,'BalanceSheet 15-8-19'!$A$11:$CN$476,31,FALSE)</f>
        <v>-2855.2094999999999</v>
      </c>
      <c r="AF152" s="9">
        <f>VLOOKUP(A152,'BalanceSheet 15-8-19'!$A$11:$CN$476,32,FALSE)</f>
        <v>-2855.2094999999999</v>
      </c>
      <c r="AG152" s="9">
        <f>VLOOKUP(A152,'BalanceSheet 15-8-19'!$A$11:$CN$476,33,FALSE)</f>
        <v>-2855.2094999999999</v>
      </c>
      <c r="AH152" s="9">
        <f>VLOOKUP(A152,'BalanceSheet 15-8-19'!$A$11:$CN$476,34,FALSE)</f>
        <v>-2855.2094999999999</v>
      </c>
      <c r="AI152" s="9">
        <f>VLOOKUP(A152,'BalanceSheet 15-8-19'!$A$11:$CN$476,35,FALSE)</f>
        <v>-2855.2094999999999</v>
      </c>
      <c r="AJ152" s="9">
        <f>VLOOKUP(A152,'BalanceSheet 15-8-19'!$A$11:$CN$476,36,FALSE)</f>
        <v>-2855.2094999999999</v>
      </c>
      <c r="AK152" s="9">
        <f>VLOOKUP(A152,'BalanceSheet 15-8-19'!$A$11:$CN$476,37,FALSE)</f>
        <v>-2855.2094999999999</v>
      </c>
      <c r="AL152" s="9">
        <f>VLOOKUP(A152,'BalanceSheet 15-8-19'!$A$11:$CN$476,38,FALSE)</f>
        <v>-2855.2094999999999</v>
      </c>
      <c r="AM152" s="9">
        <f>VLOOKUP(A152,'BalanceSheet 15-8-19'!$A$11:$CN$476,39,FALSE)</f>
        <v>-2855.2094999999999</v>
      </c>
      <c r="AN152" s="9">
        <f>VLOOKUP(A152,'BalanceSheet 15-8-19'!$A$11:$CN$476,40,FALSE)</f>
        <v>-2855.2094999999999</v>
      </c>
      <c r="AO152" s="9">
        <f>VLOOKUP(A152,'BalanceSheet 15-8-19'!$A$11:$CN$476,41,FALSE)</f>
        <v>-2855.2094999999999</v>
      </c>
      <c r="AP152" s="9">
        <f>VLOOKUP(A152,'BalanceSheet 15-8-19'!$A$11:$CN$476,42,FALSE)</f>
        <v>-2855.2094999999999</v>
      </c>
      <c r="AQ152" s="9">
        <f>VLOOKUP(A152,'BalanceSheet 15-8-19'!$A$11:$CN$476,43,FALSE)</f>
        <v>-2855.2094999999999</v>
      </c>
      <c r="AR152" s="9">
        <f>VLOOKUP(A152,'BalanceSheet 15-8-19'!$A$11:$CN$476,44,FALSE)</f>
        <v>-2855.2094999999999</v>
      </c>
      <c r="AS152" s="9">
        <f>VLOOKUP(A152,'BalanceSheet 15-8-19'!$A$11:$CN$476,45,FALSE)</f>
        <v>-2855.2094999999999</v>
      </c>
      <c r="AT152" s="9">
        <f>VLOOKUP(A152,'BalanceSheet 15-8-19'!$A$11:$CN$476,46,FALSE)</f>
        <v>-2855.2094999999999</v>
      </c>
      <c r="AU152" s="9">
        <f>VLOOKUP(A152,'BalanceSheet 15-8-19'!$A$11:$CN$476,47,FALSE)</f>
        <v>-2855.2094999999999</v>
      </c>
      <c r="AV152" s="9">
        <f>VLOOKUP(A152,'BalanceSheet 15-8-19'!$A$11:$CN$476,48,FALSE)</f>
        <v>-2855.2094999999999</v>
      </c>
      <c r="AW152" s="9">
        <f>VLOOKUP(A152,'BalanceSheet 15-8-19'!$A$11:$CN$476,49,FALSE)</f>
        <v>-2855.2094999999999</v>
      </c>
      <c r="AX152" s="9">
        <f>VLOOKUP(A152,'BalanceSheet 15-8-19'!$A$11:$CN$476,50,FALSE)</f>
        <v>-2855.2094999999999</v>
      </c>
      <c r="AY152" s="9">
        <f>VLOOKUP(A152,'BalanceSheet 15-8-19'!$A$11:$CN$476,51,FALSE)</f>
        <v>-2855.2094999999999</v>
      </c>
      <c r="AZ152" s="9">
        <f>VLOOKUP(A152,'BalanceSheet 15-8-19'!$A$11:$CN$476,52,FALSE)</f>
        <v>-2855.2094999999999</v>
      </c>
      <c r="BA152" s="9">
        <f>VLOOKUP(A152,'BalanceSheet 15-8-19'!$A$11:$CN$476,53,FALSE)</f>
        <v>-2855.2094999999999</v>
      </c>
      <c r="BB152" s="9">
        <f>VLOOKUP(A152,'BalanceSheet 15-8-19'!$A$11:$CN$476,54,FALSE)</f>
        <v>-2855.2094999999999</v>
      </c>
      <c r="BC152" s="9">
        <f>VLOOKUP(A152,'BalanceSheet 15-8-19'!$A$11:$CN$476,55,FALSE)</f>
        <v>-2855.2094999999999</v>
      </c>
      <c r="BD152" s="9">
        <f>VLOOKUP(A152,'BalanceSheet 15-8-19'!$A$11:$CN$476,56,FALSE)</f>
        <v>-2855.2094999999999</v>
      </c>
      <c r="BE152" s="9">
        <f>VLOOKUP(A152,'BalanceSheet 15-8-19'!$A$11:$CN$476,57,FALSE)</f>
        <v>-2855.2094999999999</v>
      </c>
      <c r="BF152" s="9">
        <f>VLOOKUP(A152,'BalanceSheet 15-8-19'!$A$11:$CN$476,58,FALSE)</f>
        <v>-2855.2094999999999</v>
      </c>
      <c r="BG152" s="7">
        <f>VLOOKUP(A152,'BalanceSheet 15-8-19'!$A$11:$CN$476,59,FALSE)</f>
        <v>-2855.2094999999999</v>
      </c>
      <c r="BH152" s="9">
        <f>VLOOKUP(A152,'BalanceSheet 15-8-19'!$A$11:$CN$476,60,FALSE)</f>
        <v>-2855.2094999999999</v>
      </c>
      <c r="BI152" s="9">
        <f>VLOOKUP(A152,'BalanceSheet 15-8-19'!$A$11:$CN$476,61,FALSE)</f>
        <v>-2855.2094999999999</v>
      </c>
      <c r="BJ152" s="9">
        <f>VLOOKUP(A152,'BalanceSheet 15-8-19'!$A$11:$CN$476,62,FALSE)</f>
        <v>-2855.2094999999999</v>
      </c>
      <c r="BK152" s="9"/>
      <c r="BL152" s="9">
        <f>VLOOKUP(A152,'BalanceSheet 15-8-19'!$A$11:$CN$476,64,FALSE)</f>
        <v>-2855.2094999999999</v>
      </c>
      <c r="BM152" s="9">
        <f>VLOOKUP(A152,'BalanceSheet 15-8-19'!$A$11:$CN$476,65,FALSE)</f>
        <v>-2855.2094999999999</v>
      </c>
      <c r="BN152" s="9">
        <f>VLOOKUP(A152,'BalanceSheet 15-8-19'!$A$11:$CN$476,66,FALSE)</f>
        <v>-2855.2094999999999</v>
      </c>
      <c r="BO152" s="9">
        <f>VLOOKUP(A152,'BalanceSheet 15-8-19'!$A$11:$CN$476,67,FALSE)</f>
        <v>-2855.2094999999999</v>
      </c>
      <c r="BP152" s="9">
        <f>VLOOKUP(A152,'BalanceSheet 15-8-19'!$A$11:$CN$476,68,FALSE)</f>
        <v>-2855.2094999999999</v>
      </c>
      <c r="BQ152" s="9">
        <f>VLOOKUP(A152,'BalanceSheet 15-8-19'!$A$11:$CN$476,69,FALSE)</f>
        <v>-2855.2094999999999</v>
      </c>
      <c r="BR152" s="9">
        <f>VLOOKUP(A152,'BalanceSheet 15-8-19'!$A$11:$CN$476,70,FALSE)</f>
        <v>-2855.2094999999999</v>
      </c>
      <c r="BS152" s="9">
        <f>VLOOKUP(A152,'BalanceSheet 15-8-19'!$A$11:$CN$476,71,FALSE)</f>
        <v>-2855.2094999999999</v>
      </c>
      <c r="BT152" s="9">
        <f>VLOOKUP(A152,'BalanceSheet 15-8-19'!$A$11:$CN$476,72,FALSE)</f>
        <v>-2855.2094999999999</v>
      </c>
      <c r="BU152" s="9">
        <f>VLOOKUP(A152,'BalanceSheet 15-8-19'!$A$11:$CN$476,73,FALSE)</f>
        <v>-2855.2094999999999</v>
      </c>
      <c r="BV152" s="9">
        <f>VLOOKUP(A152,'BalanceSheet 15-8-19'!$A$11:$CN$476,74,FALSE)</f>
        <v>-2855.2094999999999</v>
      </c>
      <c r="BW152" s="9">
        <f>VLOOKUP(A152,'BalanceSheet 15-8-19'!$A$11:$CN$476,75,FALSE)</f>
        <v>-2855.2094999999999</v>
      </c>
      <c r="BX152" s="9">
        <f>VLOOKUP(A152,'BalanceSheet 15-8-19'!$A$11:$CN$476,76,FALSE)</f>
        <v>-2855.2094999999999</v>
      </c>
      <c r="BY152" s="9">
        <f>VLOOKUP(A152,'BalanceSheet 15-8-19'!$A$11:$CN$476,77,FALSE)</f>
        <v>-2855.2094999999999</v>
      </c>
      <c r="BZ152" s="9">
        <f>VLOOKUP(A152,'BalanceSheet 15-8-19'!$A$11:$CN$476,78,FALSE)</f>
        <v>-2855.2094999999999</v>
      </c>
      <c r="CA152" s="9">
        <f>VLOOKUP(A152,'BalanceSheet 15-8-19'!$A$11:$CN$476,79,FALSE)</f>
        <v>-2855.2094999999999</v>
      </c>
      <c r="CB152" s="9">
        <f>VLOOKUP(A152,'BalanceSheet 15-8-19'!$A$11:$CN$476,80,FALSE)</f>
        <v>-2855.2094999999999</v>
      </c>
      <c r="CC152" s="9">
        <f>VLOOKUP(A152,'BalanceSheet 15-8-19'!$A$11:$CN$476,81,FALSE)</f>
        <v>-2855.2094999999999</v>
      </c>
      <c r="CD152" s="9">
        <f>VLOOKUP(A152,'BalanceSheet 15-8-19'!$A$11:$CN$476,82,FALSE)</f>
        <v>-2855.2094999999999</v>
      </c>
      <c r="CE152" s="9">
        <f>VLOOKUP(A152,'BalanceSheet 15-8-19'!$A$11:$CN$476,83,FALSE)</f>
        <v>-2855.2094999999999</v>
      </c>
      <c r="CF152" s="9">
        <f>VLOOKUP(A152,'BalanceSheet 15-8-19'!$A$11:$CN$476,84,FALSE)</f>
        <v>-2855.2094999999999</v>
      </c>
      <c r="CG152" s="9">
        <f>VLOOKUP(A152,'BalanceSheet 15-8-19'!$A$11:$CN$476,85,FALSE)</f>
        <v>-2855.2094999999999</v>
      </c>
      <c r="CH152" s="9">
        <f>VLOOKUP(A152,'BalanceSheet 15-8-19'!$A$11:$CN$476,86,FALSE)</f>
        <v>-2855.2094999999999</v>
      </c>
      <c r="CI152" s="9">
        <f>VLOOKUP(A152,'BalanceSheet 15-8-19'!$A$11:$CN$476,87,FALSE)</f>
        <v>-2855.2094999999999</v>
      </c>
      <c r="CJ152" s="9">
        <f>VLOOKUP(A152,'BalanceSheet 15-8-19'!$A$11:$CN$476,88,FALSE)</f>
        <v>-2855.2094999999999</v>
      </c>
      <c r="CK152" s="9">
        <f>VLOOKUP(A152,'BalanceSheet 15-8-19'!$A$11:$CN$476,89,FALSE)</f>
        <v>-2855.2094999999999</v>
      </c>
      <c r="CL152" s="9">
        <f>VLOOKUP(A152,'BalanceSheet 15-8-19'!$A$11:$CN$476,90,FALSE)</f>
        <v>-2855.2094999999999</v>
      </c>
      <c r="CM152" s="9">
        <f>VLOOKUP(A152,'BalanceSheet 15-8-19'!$A$11:$CN$476,91,FALSE)</f>
        <v>-2855.2094999999999</v>
      </c>
      <c r="CN152" s="9">
        <f>VLOOKUP(A152,'BalanceSheet 15-8-19'!$A$11:$CS$476,92,FALSE)</f>
        <v>-2855.2094999999999</v>
      </c>
      <c r="CO152" s="9">
        <f>VLOOKUP(A152,'BalanceSheet 15-8-19'!$A$11:$CS$476,93,FALSE)</f>
        <v>-2855.2094999999999</v>
      </c>
      <c r="CP152" s="9">
        <f>VLOOKUP(A152,'BalanceSheet 15-8-19'!$A$11:$CS$476,94,FALSE)</f>
        <v>-2855.2094999999999</v>
      </c>
      <c r="CQ152" s="9">
        <f>VLOOKUP(A152,'BalanceSheet 15-8-19'!$A$11:$CS$476,95,FALSE)</f>
        <v>-2855.2094999999999</v>
      </c>
      <c r="CR152" s="9">
        <f>VLOOKUP(A152,'BalanceSheet 15-8-19'!$A$11:$CS$476,96,FALSE)</f>
        <v>-2855.2094999999999</v>
      </c>
      <c r="CS152" s="9">
        <f t="shared" si="10"/>
        <v>-254113.64549999981</v>
      </c>
      <c r="CU152" s="19">
        <f>CS152-('BalanceSheet 15-8-19'!CS152-'BalanceSheet 15-8-19'!CV152-'BalanceSheet 15-8-19'!CW152)</f>
        <v>0</v>
      </c>
      <c r="CW152" s="132">
        <f t="shared" si="8"/>
        <v>-77090.656499999968</v>
      </c>
      <c r="CZ152" s="148"/>
      <c r="DB152" s="148">
        <f>SUM(DB149:DB151)</f>
        <v>-177022.98899999988</v>
      </c>
    </row>
    <row r="153" spans="1:106" x14ac:dyDescent="0.2">
      <c r="A153" s="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1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U153" s="19">
        <f>CS153-('BalanceSheet 15-8-19'!CS153-'BalanceSheet 15-8-19'!CV153-'BalanceSheet 15-8-19'!CW153)</f>
        <v>0</v>
      </c>
      <c r="CW153" s="132">
        <f t="shared" si="8"/>
        <v>0</v>
      </c>
      <c r="CZ153" s="148"/>
      <c r="DB153" s="162"/>
    </row>
    <row r="154" spans="1:106" x14ac:dyDescent="0.2">
      <c r="A154" s="3" t="str">
        <f>'BalanceSheet 15-8-19'!A154</f>
        <v>100-208 - Prepaid expense</v>
      </c>
      <c r="B154" s="3">
        <f>VLOOKUP(A154,'BalanceSheet 15-8-19'!$A$11:$CN$476,2,FALSE)</f>
        <v>0</v>
      </c>
      <c r="C154" s="3">
        <f>VLOOKUP(A154,'BalanceSheet 15-8-19'!$A$11:$CN$476,3,FALSE)</f>
        <v>0</v>
      </c>
      <c r="D154" s="3">
        <f>VLOOKUP(A154,'BalanceSheet 15-8-19'!$A$11:$CN$476,4,FALSE)</f>
        <v>0</v>
      </c>
      <c r="E154" s="3">
        <f>VLOOKUP(A154,'BalanceSheet 15-8-19'!$A$11:$CN$476,5,FALSE)</f>
        <v>0</v>
      </c>
      <c r="F154" s="3">
        <f>VLOOKUP(A154,'BalanceSheet 15-8-19'!$A$11:$CN$476,6,FALSE)</f>
        <v>-5694.15</v>
      </c>
      <c r="G154" s="3">
        <f>VLOOKUP(A154,'BalanceSheet 15-8-19'!$A$11:$CN$476,7,FALSE)</f>
        <v>-5694.15</v>
      </c>
      <c r="H154" s="3">
        <f>VLOOKUP(A154,'BalanceSheet 15-8-19'!$A$11:$CN$476,8,FALSE)</f>
        <v>-5694.15</v>
      </c>
      <c r="I154" s="3">
        <f>VLOOKUP(A154,'BalanceSheet 15-8-19'!$A$11:$CN$476,9,FALSE)</f>
        <v>-5694.15</v>
      </c>
      <c r="J154" s="3"/>
      <c r="K154" s="3">
        <f>VLOOKUP(A154,'BalanceSheet 15-8-19'!$A$11:$CN$476,11,FALSE)</f>
        <v>-5694.15</v>
      </c>
      <c r="L154" s="3">
        <f>VLOOKUP(A154,'BalanceSheet 15-8-19'!$A$11:$CN$476,12,FALSE)</f>
        <v>-5694.15</v>
      </c>
      <c r="M154" s="3">
        <f>VLOOKUP(A154,'BalanceSheet 15-8-19'!$A$11:$CN$476,13,FALSE)</f>
        <v>-5694.15</v>
      </c>
      <c r="N154" s="3">
        <f>VLOOKUP(A154,'BalanceSheet 15-8-19'!$A$11:$CN$476,14,FALSE)</f>
        <v>-5694.15</v>
      </c>
      <c r="O154" s="3">
        <f>VLOOKUP(A154,'BalanceSheet 15-8-19'!$A$11:$CN$476,15,FALSE)</f>
        <v>-5694.15</v>
      </c>
      <c r="P154" s="3">
        <f>VLOOKUP(A154,'BalanceSheet 15-8-19'!$A$11:$CN$476,16,FALSE)</f>
        <v>-5694.15</v>
      </c>
      <c r="Q154" s="3">
        <f>VLOOKUP(A154,'BalanceSheet 15-8-19'!$A$11:$CN$476,17,FALSE)</f>
        <v>-5694.15</v>
      </c>
      <c r="R154" s="3">
        <f>VLOOKUP(A154,'BalanceSheet 15-8-19'!$A$11:$CN$476,18,FALSE)</f>
        <v>-5694.15</v>
      </c>
      <c r="S154" s="3">
        <f>VLOOKUP(A154,'BalanceSheet 15-8-19'!$A$11:$CN$476,19,FALSE)</f>
        <v>-5694.15</v>
      </c>
      <c r="T154" s="3">
        <f>VLOOKUP(A154,'BalanceSheet 15-8-19'!$A$11:$CN$476,20,FALSE)</f>
        <v>-5694.15</v>
      </c>
      <c r="U154" s="3">
        <f>VLOOKUP(A154,'BalanceSheet 15-8-19'!$A$11:$CN$476,21,FALSE)</f>
        <v>-5694.15</v>
      </c>
      <c r="V154" s="3">
        <f>VLOOKUP(A154,'BalanceSheet 15-8-19'!$A$11:$CN$476,22,FALSE)</f>
        <v>-5694.15</v>
      </c>
      <c r="W154" s="3">
        <f>VLOOKUP(A154,'BalanceSheet 15-8-19'!$A$11:$CN$476,23,FALSE)</f>
        <v>-5694.15</v>
      </c>
      <c r="X154" s="3">
        <f>VLOOKUP(A154,'BalanceSheet 15-8-19'!$A$11:$CN$476,24,FALSE)</f>
        <v>-5694.15</v>
      </c>
      <c r="Y154" s="3">
        <f>VLOOKUP(A154,'BalanceSheet 15-8-19'!$A$11:$CN$476,25,FALSE)</f>
        <v>-5694.15</v>
      </c>
      <c r="Z154" s="3">
        <f>VLOOKUP(A154,'BalanceSheet 15-8-19'!$A$11:$CN$476,26,FALSE)</f>
        <v>-5694.15</v>
      </c>
      <c r="AA154" s="3">
        <f>VLOOKUP(A154,'BalanceSheet 15-8-19'!$A$11:$CN$476,27,FALSE)</f>
        <v>-5694.15</v>
      </c>
      <c r="AB154" s="3">
        <f>VLOOKUP(A154,'BalanceSheet 15-8-19'!$A$11:$CN$476,28,FALSE)</f>
        <v>-5694.15</v>
      </c>
      <c r="AC154" s="3">
        <f>VLOOKUP(A154,'BalanceSheet 15-8-19'!$A$11:$CN$476,29,FALSE)</f>
        <v>-5694.15</v>
      </c>
      <c r="AD154" s="3">
        <f>VLOOKUP(A154,'BalanceSheet 15-8-19'!$A$11:$CN$476,30,FALSE)</f>
        <v>-5694.15</v>
      </c>
      <c r="AE154" s="3">
        <f>VLOOKUP(A154,'BalanceSheet 15-8-19'!$A$11:$CN$476,31,FALSE)</f>
        <v>-5694.15</v>
      </c>
      <c r="AF154" s="3">
        <f>VLOOKUP(A154,'BalanceSheet 15-8-19'!$A$11:$CN$476,32,FALSE)</f>
        <v>-5694.15</v>
      </c>
      <c r="AG154" s="3">
        <f>VLOOKUP(A154,'BalanceSheet 15-8-19'!$A$11:$CN$476,33,FALSE)</f>
        <v>-5694.15</v>
      </c>
      <c r="AH154" s="3">
        <f>VLOOKUP(A154,'BalanceSheet 15-8-19'!$A$11:$CN$476,34,FALSE)</f>
        <v>-5694.15</v>
      </c>
      <c r="AI154" s="3">
        <f>VLOOKUP(A154,'BalanceSheet 15-8-19'!$A$11:$CN$476,35,FALSE)</f>
        <v>-5694.15</v>
      </c>
      <c r="AJ154" s="3">
        <f>VLOOKUP(A154,'BalanceSheet 15-8-19'!$A$11:$CN$476,36,FALSE)</f>
        <v>-5694.15</v>
      </c>
      <c r="AK154" s="3">
        <f>VLOOKUP(A154,'BalanceSheet 15-8-19'!$A$11:$CN$476,37,FALSE)</f>
        <v>-5694.15</v>
      </c>
      <c r="AL154" s="3">
        <f>VLOOKUP(A154,'BalanceSheet 15-8-19'!$A$11:$CN$476,38,FALSE)</f>
        <v>-5694.15</v>
      </c>
      <c r="AM154" s="3">
        <f>VLOOKUP(A154,'BalanceSheet 15-8-19'!$A$11:$CN$476,39,FALSE)</f>
        <v>-5694.15</v>
      </c>
      <c r="AN154" s="3">
        <f>VLOOKUP(A154,'BalanceSheet 15-8-19'!$A$11:$CN$476,40,FALSE)</f>
        <v>-5694.15</v>
      </c>
      <c r="AO154" s="3">
        <f>VLOOKUP(A154,'BalanceSheet 15-8-19'!$A$11:$CN$476,41,FALSE)</f>
        <v>-5694.15</v>
      </c>
      <c r="AP154" s="3">
        <f>VLOOKUP(A154,'BalanceSheet 15-8-19'!$A$11:$CN$476,42,FALSE)</f>
        <v>-5694.15</v>
      </c>
      <c r="AQ154" s="3">
        <f>VLOOKUP(A154,'BalanceSheet 15-8-19'!$A$11:$CN$476,43,FALSE)</f>
        <v>-5694.15</v>
      </c>
      <c r="AR154" s="3">
        <f>VLOOKUP(A154,'BalanceSheet 15-8-19'!$A$11:$CN$476,44,FALSE)</f>
        <v>-5694.15</v>
      </c>
      <c r="AS154" s="3">
        <f>VLOOKUP(A154,'BalanceSheet 15-8-19'!$A$11:$CN$476,45,FALSE)</f>
        <v>-5694.15</v>
      </c>
      <c r="AT154" s="3">
        <f>VLOOKUP(A154,'BalanceSheet 15-8-19'!$A$11:$CN$476,46,FALSE)</f>
        <v>-5694.15</v>
      </c>
      <c r="AU154" s="3">
        <f>VLOOKUP(A154,'BalanceSheet 15-8-19'!$A$11:$CN$476,47,FALSE)</f>
        <v>-5694.15</v>
      </c>
      <c r="AV154" s="3">
        <f>VLOOKUP(A154,'BalanceSheet 15-8-19'!$A$11:$CN$476,48,FALSE)</f>
        <v>-5694.15</v>
      </c>
      <c r="AW154" s="3">
        <f>VLOOKUP(A154,'BalanceSheet 15-8-19'!$A$11:$CN$476,49,FALSE)</f>
        <v>-5694.15</v>
      </c>
      <c r="AX154" s="3">
        <f>VLOOKUP(A154,'BalanceSheet 15-8-19'!$A$11:$CN$476,50,FALSE)</f>
        <v>-5694.15</v>
      </c>
      <c r="AY154" s="3">
        <f>VLOOKUP(A154,'BalanceSheet 15-8-19'!$A$11:$CN$476,51,FALSE)</f>
        <v>-5694.15</v>
      </c>
      <c r="AZ154" s="3">
        <f>VLOOKUP(A154,'BalanceSheet 15-8-19'!$A$11:$CN$476,52,FALSE)</f>
        <v>-5694.15</v>
      </c>
      <c r="BA154" s="3">
        <f>VLOOKUP(A154,'BalanceSheet 15-8-19'!$A$11:$CN$476,53,FALSE)</f>
        <v>-5694.15</v>
      </c>
      <c r="BB154" s="3">
        <f>VLOOKUP(A154,'BalanceSheet 15-8-19'!$A$11:$CN$476,54,FALSE)</f>
        <v>-5694.15</v>
      </c>
      <c r="BC154" s="3">
        <f>VLOOKUP(A154,'BalanceSheet 15-8-19'!$A$11:$CN$476,55,FALSE)</f>
        <v>-5694.15</v>
      </c>
      <c r="BD154" s="3">
        <f>VLOOKUP(A154,'BalanceSheet 15-8-19'!$A$11:$CN$476,56,FALSE)</f>
        <v>-5694.15</v>
      </c>
      <c r="BE154" s="3">
        <f>VLOOKUP(A154,'BalanceSheet 15-8-19'!$A$11:$CN$476,57,FALSE)</f>
        <v>-5694.15</v>
      </c>
      <c r="BF154" s="3">
        <f>VLOOKUP(A154,'BalanceSheet 15-8-19'!$A$11:$CN$476,58,FALSE)</f>
        <v>-5694.15</v>
      </c>
      <c r="BG154" s="12">
        <f>VLOOKUP(A154,'BalanceSheet 15-8-19'!$A$11:$CN$476,59,FALSE)</f>
        <v>-5694.15</v>
      </c>
      <c r="BH154" s="3">
        <f>VLOOKUP(A154,'BalanceSheet 15-8-19'!$A$11:$CN$476,60,FALSE)</f>
        <v>-5694.15</v>
      </c>
      <c r="BI154" s="3">
        <f>VLOOKUP(A154,'BalanceSheet 15-8-19'!$A$11:$CN$476,61,FALSE)</f>
        <v>-5694.15</v>
      </c>
      <c r="BJ154" s="3">
        <f>VLOOKUP(A154,'BalanceSheet 15-8-19'!$A$11:$CN$476,62,FALSE)</f>
        <v>-5694.15</v>
      </c>
      <c r="BK154" s="3"/>
      <c r="BL154" s="3">
        <f>VLOOKUP(A154,'BalanceSheet 15-8-19'!$A$11:$CN$476,64,FALSE)</f>
        <v>-5694.15</v>
      </c>
      <c r="BM154" s="3">
        <f>VLOOKUP(A154,'BalanceSheet 15-8-19'!$A$11:$CN$476,65,FALSE)</f>
        <v>-5694.15</v>
      </c>
      <c r="BN154" s="3">
        <f>VLOOKUP(A154,'BalanceSheet 15-8-19'!$A$11:$CN$476,66,FALSE)</f>
        <v>-5694.15</v>
      </c>
      <c r="BO154" s="3">
        <f>VLOOKUP(A154,'BalanceSheet 15-8-19'!$A$11:$CN$476,67,FALSE)</f>
        <v>-5694.15</v>
      </c>
      <c r="BP154" s="3">
        <f>VLOOKUP(A154,'BalanceSheet 15-8-19'!$A$11:$CN$476,68,FALSE)</f>
        <v>-5694.15</v>
      </c>
      <c r="BQ154" s="3">
        <f>VLOOKUP(A154,'BalanceSheet 15-8-19'!$A$11:$CN$476,69,FALSE)</f>
        <v>-5694.15</v>
      </c>
      <c r="BR154" s="3">
        <f>VLOOKUP(A154,'BalanceSheet 15-8-19'!$A$11:$CN$476,70,FALSE)</f>
        <v>-5694.15</v>
      </c>
      <c r="BS154" s="3">
        <f>VLOOKUP(A154,'BalanceSheet 15-8-19'!$A$11:$CN$476,71,FALSE)</f>
        <v>-5694.15</v>
      </c>
      <c r="BT154" s="3">
        <f>VLOOKUP(A154,'BalanceSheet 15-8-19'!$A$11:$CN$476,72,FALSE)</f>
        <v>-5694.15</v>
      </c>
      <c r="BU154" s="3">
        <f>VLOOKUP(A154,'BalanceSheet 15-8-19'!$A$11:$CN$476,73,FALSE)</f>
        <v>-5694.15</v>
      </c>
      <c r="BV154" s="3">
        <f>VLOOKUP(A154,'BalanceSheet 15-8-19'!$A$11:$CN$476,74,FALSE)</f>
        <v>-5694.15</v>
      </c>
      <c r="BW154" s="3">
        <f>VLOOKUP(A154,'BalanceSheet 15-8-19'!$A$11:$CN$476,75,FALSE)</f>
        <v>-5694.15</v>
      </c>
      <c r="BX154" s="3">
        <f>VLOOKUP(A154,'BalanceSheet 15-8-19'!$A$11:$CN$476,76,FALSE)</f>
        <v>-5694.15</v>
      </c>
      <c r="BY154" s="3">
        <f>VLOOKUP(A154,'BalanceSheet 15-8-19'!$A$11:$CN$476,77,FALSE)</f>
        <v>-5694.15</v>
      </c>
      <c r="BZ154" s="3">
        <f>VLOOKUP(A154,'BalanceSheet 15-8-19'!$A$11:$CN$476,78,FALSE)</f>
        <v>-5694.15</v>
      </c>
      <c r="CA154" s="3">
        <f>VLOOKUP(A154,'BalanceSheet 15-8-19'!$A$11:$CN$476,79,FALSE)</f>
        <v>-5694.15</v>
      </c>
      <c r="CB154" s="3">
        <f>VLOOKUP(A154,'BalanceSheet 15-8-19'!$A$11:$CN$476,80,FALSE)</f>
        <v>-5694.15</v>
      </c>
      <c r="CC154" s="3">
        <f>VLOOKUP(A154,'BalanceSheet 15-8-19'!$A$11:$CN$476,81,FALSE)</f>
        <v>-5694.15</v>
      </c>
      <c r="CD154" s="3">
        <f>VLOOKUP(A154,'BalanceSheet 15-8-19'!$A$11:$CN$476,82,FALSE)</f>
        <v>-5694.15</v>
      </c>
      <c r="CE154" s="3">
        <f>VLOOKUP(A154,'BalanceSheet 15-8-19'!$A$11:$CN$476,83,FALSE)</f>
        <v>-5694.15</v>
      </c>
      <c r="CF154" s="3">
        <f>VLOOKUP(A154,'BalanceSheet 15-8-19'!$A$11:$CN$476,84,FALSE)</f>
        <v>-5694.15</v>
      </c>
      <c r="CG154" s="3">
        <f>VLOOKUP(A154,'BalanceSheet 15-8-19'!$A$11:$CN$476,85,FALSE)</f>
        <v>-5694.15</v>
      </c>
      <c r="CH154" s="3">
        <f>VLOOKUP(A154,'BalanceSheet 15-8-19'!$A$11:$CN$476,86,FALSE)</f>
        <v>-5694.15</v>
      </c>
      <c r="CI154" s="3">
        <f>VLOOKUP(A154,'BalanceSheet 15-8-19'!$A$11:$CN$476,87,FALSE)</f>
        <v>-5694.15</v>
      </c>
      <c r="CJ154" s="3">
        <f>VLOOKUP(A154,'BalanceSheet 15-8-19'!$A$11:$CN$476,88,FALSE)</f>
        <v>-5694.15</v>
      </c>
      <c r="CK154" s="3">
        <f>VLOOKUP(A154,'BalanceSheet 15-8-19'!$A$11:$CN$476,89,FALSE)</f>
        <v>-5694.15</v>
      </c>
      <c r="CL154" s="3">
        <f>VLOOKUP(A154,'BalanceSheet 15-8-19'!$A$11:$CN$476,90,FALSE)</f>
        <v>-5694.15</v>
      </c>
      <c r="CM154" s="3">
        <f>VLOOKUP(A154,'BalanceSheet 15-8-19'!$A$11:$CN$476,91,FALSE)</f>
        <v>-5694.15</v>
      </c>
      <c r="CN154" s="3">
        <f>VLOOKUP(A154,'BalanceSheet 15-8-19'!$A$11:$CS$476,92,FALSE)</f>
        <v>-5694.15</v>
      </c>
      <c r="CO154" s="3">
        <f>VLOOKUP(A154,'BalanceSheet 15-8-19'!$A$11:$CS$476,93,FALSE)</f>
        <v>-5694.15</v>
      </c>
      <c r="CP154" s="3">
        <f>VLOOKUP(A154,'BalanceSheet 15-8-19'!$A$11:$CS$476,94,FALSE)</f>
        <v>-5694.15</v>
      </c>
      <c r="CQ154" s="3">
        <f>VLOOKUP(A154,'BalanceSheet 15-8-19'!$A$11:$CS$476,95,FALSE)</f>
        <v>-5694.15</v>
      </c>
      <c r="CR154" s="3">
        <f>VLOOKUP(A154,'BalanceSheet 15-8-19'!$A$11:$CS$476,96,FALSE)</f>
        <v>-5694.15</v>
      </c>
      <c r="CS154" s="3">
        <f t="shared" ref="CS154" si="12">SUM(B154:CR154)</f>
        <v>-506779.35000000079</v>
      </c>
      <c r="CU154" s="19">
        <f>CS154-('BalanceSheet 15-8-19'!CS154-'BalanceSheet 15-8-19'!CV154-'BalanceSheet 15-8-19'!CW154)</f>
        <v>0</v>
      </c>
      <c r="CW154" s="132">
        <f t="shared" si="8"/>
        <v>-153742.04999999993</v>
      </c>
      <c r="CZ154" s="148">
        <f>HLOOKUP(A154,CJE!$I$5:$TV$2054,2050, FALSE)</f>
        <v>0</v>
      </c>
      <c r="DB154" s="148">
        <f t="shared" si="9"/>
        <v>-353037.30000000016</v>
      </c>
    </row>
    <row r="155" spans="1:106" x14ac:dyDescent="0.2">
      <c r="A155" s="3" t="str">
        <f>'BalanceSheet 15-8-19'!A155</f>
        <v>100-208-01 - ADVANCES TO SUPPLIERS</v>
      </c>
      <c r="B155" s="3">
        <f>VLOOKUP(A155,'BalanceSheet 15-8-19'!$A$11:$CN$476,2,FALSE)</f>
        <v>0</v>
      </c>
      <c r="C155" s="3">
        <f>VLOOKUP(A155,'BalanceSheet 15-8-19'!$A$11:$CN$476,3,FALSE)</f>
        <v>0</v>
      </c>
      <c r="D155" s="3">
        <f>VLOOKUP(A155,'BalanceSheet 15-8-19'!$A$11:$CN$476,4,FALSE)</f>
        <v>0</v>
      </c>
      <c r="E155" s="3">
        <f>VLOOKUP(A155,'BalanceSheet 15-8-19'!$A$11:$CN$476,5,FALSE)</f>
        <v>0</v>
      </c>
      <c r="F155" s="3">
        <f>VLOOKUP(A155,'BalanceSheet 15-8-19'!$A$11:$CN$476,6,FALSE)</f>
        <v>0</v>
      </c>
      <c r="G155" s="3">
        <f>VLOOKUP(A155,'BalanceSheet 15-8-19'!$A$11:$CN$476,7,FALSE)</f>
        <v>0</v>
      </c>
      <c r="H155" s="3">
        <f>VLOOKUP(A155,'BalanceSheet 15-8-19'!$A$11:$CN$476,8,FALSE)</f>
        <v>0</v>
      </c>
      <c r="I155" s="3">
        <f>VLOOKUP(A155,'BalanceSheet 15-8-19'!$A$11:$CN$476,9,FALSE)</f>
        <v>0</v>
      </c>
      <c r="J155" s="3"/>
      <c r="K155" s="3">
        <f>VLOOKUP(A155,'BalanceSheet 15-8-19'!$A$11:$CN$476,11,FALSE)</f>
        <v>0</v>
      </c>
      <c r="L155" s="3">
        <f>VLOOKUP(A155,'BalanceSheet 15-8-19'!$A$11:$CN$476,12,FALSE)</f>
        <v>0</v>
      </c>
      <c r="M155" s="3">
        <f>VLOOKUP(A155,'BalanceSheet 15-8-19'!$A$11:$CN$476,13,FALSE)</f>
        <v>0</v>
      </c>
      <c r="N155" s="3">
        <f>VLOOKUP(A155,'BalanceSheet 15-8-19'!$A$11:$CN$476,14,FALSE)</f>
        <v>0</v>
      </c>
      <c r="O155" s="3">
        <f>VLOOKUP(A155,'BalanceSheet 15-8-19'!$A$11:$CN$476,15,FALSE)</f>
        <v>0</v>
      </c>
      <c r="P155" s="3">
        <f>VLOOKUP(A155,'BalanceSheet 15-8-19'!$A$11:$CN$476,16,FALSE)</f>
        <v>0</v>
      </c>
      <c r="Q155" s="3">
        <f>VLOOKUP(A155,'BalanceSheet 15-8-19'!$A$11:$CN$476,17,FALSE)</f>
        <v>0</v>
      </c>
      <c r="R155" s="3">
        <f>VLOOKUP(A155,'BalanceSheet 15-8-19'!$A$11:$CN$476,18,FALSE)</f>
        <v>0</v>
      </c>
      <c r="S155" s="3">
        <f>VLOOKUP(A155,'BalanceSheet 15-8-19'!$A$11:$CN$476,19,FALSE)</f>
        <v>0</v>
      </c>
      <c r="T155" s="3">
        <f>VLOOKUP(A155,'BalanceSheet 15-8-19'!$A$11:$CN$476,20,FALSE)</f>
        <v>0</v>
      </c>
      <c r="U155" s="3">
        <f>VLOOKUP(A155,'BalanceSheet 15-8-19'!$A$11:$CN$476,21,FALSE)</f>
        <v>0</v>
      </c>
      <c r="V155" s="3">
        <f>VLOOKUP(A155,'BalanceSheet 15-8-19'!$A$11:$CN$476,22,FALSE)</f>
        <v>0</v>
      </c>
      <c r="W155" s="3">
        <f>VLOOKUP(A155,'BalanceSheet 15-8-19'!$A$11:$CN$476,23,FALSE)</f>
        <v>0</v>
      </c>
      <c r="X155" s="3">
        <f>VLOOKUP(A155,'BalanceSheet 15-8-19'!$A$11:$CN$476,24,FALSE)</f>
        <v>0</v>
      </c>
      <c r="Y155" s="3">
        <f>VLOOKUP(A155,'BalanceSheet 15-8-19'!$A$11:$CN$476,25,FALSE)</f>
        <v>0</v>
      </c>
      <c r="Z155" s="3">
        <f>VLOOKUP(A155,'BalanceSheet 15-8-19'!$A$11:$CN$476,26,FALSE)</f>
        <v>0</v>
      </c>
      <c r="AA155" s="3">
        <f>VLOOKUP(A155,'BalanceSheet 15-8-19'!$A$11:$CN$476,27,FALSE)</f>
        <v>0</v>
      </c>
      <c r="AB155" s="3">
        <f>VLOOKUP(A155,'BalanceSheet 15-8-19'!$A$11:$CN$476,28,FALSE)</f>
        <v>0</v>
      </c>
      <c r="AC155" s="3">
        <f>VLOOKUP(A155,'BalanceSheet 15-8-19'!$A$11:$CN$476,29,FALSE)</f>
        <v>0</v>
      </c>
      <c r="AD155" s="3">
        <f>VLOOKUP(A155,'BalanceSheet 15-8-19'!$A$11:$CN$476,30,FALSE)</f>
        <v>0</v>
      </c>
      <c r="AE155" s="3">
        <f>VLOOKUP(A155,'BalanceSheet 15-8-19'!$A$11:$CN$476,31,FALSE)</f>
        <v>0</v>
      </c>
      <c r="AF155" s="3">
        <f>VLOOKUP(A155,'BalanceSheet 15-8-19'!$A$11:$CN$476,32,FALSE)</f>
        <v>0</v>
      </c>
      <c r="AG155" s="3">
        <f>VLOOKUP(A155,'BalanceSheet 15-8-19'!$A$11:$CN$476,33,FALSE)</f>
        <v>0</v>
      </c>
      <c r="AH155" s="3">
        <f>VLOOKUP(A155,'BalanceSheet 15-8-19'!$A$11:$CN$476,34,FALSE)</f>
        <v>0</v>
      </c>
      <c r="AI155" s="3">
        <f>VLOOKUP(A155,'BalanceSheet 15-8-19'!$A$11:$CN$476,35,FALSE)</f>
        <v>0</v>
      </c>
      <c r="AJ155" s="3">
        <f>VLOOKUP(A155,'BalanceSheet 15-8-19'!$A$11:$CN$476,36,FALSE)</f>
        <v>0</v>
      </c>
      <c r="AK155" s="3">
        <f>VLOOKUP(A155,'BalanceSheet 15-8-19'!$A$11:$CN$476,37,FALSE)</f>
        <v>0</v>
      </c>
      <c r="AL155" s="3">
        <f>VLOOKUP(A155,'BalanceSheet 15-8-19'!$A$11:$CN$476,38,FALSE)</f>
        <v>0</v>
      </c>
      <c r="AM155" s="3">
        <f>VLOOKUP(A155,'BalanceSheet 15-8-19'!$A$11:$CN$476,39,FALSE)</f>
        <v>0</v>
      </c>
      <c r="AN155" s="3">
        <f>VLOOKUP(A155,'BalanceSheet 15-8-19'!$A$11:$CN$476,40,FALSE)</f>
        <v>0</v>
      </c>
      <c r="AO155" s="3">
        <f>VLOOKUP(A155,'BalanceSheet 15-8-19'!$A$11:$CN$476,41,FALSE)</f>
        <v>0</v>
      </c>
      <c r="AP155" s="3">
        <f>VLOOKUP(A155,'BalanceSheet 15-8-19'!$A$11:$CN$476,42,FALSE)</f>
        <v>0</v>
      </c>
      <c r="AQ155" s="3">
        <f>VLOOKUP(A155,'BalanceSheet 15-8-19'!$A$11:$CN$476,43,FALSE)</f>
        <v>0</v>
      </c>
      <c r="AR155" s="3">
        <f>VLOOKUP(A155,'BalanceSheet 15-8-19'!$A$11:$CN$476,44,FALSE)</f>
        <v>0</v>
      </c>
      <c r="AS155" s="3">
        <f>VLOOKUP(A155,'BalanceSheet 15-8-19'!$A$11:$CN$476,45,FALSE)</f>
        <v>0</v>
      </c>
      <c r="AT155" s="3">
        <f>VLOOKUP(A155,'BalanceSheet 15-8-19'!$A$11:$CN$476,46,FALSE)</f>
        <v>0</v>
      </c>
      <c r="AU155" s="3">
        <f>VLOOKUP(A155,'BalanceSheet 15-8-19'!$A$11:$CN$476,47,FALSE)</f>
        <v>0</v>
      </c>
      <c r="AV155" s="3">
        <f>VLOOKUP(A155,'BalanceSheet 15-8-19'!$A$11:$CN$476,48,FALSE)</f>
        <v>0</v>
      </c>
      <c r="AW155" s="3">
        <f>VLOOKUP(A155,'BalanceSheet 15-8-19'!$A$11:$CN$476,49,FALSE)</f>
        <v>0</v>
      </c>
      <c r="AX155" s="3">
        <f>VLOOKUP(A155,'BalanceSheet 15-8-19'!$A$11:$CN$476,50,FALSE)</f>
        <v>0</v>
      </c>
      <c r="AY155" s="3">
        <f>VLOOKUP(A155,'BalanceSheet 15-8-19'!$A$11:$CN$476,51,FALSE)</f>
        <v>0</v>
      </c>
      <c r="AZ155" s="3">
        <f>VLOOKUP(A155,'BalanceSheet 15-8-19'!$A$11:$CN$476,52,FALSE)</f>
        <v>0</v>
      </c>
      <c r="BA155" s="3">
        <f>VLOOKUP(A155,'BalanceSheet 15-8-19'!$A$11:$CN$476,53,FALSE)</f>
        <v>0</v>
      </c>
      <c r="BB155" s="3">
        <f>VLOOKUP(A155,'BalanceSheet 15-8-19'!$A$11:$CN$476,54,FALSE)</f>
        <v>0</v>
      </c>
      <c r="BC155" s="3">
        <f>VLOOKUP(A155,'BalanceSheet 15-8-19'!$A$11:$CN$476,55,FALSE)</f>
        <v>0</v>
      </c>
      <c r="BD155" s="3">
        <f>VLOOKUP(A155,'BalanceSheet 15-8-19'!$A$11:$CN$476,56,FALSE)</f>
        <v>0</v>
      </c>
      <c r="BE155" s="3">
        <f>VLOOKUP(A155,'BalanceSheet 15-8-19'!$A$11:$CN$476,57,FALSE)</f>
        <v>0</v>
      </c>
      <c r="BF155" s="3">
        <f>VLOOKUP(A155,'BalanceSheet 15-8-19'!$A$11:$CN$476,58,FALSE)</f>
        <v>0</v>
      </c>
      <c r="BG155" s="12">
        <f>VLOOKUP(A155,'BalanceSheet 15-8-19'!$A$11:$CN$476,59,FALSE)</f>
        <v>0</v>
      </c>
      <c r="BH155" s="3">
        <f>VLOOKUP(A155,'BalanceSheet 15-8-19'!$A$11:$CN$476,60,FALSE)</f>
        <v>0</v>
      </c>
      <c r="BI155" s="3">
        <f>VLOOKUP(A155,'BalanceSheet 15-8-19'!$A$11:$CN$476,61,FALSE)</f>
        <v>0</v>
      </c>
      <c r="BJ155" s="3">
        <f>VLOOKUP(A155,'BalanceSheet 15-8-19'!$A$11:$CN$476,62,FALSE)</f>
        <v>0</v>
      </c>
      <c r="BK155" s="3"/>
      <c r="BL155" s="3">
        <f>VLOOKUP(A155,'BalanceSheet 15-8-19'!$A$11:$CN$476,64,FALSE)</f>
        <v>0</v>
      </c>
      <c r="BM155" s="3">
        <f>VLOOKUP(A155,'BalanceSheet 15-8-19'!$A$11:$CN$476,65,FALSE)</f>
        <v>0</v>
      </c>
      <c r="BN155" s="3">
        <f>VLOOKUP(A155,'BalanceSheet 15-8-19'!$A$11:$CN$476,66,FALSE)</f>
        <v>0</v>
      </c>
      <c r="BO155" s="3">
        <f>VLOOKUP(A155,'BalanceSheet 15-8-19'!$A$11:$CN$476,67,FALSE)</f>
        <v>0</v>
      </c>
      <c r="BP155" s="3">
        <f>VLOOKUP(A155,'BalanceSheet 15-8-19'!$A$11:$CN$476,68,FALSE)</f>
        <v>0</v>
      </c>
      <c r="BQ155" s="3">
        <f>VLOOKUP(A155,'BalanceSheet 15-8-19'!$A$11:$CN$476,69,FALSE)</f>
        <v>0</v>
      </c>
      <c r="BR155" s="3">
        <f>VLOOKUP(A155,'BalanceSheet 15-8-19'!$A$11:$CN$476,70,FALSE)</f>
        <v>0</v>
      </c>
      <c r="BS155" s="3">
        <f>VLOOKUP(A155,'BalanceSheet 15-8-19'!$A$11:$CN$476,71,FALSE)</f>
        <v>0</v>
      </c>
      <c r="BT155" s="3">
        <f>VLOOKUP(A155,'BalanceSheet 15-8-19'!$A$11:$CN$476,72,FALSE)</f>
        <v>0</v>
      </c>
      <c r="BU155" s="3">
        <f>VLOOKUP(A155,'BalanceSheet 15-8-19'!$A$11:$CN$476,73,FALSE)</f>
        <v>0</v>
      </c>
      <c r="BV155" s="3">
        <f>VLOOKUP(A155,'BalanceSheet 15-8-19'!$A$11:$CN$476,74,FALSE)</f>
        <v>0</v>
      </c>
      <c r="BW155" s="3">
        <f>VLOOKUP(A155,'BalanceSheet 15-8-19'!$A$11:$CN$476,75,FALSE)</f>
        <v>0</v>
      </c>
      <c r="BX155" s="3">
        <f>VLOOKUP(A155,'BalanceSheet 15-8-19'!$A$11:$CN$476,76,FALSE)</f>
        <v>0</v>
      </c>
      <c r="BY155" s="3">
        <f>VLOOKUP(A155,'BalanceSheet 15-8-19'!$A$11:$CN$476,77,FALSE)</f>
        <v>0</v>
      </c>
      <c r="BZ155" s="3">
        <f>VLOOKUP(A155,'BalanceSheet 15-8-19'!$A$11:$CN$476,78,FALSE)</f>
        <v>0</v>
      </c>
      <c r="CA155" s="3">
        <f>VLOOKUP(A155,'BalanceSheet 15-8-19'!$A$11:$CN$476,79,FALSE)</f>
        <v>0</v>
      </c>
      <c r="CB155" s="3">
        <f>VLOOKUP(A155,'BalanceSheet 15-8-19'!$A$11:$CN$476,80,FALSE)</f>
        <v>0</v>
      </c>
      <c r="CC155" s="3">
        <f>VLOOKUP(A155,'BalanceSheet 15-8-19'!$A$11:$CN$476,81,FALSE)</f>
        <v>0</v>
      </c>
      <c r="CD155" s="3">
        <f>VLOOKUP(A155,'BalanceSheet 15-8-19'!$A$11:$CN$476,82,FALSE)</f>
        <v>0</v>
      </c>
      <c r="CE155" s="3">
        <f>VLOOKUP(A155,'BalanceSheet 15-8-19'!$A$11:$CN$476,83,FALSE)</f>
        <v>0</v>
      </c>
      <c r="CF155" s="3">
        <f>VLOOKUP(A155,'BalanceSheet 15-8-19'!$A$11:$CN$476,84,FALSE)</f>
        <v>0</v>
      </c>
      <c r="CG155" s="3">
        <f>VLOOKUP(A155,'BalanceSheet 15-8-19'!$A$11:$CN$476,85,FALSE)</f>
        <v>0</v>
      </c>
      <c r="CH155" s="3">
        <f>VLOOKUP(A155,'BalanceSheet 15-8-19'!$A$11:$CN$476,86,FALSE)</f>
        <v>0</v>
      </c>
      <c r="CI155" s="3">
        <f>VLOOKUP(A155,'BalanceSheet 15-8-19'!$A$11:$CN$476,87,FALSE)</f>
        <v>0</v>
      </c>
      <c r="CJ155" s="3">
        <f>VLOOKUP(A155,'BalanceSheet 15-8-19'!$A$11:$CN$476,88,FALSE)</f>
        <v>0</v>
      </c>
      <c r="CK155" s="3">
        <f>VLOOKUP(A155,'BalanceSheet 15-8-19'!$A$11:$CN$476,89,FALSE)</f>
        <v>0</v>
      </c>
      <c r="CL155" s="3">
        <f>VLOOKUP(A155,'BalanceSheet 15-8-19'!$A$11:$CN$476,90,FALSE)</f>
        <v>0</v>
      </c>
      <c r="CM155" s="3">
        <f>VLOOKUP(A155,'BalanceSheet 15-8-19'!$A$11:$CN$476,91,FALSE)</f>
        <v>0</v>
      </c>
      <c r="CN155" s="3">
        <f>VLOOKUP(A155,'BalanceSheet 15-8-19'!$A$11:$CS$476,92,FALSE)</f>
        <v>0</v>
      </c>
      <c r="CO155" s="3">
        <f>VLOOKUP(A155,'BalanceSheet 15-8-19'!$A$11:$CS$476,93,FALSE)</f>
        <v>0</v>
      </c>
      <c r="CP155" s="3">
        <f>VLOOKUP(A155,'BalanceSheet 15-8-19'!$A$11:$CS$476,94,FALSE)</f>
        <v>0</v>
      </c>
      <c r="CQ155" s="3">
        <f>VLOOKUP(A155,'BalanceSheet 15-8-19'!$A$11:$CS$476,95,FALSE)</f>
        <v>0</v>
      </c>
      <c r="CR155" s="3">
        <f>VLOOKUP(A155,'BalanceSheet 15-8-19'!$A$11:$CS$476,96,FALSE)</f>
        <v>0</v>
      </c>
      <c r="CS155" s="3">
        <f t="shared" si="10"/>
        <v>0</v>
      </c>
      <c r="CU155" s="19">
        <f>CS155-('BalanceSheet 15-8-19'!CS155-'BalanceSheet 15-8-19'!CV155-'BalanceSheet 15-8-19'!CW155)</f>
        <v>0</v>
      </c>
      <c r="CW155" s="132">
        <f t="shared" si="8"/>
        <v>0</v>
      </c>
      <c r="CZ155" s="148">
        <f>HLOOKUP(A155,CJE!$I$5:$TV$2054,2050, FALSE)</f>
        <v>0</v>
      </c>
      <c r="DB155" s="148">
        <f t="shared" si="9"/>
        <v>0</v>
      </c>
    </row>
    <row r="156" spans="1:106" x14ac:dyDescent="0.2">
      <c r="A156" s="3" t="str">
        <f>'BalanceSheet 15-8-19'!A156</f>
        <v>100-208-02 - ADVANCES TO OFFICERS &amp; EMPLOYEES</v>
      </c>
      <c r="B156" s="3">
        <f>VLOOKUP(A156,'BalanceSheet 15-8-19'!$A$11:$CN$476,2,FALSE)</f>
        <v>0</v>
      </c>
      <c r="C156" s="3">
        <f>VLOOKUP(A156,'BalanceSheet 15-8-19'!$A$11:$CN$476,3,FALSE)</f>
        <v>0</v>
      </c>
      <c r="D156" s="3">
        <f>VLOOKUP(A156,'BalanceSheet 15-8-19'!$A$11:$CN$476,4,FALSE)</f>
        <v>0</v>
      </c>
      <c r="E156" s="3">
        <f>VLOOKUP(A156,'BalanceSheet 15-8-19'!$A$11:$CN$476,5,FALSE)</f>
        <v>0</v>
      </c>
      <c r="F156" s="3">
        <f>VLOOKUP(A156,'BalanceSheet 15-8-19'!$A$11:$CN$476,6,FALSE)</f>
        <v>0</v>
      </c>
      <c r="G156" s="3">
        <f>VLOOKUP(A156,'BalanceSheet 15-8-19'!$A$11:$CN$476,7,FALSE)</f>
        <v>0</v>
      </c>
      <c r="H156" s="3">
        <f>VLOOKUP(A156,'BalanceSheet 15-8-19'!$A$11:$CN$476,8,FALSE)</f>
        <v>0</v>
      </c>
      <c r="I156" s="3">
        <f>VLOOKUP(A156,'BalanceSheet 15-8-19'!$A$11:$CN$476,9,FALSE)</f>
        <v>0</v>
      </c>
      <c r="J156" s="3"/>
      <c r="K156" s="3">
        <f>VLOOKUP(A156,'BalanceSheet 15-8-19'!$A$11:$CN$476,11,FALSE)</f>
        <v>0</v>
      </c>
      <c r="L156" s="3">
        <f>VLOOKUP(A156,'BalanceSheet 15-8-19'!$A$11:$CN$476,12,FALSE)</f>
        <v>0</v>
      </c>
      <c r="M156" s="3">
        <f>VLOOKUP(A156,'BalanceSheet 15-8-19'!$A$11:$CN$476,13,FALSE)</f>
        <v>0</v>
      </c>
      <c r="N156" s="3">
        <f>VLOOKUP(A156,'BalanceSheet 15-8-19'!$A$11:$CN$476,14,FALSE)</f>
        <v>0</v>
      </c>
      <c r="O156" s="3">
        <f>VLOOKUP(A156,'BalanceSheet 15-8-19'!$A$11:$CN$476,15,FALSE)</f>
        <v>0</v>
      </c>
      <c r="P156" s="3">
        <f>VLOOKUP(A156,'BalanceSheet 15-8-19'!$A$11:$CN$476,16,FALSE)</f>
        <v>0</v>
      </c>
      <c r="Q156" s="3">
        <f>VLOOKUP(A156,'BalanceSheet 15-8-19'!$A$11:$CN$476,17,FALSE)</f>
        <v>0</v>
      </c>
      <c r="R156" s="3">
        <f>VLOOKUP(A156,'BalanceSheet 15-8-19'!$A$11:$CN$476,18,FALSE)</f>
        <v>0</v>
      </c>
      <c r="S156" s="3">
        <f>VLOOKUP(A156,'BalanceSheet 15-8-19'!$A$11:$CN$476,19,FALSE)</f>
        <v>0</v>
      </c>
      <c r="T156" s="3">
        <f>VLOOKUP(A156,'BalanceSheet 15-8-19'!$A$11:$CN$476,20,FALSE)</f>
        <v>0</v>
      </c>
      <c r="U156" s="3">
        <f>VLOOKUP(A156,'BalanceSheet 15-8-19'!$A$11:$CN$476,21,FALSE)</f>
        <v>0</v>
      </c>
      <c r="V156" s="3">
        <f>VLOOKUP(A156,'BalanceSheet 15-8-19'!$A$11:$CN$476,22,FALSE)</f>
        <v>0</v>
      </c>
      <c r="W156" s="3">
        <f>VLOOKUP(A156,'BalanceSheet 15-8-19'!$A$11:$CN$476,23,FALSE)</f>
        <v>0</v>
      </c>
      <c r="X156" s="3">
        <f>VLOOKUP(A156,'BalanceSheet 15-8-19'!$A$11:$CN$476,24,FALSE)</f>
        <v>0</v>
      </c>
      <c r="Y156" s="3">
        <f>VLOOKUP(A156,'BalanceSheet 15-8-19'!$A$11:$CN$476,25,FALSE)</f>
        <v>0</v>
      </c>
      <c r="Z156" s="3">
        <f>VLOOKUP(A156,'BalanceSheet 15-8-19'!$A$11:$CN$476,26,FALSE)</f>
        <v>0</v>
      </c>
      <c r="AA156" s="3">
        <f>VLOOKUP(A156,'BalanceSheet 15-8-19'!$A$11:$CN$476,27,FALSE)</f>
        <v>0</v>
      </c>
      <c r="AB156" s="3">
        <f>VLOOKUP(A156,'BalanceSheet 15-8-19'!$A$11:$CN$476,28,FALSE)</f>
        <v>0</v>
      </c>
      <c r="AC156" s="3">
        <f>VLOOKUP(A156,'BalanceSheet 15-8-19'!$A$11:$CN$476,29,FALSE)</f>
        <v>0</v>
      </c>
      <c r="AD156" s="3">
        <f>VLOOKUP(A156,'BalanceSheet 15-8-19'!$A$11:$CN$476,30,FALSE)</f>
        <v>0</v>
      </c>
      <c r="AE156" s="3">
        <f>VLOOKUP(A156,'BalanceSheet 15-8-19'!$A$11:$CN$476,31,FALSE)</f>
        <v>0</v>
      </c>
      <c r="AF156" s="3">
        <f>VLOOKUP(A156,'BalanceSheet 15-8-19'!$A$11:$CN$476,32,FALSE)</f>
        <v>0</v>
      </c>
      <c r="AG156" s="3">
        <f>VLOOKUP(A156,'BalanceSheet 15-8-19'!$A$11:$CN$476,33,FALSE)</f>
        <v>0</v>
      </c>
      <c r="AH156" s="3">
        <f>VLOOKUP(A156,'BalanceSheet 15-8-19'!$A$11:$CN$476,34,FALSE)</f>
        <v>0</v>
      </c>
      <c r="AI156" s="3">
        <f>VLOOKUP(A156,'BalanceSheet 15-8-19'!$A$11:$CN$476,35,FALSE)</f>
        <v>0</v>
      </c>
      <c r="AJ156" s="3">
        <f>VLOOKUP(A156,'BalanceSheet 15-8-19'!$A$11:$CN$476,36,FALSE)</f>
        <v>0</v>
      </c>
      <c r="AK156" s="3">
        <f>VLOOKUP(A156,'BalanceSheet 15-8-19'!$A$11:$CN$476,37,FALSE)</f>
        <v>0</v>
      </c>
      <c r="AL156" s="3">
        <f>VLOOKUP(A156,'BalanceSheet 15-8-19'!$A$11:$CN$476,38,FALSE)</f>
        <v>0</v>
      </c>
      <c r="AM156" s="3">
        <f>VLOOKUP(A156,'BalanceSheet 15-8-19'!$A$11:$CN$476,39,FALSE)</f>
        <v>0</v>
      </c>
      <c r="AN156" s="3">
        <f>VLOOKUP(A156,'BalanceSheet 15-8-19'!$A$11:$CN$476,40,FALSE)</f>
        <v>0</v>
      </c>
      <c r="AO156" s="3">
        <f>VLOOKUP(A156,'BalanceSheet 15-8-19'!$A$11:$CN$476,41,FALSE)</f>
        <v>0</v>
      </c>
      <c r="AP156" s="3">
        <f>VLOOKUP(A156,'BalanceSheet 15-8-19'!$A$11:$CN$476,42,FALSE)</f>
        <v>0</v>
      </c>
      <c r="AQ156" s="3">
        <f>VLOOKUP(A156,'BalanceSheet 15-8-19'!$A$11:$CN$476,43,FALSE)</f>
        <v>0</v>
      </c>
      <c r="AR156" s="3">
        <f>VLOOKUP(A156,'BalanceSheet 15-8-19'!$A$11:$CN$476,44,FALSE)</f>
        <v>0</v>
      </c>
      <c r="AS156" s="3">
        <f>VLOOKUP(A156,'BalanceSheet 15-8-19'!$A$11:$CN$476,45,FALSE)</f>
        <v>0</v>
      </c>
      <c r="AT156" s="3">
        <f>VLOOKUP(A156,'BalanceSheet 15-8-19'!$A$11:$CN$476,46,FALSE)</f>
        <v>0</v>
      </c>
      <c r="AU156" s="3">
        <f>VLOOKUP(A156,'BalanceSheet 15-8-19'!$A$11:$CN$476,47,FALSE)</f>
        <v>0</v>
      </c>
      <c r="AV156" s="3">
        <f>VLOOKUP(A156,'BalanceSheet 15-8-19'!$A$11:$CN$476,48,FALSE)</f>
        <v>0</v>
      </c>
      <c r="AW156" s="3">
        <f>VLOOKUP(A156,'BalanceSheet 15-8-19'!$A$11:$CN$476,49,FALSE)</f>
        <v>0</v>
      </c>
      <c r="AX156" s="3">
        <f>VLOOKUP(A156,'BalanceSheet 15-8-19'!$A$11:$CN$476,50,FALSE)</f>
        <v>0</v>
      </c>
      <c r="AY156" s="3">
        <f>VLOOKUP(A156,'BalanceSheet 15-8-19'!$A$11:$CN$476,51,FALSE)</f>
        <v>0</v>
      </c>
      <c r="AZ156" s="3">
        <f>VLOOKUP(A156,'BalanceSheet 15-8-19'!$A$11:$CN$476,52,FALSE)</f>
        <v>0</v>
      </c>
      <c r="BA156" s="3">
        <f>VLOOKUP(A156,'BalanceSheet 15-8-19'!$A$11:$CN$476,53,FALSE)</f>
        <v>0</v>
      </c>
      <c r="BB156" s="3">
        <f>VLOOKUP(A156,'BalanceSheet 15-8-19'!$A$11:$CN$476,54,FALSE)</f>
        <v>0</v>
      </c>
      <c r="BC156" s="3">
        <f>VLOOKUP(A156,'BalanceSheet 15-8-19'!$A$11:$CN$476,55,FALSE)</f>
        <v>0</v>
      </c>
      <c r="BD156" s="3">
        <f>VLOOKUP(A156,'BalanceSheet 15-8-19'!$A$11:$CN$476,56,FALSE)</f>
        <v>0</v>
      </c>
      <c r="BE156" s="3">
        <f>VLOOKUP(A156,'BalanceSheet 15-8-19'!$A$11:$CN$476,57,FALSE)</f>
        <v>0</v>
      </c>
      <c r="BF156" s="3">
        <f>VLOOKUP(A156,'BalanceSheet 15-8-19'!$A$11:$CN$476,58,FALSE)</f>
        <v>0</v>
      </c>
      <c r="BG156" s="12">
        <f>VLOOKUP(A156,'BalanceSheet 15-8-19'!$A$11:$CN$476,59,FALSE)</f>
        <v>0</v>
      </c>
      <c r="BH156" s="3">
        <f>VLOOKUP(A156,'BalanceSheet 15-8-19'!$A$11:$CN$476,60,FALSE)</f>
        <v>0</v>
      </c>
      <c r="BI156" s="3">
        <f>VLOOKUP(A156,'BalanceSheet 15-8-19'!$A$11:$CN$476,61,FALSE)</f>
        <v>0</v>
      </c>
      <c r="BJ156" s="3">
        <f>VLOOKUP(A156,'BalanceSheet 15-8-19'!$A$11:$CN$476,62,FALSE)</f>
        <v>0</v>
      </c>
      <c r="BK156" s="3"/>
      <c r="BL156" s="3">
        <f>VLOOKUP(A156,'BalanceSheet 15-8-19'!$A$11:$CN$476,64,FALSE)</f>
        <v>0</v>
      </c>
      <c r="BM156" s="3">
        <f>VLOOKUP(A156,'BalanceSheet 15-8-19'!$A$11:$CN$476,65,FALSE)</f>
        <v>0</v>
      </c>
      <c r="BN156" s="3">
        <f>VLOOKUP(A156,'BalanceSheet 15-8-19'!$A$11:$CN$476,66,FALSE)</f>
        <v>0</v>
      </c>
      <c r="BO156" s="3">
        <f>VLOOKUP(A156,'BalanceSheet 15-8-19'!$A$11:$CN$476,67,FALSE)</f>
        <v>0</v>
      </c>
      <c r="BP156" s="3">
        <f>VLOOKUP(A156,'BalanceSheet 15-8-19'!$A$11:$CN$476,68,FALSE)</f>
        <v>0</v>
      </c>
      <c r="BQ156" s="3">
        <f>VLOOKUP(A156,'BalanceSheet 15-8-19'!$A$11:$CN$476,69,FALSE)</f>
        <v>0</v>
      </c>
      <c r="BR156" s="3">
        <f>VLOOKUP(A156,'BalanceSheet 15-8-19'!$A$11:$CN$476,70,FALSE)</f>
        <v>0</v>
      </c>
      <c r="BS156" s="3">
        <f>VLOOKUP(A156,'BalanceSheet 15-8-19'!$A$11:$CN$476,71,FALSE)</f>
        <v>0</v>
      </c>
      <c r="BT156" s="3">
        <f>VLOOKUP(A156,'BalanceSheet 15-8-19'!$A$11:$CN$476,72,FALSE)</f>
        <v>0</v>
      </c>
      <c r="BU156" s="3">
        <f>VLOOKUP(A156,'BalanceSheet 15-8-19'!$A$11:$CN$476,73,FALSE)</f>
        <v>0</v>
      </c>
      <c r="BV156" s="3">
        <f>VLOOKUP(A156,'BalanceSheet 15-8-19'!$A$11:$CN$476,74,FALSE)</f>
        <v>0</v>
      </c>
      <c r="BW156" s="3">
        <f>VLOOKUP(A156,'BalanceSheet 15-8-19'!$A$11:$CN$476,75,FALSE)</f>
        <v>0</v>
      </c>
      <c r="BX156" s="3">
        <f>VLOOKUP(A156,'BalanceSheet 15-8-19'!$A$11:$CN$476,76,FALSE)</f>
        <v>0</v>
      </c>
      <c r="BY156" s="3">
        <f>VLOOKUP(A156,'BalanceSheet 15-8-19'!$A$11:$CN$476,77,FALSE)</f>
        <v>0</v>
      </c>
      <c r="BZ156" s="3">
        <f>VLOOKUP(A156,'BalanceSheet 15-8-19'!$A$11:$CN$476,78,FALSE)</f>
        <v>0</v>
      </c>
      <c r="CA156" s="3">
        <f>VLOOKUP(A156,'BalanceSheet 15-8-19'!$A$11:$CN$476,79,FALSE)</f>
        <v>0</v>
      </c>
      <c r="CB156" s="3">
        <f>VLOOKUP(A156,'BalanceSheet 15-8-19'!$A$11:$CN$476,80,FALSE)</f>
        <v>0</v>
      </c>
      <c r="CC156" s="3">
        <f>VLOOKUP(A156,'BalanceSheet 15-8-19'!$A$11:$CN$476,81,FALSE)</f>
        <v>0</v>
      </c>
      <c r="CD156" s="3">
        <f>VLOOKUP(A156,'BalanceSheet 15-8-19'!$A$11:$CN$476,82,FALSE)</f>
        <v>0</v>
      </c>
      <c r="CE156" s="3">
        <f>VLOOKUP(A156,'BalanceSheet 15-8-19'!$A$11:$CN$476,83,FALSE)</f>
        <v>0</v>
      </c>
      <c r="CF156" s="3">
        <f>VLOOKUP(A156,'BalanceSheet 15-8-19'!$A$11:$CN$476,84,FALSE)</f>
        <v>0</v>
      </c>
      <c r="CG156" s="3">
        <f>VLOOKUP(A156,'BalanceSheet 15-8-19'!$A$11:$CN$476,85,FALSE)</f>
        <v>0</v>
      </c>
      <c r="CH156" s="3">
        <f>VLOOKUP(A156,'BalanceSheet 15-8-19'!$A$11:$CN$476,86,FALSE)</f>
        <v>0</v>
      </c>
      <c r="CI156" s="3">
        <f>VLOOKUP(A156,'BalanceSheet 15-8-19'!$A$11:$CN$476,87,FALSE)</f>
        <v>0</v>
      </c>
      <c r="CJ156" s="3">
        <f>VLOOKUP(A156,'BalanceSheet 15-8-19'!$A$11:$CN$476,88,FALSE)</f>
        <v>0</v>
      </c>
      <c r="CK156" s="3">
        <f>VLOOKUP(A156,'BalanceSheet 15-8-19'!$A$11:$CN$476,89,FALSE)</f>
        <v>0</v>
      </c>
      <c r="CL156" s="3">
        <f>VLOOKUP(A156,'BalanceSheet 15-8-19'!$A$11:$CN$476,90,FALSE)</f>
        <v>0</v>
      </c>
      <c r="CM156" s="3">
        <f>VLOOKUP(A156,'BalanceSheet 15-8-19'!$A$11:$CN$476,91,FALSE)</f>
        <v>0</v>
      </c>
      <c r="CN156" s="3">
        <f>VLOOKUP(A156,'BalanceSheet 15-8-19'!$A$11:$CS$476,92,FALSE)</f>
        <v>0</v>
      </c>
      <c r="CO156" s="3">
        <f>VLOOKUP(A156,'BalanceSheet 15-8-19'!$A$11:$CS$476,93,FALSE)</f>
        <v>0</v>
      </c>
      <c r="CP156" s="3">
        <f>VLOOKUP(A156,'BalanceSheet 15-8-19'!$A$11:$CS$476,94,FALSE)</f>
        <v>0</v>
      </c>
      <c r="CQ156" s="3">
        <f>VLOOKUP(A156,'BalanceSheet 15-8-19'!$A$11:$CS$476,95,FALSE)</f>
        <v>0</v>
      </c>
      <c r="CR156" s="3">
        <f>VLOOKUP(A156,'BalanceSheet 15-8-19'!$A$11:$CS$476,96,FALSE)</f>
        <v>0</v>
      </c>
      <c r="CS156" s="3">
        <f t="shared" si="10"/>
        <v>0</v>
      </c>
      <c r="CU156" s="19">
        <f>CS156-('BalanceSheet 15-8-19'!CS156-'BalanceSheet 15-8-19'!CV156-'BalanceSheet 15-8-19'!CW156)</f>
        <v>0</v>
      </c>
      <c r="CW156" s="132">
        <f t="shared" si="8"/>
        <v>0</v>
      </c>
      <c r="CZ156" s="148">
        <f>HLOOKUP(A156,CJE!$I$5:$TV$2054,2050, FALSE)</f>
        <v>0</v>
      </c>
      <c r="DB156" s="200">
        <f t="shared" si="9"/>
        <v>0</v>
      </c>
    </row>
    <row r="157" spans="1:106" x14ac:dyDescent="0.2">
      <c r="A157" s="4" t="str">
        <f>'BalanceSheet 15-8-19'!A157</f>
        <v>Total - 100-208 - Prepaid expense</v>
      </c>
      <c r="B157" s="9">
        <f>VLOOKUP(A157,'BalanceSheet 15-8-19'!$A$11:$CN$476,2,FALSE)</f>
        <v>0</v>
      </c>
      <c r="C157" s="9">
        <f>VLOOKUP(A157,'BalanceSheet 15-8-19'!$A$11:$CN$476,3,FALSE)</f>
        <v>0</v>
      </c>
      <c r="D157" s="9">
        <f>VLOOKUP(A157,'BalanceSheet 15-8-19'!$A$11:$CN$476,4,FALSE)</f>
        <v>0</v>
      </c>
      <c r="E157" s="9">
        <f>VLOOKUP(A157,'BalanceSheet 15-8-19'!$A$11:$CN$476,5,FALSE)</f>
        <v>0</v>
      </c>
      <c r="F157" s="9">
        <f>VLOOKUP(A157,'BalanceSheet 15-8-19'!$A$11:$CN$476,6,FALSE)</f>
        <v>-5694.15</v>
      </c>
      <c r="G157" s="9">
        <f>VLOOKUP(A157,'BalanceSheet 15-8-19'!$A$11:$CN$476,7,FALSE)</f>
        <v>-5694.15</v>
      </c>
      <c r="H157" s="9">
        <f>VLOOKUP(A157,'BalanceSheet 15-8-19'!$A$11:$CN$476,8,FALSE)</f>
        <v>-5694.15</v>
      </c>
      <c r="I157" s="9">
        <f>VLOOKUP(A157,'BalanceSheet 15-8-19'!$A$11:$CN$476,9,FALSE)</f>
        <v>-5694.15</v>
      </c>
      <c r="J157" s="9"/>
      <c r="K157" s="9">
        <f>VLOOKUP(A157,'BalanceSheet 15-8-19'!$A$11:$CN$476,11,FALSE)</f>
        <v>-5694.15</v>
      </c>
      <c r="L157" s="9">
        <f>VLOOKUP(A157,'BalanceSheet 15-8-19'!$A$11:$CN$476,12,FALSE)</f>
        <v>-5694.15</v>
      </c>
      <c r="M157" s="9">
        <f>VLOOKUP(A157,'BalanceSheet 15-8-19'!$A$11:$CN$476,13,FALSE)</f>
        <v>-5694.15</v>
      </c>
      <c r="N157" s="9">
        <f>VLOOKUP(A157,'BalanceSheet 15-8-19'!$A$11:$CN$476,14,FALSE)</f>
        <v>-5694.15</v>
      </c>
      <c r="O157" s="9">
        <f>VLOOKUP(A157,'BalanceSheet 15-8-19'!$A$11:$CN$476,15,FALSE)</f>
        <v>-5694.15</v>
      </c>
      <c r="P157" s="9">
        <f>VLOOKUP(A157,'BalanceSheet 15-8-19'!$A$11:$CN$476,16,FALSE)</f>
        <v>-5694.15</v>
      </c>
      <c r="Q157" s="9">
        <f>VLOOKUP(A157,'BalanceSheet 15-8-19'!$A$11:$CN$476,17,FALSE)</f>
        <v>-5694.15</v>
      </c>
      <c r="R157" s="9">
        <f>VLOOKUP(A157,'BalanceSheet 15-8-19'!$A$11:$CN$476,18,FALSE)</f>
        <v>-5694.15</v>
      </c>
      <c r="S157" s="9">
        <f>VLOOKUP(A157,'BalanceSheet 15-8-19'!$A$11:$CN$476,19,FALSE)</f>
        <v>-5694.15</v>
      </c>
      <c r="T157" s="9">
        <f>VLOOKUP(A157,'BalanceSheet 15-8-19'!$A$11:$CN$476,20,FALSE)</f>
        <v>-5694.15</v>
      </c>
      <c r="U157" s="9">
        <f>VLOOKUP(A157,'BalanceSheet 15-8-19'!$A$11:$CN$476,21,FALSE)</f>
        <v>-5694.15</v>
      </c>
      <c r="V157" s="9">
        <f>VLOOKUP(A157,'BalanceSheet 15-8-19'!$A$11:$CN$476,22,FALSE)</f>
        <v>-5694.15</v>
      </c>
      <c r="W157" s="9">
        <f>VLOOKUP(A157,'BalanceSheet 15-8-19'!$A$11:$CN$476,23,FALSE)</f>
        <v>-5694.15</v>
      </c>
      <c r="X157" s="9">
        <f>VLOOKUP(A157,'BalanceSheet 15-8-19'!$A$11:$CN$476,24,FALSE)</f>
        <v>-5694.15</v>
      </c>
      <c r="Y157" s="9">
        <f>VLOOKUP(A157,'BalanceSheet 15-8-19'!$A$11:$CN$476,25,FALSE)</f>
        <v>-5694.15</v>
      </c>
      <c r="Z157" s="9">
        <f>VLOOKUP(A157,'BalanceSheet 15-8-19'!$A$11:$CN$476,26,FALSE)</f>
        <v>-5694.15</v>
      </c>
      <c r="AA157" s="9">
        <f>VLOOKUP(A157,'BalanceSheet 15-8-19'!$A$11:$CN$476,27,FALSE)</f>
        <v>-5694.15</v>
      </c>
      <c r="AB157" s="9">
        <f>VLOOKUP(A157,'BalanceSheet 15-8-19'!$A$11:$CN$476,28,FALSE)</f>
        <v>-5694.15</v>
      </c>
      <c r="AC157" s="9">
        <f>VLOOKUP(A157,'BalanceSheet 15-8-19'!$A$11:$CN$476,29,FALSE)</f>
        <v>-5694.15</v>
      </c>
      <c r="AD157" s="9">
        <f>VLOOKUP(A157,'BalanceSheet 15-8-19'!$A$11:$CN$476,30,FALSE)</f>
        <v>-5694.15</v>
      </c>
      <c r="AE157" s="9">
        <f>VLOOKUP(A157,'BalanceSheet 15-8-19'!$A$11:$CN$476,31,FALSE)</f>
        <v>-5694.15</v>
      </c>
      <c r="AF157" s="9">
        <f>VLOOKUP(A157,'BalanceSheet 15-8-19'!$A$11:$CN$476,32,FALSE)</f>
        <v>-5694.15</v>
      </c>
      <c r="AG157" s="9">
        <f>VLOOKUP(A157,'BalanceSheet 15-8-19'!$A$11:$CN$476,33,FALSE)</f>
        <v>-5694.15</v>
      </c>
      <c r="AH157" s="9">
        <f>VLOOKUP(A157,'BalanceSheet 15-8-19'!$A$11:$CN$476,34,FALSE)</f>
        <v>-5694.15</v>
      </c>
      <c r="AI157" s="9">
        <f>VLOOKUP(A157,'BalanceSheet 15-8-19'!$A$11:$CN$476,35,FALSE)</f>
        <v>-5694.15</v>
      </c>
      <c r="AJ157" s="9">
        <f>VLOOKUP(A157,'BalanceSheet 15-8-19'!$A$11:$CN$476,36,FALSE)</f>
        <v>-5694.15</v>
      </c>
      <c r="AK157" s="9">
        <f>VLOOKUP(A157,'BalanceSheet 15-8-19'!$A$11:$CN$476,37,FALSE)</f>
        <v>-5694.15</v>
      </c>
      <c r="AL157" s="9">
        <f>VLOOKUP(A157,'BalanceSheet 15-8-19'!$A$11:$CN$476,38,FALSE)</f>
        <v>-5694.15</v>
      </c>
      <c r="AM157" s="9">
        <f>VLOOKUP(A157,'BalanceSheet 15-8-19'!$A$11:$CN$476,39,FALSE)</f>
        <v>-5694.15</v>
      </c>
      <c r="AN157" s="9">
        <f>VLOOKUP(A157,'BalanceSheet 15-8-19'!$A$11:$CN$476,40,FALSE)</f>
        <v>-5694.15</v>
      </c>
      <c r="AO157" s="9">
        <f>VLOOKUP(A157,'BalanceSheet 15-8-19'!$A$11:$CN$476,41,FALSE)</f>
        <v>-5694.15</v>
      </c>
      <c r="AP157" s="9">
        <f>VLOOKUP(A157,'BalanceSheet 15-8-19'!$A$11:$CN$476,42,FALSE)</f>
        <v>-5694.15</v>
      </c>
      <c r="AQ157" s="9">
        <f>VLOOKUP(A157,'BalanceSheet 15-8-19'!$A$11:$CN$476,43,FALSE)</f>
        <v>-5694.15</v>
      </c>
      <c r="AR157" s="9">
        <f>VLOOKUP(A157,'BalanceSheet 15-8-19'!$A$11:$CN$476,44,FALSE)</f>
        <v>-5694.15</v>
      </c>
      <c r="AS157" s="9">
        <f>VLOOKUP(A157,'BalanceSheet 15-8-19'!$A$11:$CN$476,45,FALSE)</f>
        <v>-5694.15</v>
      </c>
      <c r="AT157" s="9">
        <f>VLOOKUP(A157,'BalanceSheet 15-8-19'!$A$11:$CN$476,46,FALSE)</f>
        <v>-5694.15</v>
      </c>
      <c r="AU157" s="9">
        <f>VLOOKUP(A157,'BalanceSheet 15-8-19'!$A$11:$CN$476,47,FALSE)</f>
        <v>-5694.15</v>
      </c>
      <c r="AV157" s="9">
        <f>VLOOKUP(A157,'BalanceSheet 15-8-19'!$A$11:$CN$476,48,FALSE)</f>
        <v>-5694.15</v>
      </c>
      <c r="AW157" s="9">
        <f>VLOOKUP(A157,'BalanceSheet 15-8-19'!$A$11:$CN$476,49,FALSE)</f>
        <v>-5694.15</v>
      </c>
      <c r="AX157" s="9">
        <f>VLOOKUP(A157,'BalanceSheet 15-8-19'!$A$11:$CN$476,50,FALSE)</f>
        <v>-5694.15</v>
      </c>
      <c r="AY157" s="9">
        <f>VLOOKUP(A157,'BalanceSheet 15-8-19'!$A$11:$CN$476,51,FALSE)</f>
        <v>-5694.15</v>
      </c>
      <c r="AZ157" s="9">
        <f>VLOOKUP(A157,'BalanceSheet 15-8-19'!$A$11:$CN$476,52,FALSE)</f>
        <v>-5694.15</v>
      </c>
      <c r="BA157" s="9">
        <f>VLOOKUP(A157,'BalanceSheet 15-8-19'!$A$11:$CN$476,53,FALSE)</f>
        <v>-5694.15</v>
      </c>
      <c r="BB157" s="9">
        <f>VLOOKUP(A157,'BalanceSheet 15-8-19'!$A$11:$CN$476,54,FALSE)</f>
        <v>-5694.15</v>
      </c>
      <c r="BC157" s="9">
        <f>VLOOKUP(A157,'BalanceSheet 15-8-19'!$A$11:$CN$476,55,FALSE)</f>
        <v>-5694.15</v>
      </c>
      <c r="BD157" s="9">
        <f>VLOOKUP(A157,'BalanceSheet 15-8-19'!$A$11:$CN$476,56,FALSE)</f>
        <v>-5694.15</v>
      </c>
      <c r="BE157" s="9">
        <f>VLOOKUP(A157,'BalanceSheet 15-8-19'!$A$11:$CN$476,57,FALSE)</f>
        <v>-5694.15</v>
      </c>
      <c r="BF157" s="9">
        <f>VLOOKUP(A157,'BalanceSheet 15-8-19'!$A$11:$CN$476,58,FALSE)</f>
        <v>-5694.15</v>
      </c>
      <c r="BG157" s="7">
        <f>VLOOKUP(A157,'BalanceSheet 15-8-19'!$A$11:$CN$476,59,FALSE)</f>
        <v>-5694.15</v>
      </c>
      <c r="BH157" s="9">
        <f>VLOOKUP(A157,'BalanceSheet 15-8-19'!$A$11:$CN$476,60,FALSE)</f>
        <v>-5694.15</v>
      </c>
      <c r="BI157" s="9">
        <f>VLOOKUP(A157,'BalanceSheet 15-8-19'!$A$11:$CN$476,61,FALSE)</f>
        <v>-5694.15</v>
      </c>
      <c r="BJ157" s="9">
        <f>VLOOKUP(A157,'BalanceSheet 15-8-19'!$A$11:$CN$476,62,FALSE)</f>
        <v>-5694.15</v>
      </c>
      <c r="BK157" s="9"/>
      <c r="BL157" s="9">
        <f>VLOOKUP(A157,'BalanceSheet 15-8-19'!$A$11:$CN$476,64,FALSE)</f>
        <v>-5694.15</v>
      </c>
      <c r="BM157" s="9">
        <f>VLOOKUP(A157,'BalanceSheet 15-8-19'!$A$11:$CN$476,65,FALSE)</f>
        <v>-5694.15</v>
      </c>
      <c r="BN157" s="9">
        <f>VLOOKUP(A157,'BalanceSheet 15-8-19'!$A$11:$CN$476,66,FALSE)</f>
        <v>-5694.15</v>
      </c>
      <c r="BO157" s="9">
        <f>VLOOKUP(A157,'BalanceSheet 15-8-19'!$A$11:$CN$476,67,FALSE)</f>
        <v>-5694.15</v>
      </c>
      <c r="BP157" s="9">
        <f>VLOOKUP(A157,'BalanceSheet 15-8-19'!$A$11:$CN$476,68,FALSE)</f>
        <v>-5694.15</v>
      </c>
      <c r="BQ157" s="9">
        <f>VLOOKUP(A157,'BalanceSheet 15-8-19'!$A$11:$CN$476,69,FALSE)</f>
        <v>-5694.15</v>
      </c>
      <c r="BR157" s="9">
        <f>VLOOKUP(A157,'BalanceSheet 15-8-19'!$A$11:$CN$476,70,FALSE)</f>
        <v>-5694.15</v>
      </c>
      <c r="BS157" s="9">
        <f>VLOOKUP(A157,'BalanceSheet 15-8-19'!$A$11:$CN$476,71,FALSE)</f>
        <v>-5694.15</v>
      </c>
      <c r="BT157" s="9">
        <f>VLOOKUP(A157,'BalanceSheet 15-8-19'!$A$11:$CN$476,72,FALSE)</f>
        <v>-5694.15</v>
      </c>
      <c r="BU157" s="9">
        <f>VLOOKUP(A157,'BalanceSheet 15-8-19'!$A$11:$CN$476,73,FALSE)</f>
        <v>-5694.15</v>
      </c>
      <c r="BV157" s="9">
        <f>VLOOKUP(A157,'BalanceSheet 15-8-19'!$A$11:$CN$476,74,FALSE)</f>
        <v>-5694.15</v>
      </c>
      <c r="BW157" s="9">
        <f>VLOOKUP(A157,'BalanceSheet 15-8-19'!$A$11:$CN$476,75,FALSE)</f>
        <v>-5694.15</v>
      </c>
      <c r="BX157" s="9">
        <f>VLOOKUP(A157,'BalanceSheet 15-8-19'!$A$11:$CN$476,76,FALSE)</f>
        <v>-5694.15</v>
      </c>
      <c r="BY157" s="9">
        <f>VLOOKUP(A157,'BalanceSheet 15-8-19'!$A$11:$CN$476,77,FALSE)</f>
        <v>-5694.15</v>
      </c>
      <c r="BZ157" s="9">
        <f>VLOOKUP(A157,'BalanceSheet 15-8-19'!$A$11:$CN$476,78,FALSE)</f>
        <v>-5694.15</v>
      </c>
      <c r="CA157" s="9">
        <f>VLOOKUP(A157,'BalanceSheet 15-8-19'!$A$11:$CN$476,79,FALSE)</f>
        <v>-5694.15</v>
      </c>
      <c r="CB157" s="9">
        <f>VLOOKUP(A157,'BalanceSheet 15-8-19'!$A$11:$CN$476,80,FALSE)</f>
        <v>-5694.15</v>
      </c>
      <c r="CC157" s="9">
        <f>VLOOKUP(A157,'BalanceSheet 15-8-19'!$A$11:$CN$476,81,FALSE)</f>
        <v>-5694.15</v>
      </c>
      <c r="CD157" s="9">
        <f>VLOOKUP(A157,'BalanceSheet 15-8-19'!$A$11:$CN$476,82,FALSE)</f>
        <v>-5694.15</v>
      </c>
      <c r="CE157" s="9">
        <f>VLOOKUP(A157,'BalanceSheet 15-8-19'!$A$11:$CN$476,83,FALSE)</f>
        <v>-5694.15</v>
      </c>
      <c r="CF157" s="9">
        <f>VLOOKUP(A157,'BalanceSheet 15-8-19'!$A$11:$CN$476,84,FALSE)</f>
        <v>-5694.15</v>
      </c>
      <c r="CG157" s="9">
        <f>VLOOKUP(A157,'BalanceSheet 15-8-19'!$A$11:$CN$476,85,FALSE)</f>
        <v>-5694.15</v>
      </c>
      <c r="CH157" s="9">
        <f>VLOOKUP(A157,'BalanceSheet 15-8-19'!$A$11:$CN$476,86,FALSE)</f>
        <v>-5694.15</v>
      </c>
      <c r="CI157" s="9">
        <f>VLOOKUP(A157,'BalanceSheet 15-8-19'!$A$11:$CN$476,87,FALSE)</f>
        <v>-5694.15</v>
      </c>
      <c r="CJ157" s="9">
        <f>VLOOKUP(A157,'BalanceSheet 15-8-19'!$A$11:$CN$476,88,FALSE)</f>
        <v>-5694.15</v>
      </c>
      <c r="CK157" s="9">
        <f>VLOOKUP(A157,'BalanceSheet 15-8-19'!$A$11:$CN$476,89,FALSE)</f>
        <v>-5694.15</v>
      </c>
      <c r="CL157" s="9">
        <f>VLOOKUP(A157,'BalanceSheet 15-8-19'!$A$11:$CN$476,90,FALSE)</f>
        <v>-5694.15</v>
      </c>
      <c r="CM157" s="9">
        <f>VLOOKUP(A157,'BalanceSheet 15-8-19'!$A$11:$CN$476,91,FALSE)</f>
        <v>-5694.15</v>
      </c>
      <c r="CN157" s="9">
        <f>VLOOKUP(A157,'BalanceSheet 15-8-19'!$A$11:$CS$476,92,FALSE)</f>
        <v>-5694.15</v>
      </c>
      <c r="CO157" s="9">
        <f>VLOOKUP(A157,'BalanceSheet 15-8-19'!$A$11:$CS$476,93,FALSE)</f>
        <v>-5694.15</v>
      </c>
      <c r="CP157" s="9">
        <f>VLOOKUP(A157,'BalanceSheet 15-8-19'!$A$11:$CS$476,94,FALSE)</f>
        <v>-5694.15</v>
      </c>
      <c r="CQ157" s="9">
        <f>VLOOKUP(A157,'BalanceSheet 15-8-19'!$A$11:$CS$476,95,FALSE)</f>
        <v>-5694.15</v>
      </c>
      <c r="CR157" s="9">
        <f>VLOOKUP(A157,'BalanceSheet 15-8-19'!$A$11:$CS$476,96,FALSE)</f>
        <v>-5694.15</v>
      </c>
      <c r="CS157" s="9">
        <f t="shared" si="10"/>
        <v>-506779.35000000079</v>
      </c>
      <c r="CU157" s="19">
        <f>CS157-('BalanceSheet 15-8-19'!CS157-'BalanceSheet 15-8-19'!CV157-'BalanceSheet 15-8-19'!CW157)</f>
        <v>0</v>
      </c>
      <c r="CW157" s="132">
        <f t="shared" si="8"/>
        <v>-153742.04999999993</v>
      </c>
      <c r="CZ157" s="148"/>
      <c r="DB157" s="148">
        <f>SUM(DB154:DB156)</f>
        <v>-353037.30000000016</v>
      </c>
    </row>
    <row r="158" spans="1:106" x14ac:dyDescent="0.2">
      <c r="A158" s="12" t="str">
        <f>'BalanceSheet 15-8-19'!A158</f>
        <v>100-209-01 - Interest Receivable</v>
      </c>
      <c r="B158" s="3">
        <f>VLOOKUP(A158,'BalanceSheet 15-8-19'!$A$11:$CN$476,2,FALSE)</f>
        <v>0</v>
      </c>
      <c r="C158" s="3">
        <f>VLOOKUP(A158,'BalanceSheet 15-8-19'!$A$11:$CN$476,3,FALSE)</f>
        <v>0</v>
      </c>
      <c r="D158" s="3">
        <f>VLOOKUP(A158,'BalanceSheet 15-8-19'!$A$11:$CN$476,4,FALSE)</f>
        <v>0</v>
      </c>
      <c r="E158" s="3">
        <f>VLOOKUP(A158,'BalanceSheet 15-8-19'!$A$11:$CN$476,5,FALSE)</f>
        <v>0</v>
      </c>
      <c r="F158" s="3">
        <f>VLOOKUP(A158,'BalanceSheet 15-8-19'!$A$11:$CN$476,6,FALSE)</f>
        <v>0</v>
      </c>
      <c r="G158" s="3">
        <f>VLOOKUP(A158,'BalanceSheet 15-8-19'!$A$11:$CN$476,7,FALSE)</f>
        <v>0</v>
      </c>
      <c r="H158" s="3">
        <f>VLOOKUP(A158,'BalanceSheet 15-8-19'!$A$11:$CN$476,8,FALSE)</f>
        <v>0</v>
      </c>
      <c r="I158" s="3">
        <f>VLOOKUP(A158,'BalanceSheet 15-8-19'!$A$11:$CN$476,9,FALSE)</f>
        <v>0</v>
      </c>
      <c r="J158" s="3"/>
      <c r="K158" s="3">
        <f>VLOOKUP(A158,'BalanceSheet 15-8-19'!$A$11:$CN$476,11,FALSE)</f>
        <v>0</v>
      </c>
      <c r="L158" s="3">
        <f>VLOOKUP(A158,'BalanceSheet 15-8-19'!$A$11:$CN$476,12,FALSE)</f>
        <v>0</v>
      </c>
      <c r="M158" s="3">
        <f>VLOOKUP(A158,'BalanceSheet 15-8-19'!$A$11:$CN$476,13,FALSE)</f>
        <v>0</v>
      </c>
      <c r="N158" s="3">
        <f>VLOOKUP(A158,'BalanceSheet 15-8-19'!$A$11:$CN$476,14,FALSE)</f>
        <v>0</v>
      </c>
      <c r="O158" s="3">
        <f>VLOOKUP(A158,'BalanceSheet 15-8-19'!$A$11:$CN$476,15,FALSE)</f>
        <v>0</v>
      </c>
      <c r="P158" s="3">
        <f>VLOOKUP(A158,'BalanceSheet 15-8-19'!$A$11:$CN$476,16,FALSE)</f>
        <v>0</v>
      </c>
      <c r="Q158" s="3">
        <f>VLOOKUP(A158,'BalanceSheet 15-8-19'!$A$11:$CN$476,17,FALSE)</f>
        <v>0</v>
      </c>
      <c r="R158" s="3">
        <f>VLOOKUP(A158,'BalanceSheet 15-8-19'!$A$11:$CN$476,18,FALSE)</f>
        <v>0</v>
      </c>
      <c r="S158" s="3">
        <f>VLOOKUP(A158,'BalanceSheet 15-8-19'!$A$11:$CN$476,19,FALSE)</f>
        <v>0</v>
      </c>
      <c r="T158" s="3">
        <f>VLOOKUP(A158,'BalanceSheet 15-8-19'!$A$11:$CN$476,20,FALSE)</f>
        <v>0</v>
      </c>
      <c r="U158" s="3">
        <f>VLOOKUP(A158,'BalanceSheet 15-8-19'!$A$11:$CN$476,21,FALSE)</f>
        <v>0</v>
      </c>
      <c r="V158" s="3">
        <f>VLOOKUP(A158,'BalanceSheet 15-8-19'!$A$11:$CN$476,22,FALSE)</f>
        <v>0</v>
      </c>
      <c r="W158" s="3">
        <f>VLOOKUP(A158,'BalanceSheet 15-8-19'!$A$11:$CN$476,23,FALSE)</f>
        <v>0</v>
      </c>
      <c r="X158" s="3">
        <f>VLOOKUP(A158,'BalanceSheet 15-8-19'!$A$11:$CN$476,24,FALSE)</f>
        <v>0</v>
      </c>
      <c r="Y158" s="3">
        <f>VLOOKUP(A158,'BalanceSheet 15-8-19'!$A$11:$CN$476,25,FALSE)</f>
        <v>0</v>
      </c>
      <c r="Z158" s="3">
        <f>VLOOKUP(A158,'BalanceSheet 15-8-19'!$A$11:$CN$476,26,FALSE)</f>
        <v>0</v>
      </c>
      <c r="AA158" s="3">
        <f>VLOOKUP(A158,'BalanceSheet 15-8-19'!$A$11:$CN$476,27,FALSE)</f>
        <v>0</v>
      </c>
      <c r="AB158" s="3">
        <f>VLOOKUP(A158,'BalanceSheet 15-8-19'!$A$11:$CN$476,28,FALSE)</f>
        <v>0</v>
      </c>
      <c r="AC158" s="3">
        <f>VLOOKUP(A158,'BalanceSheet 15-8-19'!$A$11:$CN$476,29,FALSE)</f>
        <v>0</v>
      </c>
      <c r="AD158" s="3">
        <f>VLOOKUP(A158,'BalanceSheet 15-8-19'!$A$11:$CN$476,30,FALSE)</f>
        <v>0</v>
      </c>
      <c r="AE158" s="3">
        <f>VLOOKUP(A158,'BalanceSheet 15-8-19'!$A$11:$CN$476,31,FALSE)</f>
        <v>0</v>
      </c>
      <c r="AF158" s="3">
        <f>VLOOKUP(A158,'BalanceSheet 15-8-19'!$A$11:$CN$476,32,FALSE)</f>
        <v>0</v>
      </c>
      <c r="AG158" s="3">
        <f>VLOOKUP(A158,'BalanceSheet 15-8-19'!$A$11:$CN$476,33,FALSE)</f>
        <v>0</v>
      </c>
      <c r="AH158" s="3">
        <f>VLOOKUP(A158,'BalanceSheet 15-8-19'!$A$11:$CN$476,34,FALSE)</f>
        <v>0</v>
      </c>
      <c r="AI158" s="3">
        <f>VLOOKUP(A158,'BalanceSheet 15-8-19'!$A$11:$CN$476,35,FALSE)</f>
        <v>0</v>
      </c>
      <c r="AJ158" s="3">
        <f>VLOOKUP(A158,'BalanceSheet 15-8-19'!$A$11:$CN$476,36,FALSE)</f>
        <v>0</v>
      </c>
      <c r="AK158" s="3">
        <f>VLOOKUP(A158,'BalanceSheet 15-8-19'!$A$11:$CN$476,37,FALSE)</f>
        <v>0</v>
      </c>
      <c r="AL158" s="3">
        <f>VLOOKUP(A158,'BalanceSheet 15-8-19'!$A$11:$CN$476,38,FALSE)</f>
        <v>0</v>
      </c>
      <c r="AM158" s="3">
        <f>VLOOKUP(A158,'BalanceSheet 15-8-19'!$A$11:$CN$476,39,FALSE)</f>
        <v>0</v>
      </c>
      <c r="AN158" s="3">
        <f>VLOOKUP(A158,'BalanceSheet 15-8-19'!$A$11:$CN$476,40,FALSE)</f>
        <v>0</v>
      </c>
      <c r="AO158" s="3">
        <f>VLOOKUP(A158,'BalanceSheet 15-8-19'!$A$11:$CN$476,41,FALSE)</f>
        <v>0</v>
      </c>
      <c r="AP158" s="3">
        <f>VLOOKUP(A158,'BalanceSheet 15-8-19'!$A$11:$CN$476,42,FALSE)</f>
        <v>0</v>
      </c>
      <c r="AQ158" s="3">
        <f>VLOOKUP(A158,'BalanceSheet 15-8-19'!$A$11:$CN$476,43,FALSE)</f>
        <v>0</v>
      </c>
      <c r="AR158" s="3">
        <f>VLOOKUP(A158,'BalanceSheet 15-8-19'!$A$11:$CN$476,44,FALSE)</f>
        <v>0</v>
      </c>
      <c r="AS158" s="3">
        <f>VLOOKUP(A158,'BalanceSheet 15-8-19'!$A$11:$CN$476,45,FALSE)</f>
        <v>0</v>
      </c>
      <c r="AT158" s="3">
        <f>VLOOKUP(A158,'BalanceSheet 15-8-19'!$A$11:$CN$476,46,FALSE)</f>
        <v>0</v>
      </c>
      <c r="AU158" s="3">
        <f>VLOOKUP(A158,'BalanceSheet 15-8-19'!$A$11:$CN$476,47,FALSE)</f>
        <v>0</v>
      </c>
      <c r="AV158" s="3">
        <f>VLOOKUP(A158,'BalanceSheet 15-8-19'!$A$11:$CN$476,48,FALSE)</f>
        <v>0</v>
      </c>
      <c r="AW158" s="3">
        <f>VLOOKUP(A158,'BalanceSheet 15-8-19'!$A$11:$CN$476,49,FALSE)</f>
        <v>0</v>
      </c>
      <c r="AX158" s="3">
        <f>VLOOKUP(A158,'BalanceSheet 15-8-19'!$A$11:$CN$476,50,FALSE)</f>
        <v>0</v>
      </c>
      <c r="AY158" s="3">
        <f>VLOOKUP(A158,'BalanceSheet 15-8-19'!$A$11:$CN$476,51,FALSE)</f>
        <v>0</v>
      </c>
      <c r="AZ158" s="3">
        <f>VLOOKUP(A158,'BalanceSheet 15-8-19'!$A$11:$CN$476,52,FALSE)</f>
        <v>0</v>
      </c>
      <c r="BA158" s="3">
        <f>VLOOKUP(A158,'BalanceSheet 15-8-19'!$A$11:$CN$476,53,FALSE)</f>
        <v>0</v>
      </c>
      <c r="BB158" s="3">
        <f>VLOOKUP(A158,'BalanceSheet 15-8-19'!$A$11:$CN$476,54,FALSE)</f>
        <v>0</v>
      </c>
      <c r="BC158" s="3">
        <f>VLOOKUP(A158,'BalanceSheet 15-8-19'!$A$11:$CN$476,55,FALSE)</f>
        <v>0</v>
      </c>
      <c r="BD158" s="3">
        <f>VLOOKUP(A158,'BalanceSheet 15-8-19'!$A$11:$CN$476,56,FALSE)</f>
        <v>0</v>
      </c>
      <c r="BE158" s="3">
        <f>VLOOKUP(A158,'BalanceSheet 15-8-19'!$A$11:$CN$476,57,FALSE)</f>
        <v>0</v>
      </c>
      <c r="BF158" s="3">
        <f>VLOOKUP(A158,'BalanceSheet 15-8-19'!$A$11:$CN$476,58,FALSE)</f>
        <v>0</v>
      </c>
      <c r="BG158" s="12">
        <f>VLOOKUP(A158,'BalanceSheet 15-8-19'!$A$11:$CN$476,59,FALSE)</f>
        <v>0</v>
      </c>
      <c r="BH158" s="3">
        <f>VLOOKUP(A158,'BalanceSheet 15-8-19'!$A$11:$CN$476,60,FALSE)</f>
        <v>0</v>
      </c>
      <c r="BI158" s="3">
        <f>VLOOKUP(A158,'BalanceSheet 15-8-19'!$A$11:$CN$476,61,FALSE)</f>
        <v>0</v>
      </c>
      <c r="BJ158" s="3">
        <f>VLOOKUP(A158,'BalanceSheet 15-8-19'!$A$11:$CN$476,62,FALSE)</f>
        <v>0</v>
      </c>
      <c r="BK158" s="3"/>
      <c r="BL158" s="3">
        <f>VLOOKUP(A158,'BalanceSheet 15-8-19'!$A$11:$CN$476,64,FALSE)</f>
        <v>0</v>
      </c>
      <c r="BM158" s="3">
        <f>VLOOKUP(A158,'BalanceSheet 15-8-19'!$A$11:$CN$476,65,FALSE)</f>
        <v>0</v>
      </c>
      <c r="BN158" s="3">
        <f>VLOOKUP(A158,'BalanceSheet 15-8-19'!$A$11:$CN$476,66,FALSE)</f>
        <v>0</v>
      </c>
      <c r="BO158" s="3">
        <f>VLOOKUP(A158,'BalanceSheet 15-8-19'!$A$11:$CN$476,67,FALSE)</f>
        <v>0</v>
      </c>
      <c r="BP158" s="3">
        <f>VLOOKUP(A158,'BalanceSheet 15-8-19'!$A$11:$CN$476,68,FALSE)</f>
        <v>0</v>
      </c>
      <c r="BQ158" s="3">
        <f>VLOOKUP(A158,'BalanceSheet 15-8-19'!$A$11:$CN$476,69,FALSE)</f>
        <v>0</v>
      </c>
      <c r="BR158" s="3">
        <f>VLOOKUP(A158,'BalanceSheet 15-8-19'!$A$11:$CN$476,70,FALSE)</f>
        <v>0</v>
      </c>
      <c r="BS158" s="3">
        <f>VLOOKUP(A158,'BalanceSheet 15-8-19'!$A$11:$CN$476,71,FALSE)</f>
        <v>0</v>
      </c>
      <c r="BT158" s="3">
        <f>VLOOKUP(A158,'BalanceSheet 15-8-19'!$A$11:$CN$476,72,FALSE)</f>
        <v>0</v>
      </c>
      <c r="BU158" s="3">
        <f>VLOOKUP(A158,'BalanceSheet 15-8-19'!$A$11:$CN$476,73,FALSE)</f>
        <v>0</v>
      </c>
      <c r="BV158" s="3">
        <f>VLOOKUP(A158,'BalanceSheet 15-8-19'!$A$11:$CN$476,74,FALSE)</f>
        <v>0</v>
      </c>
      <c r="BW158" s="3">
        <f>VLOOKUP(A158,'BalanceSheet 15-8-19'!$A$11:$CN$476,75,FALSE)</f>
        <v>0</v>
      </c>
      <c r="BX158" s="3">
        <f>VLOOKUP(A158,'BalanceSheet 15-8-19'!$A$11:$CN$476,76,FALSE)</f>
        <v>0</v>
      </c>
      <c r="BY158" s="3">
        <f>VLOOKUP(A158,'BalanceSheet 15-8-19'!$A$11:$CN$476,77,FALSE)</f>
        <v>0</v>
      </c>
      <c r="BZ158" s="3">
        <f>VLOOKUP(A158,'BalanceSheet 15-8-19'!$A$11:$CN$476,78,FALSE)</f>
        <v>0</v>
      </c>
      <c r="CA158" s="3">
        <f>VLOOKUP(A158,'BalanceSheet 15-8-19'!$A$11:$CN$476,79,FALSE)</f>
        <v>0</v>
      </c>
      <c r="CB158" s="3">
        <f>VLOOKUP(A158,'BalanceSheet 15-8-19'!$A$11:$CN$476,80,FALSE)</f>
        <v>0</v>
      </c>
      <c r="CC158" s="3">
        <f>VLOOKUP(A158,'BalanceSheet 15-8-19'!$A$11:$CN$476,81,FALSE)</f>
        <v>0</v>
      </c>
      <c r="CD158" s="3">
        <f>VLOOKUP(A158,'BalanceSheet 15-8-19'!$A$11:$CN$476,82,FALSE)</f>
        <v>0</v>
      </c>
      <c r="CE158" s="3">
        <f>VLOOKUP(A158,'BalanceSheet 15-8-19'!$A$11:$CN$476,83,FALSE)</f>
        <v>0</v>
      </c>
      <c r="CF158" s="3">
        <f>VLOOKUP(A158,'BalanceSheet 15-8-19'!$A$11:$CN$476,84,FALSE)</f>
        <v>0</v>
      </c>
      <c r="CG158" s="3">
        <f>VLOOKUP(A158,'BalanceSheet 15-8-19'!$A$11:$CN$476,85,FALSE)</f>
        <v>0</v>
      </c>
      <c r="CH158" s="3">
        <f>VLOOKUP(A158,'BalanceSheet 15-8-19'!$A$11:$CN$476,86,FALSE)</f>
        <v>0</v>
      </c>
      <c r="CI158" s="3">
        <f>VLOOKUP(A158,'BalanceSheet 15-8-19'!$A$11:$CN$476,87,FALSE)</f>
        <v>0</v>
      </c>
      <c r="CJ158" s="3">
        <f>VLOOKUP(A158,'BalanceSheet 15-8-19'!$A$11:$CN$476,88,FALSE)</f>
        <v>0</v>
      </c>
      <c r="CK158" s="3">
        <f>VLOOKUP(A158,'BalanceSheet 15-8-19'!$A$11:$CN$476,89,FALSE)</f>
        <v>0</v>
      </c>
      <c r="CL158" s="3">
        <f>VLOOKUP(A158,'BalanceSheet 15-8-19'!$A$11:$CN$476,90,FALSE)</f>
        <v>0</v>
      </c>
      <c r="CM158" s="3">
        <f>VLOOKUP(A158,'BalanceSheet 15-8-19'!$A$11:$CN$476,91,FALSE)</f>
        <v>0</v>
      </c>
      <c r="CN158" s="3">
        <f>VLOOKUP(A158,'BalanceSheet 15-8-19'!$A$11:$CS$476,92,FALSE)</f>
        <v>0</v>
      </c>
      <c r="CO158" s="3">
        <f>VLOOKUP(A158,'BalanceSheet 15-8-19'!$A$11:$CS$476,93,FALSE)</f>
        <v>0</v>
      </c>
      <c r="CP158" s="3">
        <f>VLOOKUP(A158,'BalanceSheet 15-8-19'!$A$11:$CS$476,94,FALSE)</f>
        <v>0</v>
      </c>
      <c r="CQ158" s="3">
        <f>VLOOKUP(A158,'BalanceSheet 15-8-19'!$A$11:$CS$476,95,FALSE)</f>
        <v>0</v>
      </c>
      <c r="CR158" s="3">
        <f>VLOOKUP(A158,'BalanceSheet 15-8-19'!$A$11:$CS$476,96,FALSE)</f>
        <v>0</v>
      </c>
      <c r="CS158" s="3">
        <f t="shared" si="10"/>
        <v>0</v>
      </c>
      <c r="CU158" s="19">
        <f>CS158-('BalanceSheet 15-8-19'!CS158-'BalanceSheet 15-8-19'!CV158-'BalanceSheet 15-8-19'!CW158)</f>
        <v>0</v>
      </c>
      <c r="CW158" s="132">
        <f t="shared" si="8"/>
        <v>0</v>
      </c>
      <c r="CZ158" s="148">
        <f>HLOOKUP(A158,CJE!$I$5:$TV$2054,2050, FALSE)</f>
        <v>0</v>
      </c>
      <c r="DB158" s="148">
        <f>SUM(B158:BQ158)+CZ158</f>
        <v>0</v>
      </c>
    </row>
    <row r="159" spans="1:106" x14ac:dyDescent="0.2">
      <c r="A159" s="3" t="str">
        <f>'BalanceSheet 15-8-19'!A159</f>
        <v>100-209-02 - Accrued Interest_RFI</v>
      </c>
      <c r="B159" s="3">
        <f>VLOOKUP(A159,'BalanceSheet 15-8-19'!$A$11:$CN$476,2,FALSE)</f>
        <v>0</v>
      </c>
      <c r="C159" s="3">
        <f>VLOOKUP(A159,'BalanceSheet 15-8-19'!$A$11:$CN$476,3,FALSE)</f>
        <v>0</v>
      </c>
      <c r="D159" s="3">
        <f>VLOOKUP(A159,'BalanceSheet 15-8-19'!$A$11:$CN$476,4,FALSE)</f>
        <v>0</v>
      </c>
      <c r="E159" s="3">
        <f>VLOOKUP(A159,'BalanceSheet 15-8-19'!$A$11:$CN$476,5,FALSE)</f>
        <v>0</v>
      </c>
      <c r="F159" s="3">
        <f>VLOOKUP(A159,'BalanceSheet 15-8-19'!$A$11:$CN$476,6,FALSE)</f>
        <v>0</v>
      </c>
      <c r="G159" s="3">
        <f>VLOOKUP(A159,'BalanceSheet 15-8-19'!$A$11:$CN$476,7,FALSE)</f>
        <v>0</v>
      </c>
      <c r="H159" s="3">
        <f>VLOOKUP(A159,'BalanceSheet 15-8-19'!$A$11:$CN$476,8,FALSE)</f>
        <v>0</v>
      </c>
      <c r="I159" s="3">
        <f>VLOOKUP(A159,'BalanceSheet 15-8-19'!$A$11:$CN$476,9,FALSE)</f>
        <v>0</v>
      </c>
      <c r="J159" s="3"/>
      <c r="K159" s="3">
        <f>VLOOKUP(A159,'BalanceSheet 15-8-19'!$A$11:$CN$476,11,FALSE)</f>
        <v>0</v>
      </c>
      <c r="L159" s="3">
        <f>VLOOKUP(A159,'BalanceSheet 15-8-19'!$A$11:$CN$476,12,FALSE)</f>
        <v>0</v>
      </c>
      <c r="M159" s="3">
        <f>VLOOKUP(A159,'BalanceSheet 15-8-19'!$A$11:$CN$476,13,FALSE)</f>
        <v>0</v>
      </c>
      <c r="N159" s="3">
        <f>VLOOKUP(A159,'BalanceSheet 15-8-19'!$A$11:$CN$476,14,FALSE)</f>
        <v>0</v>
      </c>
      <c r="O159" s="3">
        <f>VLOOKUP(A159,'BalanceSheet 15-8-19'!$A$11:$CN$476,15,FALSE)</f>
        <v>0</v>
      </c>
      <c r="P159" s="3">
        <f>VLOOKUP(A159,'BalanceSheet 15-8-19'!$A$11:$CN$476,16,FALSE)</f>
        <v>0</v>
      </c>
      <c r="Q159" s="3">
        <f>VLOOKUP(A159,'BalanceSheet 15-8-19'!$A$11:$CN$476,17,FALSE)</f>
        <v>0</v>
      </c>
      <c r="R159" s="3">
        <f>VLOOKUP(A159,'BalanceSheet 15-8-19'!$A$11:$CN$476,18,FALSE)</f>
        <v>0</v>
      </c>
      <c r="S159" s="3">
        <f>VLOOKUP(A159,'BalanceSheet 15-8-19'!$A$11:$CN$476,19,FALSE)</f>
        <v>0</v>
      </c>
      <c r="T159" s="3">
        <f>VLOOKUP(A159,'BalanceSheet 15-8-19'!$A$11:$CN$476,20,FALSE)</f>
        <v>0</v>
      </c>
      <c r="U159" s="3">
        <f>VLOOKUP(A159,'BalanceSheet 15-8-19'!$A$11:$CN$476,21,FALSE)</f>
        <v>0</v>
      </c>
      <c r="V159" s="3">
        <f>VLOOKUP(A159,'BalanceSheet 15-8-19'!$A$11:$CN$476,22,FALSE)</f>
        <v>0</v>
      </c>
      <c r="W159" s="3">
        <f>VLOOKUP(A159,'BalanceSheet 15-8-19'!$A$11:$CN$476,23,FALSE)</f>
        <v>0</v>
      </c>
      <c r="X159" s="3">
        <f>VLOOKUP(A159,'BalanceSheet 15-8-19'!$A$11:$CN$476,24,FALSE)</f>
        <v>0</v>
      </c>
      <c r="Y159" s="3">
        <f>VLOOKUP(A159,'BalanceSheet 15-8-19'!$A$11:$CN$476,25,FALSE)</f>
        <v>0</v>
      </c>
      <c r="Z159" s="3">
        <f>VLOOKUP(A159,'BalanceSheet 15-8-19'!$A$11:$CN$476,26,FALSE)</f>
        <v>0</v>
      </c>
      <c r="AA159" s="3">
        <f>VLOOKUP(A159,'BalanceSheet 15-8-19'!$A$11:$CN$476,27,FALSE)</f>
        <v>0</v>
      </c>
      <c r="AB159" s="3">
        <f>VLOOKUP(A159,'BalanceSheet 15-8-19'!$A$11:$CN$476,28,FALSE)</f>
        <v>0</v>
      </c>
      <c r="AC159" s="3">
        <f>VLOOKUP(A159,'BalanceSheet 15-8-19'!$A$11:$CN$476,29,FALSE)</f>
        <v>0</v>
      </c>
      <c r="AD159" s="3">
        <f>VLOOKUP(A159,'BalanceSheet 15-8-19'!$A$11:$CN$476,30,FALSE)</f>
        <v>0</v>
      </c>
      <c r="AE159" s="3">
        <f>VLOOKUP(A159,'BalanceSheet 15-8-19'!$A$11:$CN$476,31,FALSE)</f>
        <v>0</v>
      </c>
      <c r="AF159" s="3">
        <f>VLOOKUP(A159,'BalanceSheet 15-8-19'!$A$11:$CN$476,32,FALSE)</f>
        <v>0</v>
      </c>
      <c r="AG159" s="3">
        <f>VLOOKUP(A159,'BalanceSheet 15-8-19'!$A$11:$CN$476,33,FALSE)</f>
        <v>0</v>
      </c>
      <c r="AH159" s="3">
        <f>VLOOKUP(A159,'BalanceSheet 15-8-19'!$A$11:$CN$476,34,FALSE)</f>
        <v>0</v>
      </c>
      <c r="AI159" s="3">
        <f>VLOOKUP(A159,'BalanceSheet 15-8-19'!$A$11:$CN$476,35,FALSE)</f>
        <v>0</v>
      </c>
      <c r="AJ159" s="3">
        <f>VLOOKUP(A159,'BalanceSheet 15-8-19'!$A$11:$CN$476,36,FALSE)</f>
        <v>0</v>
      </c>
      <c r="AK159" s="3">
        <f>VLOOKUP(A159,'BalanceSheet 15-8-19'!$A$11:$CN$476,37,FALSE)</f>
        <v>0</v>
      </c>
      <c r="AL159" s="3">
        <f>VLOOKUP(A159,'BalanceSheet 15-8-19'!$A$11:$CN$476,38,FALSE)</f>
        <v>0</v>
      </c>
      <c r="AM159" s="3">
        <f>VLOOKUP(A159,'BalanceSheet 15-8-19'!$A$11:$CN$476,39,FALSE)</f>
        <v>0</v>
      </c>
      <c r="AN159" s="3">
        <f>VLOOKUP(A159,'BalanceSheet 15-8-19'!$A$11:$CN$476,40,FALSE)</f>
        <v>0</v>
      </c>
      <c r="AO159" s="3">
        <f>VLOOKUP(A159,'BalanceSheet 15-8-19'!$A$11:$CN$476,41,FALSE)</f>
        <v>0</v>
      </c>
      <c r="AP159" s="3">
        <f>VLOOKUP(A159,'BalanceSheet 15-8-19'!$A$11:$CN$476,42,FALSE)</f>
        <v>0</v>
      </c>
      <c r="AQ159" s="3">
        <f>VLOOKUP(A159,'BalanceSheet 15-8-19'!$A$11:$CN$476,43,FALSE)</f>
        <v>0</v>
      </c>
      <c r="AR159" s="3">
        <f>VLOOKUP(A159,'BalanceSheet 15-8-19'!$A$11:$CN$476,44,FALSE)</f>
        <v>0</v>
      </c>
      <c r="AS159" s="3">
        <f>VLOOKUP(A159,'BalanceSheet 15-8-19'!$A$11:$CN$476,45,FALSE)</f>
        <v>0</v>
      </c>
      <c r="AT159" s="3">
        <f>VLOOKUP(A159,'BalanceSheet 15-8-19'!$A$11:$CN$476,46,FALSE)</f>
        <v>0</v>
      </c>
      <c r="AU159" s="3">
        <f>VLOOKUP(A159,'BalanceSheet 15-8-19'!$A$11:$CN$476,47,FALSE)</f>
        <v>0</v>
      </c>
      <c r="AV159" s="3">
        <f>VLOOKUP(A159,'BalanceSheet 15-8-19'!$A$11:$CN$476,48,FALSE)</f>
        <v>0</v>
      </c>
      <c r="AW159" s="3">
        <f>VLOOKUP(A159,'BalanceSheet 15-8-19'!$A$11:$CN$476,49,FALSE)</f>
        <v>0</v>
      </c>
      <c r="AX159" s="3">
        <f>VLOOKUP(A159,'BalanceSheet 15-8-19'!$A$11:$CN$476,50,FALSE)</f>
        <v>0</v>
      </c>
      <c r="AY159" s="3">
        <f>VLOOKUP(A159,'BalanceSheet 15-8-19'!$A$11:$CN$476,51,FALSE)</f>
        <v>0</v>
      </c>
      <c r="AZ159" s="3">
        <f>VLOOKUP(A159,'BalanceSheet 15-8-19'!$A$11:$CN$476,52,FALSE)</f>
        <v>0</v>
      </c>
      <c r="BA159" s="3">
        <f>VLOOKUP(A159,'BalanceSheet 15-8-19'!$A$11:$CN$476,53,FALSE)</f>
        <v>0</v>
      </c>
      <c r="BB159" s="3">
        <f>VLOOKUP(A159,'BalanceSheet 15-8-19'!$A$11:$CN$476,54,FALSE)</f>
        <v>0</v>
      </c>
      <c r="BC159" s="3">
        <f>VLOOKUP(A159,'BalanceSheet 15-8-19'!$A$11:$CN$476,55,FALSE)</f>
        <v>0</v>
      </c>
      <c r="BD159" s="3">
        <f>VLOOKUP(A159,'BalanceSheet 15-8-19'!$A$11:$CN$476,56,FALSE)</f>
        <v>0</v>
      </c>
      <c r="BE159" s="3">
        <f>VLOOKUP(A159,'BalanceSheet 15-8-19'!$A$11:$CN$476,57,FALSE)</f>
        <v>0</v>
      </c>
      <c r="BF159" s="3">
        <f>VLOOKUP(A159,'BalanceSheet 15-8-19'!$A$11:$CN$476,58,FALSE)</f>
        <v>0</v>
      </c>
      <c r="BG159" s="12">
        <f>VLOOKUP(A159,'BalanceSheet 15-8-19'!$A$11:$CN$476,59,FALSE)</f>
        <v>0</v>
      </c>
      <c r="BH159" s="3">
        <f>VLOOKUP(A159,'BalanceSheet 15-8-19'!$A$11:$CN$476,60,FALSE)</f>
        <v>0</v>
      </c>
      <c r="BI159" s="3">
        <f>VLOOKUP(A159,'BalanceSheet 15-8-19'!$A$11:$CN$476,61,FALSE)</f>
        <v>0</v>
      </c>
      <c r="BJ159" s="3">
        <f>VLOOKUP(A159,'BalanceSheet 15-8-19'!$A$11:$CN$476,62,FALSE)</f>
        <v>0</v>
      </c>
      <c r="BK159" s="3"/>
      <c r="BL159" s="3">
        <f>VLOOKUP(A159,'BalanceSheet 15-8-19'!$A$11:$CN$476,64,FALSE)</f>
        <v>0</v>
      </c>
      <c r="BM159" s="3">
        <f>VLOOKUP(A159,'BalanceSheet 15-8-19'!$A$11:$CN$476,65,FALSE)</f>
        <v>0</v>
      </c>
      <c r="BN159" s="3">
        <f>VLOOKUP(A159,'BalanceSheet 15-8-19'!$A$11:$CN$476,66,FALSE)</f>
        <v>0</v>
      </c>
      <c r="BO159" s="3">
        <f>VLOOKUP(A159,'BalanceSheet 15-8-19'!$A$11:$CN$476,67,FALSE)</f>
        <v>0</v>
      </c>
      <c r="BP159" s="3">
        <f>VLOOKUP(A159,'BalanceSheet 15-8-19'!$A$11:$CN$476,68,FALSE)</f>
        <v>0</v>
      </c>
      <c r="BQ159" s="3">
        <f>VLOOKUP(A159,'BalanceSheet 15-8-19'!$A$11:$CN$476,69,FALSE)</f>
        <v>0</v>
      </c>
      <c r="BR159" s="3">
        <f>VLOOKUP(A159,'BalanceSheet 15-8-19'!$A$11:$CN$476,70,FALSE)</f>
        <v>0</v>
      </c>
      <c r="BS159" s="3">
        <f>VLOOKUP(A159,'BalanceSheet 15-8-19'!$A$11:$CN$476,71,FALSE)</f>
        <v>0</v>
      </c>
      <c r="BT159" s="3">
        <f>VLOOKUP(A159,'BalanceSheet 15-8-19'!$A$11:$CN$476,72,FALSE)</f>
        <v>0</v>
      </c>
      <c r="BU159" s="3">
        <f>VLOOKUP(A159,'BalanceSheet 15-8-19'!$A$11:$CN$476,73,FALSE)</f>
        <v>0</v>
      </c>
      <c r="BV159" s="3">
        <f>VLOOKUP(A159,'BalanceSheet 15-8-19'!$A$11:$CN$476,74,FALSE)</f>
        <v>0</v>
      </c>
      <c r="BW159" s="3">
        <f>VLOOKUP(A159,'BalanceSheet 15-8-19'!$A$11:$CN$476,75,FALSE)</f>
        <v>0</v>
      </c>
      <c r="BX159" s="3">
        <f>VLOOKUP(A159,'BalanceSheet 15-8-19'!$A$11:$CN$476,76,FALSE)</f>
        <v>0</v>
      </c>
      <c r="BY159" s="3">
        <f>VLOOKUP(A159,'BalanceSheet 15-8-19'!$A$11:$CN$476,77,FALSE)</f>
        <v>0</v>
      </c>
      <c r="BZ159" s="3">
        <f>VLOOKUP(A159,'BalanceSheet 15-8-19'!$A$11:$CN$476,78,FALSE)</f>
        <v>0</v>
      </c>
      <c r="CA159" s="3">
        <f>VLOOKUP(A159,'BalanceSheet 15-8-19'!$A$11:$CN$476,79,FALSE)</f>
        <v>0</v>
      </c>
      <c r="CB159" s="3">
        <f>VLOOKUP(A159,'BalanceSheet 15-8-19'!$A$11:$CN$476,80,FALSE)</f>
        <v>0</v>
      </c>
      <c r="CC159" s="3">
        <f>VLOOKUP(A159,'BalanceSheet 15-8-19'!$A$11:$CN$476,81,FALSE)</f>
        <v>0</v>
      </c>
      <c r="CD159" s="3">
        <f>VLOOKUP(A159,'BalanceSheet 15-8-19'!$A$11:$CN$476,82,FALSE)</f>
        <v>0</v>
      </c>
      <c r="CE159" s="3">
        <f>VLOOKUP(A159,'BalanceSheet 15-8-19'!$A$11:$CN$476,83,FALSE)</f>
        <v>0</v>
      </c>
      <c r="CF159" s="3">
        <f>VLOOKUP(A159,'BalanceSheet 15-8-19'!$A$11:$CN$476,84,FALSE)</f>
        <v>0</v>
      </c>
      <c r="CG159" s="3">
        <f>VLOOKUP(A159,'BalanceSheet 15-8-19'!$A$11:$CN$476,85,FALSE)</f>
        <v>0</v>
      </c>
      <c r="CH159" s="3">
        <f>VLOOKUP(A159,'BalanceSheet 15-8-19'!$A$11:$CN$476,86,FALSE)</f>
        <v>0</v>
      </c>
      <c r="CI159" s="3">
        <f>VLOOKUP(A159,'BalanceSheet 15-8-19'!$A$11:$CN$476,87,FALSE)</f>
        <v>0</v>
      </c>
      <c r="CJ159" s="3">
        <f>VLOOKUP(A159,'BalanceSheet 15-8-19'!$A$11:$CN$476,88,FALSE)</f>
        <v>0</v>
      </c>
      <c r="CK159" s="3">
        <f>VLOOKUP(A159,'BalanceSheet 15-8-19'!$A$11:$CN$476,89,FALSE)</f>
        <v>0</v>
      </c>
      <c r="CL159" s="3">
        <f>VLOOKUP(A159,'BalanceSheet 15-8-19'!$A$11:$CN$476,90,FALSE)</f>
        <v>0</v>
      </c>
      <c r="CM159" s="3">
        <f>VLOOKUP(A159,'BalanceSheet 15-8-19'!$A$11:$CN$476,91,FALSE)</f>
        <v>0</v>
      </c>
      <c r="CN159" s="3">
        <f>VLOOKUP(A159,'BalanceSheet 15-8-19'!$A$11:$CS$476,92,FALSE)</f>
        <v>0</v>
      </c>
      <c r="CO159" s="3">
        <f>VLOOKUP(A159,'BalanceSheet 15-8-19'!$A$11:$CS$476,93,FALSE)</f>
        <v>0</v>
      </c>
      <c r="CP159" s="3">
        <f>VLOOKUP(A159,'BalanceSheet 15-8-19'!$A$11:$CS$476,94,FALSE)</f>
        <v>0</v>
      </c>
      <c r="CQ159" s="3">
        <f>VLOOKUP(A159,'BalanceSheet 15-8-19'!$A$11:$CS$476,95,FALSE)</f>
        <v>0</v>
      </c>
      <c r="CR159" s="3">
        <f>VLOOKUP(A159,'BalanceSheet 15-8-19'!$A$11:$CS$476,96,FALSE)</f>
        <v>0</v>
      </c>
      <c r="CS159" s="3">
        <f t="shared" si="10"/>
        <v>0</v>
      </c>
      <c r="CU159" s="19">
        <f>CS159-('BalanceSheet 15-8-19'!CS159-'BalanceSheet 15-8-19'!CV159-'BalanceSheet 15-8-19'!CW159)</f>
        <v>0</v>
      </c>
      <c r="CW159" s="132">
        <f t="shared" si="8"/>
        <v>0</v>
      </c>
      <c r="CZ159" s="148">
        <f>HLOOKUP(A159,CJE!$I$5:$TV$2054,2050, FALSE)</f>
        <v>0</v>
      </c>
      <c r="DB159" s="148">
        <f>SUM(B159:BQ159)+CZ159</f>
        <v>0</v>
      </c>
    </row>
    <row r="160" spans="1:106" x14ac:dyDescent="0.2">
      <c r="A160" s="3" t="str">
        <f>'BalanceSheet 15-8-19'!A160</f>
        <v>100-210 - Uncollected balance</v>
      </c>
      <c r="B160" s="3">
        <f>VLOOKUP(A160,'BalanceSheet 15-8-19'!$A$11:$CN$476,2,FALSE)</f>
        <v>0</v>
      </c>
      <c r="C160" s="3">
        <f>VLOOKUP(A160,'BalanceSheet 15-8-19'!$A$11:$CN$476,3,FALSE)</f>
        <v>0</v>
      </c>
      <c r="D160" s="3">
        <f>VLOOKUP(A160,'BalanceSheet 15-8-19'!$A$11:$CN$476,4,FALSE)</f>
        <v>0</v>
      </c>
      <c r="E160" s="3">
        <f>VLOOKUP(A160,'BalanceSheet 15-8-19'!$A$11:$CN$476,5,FALSE)</f>
        <v>0</v>
      </c>
      <c r="F160" s="3">
        <f>VLOOKUP(A160,'BalanceSheet 15-8-19'!$A$11:$CN$476,6,FALSE)</f>
        <v>0</v>
      </c>
      <c r="G160" s="3">
        <f>VLOOKUP(A160,'BalanceSheet 15-8-19'!$A$11:$CN$476,7,FALSE)</f>
        <v>0</v>
      </c>
      <c r="H160" s="3">
        <f>VLOOKUP(A160,'BalanceSheet 15-8-19'!$A$11:$CN$476,8,FALSE)</f>
        <v>0</v>
      </c>
      <c r="I160" s="3">
        <f>VLOOKUP(A160,'BalanceSheet 15-8-19'!$A$11:$CN$476,9,FALSE)</f>
        <v>0</v>
      </c>
      <c r="J160" s="3"/>
      <c r="K160" s="3">
        <f>VLOOKUP(A160,'BalanceSheet 15-8-19'!$A$11:$CN$476,11,FALSE)</f>
        <v>0</v>
      </c>
      <c r="L160" s="3">
        <f>VLOOKUP(A160,'BalanceSheet 15-8-19'!$A$11:$CN$476,12,FALSE)</f>
        <v>0</v>
      </c>
      <c r="M160" s="3">
        <f>VLOOKUP(A160,'BalanceSheet 15-8-19'!$A$11:$CN$476,13,FALSE)</f>
        <v>0</v>
      </c>
      <c r="N160" s="3">
        <f>VLOOKUP(A160,'BalanceSheet 15-8-19'!$A$11:$CN$476,14,FALSE)</f>
        <v>0</v>
      </c>
      <c r="O160" s="3">
        <f>VLOOKUP(A160,'BalanceSheet 15-8-19'!$A$11:$CN$476,15,FALSE)</f>
        <v>0</v>
      </c>
      <c r="P160" s="3">
        <f>VLOOKUP(A160,'BalanceSheet 15-8-19'!$A$11:$CN$476,16,FALSE)</f>
        <v>0</v>
      </c>
      <c r="Q160" s="3">
        <f>VLOOKUP(A160,'BalanceSheet 15-8-19'!$A$11:$CN$476,17,FALSE)</f>
        <v>0</v>
      </c>
      <c r="R160" s="3">
        <f>VLOOKUP(A160,'BalanceSheet 15-8-19'!$A$11:$CN$476,18,FALSE)</f>
        <v>0</v>
      </c>
      <c r="S160" s="3">
        <f>VLOOKUP(A160,'BalanceSheet 15-8-19'!$A$11:$CN$476,19,FALSE)</f>
        <v>0</v>
      </c>
      <c r="T160" s="3">
        <f>VLOOKUP(A160,'BalanceSheet 15-8-19'!$A$11:$CN$476,20,FALSE)</f>
        <v>0</v>
      </c>
      <c r="U160" s="3">
        <f>VLOOKUP(A160,'BalanceSheet 15-8-19'!$A$11:$CN$476,21,FALSE)</f>
        <v>0</v>
      </c>
      <c r="V160" s="3">
        <f>VLOOKUP(A160,'BalanceSheet 15-8-19'!$A$11:$CN$476,22,FALSE)</f>
        <v>0</v>
      </c>
      <c r="W160" s="3">
        <f>VLOOKUP(A160,'BalanceSheet 15-8-19'!$A$11:$CN$476,23,FALSE)</f>
        <v>0</v>
      </c>
      <c r="X160" s="3">
        <f>VLOOKUP(A160,'BalanceSheet 15-8-19'!$A$11:$CN$476,24,FALSE)</f>
        <v>0</v>
      </c>
      <c r="Y160" s="3">
        <f>VLOOKUP(A160,'BalanceSheet 15-8-19'!$A$11:$CN$476,25,FALSE)</f>
        <v>0</v>
      </c>
      <c r="Z160" s="3">
        <f>VLOOKUP(A160,'BalanceSheet 15-8-19'!$A$11:$CN$476,26,FALSE)</f>
        <v>0</v>
      </c>
      <c r="AA160" s="3">
        <f>VLOOKUP(A160,'BalanceSheet 15-8-19'!$A$11:$CN$476,27,FALSE)</f>
        <v>0</v>
      </c>
      <c r="AB160" s="3">
        <f>VLOOKUP(A160,'BalanceSheet 15-8-19'!$A$11:$CN$476,28,FALSE)</f>
        <v>0</v>
      </c>
      <c r="AC160" s="3">
        <f>VLOOKUP(A160,'BalanceSheet 15-8-19'!$A$11:$CN$476,29,FALSE)</f>
        <v>0</v>
      </c>
      <c r="AD160" s="3">
        <f>VLOOKUP(A160,'BalanceSheet 15-8-19'!$A$11:$CN$476,30,FALSE)</f>
        <v>0</v>
      </c>
      <c r="AE160" s="3">
        <f>VLOOKUP(A160,'BalanceSheet 15-8-19'!$A$11:$CN$476,31,FALSE)</f>
        <v>0</v>
      </c>
      <c r="AF160" s="3">
        <f>VLOOKUP(A160,'BalanceSheet 15-8-19'!$A$11:$CN$476,32,FALSE)</f>
        <v>0</v>
      </c>
      <c r="AG160" s="3">
        <f>VLOOKUP(A160,'BalanceSheet 15-8-19'!$A$11:$CN$476,33,FALSE)</f>
        <v>0</v>
      </c>
      <c r="AH160" s="3">
        <f>VLOOKUP(A160,'BalanceSheet 15-8-19'!$A$11:$CN$476,34,FALSE)</f>
        <v>0</v>
      </c>
      <c r="AI160" s="3">
        <f>VLOOKUP(A160,'BalanceSheet 15-8-19'!$A$11:$CN$476,35,FALSE)</f>
        <v>0</v>
      </c>
      <c r="AJ160" s="3">
        <f>VLOOKUP(A160,'BalanceSheet 15-8-19'!$A$11:$CN$476,36,FALSE)</f>
        <v>0</v>
      </c>
      <c r="AK160" s="3">
        <f>VLOOKUP(A160,'BalanceSheet 15-8-19'!$A$11:$CN$476,37,FALSE)</f>
        <v>0</v>
      </c>
      <c r="AL160" s="3">
        <f>VLOOKUP(A160,'BalanceSheet 15-8-19'!$A$11:$CN$476,38,FALSE)</f>
        <v>0</v>
      </c>
      <c r="AM160" s="3">
        <f>VLOOKUP(A160,'BalanceSheet 15-8-19'!$A$11:$CN$476,39,FALSE)</f>
        <v>0</v>
      </c>
      <c r="AN160" s="3">
        <f>VLOOKUP(A160,'BalanceSheet 15-8-19'!$A$11:$CN$476,40,FALSE)</f>
        <v>0</v>
      </c>
      <c r="AO160" s="3">
        <f>VLOOKUP(A160,'BalanceSheet 15-8-19'!$A$11:$CN$476,41,FALSE)</f>
        <v>0</v>
      </c>
      <c r="AP160" s="3">
        <f>VLOOKUP(A160,'BalanceSheet 15-8-19'!$A$11:$CN$476,42,FALSE)</f>
        <v>0</v>
      </c>
      <c r="AQ160" s="3">
        <f>VLOOKUP(A160,'BalanceSheet 15-8-19'!$A$11:$CN$476,43,FALSE)</f>
        <v>0</v>
      </c>
      <c r="AR160" s="3">
        <f>VLOOKUP(A160,'BalanceSheet 15-8-19'!$A$11:$CN$476,44,FALSE)</f>
        <v>0</v>
      </c>
      <c r="AS160" s="3">
        <f>VLOOKUP(A160,'BalanceSheet 15-8-19'!$A$11:$CN$476,45,FALSE)</f>
        <v>0</v>
      </c>
      <c r="AT160" s="3">
        <f>VLOOKUP(A160,'BalanceSheet 15-8-19'!$A$11:$CN$476,46,FALSE)</f>
        <v>0</v>
      </c>
      <c r="AU160" s="3">
        <f>VLOOKUP(A160,'BalanceSheet 15-8-19'!$A$11:$CN$476,47,FALSE)</f>
        <v>0</v>
      </c>
      <c r="AV160" s="3">
        <f>VLOOKUP(A160,'BalanceSheet 15-8-19'!$A$11:$CN$476,48,FALSE)</f>
        <v>0</v>
      </c>
      <c r="AW160" s="3">
        <f>VLOOKUP(A160,'BalanceSheet 15-8-19'!$A$11:$CN$476,49,FALSE)</f>
        <v>0</v>
      </c>
      <c r="AX160" s="3">
        <f>VLOOKUP(A160,'BalanceSheet 15-8-19'!$A$11:$CN$476,50,FALSE)</f>
        <v>0</v>
      </c>
      <c r="AY160" s="3">
        <f>VLOOKUP(A160,'BalanceSheet 15-8-19'!$A$11:$CN$476,51,FALSE)</f>
        <v>0</v>
      </c>
      <c r="AZ160" s="3">
        <f>VLOOKUP(A160,'BalanceSheet 15-8-19'!$A$11:$CN$476,52,FALSE)</f>
        <v>0</v>
      </c>
      <c r="BA160" s="3">
        <f>VLOOKUP(A160,'BalanceSheet 15-8-19'!$A$11:$CN$476,53,FALSE)</f>
        <v>0</v>
      </c>
      <c r="BB160" s="3">
        <f>VLOOKUP(A160,'BalanceSheet 15-8-19'!$A$11:$CN$476,54,FALSE)</f>
        <v>0</v>
      </c>
      <c r="BC160" s="3">
        <f>VLOOKUP(A160,'BalanceSheet 15-8-19'!$A$11:$CN$476,55,FALSE)</f>
        <v>0</v>
      </c>
      <c r="BD160" s="3">
        <f>VLOOKUP(A160,'BalanceSheet 15-8-19'!$A$11:$CN$476,56,FALSE)</f>
        <v>0</v>
      </c>
      <c r="BE160" s="3">
        <f>VLOOKUP(A160,'BalanceSheet 15-8-19'!$A$11:$CN$476,57,FALSE)</f>
        <v>0</v>
      </c>
      <c r="BF160" s="3">
        <f>VLOOKUP(A160,'BalanceSheet 15-8-19'!$A$11:$CN$476,58,FALSE)</f>
        <v>0</v>
      </c>
      <c r="BG160" s="12">
        <f>VLOOKUP(A160,'BalanceSheet 15-8-19'!$A$11:$CN$476,59,FALSE)</f>
        <v>0</v>
      </c>
      <c r="BH160" s="3">
        <f>VLOOKUP(A160,'BalanceSheet 15-8-19'!$A$11:$CN$476,60,FALSE)</f>
        <v>0</v>
      </c>
      <c r="BI160" s="3">
        <f>VLOOKUP(A160,'BalanceSheet 15-8-19'!$A$11:$CN$476,61,FALSE)</f>
        <v>0</v>
      </c>
      <c r="BJ160" s="3">
        <f>VLOOKUP(A160,'BalanceSheet 15-8-19'!$A$11:$CN$476,62,FALSE)</f>
        <v>0</v>
      </c>
      <c r="BK160" s="3"/>
      <c r="BL160" s="3">
        <f>VLOOKUP(A160,'BalanceSheet 15-8-19'!$A$11:$CN$476,64,FALSE)</f>
        <v>0</v>
      </c>
      <c r="BM160" s="3">
        <f>VLOOKUP(A160,'BalanceSheet 15-8-19'!$A$11:$CN$476,65,FALSE)</f>
        <v>0</v>
      </c>
      <c r="BN160" s="3">
        <f>VLOOKUP(A160,'BalanceSheet 15-8-19'!$A$11:$CN$476,66,FALSE)</f>
        <v>0</v>
      </c>
      <c r="BO160" s="3">
        <f>VLOOKUP(A160,'BalanceSheet 15-8-19'!$A$11:$CN$476,67,FALSE)</f>
        <v>0</v>
      </c>
      <c r="BP160" s="3">
        <f>VLOOKUP(A160,'BalanceSheet 15-8-19'!$A$11:$CN$476,68,FALSE)</f>
        <v>0</v>
      </c>
      <c r="BQ160" s="3">
        <f>VLOOKUP(A160,'BalanceSheet 15-8-19'!$A$11:$CN$476,69,FALSE)</f>
        <v>0</v>
      </c>
      <c r="BR160" s="3">
        <f>VLOOKUP(A160,'BalanceSheet 15-8-19'!$A$11:$CN$476,70,FALSE)</f>
        <v>0</v>
      </c>
      <c r="BS160" s="3">
        <f>VLOOKUP(A160,'BalanceSheet 15-8-19'!$A$11:$CN$476,71,FALSE)</f>
        <v>0</v>
      </c>
      <c r="BT160" s="3">
        <f>VLOOKUP(A160,'BalanceSheet 15-8-19'!$A$11:$CN$476,72,FALSE)</f>
        <v>0</v>
      </c>
      <c r="BU160" s="3">
        <f>VLOOKUP(A160,'BalanceSheet 15-8-19'!$A$11:$CN$476,73,FALSE)</f>
        <v>0</v>
      </c>
      <c r="BV160" s="3">
        <f>VLOOKUP(A160,'BalanceSheet 15-8-19'!$A$11:$CN$476,74,FALSE)</f>
        <v>0</v>
      </c>
      <c r="BW160" s="3">
        <f>VLOOKUP(A160,'BalanceSheet 15-8-19'!$A$11:$CN$476,75,FALSE)</f>
        <v>0</v>
      </c>
      <c r="BX160" s="3">
        <f>VLOOKUP(A160,'BalanceSheet 15-8-19'!$A$11:$CN$476,76,FALSE)</f>
        <v>0</v>
      </c>
      <c r="BY160" s="3">
        <f>VLOOKUP(A160,'BalanceSheet 15-8-19'!$A$11:$CN$476,77,FALSE)</f>
        <v>0</v>
      </c>
      <c r="BZ160" s="3">
        <f>VLOOKUP(A160,'BalanceSheet 15-8-19'!$A$11:$CN$476,78,FALSE)</f>
        <v>0</v>
      </c>
      <c r="CA160" s="3">
        <f>VLOOKUP(A160,'BalanceSheet 15-8-19'!$A$11:$CN$476,79,FALSE)</f>
        <v>0</v>
      </c>
      <c r="CB160" s="3">
        <f>VLOOKUP(A160,'BalanceSheet 15-8-19'!$A$11:$CN$476,80,FALSE)</f>
        <v>0</v>
      </c>
      <c r="CC160" s="3">
        <f>VLOOKUP(A160,'BalanceSheet 15-8-19'!$A$11:$CN$476,81,FALSE)</f>
        <v>0</v>
      </c>
      <c r="CD160" s="3">
        <f>VLOOKUP(A160,'BalanceSheet 15-8-19'!$A$11:$CN$476,82,FALSE)</f>
        <v>0</v>
      </c>
      <c r="CE160" s="3">
        <f>VLOOKUP(A160,'BalanceSheet 15-8-19'!$A$11:$CN$476,83,FALSE)</f>
        <v>0</v>
      </c>
      <c r="CF160" s="3">
        <f>VLOOKUP(A160,'BalanceSheet 15-8-19'!$A$11:$CN$476,84,FALSE)</f>
        <v>0</v>
      </c>
      <c r="CG160" s="3">
        <f>VLOOKUP(A160,'BalanceSheet 15-8-19'!$A$11:$CN$476,85,FALSE)</f>
        <v>0</v>
      </c>
      <c r="CH160" s="3">
        <f>VLOOKUP(A160,'BalanceSheet 15-8-19'!$A$11:$CN$476,86,FALSE)</f>
        <v>0</v>
      </c>
      <c r="CI160" s="3">
        <f>VLOOKUP(A160,'BalanceSheet 15-8-19'!$A$11:$CN$476,87,FALSE)</f>
        <v>0</v>
      </c>
      <c r="CJ160" s="3">
        <f>VLOOKUP(A160,'BalanceSheet 15-8-19'!$A$11:$CN$476,88,FALSE)</f>
        <v>0</v>
      </c>
      <c r="CK160" s="3">
        <f>VLOOKUP(A160,'BalanceSheet 15-8-19'!$A$11:$CN$476,89,FALSE)</f>
        <v>0</v>
      </c>
      <c r="CL160" s="3">
        <f>VLOOKUP(A160,'BalanceSheet 15-8-19'!$A$11:$CN$476,90,FALSE)</f>
        <v>0</v>
      </c>
      <c r="CM160" s="3">
        <f>VLOOKUP(A160,'BalanceSheet 15-8-19'!$A$11:$CN$476,91,FALSE)</f>
        <v>0</v>
      </c>
      <c r="CN160" s="3">
        <f>VLOOKUP(A160,'BalanceSheet 15-8-19'!$A$11:$CS$476,92,FALSE)</f>
        <v>0</v>
      </c>
      <c r="CO160" s="3">
        <f>VLOOKUP(A160,'BalanceSheet 15-8-19'!$A$11:$CS$476,93,FALSE)</f>
        <v>0</v>
      </c>
      <c r="CP160" s="3">
        <f>VLOOKUP(A160,'BalanceSheet 15-8-19'!$A$11:$CS$476,94,FALSE)</f>
        <v>0</v>
      </c>
      <c r="CQ160" s="3">
        <f>VLOOKUP(A160,'BalanceSheet 15-8-19'!$A$11:$CS$476,95,FALSE)</f>
        <v>0</v>
      </c>
      <c r="CR160" s="3">
        <f>VLOOKUP(A160,'BalanceSheet 15-8-19'!$A$11:$CS$476,96,FALSE)</f>
        <v>0</v>
      </c>
      <c r="CS160" s="3">
        <f t="shared" si="10"/>
        <v>0</v>
      </c>
      <c r="CU160" s="19">
        <f>CS160-('BalanceSheet 15-8-19'!CS160-'BalanceSheet 15-8-19'!CV160-'BalanceSheet 15-8-19'!CW160)</f>
        <v>0</v>
      </c>
      <c r="CW160" s="132">
        <f t="shared" si="8"/>
        <v>0</v>
      </c>
      <c r="CZ160" s="148">
        <f>HLOOKUP(A160,CJE!$I$5:$TV$2054,2050, FALSE)</f>
        <v>0</v>
      </c>
      <c r="DB160" s="148">
        <f t="shared" si="9"/>
        <v>0</v>
      </c>
    </row>
    <row r="161" spans="1:1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12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U161" s="19">
        <f>CS161-('BalanceSheet 15-8-19'!CS161-'BalanceSheet 15-8-19'!CV161-'BalanceSheet 15-8-19'!CW161)</f>
        <v>0</v>
      </c>
      <c r="CW161" s="132">
        <f t="shared" si="8"/>
        <v>0</v>
      </c>
      <c r="CZ161" s="148"/>
      <c r="DB161" s="148">
        <f t="shared" si="9"/>
        <v>0</v>
      </c>
    </row>
    <row r="162" spans="1:112" x14ac:dyDescent="0.2">
      <c r="A162" s="3" t="str">
        <f>'BalanceSheet 15-8-19'!A162</f>
        <v>100-210-00 - AR OTHERS</v>
      </c>
      <c r="B162" s="3">
        <f>VLOOKUP(A162,'BalanceSheet 15-8-19'!$A$11:$CN$476,2,FALSE)</f>
        <v>0</v>
      </c>
      <c r="C162" s="3">
        <f>VLOOKUP(A162,'BalanceSheet 15-8-19'!$A$11:$CN$476,3,FALSE)</f>
        <v>0</v>
      </c>
      <c r="D162" s="3">
        <f>VLOOKUP(A162,'BalanceSheet 15-8-19'!$A$11:$CN$476,4,FALSE)</f>
        <v>0</v>
      </c>
      <c r="E162" s="3">
        <f>VLOOKUP(A162,'BalanceSheet 15-8-19'!$A$11:$CN$476,5,FALSE)</f>
        <v>0</v>
      </c>
      <c r="F162" s="3">
        <f>VLOOKUP(A162,'BalanceSheet 15-8-19'!$A$11:$CN$476,6,FALSE)</f>
        <v>0</v>
      </c>
      <c r="G162" s="3">
        <f>VLOOKUP(A162,'BalanceSheet 15-8-19'!$A$11:$CN$476,7,FALSE)</f>
        <v>0</v>
      </c>
      <c r="H162" s="3">
        <f>VLOOKUP(A162,'BalanceSheet 15-8-19'!$A$11:$CN$476,8,FALSE)</f>
        <v>0</v>
      </c>
      <c r="I162" s="3">
        <f>VLOOKUP(A162,'BalanceSheet 15-8-19'!$A$11:$CN$476,9,FALSE)</f>
        <v>0</v>
      </c>
      <c r="J162" s="3"/>
      <c r="K162" s="3">
        <f>VLOOKUP(A162,'BalanceSheet 15-8-19'!$A$11:$CN$476,11,FALSE)</f>
        <v>0</v>
      </c>
      <c r="L162" s="3">
        <f>VLOOKUP(A162,'BalanceSheet 15-8-19'!$A$11:$CN$476,12,FALSE)</f>
        <v>0</v>
      </c>
      <c r="M162" s="3">
        <f>VLOOKUP(A162,'BalanceSheet 15-8-19'!$A$11:$CN$476,13,FALSE)</f>
        <v>0</v>
      </c>
      <c r="N162" s="3">
        <f>VLOOKUP(A162,'BalanceSheet 15-8-19'!$A$11:$CN$476,14,FALSE)</f>
        <v>0</v>
      </c>
      <c r="O162" s="3">
        <f>VLOOKUP(A162,'BalanceSheet 15-8-19'!$A$11:$CN$476,15,FALSE)</f>
        <v>0</v>
      </c>
      <c r="P162" s="3">
        <f>VLOOKUP(A162,'BalanceSheet 15-8-19'!$A$11:$CN$476,16,FALSE)</f>
        <v>0</v>
      </c>
      <c r="Q162" s="3">
        <f>VLOOKUP(A162,'BalanceSheet 15-8-19'!$A$11:$CN$476,17,FALSE)</f>
        <v>0</v>
      </c>
      <c r="R162" s="3">
        <f>VLOOKUP(A162,'BalanceSheet 15-8-19'!$A$11:$CN$476,18,FALSE)</f>
        <v>0</v>
      </c>
      <c r="S162" s="3">
        <f>VLOOKUP(A162,'BalanceSheet 15-8-19'!$A$11:$CN$476,19,FALSE)</f>
        <v>0</v>
      </c>
      <c r="T162" s="3">
        <f>VLOOKUP(A162,'BalanceSheet 15-8-19'!$A$11:$CN$476,20,FALSE)</f>
        <v>0</v>
      </c>
      <c r="U162" s="3">
        <f>VLOOKUP(A162,'BalanceSheet 15-8-19'!$A$11:$CN$476,21,FALSE)</f>
        <v>0</v>
      </c>
      <c r="V162" s="3">
        <f>VLOOKUP(A162,'BalanceSheet 15-8-19'!$A$11:$CN$476,22,FALSE)</f>
        <v>0</v>
      </c>
      <c r="W162" s="3">
        <f>VLOOKUP(A162,'BalanceSheet 15-8-19'!$A$11:$CN$476,23,FALSE)</f>
        <v>0</v>
      </c>
      <c r="X162" s="3">
        <f>VLOOKUP(A162,'BalanceSheet 15-8-19'!$A$11:$CN$476,24,FALSE)</f>
        <v>0</v>
      </c>
      <c r="Y162" s="3">
        <f>VLOOKUP(A162,'BalanceSheet 15-8-19'!$A$11:$CN$476,25,FALSE)</f>
        <v>0</v>
      </c>
      <c r="Z162" s="3">
        <f>VLOOKUP(A162,'BalanceSheet 15-8-19'!$A$11:$CN$476,26,FALSE)</f>
        <v>0</v>
      </c>
      <c r="AA162" s="3">
        <f>VLOOKUP(A162,'BalanceSheet 15-8-19'!$A$11:$CN$476,27,FALSE)</f>
        <v>0</v>
      </c>
      <c r="AB162" s="3">
        <f>VLOOKUP(A162,'BalanceSheet 15-8-19'!$A$11:$CN$476,28,FALSE)</f>
        <v>0</v>
      </c>
      <c r="AC162" s="3">
        <f>VLOOKUP(A162,'BalanceSheet 15-8-19'!$A$11:$CN$476,29,FALSE)</f>
        <v>0</v>
      </c>
      <c r="AD162" s="3">
        <f>VLOOKUP(A162,'BalanceSheet 15-8-19'!$A$11:$CN$476,30,FALSE)</f>
        <v>0</v>
      </c>
      <c r="AE162" s="3">
        <f>VLOOKUP(A162,'BalanceSheet 15-8-19'!$A$11:$CN$476,31,FALSE)</f>
        <v>0</v>
      </c>
      <c r="AF162" s="3">
        <f>VLOOKUP(A162,'BalanceSheet 15-8-19'!$A$11:$CN$476,32,FALSE)</f>
        <v>0</v>
      </c>
      <c r="AG162" s="3">
        <f>VLOOKUP(A162,'BalanceSheet 15-8-19'!$A$11:$CN$476,33,FALSE)</f>
        <v>0</v>
      </c>
      <c r="AH162" s="3">
        <f>VLOOKUP(A162,'BalanceSheet 15-8-19'!$A$11:$CN$476,34,FALSE)</f>
        <v>0</v>
      </c>
      <c r="AI162" s="3">
        <f>VLOOKUP(A162,'BalanceSheet 15-8-19'!$A$11:$CN$476,35,FALSE)</f>
        <v>0</v>
      </c>
      <c r="AJ162" s="3">
        <f>VLOOKUP(A162,'BalanceSheet 15-8-19'!$A$11:$CN$476,36,FALSE)</f>
        <v>0</v>
      </c>
      <c r="AK162" s="3">
        <f>VLOOKUP(A162,'BalanceSheet 15-8-19'!$A$11:$CN$476,37,FALSE)</f>
        <v>0</v>
      </c>
      <c r="AL162" s="3">
        <f>VLOOKUP(A162,'BalanceSheet 15-8-19'!$A$11:$CN$476,38,FALSE)</f>
        <v>0</v>
      </c>
      <c r="AM162" s="3">
        <f>VLOOKUP(A162,'BalanceSheet 15-8-19'!$A$11:$CN$476,39,FALSE)</f>
        <v>0</v>
      </c>
      <c r="AN162" s="3">
        <f>VLOOKUP(A162,'BalanceSheet 15-8-19'!$A$11:$CN$476,40,FALSE)</f>
        <v>0</v>
      </c>
      <c r="AO162" s="3">
        <f>VLOOKUP(A162,'BalanceSheet 15-8-19'!$A$11:$CN$476,41,FALSE)</f>
        <v>0</v>
      </c>
      <c r="AP162" s="3">
        <f>VLOOKUP(A162,'BalanceSheet 15-8-19'!$A$11:$CN$476,42,FALSE)</f>
        <v>0</v>
      </c>
      <c r="AQ162" s="3">
        <f>VLOOKUP(A162,'BalanceSheet 15-8-19'!$A$11:$CN$476,43,FALSE)</f>
        <v>0</v>
      </c>
      <c r="AR162" s="3">
        <f>VLOOKUP(A162,'BalanceSheet 15-8-19'!$A$11:$CN$476,44,FALSE)</f>
        <v>0</v>
      </c>
      <c r="AS162" s="3">
        <f>VLOOKUP(A162,'BalanceSheet 15-8-19'!$A$11:$CN$476,45,FALSE)</f>
        <v>0</v>
      </c>
      <c r="AT162" s="3">
        <f>VLOOKUP(A162,'BalanceSheet 15-8-19'!$A$11:$CN$476,46,FALSE)</f>
        <v>0</v>
      </c>
      <c r="AU162" s="3">
        <f>VLOOKUP(A162,'BalanceSheet 15-8-19'!$A$11:$CN$476,47,FALSE)</f>
        <v>0</v>
      </c>
      <c r="AV162" s="3">
        <f>VLOOKUP(A162,'BalanceSheet 15-8-19'!$A$11:$CN$476,48,FALSE)</f>
        <v>0</v>
      </c>
      <c r="AW162" s="3">
        <f>VLOOKUP(A162,'BalanceSheet 15-8-19'!$A$11:$CN$476,49,FALSE)</f>
        <v>0</v>
      </c>
      <c r="AX162" s="3">
        <f>VLOOKUP(A162,'BalanceSheet 15-8-19'!$A$11:$CN$476,50,FALSE)</f>
        <v>0</v>
      </c>
      <c r="AY162" s="3">
        <f>VLOOKUP(A162,'BalanceSheet 15-8-19'!$A$11:$CN$476,51,FALSE)</f>
        <v>0</v>
      </c>
      <c r="AZ162" s="3">
        <f>VLOOKUP(A162,'BalanceSheet 15-8-19'!$A$11:$CN$476,52,FALSE)</f>
        <v>0</v>
      </c>
      <c r="BA162" s="3">
        <f>VLOOKUP(A162,'BalanceSheet 15-8-19'!$A$11:$CN$476,53,FALSE)</f>
        <v>0</v>
      </c>
      <c r="BB162" s="3">
        <f>VLOOKUP(A162,'BalanceSheet 15-8-19'!$A$11:$CN$476,54,FALSE)</f>
        <v>0</v>
      </c>
      <c r="BC162" s="3">
        <f>VLOOKUP(A162,'BalanceSheet 15-8-19'!$A$11:$CN$476,55,FALSE)</f>
        <v>0</v>
      </c>
      <c r="BD162" s="3">
        <f>VLOOKUP(A162,'BalanceSheet 15-8-19'!$A$11:$CN$476,56,FALSE)</f>
        <v>0</v>
      </c>
      <c r="BE162" s="3">
        <f>VLOOKUP(A162,'BalanceSheet 15-8-19'!$A$11:$CN$476,57,FALSE)</f>
        <v>0</v>
      </c>
      <c r="BF162" s="3">
        <f>VLOOKUP(A162,'BalanceSheet 15-8-19'!$A$11:$CN$476,58,FALSE)</f>
        <v>0</v>
      </c>
      <c r="BG162" s="12">
        <f>VLOOKUP(A162,'BalanceSheet 15-8-19'!$A$11:$CN$476,59,FALSE)</f>
        <v>0</v>
      </c>
      <c r="BH162" s="3">
        <f>VLOOKUP(A162,'BalanceSheet 15-8-19'!$A$11:$CN$476,60,FALSE)</f>
        <v>0</v>
      </c>
      <c r="BI162" s="3">
        <f>VLOOKUP(A162,'BalanceSheet 15-8-19'!$A$11:$CN$476,61,FALSE)</f>
        <v>0</v>
      </c>
      <c r="BJ162" s="3">
        <f>VLOOKUP(A162,'BalanceSheet 15-8-19'!$A$11:$CN$476,62,FALSE)</f>
        <v>0</v>
      </c>
      <c r="BK162" s="3"/>
      <c r="BL162" s="3">
        <f>VLOOKUP(A162,'BalanceSheet 15-8-19'!$A$11:$CN$476,64,FALSE)</f>
        <v>0</v>
      </c>
      <c r="BM162" s="3">
        <f>VLOOKUP(A162,'BalanceSheet 15-8-19'!$A$11:$CN$476,65,FALSE)</f>
        <v>0</v>
      </c>
      <c r="BN162" s="3">
        <f>VLOOKUP(A162,'BalanceSheet 15-8-19'!$A$11:$CN$476,66,FALSE)</f>
        <v>0</v>
      </c>
      <c r="BO162" s="3">
        <f>VLOOKUP(A162,'BalanceSheet 15-8-19'!$A$11:$CN$476,67,FALSE)</f>
        <v>0</v>
      </c>
      <c r="BP162" s="3">
        <f>VLOOKUP(A162,'BalanceSheet 15-8-19'!$A$11:$CN$476,68,FALSE)</f>
        <v>0</v>
      </c>
      <c r="BQ162" s="3">
        <f>VLOOKUP(A162,'BalanceSheet 15-8-19'!$A$11:$CN$476,69,FALSE)</f>
        <v>0</v>
      </c>
      <c r="BR162" s="3">
        <f>VLOOKUP(A162,'BalanceSheet 15-8-19'!$A$11:$CN$476,70,FALSE)</f>
        <v>0</v>
      </c>
      <c r="BS162" s="3">
        <f>VLOOKUP(A162,'BalanceSheet 15-8-19'!$A$11:$CN$476,71,FALSE)</f>
        <v>0</v>
      </c>
      <c r="BT162" s="3">
        <f>VLOOKUP(A162,'BalanceSheet 15-8-19'!$A$11:$CN$476,72,FALSE)</f>
        <v>0</v>
      </c>
      <c r="BU162" s="3">
        <f>VLOOKUP(A162,'BalanceSheet 15-8-19'!$A$11:$CN$476,73,FALSE)</f>
        <v>0</v>
      </c>
      <c r="BV162" s="3">
        <f>VLOOKUP(A162,'BalanceSheet 15-8-19'!$A$11:$CN$476,74,FALSE)</f>
        <v>0</v>
      </c>
      <c r="BW162" s="3">
        <f>VLOOKUP(A162,'BalanceSheet 15-8-19'!$A$11:$CN$476,75,FALSE)</f>
        <v>0</v>
      </c>
      <c r="BX162" s="3">
        <f>VLOOKUP(A162,'BalanceSheet 15-8-19'!$A$11:$CN$476,76,FALSE)</f>
        <v>0</v>
      </c>
      <c r="BY162" s="3">
        <f>VLOOKUP(A162,'BalanceSheet 15-8-19'!$A$11:$CN$476,77,FALSE)</f>
        <v>0</v>
      </c>
      <c r="BZ162" s="3">
        <f>VLOOKUP(A162,'BalanceSheet 15-8-19'!$A$11:$CN$476,78,FALSE)</f>
        <v>0</v>
      </c>
      <c r="CA162" s="3">
        <f>VLOOKUP(A162,'BalanceSheet 15-8-19'!$A$11:$CN$476,79,FALSE)</f>
        <v>0</v>
      </c>
      <c r="CB162" s="3">
        <f>VLOOKUP(A162,'BalanceSheet 15-8-19'!$A$11:$CN$476,80,FALSE)</f>
        <v>0</v>
      </c>
      <c r="CC162" s="3">
        <f>VLOOKUP(A162,'BalanceSheet 15-8-19'!$A$11:$CN$476,81,FALSE)</f>
        <v>0</v>
      </c>
      <c r="CD162" s="3">
        <f>VLOOKUP(A162,'BalanceSheet 15-8-19'!$A$11:$CN$476,82,FALSE)</f>
        <v>0</v>
      </c>
      <c r="CE162" s="3">
        <f>VLOOKUP(A162,'BalanceSheet 15-8-19'!$A$11:$CN$476,83,FALSE)</f>
        <v>0</v>
      </c>
      <c r="CF162" s="3">
        <f>VLOOKUP(A162,'BalanceSheet 15-8-19'!$A$11:$CN$476,84,FALSE)</f>
        <v>0</v>
      </c>
      <c r="CG162" s="3">
        <f>VLOOKUP(A162,'BalanceSheet 15-8-19'!$A$11:$CN$476,85,FALSE)</f>
        <v>0</v>
      </c>
      <c r="CH162" s="3">
        <f>VLOOKUP(A162,'BalanceSheet 15-8-19'!$A$11:$CN$476,86,FALSE)</f>
        <v>0</v>
      </c>
      <c r="CI162" s="3">
        <f>VLOOKUP(A162,'BalanceSheet 15-8-19'!$A$11:$CN$476,87,FALSE)</f>
        <v>0</v>
      </c>
      <c r="CJ162" s="3">
        <f>VLOOKUP(A162,'BalanceSheet 15-8-19'!$A$11:$CN$476,88,FALSE)</f>
        <v>0</v>
      </c>
      <c r="CK162" s="3">
        <f>VLOOKUP(A162,'BalanceSheet 15-8-19'!$A$11:$CN$476,89,FALSE)</f>
        <v>0</v>
      </c>
      <c r="CL162" s="3">
        <f>VLOOKUP(A162,'BalanceSheet 15-8-19'!$A$11:$CN$476,90,FALSE)</f>
        <v>0</v>
      </c>
      <c r="CM162" s="3">
        <f>VLOOKUP(A162,'BalanceSheet 15-8-19'!$A$11:$CN$476,91,FALSE)</f>
        <v>0</v>
      </c>
      <c r="CN162" s="3">
        <f>VLOOKUP(A162,'BalanceSheet 15-8-19'!$A$11:$CS$476,92,FALSE)</f>
        <v>0</v>
      </c>
      <c r="CO162" s="3">
        <f>VLOOKUP(A162,'BalanceSheet 15-8-19'!$A$11:$CS$476,93,FALSE)</f>
        <v>0</v>
      </c>
      <c r="CP162" s="3">
        <f>VLOOKUP(A162,'BalanceSheet 15-8-19'!$A$11:$CS$476,94,FALSE)</f>
        <v>0</v>
      </c>
      <c r="CQ162" s="3">
        <f>VLOOKUP(A162,'BalanceSheet 15-8-19'!$A$11:$CS$476,95,FALSE)</f>
        <v>0</v>
      </c>
      <c r="CR162" s="3">
        <f>VLOOKUP(A162,'BalanceSheet 15-8-19'!$A$11:$CS$476,96,FALSE)</f>
        <v>0</v>
      </c>
      <c r="CS162" s="3">
        <f t="shared" ref="CS162" si="13">SUM(B162:CR162)</f>
        <v>0</v>
      </c>
      <c r="CU162" s="19">
        <f>CS162-('BalanceSheet 15-8-19'!CS162-'BalanceSheet 15-8-19'!CV162-'BalanceSheet 15-8-19'!CW162)</f>
        <v>0</v>
      </c>
      <c r="CW162" s="132">
        <f t="shared" si="8"/>
        <v>0</v>
      </c>
      <c r="CZ162" s="148">
        <f>HLOOKUP(A162,CJE!$I$5:$TV$2054,2050, FALSE)</f>
        <v>0</v>
      </c>
      <c r="DB162" s="148">
        <f t="shared" si="9"/>
        <v>0</v>
      </c>
    </row>
    <row r="163" spans="1:112" x14ac:dyDescent="0.2">
      <c r="A163" s="3" t="str">
        <f>'BalanceSheet 15-8-19'!A163</f>
        <v>100-210-01 - AR OTHERS - AFFILIATES NEW</v>
      </c>
      <c r="B163" s="3">
        <f>VLOOKUP(A163,'BalanceSheet 15-8-19'!$A$11:$CN$476,2,FALSE)</f>
        <v>0</v>
      </c>
      <c r="C163" s="3">
        <f>VLOOKUP(A163,'BalanceSheet 15-8-19'!$A$11:$CN$476,3,FALSE)</f>
        <v>0</v>
      </c>
      <c r="D163" s="3">
        <f>VLOOKUP(A163,'BalanceSheet 15-8-19'!$A$11:$CN$476,4,FALSE)</f>
        <v>0</v>
      </c>
      <c r="E163" s="3">
        <f>VLOOKUP(A163,'BalanceSheet 15-8-19'!$A$11:$CN$476,5,FALSE)</f>
        <v>0</v>
      </c>
      <c r="F163" s="3">
        <f>VLOOKUP(A163,'BalanceSheet 15-8-19'!$A$11:$CN$476,6,FALSE)</f>
        <v>0</v>
      </c>
      <c r="G163" s="3">
        <f>VLOOKUP(A163,'BalanceSheet 15-8-19'!$A$11:$CN$476,7,FALSE)</f>
        <v>0</v>
      </c>
      <c r="H163" s="3">
        <f>VLOOKUP(A163,'BalanceSheet 15-8-19'!$A$11:$CN$476,8,FALSE)</f>
        <v>0</v>
      </c>
      <c r="I163" s="3">
        <f>VLOOKUP(A163,'BalanceSheet 15-8-19'!$A$11:$CN$476,9,FALSE)</f>
        <v>0</v>
      </c>
      <c r="J163" s="3"/>
      <c r="K163" s="3">
        <f>VLOOKUP(A163,'BalanceSheet 15-8-19'!$A$11:$CN$476,11,FALSE)</f>
        <v>0</v>
      </c>
      <c r="L163" s="3">
        <f>VLOOKUP(A163,'BalanceSheet 15-8-19'!$A$11:$CN$476,12,FALSE)</f>
        <v>0</v>
      </c>
      <c r="M163" s="3">
        <f>VLOOKUP(A163,'BalanceSheet 15-8-19'!$A$11:$CN$476,13,FALSE)</f>
        <v>0</v>
      </c>
      <c r="N163" s="3">
        <f>VLOOKUP(A163,'BalanceSheet 15-8-19'!$A$11:$CN$476,14,FALSE)</f>
        <v>0</v>
      </c>
      <c r="O163" s="3">
        <f>VLOOKUP(A163,'BalanceSheet 15-8-19'!$A$11:$CN$476,15,FALSE)</f>
        <v>0</v>
      </c>
      <c r="P163" s="3">
        <f>VLOOKUP(A163,'BalanceSheet 15-8-19'!$A$11:$CN$476,16,FALSE)</f>
        <v>0</v>
      </c>
      <c r="Q163" s="3">
        <f>VLOOKUP(A163,'BalanceSheet 15-8-19'!$A$11:$CN$476,17,FALSE)</f>
        <v>0</v>
      </c>
      <c r="R163" s="3">
        <f>VLOOKUP(A163,'BalanceSheet 15-8-19'!$A$11:$CN$476,18,FALSE)</f>
        <v>0</v>
      </c>
      <c r="S163" s="3">
        <f>VLOOKUP(A163,'BalanceSheet 15-8-19'!$A$11:$CN$476,19,FALSE)</f>
        <v>0</v>
      </c>
      <c r="T163" s="3">
        <f>VLOOKUP(A163,'BalanceSheet 15-8-19'!$A$11:$CN$476,20,FALSE)</f>
        <v>0</v>
      </c>
      <c r="U163" s="3">
        <f>VLOOKUP(A163,'BalanceSheet 15-8-19'!$A$11:$CN$476,21,FALSE)</f>
        <v>0</v>
      </c>
      <c r="V163" s="3">
        <f>VLOOKUP(A163,'BalanceSheet 15-8-19'!$A$11:$CN$476,22,FALSE)</f>
        <v>0</v>
      </c>
      <c r="W163" s="3">
        <f>VLOOKUP(A163,'BalanceSheet 15-8-19'!$A$11:$CN$476,23,FALSE)</f>
        <v>0</v>
      </c>
      <c r="X163" s="3">
        <f>VLOOKUP(A163,'BalanceSheet 15-8-19'!$A$11:$CN$476,24,FALSE)</f>
        <v>0</v>
      </c>
      <c r="Y163" s="3">
        <f>VLOOKUP(A163,'BalanceSheet 15-8-19'!$A$11:$CN$476,25,FALSE)</f>
        <v>0</v>
      </c>
      <c r="Z163" s="3">
        <f>VLOOKUP(A163,'BalanceSheet 15-8-19'!$A$11:$CN$476,26,FALSE)</f>
        <v>0</v>
      </c>
      <c r="AA163" s="3">
        <f>VLOOKUP(A163,'BalanceSheet 15-8-19'!$A$11:$CN$476,27,FALSE)</f>
        <v>0</v>
      </c>
      <c r="AB163" s="3">
        <f>VLOOKUP(A163,'BalanceSheet 15-8-19'!$A$11:$CN$476,28,FALSE)</f>
        <v>0</v>
      </c>
      <c r="AC163" s="3">
        <f>VLOOKUP(A163,'BalanceSheet 15-8-19'!$A$11:$CN$476,29,FALSE)</f>
        <v>0</v>
      </c>
      <c r="AD163" s="3">
        <f>VLOOKUP(A163,'BalanceSheet 15-8-19'!$A$11:$CN$476,30,FALSE)</f>
        <v>0</v>
      </c>
      <c r="AE163" s="3">
        <f>VLOOKUP(A163,'BalanceSheet 15-8-19'!$A$11:$CN$476,31,FALSE)</f>
        <v>0</v>
      </c>
      <c r="AF163" s="3">
        <f>VLOOKUP(A163,'BalanceSheet 15-8-19'!$A$11:$CN$476,32,FALSE)</f>
        <v>0</v>
      </c>
      <c r="AG163" s="3">
        <f>VLOOKUP(A163,'BalanceSheet 15-8-19'!$A$11:$CN$476,33,FALSE)</f>
        <v>0</v>
      </c>
      <c r="AH163" s="3">
        <f>VLOOKUP(A163,'BalanceSheet 15-8-19'!$A$11:$CN$476,34,FALSE)</f>
        <v>0</v>
      </c>
      <c r="AI163" s="3">
        <f>VLOOKUP(A163,'BalanceSheet 15-8-19'!$A$11:$CN$476,35,FALSE)</f>
        <v>0</v>
      </c>
      <c r="AJ163" s="3">
        <f>VLOOKUP(A163,'BalanceSheet 15-8-19'!$A$11:$CN$476,36,FALSE)</f>
        <v>0</v>
      </c>
      <c r="AK163" s="3">
        <f>VLOOKUP(A163,'BalanceSheet 15-8-19'!$A$11:$CN$476,37,FALSE)</f>
        <v>0</v>
      </c>
      <c r="AL163" s="3">
        <f>VLOOKUP(A163,'BalanceSheet 15-8-19'!$A$11:$CN$476,38,FALSE)</f>
        <v>0</v>
      </c>
      <c r="AM163" s="3">
        <f>VLOOKUP(A163,'BalanceSheet 15-8-19'!$A$11:$CN$476,39,FALSE)</f>
        <v>0</v>
      </c>
      <c r="AN163" s="3">
        <f>VLOOKUP(A163,'BalanceSheet 15-8-19'!$A$11:$CN$476,40,FALSE)</f>
        <v>0</v>
      </c>
      <c r="AO163" s="3">
        <f>VLOOKUP(A163,'BalanceSheet 15-8-19'!$A$11:$CN$476,41,FALSE)</f>
        <v>0</v>
      </c>
      <c r="AP163" s="3">
        <f>VLOOKUP(A163,'BalanceSheet 15-8-19'!$A$11:$CN$476,42,FALSE)</f>
        <v>0</v>
      </c>
      <c r="AQ163" s="3">
        <f>VLOOKUP(A163,'BalanceSheet 15-8-19'!$A$11:$CN$476,43,FALSE)</f>
        <v>0</v>
      </c>
      <c r="AR163" s="3">
        <f>VLOOKUP(A163,'BalanceSheet 15-8-19'!$A$11:$CN$476,44,FALSE)</f>
        <v>0</v>
      </c>
      <c r="AS163" s="3">
        <f>VLOOKUP(A163,'BalanceSheet 15-8-19'!$A$11:$CN$476,45,FALSE)</f>
        <v>0</v>
      </c>
      <c r="AT163" s="3">
        <f>VLOOKUP(A163,'BalanceSheet 15-8-19'!$A$11:$CN$476,46,FALSE)</f>
        <v>0</v>
      </c>
      <c r="AU163" s="3">
        <f>VLOOKUP(A163,'BalanceSheet 15-8-19'!$A$11:$CN$476,47,FALSE)</f>
        <v>0</v>
      </c>
      <c r="AV163" s="3">
        <f>VLOOKUP(A163,'BalanceSheet 15-8-19'!$A$11:$CN$476,48,FALSE)</f>
        <v>0</v>
      </c>
      <c r="AW163" s="3">
        <f>VLOOKUP(A163,'BalanceSheet 15-8-19'!$A$11:$CN$476,49,FALSE)</f>
        <v>0</v>
      </c>
      <c r="AX163" s="3">
        <f>VLOOKUP(A163,'BalanceSheet 15-8-19'!$A$11:$CN$476,50,FALSE)</f>
        <v>0</v>
      </c>
      <c r="AY163" s="3">
        <f>VLOOKUP(A163,'BalanceSheet 15-8-19'!$A$11:$CN$476,51,FALSE)</f>
        <v>0</v>
      </c>
      <c r="AZ163" s="3">
        <f>VLOOKUP(A163,'BalanceSheet 15-8-19'!$A$11:$CN$476,52,FALSE)</f>
        <v>0</v>
      </c>
      <c r="BA163" s="3">
        <f>VLOOKUP(A163,'BalanceSheet 15-8-19'!$A$11:$CN$476,53,FALSE)</f>
        <v>0</v>
      </c>
      <c r="BB163" s="3">
        <f>VLOOKUP(A163,'BalanceSheet 15-8-19'!$A$11:$CN$476,54,FALSE)</f>
        <v>0</v>
      </c>
      <c r="BC163" s="3">
        <f>VLOOKUP(A163,'BalanceSheet 15-8-19'!$A$11:$CN$476,55,FALSE)</f>
        <v>0</v>
      </c>
      <c r="BD163" s="3">
        <f>VLOOKUP(A163,'BalanceSheet 15-8-19'!$A$11:$CN$476,56,FALSE)</f>
        <v>0</v>
      </c>
      <c r="BE163" s="3">
        <f>VLOOKUP(A163,'BalanceSheet 15-8-19'!$A$11:$CN$476,57,FALSE)</f>
        <v>0</v>
      </c>
      <c r="BF163" s="3">
        <f>VLOOKUP(A163,'BalanceSheet 15-8-19'!$A$11:$CN$476,58,FALSE)</f>
        <v>0</v>
      </c>
      <c r="BG163" s="12">
        <f>VLOOKUP(A163,'BalanceSheet 15-8-19'!$A$11:$CN$476,59,FALSE)</f>
        <v>0</v>
      </c>
      <c r="BH163" s="3">
        <f>VLOOKUP(A163,'BalanceSheet 15-8-19'!$A$11:$CN$476,60,FALSE)</f>
        <v>0</v>
      </c>
      <c r="BI163" s="3">
        <f>VLOOKUP(A163,'BalanceSheet 15-8-19'!$A$11:$CN$476,61,FALSE)</f>
        <v>0</v>
      </c>
      <c r="BJ163" s="3">
        <f>VLOOKUP(A163,'BalanceSheet 15-8-19'!$A$11:$CN$476,62,FALSE)</f>
        <v>0</v>
      </c>
      <c r="BK163" s="3"/>
      <c r="BL163" s="3">
        <f>VLOOKUP(A163,'BalanceSheet 15-8-19'!$A$11:$CN$476,64,FALSE)</f>
        <v>0</v>
      </c>
      <c r="BM163" s="3">
        <f>VLOOKUP(A163,'BalanceSheet 15-8-19'!$A$11:$CN$476,65,FALSE)</f>
        <v>0</v>
      </c>
      <c r="BN163" s="3">
        <f>VLOOKUP(A163,'BalanceSheet 15-8-19'!$A$11:$CN$476,66,FALSE)</f>
        <v>0</v>
      </c>
      <c r="BO163" s="3">
        <f>VLOOKUP(A163,'BalanceSheet 15-8-19'!$A$11:$CN$476,67,FALSE)</f>
        <v>0</v>
      </c>
      <c r="BP163" s="3">
        <f>VLOOKUP(A163,'BalanceSheet 15-8-19'!$A$11:$CN$476,68,FALSE)</f>
        <v>0</v>
      </c>
      <c r="BQ163" s="3">
        <f>VLOOKUP(A163,'BalanceSheet 15-8-19'!$A$11:$CN$476,69,FALSE)</f>
        <v>0</v>
      </c>
      <c r="BR163" s="3">
        <f>VLOOKUP(A163,'BalanceSheet 15-8-19'!$A$11:$CN$476,70,FALSE)</f>
        <v>0</v>
      </c>
      <c r="BS163" s="3">
        <f>VLOOKUP(A163,'BalanceSheet 15-8-19'!$A$11:$CN$476,71,FALSE)</f>
        <v>0</v>
      </c>
      <c r="BT163" s="3">
        <f>VLOOKUP(A163,'BalanceSheet 15-8-19'!$A$11:$CN$476,72,FALSE)</f>
        <v>0</v>
      </c>
      <c r="BU163" s="3">
        <f>VLOOKUP(A163,'BalanceSheet 15-8-19'!$A$11:$CN$476,73,FALSE)</f>
        <v>0</v>
      </c>
      <c r="BV163" s="3">
        <f>VLOOKUP(A163,'BalanceSheet 15-8-19'!$A$11:$CN$476,74,FALSE)</f>
        <v>0</v>
      </c>
      <c r="BW163" s="3">
        <f>VLOOKUP(A163,'BalanceSheet 15-8-19'!$A$11:$CN$476,75,FALSE)</f>
        <v>0</v>
      </c>
      <c r="BX163" s="3">
        <f>VLOOKUP(A163,'BalanceSheet 15-8-19'!$A$11:$CN$476,76,FALSE)</f>
        <v>0</v>
      </c>
      <c r="BY163" s="3">
        <f>VLOOKUP(A163,'BalanceSheet 15-8-19'!$A$11:$CN$476,77,FALSE)</f>
        <v>0</v>
      </c>
      <c r="BZ163" s="3">
        <f>VLOOKUP(A163,'BalanceSheet 15-8-19'!$A$11:$CN$476,78,FALSE)</f>
        <v>0</v>
      </c>
      <c r="CA163" s="3">
        <f>VLOOKUP(A163,'BalanceSheet 15-8-19'!$A$11:$CN$476,79,FALSE)</f>
        <v>0</v>
      </c>
      <c r="CB163" s="3">
        <f>VLOOKUP(A163,'BalanceSheet 15-8-19'!$A$11:$CN$476,80,FALSE)</f>
        <v>0</v>
      </c>
      <c r="CC163" s="3">
        <f>VLOOKUP(A163,'BalanceSheet 15-8-19'!$A$11:$CN$476,81,FALSE)</f>
        <v>0</v>
      </c>
      <c r="CD163" s="3">
        <f>VLOOKUP(A163,'BalanceSheet 15-8-19'!$A$11:$CN$476,82,FALSE)</f>
        <v>0</v>
      </c>
      <c r="CE163" s="3">
        <f>VLOOKUP(A163,'BalanceSheet 15-8-19'!$A$11:$CN$476,83,FALSE)</f>
        <v>0</v>
      </c>
      <c r="CF163" s="3">
        <f>VLOOKUP(A163,'BalanceSheet 15-8-19'!$A$11:$CN$476,84,FALSE)</f>
        <v>0</v>
      </c>
      <c r="CG163" s="3">
        <f>VLOOKUP(A163,'BalanceSheet 15-8-19'!$A$11:$CN$476,85,FALSE)</f>
        <v>0</v>
      </c>
      <c r="CH163" s="3">
        <f>VLOOKUP(A163,'BalanceSheet 15-8-19'!$A$11:$CN$476,86,FALSE)</f>
        <v>0</v>
      </c>
      <c r="CI163" s="3">
        <f>VLOOKUP(A163,'BalanceSheet 15-8-19'!$A$11:$CN$476,87,FALSE)</f>
        <v>0</v>
      </c>
      <c r="CJ163" s="3">
        <f>VLOOKUP(A163,'BalanceSheet 15-8-19'!$A$11:$CN$476,88,FALSE)</f>
        <v>0</v>
      </c>
      <c r="CK163" s="3">
        <f>VLOOKUP(A163,'BalanceSheet 15-8-19'!$A$11:$CN$476,89,FALSE)</f>
        <v>0</v>
      </c>
      <c r="CL163" s="3">
        <f>VLOOKUP(A163,'BalanceSheet 15-8-19'!$A$11:$CN$476,90,FALSE)</f>
        <v>0</v>
      </c>
      <c r="CM163" s="3">
        <f>VLOOKUP(A163,'BalanceSheet 15-8-19'!$A$11:$CN$476,91,FALSE)</f>
        <v>0</v>
      </c>
      <c r="CN163" s="3">
        <f>VLOOKUP(A163,'BalanceSheet 15-8-19'!$A$11:$CS$476,92,FALSE)</f>
        <v>0</v>
      </c>
      <c r="CO163" s="3">
        <f>VLOOKUP(A163,'BalanceSheet 15-8-19'!$A$11:$CS$476,93,FALSE)</f>
        <v>0</v>
      </c>
      <c r="CP163" s="3">
        <f>VLOOKUP(A163,'BalanceSheet 15-8-19'!$A$11:$CS$476,94,FALSE)</f>
        <v>0</v>
      </c>
      <c r="CQ163" s="3">
        <f>VLOOKUP(A163,'BalanceSheet 15-8-19'!$A$11:$CS$476,95,FALSE)</f>
        <v>0</v>
      </c>
      <c r="CR163" s="3">
        <f>VLOOKUP(A163,'BalanceSheet 15-8-19'!$A$11:$CS$476,96,FALSE)</f>
        <v>0</v>
      </c>
      <c r="CS163" s="3">
        <f t="shared" si="10"/>
        <v>0</v>
      </c>
      <c r="CU163" s="19">
        <f>CS163-('BalanceSheet 15-8-19'!CS163-'BalanceSheet 15-8-19'!CV163-'BalanceSheet 15-8-19'!CW163)</f>
        <v>0</v>
      </c>
      <c r="CW163" s="132">
        <f t="shared" si="8"/>
        <v>0</v>
      </c>
      <c r="CZ163" s="148">
        <f>HLOOKUP(A163,CJE!$I$5:$TV$2054,2050, FALSE)</f>
        <v>0</v>
      </c>
      <c r="DB163" s="200">
        <f t="shared" si="9"/>
        <v>0</v>
      </c>
    </row>
    <row r="164" spans="1:112" x14ac:dyDescent="0.2">
      <c r="A164" s="4" t="str">
        <f>'BalanceSheet 15-8-19'!A164</f>
        <v>Total - 100-210-00 - AR OTHERS</v>
      </c>
      <c r="B164" s="9">
        <f>VLOOKUP(A164,'BalanceSheet 15-8-19'!$A$11:$CN$476,2,FALSE)</f>
        <v>0</v>
      </c>
      <c r="C164" s="9">
        <f>VLOOKUP(A164,'BalanceSheet 15-8-19'!$A$11:$CN$476,3,FALSE)</f>
        <v>0</v>
      </c>
      <c r="D164" s="9">
        <f>VLOOKUP(A164,'BalanceSheet 15-8-19'!$A$11:$CN$476,4,FALSE)</f>
        <v>0</v>
      </c>
      <c r="E164" s="9">
        <f>VLOOKUP(A164,'BalanceSheet 15-8-19'!$A$11:$CN$476,5,FALSE)</f>
        <v>0</v>
      </c>
      <c r="F164" s="9">
        <f>VLOOKUP(A164,'BalanceSheet 15-8-19'!$A$11:$CN$476,6,FALSE)</f>
        <v>0</v>
      </c>
      <c r="G164" s="9">
        <f>VLOOKUP(A164,'BalanceSheet 15-8-19'!$A$11:$CN$476,7,FALSE)</f>
        <v>0</v>
      </c>
      <c r="H164" s="9">
        <f>VLOOKUP(A164,'BalanceSheet 15-8-19'!$A$11:$CN$476,8,FALSE)</f>
        <v>0</v>
      </c>
      <c r="I164" s="9">
        <f>VLOOKUP(A164,'BalanceSheet 15-8-19'!$A$11:$CN$476,9,FALSE)</f>
        <v>0</v>
      </c>
      <c r="J164" s="9"/>
      <c r="K164" s="9">
        <f>VLOOKUP(A164,'BalanceSheet 15-8-19'!$A$11:$CN$476,11,FALSE)</f>
        <v>0</v>
      </c>
      <c r="L164" s="9">
        <f>VLOOKUP(A164,'BalanceSheet 15-8-19'!$A$11:$CN$476,12,FALSE)</f>
        <v>0</v>
      </c>
      <c r="M164" s="9">
        <f>VLOOKUP(A164,'BalanceSheet 15-8-19'!$A$11:$CN$476,13,FALSE)</f>
        <v>0</v>
      </c>
      <c r="N164" s="9">
        <f>VLOOKUP(A164,'BalanceSheet 15-8-19'!$A$11:$CN$476,14,FALSE)</f>
        <v>0</v>
      </c>
      <c r="O164" s="9">
        <f>VLOOKUP(A164,'BalanceSheet 15-8-19'!$A$11:$CN$476,15,FALSE)</f>
        <v>0</v>
      </c>
      <c r="P164" s="9">
        <f>VLOOKUP(A164,'BalanceSheet 15-8-19'!$A$11:$CN$476,16,FALSE)</f>
        <v>0</v>
      </c>
      <c r="Q164" s="9">
        <f>VLOOKUP(A164,'BalanceSheet 15-8-19'!$A$11:$CN$476,17,FALSE)</f>
        <v>0</v>
      </c>
      <c r="R164" s="9">
        <f>VLOOKUP(A164,'BalanceSheet 15-8-19'!$A$11:$CN$476,18,FALSE)</f>
        <v>0</v>
      </c>
      <c r="S164" s="9">
        <f>VLOOKUP(A164,'BalanceSheet 15-8-19'!$A$11:$CN$476,19,FALSE)</f>
        <v>0</v>
      </c>
      <c r="T164" s="9">
        <f>VLOOKUP(A164,'BalanceSheet 15-8-19'!$A$11:$CN$476,20,FALSE)</f>
        <v>0</v>
      </c>
      <c r="U164" s="9">
        <f>VLOOKUP(A164,'BalanceSheet 15-8-19'!$A$11:$CN$476,21,FALSE)</f>
        <v>0</v>
      </c>
      <c r="V164" s="9">
        <f>VLOOKUP(A164,'BalanceSheet 15-8-19'!$A$11:$CN$476,22,FALSE)</f>
        <v>0</v>
      </c>
      <c r="W164" s="9">
        <f>VLOOKUP(A164,'BalanceSheet 15-8-19'!$A$11:$CN$476,23,FALSE)</f>
        <v>0</v>
      </c>
      <c r="X164" s="9">
        <f>VLOOKUP(A164,'BalanceSheet 15-8-19'!$A$11:$CN$476,24,FALSE)</f>
        <v>0</v>
      </c>
      <c r="Y164" s="9">
        <f>VLOOKUP(A164,'BalanceSheet 15-8-19'!$A$11:$CN$476,25,FALSE)</f>
        <v>0</v>
      </c>
      <c r="Z164" s="9">
        <f>VLOOKUP(A164,'BalanceSheet 15-8-19'!$A$11:$CN$476,26,FALSE)</f>
        <v>0</v>
      </c>
      <c r="AA164" s="9">
        <f>VLOOKUP(A164,'BalanceSheet 15-8-19'!$A$11:$CN$476,27,FALSE)</f>
        <v>0</v>
      </c>
      <c r="AB164" s="9">
        <f>VLOOKUP(A164,'BalanceSheet 15-8-19'!$A$11:$CN$476,28,FALSE)</f>
        <v>0</v>
      </c>
      <c r="AC164" s="9">
        <f>VLOOKUP(A164,'BalanceSheet 15-8-19'!$A$11:$CN$476,29,FALSE)</f>
        <v>0</v>
      </c>
      <c r="AD164" s="9">
        <f>VLOOKUP(A164,'BalanceSheet 15-8-19'!$A$11:$CN$476,30,FALSE)</f>
        <v>0</v>
      </c>
      <c r="AE164" s="9">
        <f>VLOOKUP(A164,'BalanceSheet 15-8-19'!$A$11:$CN$476,31,FALSE)</f>
        <v>0</v>
      </c>
      <c r="AF164" s="9">
        <f>VLOOKUP(A164,'BalanceSheet 15-8-19'!$A$11:$CN$476,32,FALSE)</f>
        <v>0</v>
      </c>
      <c r="AG164" s="9">
        <f>VLOOKUP(A164,'BalanceSheet 15-8-19'!$A$11:$CN$476,33,FALSE)</f>
        <v>0</v>
      </c>
      <c r="AH164" s="9">
        <f>VLOOKUP(A164,'BalanceSheet 15-8-19'!$A$11:$CN$476,34,FALSE)</f>
        <v>0</v>
      </c>
      <c r="AI164" s="9">
        <f>VLOOKUP(A164,'BalanceSheet 15-8-19'!$A$11:$CN$476,35,FALSE)</f>
        <v>0</v>
      </c>
      <c r="AJ164" s="9">
        <f>VLOOKUP(A164,'BalanceSheet 15-8-19'!$A$11:$CN$476,36,FALSE)</f>
        <v>0</v>
      </c>
      <c r="AK164" s="9">
        <f>VLOOKUP(A164,'BalanceSheet 15-8-19'!$A$11:$CN$476,37,FALSE)</f>
        <v>0</v>
      </c>
      <c r="AL164" s="9">
        <f>VLOOKUP(A164,'BalanceSheet 15-8-19'!$A$11:$CN$476,38,FALSE)</f>
        <v>0</v>
      </c>
      <c r="AM164" s="9">
        <f>VLOOKUP(A164,'BalanceSheet 15-8-19'!$A$11:$CN$476,39,FALSE)</f>
        <v>0</v>
      </c>
      <c r="AN164" s="9">
        <f>VLOOKUP(A164,'BalanceSheet 15-8-19'!$A$11:$CN$476,40,FALSE)</f>
        <v>0</v>
      </c>
      <c r="AO164" s="9">
        <f>VLOOKUP(A164,'BalanceSheet 15-8-19'!$A$11:$CN$476,41,FALSE)</f>
        <v>0</v>
      </c>
      <c r="AP164" s="9">
        <f>VLOOKUP(A164,'BalanceSheet 15-8-19'!$A$11:$CN$476,42,FALSE)</f>
        <v>0</v>
      </c>
      <c r="AQ164" s="9">
        <f>VLOOKUP(A164,'BalanceSheet 15-8-19'!$A$11:$CN$476,43,FALSE)</f>
        <v>0</v>
      </c>
      <c r="AR164" s="9">
        <f>VLOOKUP(A164,'BalanceSheet 15-8-19'!$A$11:$CN$476,44,FALSE)</f>
        <v>0</v>
      </c>
      <c r="AS164" s="9">
        <f>VLOOKUP(A164,'BalanceSheet 15-8-19'!$A$11:$CN$476,45,FALSE)</f>
        <v>0</v>
      </c>
      <c r="AT164" s="9">
        <f>VLOOKUP(A164,'BalanceSheet 15-8-19'!$A$11:$CN$476,46,FALSE)</f>
        <v>0</v>
      </c>
      <c r="AU164" s="9">
        <f>VLOOKUP(A164,'BalanceSheet 15-8-19'!$A$11:$CN$476,47,FALSE)</f>
        <v>0</v>
      </c>
      <c r="AV164" s="9">
        <f>VLOOKUP(A164,'BalanceSheet 15-8-19'!$A$11:$CN$476,48,FALSE)</f>
        <v>0</v>
      </c>
      <c r="AW164" s="9">
        <f>VLOOKUP(A164,'BalanceSheet 15-8-19'!$A$11:$CN$476,49,FALSE)</f>
        <v>0</v>
      </c>
      <c r="AX164" s="9">
        <f>VLOOKUP(A164,'BalanceSheet 15-8-19'!$A$11:$CN$476,50,FALSE)</f>
        <v>0</v>
      </c>
      <c r="AY164" s="9">
        <f>VLOOKUP(A164,'BalanceSheet 15-8-19'!$A$11:$CN$476,51,FALSE)</f>
        <v>0</v>
      </c>
      <c r="AZ164" s="9">
        <f>VLOOKUP(A164,'BalanceSheet 15-8-19'!$A$11:$CN$476,52,FALSE)</f>
        <v>0</v>
      </c>
      <c r="BA164" s="9">
        <f>VLOOKUP(A164,'BalanceSheet 15-8-19'!$A$11:$CN$476,53,FALSE)</f>
        <v>0</v>
      </c>
      <c r="BB164" s="9">
        <f>VLOOKUP(A164,'BalanceSheet 15-8-19'!$A$11:$CN$476,54,FALSE)</f>
        <v>0</v>
      </c>
      <c r="BC164" s="9">
        <f>VLOOKUP(A164,'BalanceSheet 15-8-19'!$A$11:$CN$476,55,FALSE)</f>
        <v>0</v>
      </c>
      <c r="BD164" s="9">
        <f>VLOOKUP(A164,'BalanceSheet 15-8-19'!$A$11:$CN$476,56,FALSE)</f>
        <v>0</v>
      </c>
      <c r="BE164" s="9">
        <f>VLOOKUP(A164,'BalanceSheet 15-8-19'!$A$11:$CN$476,57,FALSE)</f>
        <v>0</v>
      </c>
      <c r="BF164" s="9">
        <f>VLOOKUP(A164,'BalanceSheet 15-8-19'!$A$11:$CN$476,58,FALSE)</f>
        <v>0</v>
      </c>
      <c r="BG164" s="7">
        <f>VLOOKUP(A164,'BalanceSheet 15-8-19'!$A$11:$CN$476,59,FALSE)</f>
        <v>0</v>
      </c>
      <c r="BH164" s="9">
        <f>VLOOKUP(A164,'BalanceSheet 15-8-19'!$A$11:$CN$476,60,FALSE)</f>
        <v>0</v>
      </c>
      <c r="BI164" s="9">
        <f>VLOOKUP(A164,'BalanceSheet 15-8-19'!$A$11:$CN$476,61,FALSE)</f>
        <v>0</v>
      </c>
      <c r="BJ164" s="9">
        <f>VLOOKUP(A164,'BalanceSheet 15-8-19'!$A$11:$CN$476,62,FALSE)</f>
        <v>0</v>
      </c>
      <c r="BK164" s="9"/>
      <c r="BL164" s="9">
        <f>VLOOKUP(A164,'BalanceSheet 15-8-19'!$A$11:$CN$476,64,FALSE)</f>
        <v>0</v>
      </c>
      <c r="BM164" s="9">
        <f>VLOOKUP(A164,'BalanceSheet 15-8-19'!$A$11:$CN$476,65,FALSE)</f>
        <v>0</v>
      </c>
      <c r="BN164" s="9">
        <f>VLOOKUP(A164,'BalanceSheet 15-8-19'!$A$11:$CN$476,66,FALSE)</f>
        <v>0</v>
      </c>
      <c r="BO164" s="9">
        <f>VLOOKUP(A164,'BalanceSheet 15-8-19'!$A$11:$CN$476,67,FALSE)</f>
        <v>0</v>
      </c>
      <c r="BP164" s="9">
        <f>VLOOKUP(A164,'BalanceSheet 15-8-19'!$A$11:$CN$476,68,FALSE)</f>
        <v>0</v>
      </c>
      <c r="BQ164" s="9">
        <f>VLOOKUP(A164,'BalanceSheet 15-8-19'!$A$11:$CN$476,69,FALSE)</f>
        <v>0</v>
      </c>
      <c r="BR164" s="9">
        <f>VLOOKUP(A164,'BalanceSheet 15-8-19'!$A$11:$CN$476,70,FALSE)</f>
        <v>0</v>
      </c>
      <c r="BS164" s="9">
        <f>VLOOKUP(A164,'BalanceSheet 15-8-19'!$A$11:$CN$476,71,FALSE)</f>
        <v>0</v>
      </c>
      <c r="BT164" s="9">
        <f>VLOOKUP(A164,'BalanceSheet 15-8-19'!$A$11:$CN$476,72,FALSE)</f>
        <v>0</v>
      </c>
      <c r="BU164" s="9">
        <f>VLOOKUP(A164,'BalanceSheet 15-8-19'!$A$11:$CN$476,73,FALSE)</f>
        <v>0</v>
      </c>
      <c r="BV164" s="9">
        <f>VLOOKUP(A164,'BalanceSheet 15-8-19'!$A$11:$CN$476,74,FALSE)</f>
        <v>0</v>
      </c>
      <c r="BW164" s="9">
        <f>VLOOKUP(A164,'BalanceSheet 15-8-19'!$A$11:$CN$476,75,FALSE)</f>
        <v>0</v>
      </c>
      <c r="BX164" s="9">
        <f>VLOOKUP(A164,'BalanceSheet 15-8-19'!$A$11:$CN$476,76,FALSE)</f>
        <v>0</v>
      </c>
      <c r="BY164" s="9">
        <f>VLOOKUP(A164,'BalanceSheet 15-8-19'!$A$11:$CN$476,77,FALSE)</f>
        <v>0</v>
      </c>
      <c r="BZ164" s="9">
        <f>VLOOKUP(A164,'BalanceSheet 15-8-19'!$A$11:$CN$476,78,FALSE)</f>
        <v>0</v>
      </c>
      <c r="CA164" s="9">
        <f>VLOOKUP(A164,'BalanceSheet 15-8-19'!$A$11:$CN$476,79,FALSE)</f>
        <v>0</v>
      </c>
      <c r="CB164" s="9">
        <f>VLOOKUP(A164,'BalanceSheet 15-8-19'!$A$11:$CN$476,80,FALSE)</f>
        <v>0</v>
      </c>
      <c r="CC164" s="9">
        <f>VLOOKUP(A164,'BalanceSheet 15-8-19'!$A$11:$CN$476,81,FALSE)</f>
        <v>0</v>
      </c>
      <c r="CD164" s="9">
        <f>VLOOKUP(A164,'BalanceSheet 15-8-19'!$A$11:$CN$476,82,FALSE)</f>
        <v>0</v>
      </c>
      <c r="CE164" s="9">
        <f>VLOOKUP(A164,'BalanceSheet 15-8-19'!$A$11:$CN$476,83,FALSE)</f>
        <v>0</v>
      </c>
      <c r="CF164" s="9">
        <f>VLOOKUP(A164,'BalanceSheet 15-8-19'!$A$11:$CN$476,84,FALSE)</f>
        <v>0</v>
      </c>
      <c r="CG164" s="9">
        <f>VLOOKUP(A164,'BalanceSheet 15-8-19'!$A$11:$CN$476,85,FALSE)</f>
        <v>0</v>
      </c>
      <c r="CH164" s="9">
        <f>VLOOKUP(A164,'BalanceSheet 15-8-19'!$A$11:$CN$476,86,FALSE)</f>
        <v>0</v>
      </c>
      <c r="CI164" s="9">
        <f>VLOOKUP(A164,'BalanceSheet 15-8-19'!$A$11:$CN$476,87,FALSE)</f>
        <v>0</v>
      </c>
      <c r="CJ164" s="9">
        <f>VLOOKUP(A164,'BalanceSheet 15-8-19'!$A$11:$CN$476,88,FALSE)</f>
        <v>0</v>
      </c>
      <c r="CK164" s="9">
        <f>VLOOKUP(A164,'BalanceSheet 15-8-19'!$A$11:$CN$476,89,FALSE)</f>
        <v>0</v>
      </c>
      <c r="CL164" s="9">
        <f>VLOOKUP(A164,'BalanceSheet 15-8-19'!$A$11:$CN$476,90,FALSE)</f>
        <v>0</v>
      </c>
      <c r="CM164" s="9">
        <f>VLOOKUP(A164,'BalanceSheet 15-8-19'!$A$11:$CN$476,91,FALSE)</f>
        <v>0</v>
      </c>
      <c r="CN164" s="9">
        <f>VLOOKUP(A164,'BalanceSheet 15-8-19'!$A$11:$CS$476,92,FALSE)</f>
        <v>0</v>
      </c>
      <c r="CO164" s="9">
        <f>VLOOKUP(A164,'BalanceSheet 15-8-19'!$A$11:$CS$476,93,FALSE)</f>
        <v>0</v>
      </c>
      <c r="CP164" s="9">
        <f>VLOOKUP(A164,'BalanceSheet 15-8-19'!$A$11:$CS$476,94,FALSE)</f>
        <v>0</v>
      </c>
      <c r="CQ164" s="9">
        <f>VLOOKUP(A164,'BalanceSheet 15-8-19'!$A$11:$CS$476,95,FALSE)</f>
        <v>0</v>
      </c>
      <c r="CR164" s="9">
        <f>VLOOKUP(A164,'BalanceSheet 15-8-19'!$A$11:$CS$476,96,FALSE)</f>
        <v>0</v>
      </c>
      <c r="CS164" s="9">
        <f t="shared" si="10"/>
        <v>0</v>
      </c>
      <c r="CU164" s="19">
        <f>CS164-('BalanceSheet 15-8-19'!CS164-'BalanceSheet 15-8-19'!CV164-'BalanceSheet 15-8-19'!CW164)</f>
        <v>0</v>
      </c>
      <c r="CW164" s="132">
        <f t="shared" si="8"/>
        <v>0</v>
      </c>
      <c r="CZ164" s="148"/>
      <c r="DB164" s="148">
        <f t="shared" si="9"/>
        <v>0</v>
      </c>
    </row>
    <row r="165" spans="1:112" x14ac:dyDescent="0.2">
      <c r="A165" s="3" t="str">
        <f>'BalanceSheet 15-8-19'!A165</f>
        <v>100-211 - Input GST</v>
      </c>
      <c r="B165" s="3">
        <f>VLOOKUP(A165,'BalanceSheet 15-8-19'!$A$11:$CN$476,2,FALSE)</f>
        <v>0</v>
      </c>
      <c r="C165" s="3">
        <f>VLOOKUP(A165,'BalanceSheet 15-8-19'!$A$11:$CN$476,3,FALSE)</f>
        <v>0</v>
      </c>
      <c r="D165" s="3">
        <f>VLOOKUP(A165,'BalanceSheet 15-8-19'!$A$11:$CN$476,4,FALSE)</f>
        <v>0</v>
      </c>
      <c r="E165" s="3">
        <f>VLOOKUP(A165,'BalanceSheet 15-8-19'!$A$11:$CN$476,5,FALSE)</f>
        <v>0</v>
      </c>
      <c r="F165" s="3">
        <f>VLOOKUP(A165,'BalanceSheet 15-8-19'!$A$11:$CN$476,6,FALSE)</f>
        <v>0</v>
      </c>
      <c r="G165" s="3">
        <f>VLOOKUP(A165,'BalanceSheet 15-8-19'!$A$11:$CN$476,7,FALSE)</f>
        <v>0</v>
      </c>
      <c r="H165" s="3">
        <f>VLOOKUP(A165,'BalanceSheet 15-8-19'!$A$11:$CN$476,8,FALSE)</f>
        <v>0</v>
      </c>
      <c r="I165" s="3">
        <f>VLOOKUP(A165,'BalanceSheet 15-8-19'!$A$11:$CN$476,9,FALSE)</f>
        <v>0</v>
      </c>
      <c r="J165" s="3"/>
      <c r="K165" s="3">
        <f>VLOOKUP(A165,'BalanceSheet 15-8-19'!$A$11:$CN$476,11,FALSE)</f>
        <v>0</v>
      </c>
      <c r="L165" s="3">
        <f>VLOOKUP(A165,'BalanceSheet 15-8-19'!$A$11:$CN$476,12,FALSE)</f>
        <v>0</v>
      </c>
      <c r="M165" s="3">
        <f>VLOOKUP(A165,'BalanceSheet 15-8-19'!$A$11:$CN$476,13,FALSE)</f>
        <v>0</v>
      </c>
      <c r="N165" s="3">
        <f>VLOOKUP(A165,'BalanceSheet 15-8-19'!$A$11:$CN$476,14,FALSE)</f>
        <v>0</v>
      </c>
      <c r="O165" s="3">
        <f>VLOOKUP(A165,'BalanceSheet 15-8-19'!$A$11:$CN$476,15,FALSE)</f>
        <v>0</v>
      </c>
      <c r="P165" s="3">
        <f>VLOOKUP(A165,'BalanceSheet 15-8-19'!$A$11:$CN$476,16,FALSE)</f>
        <v>0</v>
      </c>
      <c r="Q165" s="3">
        <f>VLOOKUP(A165,'BalanceSheet 15-8-19'!$A$11:$CN$476,17,FALSE)</f>
        <v>0</v>
      </c>
      <c r="R165" s="3">
        <f>VLOOKUP(A165,'BalanceSheet 15-8-19'!$A$11:$CN$476,18,FALSE)</f>
        <v>0</v>
      </c>
      <c r="S165" s="3">
        <f>VLOOKUP(A165,'BalanceSheet 15-8-19'!$A$11:$CN$476,19,FALSE)</f>
        <v>0</v>
      </c>
      <c r="T165" s="3">
        <f>VLOOKUP(A165,'BalanceSheet 15-8-19'!$A$11:$CN$476,20,FALSE)</f>
        <v>0</v>
      </c>
      <c r="U165" s="3">
        <f>VLOOKUP(A165,'BalanceSheet 15-8-19'!$A$11:$CN$476,21,FALSE)</f>
        <v>0</v>
      </c>
      <c r="V165" s="3">
        <f>VLOOKUP(A165,'BalanceSheet 15-8-19'!$A$11:$CN$476,22,FALSE)</f>
        <v>0</v>
      </c>
      <c r="W165" s="3">
        <f>VLOOKUP(A165,'BalanceSheet 15-8-19'!$A$11:$CN$476,23,FALSE)</f>
        <v>0</v>
      </c>
      <c r="X165" s="3">
        <f>VLOOKUP(A165,'BalanceSheet 15-8-19'!$A$11:$CN$476,24,FALSE)</f>
        <v>0</v>
      </c>
      <c r="Y165" s="3">
        <f>VLOOKUP(A165,'BalanceSheet 15-8-19'!$A$11:$CN$476,25,FALSE)</f>
        <v>0</v>
      </c>
      <c r="Z165" s="3">
        <f>VLOOKUP(A165,'BalanceSheet 15-8-19'!$A$11:$CN$476,26,FALSE)</f>
        <v>0</v>
      </c>
      <c r="AA165" s="3">
        <f>VLOOKUP(A165,'BalanceSheet 15-8-19'!$A$11:$CN$476,27,FALSE)</f>
        <v>0</v>
      </c>
      <c r="AB165" s="3">
        <f>VLOOKUP(A165,'BalanceSheet 15-8-19'!$A$11:$CN$476,28,FALSE)</f>
        <v>0</v>
      </c>
      <c r="AC165" s="3">
        <f>VLOOKUP(A165,'BalanceSheet 15-8-19'!$A$11:$CN$476,29,FALSE)</f>
        <v>0</v>
      </c>
      <c r="AD165" s="3">
        <f>VLOOKUP(A165,'BalanceSheet 15-8-19'!$A$11:$CN$476,30,FALSE)</f>
        <v>0</v>
      </c>
      <c r="AE165" s="3">
        <f>VLOOKUP(A165,'BalanceSheet 15-8-19'!$A$11:$CN$476,31,FALSE)</f>
        <v>0</v>
      </c>
      <c r="AF165" s="3">
        <f>VLOOKUP(A165,'BalanceSheet 15-8-19'!$A$11:$CN$476,32,FALSE)</f>
        <v>0</v>
      </c>
      <c r="AG165" s="3">
        <f>VLOOKUP(A165,'BalanceSheet 15-8-19'!$A$11:$CN$476,33,FALSE)</f>
        <v>0</v>
      </c>
      <c r="AH165" s="3">
        <f>VLOOKUP(A165,'BalanceSheet 15-8-19'!$A$11:$CN$476,34,FALSE)</f>
        <v>0</v>
      </c>
      <c r="AI165" s="3">
        <f>VLOOKUP(A165,'BalanceSheet 15-8-19'!$A$11:$CN$476,35,FALSE)</f>
        <v>0</v>
      </c>
      <c r="AJ165" s="3">
        <f>VLOOKUP(A165,'BalanceSheet 15-8-19'!$A$11:$CN$476,36,FALSE)</f>
        <v>0</v>
      </c>
      <c r="AK165" s="3">
        <f>VLOOKUP(A165,'BalanceSheet 15-8-19'!$A$11:$CN$476,37,FALSE)</f>
        <v>0</v>
      </c>
      <c r="AL165" s="3">
        <f>VLOOKUP(A165,'BalanceSheet 15-8-19'!$A$11:$CN$476,38,FALSE)</f>
        <v>0</v>
      </c>
      <c r="AM165" s="3">
        <f>VLOOKUP(A165,'BalanceSheet 15-8-19'!$A$11:$CN$476,39,FALSE)</f>
        <v>0</v>
      </c>
      <c r="AN165" s="3">
        <f>VLOOKUP(A165,'BalanceSheet 15-8-19'!$A$11:$CN$476,40,FALSE)</f>
        <v>0</v>
      </c>
      <c r="AO165" s="3">
        <f>VLOOKUP(A165,'BalanceSheet 15-8-19'!$A$11:$CN$476,41,FALSE)</f>
        <v>0</v>
      </c>
      <c r="AP165" s="3">
        <f>VLOOKUP(A165,'BalanceSheet 15-8-19'!$A$11:$CN$476,42,FALSE)</f>
        <v>0</v>
      </c>
      <c r="AQ165" s="3">
        <f>VLOOKUP(A165,'BalanceSheet 15-8-19'!$A$11:$CN$476,43,FALSE)</f>
        <v>0</v>
      </c>
      <c r="AR165" s="3">
        <f>VLOOKUP(A165,'BalanceSheet 15-8-19'!$A$11:$CN$476,44,FALSE)</f>
        <v>0</v>
      </c>
      <c r="AS165" s="3">
        <f>VLOOKUP(A165,'BalanceSheet 15-8-19'!$A$11:$CN$476,45,FALSE)</f>
        <v>0</v>
      </c>
      <c r="AT165" s="3">
        <f>VLOOKUP(A165,'BalanceSheet 15-8-19'!$A$11:$CN$476,46,FALSE)</f>
        <v>0</v>
      </c>
      <c r="AU165" s="3">
        <f>VLOOKUP(A165,'BalanceSheet 15-8-19'!$A$11:$CN$476,47,FALSE)</f>
        <v>0</v>
      </c>
      <c r="AV165" s="3">
        <f>VLOOKUP(A165,'BalanceSheet 15-8-19'!$A$11:$CN$476,48,FALSE)</f>
        <v>0</v>
      </c>
      <c r="AW165" s="3">
        <f>VLOOKUP(A165,'BalanceSheet 15-8-19'!$A$11:$CN$476,49,FALSE)</f>
        <v>0</v>
      </c>
      <c r="AX165" s="3">
        <f>VLOOKUP(A165,'BalanceSheet 15-8-19'!$A$11:$CN$476,50,FALSE)</f>
        <v>0</v>
      </c>
      <c r="AY165" s="3">
        <f>VLOOKUP(A165,'BalanceSheet 15-8-19'!$A$11:$CN$476,51,FALSE)</f>
        <v>0</v>
      </c>
      <c r="AZ165" s="3">
        <f>VLOOKUP(A165,'BalanceSheet 15-8-19'!$A$11:$CN$476,52,FALSE)</f>
        <v>0</v>
      </c>
      <c r="BA165" s="3">
        <f>VLOOKUP(A165,'BalanceSheet 15-8-19'!$A$11:$CN$476,53,FALSE)</f>
        <v>0</v>
      </c>
      <c r="BB165" s="3">
        <f>VLOOKUP(A165,'BalanceSheet 15-8-19'!$A$11:$CN$476,54,FALSE)</f>
        <v>0</v>
      </c>
      <c r="BC165" s="3">
        <f>VLOOKUP(A165,'BalanceSheet 15-8-19'!$A$11:$CN$476,55,FALSE)</f>
        <v>0</v>
      </c>
      <c r="BD165" s="3">
        <f>VLOOKUP(A165,'BalanceSheet 15-8-19'!$A$11:$CN$476,56,FALSE)</f>
        <v>0</v>
      </c>
      <c r="BE165" s="3">
        <f>VLOOKUP(A165,'BalanceSheet 15-8-19'!$A$11:$CN$476,57,FALSE)</f>
        <v>0</v>
      </c>
      <c r="BF165" s="3">
        <f>VLOOKUP(A165,'BalanceSheet 15-8-19'!$A$11:$CN$476,58,FALSE)</f>
        <v>0</v>
      </c>
      <c r="BG165" s="12">
        <f>VLOOKUP(A165,'BalanceSheet 15-8-19'!$A$11:$CN$476,59,FALSE)</f>
        <v>0</v>
      </c>
      <c r="BH165" s="3">
        <f>VLOOKUP(A165,'BalanceSheet 15-8-19'!$A$11:$CN$476,60,FALSE)</f>
        <v>0</v>
      </c>
      <c r="BI165" s="3">
        <f>VLOOKUP(A165,'BalanceSheet 15-8-19'!$A$11:$CN$476,61,FALSE)</f>
        <v>0</v>
      </c>
      <c r="BJ165" s="3">
        <f>VLOOKUP(A165,'BalanceSheet 15-8-19'!$A$11:$CN$476,62,FALSE)</f>
        <v>0</v>
      </c>
      <c r="BK165" s="3"/>
      <c r="BL165" s="3">
        <f>VLOOKUP(A165,'BalanceSheet 15-8-19'!$A$11:$CN$476,64,FALSE)</f>
        <v>0</v>
      </c>
      <c r="BM165" s="3">
        <f>VLOOKUP(A165,'BalanceSheet 15-8-19'!$A$11:$CN$476,65,FALSE)</f>
        <v>0</v>
      </c>
      <c r="BN165" s="3">
        <f>VLOOKUP(A165,'BalanceSheet 15-8-19'!$A$11:$CN$476,66,FALSE)</f>
        <v>0</v>
      </c>
      <c r="BO165" s="3">
        <f>VLOOKUP(A165,'BalanceSheet 15-8-19'!$A$11:$CN$476,67,FALSE)</f>
        <v>0</v>
      </c>
      <c r="BP165" s="3">
        <f>VLOOKUP(A165,'BalanceSheet 15-8-19'!$A$11:$CN$476,68,FALSE)</f>
        <v>0</v>
      </c>
      <c r="BQ165" s="3">
        <f>VLOOKUP(A165,'BalanceSheet 15-8-19'!$A$11:$CN$476,69,FALSE)</f>
        <v>0</v>
      </c>
      <c r="BR165" s="3">
        <f>VLOOKUP(A165,'BalanceSheet 15-8-19'!$A$11:$CN$476,70,FALSE)</f>
        <v>0</v>
      </c>
      <c r="BS165" s="3">
        <f>VLOOKUP(A165,'BalanceSheet 15-8-19'!$A$11:$CN$476,71,FALSE)</f>
        <v>0</v>
      </c>
      <c r="BT165" s="3">
        <f>VLOOKUP(A165,'BalanceSheet 15-8-19'!$A$11:$CN$476,72,FALSE)</f>
        <v>0</v>
      </c>
      <c r="BU165" s="3">
        <f>VLOOKUP(A165,'BalanceSheet 15-8-19'!$A$11:$CN$476,73,FALSE)</f>
        <v>0</v>
      </c>
      <c r="BV165" s="3">
        <f>VLOOKUP(A165,'BalanceSheet 15-8-19'!$A$11:$CN$476,74,FALSE)</f>
        <v>0</v>
      </c>
      <c r="BW165" s="3">
        <f>VLOOKUP(A165,'BalanceSheet 15-8-19'!$A$11:$CN$476,75,FALSE)</f>
        <v>0</v>
      </c>
      <c r="BX165" s="3">
        <f>VLOOKUP(A165,'BalanceSheet 15-8-19'!$A$11:$CN$476,76,FALSE)</f>
        <v>0</v>
      </c>
      <c r="BY165" s="3">
        <f>VLOOKUP(A165,'BalanceSheet 15-8-19'!$A$11:$CN$476,77,FALSE)</f>
        <v>0</v>
      </c>
      <c r="BZ165" s="3">
        <f>VLOOKUP(A165,'BalanceSheet 15-8-19'!$A$11:$CN$476,78,FALSE)</f>
        <v>0</v>
      </c>
      <c r="CA165" s="3">
        <f>VLOOKUP(A165,'BalanceSheet 15-8-19'!$A$11:$CN$476,79,FALSE)</f>
        <v>0</v>
      </c>
      <c r="CB165" s="3">
        <f>VLOOKUP(A165,'BalanceSheet 15-8-19'!$A$11:$CN$476,80,FALSE)</f>
        <v>0</v>
      </c>
      <c r="CC165" s="3">
        <f>VLOOKUP(A165,'BalanceSheet 15-8-19'!$A$11:$CN$476,81,FALSE)</f>
        <v>0</v>
      </c>
      <c r="CD165" s="3">
        <f>VLOOKUP(A165,'BalanceSheet 15-8-19'!$A$11:$CN$476,82,FALSE)</f>
        <v>0</v>
      </c>
      <c r="CE165" s="3">
        <f>VLOOKUP(A165,'BalanceSheet 15-8-19'!$A$11:$CN$476,83,FALSE)</f>
        <v>0</v>
      </c>
      <c r="CF165" s="3">
        <f>VLOOKUP(A165,'BalanceSheet 15-8-19'!$A$11:$CN$476,84,FALSE)</f>
        <v>0</v>
      </c>
      <c r="CG165" s="3">
        <f>VLOOKUP(A165,'BalanceSheet 15-8-19'!$A$11:$CN$476,85,FALSE)</f>
        <v>0</v>
      </c>
      <c r="CH165" s="3">
        <f>VLOOKUP(A165,'BalanceSheet 15-8-19'!$A$11:$CN$476,86,FALSE)</f>
        <v>0</v>
      </c>
      <c r="CI165" s="3">
        <f>VLOOKUP(A165,'BalanceSheet 15-8-19'!$A$11:$CN$476,87,FALSE)</f>
        <v>0</v>
      </c>
      <c r="CJ165" s="3">
        <f>VLOOKUP(A165,'BalanceSheet 15-8-19'!$A$11:$CN$476,88,FALSE)</f>
        <v>0</v>
      </c>
      <c r="CK165" s="3">
        <f>VLOOKUP(A165,'BalanceSheet 15-8-19'!$A$11:$CN$476,89,FALSE)</f>
        <v>0</v>
      </c>
      <c r="CL165" s="3">
        <f>VLOOKUP(A165,'BalanceSheet 15-8-19'!$A$11:$CN$476,90,FALSE)</f>
        <v>0</v>
      </c>
      <c r="CM165" s="3">
        <f>VLOOKUP(A165,'BalanceSheet 15-8-19'!$A$11:$CN$476,91,FALSE)</f>
        <v>0</v>
      </c>
      <c r="CN165" s="3">
        <f>VLOOKUP(A165,'BalanceSheet 15-8-19'!$A$11:$CS$476,92,FALSE)</f>
        <v>0</v>
      </c>
      <c r="CO165" s="3">
        <f>VLOOKUP(A165,'BalanceSheet 15-8-19'!$A$11:$CS$476,93,FALSE)</f>
        <v>0</v>
      </c>
      <c r="CP165" s="3">
        <f>VLOOKUP(A165,'BalanceSheet 15-8-19'!$A$11:$CS$476,94,FALSE)</f>
        <v>0</v>
      </c>
      <c r="CQ165" s="3">
        <f>VLOOKUP(A165,'BalanceSheet 15-8-19'!$A$11:$CS$476,95,FALSE)</f>
        <v>0</v>
      </c>
      <c r="CR165" s="3">
        <f>VLOOKUP(A165,'BalanceSheet 15-8-19'!$A$11:$CS$476,96,FALSE)</f>
        <v>0</v>
      </c>
      <c r="CS165" s="3">
        <f t="shared" si="10"/>
        <v>0</v>
      </c>
      <c r="CU165" s="19">
        <f>CS165-('BalanceSheet 15-8-19'!CS165-'BalanceSheet 15-8-19'!CV165-'BalanceSheet 15-8-19'!CW165)</f>
        <v>0</v>
      </c>
      <c r="CW165" s="132">
        <f t="shared" si="8"/>
        <v>0</v>
      </c>
      <c r="CZ165" s="148">
        <f>HLOOKUP(A165,CJE!$I$5:$TV$2054,2050, FALSE)</f>
        <v>0</v>
      </c>
      <c r="DB165" s="148">
        <f t="shared" si="9"/>
        <v>0</v>
      </c>
    </row>
    <row r="166" spans="1:112" x14ac:dyDescent="0.2">
      <c r="A166" s="3" t="str">
        <f>'BalanceSheet 15-8-19'!A166</f>
        <v>100-212 - A/R Revenue Department (GST_Thailand)</v>
      </c>
      <c r="B166" s="3">
        <f>VLOOKUP(A166,'BalanceSheet 15-8-19'!$A$11:$CN$476,2,FALSE)</f>
        <v>0</v>
      </c>
      <c r="C166" s="3">
        <f>VLOOKUP(A166,'BalanceSheet 15-8-19'!$A$11:$CN$476,3,FALSE)</f>
        <v>0</v>
      </c>
      <c r="D166" s="3">
        <f>VLOOKUP(A166,'BalanceSheet 15-8-19'!$A$11:$CN$476,4,FALSE)</f>
        <v>0</v>
      </c>
      <c r="E166" s="3">
        <f>VLOOKUP(A166,'BalanceSheet 15-8-19'!$A$11:$CN$476,5,FALSE)</f>
        <v>0</v>
      </c>
      <c r="F166" s="3">
        <f>VLOOKUP(A166,'BalanceSheet 15-8-19'!$A$11:$CN$476,6,FALSE)</f>
        <v>0</v>
      </c>
      <c r="G166" s="3">
        <f>VLOOKUP(A166,'BalanceSheet 15-8-19'!$A$11:$CN$476,7,FALSE)</f>
        <v>0</v>
      </c>
      <c r="H166" s="3">
        <f>VLOOKUP(A166,'BalanceSheet 15-8-19'!$A$11:$CN$476,8,FALSE)</f>
        <v>0</v>
      </c>
      <c r="I166" s="3">
        <f>VLOOKUP(A166,'BalanceSheet 15-8-19'!$A$11:$CN$476,9,FALSE)</f>
        <v>0</v>
      </c>
      <c r="J166" s="3"/>
      <c r="K166" s="3">
        <f>VLOOKUP(A166,'BalanceSheet 15-8-19'!$A$11:$CN$476,11,FALSE)</f>
        <v>0</v>
      </c>
      <c r="L166" s="3">
        <f>VLOOKUP(A166,'BalanceSheet 15-8-19'!$A$11:$CN$476,12,FALSE)</f>
        <v>0</v>
      </c>
      <c r="M166" s="3">
        <f>VLOOKUP(A166,'BalanceSheet 15-8-19'!$A$11:$CN$476,13,FALSE)</f>
        <v>0</v>
      </c>
      <c r="N166" s="3">
        <f>VLOOKUP(A166,'BalanceSheet 15-8-19'!$A$11:$CN$476,14,FALSE)</f>
        <v>0</v>
      </c>
      <c r="O166" s="3">
        <f>VLOOKUP(A166,'BalanceSheet 15-8-19'!$A$11:$CN$476,15,FALSE)</f>
        <v>0</v>
      </c>
      <c r="P166" s="3">
        <f>VLOOKUP(A166,'BalanceSheet 15-8-19'!$A$11:$CN$476,16,FALSE)</f>
        <v>0</v>
      </c>
      <c r="Q166" s="3">
        <f>VLOOKUP(A166,'BalanceSheet 15-8-19'!$A$11:$CN$476,17,FALSE)</f>
        <v>0</v>
      </c>
      <c r="R166" s="3">
        <f>VLOOKUP(A166,'BalanceSheet 15-8-19'!$A$11:$CN$476,18,FALSE)</f>
        <v>0</v>
      </c>
      <c r="S166" s="3">
        <f>VLOOKUP(A166,'BalanceSheet 15-8-19'!$A$11:$CN$476,19,FALSE)</f>
        <v>0</v>
      </c>
      <c r="T166" s="3">
        <f>VLOOKUP(A166,'BalanceSheet 15-8-19'!$A$11:$CN$476,20,FALSE)</f>
        <v>0</v>
      </c>
      <c r="U166" s="3">
        <f>VLOOKUP(A166,'BalanceSheet 15-8-19'!$A$11:$CN$476,21,FALSE)</f>
        <v>0</v>
      </c>
      <c r="V166" s="3">
        <f>VLOOKUP(A166,'BalanceSheet 15-8-19'!$A$11:$CN$476,22,FALSE)</f>
        <v>0</v>
      </c>
      <c r="W166" s="3">
        <f>VLOOKUP(A166,'BalanceSheet 15-8-19'!$A$11:$CN$476,23,FALSE)</f>
        <v>0</v>
      </c>
      <c r="X166" s="3">
        <f>VLOOKUP(A166,'BalanceSheet 15-8-19'!$A$11:$CN$476,24,FALSE)</f>
        <v>0</v>
      </c>
      <c r="Y166" s="3">
        <f>VLOOKUP(A166,'BalanceSheet 15-8-19'!$A$11:$CN$476,25,FALSE)</f>
        <v>0</v>
      </c>
      <c r="Z166" s="3">
        <f>VLOOKUP(A166,'BalanceSheet 15-8-19'!$A$11:$CN$476,26,FALSE)</f>
        <v>0</v>
      </c>
      <c r="AA166" s="3">
        <f>VLOOKUP(A166,'BalanceSheet 15-8-19'!$A$11:$CN$476,27,FALSE)</f>
        <v>0</v>
      </c>
      <c r="AB166" s="3">
        <f>VLOOKUP(A166,'BalanceSheet 15-8-19'!$A$11:$CN$476,28,FALSE)</f>
        <v>0</v>
      </c>
      <c r="AC166" s="3">
        <f>VLOOKUP(A166,'BalanceSheet 15-8-19'!$A$11:$CN$476,29,FALSE)</f>
        <v>0</v>
      </c>
      <c r="AD166" s="3">
        <f>VLOOKUP(A166,'BalanceSheet 15-8-19'!$A$11:$CN$476,30,FALSE)</f>
        <v>0</v>
      </c>
      <c r="AE166" s="3">
        <f>VLOOKUP(A166,'BalanceSheet 15-8-19'!$A$11:$CN$476,31,FALSE)</f>
        <v>0</v>
      </c>
      <c r="AF166" s="3">
        <f>VLOOKUP(A166,'BalanceSheet 15-8-19'!$A$11:$CN$476,32,FALSE)</f>
        <v>0</v>
      </c>
      <c r="AG166" s="3">
        <f>VLOOKUP(A166,'BalanceSheet 15-8-19'!$A$11:$CN$476,33,FALSE)</f>
        <v>0</v>
      </c>
      <c r="AH166" s="3">
        <f>VLOOKUP(A166,'BalanceSheet 15-8-19'!$A$11:$CN$476,34,FALSE)</f>
        <v>0</v>
      </c>
      <c r="AI166" s="3">
        <f>VLOOKUP(A166,'BalanceSheet 15-8-19'!$A$11:$CN$476,35,FALSE)</f>
        <v>0</v>
      </c>
      <c r="AJ166" s="3">
        <f>VLOOKUP(A166,'BalanceSheet 15-8-19'!$A$11:$CN$476,36,FALSE)</f>
        <v>0</v>
      </c>
      <c r="AK166" s="3">
        <f>VLOOKUP(A166,'BalanceSheet 15-8-19'!$A$11:$CN$476,37,FALSE)</f>
        <v>0</v>
      </c>
      <c r="AL166" s="3">
        <f>VLOOKUP(A166,'BalanceSheet 15-8-19'!$A$11:$CN$476,38,FALSE)</f>
        <v>0</v>
      </c>
      <c r="AM166" s="3">
        <f>VLOOKUP(A166,'BalanceSheet 15-8-19'!$A$11:$CN$476,39,FALSE)</f>
        <v>0</v>
      </c>
      <c r="AN166" s="3">
        <f>VLOOKUP(A166,'BalanceSheet 15-8-19'!$A$11:$CN$476,40,FALSE)</f>
        <v>0</v>
      </c>
      <c r="AO166" s="3">
        <f>VLOOKUP(A166,'BalanceSheet 15-8-19'!$A$11:$CN$476,41,FALSE)</f>
        <v>0</v>
      </c>
      <c r="AP166" s="3">
        <f>VLOOKUP(A166,'BalanceSheet 15-8-19'!$A$11:$CN$476,42,FALSE)</f>
        <v>0</v>
      </c>
      <c r="AQ166" s="3">
        <f>VLOOKUP(A166,'BalanceSheet 15-8-19'!$A$11:$CN$476,43,FALSE)</f>
        <v>0</v>
      </c>
      <c r="AR166" s="3">
        <f>VLOOKUP(A166,'BalanceSheet 15-8-19'!$A$11:$CN$476,44,FALSE)</f>
        <v>0</v>
      </c>
      <c r="AS166" s="3">
        <f>VLOOKUP(A166,'BalanceSheet 15-8-19'!$A$11:$CN$476,45,FALSE)</f>
        <v>0</v>
      </c>
      <c r="AT166" s="3">
        <f>VLOOKUP(A166,'BalanceSheet 15-8-19'!$A$11:$CN$476,46,FALSE)</f>
        <v>0</v>
      </c>
      <c r="AU166" s="3">
        <f>VLOOKUP(A166,'BalanceSheet 15-8-19'!$A$11:$CN$476,47,FALSE)</f>
        <v>0</v>
      </c>
      <c r="AV166" s="3">
        <f>VLOOKUP(A166,'BalanceSheet 15-8-19'!$A$11:$CN$476,48,FALSE)</f>
        <v>0</v>
      </c>
      <c r="AW166" s="3">
        <f>VLOOKUP(A166,'BalanceSheet 15-8-19'!$A$11:$CN$476,49,FALSE)</f>
        <v>0</v>
      </c>
      <c r="AX166" s="3">
        <f>VLOOKUP(A166,'BalanceSheet 15-8-19'!$A$11:$CN$476,50,FALSE)</f>
        <v>0</v>
      </c>
      <c r="AY166" s="3">
        <f>VLOOKUP(A166,'BalanceSheet 15-8-19'!$A$11:$CN$476,51,FALSE)</f>
        <v>0</v>
      </c>
      <c r="AZ166" s="3">
        <f>VLOOKUP(A166,'BalanceSheet 15-8-19'!$A$11:$CN$476,52,FALSE)</f>
        <v>0</v>
      </c>
      <c r="BA166" s="3">
        <f>VLOOKUP(A166,'BalanceSheet 15-8-19'!$A$11:$CN$476,53,FALSE)</f>
        <v>0</v>
      </c>
      <c r="BB166" s="3">
        <f>VLOOKUP(A166,'BalanceSheet 15-8-19'!$A$11:$CN$476,54,FALSE)</f>
        <v>0</v>
      </c>
      <c r="BC166" s="3">
        <f>VLOOKUP(A166,'BalanceSheet 15-8-19'!$A$11:$CN$476,55,FALSE)</f>
        <v>0</v>
      </c>
      <c r="BD166" s="3">
        <f>VLOOKUP(A166,'BalanceSheet 15-8-19'!$A$11:$CN$476,56,FALSE)</f>
        <v>0</v>
      </c>
      <c r="BE166" s="3">
        <f>VLOOKUP(A166,'BalanceSheet 15-8-19'!$A$11:$CN$476,57,FALSE)</f>
        <v>0</v>
      </c>
      <c r="BF166" s="3">
        <f>VLOOKUP(A166,'BalanceSheet 15-8-19'!$A$11:$CN$476,58,FALSE)</f>
        <v>0</v>
      </c>
      <c r="BG166" s="12">
        <f>VLOOKUP(A166,'BalanceSheet 15-8-19'!$A$11:$CN$476,59,FALSE)</f>
        <v>0</v>
      </c>
      <c r="BH166" s="3">
        <f>VLOOKUP(A166,'BalanceSheet 15-8-19'!$A$11:$CN$476,60,FALSE)</f>
        <v>0</v>
      </c>
      <c r="BI166" s="3">
        <f>VLOOKUP(A166,'BalanceSheet 15-8-19'!$A$11:$CN$476,61,FALSE)</f>
        <v>0</v>
      </c>
      <c r="BJ166" s="3">
        <f>VLOOKUP(A166,'BalanceSheet 15-8-19'!$A$11:$CN$476,62,FALSE)</f>
        <v>0</v>
      </c>
      <c r="BK166" s="3"/>
      <c r="BL166" s="3">
        <f>VLOOKUP(A166,'BalanceSheet 15-8-19'!$A$11:$CN$476,64,FALSE)</f>
        <v>0</v>
      </c>
      <c r="BM166" s="3">
        <f>VLOOKUP(A166,'BalanceSheet 15-8-19'!$A$11:$CN$476,65,FALSE)</f>
        <v>0</v>
      </c>
      <c r="BN166" s="3">
        <f>VLOOKUP(A166,'BalanceSheet 15-8-19'!$A$11:$CN$476,66,FALSE)</f>
        <v>0</v>
      </c>
      <c r="BO166" s="3">
        <f>VLOOKUP(A166,'BalanceSheet 15-8-19'!$A$11:$CN$476,67,FALSE)</f>
        <v>0</v>
      </c>
      <c r="BP166" s="3">
        <f>VLOOKUP(A166,'BalanceSheet 15-8-19'!$A$11:$CN$476,68,FALSE)</f>
        <v>0</v>
      </c>
      <c r="BQ166" s="3">
        <f>VLOOKUP(A166,'BalanceSheet 15-8-19'!$A$11:$CN$476,69,FALSE)</f>
        <v>0</v>
      </c>
      <c r="BR166" s="3">
        <f>VLOOKUP(A166,'BalanceSheet 15-8-19'!$A$11:$CN$476,70,FALSE)</f>
        <v>0</v>
      </c>
      <c r="BS166" s="3">
        <f>VLOOKUP(A166,'BalanceSheet 15-8-19'!$A$11:$CN$476,71,FALSE)</f>
        <v>0</v>
      </c>
      <c r="BT166" s="3">
        <f>VLOOKUP(A166,'BalanceSheet 15-8-19'!$A$11:$CN$476,72,FALSE)</f>
        <v>0</v>
      </c>
      <c r="BU166" s="3">
        <f>VLOOKUP(A166,'BalanceSheet 15-8-19'!$A$11:$CN$476,73,FALSE)</f>
        <v>0</v>
      </c>
      <c r="BV166" s="3">
        <f>VLOOKUP(A166,'BalanceSheet 15-8-19'!$A$11:$CN$476,74,FALSE)</f>
        <v>0</v>
      </c>
      <c r="BW166" s="3">
        <f>VLOOKUP(A166,'BalanceSheet 15-8-19'!$A$11:$CN$476,75,FALSE)</f>
        <v>0</v>
      </c>
      <c r="BX166" s="3">
        <f>VLOOKUP(A166,'BalanceSheet 15-8-19'!$A$11:$CN$476,76,FALSE)</f>
        <v>0</v>
      </c>
      <c r="BY166" s="3">
        <f>VLOOKUP(A166,'BalanceSheet 15-8-19'!$A$11:$CN$476,77,FALSE)</f>
        <v>0</v>
      </c>
      <c r="BZ166" s="3">
        <f>VLOOKUP(A166,'BalanceSheet 15-8-19'!$A$11:$CN$476,78,FALSE)</f>
        <v>0</v>
      </c>
      <c r="CA166" s="3">
        <f>VLOOKUP(A166,'BalanceSheet 15-8-19'!$A$11:$CN$476,79,FALSE)</f>
        <v>0</v>
      </c>
      <c r="CB166" s="3">
        <f>VLOOKUP(A166,'BalanceSheet 15-8-19'!$A$11:$CN$476,80,FALSE)</f>
        <v>0</v>
      </c>
      <c r="CC166" s="3">
        <f>VLOOKUP(A166,'BalanceSheet 15-8-19'!$A$11:$CN$476,81,FALSE)</f>
        <v>0</v>
      </c>
      <c r="CD166" s="3">
        <f>VLOOKUP(A166,'BalanceSheet 15-8-19'!$A$11:$CN$476,82,FALSE)</f>
        <v>0</v>
      </c>
      <c r="CE166" s="3">
        <f>VLOOKUP(A166,'BalanceSheet 15-8-19'!$A$11:$CN$476,83,FALSE)</f>
        <v>0</v>
      </c>
      <c r="CF166" s="3">
        <f>VLOOKUP(A166,'BalanceSheet 15-8-19'!$A$11:$CN$476,84,FALSE)</f>
        <v>0</v>
      </c>
      <c r="CG166" s="3">
        <f>VLOOKUP(A166,'BalanceSheet 15-8-19'!$A$11:$CN$476,85,FALSE)</f>
        <v>0</v>
      </c>
      <c r="CH166" s="3">
        <f>VLOOKUP(A166,'BalanceSheet 15-8-19'!$A$11:$CN$476,86,FALSE)</f>
        <v>0</v>
      </c>
      <c r="CI166" s="3">
        <f>VLOOKUP(A166,'BalanceSheet 15-8-19'!$A$11:$CN$476,87,FALSE)</f>
        <v>0</v>
      </c>
      <c r="CJ166" s="3">
        <f>VLOOKUP(A166,'BalanceSheet 15-8-19'!$A$11:$CN$476,88,FALSE)</f>
        <v>0</v>
      </c>
      <c r="CK166" s="3">
        <f>VLOOKUP(A166,'BalanceSheet 15-8-19'!$A$11:$CN$476,89,FALSE)</f>
        <v>0</v>
      </c>
      <c r="CL166" s="3">
        <f>VLOOKUP(A166,'BalanceSheet 15-8-19'!$A$11:$CN$476,90,FALSE)</f>
        <v>0</v>
      </c>
      <c r="CM166" s="3">
        <f>VLOOKUP(A166,'BalanceSheet 15-8-19'!$A$11:$CN$476,91,FALSE)</f>
        <v>0</v>
      </c>
      <c r="CN166" s="3">
        <f>VLOOKUP(A166,'BalanceSheet 15-8-19'!$A$11:$CS$476,92,FALSE)</f>
        <v>0</v>
      </c>
      <c r="CO166" s="3">
        <f>VLOOKUP(A166,'BalanceSheet 15-8-19'!$A$11:$CS$476,93,FALSE)</f>
        <v>0</v>
      </c>
      <c r="CP166" s="3">
        <f>VLOOKUP(A166,'BalanceSheet 15-8-19'!$A$11:$CS$476,94,FALSE)</f>
        <v>0</v>
      </c>
      <c r="CQ166" s="3">
        <f>VLOOKUP(A166,'BalanceSheet 15-8-19'!$A$11:$CS$476,95,FALSE)</f>
        <v>0</v>
      </c>
      <c r="CR166" s="3">
        <f>VLOOKUP(A166,'BalanceSheet 15-8-19'!$A$11:$CS$476,96,FALSE)</f>
        <v>0</v>
      </c>
      <c r="CS166" s="3">
        <f t="shared" si="10"/>
        <v>0</v>
      </c>
      <c r="CU166" s="19">
        <f>CS166-('BalanceSheet 15-8-19'!CS166-'BalanceSheet 15-8-19'!CV166-'BalanceSheet 15-8-19'!CW166)</f>
        <v>0</v>
      </c>
      <c r="CW166" s="132">
        <f t="shared" si="8"/>
        <v>0</v>
      </c>
      <c r="CZ166" s="148">
        <f>HLOOKUP(A166,CJE!$I$5:$TV$2054,2050, FALSE)</f>
        <v>0</v>
      </c>
      <c r="DB166" s="148">
        <f t="shared" si="9"/>
        <v>0</v>
      </c>
    </row>
    <row r="167" spans="1:1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12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U167" s="19">
        <f>CS167-('BalanceSheet 15-8-19'!CS167-'BalanceSheet 15-8-19'!CV167-'BalanceSheet 15-8-19'!CW167)</f>
        <v>0</v>
      </c>
      <c r="CW167" s="132">
        <f t="shared" si="8"/>
        <v>0</v>
      </c>
      <c r="CZ167" s="148"/>
      <c r="DB167" s="148">
        <f t="shared" si="9"/>
        <v>0</v>
      </c>
      <c r="DD167" s="19"/>
    </row>
    <row r="168" spans="1:112" x14ac:dyDescent="0.2">
      <c r="A168" s="3" t="str">
        <f>'BalanceSheet 15-8-19'!A168</f>
        <v>100-213 - Deductible VAT</v>
      </c>
      <c r="B168" s="3">
        <f>VLOOKUP(A168,'BalanceSheet 15-8-19'!$A$11:$CN$476,2,FALSE)</f>
        <v>0</v>
      </c>
      <c r="C168" s="3">
        <f>VLOOKUP(A168,'BalanceSheet 15-8-19'!$A$11:$CN$476,3,FALSE)</f>
        <v>0</v>
      </c>
      <c r="D168" s="3">
        <f>VLOOKUP(A168,'BalanceSheet 15-8-19'!$A$11:$CN$476,4,FALSE)</f>
        <v>0</v>
      </c>
      <c r="E168" s="3">
        <f>VLOOKUP(A168,'BalanceSheet 15-8-19'!$A$11:$CN$476,5,FALSE)</f>
        <v>0</v>
      </c>
      <c r="F168" s="3">
        <f>VLOOKUP(A168,'BalanceSheet 15-8-19'!$A$11:$CN$476,6,FALSE)</f>
        <v>0</v>
      </c>
      <c r="G168" s="3">
        <f>VLOOKUP(A168,'BalanceSheet 15-8-19'!$A$11:$CN$476,7,FALSE)</f>
        <v>0</v>
      </c>
      <c r="H168" s="3">
        <f>VLOOKUP(A168,'BalanceSheet 15-8-19'!$A$11:$CN$476,8,FALSE)</f>
        <v>0</v>
      </c>
      <c r="I168" s="3">
        <f>VLOOKUP(A168,'BalanceSheet 15-8-19'!$A$11:$CN$476,9,FALSE)</f>
        <v>0</v>
      </c>
      <c r="J168" s="3"/>
      <c r="K168" s="3">
        <f>VLOOKUP(A168,'BalanceSheet 15-8-19'!$A$11:$CN$476,11,FALSE)</f>
        <v>0</v>
      </c>
      <c r="L168" s="3">
        <f>VLOOKUP(A168,'BalanceSheet 15-8-19'!$A$11:$CN$476,12,FALSE)</f>
        <v>0</v>
      </c>
      <c r="M168" s="3">
        <f>VLOOKUP(A168,'BalanceSheet 15-8-19'!$A$11:$CN$476,13,FALSE)</f>
        <v>0</v>
      </c>
      <c r="N168" s="3">
        <f>VLOOKUP(A168,'BalanceSheet 15-8-19'!$A$11:$CN$476,14,FALSE)</f>
        <v>0</v>
      </c>
      <c r="O168" s="3">
        <f>VLOOKUP(A168,'BalanceSheet 15-8-19'!$A$11:$CN$476,15,FALSE)</f>
        <v>0</v>
      </c>
      <c r="P168" s="3">
        <f>VLOOKUP(A168,'BalanceSheet 15-8-19'!$A$11:$CN$476,16,FALSE)</f>
        <v>0</v>
      </c>
      <c r="Q168" s="3">
        <f>VLOOKUP(A168,'BalanceSheet 15-8-19'!$A$11:$CN$476,17,FALSE)</f>
        <v>0</v>
      </c>
      <c r="R168" s="3">
        <f>VLOOKUP(A168,'BalanceSheet 15-8-19'!$A$11:$CN$476,18,FALSE)</f>
        <v>0</v>
      </c>
      <c r="S168" s="3">
        <f>VLOOKUP(A168,'BalanceSheet 15-8-19'!$A$11:$CN$476,19,FALSE)</f>
        <v>0</v>
      </c>
      <c r="T168" s="3">
        <f>VLOOKUP(A168,'BalanceSheet 15-8-19'!$A$11:$CN$476,20,FALSE)</f>
        <v>0</v>
      </c>
      <c r="U168" s="3">
        <f>VLOOKUP(A168,'BalanceSheet 15-8-19'!$A$11:$CN$476,21,FALSE)</f>
        <v>0</v>
      </c>
      <c r="V168" s="3">
        <f>VLOOKUP(A168,'BalanceSheet 15-8-19'!$A$11:$CN$476,22,FALSE)</f>
        <v>0</v>
      </c>
      <c r="W168" s="3">
        <f>VLOOKUP(A168,'BalanceSheet 15-8-19'!$A$11:$CN$476,23,FALSE)</f>
        <v>0</v>
      </c>
      <c r="X168" s="3">
        <f>VLOOKUP(A168,'BalanceSheet 15-8-19'!$A$11:$CN$476,24,FALSE)</f>
        <v>0</v>
      </c>
      <c r="Y168" s="3">
        <f>VLOOKUP(A168,'BalanceSheet 15-8-19'!$A$11:$CN$476,25,FALSE)</f>
        <v>0</v>
      </c>
      <c r="Z168" s="3">
        <f>VLOOKUP(A168,'BalanceSheet 15-8-19'!$A$11:$CN$476,26,FALSE)</f>
        <v>0</v>
      </c>
      <c r="AA168" s="3">
        <f>VLOOKUP(A168,'BalanceSheet 15-8-19'!$A$11:$CN$476,27,FALSE)</f>
        <v>0</v>
      </c>
      <c r="AB168" s="3">
        <f>VLOOKUP(A168,'BalanceSheet 15-8-19'!$A$11:$CN$476,28,FALSE)</f>
        <v>0</v>
      </c>
      <c r="AC168" s="3">
        <f>VLOOKUP(A168,'BalanceSheet 15-8-19'!$A$11:$CN$476,29,FALSE)</f>
        <v>0</v>
      </c>
      <c r="AD168" s="3">
        <f>VLOOKUP(A168,'BalanceSheet 15-8-19'!$A$11:$CN$476,30,FALSE)</f>
        <v>0</v>
      </c>
      <c r="AE168" s="3">
        <f>VLOOKUP(A168,'BalanceSheet 15-8-19'!$A$11:$CN$476,31,FALSE)</f>
        <v>0</v>
      </c>
      <c r="AF168" s="3">
        <f>VLOOKUP(A168,'BalanceSheet 15-8-19'!$A$11:$CN$476,32,FALSE)</f>
        <v>0</v>
      </c>
      <c r="AG168" s="3">
        <f>VLOOKUP(A168,'BalanceSheet 15-8-19'!$A$11:$CN$476,33,FALSE)</f>
        <v>0</v>
      </c>
      <c r="AH168" s="3">
        <f>VLOOKUP(A168,'BalanceSheet 15-8-19'!$A$11:$CN$476,34,FALSE)</f>
        <v>0</v>
      </c>
      <c r="AI168" s="3">
        <f>VLOOKUP(A168,'BalanceSheet 15-8-19'!$A$11:$CN$476,35,FALSE)</f>
        <v>0</v>
      </c>
      <c r="AJ168" s="3">
        <f>VLOOKUP(A168,'BalanceSheet 15-8-19'!$A$11:$CN$476,36,FALSE)</f>
        <v>0</v>
      </c>
      <c r="AK168" s="3">
        <f>VLOOKUP(A168,'BalanceSheet 15-8-19'!$A$11:$CN$476,37,FALSE)</f>
        <v>0</v>
      </c>
      <c r="AL168" s="3">
        <f>VLOOKUP(A168,'BalanceSheet 15-8-19'!$A$11:$CN$476,38,FALSE)</f>
        <v>0</v>
      </c>
      <c r="AM168" s="3">
        <f>VLOOKUP(A168,'BalanceSheet 15-8-19'!$A$11:$CN$476,39,FALSE)</f>
        <v>0</v>
      </c>
      <c r="AN168" s="3">
        <f>VLOOKUP(A168,'BalanceSheet 15-8-19'!$A$11:$CN$476,40,FALSE)</f>
        <v>0</v>
      </c>
      <c r="AO168" s="3">
        <f>VLOOKUP(A168,'BalanceSheet 15-8-19'!$A$11:$CN$476,41,FALSE)</f>
        <v>0</v>
      </c>
      <c r="AP168" s="3">
        <f>VLOOKUP(A168,'BalanceSheet 15-8-19'!$A$11:$CN$476,42,FALSE)</f>
        <v>0</v>
      </c>
      <c r="AQ168" s="3">
        <f>VLOOKUP(A168,'BalanceSheet 15-8-19'!$A$11:$CN$476,43,FALSE)</f>
        <v>0</v>
      </c>
      <c r="AR168" s="3">
        <f>VLOOKUP(A168,'BalanceSheet 15-8-19'!$A$11:$CN$476,44,FALSE)</f>
        <v>0</v>
      </c>
      <c r="AS168" s="3">
        <f>VLOOKUP(A168,'BalanceSheet 15-8-19'!$A$11:$CN$476,45,FALSE)</f>
        <v>0</v>
      </c>
      <c r="AT168" s="3">
        <f>VLOOKUP(A168,'BalanceSheet 15-8-19'!$A$11:$CN$476,46,FALSE)</f>
        <v>0</v>
      </c>
      <c r="AU168" s="3">
        <f>VLOOKUP(A168,'BalanceSheet 15-8-19'!$A$11:$CN$476,47,FALSE)</f>
        <v>0</v>
      </c>
      <c r="AV168" s="3">
        <f>VLOOKUP(A168,'BalanceSheet 15-8-19'!$A$11:$CN$476,48,FALSE)</f>
        <v>0</v>
      </c>
      <c r="AW168" s="3">
        <f>VLOOKUP(A168,'BalanceSheet 15-8-19'!$A$11:$CN$476,49,FALSE)</f>
        <v>0</v>
      </c>
      <c r="AX168" s="3">
        <f>VLOOKUP(A168,'BalanceSheet 15-8-19'!$A$11:$CN$476,50,FALSE)</f>
        <v>0</v>
      </c>
      <c r="AY168" s="3">
        <f>VLOOKUP(A168,'BalanceSheet 15-8-19'!$A$11:$CN$476,51,FALSE)</f>
        <v>0</v>
      </c>
      <c r="AZ168" s="3">
        <f>VLOOKUP(A168,'BalanceSheet 15-8-19'!$A$11:$CN$476,52,FALSE)</f>
        <v>0</v>
      </c>
      <c r="BA168" s="3">
        <f>VLOOKUP(A168,'BalanceSheet 15-8-19'!$A$11:$CN$476,53,FALSE)</f>
        <v>0</v>
      </c>
      <c r="BB168" s="3">
        <f>VLOOKUP(A168,'BalanceSheet 15-8-19'!$A$11:$CN$476,54,FALSE)</f>
        <v>0</v>
      </c>
      <c r="BC168" s="3">
        <f>VLOOKUP(A168,'BalanceSheet 15-8-19'!$A$11:$CN$476,55,FALSE)</f>
        <v>0</v>
      </c>
      <c r="BD168" s="3">
        <f>VLOOKUP(A168,'BalanceSheet 15-8-19'!$A$11:$CN$476,56,FALSE)</f>
        <v>0</v>
      </c>
      <c r="BE168" s="3">
        <f>VLOOKUP(A168,'BalanceSheet 15-8-19'!$A$11:$CN$476,57,FALSE)</f>
        <v>0</v>
      </c>
      <c r="BF168" s="3">
        <f>VLOOKUP(A168,'BalanceSheet 15-8-19'!$A$11:$CN$476,58,FALSE)</f>
        <v>0</v>
      </c>
      <c r="BG168" s="12">
        <f>VLOOKUP(A168,'BalanceSheet 15-8-19'!$A$11:$CN$476,59,FALSE)</f>
        <v>0</v>
      </c>
      <c r="BH168" s="3">
        <f>VLOOKUP(A168,'BalanceSheet 15-8-19'!$A$11:$CN$476,60,FALSE)</f>
        <v>0</v>
      </c>
      <c r="BI168" s="3">
        <f>VLOOKUP(A168,'BalanceSheet 15-8-19'!$A$11:$CN$476,61,FALSE)</f>
        <v>0</v>
      </c>
      <c r="BJ168" s="3">
        <f>VLOOKUP(A168,'BalanceSheet 15-8-19'!$A$11:$CN$476,62,FALSE)</f>
        <v>0</v>
      </c>
      <c r="BK168" s="3"/>
      <c r="BL168" s="3">
        <f>VLOOKUP(A168,'BalanceSheet 15-8-19'!$A$11:$CN$476,64,FALSE)</f>
        <v>0</v>
      </c>
      <c r="BM168" s="3">
        <f>VLOOKUP(A168,'BalanceSheet 15-8-19'!$A$11:$CN$476,65,FALSE)</f>
        <v>0</v>
      </c>
      <c r="BN168" s="3">
        <f>VLOOKUP(A168,'BalanceSheet 15-8-19'!$A$11:$CN$476,66,FALSE)</f>
        <v>0</v>
      </c>
      <c r="BO168" s="3">
        <f>VLOOKUP(A168,'BalanceSheet 15-8-19'!$A$11:$CN$476,67,FALSE)</f>
        <v>0</v>
      </c>
      <c r="BP168" s="3">
        <f>VLOOKUP(A168,'BalanceSheet 15-8-19'!$A$11:$CN$476,68,FALSE)</f>
        <v>0</v>
      </c>
      <c r="BQ168" s="3">
        <f>VLOOKUP(A168,'BalanceSheet 15-8-19'!$A$11:$CN$476,69,FALSE)</f>
        <v>0</v>
      </c>
      <c r="BR168" s="3">
        <f>VLOOKUP(A168,'BalanceSheet 15-8-19'!$A$11:$CN$476,70,FALSE)</f>
        <v>0</v>
      </c>
      <c r="BS168" s="3">
        <f>VLOOKUP(A168,'BalanceSheet 15-8-19'!$A$11:$CN$476,71,FALSE)</f>
        <v>0</v>
      </c>
      <c r="BT168" s="3">
        <f>VLOOKUP(A168,'BalanceSheet 15-8-19'!$A$11:$CN$476,72,FALSE)</f>
        <v>0</v>
      </c>
      <c r="BU168" s="3">
        <f>VLOOKUP(A168,'BalanceSheet 15-8-19'!$A$11:$CN$476,73,FALSE)</f>
        <v>0</v>
      </c>
      <c r="BV168" s="3">
        <f>VLOOKUP(A168,'BalanceSheet 15-8-19'!$A$11:$CN$476,74,FALSE)</f>
        <v>0</v>
      </c>
      <c r="BW168" s="3">
        <f>VLOOKUP(A168,'BalanceSheet 15-8-19'!$A$11:$CN$476,75,FALSE)</f>
        <v>0</v>
      </c>
      <c r="BX168" s="3">
        <f>VLOOKUP(A168,'BalanceSheet 15-8-19'!$A$11:$CN$476,76,FALSE)</f>
        <v>0</v>
      </c>
      <c r="BY168" s="3">
        <f>VLOOKUP(A168,'BalanceSheet 15-8-19'!$A$11:$CN$476,77,FALSE)</f>
        <v>0</v>
      </c>
      <c r="BZ168" s="3">
        <f>VLOOKUP(A168,'BalanceSheet 15-8-19'!$A$11:$CN$476,78,FALSE)</f>
        <v>0</v>
      </c>
      <c r="CA168" s="3">
        <f>VLOOKUP(A168,'BalanceSheet 15-8-19'!$A$11:$CN$476,79,FALSE)</f>
        <v>0</v>
      </c>
      <c r="CB168" s="3">
        <f>VLOOKUP(A168,'BalanceSheet 15-8-19'!$A$11:$CN$476,80,FALSE)</f>
        <v>0</v>
      </c>
      <c r="CC168" s="3">
        <f>VLOOKUP(A168,'BalanceSheet 15-8-19'!$A$11:$CN$476,81,FALSE)</f>
        <v>0</v>
      </c>
      <c r="CD168" s="3">
        <f>VLOOKUP(A168,'BalanceSheet 15-8-19'!$A$11:$CN$476,82,FALSE)</f>
        <v>0</v>
      </c>
      <c r="CE168" s="3">
        <f>VLOOKUP(A168,'BalanceSheet 15-8-19'!$A$11:$CN$476,83,FALSE)</f>
        <v>0</v>
      </c>
      <c r="CF168" s="3">
        <f>VLOOKUP(A168,'BalanceSheet 15-8-19'!$A$11:$CN$476,84,FALSE)</f>
        <v>0</v>
      </c>
      <c r="CG168" s="3">
        <f>VLOOKUP(A168,'BalanceSheet 15-8-19'!$A$11:$CN$476,85,FALSE)</f>
        <v>0</v>
      </c>
      <c r="CH168" s="3">
        <f>VLOOKUP(A168,'BalanceSheet 15-8-19'!$A$11:$CN$476,86,FALSE)</f>
        <v>0</v>
      </c>
      <c r="CI168" s="3">
        <f>VLOOKUP(A168,'BalanceSheet 15-8-19'!$A$11:$CN$476,87,FALSE)</f>
        <v>0</v>
      </c>
      <c r="CJ168" s="3">
        <f>VLOOKUP(A168,'BalanceSheet 15-8-19'!$A$11:$CN$476,88,FALSE)</f>
        <v>0</v>
      </c>
      <c r="CK168" s="3">
        <f>VLOOKUP(A168,'BalanceSheet 15-8-19'!$A$11:$CN$476,89,FALSE)</f>
        <v>0</v>
      </c>
      <c r="CL168" s="3">
        <f>VLOOKUP(A168,'BalanceSheet 15-8-19'!$A$11:$CN$476,90,FALSE)</f>
        <v>0</v>
      </c>
      <c r="CM168" s="3">
        <f>VLOOKUP(A168,'BalanceSheet 15-8-19'!$A$11:$CN$476,91,FALSE)</f>
        <v>0</v>
      </c>
      <c r="CN168" s="3">
        <f>VLOOKUP(A168,'BalanceSheet 15-8-19'!$A$11:$CS$476,92,FALSE)</f>
        <v>0</v>
      </c>
      <c r="CO168" s="3">
        <f>VLOOKUP(A168,'BalanceSheet 15-8-19'!$A$11:$CS$476,93,FALSE)</f>
        <v>0</v>
      </c>
      <c r="CP168" s="3">
        <f>VLOOKUP(A168,'BalanceSheet 15-8-19'!$A$11:$CS$476,94,FALSE)</f>
        <v>0</v>
      </c>
      <c r="CQ168" s="3">
        <f>VLOOKUP(A168,'BalanceSheet 15-8-19'!$A$11:$CS$476,95,FALSE)</f>
        <v>0</v>
      </c>
      <c r="CR168" s="3">
        <f>VLOOKUP(A168,'BalanceSheet 15-8-19'!$A$11:$CS$476,96,FALSE)</f>
        <v>0</v>
      </c>
      <c r="CS168" s="3">
        <f t="shared" ref="CS168" si="14">SUM(B168:CR168)</f>
        <v>0</v>
      </c>
      <c r="CU168" s="19">
        <f>CS168-('BalanceSheet 15-8-19'!CS168-'BalanceSheet 15-8-19'!CV168-'BalanceSheet 15-8-19'!CW168)</f>
        <v>0</v>
      </c>
      <c r="CW168" s="132">
        <f t="shared" si="8"/>
        <v>0</v>
      </c>
      <c r="CZ168" s="148">
        <f>HLOOKUP(A168,CJE!$I$5:$TV$2054,2050, FALSE)</f>
        <v>0</v>
      </c>
      <c r="DB168" s="148">
        <f t="shared" si="9"/>
        <v>0</v>
      </c>
      <c r="DD168" s="19"/>
    </row>
    <row r="169" spans="1:112" x14ac:dyDescent="0.2">
      <c r="A169" s="3" t="str">
        <f>'BalanceSheet 15-8-19'!A169</f>
        <v>100-213-01 - Input VAT - TECHBOX</v>
      </c>
      <c r="B169" s="3">
        <f>VLOOKUP(A169,'BalanceSheet 15-8-19'!$A$11:$CN$476,2,FALSE)</f>
        <v>0</v>
      </c>
      <c r="C169" s="3">
        <f>VLOOKUP(A169,'BalanceSheet 15-8-19'!$A$11:$CN$476,3,FALSE)</f>
        <v>0</v>
      </c>
      <c r="D169" s="3">
        <f>VLOOKUP(A169,'BalanceSheet 15-8-19'!$A$11:$CN$476,4,FALSE)</f>
        <v>0</v>
      </c>
      <c r="E169" s="3">
        <f>VLOOKUP(A169,'BalanceSheet 15-8-19'!$A$11:$CN$476,5,FALSE)</f>
        <v>0</v>
      </c>
      <c r="F169" s="3">
        <f>VLOOKUP(A169,'BalanceSheet 15-8-19'!$A$11:$CN$476,6,FALSE)</f>
        <v>0</v>
      </c>
      <c r="G169" s="3">
        <f>VLOOKUP(A169,'BalanceSheet 15-8-19'!$A$11:$CN$476,7,FALSE)</f>
        <v>0</v>
      </c>
      <c r="H169" s="3">
        <f>VLOOKUP(A169,'BalanceSheet 15-8-19'!$A$11:$CN$476,8,FALSE)</f>
        <v>0</v>
      </c>
      <c r="I169" s="3">
        <f>VLOOKUP(A169,'BalanceSheet 15-8-19'!$A$11:$CN$476,9,FALSE)</f>
        <v>0</v>
      </c>
      <c r="J169" s="3"/>
      <c r="K169" s="3">
        <f>VLOOKUP(A169,'BalanceSheet 15-8-19'!$A$11:$CN$476,11,FALSE)</f>
        <v>0</v>
      </c>
      <c r="L169" s="3">
        <f>VLOOKUP(A169,'BalanceSheet 15-8-19'!$A$11:$CN$476,12,FALSE)</f>
        <v>0</v>
      </c>
      <c r="M169" s="3">
        <f>VLOOKUP(A169,'BalanceSheet 15-8-19'!$A$11:$CN$476,13,FALSE)</f>
        <v>0</v>
      </c>
      <c r="N169" s="3">
        <f>VLOOKUP(A169,'BalanceSheet 15-8-19'!$A$11:$CN$476,14,FALSE)</f>
        <v>0</v>
      </c>
      <c r="O169" s="3">
        <f>VLOOKUP(A169,'BalanceSheet 15-8-19'!$A$11:$CN$476,15,FALSE)</f>
        <v>0</v>
      </c>
      <c r="P169" s="3">
        <f>VLOOKUP(A169,'BalanceSheet 15-8-19'!$A$11:$CN$476,16,FALSE)</f>
        <v>0</v>
      </c>
      <c r="Q169" s="3">
        <f>VLOOKUP(A169,'BalanceSheet 15-8-19'!$A$11:$CN$476,17,FALSE)</f>
        <v>0</v>
      </c>
      <c r="R169" s="3">
        <f>VLOOKUP(A169,'BalanceSheet 15-8-19'!$A$11:$CN$476,18,FALSE)</f>
        <v>0</v>
      </c>
      <c r="S169" s="3">
        <f>VLOOKUP(A169,'BalanceSheet 15-8-19'!$A$11:$CN$476,19,FALSE)</f>
        <v>0</v>
      </c>
      <c r="T169" s="3">
        <f>VLOOKUP(A169,'BalanceSheet 15-8-19'!$A$11:$CN$476,20,FALSE)</f>
        <v>0</v>
      </c>
      <c r="U169" s="3">
        <f>VLOOKUP(A169,'BalanceSheet 15-8-19'!$A$11:$CN$476,21,FALSE)</f>
        <v>0</v>
      </c>
      <c r="V169" s="3">
        <f>VLOOKUP(A169,'BalanceSheet 15-8-19'!$A$11:$CN$476,22,FALSE)</f>
        <v>0</v>
      </c>
      <c r="W169" s="3">
        <f>VLOOKUP(A169,'BalanceSheet 15-8-19'!$A$11:$CN$476,23,FALSE)</f>
        <v>0</v>
      </c>
      <c r="X169" s="3">
        <f>VLOOKUP(A169,'BalanceSheet 15-8-19'!$A$11:$CN$476,24,FALSE)</f>
        <v>0</v>
      </c>
      <c r="Y169" s="3">
        <f>VLOOKUP(A169,'BalanceSheet 15-8-19'!$A$11:$CN$476,25,FALSE)</f>
        <v>0</v>
      </c>
      <c r="Z169" s="3">
        <f>VLOOKUP(A169,'BalanceSheet 15-8-19'!$A$11:$CN$476,26,FALSE)</f>
        <v>0</v>
      </c>
      <c r="AA169" s="3">
        <f>VLOOKUP(A169,'BalanceSheet 15-8-19'!$A$11:$CN$476,27,FALSE)</f>
        <v>0</v>
      </c>
      <c r="AB169" s="3">
        <f>VLOOKUP(A169,'BalanceSheet 15-8-19'!$A$11:$CN$476,28,FALSE)</f>
        <v>0</v>
      </c>
      <c r="AC169" s="3">
        <f>VLOOKUP(A169,'BalanceSheet 15-8-19'!$A$11:$CN$476,29,FALSE)</f>
        <v>0</v>
      </c>
      <c r="AD169" s="3">
        <f>VLOOKUP(A169,'BalanceSheet 15-8-19'!$A$11:$CN$476,30,FALSE)</f>
        <v>0</v>
      </c>
      <c r="AE169" s="3">
        <f>VLOOKUP(A169,'BalanceSheet 15-8-19'!$A$11:$CN$476,31,FALSE)</f>
        <v>0</v>
      </c>
      <c r="AF169" s="3">
        <f>VLOOKUP(A169,'BalanceSheet 15-8-19'!$A$11:$CN$476,32,FALSE)</f>
        <v>0</v>
      </c>
      <c r="AG169" s="3">
        <f>VLOOKUP(A169,'BalanceSheet 15-8-19'!$A$11:$CN$476,33,FALSE)</f>
        <v>0</v>
      </c>
      <c r="AH169" s="3">
        <f>VLOOKUP(A169,'BalanceSheet 15-8-19'!$A$11:$CN$476,34,FALSE)</f>
        <v>0</v>
      </c>
      <c r="AI169" s="3">
        <f>VLOOKUP(A169,'BalanceSheet 15-8-19'!$A$11:$CN$476,35,FALSE)</f>
        <v>0</v>
      </c>
      <c r="AJ169" s="3">
        <f>VLOOKUP(A169,'BalanceSheet 15-8-19'!$A$11:$CN$476,36,FALSE)</f>
        <v>0</v>
      </c>
      <c r="AK169" s="3">
        <f>VLOOKUP(A169,'BalanceSheet 15-8-19'!$A$11:$CN$476,37,FALSE)</f>
        <v>0</v>
      </c>
      <c r="AL169" s="3">
        <f>VLOOKUP(A169,'BalanceSheet 15-8-19'!$A$11:$CN$476,38,FALSE)</f>
        <v>0</v>
      </c>
      <c r="AM169" s="3">
        <f>VLOOKUP(A169,'BalanceSheet 15-8-19'!$A$11:$CN$476,39,FALSE)</f>
        <v>0</v>
      </c>
      <c r="AN169" s="3">
        <f>VLOOKUP(A169,'BalanceSheet 15-8-19'!$A$11:$CN$476,40,FALSE)</f>
        <v>0</v>
      </c>
      <c r="AO169" s="3">
        <f>VLOOKUP(A169,'BalanceSheet 15-8-19'!$A$11:$CN$476,41,FALSE)</f>
        <v>0</v>
      </c>
      <c r="AP169" s="3">
        <f>VLOOKUP(A169,'BalanceSheet 15-8-19'!$A$11:$CN$476,42,FALSE)</f>
        <v>0</v>
      </c>
      <c r="AQ169" s="3">
        <f>VLOOKUP(A169,'BalanceSheet 15-8-19'!$A$11:$CN$476,43,FALSE)</f>
        <v>0</v>
      </c>
      <c r="AR169" s="3">
        <f>VLOOKUP(A169,'BalanceSheet 15-8-19'!$A$11:$CN$476,44,FALSE)</f>
        <v>0</v>
      </c>
      <c r="AS169" s="3">
        <f>VLOOKUP(A169,'BalanceSheet 15-8-19'!$A$11:$CN$476,45,FALSE)</f>
        <v>0</v>
      </c>
      <c r="AT169" s="3">
        <f>VLOOKUP(A169,'BalanceSheet 15-8-19'!$A$11:$CN$476,46,FALSE)</f>
        <v>0</v>
      </c>
      <c r="AU169" s="3">
        <f>VLOOKUP(A169,'BalanceSheet 15-8-19'!$A$11:$CN$476,47,FALSE)</f>
        <v>0</v>
      </c>
      <c r="AV169" s="3">
        <f>VLOOKUP(A169,'BalanceSheet 15-8-19'!$A$11:$CN$476,48,FALSE)</f>
        <v>0</v>
      </c>
      <c r="AW169" s="3">
        <f>VLOOKUP(A169,'BalanceSheet 15-8-19'!$A$11:$CN$476,49,FALSE)</f>
        <v>0</v>
      </c>
      <c r="AX169" s="3">
        <f>VLOOKUP(A169,'BalanceSheet 15-8-19'!$A$11:$CN$476,50,FALSE)</f>
        <v>0</v>
      </c>
      <c r="AY169" s="3">
        <f>VLOOKUP(A169,'BalanceSheet 15-8-19'!$A$11:$CN$476,51,FALSE)</f>
        <v>0</v>
      </c>
      <c r="AZ169" s="3">
        <f>VLOOKUP(A169,'BalanceSheet 15-8-19'!$A$11:$CN$476,52,FALSE)</f>
        <v>0</v>
      </c>
      <c r="BA169" s="3">
        <f>VLOOKUP(A169,'BalanceSheet 15-8-19'!$A$11:$CN$476,53,FALSE)</f>
        <v>0</v>
      </c>
      <c r="BB169" s="3">
        <f>VLOOKUP(A169,'BalanceSheet 15-8-19'!$A$11:$CN$476,54,FALSE)</f>
        <v>0</v>
      </c>
      <c r="BC169" s="3">
        <f>VLOOKUP(A169,'BalanceSheet 15-8-19'!$A$11:$CN$476,55,FALSE)</f>
        <v>0</v>
      </c>
      <c r="BD169" s="3">
        <f>VLOOKUP(A169,'BalanceSheet 15-8-19'!$A$11:$CN$476,56,FALSE)</f>
        <v>0</v>
      </c>
      <c r="BE169" s="3">
        <f>VLOOKUP(A169,'BalanceSheet 15-8-19'!$A$11:$CN$476,57,FALSE)</f>
        <v>0</v>
      </c>
      <c r="BF169" s="3">
        <f>VLOOKUP(A169,'BalanceSheet 15-8-19'!$A$11:$CN$476,58,FALSE)</f>
        <v>0</v>
      </c>
      <c r="BG169" s="12">
        <f>VLOOKUP(A169,'BalanceSheet 15-8-19'!$A$11:$CN$476,59,FALSE)</f>
        <v>0</v>
      </c>
      <c r="BH169" s="3">
        <f>VLOOKUP(A169,'BalanceSheet 15-8-19'!$A$11:$CN$476,60,FALSE)</f>
        <v>0</v>
      </c>
      <c r="BI169" s="3">
        <f>VLOOKUP(A169,'BalanceSheet 15-8-19'!$A$11:$CN$476,61,FALSE)</f>
        <v>0</v>
      </c>
      <c r="BJ169" s="3">
        <f>VLOOKUP(A169,'BalanceSheet 15-8-19'!$A$11:$CN$476,62,FALSE)</f>
        <v>0</v>
      </c>
      <c r="BK169" s="3"/>
      <c r="BL169" s="3">
        <f>VLOOKUP(A169,'BalanceSheet 15-8-19'!$A$11:$CN$476,64,FALSE)</f>
        <v>0</v>
      </c>
      <c r="BM169" s="3">
        <f>VLOOKUP(A169,'BalanceSheet 15-8-19'!$A$11:$CN$476,65,FALSE)</f>
        <v>0</v>
      </c>
      <c r="BN169" s="3">
        <f>VLOOKUP(A169,'BalanceSheet 15-8-19'!$A$11:$CN$476,66,FALSE)</f>
        <v>0</v>
      </c>
      <c r="BO169" s="3">
        <f>VLOOKUP(A169,'BalanceSheet 15-8-19'!$A$11:$CN$476,67,FALSE)</f>
        <v>0</v>
      </c>
      <c r="BP169" s="3">
        <f>VLOOKUP(A169,'BalanceSheet 15-8-19'!$A$11:$CN$476,68,FALSE)</f>
        <v>0</v>
      </c>
      <c r="BQ169" s="3">
        <f>VLOOKUP(A169,'BalanceSheet 15-8-19'!$A$11:$CN$476,69,FALSE)</f>
        <v>0</v>
      </c>
      <c r="BR169" s="3">
        <f>VLOOKUP(A169,'BalanceSheet 15-8-19'!$A$11:$CN$476,70,FALSE)</f>
        <v>0</v>
      </c>
      <c r="BS169" s="3">
        <f>VLOOKUP(A169,'BalanceSheet 15-8-19'!$A$11:$CN$476,71,FALSE)</f>
        <v>0</v>
      </c>
      <c r="BT169" s="3">
        <f>VLOOKUP(A169,'BalanceSheet 15-8-19'!$A$11:$CN$476,72,FALSE)</f>
        <v>0</v>
      </c>
      <c r="BU169" s="3">
        <f>VLOOKUP(A169,'BalanceSheet 15-8-19'!$A$11:$CN$476,73,FALSE)</f>
        <v>0</v>
      </c>
      <c r="BV169" s="3">
        <f>VLOOKUP(A169,'BalanceSheet 15-8-19'!$A$11:$CN$476,74,FALSE)</f>
        <v>0</v>
      </c>
      <c r="BW169" s="3">
        <f>VLOOKUP(A169,'BalanceSheet 15-8-19'!$A$11:$CN$476,75,FALSE)</f>
        <v>0</v>
      </c>
      <c r="BX169" s="3">
        <f>VLOOKUP(A169,'BalanceSheet 15-8-19'!$A$11:$CN$476,76,FALSE)</f>
        <v>0</v>
      </c>
      <c r="BY169" s="3">
        <f>VLOOKUP(A169,'BalanceSheet 15-8-19'!$A$11:$CN$476,77,FALSE)</f>
        <v>0</v>
      </c>
      <c r="BZ169" s="3">
        <f>VLOOKUP(A169,'BalanceSheet 15-8-19'!$A$11:$CN$476,78,FALSE)</f>
        <v>0</v>
      </c>
      <c r="CA169" s="3">
        <f>VLOOKUP(A169,'BalanceSheet 15-8-19'!$A$11:$CN$476,79,FALSE)</f>
        <v>0</v>
      </c>
      <c r="CB169" s="3">
        <f>VLOOKUP(A169,'BalanceSheet 15-8-19'!$A$11:$CN$476,80,FALSE)</f>
        <v>0</v>
      </c>
      <c r="CC169" s="3">
        <f>VLOOKUP(A169,'BalanceSheet 15-8-19'!$A$11:$CN$476,81,FALSE)</f>
        <v>0</v>
      </c>
      <c r="CD169" s="3">
        <f>VLOOKUP(A169,'BalanceSheet 15-8-19'!$A$11:$CN$476,82,FALSE)</f>
        <v>0</v>
      </c>
      <c r="CE169" s="3">
        <f>VLOOKUP(A169,'BalanceSheet 15-8-19'!$A$11:$CN$476,83,FALSE)</f>
        <v>0</v>
      </c>
      <c r="CF169" s="3">
        <f>VLOOKUP(A169,'BalanceSheet 15-8-19'!$A$11:$CN$476,84,FALSE)</f>
        <v>0</v>
      </c>
      <c r="CG169" s="3">
        <f>VLOOKUP(A169,'BalanceSheet 15-8-19'!$A$11:$CN$476,85,FALSE)</f>
        <v>0</v>
      </c>
      <c r="CH169" s="3">
        <f>VLOOKUP(A169,'BalanceSheet 15-8-19'!$A$11:$CN$476,86,FALSE)</f>
        <v>0</v>
      </c>
      <c r="CI169" s="3">
        <f>VLOOKUP(A169,'BalanceSheet 15-8-19'!$A$11:$CN$476,87,FALSE)</f>
        <v>0</v>
      </c>
      <c r="CJ169" s="3">
        <f>VLOOKUP(A169,'BalanceSheet 15-8-19'!$A$11:$CN$476,88,FALSE)</f>
        <v>0</v>
      </c>
      <c r="CK169" s="3">
        <f>VLOOKUP(A169,'BalanceSheet 15-8-19'!$A$11:$CN$476,89,FALSE)</f>
        <v>0</v>
      </c>
      <c r="CL169" s="3">
        <f>VLOOKUP(A169,'BalanceSheet 15-8-19'!$A$11:$CN$476,90,FALSE)</f>
        <v>0</v>
      </c>
      <c r="CM169" s="3">
        <f>VLOOKUP(A169,'BalanceSheet 15-8-19'!$A$11:$CN$476,91,FALSE)</f>
        <v>0</v>
      </c>
      <c r="CN169" s="3">
        <f>VLOOKUP(A169,'BalanceSheet 15-8-19'!$A$11:$CS$476,92,FALSE)</f>
        <v>0</v>
      </c>
      <c r="CO169" s="3">
        <f>VLOOKUP(A169,'BalanceSheet 15-8-19'!$A$11:$CS$476,93,FALSE)</f>
        <v>0</v>
      </c>
      <c r="CP169" s="3">
        <f>VLOOKUP(A169,'BalanceSheet 15-8-19'!$A$11:$CS$476,94,FALSE)</f>
        <v>0</v>
      </c>
      <c r="CQ169" s="3">
        <f>VLOOKUP(A169,'BalanceSheet 15-8-19'!$A$11:$CS$476,95,FALSE)</f>
        <v>0</v>
      </c>
      <c r="CR169" s="3">
        <f>VLOOKUP(A169,'BalanceSheet 15-8-19'!$A$11:$CS$476,96,FALSE)</f>
        <v>0</v>
      </c>
      <c r="CS169" s="3">
        <f t="shared" si="10"/>
        <v>0</v>
      </c>
      <c r="CU169" s="19">
        <f>CS169-('BalanceSheet 15-8-19'!CS169-'BalanceSheet 15-8-19'!CV169-'BalanceSheet 15-8-19'!CW169)</f>
        <v>0</v>
      </c>
      <c r="CW169" s="132">
        <f t="shared" si="8"/>
        <v>0</v>
      </c>
      <c r="CZ169" s="148">
        <f>HLOOKUP(A169,CJE!$I$5:$TV$2054,2050, FALSE)</f>
        <v>0</v>
      </c>
      <c r="DB169" s="200">
        <f t="shared" si="9"/>
        <v>0</v>
      </c>
    </row>
    <row r="170" spans="1:112" x14ac:dyDescent="0.2">
      <c r="A170" s="4" t="str">
        <f>'BalanceSheet 15-8-19'!A170</f>
        <v>Total - 100-213 - Deductible VAT</v>
      </c>
      <c r="B170" s="9">
        <f>VLOOKUP(A170,'BalanceSheet 15-8-19'!$A$11:$CN$476,2,FALSE)</f>
        <v>0</v>
      </c>
      <c r="C170" s="9">
        <f>VLOOKUP(A170,'BalanceSheet 15-8-19'!$A$11:$CN$476,3,FALSE)</f>
        <v>0</v>
      </c>
      <c r="D170" s="9">
        <f>VLOOKUP(A170,'BalanceSheet 15-8-19'!$A$11:$CN$476,4,FALSE)</f>
        <v>0</v>
      </c>
      <c r="E170" s="9">
        <f>VLOOKUP(A170,'BalanceSheet 15-8-19'!$A$11:$CN$476,5,FALSE)</f>
        <v>0</v>
      </c>
      <c r="F170" s="9">
        <f>VLOOKUP(A170,'BalanceSheet 15-8-19'!$A$11:$CN$476,6,FALSE)</f>
        <v>0</v>
      </c>
      <c r="G170" s="9">
        <f>VLOOKUP(A170,'BalanceSheet 15-8-19'!$A$11:$CN$476,7,FALSE)</f>
        <v>0</v>
      </c>
      <c r="H170" s="9">
        <f>VLOOKUP(A170,'BalanceSheet 15-8-19'!$A$11:$CN$476,8,FALSE)</f>
        <v>0</v>
      </c>
      <c r="I170" s="9">
        <f>VLOOKUP(A170,'BalanceSheet 15-8-19'!$A$11:$CN$476,9,FALSE)</f>
        <v>0</v>
      </c>
      <c r="J170" s="9"/>
      <c r="K170" s="9">
        <f>VLOOKUP(A170,'BalanceSheet 15-8-19'!$A$11:$CN$476,11,FALSE)</f>
        <v>0</v>
      </c>
      <c r="L170" s="9">
        <f>VLOOKUP(A170,'BalanceSheet 15-8-19'!$A$11:$CN$476,12,FALSE)</f>
        <v>0</v>
      </c>
      <c r="M170" s="9">
        <f>VLOOKUP(A170,'BalanceSheet 15-8-19'!$A$11:$CN$476,13,FALSE)</f>
        <v>0</v>
      </c>
      <c r="N170" s="9">
        <f>VLOOKUP(A170,'BalanceSheet 15-8-19'!$A$11:$CN$476,14,FALSE)</f>
        <v>0</v>
      </c>
      <c r="O170" s="9">
        <f>VLOOKUP(A170,'BalanceSheet 15-8-19'!$A$11:$CN$476,15,FALSE)</f>
        <v>0</v>
      </c>
      <c r="P170" s="9">
        <f>VLOOKUP(A170,'BalanceSheet 15-8-19'!$A$11:$CN$476,16,FALSE)</f>
        <v>0</v>
      </c>
      <c r="Q170" s="9">
        <f>VLOOKUP(A170,'BalanceSheet 15-8-19'!$A$11:$CN$476,17,FALSE)</f>
        <v>0</v>
      </c>
      <c r="R170" s="9">
        <f>VLOOKUP(A170,'BalanceSheet 15-8-19'!$A$11:$CN$476,18,FALSE)</f>
        <v>0</v>
      </c>
      <c r="S170" s="9">
        <f>VLOOKUP(A170,'BalanceSheet 15-8-19'!$A$11:$CN$476,19,FALSE)</f>
        <v>0</v>
      </c>
      <c r="T170" s="9">
        <f>VLOOKUP(A170,'BalanceSheet 15-8-19'!$A$11:$CN$476,20,FALSE)</f>
        <v>0</v>
      </c>
      <c r="U170" s="9">
        <f>VLOOKUP(A170,'BalanceSheet 15-8-19'!$A$11:$CN$476,21,FALSE)</f>
        <v>0</v>
      </c>
      <c r="V170" s="9">
        <f>VLOOKUP(A170,'BalanceSheet 15-8-19'!$A$11:$CN$476,22,FALSE)</f>
        <v>0</v>
      </c>
      <c r="W170" s="9">
        <f>VLOOKUP(A170,'BalanceSheet 15-8-19'!$A$11:$CN$476,23,FALSE)</f>
        <v>0</v>
      </c>
      <c r="X170" s="9">
        <f>VLOOKUP(A170,'BalanceSheet 15-8-19'!$A$11:$CN$476,24,FALSE)</f>
        <v>0</v>
      </c>
      <c r="Y170" s="9">
        <f>VLOOKUP(A170,'BalanceSheet 15-8-19'!$A$11:$CN$476,25,FALSE)</f>
        <v>0</v>
      </c>
      <c r="Z170" s="9">
        <f>VLOOKUP(A170,'BalanceSheet 15-8-19'!$A$11:$CN$476,26,FALSE)</f>
        <v>0</v>
      </c>
      <c r="AA170" s="9">
        <f>VLOOKUP(A170,'BalanceSheet 15-8-19'!$A$11:$CN$476,27,FALSE)</f>
        <v>0</v>
      </c>
      <c r="AB170" s="9">
        <f>VLOOKUP(A170,'BalanceSheet 15-8-19'!$A$11:$CN$476,28,FALSE)</f>
        <v>0</v>
      </c>
      <c r="AC170" s="9">
        <f>VLOOKUP(A170,'BalanceSheet 15-8-19'!$A$11:$CN$476,29,FALSE)</f>
        <v>0</v>
      </c>
      <c r="AD170" s="9">
        <f>VLOOKUP(A170,'BalanceSheet 15-8-19'!$A$11:$CN$476,30,FALSE)</f>
        <v>0</v>
      </c>
      <c r="AE170" s="9">
        <f>VLOOKUP(A170,'BalanceSheet 15-8-19'!$A$11:$CN$476,31,FALSE)</f>
        <v>0</v>
      </c>
      <c r="AF170" s="9">
        <f>VLOOKUP(A170,'BalanceSheet 15-8-19'!$A$11:$CN$476,32,FALSE)</f>
        <v>0</v>
      </c>
      <c r="AG170" s="9">
        <f>VLOOKUP(A170,'BalanceSheet 15-8-19'!$A$11:$CN$476,33,FALSE)</f>
        <v>0</v>
      </c>
      <c r="AH170" s="9">
        <f>VLOOKUP(A170,'BalanceSheet 15-8-19'!$A$11:$CN$476,34,FALSE)</f>
        <v>0</v>
      </c>
      <c r="AI170" s="9">
        <f>VLOOKUP(A170,'BalanceSheet 15-8-19'!$A$11:$CN$476,35,FALSE)</f>
        <v>0</v>
      </c>
      <c r="AJ170" s="9">
        <f>VLOOKUP(A170,'BalanceSheet 15-8-19'!$A$11:$CN$476,36,FALSE)</f>
        <v>0</v>
      </c>
      <c r="AK170" s="9">
        <f>VLOOKUP(A170,'BalanceSheet 15-8-19'!$A$11:$CN$476,37,FALSE)</f>
        <v>0</v>
      </c>
      <c r="AL170" s="9">
        <f>VLOOKUP(A170,'BalanceSheet 15-8-19'!$A$11:$CN$476,38,FALSE)</f>
        <v>0</v>
      </c>
      <c r="AM170" s="9">
        <f>VLOOKUP(A170,'BalanceSheet 15-8-19'!$A$11:$CN$476,39,FALSE)</f>
        <v>0</v>
      </c>
      <c r="AN170" s="9">
        <f>VLOOKUP(A170,'BalanceSheet 15-8-19'!$A$11:$CN$476,40,FALSE)</f>
        <v>0</v>
      </c>
      <c r="AO170" s="9">
        <f>VLOOKUP(A170,'BalanceSheet 15-8-19'!$A$11:$CN$476,41,FALSE)</f>
        <v>0</v>
      </c>
      <c r="AP170" s="9">
        <f>VLOOKUP(A170,'BalanceSheet 15-8-19'!$A$11:$CN$476,42,FALSE)</f>
        <v>0</v>
      </c>
      <c r="AQ170" s="9">
        <f>VLOOKUP(A170,'BalanceSheet 15-8-19'!$A$11:$CN$476,43,FALSE)</f>
        <v>0</v>
      </c>
      <c r="AR170" s="9">
        <f>VLOOKUP(A170,'BalanceSheet 15-8-19'!$A$11:$CN$476,44,FALSE)</f>
        <v>0</v>
      </c>
      <c r="AS170" s="9">
        <f>VLOOKUP(A170,'BalanceSheet 15-8-19'!$A$11:$CN$476,45,FALSE)</f>
        <v>0</v>
      </c>
      <c r="AT170" s="9">
        <f>VLOOKUP(A170,'BalanceSheet 15-8-19'!$A$11:$CN$476,46,FALSE)</f>
        <v>0</v>
      </c>
      <c r="AU170" s="9">
        <f>VLOOKUP(A170,'BalanceSheet 15-8-19'!$A$11:$CN$476,47,FALSE)</f>
        <v>0</v>
      </c>
      <c r="AV170" s="9">
        <f>VLOOKUP(A170,'BalanceSheet 15-8-19'!$A$11:$CN$476,48,FALSE)</f>
        <v>0</v>
      </c>
      <c r="AW170" s="9">
        <f>VLOOKUP(A170,'BalanceSheet 15-8-19'!$A$11:$CN$476,49,FALSE)</f>
        <v>0</v>
      </c>
      <c r="AX170" s="9">
        <f>VLOOKUP(A170,'BalanceSheet 15-8-19'!$A$11:$CN$476,50,FALSE)</f>
        <v>0</v>
      </c>
      <c r="AY170" s="9">
        <f>VLOOKUP(A170,'BalanceSheet 15-8-19'!$A$11:$CN$476,51,FALSE)</f>
        <v>0</v>
      </c>
      <c r="AZ170" s="9">
        <f>VLOOKUP(A170,'BalanceSheet 15-8-19'!$A$11:$CN$476,52,FALSE)</f>
        <v>0</v>
      </c>
      <c r="BA170" s="9">
        <f>VLOOKUP(A170,'BalanceSheet 15-8-19'!$A$11:$CN$476,53,FALSE)</f>
        <v>0</v>
      </c>
      <c r="BB170" s="9">
        <f>VLOOKUP(A170,'BalanceSheet 15-8-19'!$A$11:$CN$476,54,FALSE)</f>
        <v>0</v>
      </c>
      <c r="BC170" s="9">
        <f>VLOOKUP(A170,'BalanceSheet 15-8-19'!$A$11:$CN$476,55,FALSE)</f>
        <v>0</v>
      </c>
      <c r="BD170" s="9">
        <f>VLOOKUP(A170,'BalanceSheet 15-8-19'!$A$11:$CN$476,56,FALSE)</f>
        <v>0</v>
      </c>
      <c r="BE170" s="9">
        <f>VLOOKUP(A170,'BalanceSheet 15-8-19'!$A$11:$CN$476,57,FALSE)</f>
        <v>0</v>
      </c>
      <c r="BF170" s="9">
        <f>VLOOKUP(A170,'BalanceSheet 15-8-19'!$A$11:$CN$476,58,FALSE)</f>
        <v>0</v>
      </c>
      <c r="BG170" s="7">
        <f>VLOOKUP(A170,'BalanceSheet 15-8-19'!$A$11:$CN$476,59,FALSE)</f>
        <v>0</v>
      </c>
      <c r="BH170" s="9">
        <f>VLOOKUP(A170,'BalanceSheet 15-8-19'!$A$11:$CN$476,60,FALSE)</f>
        <v>0</v>
      </c>
      <c r="BI170" s="9">
        <f>VLOOKUP(A170,'BalanceSheet 15-8-19'!$A$11:$CN$476,61,FALSE)</f>
        <v>0</v>
      </c>
      <c r="BJ170" s="9">
        <f>VLOOKUP(A170,'BalanceSheet 15-8-19'!$A$11:$CN$476,62,FALSE)</f>
        <v>0</v>
      </c>
      <c r="BK170" s="9"/>
      <c r="BL170" s="9">
        <f>VLOOKUP(A170,'BalanceSheet 15-8-19'!$A$11:$CN$476,64,FALSE)</f>
        <v>0</v>
      </c>
      <c r="BM170" s="9">
        <f>VLOOKUP(A170,'BalanceSheet 15-8-19'!$A$11:$CN$476,65,FALSE)</f>
        <v>0</v>
      </c>
      <c r="BN170" s="9">
        <f>VLOOKUP(A170,'BalanceSheet 15-8-19'!$A$11:$CN$476,66,FALSE)</f>
        <v>0</v>
      </c>
      <c r="BO170" s="9">
        <f>VLOOKUP(A170,'BalanceSheet 15-8-19'!$A$11:$CN$476,67,FALSE)</f>
        <v>0</v>
      </c>
      <c r="BP170" s="9">
        <f>VLOOKUP(A170,'BalanceSheet 15-8-19'!$A$11:$CN$476,68,FALSE)</f>
        <v>0</v>
      </c>
      <c r="BQ170" s="9">
        <f>VLOOKUP(A170,'BalanceSheet 15-8-19'!$A$11:$CN$476,69,FALSE)</f>
        <v>0</v>
      </c>
      <c r="BR170" s="9">
        <f>VLOOKUP(A170,'BalanceSheet 15-8-19'!$A$11:$CN$476,70,FALSE)</f>
        <v>0</v>
      </c>
      <c r="BS170" s="9">
        <f>VLOOKUP(A170,'BalanceSheet 15-8-19'!$A$11:$CN$476,71,FALSE)</f>
        <v>0</v>
      </c>
      <c r="BT170" s="9">
        <f>VLOOKUP(A170,'BalanceSheet 15-8-19'!$A$11:$CN$476,72,FALSE)</f>
        <v>0</v>
      </c>
      <c r="BU170" s="9">
        <f>VLOOKUP(A170,'BalanceSheet 15-8-19'!$A$11:$CN$476,73,FALSE)</f>
        <v>0</v>
      </c>
      <c r="BV170" s="9">
        <f>VLOOKUP(A170,'BalanceSheet 15-8-19'!$A$11:$CN$476,74,FALSE)</f>
        <v>0</v>
      </c>
      <c r="BW170" s="9">
        <f>VLOOKUP(A170,'BalanceSheet 15-8-19'!$A$11:$CN$476,75,FALSE)</f>
        <v>0</v>
      </c>
      <c r="BX170" s="9">
        <f>VLOOKUP(A170,'BalanceSheet 15-8-19'!$A$11:$CN$476,76,FALSE)</f>
        <v>0</v>
      </c>
      <c r="BY170" s="9">
        <f>VLOOKUP(A170,'BalanceSheet 15-8-19'!$A$11:$CN$476,77,FALSE)</f>
        <v>0</v>
      </c>
      <c r="BZ170" s="9">
        <f>VLOOKUP(A170,'BalanceSheet 15-8-19'!$A$11:$CN$476,78,FALSE)</f>
        <v>0</v>
      </c>
      <c r="CA170" s="9">
        <f>VLOOKUP(A170,'BalanceSheet 15-8-19'!$A$11:$CN$476,79,FALSE)</f>
        <v>0</v>
      </c>
      <c r="CB170" s="9">
        <f>VLOOKUP(A170,'BalanceSheet 15-8-19'!$A$11:$CN$476,80,FALSE)</f>
        <v>0</v>
      </c>
      <c r="CC170" s="9">
        <f>VLOOKUP(A170,'BalanceSheet 15-8-19'!$A$11:$CN$476,81,FALSE)</f>
        <v>0</v>
      </c>
      <c r="CD170" s="9">
        <f>VLOOKUP(A170,'BalanceSheet 15-8-19'!$A$11:$CN$476,82,FALSE)</f>
        <v>0</v>
      </c>
      <c r="CE170" s="9">
        <f>VLOOKUP(A170,'BalanceSheet 15-8-19'!$A$11:$CN$476,83,FALSE)</f>
        <v>0</v>
      </c>
      <c r="CF170" s="9">
        <f>VLOOKUP(A170,'BalanceSheet 15-8-19'!$A$11:$CN$476,84,FALSE)</f>
        <v>0</v>
      </c>
      <c r="CG170" s="9">
        <f>VLOOKUP(A170,'BalanceSheet 15-8-19'!$A$11:$CN$476,85,FALSE)</f>
        <v>0</v>
      </c>
      <c r="CH170" s="9">
        <f>VLOOKUP(A170,'BalanceSheet 15-8-19'!$A$11:$CN$476,86,FALSE)</f>
        <v>0</v>
      </c>
      <c r="CI170" s="9">
        <f>VLOOKUP(A170,'BalanceSheet 15-8-19'!$A$11:$CN$476,87,FALSE)</f>
        <v>0</v>
      </c>
      <c r="CJ170" s="9">
        <f>VLOOKUP(A170,'BalanceSheet 15-8-19'!$A$11:$CN$476,88,FALSE)</f>
        <v>0</v>
      </c>
      <c r="CK170" s="9">
        <f>VLOOKUP(A170,'BalanceSheet 15-8-19'!$A$11:$CN$476,89,FALSE)</f>
        <v>0</v>
      </c>
      <c r="CL170" s="9">
        <f>VLOOKUP(A170,'BalanceSheet 15-8-19'!$A$11:$CN$476,90,FALSE)</f>
        <v>0</v>
      </c>
      <c r="CM170" s="9">
        <f>VLOOKUP(A170,'BalanceSheet 15-8-19'!$A$11:$CN$476,91,FALSE)</f>
        <v>0</v>
      </c>
      <c r="CN170" s="9">
        <f>VLOOKUP(A170,'BalanceSheet 15-8-19'!$A$11:$CS$476,92,FALSE)</f>
        <v>0</v>
      </c>
      <c r="CO170" s="9">
        <f>VLOOKUP(A170,'BalanceSheet 15-8-19'!$A$11:$CS$476,93,FALSE)</f>
        <v>0</v>
      </c>
      <c r="CP170" s="9">
        <f>VLOOKUP(A170,'BalanceSheet 15-8-19'!$A$11:$CS$476,94,FALSE)</f>
        <v>0</v>
      </c>
      <c r="CQ170" s="9">
        <f>VLOOKUP(A170,'BalanceSheet 15-8-19'!$A$11:$CS$476,95,FALSE)</f>
        <v>0</v>
      </c>
      <c r="CR170" s="9">
        <f>VLOOKUP(A170,'BalanceSheet 15-8-19'!$A$11:$CS$476,96,FALSE)</f>
        <v>0</v>
      </c>
      <c r="CS170" s="9">
        <f t="shared" si="10"/>
        <v>0</v>
      </c>
      <c r="CU170" s="19">
        <f>CS170-('BalanceSheet 15-8-19'!CS170-'BalanceSheet 15-8-19'!CV170-'BalanceSheet 15-8-19'!CW170)</f>
        <v>0</v>
      </c>
      <c r="CW170" s="132">
        <f t="shared" si="8"/>
        <v>0</v>
      </c>
      <c r="CZ170" s="148"/>
      <c r="DB170" s="148">
        <f t="shared" si="9"/>
        <v>0</v>
      </c>
      <c r="DD170" s="19"/>
    </row>
    <row r="171" spans="1:112" ht="10.8" thickBot="1" x14ac:dyDescent="0.25">
      <c r="A171" s="12" t="str">
        <f>'BalanceSheet 15-8-19'!A171</f>
        <v>100-213-02 - DEFFERED INPUT VAT</v>
      </c>
      <c r="B171" s="3">
        <f>VLOOKUP(A171,'BalanceSheet 15-8-19'!$A$11:$CN$476,2,FALSE)</f>
        <v>0</v>
      </c>
      <c r="C171" s="3">
        <f>VLOOKUP(A171,'BalanceSheet 15-8-19'!$A$11:$CN$476,3,FALSE)</f>
        <v>0</v>
      </c>
      <c r="D171" s="3">
        <f>VLOOKUP(A171,'BalanceSheet 15-8-19'!$A$11:$CN$476,4,FALSE)</f>
        <v>0</v>
      </c>
      <c r="E171" s="3">
        <f>VLOOKUP(A171,'BalanceSheet 15-8-19'!$A$11:$CN$476,5,FALSE)</f>
        <v>0</v>
      </c>
      <c r="F171" s="3">
        <f>VLOOKUP(A171,'BalanceSheet 15-8-19'!$A$11:$CN$476,6,FALSE)</f>
        <v>0</v>
      </c>
      <c r="G171" s="3">
        <f>VLOOKUP(A171,'BalanceSheet 15-8-19'!$A$11:$CN$476,7,FALSE)</f>
        <v>0</v>
      </c>
      <c r="H171" s="3">
        <f>VLOOKUP(A171,'BalanceSheet 15-8-19'!$A$11:$CN$476,8,FALSE)</f>
        <v>0</v>
      </c>
      <c r="I171" s="3">
        <f>VLOOKUP(A171,'BalanceSheet 15-8-19'!$A$11:$CN$476,9,FALSE)</f>
        <v>0</v>
      </c>
      <c r="J171" s="3"/>
      <c r="K171" s="3">
        <f>VLOOKUP(A171,'BalanceSheet 15-8-19'!$A$11:$CN$476,11,FALSE)</f>
        <v>0</v>
      </c>
      <c r="L171" s="3">
        <f>VLOOKUP(A171,'BalanceSheet 15-8-19'!$A$11:$CN$476,12,FALSE)</f>
        <v>0</v>
      </c>
      <c r="M171" s="3">
        <f>VLOOKUP(A171,'BalanceSheet 15-8-19'!$A$11:$CN$476,13,FALSE)</f>
        <v>0</v>
      </c>
      <c r="N171" s="3">
        <f>VLOOKUP(A171,'BalanceSheet 15-8-19'!$A$11:$CN$476,14,FALSE)</f>
        <v>0</v>
      </c>
      <c r="O171" s="3">
        <f>VLOOKUP(A171,'BalanceSheet 15-8-19'!$A$11:$CN$476,15,FALSE)</f>
        <v>0</v>
      </c>
      <c r="P171" s="3">
        <f>VLOOKUP(A171,'BalanceSheet 15-8-19'!$A$11:$CN$476,16,FALSE)</f>
        <v>0</v>
      </c>
      <c r="Q171" s="3">
        <f>VLOOKUP(A171,'BalanceSheet 15-8-19'!$A$11:$CN$476,17,FALSE)</f>
        <v>0</v>
      </c>
      <c r="R171" s="3">
        <f>VLOOKUP(A171,'BalanceSheet 15-8-19'!$A$11:$CN$476,18,FALSE)</f>
        <v>0</v>
      </c>
      <c r="S171" s="3">
        <f>VLOOKUP(A171,'BalanceSheet 15-8-19'!$A$11:$CN$476,19,FALSE)</f>
        <v>0</v>
      </c>
      <c r="T171" s="3">
        <f>VLOOKUP(A171,'BalanceSheet 15-8-19'!$A$11:$CN$476,20,FALSE)</f>
        <v>0</v>
      </c>
      <c r="U171" s="3">
        <f>VLOOKUP(A171,'BalanceSheet 15-8-19'!$A$11:$CN$476,21,FALSE)</f>
        <v>0</v>
      </c>
      <c r="V171" s="3">
        <f>VLOOKUP(A171,'BalanceSheet 15-8-19'!$A$11:$CN$476,22,FALSE)</f>
        <v>0</v>
      </c>
      <c r="W171" s="3">
        <f>VLOOKUP(A171,'BalanceSheet 15-8-19'!$A$11:$CN$476,23,FALSE)</f>
        <v>0</v>
      </c>
      <c r="X171" s="3">
        <f>VLOOKUP(A171,'BalanceSheet 15-8-19'!$A$11:$CN$476,24,FALSE)</f>
        <v>0</v>
      </c>
      <c r="Y171" s="3">
        <f>VLOOKUP(A171,'BalanceSheet 15-8-19'!$A$11:$CN$476,25,FALSE)</f>
        <v>0</v>
      </c>
      <c r="Z171" s="3">
        <f>VLOOKUP(A171,'BalanceSheet 15-8-19'!$A$11:$CN$476,26,FALSE)</f>
        <v>0</v>
      </c>
      <c r="AA171" s="3">
        <f>VLOOKUP(A171,'BalanceSheet 15-8-19'!$A$11:$CN$476,27,FALSE)</f>
        <v>0</v>
      </c>
      <c r="AB171" s="3">
        <f>VLOOKUP(A171,'BalanceSheet 15-8-19'!$A$11:$CN$476,28,FALSE)</f>
        <v>0</v>
      </c>
      <c r="AC171" s="3">
        <f>VLOOKUP(A171,'BalanceSheet 15-8-19'!$A$11:$CN$476,29,FALSE)</f>
        <v>0</v>
      </c>
      <c r="AD171" s="3">
        <f>VLOOKUP(A171,'BalanceSheet 15-8-19'!$A$11:$CN$476,30,FALSE)</f>
        <v>0</v>
      </c>
      <c r="AE171" s="3">
        <f>VLOOKUP(A171,'BalanceSheet 15-8-19'!$A$11:$CN$476,31,FALSE)</f>
        <v>0</v>
      </c>
      <c r="AF171" s="3">
        <f>VLOOKUP(A171,'BalanceSheet 15-8-19'!$A$11:$CN$476,32,FALSE)</f>
        <v>0</v>
      </c>
      <c r="AG171" s="3">
        <f>VLOOKUP(A171,'BalanceSheet 15-8-19'!$A$11:$CN$476,33,FALSE)</f>
        <v>0</v>
      </c>
      <c r="AH171" s="3">
        <f>VLOOKUP(A171,'BalanceSheet 15-8-19'!$A$11:$CN$476,34,FALSE)</f>
        <v>0</v>
      </c>
      <c r="AI171" s="3">
        <f>VLOOKUP(A171,'BalanceSheet 15-8-19'!$A$11:$CN$476,35,FALSE)</f>
        <v>0</v>
      </c>
      <c r="AJ171" s="3">
        <f>VLOOKUP(A171,'BalanceSheet 15-8-19'!$A$11:$CN$476,36,FALSE)</f>
        <v>0</v>
      </c>
      <c r="AK171" s="3">
        <f>VLOOKUP(A171,'BalanceSheet 15-8-19'!$A$11:$CN$476,37,FALSE)</f>
        <v>0</v>
      </c>
      <c r="AL171" s="3">
        <f>VLOOKUP(A171,'BalanceSheet 15-8-19'!$A$11:$CN$476,38,FALSE)</f>
        <v>0</v>
      </c>
      <c r="AM171" s="3">
        <f>VLOOKUP(A171,'BalanceSheet 15-8-19'!$A$11:$CN$476,39,FALSE)</f>
        <v>0</v>
      </c>
      <c r="AN171" s="3">
        <f>VLOOKUP(A171,'BalanceSheet 15-8-19'!$A$11:$CN$476,40,FALSE)</f>
        <v>0</v>
      </c>
      <c r="AO171" s="3">
        <f>VLOOKUP(A171,'BalanceSheet 15-8-19'!$A$11:$CN$476,41,FALSE)</f>
        <v>0</v>
      </c>
      <c r="AP171" s="3">
        <f>VLOOKUP(A171,'BalanceSheet 15-8-19'!$A$11:$CN$476,42,FALSE)</f>
        <v>0</v>
      </c>
      <c r="AQ171" s="3">
        <f>VLOOKUP(A171,'BalanceSheet 15-8-19'!$A$11:$CN$476,43,FALSE)</f>
        <v>0</v>
      </c>
      <c r="AR171" s="3">
        <f>VLOOKUP(A171,'BalanceSheet 15-8-19'!$A$11:$CN$476,44,FALSE)</f>
        <v>0</v>
      </c>
      <c r="AS171" s="3">
        <f>VLOOKUP(A171,'BalanceSheet 15-8-19'!$A$11:$CN$476,45,FALSE)</f>
        <v>0</v>
      </c>
      <c r="AT171" s="3">
        <f>VLOOKUP(A171,'BalanceSheet 15-8-19'!$A$11:$CN$476,46,FALSE)</f>
        <v>0</v>
      </c>
      <c r="AU171" s="3">
        <f>VLOOKUP(A171,'BalanceSheet 15-8-19'!$A$11:$CN$476,47,FALSE)</f>
        <v>0</v>
      </c>
      <c r="AV171" s="3">
        <f>VLOOKUP(A171,'BalanceSheet 15-8-19'!$A$11:$CN$476,48,FALSE)</f>
        <v>0</v>
      </c>
      <c r="AW171" s="3">
        <f>VLOOKUP(A171,'BalanceSheet 15-8-19'!$A$11:$CN$476,49,FALSE)</f>
        <v>0</v>
      </c>
      <c r="AX171" s="3">
        <f>VLOOKUP(A171,'BalanceSheet 15-8-19'!$A$11:$CN$476,50,FALSE)</f>
        <v>0</v>
      </c>
      <c r="AY171" s="3">
        <f>VLOOKUP(A171,'BalanceSheet 15-8-19'!$A$11:$CN$476,51,FALSE)</f>
        <v>0</v>
      </c>
      <c r="AZ171" s="3">
        <f>VLOOKUP(A171,'BalanceSheet 15-8-19'!$A$11:$CN$476,52,FALSE)</f>
        <v>0</v>
      </c>
      <c r="BA171" s="3">
        <f>VLOOKUP(A171,'BalanceSheet 15-8-19'!$A$11:$CN$476,53,FALSE)</f>
        <v>0</v>
      </c>
      <c r="BB171" s="3">
        <f>VLOOKUP(A171,'BalanceSheet 15-8-19'!$A$11:$CN$476,54,FALSE)</f>
        <v>0</v>
      </c>
      <c r="BC171" s="3">
        <f>VLOOKUP(A171,'BalanceSheet 15-8-19'!$A$11:$CN$476,55,FALSE)</f>
        <v>0</v>
      </c>
      <c r="BD171" s="3">
        <f>VLOOKUP(A171,'BalanceSheet 15-8-19'!$A$11:$CN$476,56,FALSE)</f>
        <v>0</v>
      </c>
      <c r="BE171" s="3">
        <f>VLOOKUP(A171,'BalanceSheet 15-8-19'!$A$11:$CN$476,57,FALSE)</f>
        <v>0</v>
      </c>
      <c r="BF171" s="3">
        <f>VLOOKUP(A171,'BalanceSheet 15-8-19'!$A$11:$CN$476,58,FALSE)</f>
        <v>0</v>
      </c>
      <c r="BG171" s="12">
        <f>VLOOKUP(A171,'BalanceSheet 15-8-19'!$A$11:$CN$476,59,FALSE)</f>
        <v>0</v>
      </c>
      <c r="BH171" s="3">
        <f>VLOOKUP(A171,'BalanceSheet 15-8-19'!$A$11:$CN$476,60,FALSE)</f>
        <v>0</v>
      </c>
      <c r="BI171" s="3">
        <f>VLOOKUP(A171,'BalanceSheet 15-8-19'!$A$11:$CN$476,61,FALSE)</f>
        <v>0</v>
      </c>
      <c r="BJ171" s="3">
        <f>VLOOKUP(A171,'BalanceSheet 15-8-19'!$A$11:$CN$476,62,FALSE)</f>
        <v>0</v>
      </c>
      <c r="BK171" s="3"/>
      <c r="BL171" s="3">
        <f>VLOOKUP(A171,'BalanceSheet 15-8-19'!$A$11:$CN$476,64,FALSE)</f>
        <v>0</v>
      </c>
      <c r="BM171" s="3">
        <f>VLOOKUP(A171,'BalanceSheet 15-8-19'!$A$11:$CN$476,65,FALSE)</f>
        <v>0</v>
      </c>
      <c r="BN171" s="3">
        <f>VLOOKUP(A171,'BalanceSheet 15-8-19'!$A$11:$CN$476,66,FALSE)</f>
        <v>0</v>
      </c>
      <c r="BO171" s="3">
        <f>VLOOKUP(A171,'BalanceSheet 15-8-19'!$A$11:$CN$476,67,FALSE)</f>
        <v>0</v>
      </c>
      <c r="BP171" s="3">
        <f>VLOOKUP(A171,'BalanceSheet 15-8-19'!$A$11:$CN$476,68,FALSE)</f>
        <v>0</v>
      </c>
      <c r="BQ171" s="3">
        <f>VLOOKUP(A171,'BalanceSheet 15-8-19'!$A$11:$CN$476,69,FALSE)</f>
        <v>0</v>
      </c>
      <c r="BR171" s="3">
        <f>VLOOKUP(A171,'BalanceSheet 15-8-19'!$A$11:$CN$476,70,FALSE)</f>
        <v>0</v>
      </c>
      <c r="BS171" s="3">
        <f>VLOOKUP(A171,'BalanceSheet 15-8-19'!$A$11:$CN$476,71,FALSE)</f>
        <v>0</v>
      </c>
      <c r="BT171" s="3">
        <f>VLOOKUP(A171,'BalanceSheet 15-8-19'!$A$11:$CN$476,72,FALSE)</f>
        <v>0</v>
      </c>
      <c r="BU171" s="3">
        <f>VLOOKUP(A171,'BalanceSheet 15-8-19'!$A$11:$CN$476,73,FALSE)</f>
        <v>0</v>
      </c>
      <c r="BV171" s="3">
        <f>VLOOKUP(A171,'BalanceSheet 15-8-19'!$A$11:$CN$476,74,FALSE)</f>
        <v>0</v>
      </c>
      <c r="BW171" s="3">
        <f>VLOOKUP(A171,'BalanceSheet 15-8-19'!$A$11:$CN$476,75,FALSE)</f>
        <v>0</v>
      </c>
      <c r="BX171" s="3">
        <f>VLOOKUP(A171,'BalanceSheet 15-8-19'!$A$11:$CN$476,76,FALSE)</f>
        <v>0</v>
      </c>
      <c r="BY171" s="3">
        <f>VLOOKUP(A171,'BalanceSheet 15-8-19'!$A$11:$CN$476,77,FALSE)</f>
        <v>0</v>
      </c>
      <c r="BZ171" s="3">
        <f>VLOOKUP(A171,'BalanceSheet 15-8-19'!$A$11:$CN$476,78,FALSE)</f>
        <v>0</v>
      </c>
      <c r="CA171" s="3">
        <f>VLOOKUP(A171,'BalanceSheet 15-8-19'!$A$11:$CN$476,79,FALSE)</f>
        <v>0</v>
      </c>
      <c r="CB171" s="3">
        <f>VLOOKUP(A171,'BalanceSheet 15-8-19'!$A$11:$CN$476,80,FALSE)</f>
        <v>0</v>
      </c>
      <c r="CC171" s="3">
        <f>VLOOKUP(A171,'BalanceSheet 15-8-19'!$A$11:$CN$476,81,FALSE)</f>
        <v>0</v>
      </c>
      <c r="CD171" s="3">
        <f>VLOOKUP(A171,'BalanceSheet 15-8-19'!$A$11:$CN$476,82,FALSE)</f>
        <v>0</v>
      </c>
      <c r="CE171" s="3">
        <f>VLOOKUP(A171,'BalanceSheet 15-8-19'!$A$11:$CN$476,83,FALSE)</f>
        <v>0</v>
      </c>
      <c r="CF171" s="3">
        <f>VLOOKUP(A171,'BalanceSheet 15-8-19'!$A$11:$CN$476,84,FALSE)</f>
        <v>0</v>
      </c>
      <c r="CG171" s="3">
        <f>VLOOKUP(A171,'BalanceSheet 15-8-19'!$A$11:$CN$476,85,FALSE)</f>
        <v>0</v>
      </c>
      <c r="CH171" s="3">
        <f>VLOOKUP(A171,'BalanceSheet 15-8-19'!$A$11:$CN$476,86,FALSE)</f>
        <v>0</v>
      </c>
      <c r="CI171" s="3">
        <f>VLOOKUP(A171,'BalanceSheet 15-8-19'!$A$11:$CN$476,87,FALSE)</f>
        <v>0</v>
      </c>
      <c r="CJ171" s="3">
        <f>VLOOKUP(A171,'BalanceSheet 15-8-19'!$A$11:$CN$476,88,FALSE)</f>
        <v>0</v>
      </c>
      <c r="CK171" s="3">
        <f>VLOOKUP(A171,'BalanceSheet 15-8-19'!$A$11:$CN$476,89,FALSE)</f>
        <v>0</v>
      </c>
      <c r="CL171" s="3">
        <f>VLOOKUP(A171,'BalanceSheet 15-8-19'!$A$11:$CN$476,90,FALSE)</f>
        <v>0</v>
      </c>
      <c r="CM171" s="3">
        <f>VLOOKUP(A171,'BalanceSheet 15-8-19'!$A$11:$CN$476,91,FALSE)</f>
        <v>0</v>
      </c>
      <c r="CN171" s="3">
        <f>VLOOKUP(A171,'BalanceSheet 15-8-19'!$A$11:$CS$476,92,FALSE)</f>
        <v>0</v>
      </c>
      <c r="CO171" s="3">
        <f>VLOOKUP(A171,'BalanceSheet 15-8-19'!$A$11:$CS$476,93,FALSE)</f>
        <v>0</v>
      </c>
      <c r="CP171" s="3">
        <f>VLOOKUP(A171,'BalanceSheet 15-8-19'!$A$11:$CS$476,94,FALSE)</f>
        <v>0</v>
      </c>
      <c r="CQ171" s="3">
        <f>VLOOKUP(A171,'BalanceSheet 15-8-19'!$A$11:$CS$476,95,FALSE)</f>
        <v>0</v>
      </c>
      <c r="CR171" s="3">
        <f>VLOOKUP(A171,'BalanceSheet 15-8-19'!$A$11:$CS$476,96,FALSE)</f>
        <v>0</v>
      </c>
      <c r="CS171" s="3">
        <f t="shared" si="10"/>
        <v>0</v>
      </c>
      <c r="CU171" s="19">
        <f>CS171-('BalanceSheet 15-8-19'!CS171-'BalanceSheet 15-8-19'!CV171-'BalanceSheet 15-8-19'!CW171)</f>
        <v>0</v>
      </c>
      <c r="CW171" s="132">
        <f t="shared" si="8"/>
        <v>0</v>
      </c>
      <c r="CZ171" s="148">
        <f>HLOOKUP(A171,CJE!$I$5:$TV$2054,2050, FALSE)</f>
        <v>0</v>
      </c>
      <c r="DB171" s="148">
        <f t="shared" si="9"/>
        <v>0</v>
      </c>
    </row>
    <row r="172" spans="1:112" x14ac:dyDescent="0.2">
      <c r="A172" s="3" t="str">
        <f>'BalanceSheet 15-8-19'!A172</f>
        <v>100-213-03 - DEFFERED INPUT VAT NON CURRENT</v>
      </c>
      <c r="B172" s="3">
        <f>VLOOKUP(A172,'BalanceSheet 15-8-19'!$A$11:$CN$476,2,FALSE)</f>
        <v>0</v>
      </c>
      <c r="C172" s="3">
        <f>VLOOKUP(A172,'BalanceSheet 15-8-19'!$A$11:$CN$476,3,FALSE)</f>
        <v>0</v>
      </c>
      <c r="D172" s="3">
        <f>VLOOKUP(A172,'BalanceSheet 15-8-19'!$A$11:$CN$476,4,FALSE)</f>
        <v>0</v>
      </c>
      <c r="E172" s="3">
        <f>VLOOKUP(A172,'BalanceSheet 15-8-19'!$A$11:$CN$476,5,FALSE)</f>
        <v>0</v>
      </c>
      <c r="F172" s="3">
        <f>VLOOKUP(A172,'BalanceSheet 15-8-19'!$A$11:$CN$476,6,FALSE)</f>
        <v>0</v>
      </c>
      <c r="G172" s="3">
        <f>VLOOKUP(A172,'BalanceSheet 15-8-19'!$A$11:$CN$476,7,FALSE)</f>
        <v>0</v>
      </c>
      <c r="H172" s="3">
        <f>VLOOKUP(A172,'BalanceSheet 15-8-19'!$A$11:$CN$476,8,FALSE)</f>
        <v>0</v>
      </c>
      <c r="I172" s="3">
        <f>VLOOKUP(A172,'BalanceSheet 15-8-19'!$A$11:$CN$476,9,FALSE)</f>
        <v>0</v>
      </c>
      <c r="J172" s="3"/>
      <c r="K172" s="3">
        <f>VLOOKUP(A172,'BalanceSheet 15-8-19'!$A$11:$CN$476,11,FALSE)</f>
        <v>0</v>
      </c>
      <c r="L172" s="3">
        <f>VLOOKUP(A172,'BalanceSheet 15-8-19'!$A$11:$CN$476,12,FALSE)</f>
        <v>0</v>
      </c>
      <c r="M172" s="3">
        <f>VLOOKUP(A172,'BalanceSheet 15-8-19'!$A$11:$CN$476,13,FALSE)</f>
        <v>0</v>
      </c>
      <c r="N172" s="3">
        <f>VLOOKUP(A172,'BalanceSheet 15-8-19'!$A$11:$CN$476,14,FALSE)</f>
        <v>0</v>
      </c>
      <c r="O172" s="3">
        <f>VLOOKUP(A172,'BalanceSheet 15-8-19'!$A$11:$CN$476,15,FALSE)</f>
        <v>0</v>
      </c>
      <c r="P172" s="3">
        <f>VLOOKUP(A172,'BalanceSheet 15-8-19'!$A$11:$CN$476,16,FALSE)</f>
        <v>0</v>
      </c>
      <c r="Q172" s="3">
        <f>VLOOKUP(A172,'BalanceSheet 15-8-19'!$A$11:$CN$476,17,FALSE)</f>
        <v>0</v>
      </c>
      <c r="R172" s="3">
        <f>VLOOKUP(A172,'BalanceSheet 15-8-19'!$A$11:$CN$476,18,FALSE)</f>
        <v>0</v>
      </c>
      <c r="S172" s="3">
        <f>VLOOKUP(A172,'BalanceSheet 15-8-19'!$A$11:$CN$476,19,FALSE)</f>
        <v>0</v>
      </c>
      <c r="T172" s="3">
        <f>VLOOKUP(A172,'BalanceSheet 15-8-19'!$A$11:$CN$476,20,FALSE)</f>
        <v>0</v>
      </c>
      <c r="U172" s="3">
        <f>VLOOKUP(A172,'BalanceSheet 15-8-19'!$A$11:$CN$476,21,FALSE)</f>
        <v>0</v>
      </c>
      <c r="V172" s="3">
        <f>VLOOKUP(A172,'BalanceSheet 15-8-19'!$A$11:$CN$476,22,FALSE)</f>
        <v>0</v>
      </c>
      <c r="W172" s="3">
        <f>VLOOKUP(A172,'BalanceSheet 15-8-19'!$A$11:$CN$476,23,FALSE)</f>
        <v>0</v>
      </c>
      <c r="X172" s="3">
        <f>VLOOKUP(A172,'BalanceSheet 15-8-19'!$A$11:$CN$476,24,FALSE)</f>
        <v>0</v>
      </c>
      <c r="Y172" s="3">
        <f>VLOOKUP(A172,'BalanceSheet 15-8-19'!$A$11:$CN$476,25,FALSE)</f>
        <v>0</v>
      </c>
      <c r="Z172" s="3">
        <f>VLOOKUP(A172,'BalanceSheet 15-8-19'!$A$11:$CN$476,26,FALSE)</f>
        <v>0</v>
      </c>
      <c r="AA172" s="3">
        <f>VLOOKUP(A172,'BalanceSheet 15-8-19'!$A$11:$CN$476,27,FALSE)</f>
        <v>0</v>
      </c>
      <c r="AB172" s="3">
        <f>VLOOKUP(A172,'BalanceSheet 15-8-19'!$A$11:$CN$476,28,FALSE)</f>
        <v>0</v>
      </c>
      <c r="AC172" s="3">
        <f>VLOOKUP(A172,'BalanceSheet 15-8-19'!$A$11:$CN$476,29,FALSE)</f>
        <v>0</v>
      </c>
      <c r="AD172" s="3">
        <f>VLOOKUP(A172,'BalanceSheet 15-8-19'!$A$11:$CN$476,30,FALSE)</f>
        <v>0</v>
      </c>
      <c r="AE172" s="3">
        <f>VLOOKUP(A172,'BalanceSheet 15-8-19'!$A$11:$CN$476,31,FALSE)</f>
        <v>0</v>
      </c>
      <c r="AF172" s="3">
        <f>VLOOKUP(A172,'BalanceSheet 15-8-19'!$A$11:$CN$476,32,FALSE)</f>
        <v>0</v>
      </c>
      <c r="AG172" s="3">
        <f>VLOOKUP(A172,'BalanceSheet 15-8-19'!$A$11:$CN$476,33,FALSE)</f>
        <v>0</v>
      </c>
      <c r="AH172" s="3">
        <f>VLOOKUP(A172,'BalanceSheet 15-8-19'!$A$11:$CN$476,34,FALSE)</f>
        <v>0</v>
      </c>
      <c r="AI172" s="3">
        <f>VLOOKUP(A172,'BalanceSheet 15-8-19'!$A$11:$CN$476,35,FALSE)</f>
        <v>0</v>
      </c>
      <c r="AJ172" s="3">
        <f>VLOOKUP(A172,'BalanceSheet 15-8-19'!$A$11:$CN$476,36,FALSE)</f>
        <v>0</v>
      </c>
      <c r="AK172" s="3">
        <f>VLOOKUP(A172,'BalanceSheet 15-8-19'!$A$11:$CN$476,37,FALSE)</f>
        <v>0</v>
      </c>
      <c r="AL172" s="3">
        <f>VLOOKUP(A172,'BalanceSheet 15-8-19'!$A$11:$CN$476,38,FALSE)</f>
        <v>0</v>
      </c>
      <c r="AM172" s="3">
        <f>VLOOKUP(A172,'BalanceSheet 15-8-19'!$A$11:$CN$476,39,FALSE)</f>
        <v>0</v>
      </c>
      <c r="AN172" s="3">
        <f>VLOOKUP(A172,'BalanceSheet 15-8-19'!$A$11:$CN$476,40,FALSE)</f>
        <v>0</v>
      </c>
      <c r="AO172" s="3">
        <f>VLOOKUP(A172,'BalanceSheet 15-8-19'!$A$11:$CN$476,41,FALSE)</f>
        <v>0</v>
      </c>
      <c r="AP172" s="3">
        <f>VLOOKUP(A172,'BalanceSheet 15-8-19'!$A$11:$CN$476,42,FALSE)</f>
        <v>0</v>
      </c>
      <c r="AQ172" s="3">
        <f>VLOOKUP(A172,'BalanceSheet 15-8-19'!$A$11:$CN$476,43,FALSE)</f>
        <v>0</v>
      </c>
      <c r="AR172" s="3">
        <f>VLOOKUP(A172,'BalanceSheet 15-8-19'!$A$11:$CN$476,44,FALSE)</f>
        <v>0</v>
      </c>
      <c r="AS172" s="3">
        <f>VLOOKUP(A172,'BalanceSheet 15-8-19'!$A$11:$CN$476,45,FALSE)</f>
        <v>0</v>
      </c>
      <c r="AT172" s="3">
        <f>VLOOKUP(A172,'BalanceSheet 15-8-19'!$A$11:$CN$476,46,FALSE)</f>
        <v>0</v>
      </c>
      <c r="AU172" s="3">
        <f>VLOOKUP(A172,'BalanceSheet 15-8-19'!$A$11:$CN$476,47,FALSE)</f>
        <v>0</v>
      </c>
      <c r="AV172" s="3">
        <f>VLOOKUP(A172,'BalanceSheet 15-8-19'!$A$11:$CN$476,48,FALSE)</f>
        <v>0</v>
      </c>
      <c r="AW172" s="3">
        <f>VLOOKUP(A172,'BalanceSheet 15-8-19'!$A$11:$CN$476,49,FALSE)</f>
        <v>0</v>
      </c>
      <c r="AX172" s="3">
        <f>VLOOKUP(A172,'BalanceSheet 15-8-19'!$A$11:$CN$476,50,FALSE)</f>
        <v>0</v>
      </c>
      <c r="AY172" s="3">
        <f>VLOOKUP(A172,'BalanceSheet 15-8-19'!$A$11:$CN$476,51,FALSE)</f>
        <v>0</v>
      </c>
      <c r="AZ172" s="3">
        <f>VLOOKUP(A172,'BalanceSheet 15-8-19'!$A$11:$CN$476,52,FALSE)</f>
        <v>0</v>
      </c>
      <c r="BA172" s="3">
        <f>VLOOKUP(A172,'BalanceSheet 15-8-19'!$A$11:$CN$476,53,FALSE)</f>
        <v>0</v>
      </c>
      <c r="BB172" s="3">
        <f>VLOOKUP(A172,'BalanceSheet 15-8-19'!$A$11:$CN$476,54,FALSE)</f>
        <v>0</v>
      </c>
      <c r="BC172" s="3">
        <f>VLOOKUP(A172,'BalanceSheet 15-8-19'!$A$11:$CN$476,55,FALSE)</f>
        <v>0</v>
      </c>
      <c r="BD172" s="3">
        <f>VLOOKUP(A172,'BalanceSheet 15-8-19'!$A$11:$CN$476,56,FALSE)</f>
        <v>0</v>
      </c>
      <c r="BE172" s="3">
        <f>VLOOKUP(A172,'BalanceSheet 15-8-19'!$A$11:$CN$476,57,FALSE)</f>
        <v>0</v>
      </c>
      <c r="BF172" s="3">
        <f>VLOOKUP(A172,'BalanceSheet 15-8-19'!$A$11:$CN$476,58,FALSE)</f>
        <v>0</v>
      </c>
      <c r="BG172" s="12">
        <f>VLOOKUP(A172,'BalanceSheet 15-8-19'!$A$11:$CN$476,59,FALSE)</f>
        <v>0</v>
      </c>
      <c r="BH172" s="3">
        <f>VLOOKUP(A172,'BalanceSheet 15-8-19'!$A$11:$CN$476,60,FALSE)</f>
        <v>0</v>
      </c>
      <c r="BI172" s="3">
        <f>VLOOKUP(A172,'BalanceSheet 15-8-19'!$A$11:$CN$476,61,FALSE)</f>
        <v>0</v>
      </c>
      <c r="BJ172" s="3">
        <f>VLOOKUP(A172,'BalanceSheet 15-8-19'!$A$11:$CN$476,62,FALSE)</f>
        <v>0</v>
      </c>
      <c r="BK172" s="3"/>
      <c r="BL172" s="3">
        <f>VLOOKUP(A172,'BalanceSheet 15-8-19'!$A$11:$CN$476,64,FALSE)</f>
        <v>0</v>
      </c>
      <c r="BM172" s="3">
        <f>VLOOKUP(A172,'BalanceSheet 15-8-19'!$A$11:$CN$476,65,FALSE)</f>
        <v>0</v>
      </c>
      <c r="BN172" s="3">
        <f>VLOOKUP(A172,'BalanceSheet 15-8-19'!$A$11:$CN$476,66,FALSE)</f>
        <v>0</v>
      </c>
      <c r="BO172" s="3">
        <f>VLOOKUP(A172,'BalanceSheet 15-8-19'!$A$11:$CN$476,67,FALSE)</f>
        <v>0</v>
      </c>
      <c r="BP172" s="3">
        <f>VLOOKUP(A172,'BalanceSheet 15-8-19'!$A$11:$CN$476,68,FALSE)</f>
        <v>0</v>
      </c>
      <c r="BQ172" s="3">
        <f>VLOOKUP(A172,'BalanceSheet 15-8-19'!$A$11:$CN$476,69,FALSE)</f>
        <v>0</v>
      </c>
      <c r="BR172" s="3">
        <f>VLOOKUP(A172,'BalanceSheet 15-8-19'!$A$11:$CN$476,70,FALSE)</f>
        <v>0</v>
      </c>
      <c r="BS172" s="3">
        <f>VLOOKUP(A172,'BalanceSheet 15-8-19'!$A$11:$CN$476,71,FALSE)</f>
        <v>0</v>
      </c>
      <c r="BT172" s="3">
        <f>VLOOKUP(A172,'BalanceSheet 15-8-19'!$A$11:$CN$476,72,FALSE)</f>
        <v>0</v>
      </c>
      <c r="BU172" s="3">
        <f>VLOOKUP(A172,'BalanceSheet 15-8-19'!$A$11:$CN$476,73,FALSE)</f>
        <v>0</v>
      </c>
      <c r="BV172" s="3">
        <f>VLOOKUP(A172,'BalanceSheet 15-8-19'!$A$11:$CN$476,74,FALSE)</f>
        <v>0</v>
      </c>
      <c r="BW172" s="3">
        <f>VLOOKUP(A172,'BalanceSheet 15-8-19'!$A$11:$CN$476,75,FALSE)</f>
        <v>0</v>
      </c>
      <c r="BX172" s="3">
        <f>VLOOKUP(A172,'BalanceSheet 15-8-19'!$A$11:$CN$476,76,FALSE)</f>
        <v>0</v>
      </c>
      <c r="BY172" s="3">
        <f>VLOOKUP(A172,'BalanceSheet 15-8-19'!$A$11:$CN$476,77,FALSE)</f>
        <v>0</v>
      </c>
      <c r="BZ172" s="3">
        <f>VLOOKUP(A172,'BalanceSheet 15-8-19'!$A$11:$CN$476,78,FALSE)</f>
        <v>0</v>
      </c>
      <c r="CA172" s="3">
        <f>VLOOKUP(A172,'BalanceSheet 15-8-19'!$A$11:$CN$476,79,FALSE)</f>
        <v>0</v>
      </c>
      <c r="CB172" s="3">
        <f>VLOOKUP(A172,'BalanceSheet 15-8-19'!$A$11:$CN$476,80,FALSE)</f>
        <v>0</v>
      </c>
      <c r="CC172" s="3">
        <f>VLOOKUP(A172,'BalanceSheet 15-8-19'!$A$11:$CN$476,81,FALSE)</f>
        <v>0</v>
      </c>
      <c r="CD172" s="3">
        <f>VLOOKUP(A172,'BalanceSheet 15-8-19'!$A$11:$CN$476,82,FALSE)</f>
        <v>0</v>
      </c>
      <c r="CE172" s="3">
        <f>VLOOKUP(A172,'BalanceSheet 15-8-19'!$A$11:$CN$476,83,FALSE)</f>
        <v>0</v>
      </c>
      <c r="CF172" s="3">
        <f>VLOOKUP(A172,'BalanceSheet 15-8-19'!$A$11:$CN$476,84,FALSE)</f>
        <v>0</v>
      </c>
      <c r="CG172" s="3">
        <f>VLOOKUP(A172,'BalanceSheet 15-8-19'!$A$11:$CN$476,85,FALSE)</f>
        <v>0</v>
      </c>
      <c r="CH172" s="3">
        <f>VLOOKUP(A172,'BalanceSheet 15-8-19'!$A$11:$CN$476,86,FALSE)</f>
        <v>0</v>
      </c>
      <c r="CI172" s="3">
        <f>VLOOKUP(A172,'BalanceSheet 15-8-19'!$A$11:$CN$476,87,FALSE)</f>
        <v>0</v>
      </c>
      <c r="CJ172" s="3">
        <f>VLOOKUP(A172,'BalanceSheet 15-8-19'!$A$11:$CN$476,88,FALSE)</f>
        <v>0</v>
      </c>
      <c r="CK172" s="3">
        <f>VLOOKUP(A172,'BalanceSheet 15-8-19'!$A$11:$CN$476,89,FALSE)</f>
        <v>0</v>
      </c>
      <c r="CL172" s="3">
        <f>VLOOKUP(A172,'BalanceSheet 15-8-19'!$A$11:$CN$476,90,FALSE)</f>
        <v>0</v>
      </c>
      <c r="CM172" s="3">
        <f>VLOOKUP(A172,'BalanceSheet 15-8-19'!$A$11:$CN$476,91,FALSE)</f>
        <v>0</v>
      </c>
      <c r="CN172" s="3">
        <f>VLOOKUP(A172,'BalanceSheet 15-8-19'!$A$11:$CS$476,92,FALSE)</f>
        <v>0</v>
      </c>
      <c r="CO172" s="3">
        <f>VLOOKUP(A172,'BalanceSheet 15-8-19'!$A$11:$CS$476,93,FALSE)</f>
        <v>0</v>
      </c>
      <c r="CP172" s="3">
        <f>VLOOKUP(A172,'BalanceSheet 15-8-19'!$A$11:$CS$476,94,FALSE)</f>
        <v>0</v>
      </c>
      <c r="CQ172" s="3">
        <f>VLOOKUP(A172,'BalanceSheet 15-8-19'!$A$11:$CS$476,95,FALSE)</f>
        <v>0</v>
      </c>
      <c r="CR172" s="3">
        <f>VLOOKUP(A172,'BalanceSheet 15-8-19'!$A$11:$CS$476,96,FALSE)</f>
        <v>0</v>
      </c>
      <c r="CS172" s="3">
        <f t="shared" si="10"/>
        <v>0</v>
      </c>
      <c r="CU172" s="19">
        <f>CS172-('BalanceSheet 15-8-19'!CS172-'BalanceSheet 15-8-19'!CV172-'BalanceSheet 15-8-19'!CW172)</f>
        <v>0</v>
      </c>
      <c r="CW172" s="132">
        <f t="shared" si="8"/>
        <v>0</v>
      </c>
      <c r="CZ172" s="148">
        <f>HLOOKUP(A172,CJE!$I$5:$TV$2054,2050, FALSE)</f>
        <v>0</v>
      </c>
      <c r="DB172" s="148">
        <f t="shared" si="9"/>
        <v>0</v>
      </c>
      <c r="DD172" s="152"/>
      <c r="DE172" s="81"/>
      <c r="DF172" s="81"/>
      <c r="DG172" s="81"/>
      <c r="DH172" s="153"/>
    </row>
    <row r="173" spans="1:112" x14ac:dyDescent="0.2">
      <c r="A173" s="3" t="str">
        <f>'BalanceSheet 15-8-19'!A173</f>
        <v>100-300 - Due from Related Parties</v>
      </c>
      <c r="B173" s="3">
        <f>VLOOKUP(A173,'BalanceSheet 15-8-19'!$A$11:$CN$476,2,FALSE)</f>
        <v>0</v>
      </c>
      <c r="C173" s="3">
        <f>VLOOKUP(A173,'BalanceSheet 15-8-19'!$A$11:$CN$476,3,FALSE)</f>
        <v>0</v>
      </c>
      <c r="D173" s="3">
        <f>VLOOKUP(A173,'BalanceSheet 15-8-19'!$A$11:$CN$476,4,FALSE)</f>
        <v>34228.769999999997</v>
      </c>
      <c r="E173" s="3">
        <f>VLOOKUP(A173,'BalanceSheet 15-8-19'!$A$11:$CN$476,5,FALSE)</f>
        <v>57221.39</v>
      </c>
      <c r="F173" s="3">
        <f>VLOOKUP(A173,'BalanceSheet 15-8-19'!$A$11:$CN$476,6,FALSE)</f>
        <v>0</v>
      </c>
      <c r="G173" s="3">
        <f>VLOOKUP(A173,'BalanceSheet 15-8-19'!$A$11:$CN$476,7,FALSE)</f>
        <v>0</v>
      </c>
      <c r="H173" s="3">
        <f>VLOOKUP(A173,'BalanceSheet 15-8-19'!$A$11:$CN$476,8,FALSE)</f>
        <v>0</v>
      </c>
      <c r="I173" s="3">
        <f>VLOOKUP(A173,'BalanceSheet 15-8-19'!$A$11:$CN$476,9,FALSE)</f>
        <v>0</v>
      </c>
      <c r="J173" s="3"/>
      <c r="K173" s="3">
        <f>VLOOKUP(A173,'BalanceSheet 15-8-19'!$A$11:$CN$476,11,FALSE)</f>
        <v>0</v>
      </c>
      <c r="L173" s="3">
        <f>VLOOKUP(A173,'BalanceSheet 15-8-19'!$A$11:$CN$476,12,FALSE)</f>
        <v>0</v>
      </c>
      <c r="M173" s="3">
        <f>VLOOKUP(A173,'BalanceSheet 15-8-19'!$A$11:$CN$476,13,FALSE)</f>
        <v>0</v>
      </c>
      <c r="N173" s="3">
        <f>VLOOKUP(A173,'BalanceSheet 15-8-19'!$A$11:$CN$476,14,FALSE)</f>
        <v>0</v>
      </c>
      <c r="O173" s="3">
        <f>VLOOKUP(A173,'BalanceSheet 15-8-19'!$A$11:$CN$476,15,FALSE)</f>
        <v>0</v>
      </c>
      <c r="P173" s="3">
        <f>VLOOKUP(A173,'BalanceSheet 15-8-19'!$A$11:$CN$476,16,FALSE)</f>
        <v>0</v>
      </c>
      <c r="Q173" s="3">
        <f>VLOOKUP(A173,'BalanceSheet 15-8-19'!$A$11:$CN$476,17,FALSE)</f>
        <v>0</v>
      </c>
      <c r="R173" s="3">
        <f>VLOOKUP(A173,'BalanceSheet 15-8-19'!$A$11:$CN$476,18,FALSE)</f>
        <v>0</v>
      </c>
      <c r="S173" s="3">
        <f>VLOOKUP(A173,'BalanceSheet 15-8-19'!$A$11:$CN$476,19,FALSE)</f>
        <v>0</v>
      </c>
      <c r="T173" s="3">
        <f>VLOOKUP(A173,'BalanceSheet 15-8-19'!$A$11:$CN$476,20,FALSE)</f>
        <v>0</v>
      </c>
      <c r="U173" s="3">
        <f>VLOOKUP(A173,'BalanceSheet 15-8-19'!$A$11:$CN$476,21,FALSE)</f>
        <v>0</v>
      </c>
      <c r="V173" s="3">
        <f>VLOOKUP(A173,'BalanceSheet 15-8-19'!$A$11:$CN$476,22,FALSE)</f>
        <v>0</v>
      </c>
      <c r="W173" s="3">
        <f>VLOOKUP(A173,'BalanceSheet 15-8-19'!$A$11:$CN$476,23,FALSE)</f>
        <v>0</v>
      </c>
      <c r="X173" s="3">
        <f>VLOOKUP(A173,'BalanceSheet 15-8-19'!$A$11:$CN$476,24,FALSE)</f>
        <v>0</v>
      </c>
      <c r="Y173" s="3">
        <f>VLOOKUP(A173,'BalanceSheet 15-8-19'!$A$11:$CN$476,25,FALSE)</f>
        <v>0</v>
      </c>
      <c r="Z173" s="3">
        <f>VLOOKUP(A173,'BalanceSheet 15-8-19'!$A$11:$CN$476,26,FALSE)</f>
        <v>0</v>
      </c>
      <c r="AA173" s="3">
        <f>VLOOKUP(A173,'BalanceSheet 15-8-19'!$A$11:$CN$476,27,FALSE)</f>
        <v>0</v>
      </c>
      <c r="AB173" s="3">
        <f>VLOOKUP(A173,'BalanceSheet 15-8-19'!$A$11:$CN$476,28,FALSE)</f>
        <v>0</v>
      </c>
      <c r="AC173" s="3">
        <f>VLOOKUP(A173,'BalanceSheet 15-8-19'!$A$11:$CN$476,29,FALSE)</f>
        <v>0</v>
      </c>
      <c r="AD173" s="3">
        <f>VLOOKUP(A173,'BalanceSheet 15-8-19'!$A$11:$CN$476,30,FALSE)</f>
        <v>0</v>
      </c>
      <c r="AE173" s="3">
        <f>VLOOKUP(A173,'BalanceSheet 15-8-19'!$A$11:$CN$476,31,FALSE)</f>
        <v>0</v>
      </c>
      <c r="AF173" s="3">
        <f>VLOOKUP(A173,'BalanceSheet 15-8-19'!$A$11:$CN$476,32,FALSE)</f>
        <v>0</v>
      </c>
      <c r="AG173" s="3">
        <f>VLOOKUP(A173,'BalanceSheet 15-8-19'!$A$11:$CN$476,33,FALSE)</f>
        <v>0</v>
      </c>
      <c r="AH173" s="3">
        <f>VLOOKUP(A173,'BalanceSheet 15-8-19'!$A$11:$CN$476,34,FALSE)</f>
        <v>0</v>
      </c>
      <c r="AI173" s="3">
        <f>VLOOKUP(A173,'BalanceSheet 15-8-19'!$A$11:$CN$476,35,FALSE)</f>
        <v>0</v>
      </c>
      <c r="AJ173" s="3">
        <f>VLOOKUP(A173,'BalanceSheet 15-8-19'!$A$11:$CN$476,36,FALSE)</f>
        <v>0</v>
      </c>
      <c r="AK173" s="3">
        <f>VLOOKUP(A173,'BalanceSheet 15-8-19'!$A$11:$CN$476,37,FALSE)</f>
        <v>0</v>
      </c>
      <c r="AL173" s="3">
        <f>VLOOKUP(A173,'BalanceSheet 15-8-19'!$A$11:$CN$476,38,FALSE)</f>
        <v>0</v>
      </c>
      <c r="AM173" s="3">
        <f>VLOOKUP(A173,'BalanceSheet 15-8-19'!$A$11:$CN$476,39,FALSE)</f>
        <v>0</v>
      </c>
      <c r="AN173" s="3">
        <f>VLOOKUP(A173,'BalanceSheet 15-8-19'!$A$11:$CN$476,40,FALSE)</f>
        <v>0</v>
      </c>
      <c r="AO173" s="3">
        <f>VLOOKUP(A173,'BalanceSheet 15-8-19'!$A$11:$CN$476,41,FALSE)</f>
        <v>0</v>
      </c>
      <c r="AP173" s="3">
        <f>VLOOKUP(A173,'BalanceSheet 15-8-19'!$A$11:$CN$476,42,FALSE)</f>
        <v>0</v>
      </c>
      <c r="AQ173" s="3">
        <f>VLOOKUP(A173,'BalanceSheet 15-8-19'!$A$11:$CN$476,43,FALSE)</f>
        <v>0</v>
      </c>
      <c r="AR173" s="3">
        <f>VLOOKUP(A173,'BalanceSheet 15-8-19'!$A$11:$CN$476,44,FALSE)</f>
        <v>0</v>
      </c>
      <c r="AS173" s="3">
        <f>VLOOKUP(A173,'BalanceSheet 15-8-19'!$A$11:$CN$476,45,FALSE)</f>
        <v>0</v>
      </c>
      <c r="AT173" s="3">
        <f>VLOOKUP(A173,'BalanceSheet 15-8-19'!$A$11:$CN$476,46,FALSE)</f>
        <v>0</v>
      </c>
      <c r="AU173" s="3">
        <f>VLOOKUP(A173,'BalanceSheet 15-8-19'!$A$11:$CN$476,47,FALSE)</f>
        <v>0</v>
      </c>
      <c r="AV173" s="3">
        <f>VLOOKUP(A173,'BalanceSheet 15-8-19'!$A$11:$CN$476,48,FALSE)</f>
        <v>0</v>
      </c>
      <c r="AW173" s="3">
        <f>VLOOKUP(A173,'BalanceSheet 15-8-19'!$A$11:$CN$476,49,FALSE)</f>
        <v>0</v>
      </c>
      <c r="AX173" s="3">
        <f>VLOOKUP(A173,'BalanceSheet 15-8-19'!$A$11:$CN$476,50,FALSE)</f>
        <v>0</v>
      </c>
      <c r="AY173" s="3">
        <f>VLOOKUP(A173,'BalanceSheet 15-8-19'!$A$11:$CN$476,51,FALSE)</f>
        <v>0</v>
      </c>
      <c r="AZ173" s="3">
        <f>VLOOKUP(A173,'BalanceSheet 15-8-19'!$A$11:$CN$476,52,FALSE)</f>
        <v>0</v>
      </c>
      <c r="BA173" s="3">
        <f>VLOOKUP(A173,'BalanceSheet 15-8-19'!$A$11:$CN$476,53,FALSE)</f>
        <v>0</v>
      </c>
      <c r="BB173" s="3">
        <f>VLOOKUP(A173,'BalanceSheet 15-8-19'!$A$11:$CN$476,54,FALSE)</f>
        <v>0</v>
      </c>
      <c r="BC173" s="3">
        <f>VLOOKUP(A173,'BalanceSheet 15-8-19'!$A$11:$CN$476,55,FALSE)</f>
        <v>0</v>
      </c>
      <c r="BD173" s="3">
        <f>VLOOKUP(A173,'BalanceSheet 15-8-19'!$A$11:$CN$476,56,FALSE)</f>
        <v>0</v>
      </c>
      <c r="BE173" s="3">
        <f>VLOOKUP(A173,'BalanceSheet 15-8-19'!$A$11:$CN$476,57,FALSE)</f>
        <v>0</v>
      </c>
      <c r="BF173" s="3">
        <f>VLOOKUP(A173,'BalanceSheet 15-8-19'!$A$11:$CN$476,58,FALSE)</f>
        <v>0</v>
      </c>
      <c r="BG173" s="12">
        <f>VLOOKUP(A173,'BalanceSheet 15-8-19'!$A$11:$CN$476,59,FALSE)</f>
        <v>0</v>
      </c>
      <c r="BH173" s="3">
        <f>VLOOKUP(A173,'BalanceSheet 15-8-19'!$A$11:$CN$476,60,FALSE)</f>
        <v>0</v>
      </c>
      <c r="BI173" s="3">
        <f>VLOOKUP(A173,'BalanceSheet 15-8-19'!$A$11:$CN$476,61,FALSE)</f>
        <v>0</v>
      </c>
      <c r="BJ173" s="3">
        <f>VLOOKUP(A173,'BalanceSheet 15-8-19'!$A$11:$CN$476,62,FALSE)</f>
        <v>0</v>
      </c>
      <c r="BK173" s="3"/>
      <c r="BL173" s="3">
        <f>VLOOKUP(A173,'BalanceSheet 15-8-19'!$A$11:$CN$476,64,FALSE)</f>
        <v>0</v>
      </c>
      <c r="BM173" s="3">
        <f>VLOOKUP(A173,'BalanceSheet 15-8-19'!$A$11:$CN$476,65,FALSE)</f>
        <v>0</v>
      </c>
      <c r="BN173" s="3">
        <f>VLOOKUP(A173,'BalanceSheet 15-8-19'!$A$11:$CN$476,66,FALSE)</f>
        <v>0</v>
      </c>
      <c r="BO173" s="3">
        <f>VLOOKUP(A173,'BalanceSheet 15-8-19'!$A$11:$CN$476,67,FALSE)</f>
        <v>0</v>
      </c>
      <c r="BP173" s="3">
        <f>VLOOKUP(A173,'BalanceSheet 15-8-19'!$A$11:$CN$476,68,FALSE)</f>
        <v>0</v>
      </c>
      <c r="BQ173" s="3">
        <f>VLOOKUP(A173,'BalanceSheet 15-8-19'!$A$11:$CN$476,69,FALSE)</f>
        <v>0</v>
      </c>
      <c r="BR173" s="3">
        <f>VLOOKUP(A173,'BalanceSheet 15-8-19'!$A$11:$CN$476,70,FALSE)</f>
        <v>0</v>
      </c>
      <c r="BS173" s="3">
        <f>VLOOKUP(A173,'BalanceSheet 15-8-19'!$A$11:$CN$476,71,FALSE)</f>
        <v>0</v>
      </c>
      <c r="BT173" s="3">
        <f>VLOOKUP(A173,'BalanceSheet 15-8-19'!$A$11:$CN$476,72,FALSE)</f>
        <v>0</v>
      </c>
      <c r="BU173" s="3">
        <f>VLOOKUP(A173,'BalanceSheet 15-8-19'!$A$11:$CN$476,73,FALSE)</f>
        <v>0</v>
      </c>
      <c r="BV173" s="3">
        <f>VLOOKUP(A173,'BalanceSheet 15-8-19'!$A$11:$CN$476,74,FALSE)</f>
        <v>0</v>
      </c>
      <c r="BW173" s="3">
        <f>VLOOKUP(A173,'BalanceSheet 15-8-19'!$A$11:$CN$476,75,FALSE)</f>
        <v>0</v>
      </c>
      <c r="BX173" s="3">
        <f>VLOOKUP(A173,'BalanceSheet 15-8-19'!$A$11:$CN$476,76,FALSE)</f>
        <v>0</v>
      </c>
      <c r="BY173" s="3">
        <f>VLOOKUP(A173,'BalanceSheet 15-8-19'!$A$11:$CN$476,77,FALSE)</f>
        <v>0</v>
      </c>
      <c r="BZ173" s="3">
        <f>VLOOKUP(A173,'BalanceSheet 15-8-19'!$A$11:$CN$476,78,FALSE)</f>
        <v>0</v>
      </c>
      <c r="CA173" s="3">
        <f>VLOOKUP(A173,'BalanceSheet 15-8-19'!$A$11:$CN$476,79,FALSE)</f>
        <v>0</v>
      </c>
      <c r="CB173" s="3">
        <f>VLOOKUP(A173,'BalanceSheet 15-8-19'!$A$11:$CN$476,80,FALSE)</f>
        <v>0</v>
      </c>
      <c r="CC173" s="3">
        <f>VLOOKUP(A173,'BalanceSheet 15-8-19'!$A$11:$CN$476,81,FALSE)</f>
        <v>0</v>
      </c>
      <c r="CD173" s="3">
        <f>VLOOKUP(A173,'BalanceSheet 15-8-19'!$A$11:$CN$476,82,FALSE)</f>
        <v>0</v>
      </c>
      <c r="CE173" s="3">
        <f>VLOOKUP(A173,'BalanceSheet 15-8-19'!$A$11:$CN$476,83,FALSE)</f>
        <v>0</v>
      </c>
      <c r="CF173" s="3">
        <f>VLOOKUP(A173,'BalanceSheet 15-8-19'!$A$11:$CN$476,84,FALSE)</f>
        <v>0</v>
      </c>
      <c r="CG173" s="3">
        <f>VLOOKUP(A173,'BalanceSheet 15-8-19'!$A$11:$CN$476,85,FALSE)</f>
        <v>0</v>
      </c>
      <c r="CH173" s="3">
        <f>VLOOKUP(A173,'BalanceSheet 15-8-19'!$A$11:$CN$476,86,FALSE)</f>
        <v>0</v>
      </c>
      <c r="CI173" s="3">
        <f>VLOOKUP(A173,'BalanceSheet 15-8-19'!$A$11:$CN$476,87,FALSE)</f>
        <v>0</v>
      </c>
      <c r="CJ173" s="3">
        <f>VLOOKUP(A173,'BalanceSheet 15-8-19'!$A$11:$CN$476,88,FALSE)</f>
        <v>0</v>
      </c>
      <c r="CK173" s="3">
        <f>VLOOKUP(A173,'BalanceSheet 15-8-19'!$A$11:$CN$476,89,FALSE)</f>
        <v>0</v>
      </c>
      <c r="CL173" s="3">
        <f>VLOOKUP(A173,'BalanceSheet 15-8-19'!$A$11:$CN$476,90,FALSE)</f>
        <v>0</v>
      </c>
      <c r="CM173" s="3">
        <f>VLOOKUP(A173,'BalanceSheet 15-8-19'!$A$11:$CN$476,91,FALSE)</f>
        <v>0</v>
      </c>
      <c r="CN173" s="3">
        <f>VLOOKUP(A173,'BalanceSheet 15-8-19'!$A$11:$CS$476,92,FALSE)</f>
        <v>0</v>
      </c>
      <c r="CO173" s="3">
        <f>VLOOKUP(A173,'BalanceSheet 15-8-19'!$A$11:$CS$476,93,FALSE)</f>
        <v>0</v>
      </c>
      <c r="CP173" s="3">
        <f>VLOOKUP(A173,'BalanceSheet 15-8-19'!$A$11:$CS$476,94,FALSE)</f>
        <v>0</v>
      </c>
      <c r="CQ173" s="3">
        <f>VLOOKUP(A173,'BalanceSheet 15-8-19'!$A$11:$CS$476,95,FALSE)</f>
        <v>0</v>
      </c>
      <c r="CR173" s="3">
        <f>VLOOKUP(A173,'BalanceSheet 15-8-19'!$A$11:$CS$476,96,FALSE)</f>
        <v>0</v>
      </c>
      <c r="CS173" s="3">
        <f t="shared" si="10"/>
        <v>91450.16</v>
      </c>
      <c r="CU173" s="19">
        <f>CS173-('BalanceSheet 15-8-19'!CS173-'BalanceSheet 15-8-19'!CV173-'BalanceSheet 15-8-19'!CW173)</f>
        <v>0</v>
      </c>
      <c r="CW173" s="132">
        <f t="shared" si="8"/>
        <v>0</v>
      </c>
      <c r="CZ173" s="148">
        <f>HLOOKUP(A173,CJE!$I$5:$TV$2054,2050, FALSE)</f>
        <v>-2602025.200618838</v>
      </c>
      <c r="DB173" s="148">
        <f t="shared" si="9"/>
        <v>-2510575.0406188378</v>
      </c>
      <c r="DD173" s="154"/>
      <c r="DE173" s="85"/>
      <c r="DF173" s="85"/>
      <c r="DG173" s="85"/>
      <c r="DH173" s="22"/>
    </row>
    <row r="174" spans="1:11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143"/>
      <c r="N174" s="3"/>
      <c r="O174" s="3"/>
      <c r="P174" s="143"/>
      <c r="Q174" s="143"/>
      <c r="R174" s="3"/>
      <c r="S174" s="14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12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U174" s="19">
        <f>CS174-('BalanceSheet 15-8-19'!CS174-'BalanceSheet 15-8-19'!CV174-'BalanceSheet 15-8-19'!CW174)</f>
        <v>0</v>
      </c>
      <c r="CW174" s="132">
        <f t="shared" si="8"/>
        <v>0</v>
      </c>
      <c r="CZ174" s="148"/>
      <c r="DB174" s="151">
        <f t="shared" si="9"/>
        <v>0</v>
      </c>
      <c r="DD174" s="155"/>
      <c r="DE174" s="85"/>
      <c r="DF174" s="85"/>
      <c r="DG174" s="85"/>
      <c r="DH174" s="22"/>
    </row>
    <row r="175" spans="1:112" x14ac:dyDescent="0.2">
      <c r="A175" s="3" t="str">
        <f>'BalanceSheet 15-8-19'!A175</f>
        <v>100-310 - Loan to Related Parties</v>
      </c>
      <c r="B175" s="10">
        <f>VLOOKUP(A175,'BalanceSheet 15-8-19'!$A$11:$CN$476,2,FALSE)</f>
        <v>0</v>
      </c>
      <c r="C175" s="10">
        <f>VLOOKUP(A175,'BalanceSheet 15-8-19'!$A$11:$CN$476,3,FALSE)</f>
        <v>0</v>
      </c>
      <c r="D175" s="10">
        <f>VLOOKUP(A175,'BalanceSheet 15-8-19'!$A$11:$CN$476,4,FALSE)</f>
        <v>0</v>
      </c>
      <c r="E175" s="10">
        <f>VLOOKUP(A175,'BalanceSheet 15-8-19'!$A$11:$CN$476,5,FALSE)</f>
        <v>100000</v>
      </c>
      <c r="F175" s="10">
        <f>VLOOKUP(A175,'BalanceSheet 15-8-19'!$A$11:$CN$476,6,FALSE)</f>
        <v>0</v>
      </c>
      <c r="G175" s="10">
        <f>VLOOKUP(A175,'BalanceSheet 15-8-19'!$A$11:$CN$476,7,FALSE)</f>
        <v>0</v>
      </c>
      <c r="H175" s="10">
        <f>VLOOKUP(A175,'BalanceSheet 15-8-19'!$A$11:$CN$476,8,FALSE)</f>
        <v>0</v>
      </c>
      <c r="I175" s="10">
        <f>VLOOKUP(A175,'BalanceSheet 15-8-19'!$A$11:$CN$476,9,FALSE)</f>
        <v>0</v>
      </c>
      <c r="J175" s="10"/>
      <c r="K175" s="10">
        <f>VLOOKUP(A175,'BalanceSheet 15-8-19'!$A$11:$CN$476,11,FALSE)</f>
        <v>0</v>
      </c>
      <c r="L175" s="10">
        <f>VLOOKUP(A175,'BalanceSheet 15-8-19'!$A$11:$CN$476,12,FALSE)</f>
        <v>0</v>
      </c>
      <c r="M175" s="144">
        <f>VLOOKUP(A175,'BalanceSheet 15-8-19'!$A$11:$CN$476,13,FALSE)</f>
        <v>0</v>
      </c>
      <c r="N175" s="10">
        <f>VLOOKUP(A175,'BalanceSheet 15-8-19'!$A$11:$CN$476,14,FALSE)</f>
        <v>0</v>
      </c>
      <c r="O175" s="10">
        <f>VLOOKUP(A175,'BalanceSheet 15-8-19'!$A$11:$CN$476,15,FALSE)</f>
        <v>0</v>
      </c>
      <c r="P175" s="10">
        <f>VLOOKUP(A175,'BalanceSheet 15-8-19'!$A$11:$CN$476,16,FALSE)</f>
        <v>0</v>
      </c>
      <c r="Q175" s="10">
        <f>VLOOKUP(A175,'BalanceSheet 15-8-19'!$A$11:$CN$476,17,FALSE)</f>
        <v>0</v>
      </c>
      <c r="R175" s="10">
        <f>VLOOKUP(A175,'BalanceSheet 15-8-19'!$A$11:$CN$476,18,FALSE)</f>
        <v>0</v>
      </c>
      <c r="S175" s="144">
        <f>VLOOKUP(A175,'BalanceSheet 15-8-19'!$A$11:$CN$476,19,FALSE)</f>
        <v>0</v>
      </c>
      <c r="T175" s="10">
        <f>VLOOKUP(A175,'BalanceSheet 15-8-19'!$A$11:$CN$476,20,FALSE)</f>
        <v>0</v>
      </c>
      <c r="U175" s="10">
        <f>VLOOKUP(A175,'BalanceSheet 15-8-19'!$A$11:$CN$476,21,FALSE)</f>
        <v>0</v>
      </c>
      <c r="V175" s="10">
        <f>VLOOKUP(A175,'BalanceSheet 15-8-19'!$A$11:$CN$476,22,FALSE)</f>
        <v>0</v>
      </c>
      <c r="W175" s="10">
        <f>VLOOKUP(A175,'BalanceSheet 15-8-19'!$A$11:$CN$476,23,FALSE)</f>
        <v>0</v>
      </c>
      <c r="X175" s="10">
        <f>VLOOKUP(A175,'BalanceSheet 15-8-19'!$A$11:$CN$476,24,FALSE)</f>
        <v>0</v>
      </c>
      <c r="Y175" s="10">
        <f>VLOOKUP(A175,'BalanceSheet 15-8-19'!$A$11:$CN$476,25,FALSE)</f>
        <v>0</v>
      </c>
      <c r="Z175" s="10">
        <f>VLOOKUP(A175,'BalanceSheet 15-8-19'!$A$11:$CN$476,26,FALSE)</f>
        <v>0</v>
      </c>
      <c r="AA175" s="10">
        <f>VLOOKUP(A175,'BalanceSheet 15-8-19'!$A$11:$CN$476,27,FALSE)</f>
        <v>0</v>
      </c>
      <c r="AB175" s="10">
        <f>VLOOKUP(A175,'BalanceSheet 15-8-19'!$A$11:$CN$476,28,FALSE)</f>
        <v>0</v>
      </c>
      <c r="AC175" s="10">
        <f>VLOOKUP(A175,'BalanceSheet 15-8-19'!$A$11:$CN$476,29,FALSE)</f>
        <v>0</v>
      </c>
      <c r="AD175" s="10">
        <f>VLOOKUP(A175,'BalanceSheet 15-8-19'!$A$11:$CN$476,30,FALSE)</f>
        <v>0</v>
      </c>
      <c r="AE175" s="10">
        <f>VLOOKUP(A175,'BalanceSheet 15-8-19'!$A$11:$CN$476,31,FALSE)</f>
        <v>0</v>
      </c>
      <c r="AF175" s="10">
        <f>VLOOKUP(A175,'BalanceSheet 15-8-19'!$A$11:$CN$476,32,FALSE)</f>
        <v>0</v>
      </c>
      <c r="AG175" s="10">
        <f>VLOOKUP(A175,'BalanceSheet 15-8-19'!$A$11:$CN$476,33,FALSE)</f>
        <v>0</v>
      </c>
      <c r="AH175" s="10">
        <f>VLOOKUP(A175,'BalanceSheet 15-8-19'!$A$11:$CN$476,34,FALSE)</f>
        <v>0</v>
      </c>
      <c r="AI175" s="10">
        <f>VLOOKUP(A175,'BalanceSheet 15-8-19'!$A$11:$CN$476,35,FALSE)</f>
        <v>0</v>
      </c>
      <c r="AJ175" s="10">
        <f>VLOOKUP(A175,'BalanceSheet 15-8-19'!$A$11:$CN$476,36,FALSE)</f>
        <v>0</v>
      </c>
      <c r="AK175" s="10">
        <f>VLOOKUP(A175,'BalanceSheet 15-8-19'!$A$11:$CN$476,37,FALSE)</f>
        <v>0</v>
      </c>
      <c r="AL175" s="10">
        <f>VLOOKUP(A175,'BalanceSheet 15-8-19'!$A$11:$CN$476,38,FALSE)</f>
        <v>0</v>
      </c>
      <c r="AM175" s="10">
        <f>VLOOKUP(A175,'BalanceSheet 15-8-19'!$A$11:$CN$476,39,FALSE)</f>
        <v>0</v>
      </c>
      <c r="AN175" s="10">
        <f>VLOOKUP(A175,'BalanceSheet 15-8-19'!$A$11:$CN$476,40,FALSE)</f>
        <v>0</v>
      </c>
      <c r="AO175" s="10">
        <f>VLOOKUP(A175,'BalanceSheet 15-8-19'!$A$11:$CN$476,41,FALSE)</f>
        <v>0</v>
      </c>
      <c r="AP175" s="10">
        <f>VLOOKUP(A175,'BalanceSheet 15-8-19'!$A$11:$CN$476,42,FALSE)</f>
        <v>0</v>
      </c>
      <c r="AQ175" s="10">
        <f>VLOOKUP(A175,'BalanceSheet 15-8-19'!$A$11:$CN$476,43,FALSE)</f>
        <v>0</v>
      </c>
      <c r="AR175" s="10">
        <f>VLOOKUP(A175,'BalanceSheet 15-8-19'!$A$11:$CN$476,44,FALSE)</f>
        <v>0</v>
      </c>
      <c r="AS175" s="10">
        <f>VLOOKUP(A175,'BalanceSheet 15-8-19'!$A$11:$CN$476,45,FALSE)</f>
        <v>0</v>
      </c>
      <c r="AT175" s="10">
        <f>VLOOKUP(A175,'BalanceSheet 15-8-19'!$A$11:$CN$476,46,FALSE)</f>
        <v>0</v>
      </c>
      <c r="AU175" s="10">
        <f>VLOOKUP(A175,'BalanceSheet 15-8-19'!$A$11:$CN$476,47,FALSE)</f>
        <v>0</v>
      </c>
      <c r="AV175" s="10">
        <f>VLOOKUP(A175,'BalanceSheet 15-8-19'!$A$11:$CN$476,48,FALSE)</f>
        <v>0</v>
      </c>
      <c r="AW175" s="10">
        <f>VLOOKUP(A175,'BalanceSheet 15-8-19'!$A$11:$CN$476,49,FALSE)</f>
        <v>0</v>
      </c>
      <c r="AX175" s="10">
        <f>VLOOKUP(A175,'BalanceSheet 15-8-19'!$A$11:$CN$476,50,FALSE)</f>
        <v>0</v>
      </c>
      <c r="AY175" s="10">
        <f>VLOOKUP(A175,'BalanceSheet 15-8-19'!$A$11:$CN$476,51,FALSE)</f>
        <v>0</v>
      </c>
      <c r="AZ175" s="10">
        <f>VLOOKUP(A175,'BalanceSheet 15-8-19'!$A$11:$CN$476,52,FALSE)</f>
        <v>0</v>
      </c>
      <c r="BA175" s="10">
        <f>VLOOKUP(A175,'BalanceSheet 15-8-19'!$A$11:$CN$476,53,FALSE)</f>
        <v>0</v>
      </c>
      <c r="BB175" s="10">
        <f>VLOOKUP(A175,'BalanceSheet 15-8-19'!$A$11:$CN$476,54,FALSE)</f>
        <v>0</v>
      </c>
      <c r="BC175" s="10">
        <f>VLOOKUP(A175,'BalanceSheet 15-8-19'!$A$11:$CN$476,55,FALSE)</f>
        <v>0</v>
      </c>
      <c r="BD175" s="10">
        <f>VLOOKUP(A175,'BalanceSheet 15-8-19'!$A$11:$CN$476,56,FALSE)</f>
        <v>0</v>
      </c>
      <c r="BE175" s="10">
        <f>VLOOKUP(A175,'BalanceSheet 15-8-19'!$A$11:$CN$476,57,FALSE)</f>
        <v>0</v>
      </c>
      <c r="BF175" s="10">
        <f>VLOOKUP(A175,'BalanceSheet 15-8-19'!$A$11:$CN$476,58,FALSE)</f>
        <v>0</v>
      </c>
      <c r="BG175" s="11">
        <f>VLOOKUP(A175,'BalanceSheet 15-8-19'!$A$11:$CN$476,59,FALSE)</f>
        <v>0</v>
      </c>
      <c r="BH175" s="10">
        <f>VLOOKUP(A175,'BalanceSheet 15-8-19'!$A$11:$CN$476,60,FALSE)</f>
        <v>0</v>
      </c>
      <c r="BI175" s="10">
        <f>VLOOKUP(A175,'BalanceSheet 15-8-19'!$A$11:$CN$476,61,FALSE)</f>
        <v>0</v>
      </c>
      <c r="BJ175" s="10">
        <f>VLOOKUP(A175,'BalanceSheet 15-8-19'!$A$11:$CN$476,62,FALSE)</f>
        <v>0</v>
      </c>
      <c r="BK175" s="10"/>
      <c r="BL175" s="10">
        <f>VLOOKUP(A175,'BalanceSheet 15-8-19'!$A$11:$CN$476,64,FALSE)</f>
        <v>0</v>
      </c>
      <c r="BM175" s="10">
        <f>VLOOKUP(A175,'BalanceSheet 15-8-19'!$A$11:$CN$476,65,FALSE)</f>
        <v>0</v>
      </c>
      <c r="BN175" s="10">
        <f>VLOOKUP(A175,'BalanceSheet 15-8-19'!$A$11:$CN$476,66,FALSE)</f>
        <v>0</v>
      </c>
      <c r="BO175" s="10">
        <f>VLOOKUP(A175,'BalanceSheet 15-8-19'!$A$11:$CN$476,67,FALSE)</f>
        <v>0</v>
      </c>
      <c r="BP175" s="10">
        <f>VLOOKUP(A175,'BalanceSheet 15-8-19'!$A$11:$CN$476,68,FALSE)</f>
        <v>0</v>
      </c>
      <c r="BQ175" s="10">
        <f>VLOOKUP(A175,'BalanceSheet 15-8-19'!$A$11:$CN$476,69,FALSE)</f>
        <v>0</v>
      </c>
      <c r="BR175" s="10">
        <f>VLOOKUP(A175,'BalanceSheet 15-8-19'!$A$11:$CN$476,70,FALSE)</f>
        <v>0</v>
      </c>
      <c r="BS175" s="10">
        <f>VLOOKUP(A175,'BalanceSheet 15-8-19'!$A$11:$CN$476,71,FALSE)</f>
        <v>0</v>
      </c>
      <c r="BT175" s="10">
        <f>VLOOKUP(A175,'BalanceSheet 15-8-19'!$A$11:$CN$476,72,FALSE)</f>
        <v>0</v>
      </c>
      <c r="BU175" s="10">
        <f>VLOOKUP(A175,'BalanceSheet 15-8-19'!$A$11:$CN$476,73,FALSE)</f>
        <v>0</v>
      </c>
      <c r="BV175" s="10">
        <f>VLOOKUP(A175,'BalanceSheet 15-8-19'!$A$11:$CN$476,74,FALSE)</f>
        <v>0</v>
      </c>
      <c r="BW175" s="10">
        <f>VLOOKUP(A175,'BalanceSheet 15-8-19'!$A$11:$CN$476,75,FALSE)</f>
        <v>0</v>
      </c>
      <c r="BX175" s="10">
        <f>VLOOKUP(A175,'BalanceSheet 15-8-19'!$A$11:$CN$476,76,FALSE)</f>
        <v>0</v>
      </c>
      <c r="BY175" s="10">
        <f>VLOOKUP(A175,'BalanceSheet 15-8-19'!$A$11:$CN$476,77,FALSE)</f>
        <v>0</v>
      </c>
      <c r="BZ175" s="10">
        <f>VLOOKUP(A175,'BalanceSheet 15-8-19'!$A$11:$CN$476,78,FALSE)</f>
        <v>0</v>
      </c>
      <c r="CA175" s="10">
        <f>VLOOKUP(A175,'BalanceSheet 15-8-19'!$A$11:$CN$476,79,FALSE)</f>
        <v>0</v>
      </c>
      <c r="CB175" s="10">
        <f>VLOOKUP(A175,'BalanceSheet 15-8-19'!$A$11:$CN$476,80,FALSE)</f>
        <v>0</v>
      </c>
      <c r="CC175" s="10">
        <f>VLOOKUP(A175,'BalanceSheet 15-8-19'!$A$11:$CN$476,81,FALSE)</f>
        <v>0</v>
      </c>
      <c r="CD175" s="10">
        <f>VLOOKUP(A175,'BalanceSheet 15-8-19'!$A$11:$CN$476,82,FALSE)</f>
        <v>0</v>
      </c>
      <c r="CE175" s="10">
        <f>VLOOKUP(A175,'BalanceSheet 15-8-19'!$A$11:$CN$476,83,FALSE)</f>
        <v>0</v>
      </c>
      <c r="CF175" s="10">
        <f>VLOOKUP(A175,'BalanceSheet 15-8-19'!$A$11:$CN$476,84,FALSE)</f>
        <v>0</v>
      </c>
      <c r="CG175" s="10">
        <f>VLOOKUP(A175,'BalanceSheet 15-8-19'!$A$11:$CN$476,85,FALSE)</f>
        <v>0</v>
      </c>
      <c r="CH175" s="10">
        <f>VLOOKUP(A175,'BalanceSheet 15-8-19'!$A$11:$CN$476,86,FALSE)</f>
        <v>0</v>
      </c>
      <c r="CI175" s="10">
        <f>VLOOKUP(A175,'BalanceSheet 15-8-19'!$A$11:$CN$476,87,FALSE)</f>
        <v>0</v>
      </c>
      <c r="CJ175" s="10">
        <f>VLOOKUP(A175,'BalanceSheet 15-8-19'!$A$11:$CN$476,88,FALSE)</f>
        <v>0</v>
      </c>
      <c r="CK175" s="10">
        <f>VLOOKUP(A175,'BalanceSheet 15-8-19'!$A$11:$CN$476,89,FALSE)</f>
        <v>0</v>
      </c>
      <c r="CL175" s="10">
        <f>VLOOKUP(A175,'BalanceSheet 15-8-19'!$A$11:$CN$476,90,FALSE)</f>
        <v>0</v>
      </c>
      <c r="CM175" s="10">
        <f>VLOOKUP(A175,'BalanceSheet 15-8-19'!$A$11:$CN$476,91,FALSE)</f>
        <v>0</v>
      </c>
      <c r="CN175" s="3">
        <f>VLOOKUP(A175,'BalanceSheet 15-8-19'!$A$11:$CS$476,92,FALSE)</f>
        <v>0</v>
      </c>
      <c r="CO175" s="3">
        <f>VLOOKUP(A175,'BalanceSheet 15-8-19'!$A$11:$CS$476,93,FALSE)</f>
        <v>0</v>
      </c>
      <c r="CP175" s="3">
        <f>VLOOKUP(A175,'BalanceSheet 15-8-19'!$A$11:$CS$476,94,FALSE)</f>
        <v>0</v>
      </c>
      <c r="CQ175" s="3">
        <f>VLOOKUP(A175,'BalanceSheet 15-8-19'!$A$11:$CS$476,95,FALSE)</f>
        <v>0</v>
      </c>
      <c r="CR175" s="3">
        <f>VLOOKUP(A175,'BalanceSheet 15-8-19'!$A$11:$CS$476,96,FALSE)</f>
        <v>0</v>
      </c>
      <c r="CS175" s="3">
        <f t="shared" ref="CS175" si="15">SUM(B175:CR175)</f>
        <v>100000</v>
      </c>
      <c r="CU175" s="19">
        <f>CS175-('BalanceSheet 15-8-19'!CS175-'BalanceSheet 15-8-19'!CV175-'BalanceSheet 15-8-19'!CW175)</f>
        <v>0</v>
      </c>
      <c r="CW175" s="132">
        <f t="shared" si="8"/>
        <v>0</v>
      </c>
      <c r="CZ175" s="148">
        <f>HLOOKUP(A175,CJE!$I$5:$TV$2054,2050, FALSE)</f>
        <v>-4353855</v>
      </c>
      <c r="DB175" s="148">
        <f t="shared" si="9"/>
        <v>-4253855</v>
      </c>
      <c r="DD175" s="156"/>
      <c r="DE175" s="85"/>
      <c r="DF175" s="85"/>
      <c r="DG175" s="85"/>
      <c r="DH175" s="22"/>
    </row>
    <row r="176" spans="1:112" x14ac:dyDescent="0.2">
      <c r="A176" s="3" t="str">
        <f>'BalanceSheet 15-8-19'!A176</f>
        <v>100-310-01 - interest receivable (loan)</v>
      </c>
      <c r="B176" s="10">
        <f>VLOOKUP(A176,'BalanceSheet 15-8-19'!$A$11:$CN$476,2,FALSE)</f>
        <v>0</v>
      </c>
      <c r="C176" s="10">
        <f>VLOOKUP(A176,'BalanceSheet 15-8-19'!$A$11:$CN$476,3,FALSE)</f>
        <v>0</v>
      </c>
      <c r="D176" s="10">
        <f>VLOOKUP(A176,'BalanceSheet 15-8-19'!$A$11:$CN$476,4,FALSE)</f>
        <v>0</v>
      </c>
      <c r="E176" s="10">
        <f>VLOOKUP(A176,'BalanceSheet 15-8-19'!$A$11:$CN$476,5,FALSE)</f>
        <v>0</v>
      </c>
      <c r="F176" s="10">
        <f>VLOOKUP(A176,'BalanceSheet 15-8-19'!$A$11:$CN$476,6,FALSE)</f>
        <v>0</v>
      </c>
      <c r="G176" s="10">
        <f>VLOOKUP(A176,'BalanceSheet 15-8-19'!$A$11:$CN$476,7,FALSE)</f>
        <v>0</v>
      </c>
      <c r="H176" s="10">
        <f>VLOOKUP(A176,'BalanceSheet 15-8-19'!$A$11:$CN$476,8,FALSE)</f>
        <v>0</v>
      </c>
      <c r="I176" s="10">
        <f>VLOOKUP(A176,'BalanceSheet 15-8-19'!$A$11:$CN$476,9,FALSE)</f>
        <v>0</v>
      </c>
      <c r="J176" s="10"/>
      <c r="K176" s="10">
        <f>VLOOKUP(A176,'BalanceSheet 15-8-19'!$A$11:$CN$476,11,FALSE)</f>
        <v>0</v>
      </c>
      <c r="L176" s="10">
        <f>VLOOKUP(A176,'BalanceSheet 15-8-19'!$A$11:$CN$476,12,FALSE)</f>
        <v>0</v>
      </c>
      <c r="M176" s="144">
        <f>VLOOKUP(A176,'BalanceSheet 15-8-19'!$A$11:$CN$476,13,FALSE)</f>
        <v>0</v>
      </c>
      <c r="N176" s="10">
        <f>VLOOKUP(A176,'BalanceSheet 15-8-19'!$A$11:$CN$476,14,FALSE)</f>
        <v>0</v>
      </c>
      <c r="O176" s="10">
        <f>VLOOKUP(A176,'BalanceSheet 15-8-19'!$A$11:$CN$476,15,FALSE)</f>
        <v>0</v>
      </c>
      <c r="P176" s="10">
        <f>VLOOKUP(A176,'BalanceSheet 15-8-19'!$A$11:$CN$476,16,FALSE)</f>
        <v>0</v>
      </c>
      <c r="Q176" s="10">
        <f>VLOOKUP(A176,'BalanceSheet 15-8-19'!$A$11:$CN$476,17,FALSE)</f>
        <v>0</v>
      </c>
      <c r="R176" s="10">
        <f>VLOOKUP(A176,'BalanceSheet 15-8-19'!$A$11:$CN$476,18,FALSE)</f>
        <v>0</v>
      </c>
      <c r="S176" s="144">
        <f>VLOOKUP(A176,'BalanceSheet 15-8-19'!$A$11:$CN$476,19,FALSE)</f>
        <v>0</v>
      </c>
      <c r="T176" s="10">
        <f>VLOOKUP(A176,'BalanceSheet 15-8-19'!$A$11:$CN$476,20,FALSE)</f>
        <v>0</v>
      </c>
      <c r="U176" s="10">
        <f>VLOOKUP(A176,'BalanceSheet 15-8-19'!$A$11:$CN$476,21,FALSE)</f>
        <v>0</v>
      </c>
      <c r="V176" s="10">
        <f>VLOOKUP(A176,'BalanceSheet 15-8-19'!$A$11:$CN$476,22,FALSE)</f>
        <v>0</v>
      </c>
      <c r="W176" s="10">
        <f>VLOOKUP(A176,'BalanceSheet 15-8-19'!$A$11:$CN$476,23,FALSE)</f>
        <v>0</v>
      </c>
      <c r="X176" s="10">
        <f>VLOOKUP(A176,'BalanceSheet 15-8-19'!$A$11:$CN$476,24,FALSE)</f>
        <v>0</v>
      </c>
      <c r="Y176" s="10">
        <f>VLOOKUP(A176,'BalanceSheet 15-8-19'!$A$11:$CN$476,25,FALSE)</f>
        <v>0</v>
      </c>
      <c r="Z176" s="10">
        <f>VLOOKUP(A176,'BalanceSheet 15-8-19'!$A$11:$CN$476,26,FALSE)</f>
        <v>0</v>
      </c>
      <c r="AA176" s="10">
        <f>VLOOKUP(A176,'BalanceSheet 15-8-19'!$A$11:$CN$476,27,FALSE)</f>
        <v>0</v>
      </c>
      <c r="AB176" s="10">
        <f>VLOOKUP(A176,'BalanceSheet 15-8-19'!$A$11:$CN$476,28,FALSE)</f>
        <v>0</v>
      </c>
      <c r="AC176" s="10">
        <f>VLOOKUP(A176,'BalanceSheet 15-8-19'!$A$11:$CN$476,29,FALSE)</f>
        <v>0</v>
      </c>
      <c r="AD176" s="10">
        <f>VLOOKUP(A176,'BalanceSheet 15-8-19'!$A$11:$CN$476,30,FALSE)</f>
        <v>0</v>
      </c>
      <c r="AE176" s="10">
        <f>VLOOKUP(A176,'BalanceSheet 15-8-19'!$A$11:$CN$476,31,FALSE)</f>
        <v>0</v>
      </c>
      <c r="AF176" s="10">
        <f>VLOOKUP(A176,'BalanceSheet 15-8-19'!$A$11:$CN$476,32,FALSE)</f>
        <v>0</v>
      </c>
      <c r="AG176" s="10">
        <f>VLOOKUP(A176,'BalanceSheet 15-8-19'!$A$11:$CN$476,33,FALSE)</f>
        <v>0</v>
      </c>
      <c r="AH176" s="10">
        <f>VLOOKUP(A176,'BalanceSheet 15-8-19'!$A$11:$CN$476,34,FALSE)</f>
        <v>0</v>
      </c>
      <c r="AI176" s="10">
        <f>VLOOKUP(A176,'BalanceSheet 15-8-19'!$A$11:$CN$476,35,FALSE)</f>
        <v>0</v>
      </c>
      <c r="AJ176" s="10">
        <f>VLOOKUP(A176,'BalanceSheet 15-8-19'!$A$11:$CN$476,36,FALSE)</f>
        <v>0</v>
      </c>
      <c r="AK176" s="10">
        <f>VLOOKUP(A176,'BalanceSheet 15-8-19'!$A$11:$CN$476,37,FALSE)</f>
        <v>0</v>
      </c>
      <c r="AL176" s="10">
        <f>VLOOKUP(A176,'BalanceSheet 15-8-19'!$A$11:$CN$476,38,FALSE)</f>
        <v>0</v>
      </c>
      <c r="AM176" s="10">
        <f>VLOOKUP(A176,'BalanceSheet 15-8-19'!$A$11:$CN$476,39,FALSE)</f>
        <v>0</v>
      </c>
      <c r="AN176" s="10">
        <f>VLOOKUP(A176,'BalanceSheet 15-8-19'!$A$11:$CN$476,40,FALSE)</f>
        <v>0</v>
      </c>
      <c r="AO176" s="10">
        <f>VLOOKUP(A176,'BalanceSheet 15-8-19'!$A$11:$CN$476,41,FALSE)</f>
        <v>0</v>
      </c>
      <c r="AP176" s="10">
        <f>VLOOKUP(A176,'BalanceSheet 15-8-19'!$A$11:$CN$476,42,FALSE)</f>
        <v>0</v>
      </c>
      <c r="AQ176" s="10">
        <f>VLOOKUP(A176,'BalanceSheet 15-8-19'!$A$11:$CN$476,43,FALSE)</f>
        <v>0</v>
      </c>
      <c r="AR176" s="10">
        <f>VLOOKUP(A176,'BalanceSheet 15-8-19'!$A$11:$CN$476,44,FALSE)</f>
        <v>0</v>
      </c>
      <c r="AS176" s="10">
        <f>VLOOKUP(A176,'BalanceSheet 15-8-19'!$A$11:$CN$476,45,FALSE)</f>
        <v>0</v>
      </c>
      <c r="AT176" s="10">
        <f>VLOOKUP(A176,'BalanceSheet 15-8-19'!$A$11:$CN$476,46,FALSE)</f>
        <v>0</v>
      </c>
      <c r="AU176" s="10">
        <f>VLOOKUP(A176,'BalanceSheet 15-8-19'!$A$11:$CN$476,47,FALSE)</f>
        <v>0</v>
      </c>
      <c r="AV176" s="10">
        <f>VLOOKUP(A176,'BalanceSheet 15-8-19'!$A$11:$CN$476,48,FALSE)</f>
        <v>0</v>
      </c>
      <c r="AW176" s="10">
        <f>VLOOKUP(A176,'BalanceSheet 15-8-19'!$A$11:$CN$476,49,FALSE)</f>
        <v>0</v>
      </c>
      <c r="AX176" s="10">
        <f>VLOOKUP(A176,'BalanceSheet 15-8-19'!$A$11:$CN$476,50,FALSE)</f>
        <v>0</v>
      </c>
      <c r="AY176" s="10">
        <f>VLOOKUP(A176,'BalanceSheet 15-8-19'!$A$11:$CN$476,51,FALSE)</f>
        <v>0</v>
      </c>
      <c r="AZ176" s="10">
        <f>VLOOKUP(A176,'BalanceSheet 15-8-19'!$A$11:$CN$476,52,FALSE)</f>
        <v>0</v>
      </c>
      <c r="BA176" s="10">
        <f>VLOOKUP(A176,'BalanceSheet 15-8-19'!$A$11:$CN$476,53,FALSE)</f>
        <v>0</v>
      </c>
      <c r="BB176" s="10">
        <f>VLOOKUP(A176,'BalanceSheet 15-8-19'!$A$11:$CN$476,54,FALSE)</f>
        <v>0</v>
      </c>
      <c r="BC176" s="10">
        <f>VLOOKUP(A176,'BalanceSheet 15-8-19'!$A$11:$CN$476,55,FALSE)</f>
        <v>0</v>
      </c>
      <c r="BD176" s="10">
        <f>VLOOKUP(A176,'BalanceSheet 15-8-19'!$A$11:$CN$476,56,FALSE)</f>
        <v>0</v>
      </c>
      <c r="BE176" s="10">
        <f>VLOOKUP(A176,'BalanceSheet 15-8-19'!$A$11:$CN$476,57,FALSE)</f>
        <v>0</v>
      </c>
      <c r="BF176" s="10">
        <f>VLOOKUP(A176,'BalanceSheet 15-8-19'!$A$11:$CN$476,58,FALSE)</f>
        <v>0</v>
      </c>
      <c r="BG176" s="11">
        <f>VLOOKUP(A176,'BalanceSheet 15-8-19'!$A$11:$CN$476,59,FALSE)</f>
        <v>0</v>
      </c>
      <c r="BH176" s="10">
        <f>VLOOKUP(A176,'BalanceSheet 15-8-19'!$A$11:$CN$476,60,FALSE)</f>
        <v>0</v>
      </c>
      <c r="BI176" s="10">
        <f>VLOOKUP(A176,'BalanceSheet 15-8-19'!$A$11:$CN$476,61,FALSE)</f>
        <v>0</v>
      </c>
      <c r="BJ176" s="10">
        <f>VLOOKUP(A176,'BalanceSheet 15-8-19'!$A$11:$CN$476,62,FALSE)</f>
        <v>0</v>
      </c>
      <c r="BK176" s="10"/>
      <c r="BL176" s="10">
        <f>VLOOKUP(A176,'BalanceSheet 15-8-19'!$A$11:$CN$476,64,FALSE)</f>
        <v>0</v>
      </c>
      <c r="BM176" s="10">
        <f>VLOOKUP(A176,'BalanceSheet 15-8-19'!$A$11:$CN$476,65,FALSE)</f>
        <v>0</v>
      </c>
      <c r="BN176" s="10">
        <f>VLOOKUP(A176,'BalanceSheet 15-8-19'!$A$11:$CN$476,66,FALSE)</f>
        <v>0</v>
      </c>
      <c r="BO176" s="10">
        <f>VLOOKUP(A176,'BalanceSheet 15-8-19'!$A$11:$CN$476,67,FALSE)</f>
        <v>0</v>
      </c>
      <c r="BP176" s="10">
        <f>VLOOKUP(A176,'BalanceSheet 15-8-19'!$A$11:$CN$476,68,FALSE)</f>
        <v>0</v>
      </c>
      <c r="BQ176" s="10">
        <f>VLOOKUP(A176,'BalanceSheet 15-8-19'!$A$11:$CN$476,69,FALSE)</f>
        <v>0</v>
      </c>
      <c r="BR176" s="10">
        <f>VLOOKUP(A176,'BalanceSheet 15-8-19'!$A$11:$CN$476,70,FALSE)</f>
        <v>0</v>
      </c>
      <c r="BS176" s="10">
        <f>VLOOKUP(A176,'BalanceSheet 15-8-19'!$A$11:$CN$476,71,FALSE)</f>
        <v>0</v>
      </c>
      <c r="BT176" s="10">
        <f>VLOOKUP(A176,'BalanceSheet 15-8-19'!$A$11:$CN$476,72,FALSE)</f>
        <v>0</v>
      </c>
      <c r="BU176" s="10">
        <f>VLOOKUP(A176,'BalanceSheet 15-8-19'!$A$11:$CN$476,73,FALSE)</f>
        <v>0</v>
      </c>
      <c r="BV176" s="10">
        <f>VLOOKUP(A176,'BalanceSheet 15-8-19'!$A$11:$CN$476,74,FALSE)</f>
        <v>0</v>
      </c>
      <c r="BW176" s="10">
        <f>VLOOKUP(A176,'BalanceSheet 15-8-19'!$A$11:$CN$476,75,FALSE)</f>
        <v>0</v>
      </c>
      <c r="BX176" s="10">
        <f>VLOOKUP(A176,'BalanceSheet 15-8-19'!$A$11:$CN$476,76,FALSE)</f>
        <v>0</v>
      </c>
      <c r="BY176" s="10">
        <f>VLOOKUP(A176,'BalanceSheet 15-8-19'!$A$11:$CN$476,77,FALSE)</f>
        <v>0</v>
      </c>
      <c r="BZ176" s="10">
        <f>VLOOKUP(A176,'BalanceSheet 15-8-19'!$A$11:$CN$476,78,FALSE)</f>
        <v>0</v>
      </c>
      <c r="CA176" s="10">
        <f>VLOOKUP(A176,'BalanceSheet 15-8-19'!$A$11:$CN$476,79,FALSE)</f>
        <v>0</v>
      </c>
      <c r="CB176" s="10">
        <f>VLOOKUP(A176,'BalanceSheet 15-8-19'!$A$11:$CN$476,80,FALSE)</f>
        <v>0</v>
      </c>
      <c r="CC176" s="10">
        <f>VLOOKUP(A176,'BalanceSheet 15-8-19'!$A$11:$CN$476,81,FALSE)</f>
        <v>0</v>
      </c>
      <c r="CD176" s="10">
        <f>VLOOKUP(A176,'BalanceSheet 15-8-19'!$A$11:$CN$476,82,FALSE)</f>
        <v>0</v>
      </c>
      <c r="CE176" s="10">
        <f>VLOOKUP(A176,'BalanceSheet 15-8-19'!$A$11:$CN$476,83,FALSE)</f>
        <v>0</v>
      </c>
      <c r="CF176" s="10">
        <f>VLOOKUP(A176,'BalanceSheet 15-8-19'!$A$11:$CN$476,84,FALSE)</f>
        <v>0</v>
      </c>
      <c r="CG176" s="10">
        <f>VLOOKUP(A176,'BalanceSheet 15-8-19'!$A$11:$CN$476,85,FALSE)</f>
        <v>0</v>
      </c>
      <c r="CH176" s="10">
        <f>VLOOKUP(A176,'BalanceSheet 15-8-19'!$A$11:$CN$476,86,FALSE)</f>
        <v>0</v>
      </c>
      <c r="CI176" s="10">
        <f>VLOOKUP(A176,'BalanceSheet 15-8-19'!$A$11:$CN$476,87,FALSE)</f>
        <v>0</v>
      </c>
      <c r="CJ176" s="10">
        <f>VLOOKUP(A176,'BalanceSheet 15-8-19'!$A$11:$CN$476,88,FALSE)</f>
        <v>0</v>
      </c>
      <c r="CK176" s="10">
        <f>VLOOKUP(A176,'BalanceSheet 15-8-19'!$A$11:$CN$476,89,FALSE)</f>
        <v>0</v>
      </c>
      <c r="CL176" s="10">
        <f>VLOOKUP(A176,'BalanceSheet 15-8-19'!$A$11:$CN$476,90,FALSE)</f>
        <v>0</v>
      </c>
      <c r="CM176" s="10">
        <f>VLOOKUP(A176,'BalanceSheet 15-8-19'!$A$11:$CN$476,91,FALSE)</f>
        <v>0</v>
      </c>
      <c r="CN176" s="3">
        <f>VLOOKUP(A176,'BalanceSheet 15-8-19'!$A$11:$CS$476,92,FALSE)</f>
        <v>0</v>
      </c>
      <c r="CO176" s="3">
        <f>VLOOKUP(A176,'BalanceSheet 15-8-19'!$A$11:$CS$476,93,FALSE)</f>
        <v>0</v>
      </c>
      <c r="CP176" s="3">
        <f>VLOOKUP(A176,'BalanceSheet 15-8-19'!$A$11:$CS$476,94,FALSE)</f>
        <v>0</v>
      </c>
      <c r="CQ176" s="3">
        <f>VLOOKUP(A176,'BalanceSheet 15-8-19'!$A$11:$CS$476,95,FALSE)</f>
        <v>0</v>
      </c>
      <c r="CR176" s="3">
        <f>VLOOKUP(A176,'BalanceSheet 15-8-19'!$A$11:$CS$476,96,FALSE)</f>
        <v>0</v>
      </c>
      <c r="CS176" s="3">
        <f t="shared" si="10"/>
        <v>0</v>
      </c>
      <c r="CU176" s="19">
        <f>CS176-('BalanceSheet 15-8-19'!CS176-'BalanceSheet 15-8-19'!CV176-'BalanceSheet 15-8-19'!CW176)</f>
        <v>0</v>
      </c>
      <c r="CW176" s="132">
        <f t="shared" si="8"/>
        <v>0</v>
      </c>
      <c r="CZ176" s="148">
        <f>HLOOKUP(A176,CJE!$I$5:$TV$2054,2050, FALSE)</f>
        <v>4327223</v>
      </c>
      <c r="DB176" s="148">
        <f t="shared" si="9"/>
        <v>4327223</v>
      </c>
      <c r="DD176" s="155"/>
      <c r="DE176" s="85"/>
      <c r="DF176" s="85"/>
      <c r="DG176" s="85"/>
      <c r="DH176" s="22"/>
    </row>
    <row r="177" spans="1:112" x14ac:dyDescent="0.2">
      <c r="A177" s="4" t="str">
        <f>'BalanceSheet 15-8-19'!A177</f>
        <v>Total - 100-310 - Loan to Related Parties</v>
      </c>
      <c r="B177" s="9">
        <f>VLOOKUP(A177,'BalanceSheet 15-8-19'!$A$11:$CN$476,2,FALSE)</f>
        <v>0</v>
      </c>
      <c r="C177" s="9">
        <f>VLOOKUP(A177,'BalanceSheet 15-8-19'!$A$11:$CN$476,3,FALSE)</f>
        <v>0</v>
      </c>
      <c r="D177" s="9">
        <f>VLOOKUP(A177,'BalanceSheet 15-8-19'!$A$11:$CN$476,4,FALSE)</f>
        <v>0</v>
      </c>
      <c r="E177" s="9">
        <f>VLOOKUP(A177,'BalanceSheet 15-8-19'!$A$11:$CN$476,5,FALSE)</f>
        <v>100000</v>
      </c>
      <c r="F177" s="9">
        <f>VLOOKUP(A177,'BalanceSheet 15-8-19'!$A$11:$CN$476,6,FALSE)</f>
        <v>0</v>
      </c>
      <c r="G177" s="9">
        <f>VLOOKUP(A177,'BalanceSheet 15-8-19'!$A$11:$CN$476,7,FALSE)</f>
        <v>0</v>
      </c>
      <c r="H177" s="9">
        <f>VLOOKUP(A177,'BalanceSheet 15-8-19'!$A$11:$CN$476,8,FALSE)</f>
        <v>0</v>
      </c>
      <c r="I177" s="9">
        <f>VLOOKUP(A177,'BalanceSheet 15-8-19'!$A$11:$CN$476,9,FALSE)</f>
        <v>0</v>
      </c>
      <c r="J177" s="9"/>
      <c r="K177" s="9">
        <f>VLOOKUP(A177,'BalanceSheet 15-8-19'!$A$11:$CN$476,11,FALSE)</f>
        <v>0</v>
      </c>
      <c r="L177" s="9">
        <f>VLOOKUP(A177,'BalanceSheet 15-8-19'!$A$11:$CN$476,12,FALSE)</f>
        <v>0</v>
      </c>
      <c r="M177" s="194">
        <f>VLOOKUP(A177,'BalanceSheet 15-8-19'!$A$11:$CN$476,13,FALSE)</f>
        <v>0</v>
      </c>
      <c r="N177" s="9">
        <f>VLOOKUP(A177,'BalanceSheet 15-8-19'!$A$11:$CN$476,14,FALSE)</f>
        <v>0</v>
      </c>
      <c r="O177" s="9">
        <f>VLOOKUP(A177,'BalanceSheet 15-8-19'!$A$11:$CN$476,15,FALSE)</f>
        <v>0</v>
      </c>
      <c r="P177" s="9">
        <f>VLOOKUP(A177,'BalanceSheet 15-8-19'!$A$11:$CN$476,16,FALSE)</f>
        <v>0</v>
      </c>
      <c r="Q177" s="9">
        <f>VLOOKUP(A177,'BalanceSheet 15-8-19'!$A$11:$CN$476,17,FALSE)</f>
        <v>0</v>
      </c>
      <c r="R177" s="9">
        <f>VLOOKUP(A177,'BalanceSheet 15-8-19'!$A$11:$CN$476,18,FALSE)</f>
        <v>0</v>
      </c>
      <c r="S177" s="194">
        <f>VLOOKUP(A177,'BalanceSheet 15-8-19'!$A$11:$CN$476,19,FALSE)</f>
        <v>0</v>
      </c>
      <c r="T177" s="9">
        <f>VLOOKUP(A177,'BalanceSheet 15-8-19'!$A$11:$CN$476,20,FALSE)</f>
        <v>0</v>
      </c>
      <c r="U177" s="9">
        <f>VLOOKUP(A177,'BalanceSheet 15-8-19'!$A$11:$CN$476,21,FALSE)</f>
        <v>0</v>
      </c>
      <c r="V177" s="9">
        <f>VLOOKUP(A177,'BalanceSheet 15-8-19'!$A$11:$CN$476,22,FALSE)</f>
        <v>0</v>
      </c>
      <c r="W177" s="9">
        <f>VLOOKUP(A177,'BalanceSheet 15-8-19'!$A$11:$CN$476,23,FALSE)</f>
        <v>0</v>
      </c>
      <c r="X177" s="9">
        <f>VLOOKUP(A177,'BalanceSheet 15-8-19'!$A$11:$CN$476,24,FALSE)</f>
        <v>0</v>
      </c>
      <c r="Y177" s="9">
        <f>VLOOKUP(A177,'BalanceSheet 15-8-19'!$A$11:$CN$476,25,FALSE)</f>
        <v>0</v>
      </c>
      <c r="Z177" s="9">
        <f>VLOOKUP(A177,'BalanceSheet 15-8-19'!$A$11:$CN$476,26,FALSE)</f>
        <v>0</v>
      </c>
      <c r="AA177" s="9">
        <f>VLOOKUP(A177,'BalanceSheet 15-8-19'!$A$11:$CN$476,27,FALSE)</f>
        <v>0</v>
      </c>
      <c r="AB177" s="9">
        <f>VLOOKUP(A177,'BalanceSheet 15-8-19'!$A$11:$CN$476,28,FALSE)</f>
        <v>0</v>
      </c>
      <c r="AC177" s="9">
        <f>VLOOKUP(A177,'BalanceSheet 15-8-19'!$A$11:$CN$476,29,FALSE)</f>
        <v>0</v>
      </c>
      <c r="AD177" s="9">
        <f>VLOOKUP(A177,'BalanceSheet 15-8-19'!$A$11:$CN$476,30,FALSE)</f>
        <v>0</v>
      </c>
      <c r="AE177" s="9">
        <f>VLOOKUP(A177,'BalanceSheet 15-8-19'!$A$11:$CN$476,31,FALSE)</f>
        <v>0</v>
      </c>
      <c r="AF177" s="9">
        <f>VLOOKUP(A177,'BalanceSheet 15-8-19'!$A$11:$CN$476,32,FALSE)</f>
        <v>0</v>
      </c>
      <c r="AG177" s="9">
        <f>VLOOKUP(A177,'BalanceSheet 15-8-19'!$A$11:$CN$476,33,FALSE)</f>
        <v>0</v>
      </c>
      <c r="AH177" s="9">
        <f>VLOOKUP(A177,'BalanceSheet 15-8-19'!$A$11:$CN$476,34,FALSE)</f>
        <v>0</v>
      </c>
      <c r="AI177" s="9">
        <f>VLOOKUP(A177,'BalanceSheet 15-8-19'!$A$11:$CN$476,35,FALSE)</f>
        <v>0</v>
      </c>
      <c r="AJ177" s="9">
        <f>VLOOKUP(A177,'BalanceSheet 15-8-19'!$A$11:$CN$476,36,FALSE)</f>
        <v>0</v>
      </c>
      <c r="AK177" s="9">
        <f>VLOOKUP(A177,'BalanceSheet 15-8-19'!$A$11:$CN$476,37,FALSE)</f>
        <v>0</v>
      </c>
      <c r="AL177" s="9">
        <f>VLOOKUP(A177,'BalanceSheet 15-8-19'!$A$11:$CN$476,38,FALSE)</f>
        <v>0</v>
      </c>
      <c r="AM177" s="9">
        <f>VLOOKUP(A177,'BalanceSheet 15-8-19'!$A$11:$CN$476,39,FALSE)</f>
        <v>0</v>
      </c>
      <c r="AN177" s="9">
        <f>VLOOKUP(A177,'BalanceSheet 15-8-19'!$A$11:$CN$476,40,FALSE)</f>
        <v>0</v>
      </c>
      <c r="AO177" s="9">
        <f>VLOOKUP(A177,'BalanceSheet 15-8-19'!$A$11:$CN$476,41,FALSE)</f>
        <v>0</v>
      </c>
      <c r="AP177" s="9">
        <f>VLOOKUP(A177,'BalanceSheet 15-8-19'!$A$11:$CN$476,42,FALSE)</f>
        <v>0</v>
      </c>
      <c r="AQ177" s="9">
        <f>VLOOKUP(A177,'BalanceSheet 15-8-19'!$A$11:$CN$476,43,FALSE)</f>
        <v>0</v>
      </c>
      <c r="AR177" s="9">
        <f>VLOOKUP(A177,'BalanceSheet 15-8-19'!$A$11:$CN$476,44,FALSE)</f>
        <v>0</v>
      </c>
      <c r="AS177" s="9">
        <f>VLOOKUP(A177,'BalanceSheet 15-8-19'!$A$11:$CN$476,45,FALSE)</f>
        <v>0</v>
      </c>
      <c r="AT177" s="9">
        <f>VLOOKUP(A177,'BalanceSheet 15-8-19'!$A$11:$CN$476,46,FALSE)</f>
        <v>0</v>
      </c>
      <c r="AU177" s="9">
        <f>VLOOKUP(A177,'BalanceSheet 15-8-19'!$A$11:$CN$476,47,FALSE)</f>
        <v>0</v>
      </c>
      <c r="AV177" s="9">
        <f>VLOOKUP(A177,'BalanceSheet 15-8-19'!$A$11:$CN$476,48,FALSE)</f>
        <v>0</v>
      </c>
      <c r="AW177" s="9">
        <f>VLOOKUP(A177,'BalanceSheet 15-8-19'!$A$11:$CN$476,49,FALSE)</f>
        <v>0</v>
      </c>
      <c r="AX177" s="9">
        <f>VLOOKUP(A177,'BalanceSheet 15-8-19'!$A$11:$CN$476,50,FALSE)</f>
        <v>0</v>
      </c>
      <c r="AY177" s="9">
        <f>VLOOKUP(A177,'BalanceSheet 15-8-19'!$A$11:$CN$476,51,FALSE)</f>
        <v>0</v>
      </c>
      <c r="AZ177" s="9">
        <f>VLOOKUP(A177,'BalanceSheet 15-8-19'!$A$11:$CN$476,52,FALSE)</f>
        <v>0</v>
      </c>
      <c r="BA177" s="9">
        <f>VLOOKUP(A177,'BalanceSheet 15-8-19'!$A$11:$CN$476,53,FALSE)</f>
        <v>0</v>
      </c>
      <c r="BB177" s="9">
        <f>VLOOKUP(A177,'BalanceSheet 15-8-19'!$A$11:$CN$476,54,FALSE)</f>
        <v>0</v>
      </c>
      <c r="BC177" s="9">
        <f>VLOOKUP(A177,'BalanceSheet 15-8-19'!$A$11:$CN$476,55,FALSE)</f>
        <v>0</v>
      </c>
      <c r="BD177" s="9">
        <f>VLOOKUP(A177,'BalanceSheet 15-8-19'!$A$11:$CN$476,56,FALSE)</f>
        <v>0</v>
      </c>
      <c r="BE177" s="9">
        <f>VLOOKUP(A177,'BalanceSheet 15-8-19'!$A$11:$CN$476,57,FALSE)</f>
        <v>0</v>
      </c>
      <c r="BF177" s="9">
        <f>VLOOKUP(A177,'BalanceSheet 15-8-19'!$A$11:$CN$476,58,FALSE)</f>
        <v>0</v>
      </c>
      <c r="BG177" s="7">
        <f>VLOOKUP(A177,'BalanceSheet 15-8-19'!$A$11:$CN$476,59,FALSE)</f>
        <v>0</v>
      </c>
      <c r="BH177" s="9">
        <f>VLOOKUP(A177,'BalanceSheet 15-8-19'!$A$11:$CN$476,60,FALSE)</f>
        <v>0</v>
      </c>
      <c r="BI177" s="9">
        <f>VLOOKUP(A177,'BalanceSheet 15-8-19'!$A$11:$CN$476,61,FALSE)</f>
        <v>0</v>
      </c>
      <c r="BJ177" s="9">
        <f>VLOOKUP(A177,'BalanceSheet 15-8-19'!$A$11:$CN$476,62,FALSE)</f>
        <v>0</v>
      </c>
      <c r="BK177" s="9"/>
      <c r="BL177" s="9">
        <f>VLOOKUP(A177,'BalanceSheet 15-8-19'!$A$11:$CN$476,64,FALSE)</f>
        <v>0</v>
      </c>
      <c r="BM177" s="9">
        <f>VLOOKUP(A177,'BalanceSheet 15-8-19'!$A$11:$CN$476,65,FALSE)</f>
        <v>0</v>
      </c>
      <c r="BN177" s="9">
        <f>VLOOKUP(A177,'BalanceSheet 15-8-19'!$A$11:$CN$476,66,FALSE)</f>
        <v>0</v>
      </c>
      <c r="BO177" s="9">
        <f>VLOOKUP(A177,'BalanceSheet 15-8-19'!$A$11:$CN$476,67,FALSE)</f>
        <v>0</v>
      </c>
      <c r="BP177" s="9">
        <f>VLOOKUP(A177,'BalanceSheet 15-8-19'!$A$11:$CN$476,68,FALSE)</f>
        <v>0</v>
      </c>
      <c r="BQ177" s="9">
        <f>VLOOKUP(A177,'BalanceSheet 15-8-19'!$A$11:$CN$476,69,FALSE)</f>
        <v>0</v>
      </c>
      <c r="BR177" s="9">
        <f>VLOOKUP(A177,'BalanceSheet 15-8-19'!$A$11:$CN$476,70,FALSE)</f>
        <v>0</v>
      </c>
      <c r="BS177" s="9">
        <f>VLOOKUP(A177,'BalanceSheet 15-8-19'!$A$11:$CN$476,71,FALSE)</f>
        <v>0</v>
      </c>
      <c r="BT177" s="9">
        <f>VLOOKUP(A177,'BalanceSheet 15-8-19'!$A$11:$CN$476,72,FALSE)</f>
        <v>0</v>
      </c>
      <c r="BU177" s="9">
        <f>VLOOKUP(A177,'BalanceSheet 15-8-19'!$A$11:$CN$476,73,FALSE)</f>
        <v>0</v>
      </c>
      <c r="BV177" s="9">
        <f>VLOOKUP(A177,'BalanceSheet 15-8-19'!$A$11:$CN$476,74,FALSE)</f>
        <v>0</v>
      </c>
      <c r="BW177" s="9">
        <f>VLOOKUP(A177,'BalanceSheet 15-8-19'!$A$11:$CN$476,75,FALSE)</f>
        <v>0</v>
      </c>
      <c r="BX177" s="9">
        <f>VLOOKUP(A177,'BalanceSheet 15-8-19'!$A$11:$CN$476,76,FALSE)</f>
        <v>0</v>
      </c>
      <c r="BY177" s="9">
        <f>VLOOKUP(A177,'BalanceSheet 15-8-19'!$A$11:$CN$476,77,FALSE)</f>
        <v>0</v>
      </c>
      <c r="BZ177" s="9">
        <f>VLOOKUP(A177,'BalanceSheet 15-8-19'!$A$11:$CN$476,78,FALSE)</f>
        <v>0</v>
      </c>
      <c r="CA177" s="9">
        <f>VLOOKUP(A177,'BalanceSheet 15-8-19'!$A$11:$CN$476,79,FALSE)</f>
        <v>0</v>
      </c>
      <c r="CB177" s="9">
        <f>VLOOKUP(A177,'BalanceSheet 15-8-19'!$A$11:$CN$476,80,FALSE)</f>
        <v>0</v>
      </c>
      <c r="CC177" s="9">
        <f>VLOOKUP(A177,'BalanceSheet 15-8-19'!$A$11:$CN$476,81,FALSE)</f>
        <v>0</v>
      </c>
      <c r="CD177" s="9">
        <f>VLOOKUP(A177,'BalanceSheet 15-8-19'!$A$11:$CN$476,82,FALSE)</f>
        <v>0</v>
      </c>
      <c r="CE177" s="9">
        <f>VLOOKUP(A177,'BalanceSheet 15-8-19'!$A$11:$CN$476,83,FALSE)</f>
        <v>0</v>
      </c>
      <c r="CF177" s="9">
        <f>VLOOKUP(A177,'BalanceSheet 15-8-19'!$A$11:$CN$476,84,FALSE)</f>
        <v>0</v>
      </c>
      <c r="CG177" s="9">
        <f>VLOOKUP(A177,'BalanceSheet 15-8-19'!$A$11:$CN$476,85,FALSE)</f>
        <v>0</v>
      </c>
      <c r="CH177" s="9">
        <f>VLOOKUP(A177,'BalanceSheet 15-8-19'!$A$11:$CN$476,86,FALSE)</f>
        <v>0</v>
      </c>
      <c r="CI177" s="9">
        <f>VLOOKUP(A177,'BalanceSheet 15-8-19'!$A$11:$CN$476,87,FALSE)</f>
        <v>0</v>
      </c>
      <c r="CJ177" s="9">
        <f>VLOOKUP(A177,'BalanceSheet 15-8-19'!$A$11:$CN$476,88,FALSE)</f>
        <v>0</v>
      </c>
      <c r="CK177" s="9">
        <f>VLOOKUP(A177,'BalanceSheet 15-8-19'!$A$11:$CN$476,89,FALSE)</f>
        <v>0</v>
      </c>
      <c r="CL177" s="9">
        <f>VLOOKUP(A177,'BalanceSheet 15-8-19'!$A$11:$CN$476,90,FALSE)</f>
        <v>0</v>
      </c>
      <c r="CM177" s="9">
        <f>VLOOKUP(A177,'BalanceSheet 15-8-19'!$A$11:$CN$476,91,FALSE)</f>
        <v>0</v>
      </c>
      <c r="CN177" s="9">
        <f>VLOOKUP(A177,'BalanceSheet 15-8-19'!$A$11:$CS$476,92,FALSE)</f>
        <v>0</v>
      </c>
      <c r="CO177" s="9">
        <f>VLOOKUP(A177,'BalanceSheet 15-8-19'!$A$11:$CS$476,93,FALSE)</f>
        <v>0</v>
      </c>
      <c r="CP177" s="9">
        <f>VLOOKUP(A177,'BalanceSheet 15-8-19'!$A$11:$CS$476,94,FALSE)</f>
        <v>0</v>
      </c>
      <c r="CQ177" s="9">
        <f>VLOOKUP(A177,'BalanceSheet 15-8-19'!$A$11:$CS$476,95,FALSE)</f>
        <v>0</v>
      </c>
      <c r="CR177" s="9">
        <f>VLOOKUP(A177,'BalanceSheet 15-8-19'!$A$11:$CS$476,96,FALSE)</f>
        <v>0</v>
      </c>
      <c r="CS177" s="9">
        <f t="shared" si="10"/>
        <v>100000</v>
      </c>
      <c r="CU177" s="19">
        <f>CS177-('BalanceSheet 15-8-19'!CS177-'BalanceSheet 15-8-19'!CV177-'BalanceSheet 15-8-19'!CW177)</f>
        <v>0</v>
      </c>
      <c r="CW177" s="132">
        <f t="shared" si="8"/>
        <v>0</v>
      </c>
      <c r="CZ177" s="148"/>
      <c r="DB177" s="162">
        <f>SUM(DB175:DB176)</f>
        <v>73368</v>
      </c>
      <c r="DD177" s="155"/>
      <c r="DE177" s="85"/>
      <c r="DF177" s="85"/>
      <c r="DG177" s="85"/>
      <c r="DH177" s="22"/>
    </row>
    <row r="178" spans="1:112" x14ac:dyDescent="0.2">
      <c r="A178" s="12" t="str">
        <f>'BalanceSheet 15-8-19'!A178</f>
        <v>100-320 - Short term loan</v>
      </c>
      <c r="B178" s="3">
        <f>VLOOKUP(A178,'BalanceSheet 15-8-19'!$A$11:$CN$476,2,FALSE)</f>
        <v>0</v>
      </c>
      <c r="C178" s="3">
        <f>VLOOKUP(A178,'BalanceSheet 15-8-19'!$A$11:$CN$476,3,FALSE)</f>
        <v>0</v>
      </c>
      <c r="D178" s="3">
        <f>VLOOKUP(A178,'BalanceSheet 15-8-19'!$A$11:$CN$476,4,FALSE)</f>
        <v>0</v>
      </c>
      <c r="E178" s="3">
        <f>VLOOKUP(A178,'BalanceSheet 15-8-19'!$A$11:$CN$476,5,FALSE)</f>
        <v>0</v>
      </c>
      <c r="F178" s="3">
        <f>VLOOKUP(A178,'BalanceSheet 15-8-19'!$A$11:$CN$476,6,FALSE)</f>
        <v>0</v>
      </c>
      <c r="G178" s="3">
        <f>VLOOKUP(A178,'BalanceSheet 15-8-19'!$A$11:$CN$476,7,FALSE)</f>
        <v>0</v>
      </c>
      <c r="H178" s="3">
        <f>VLOOKUP(A178,'BalanceSheet 15-8-19'!$A$11:$CN$476,8,FALSE)</f>
        <v>0</v>
      </c>
      <c r="I178" s="3">
        <f>VLOOKUP(A178,'BalanceSheet 15-8-19'!$A$11:$CN$476,9,FALSE)</f>
        <v>0</v>
      </c>
      <c r="J178" s="3"/>
      <c r="K178" s="3">
        <f>VLOOKUP(A178,'BalanceSheet 15-8-19'!$A$11:$CN$476,11,FALSE)</f>
        <v>0</v>
      </c>
      <c r="L178" s="3">
        <f>VLOOKUP(A178,'BalanceSheet 15-8-19'!$A$11:$CN$476,12,FALSE)</f>
        <v>0</v>
      </c>
      <c r="M178" s="3">
        <f>VLOOKUP(A178,'BalanceSheet 15-8-19'!$A$11:$CN$476,13,FALSE)</f>
        <v>0</v>
      </c>
      <c r="N178" s="3">
        <f>VLOOKUP(A178,'BalanceSheet 15-8-19'!$A$11:$CN$476,14,FALSE)</f>
        <v>0</v>
      </c>
      <c r="O178" s="3">
        <f>VLOOKUP(A178,'BalanceSheet 15-8-19'!$A$11:$CN$476,15,FALSE)</f>
        <v>0</v>
      </c>
      <c r="P178" s="3">
        <f>VLOOKUP(A178,'BalanceSheet 15-8-19'!$A$11:$CN$476,16,FALSE)</f>
        <v>0</v>
      </c>
      <c r="Q178" s="3">
        <f>VLOOKUP(A178,'BalanceSheet 15-8-19'!$A$11:$CN$476,17,FALSE)</f>
        <v>0</v>
      </c>
      <c r="R178" s="3">
        <f>VLOOKUP(A178,'BalanceSheet 15-8-19'!$A$11:$CN$476,18,FALSE)</f>
        <v>0</v>
      </c>
      <c r="S178" s="3">
        <f>VLOOKUP(A178,'BalanceSheet 15-8-19'!$A$11:$CN$476,19,FALSE)</f>
        <v>0</v>
      </c>
      <c r="T178" s="3">
        <f>VLOOKUP(A178,'BalanceSheet 15-8-19'!$A$11:$CN$476,20,FALSE)</f>
        <v>0</v>
      </c>
      <c r="U178" s="3">
        <f>VLOOKUP(A178,'BalanceSheet 15-8-19'!$A$11:$CN$476,21,FALSE)</f>
        <v>0</v>
      </c>
      <c r="V178" s="3">
        <f>VLOOKUP(A178,'BalanceSheet 15-8-19'!$A$11:$CN$476,22,FALSE)</f>
        <v>0</v>
      </c>
      <c r="W178" s="3">
        <f>VLOOKUP(A178,'BalanceSheet 15-8-19'!$A$11:$CN$476,23,FALSE)</f>
        <v>0</v>
      </c>
      <c r="X178" s="3">
        <f>VLOOKUP(A178,'BalanceSheet 15-8-19'!$A$11:$CN$476,24,FALSE)</f>
        <v>0</v>
      </c>
      <c r="Y178" s="3">
        <f>VLOOKUP(A178,'BalanceSheet 15-8-19'!$A$11:$CN$476,25,FALSE)</f>
        <v>0</v>
      </c>
      <c r="Z178" s="3">
        <f>VLOOKUP(A178,'BalanceSheet 15-8-19'!$A$11:$CN$476,26,FALSE)</f>
        <v>0</v>
      </c>
      <c r="AA178" s="3">
        <f>VLOOKUP(A178,'BalanceSheet 15-8-19'!$A$11:$CN$476,27,FALSE)</f>
        <v>0</v>
      </c>
      <c r="AB178" s="3">
        <f>VLOOKUP(A178,'BalanceSheet 15-8-19'!$A$11:$CN$476,28,FALSE)</f>
        <v>0</v>
      </c>
      <c r="AC178" s="3">
        <f>VLOOKUP(A178,'BalanceSheet 15-8-19'!$A$11:$CN$476,29,FALSE)</f>
        <v>0</v>
      </c>
      <c r="AD178" s="3">
        <f>VLOOKUP(A178,'BalanceSheet 15-8-19'!$A$11:$CN$476,30,FALSE)</f>
        <v>0</v>
      </c>
      <c r="AE178" s="3">
        <f>VLOOKUP(A178,'BalanceSheet 15-8-19'!$A$11:$CN$476,31,FALSE)</f>
        <v>0</v>
      </c>
      <c r="AF178" s="3">
        <f>VLOOKUP(A178,'BalanceSheet 15-8-19'!$A$11:$CN$476,32,FALSE)</f>
        <v>0</v>
      </c>
      <c r="AG178" s="3">
        <f>VLOOKUP(A178,'BalanceSheet 15-8-19'!$A$11:$CN$476,33,FALSE)</f>
        <v>0</v>
      </c>
      <c r="AH178" s="3">
        <f>VLOOKUP(A178,'BalanceSheet 15-8-19'!$A$11:$CN$476,34,FALSE)</f>
        <v>0</v>
      </c>
      <c r="AI178" s="3">
        <f>VLOOKUP(A178,'BalanceSheet 15-8-19'!$A$11:$CN$476,35,FALSE)</f>
        <v>0</v>
      </c>
      <c r="AJ178" s="3">
        <f>VLOOKUP(A178,'BalanceSheet 15-8-19'!$A$11:$CN$476,36,FALSE)</f>
        <v>0</v>
      </c>
      <c r="AK178" s="3">
        <f>VLOOKUP(A178,'BalanceSheet 15-8-19'!$A$11:$CN$476,37,FALSE)</f>
        <v>0</v>
      </c>
      <c r="AL178" s="3">
        <f>VLOOKUP(A178,'BalanceSheet 15-8-19'!$A$11:$CN$476,38,FALSE)</f>
        <v>0</v>
      </c>
      <c r="AM178" s="3">
        <f>VLOOKUP(A178,'BalanceSheet 15-8-19'!$A$11:$CN$476,39,FALSE)</f>
        <v>0</v>
      </c>
      <c r="AN178" s="3">
        <f>VLOOKUP(A178,'BalanceSheet 15-8-19'!$A$11:$CN$476,40,FALSE)</f>
        <v>0</v>
      </c>
      <c r="AO178" s="3">
        <f>VLOOKUP(A178,'BalanceSheet 15-8-19'!$A$11:$CN$476,41,FALSE)</f>
        <v>0</v>
      </c>
      <c r="AP178" s="3">
        <f>VLOOKUP(A178,'BalanceSheet 15-8-19'!$A$11:$CN$476,42,FALSE)</f>
        <v>0</v>
      </c>
      <c r="AQ178" s="3">
        <f>VLOOKUP(A178,'BalanceSheet 15-8-19'!$A$11:$CN$476,43,FALSE)</f>
        <v>0</v>
      </c>
      <c r="AR178" s="3">
        <f>VLOOKUP(A178,'BalanceSheet 15-8-19'!$A$11:$CN$476,44,FALSE)</f>
        <v>0</v>
      </c>
      <c r="AS178" s="3">
        <f>VLOOKUP(A178,'BalanceSheet 15-8-19'!$A$11:$CN$476,45,FALSE)</f>
        <v>0</v>
      </c>
      <c r="AT178" s="3">
        <f>VLOOKUP(A178,'BalanceSheet 15-8-19'!$A$11:$CN$476,46,FALSE)</f>
        <v>0</v>
      </c>
      <c r="AU178" s="3">
        <f>VLOOKUP(A178,'BalanceSheet 15-8-19'!$A$11:$CN$476,47,FALSE)</f>
        <v>0</v>
      </c>
      <c r="AV178" s="3">
        <f>VLOOKUP(A178,'BalanceSheet 15-8-19'!$A$11:$CN$476,48,FALSE)</f>
        <v>0</v>
      </c>
      <c r="AW178" s="3">
        <f>VLOOKUP(A178,'BalanceSheet 15-8-19'!$A$11:$CN$476,49,FALSE)</f>
        <v>0</v>
      </c>
      <c r="AX178" s="3">
        <f>VLOOKUP(A178,'BalanceSheet 15-8-19'!$A$11:$CN$476,50,FALSE)</f>
        <v>0</v>
      </c>
      <c r="AY178" s="3">
        <f>VLOOKUP(A178,'BalanceSheet 15-8-19'!$A$11:$CN$476,51,FALSE)</f>
        <v>0</v>
      </c>
      <c r="AZ178" s="3">
        <f>VLOOKUP(A178,'BalanceSheet 15-8-19'!$A$11:$CN$476,52,FALSE)</f>
        <v>0</v>
      </c>
      <c r="BA178" s="3">
        <f>VLOOKUP(A178,'BalanceSheet 15-8-19'!$A$11:$CN$476,53,FALSE)</f>
        <v>0</v>
      </c>
      <c r="BB178" s="3">
        <f>VLOOKUP(A178,'BalanceSheet 15-8-19'!$A$11:$CN$476,54,FALSE)</f>
        <v>0</v>
      </c>
      <c r="BC178" s="3">
        <f>VLOOKUP(A178,'BalanceSheet 15-8-19'!$A$11:$CN$476,55,FALSE)</f>
        <v>0</v>
      </c>
      <c r="BD178" s="3">
        <f>VLOOKUP(A178,'BalanceSheet 15-8-19'!$A$11:$CN$476,56,FALSE)</f>
        <v>0</v>
      </c>
      <c r="BE178" s="3">
        <f>VLOOKUP(A178,'BalanceSheet 15-8-19'!$A$11:$CN$476,57,FALSE)</f>
        <v>0</v>
      </c>
      <c r="BF178" s="3">
        <f>VLOOKUP(A178,'BalanceSheet 15-8-19'!$A$11:$CN$476,58,FALSE)</f>
        <v>0</v>
      </c>
      <c r="BG178" s="12">
        <f>VLOOKUP(A178,'BalanceSheet 15-8-19'!$A$11:$CN$476,59,FALSE)</f>
        <v>0</v>
      </c>
      <c r="BH178" s="3">
        <f>VLOOKUP(A178,'BalanceSheet 15-8-19'!$A$11:$CN$476,60,FALSE)</f>
        <v>0</v>
      </c>
      <c r="BI178" s="3">
        <f>VLOOKUP(A178,'BalanceSheet 15-8-19'!$A$11:$CN$476,61,FALSE)</f>
        <v>0</v>
      </c>
      <c r="BJ178" s="3">
        <f>VLOOKUP(A178,'BalanceSheet 15-8-19'!$A$11:$CN$476,62,FALSE)</f>
        <v>0</v>
      </c>
      <c r="BK178" s="3"/>
      <c r="BL178" s="3">
        <f>VLOOKUP(A178,'BalanceSheet 15-8-19'!$A$11:$CN$476,64,FALSE)</f>
        <v>0</v>
      </c>
      <c r="BM178" s="3">
        <f>VLOOKUP(A178,'BalanceSheet 15-8-19'!$A$11:$CN$476,65,FALSE)</f>
        <v>0</v>
      </c>
      <c r="BN178" s="3">
        <f>VLOOKUP(A178,'BalanceSheet 15-8-19'!$A$11:$CN$476,66,FALSE)</f>
        <v>0</v>
      </c>
      <c r="BO178" s="3">
        <f>VLOOKUP(A178,'BalanceSheet 15-8-19'!$A$11:$CN$476,67,FALSE)</f>
        <v>0</v>
      </c>
      <c r="BP178" s="3">
        <f>VLOOKUP(A178,'BalanceSheet 15-8-19'!$A$11:$CN$476,68,FALSE)</f>
        <v>0</v>
      </c>
      <c r="BQ178" s="3">
        <f>VLOOKUP(A178,'BalanceSheet 15-8-19'!$A$11:$CN$476,69,FALSE)</f>
        <v>0</v>
      </c>
      <c r="BR178" s="3">
        <f>VLOOKUP(A178,'BalanceSheet 15-8-19'!$A$11:$CN$476,70,FALSE)</f>
        <v>0</v>
      </c>
      <c r="BS178" s="3">
        <f>VLOOKUP(A178,'BalanceSheet 15-8-19'!$A$11:$CN$476,71,FALSE)</f>
        <v>0</v>
      </c>
      <c r="BT178" s="3">
        <f>VLOOKUP(A178,'BalanceSheet 15-8-19'!$A$11:$CN$476,72,FALSE)</f>
        <v>0</v>
      </c>
      <c r="BU178" s="3">
        <f>VLOOKUP(A178,'BalanceSheet 15-8-19'!$A$11:$CN$476,73,FALSE)</f>
        <v>0</v>
      </c>
      <c r="BV178" s="3">
        <f>VLOOKUP(A178,'BalanceSheet 15-8-19'!$A$11:$CN$476,74,FALSE)</f>
        <v>0</v>
      </c>
      <c r="BW178" s="3">
        <f>VLOOKUP(A178,'BalanceSheet 15-8-19'!$A$11:$CN$476,75,FALSE)</f>
        <v>0</v>
      </c>
      <c r="BX178" s="3">
        <f>VLOOKUP(A178,'BalanceSheet 15-8-19'!$A$11:$CN$476,76,FALSE)</f>
        <v>0</v>
      </c>
      <c r="BY178" s="3">
        <f>VLOOKUP(A178,'BalanceSheet 15-8-19'!$A$11:$CN$476,77,FALSE)</f>
        <v>0</v>
      </c>
      <c r="BZ178" s="3">
        <f>VLOOKUP(A178,'BalanceSheet 15-8-19'!$A$11:$CN$476,78,FALSE)</f>
        <v>0</v>
      </c>
      <c r="CA178" s="3">
        <f>VLOOKUP(A178,'BalanceSheet 15-8-19'!$A$11:$CN$476,79,FALSE)</f>
        <v>0</v>
      </c>
      <c r="CB178" s="3">
        <f>VLOOKUP(A178,'BalanceSheet 15-8-19'!$A$11:$CN$476,80,FALSE)</f>
        <v>0</v>
      </c>
      <c r="CC178" s="3">
        <f>VLOOKUP(A178,'BalanceSheet 15-8-19'!$A$11:$CN$476,81,FALSE)</f>
        <v>0</v>
      </c>
      <c r="CD178" s="3">
        <f>VLOOKUP(A178,'BalanceSheet 15-8-19'!$A$11:$CN$476,82,FALSE)</f>
        <v>0</v>
      </c>
      <c r="CE178" s="3">
        <f>VLOOKUP(A178,'BalanceSheet 15-8-19'!$A$11:$CN$476,83,FALSE)</f>
        <v>0</v>
      </c>
      <c r="CF178" s="3">
        <f>VLOOKUP(A178,'BalanceSheet 15-8-19'!$A$11:$CN$476,84,FALSE)</f>
        <v>0</v>
      </c>
      <c r="CG178" s="3">
        <f>VLOOKUP(A178,'BalanceSheet 15-8-19'!$A$11:$CN$476,85,FALSE)</f>
        <v>0</v>
      </c>
      <c r="CH178" s="3">
        <f>VLOOKUP(A178,'BalanceSheet 15-8-19'!$A$11:$CN$476,86,FALSE)</f>
        <v>0</v>
      </c>
      <c r="CI178" s="3">
        <f>VLOOKUP(A178,'BalanceSheet 15-8-19'!$A$11:$CN$476,87,FALSE)</f>
        <v>0</v>
      </c>
      <c r="CJ178" s="3">
        <f>VLOOKUP(A178,'BalanceSheet 15-8-19'!$A$11:$CN$476,88,FALSE)</f>
        <v>0</v>
      </c>
      <c r="CK178" s="3">
        <f>VLOOKUP(A178,'BalanceSheet 15-8-19'!$A$11:$CN$476,89,FALSE)</f>
        <v>0</v>
      </c>
      <c r="CL178" s="3">
        <f>VLOOKUP(A178,'BalanceSheet 15-8-19'!$A$11:$CN$476,90,FALSE)</f>
        <v>0</v>
      </c>
      <c r="CM178" s="3">
        <f>VLOOKUP(A178,'BalanceSheet 15-8-19'!$A$11:$CN$476,91,FALSE)</f>
        <v>0</v>
      </c>
      <c r="CN178" s="3">
        <f>VLOOKUP(A178,'BalanceSheet 15-8-19'!$A$11:$CS$476,92,FALSE)</f>
        <v>0</v>
      </c>
      <c r="CO178" s="3">
        <f>VLOOKUP(A178,'BalanceSheet 15-8-19'!$A$11:$CS$476,93,FALSE)</f>
        <v>0</v>
      </c>
      <c r="CP178" s="3">
        <f>VLOOKUP(A178,'BalanceSheet 15-8-19'!$A$11:$CS$476,94,FALSE)</f>
        <v>0</v>
      </c>
      <c r="CQ178" s="3">
        <f>VLOOKUP(A178,'BalanceSheet 15-8-19'!$A$11:$CS$476,95,FALSE)</f>
        <v>0</v>
      </c>
      <c r="CR178" s="3">
        <f>VLOOKUP(A178,'BalanceSheet 15-8-19'!$A$11:$CS$476,96,FALSE)</f>
        <v>0</v>
      </c>
      <c r="CS178" s="3">
        <f t="shared" si="10"/>
        <v>0</v>
      </c>
      <c r="CU178" s="19">
        <f>CS178-('BalanceSheet 15-8-19'!CS178-'BalanceSheet 15-8-19'!CV178-'BalanceSheet 15-8-19'!CW178)</f>
        <v>0</v>
      </c>
      <c r="CW178" s="132">
        <f t="shared" si="8"/>
        <v>0</v>
      </c>
      <c r="CZ178" s="148">
        <f>HLOOKUP(A178,CJE!$I$5:$TV$2054,2050, FALSE)</f>
        <v>0</v>
      </c>
      <c r="DB178" s="148">
        <f t="shared" si="9"/>
        <v>0</v>
      </c>
      <c r="DD178" s="155"/>
      <c r="DE178" s="85"/>
      <c r="DF178" s="85"/>
      <c r="DG178" s="85"/>
      <c r="DH178" s="22"/>
    </row>
    <row r="179" spans="1:112" s="13" customFormat="1" x14ac:dyDescent="0.2">
      <c r="A179" s="3" t="str">
        <f>'BalanceSheet 15-8-19'!A179</f>
        <v>100-340 - Allowance for doubtful receivables (Other receivables)</v>
      </c>
      <c r="B179" s="3">
        <f>VLOOKUP(A179,'BalanceSheet 15-8-19'!$A$11:$CN$476,2,FALSE)</f>
        <v>0</v>
      </c>
      <c r="C179" s="3">
        <f>VLOOKUP(A179,'BalanceSheet 15-8-19'!$A$11:$CN$476,3,FALSE)</f>
        <v>0</v>
      </c>
      <c r="D179" s="3">
        <f>VLOOKUP(A179,'BalanceSheet 15-8-19'!$A$11:$CN$476,4,FALSE)</f>
        <v>0</v>
      </c>
      <c r="E179" s="3">
        <f>VLOOKUP(A179,'BalanceSheet 15-8-19'!$A$11:$CN$476,5,FALSE)</f>
        <v>0</v>
      </c>
      <c r="F179" s="3">
        <f>VLOOKUP(A179,'BalanceSheet 15-8-19'!$A$11:$CN$476,6,FALSE)</f>
        <v>0</v>
      </c>
      <c r="G179" s="3">
        <f>VLOOKUP(A179,'BalanceSheet 15-8-19'!$A$11:$CN$476,7,FALSE)</f>
        <v>0</v>
      </c>
      <c r="H179" s="3">
        <f>VLOOKUP(A179,'BalanceSheet 15-8-19'!$A$11:$CN$476,8,FALSE)</f>
        <v>0</v>
      </c>
      <c r="I179" s="3">
        <f>VLOOKUP(A179,'BalanceSheet 15-8-19'!$A$11:$CN$476,9,FALSE)</f>
        <v>0</v>
      </c>
      <c r="J179" s="3"/>
      <c r="K179" s="3">
        <f>VLOOKUP(A179,'BalanceSheet 15-8-19'!$A$11:$CN$476,11,FALSE)</f>
        <v>0</v>
      </c>
      <c r="L179" s="3">
        <f>VLOOKUP(A179,'BalanceSheet 15-8-19'!$A$11:$CN$476,12,FALSE)</f>
        <v>0</v>
      </c>
      <c r="M179" s="3">
        <f>VLOOKUP(A179,'BalanceSheet 15-8-19'!$A$11:$CN$476,13,FALSE)</f>
        <v>0</v>
      </c>
      <c r="N179" s="3">
        <f>VLOOKUP(A179,'BalanceSheet 15-8-19'!$A$11:$CN$476,14,FALSE)</f>
        <v>0</v>
      </c>
      <c r="O179" s="3">
        <f>VLOOKUP(A179,'BalanceSheet 15-8-19'!$A$11:$CN$476,15,FALSE)</f>
        <v>0</v>
      </c>
      <c r="P179" s="3">
        <f>VLOOKUP(A179,'BalanceSheet 15-8-19'!$A$11:$CN$476,16,FALSE)</f>
        <v>0</v>
      </c>
      <c r="Q179" s="3">
        <f>VLOOKUP(A179,'BalanceSheet 15-8-19'!$A$11:$CN$476,17,FALSE)</f>
        <v>0</v>
      </c>
      <c r="R179" s="3">
        <f>VLOOKUP(A179,'BalanceSheet 15-8-19'!$A$11:$CN$476,18,FALSE)</f>
        <v>0</v>
      </c>
      <c r="S179" s="3">
        <f>VLOOKUP(A179,'BalanceSheet 15-8-19'!$A$11:$CN$476,19,FALSE)</f>
        <v>0</v>
      </c>
      <c r="T179" s="3">
        <f>VLOOKUP(A179,'BalanceSheet 15-8-19'!$A$11:$CN$476,20,FALSE)</f>
        <v>0</v>
      </c>
      <c r="U179" s="3">
        <f>VLOOKUP(A179,'BalanceSheet 15-8-19'!$A$11:$CN$476,21,FALSE)</f>
        <v>0</v>
      </c>
      <c r="V179" s="3">
        <f>VLOOKUP(A179,'BalanceSheet 15-8-19'!$A$11:$CN$476,22,FALSE)</f>
        <v>0</v>
      </c>
      <c r="W179" s="3">
        <f>VLOOKUP(A179,'BalanceSheet 15-8-19'!$A$11:$CN$476,23,FALSE)</f>
        <v>0</v>
      </c>
      <c r="X179" s="3">
        <f>VLOOKUP(A179,'BalanceSheet 15-8-19'!$A$11:$CN$476,24,FALSE)</f>
        <v>0</v>
      </c>
      <c r="Y179" s="3">
        <f>VLOOKUP(A179,'BalanceSheet 15-8-19'!$A$11:$CN$476,25,FALSE)</f>
        <v>0</v>
      </c>
      <c r="Z179" s="3">
        <f>VLOOKUP(A179,'BalanceSheet 15-8-19'!$A$11:$CN$476,26,FALSE)</f>
        <v>0</v>
      </c>
      <c r="AA179" s="3">
        <f>VLOOKUP(A179,'BalanceSheet 15-8-19'!$A$11:$CN$476,27,FALSE)</f>
        <v>0</v>
      </c>
      <c r="AB179" s="3">
        <f>VLOOKUP(A179,'BalanceSheet 15-8-19'!$A$11:$CN$476,28,FALSE)</f>
        <v>0</v>
      </c>
      <c r="AC179" s="3">
        <f>VLOOKUP(A179,'BalanceSheet 15-8-19'!$A$11:$CN$476,29,FALSE)</f>
        <v>0</v>
      </c>
      <c r="AD179" s="3">
        <f>VLOOKUP(A179,'BalanceSheet 15-8-19'!$A$11:$CN$476,30,FALSE)</f>
        <v>0</v>
      </c>
      <c r="AE179" s="3">
        <f>VLOOKUP(A179,'BalanceSheet 15-8-19'!$A$11:$CN$476,31,FALSE)</f>
        <v>0</v>
      </c>
      <c r="AF179" s="3">
        <f>VLOOKUP(A179,'BalanceSheet 15-8-19'!$A$11:$CN$476,32,FALSE)</f>
        <v>0</v>
      </c>
      <c r="AG179" s="3">
        <f>VLOOKUP(A179,'BalanceSheet 15-8-19'!$A$11:$CN$476,33,FALSE)</f>
        <v>0</v>
      </c>
      <c r="AH179" s="3">
        <f>VLOOKUP(A179,'BalanceSheet 15-8-19'!$A$11:$CN$476,34,FALSE)</f>
        <v>0</v>
      </c>
      <c r="AI179" s="3">
        <f>VLOOKUP(A179,'BalanceSheet 15-8-19'!$A$11:$CN$476,35,FALSE)</f>
        <v>0</v>
      </c>
      <c r="AJ179" s="3">
        <f>VLOOKUP(A179,'BalanceSheet 15-8-19'!$A$11:$CN$476,36,FALSE)</f>
        <v>0</v>
      </c>
      <c r="AK179" s="3">
        <f>VLOOKUP(A179,'BalanceSheet 15-8-19'!$A$11:$CN$476,37,FALSE)</f>
        <v>0</v>
      </c>
      <c r="AL179" s="3">
        <f>VLOOKUP(A179,'BalanceSheet 15-8-19'!$A$11:$CN$476,38,FALSE)</f>
        <v>0</v>
      </c>
      <c r="AM179" s="3">
        <f>VLOOKUP(A179,'BalanceSheet 15-8-19'!$A$11:$CN$476,39,FALSE)</f>
        <v>0</v>
      </c>
      <c r="AN179" s="3">
        <f>VLOOKUP(A179,'BalanceSheet 15-8-19'!$A$11:$CN$476,40,FALSE)</f>
        <v>0</v>
      </c>
      <c r="AO179" s="3">
        <f>VLOOKUP(A179,'BalanceSheet 15-8-19'!$A$11:$CN$476,41,FALSE)</f>
        <v>0</v>
      </c>
      <c r="AP179" s="3">
        <f>VLOOKUP(A179,'BalanceSheet 15-8-19'!$A$11:$CN$476,42,FALSE)</f>
        <v>0</v>
      </c>
      <c r="AQ179" s="3">
        <f>VLOOKUP(A179,'BalanceSheet 15-8-19'!$A$11:$CN$476,43,FALSE)</f>
        <v>0</v>
      </c>
      <c r="AR179" s="3">
        <f>VLOOKUP(A179,'BalanceSheet 15-8-19'!$A$11:$CN$476,44,FALSE)</f>
        <v>0</v>
      </c>
      <c r="AS179" s="3">
        <f>VLOOKUP(A179,'BalanceSheet 15-8-19'!$A$11:$CN$476,45,FALSE)</f>
        <v>0</v>
      </c>
      <c r="AT179" s="3">
        <f>VLOOKUP(A179,'BalanceSheet 15-8-19'!$A$11:$CN$476,46,FALSE)</f>
        <v>0</v>
      </c>
      <c r="AU179" s="3">
        <f>VLOOKUP(A179,'BalanceSheet 15-8-19'!$A$11:$CN$476,47,FALSE)</f>
        <v>0</v>
      </c>
      <c r="AV179" s="3">
        <f>VLOOKUP(A179,'BalanceSheet 15-8-19'!$A$11:$CN$476,48,FALSE)</f>
        <v>0</v>
      </c>
      <c r="AW179" s="3">
        <f>VLOOKUP(A179,'BalanceSheet 15-8-19'!$A$11:$CN$476,49,FALSE)</f>
        <v>0</v>
      </c>
      <c r="AX179" s="3">
        <f>VLOOKUP(A179,'BalanceSheet 15-8-19'!$A$11:$CN$476,50,FALSE)</f>
        <v>0</v>
      </c>
      <c r="AY179" s="3">
        <f>VLOOKUP(A179,'BalanceSheet 15-8-19'!$A$11:$CN$476,51,FALSE)</f>
        <v>0</v>
      </c>
      <c r="AZ179" s="3">
        <f>VLOOKUP(A179,'BalanceSheet 15-8-19'!$A$11:$CN$476,52,FALSE)</f>
        <v>0</v>
      </c>
      <c r="BA179" s="3">
        <f>VLOOKUP(A179,'BalanceSheet 15-8-19'!$A$11:$CN$476,53,FALSE)</f>
        <v>0</v>
      </c>
      <c r="BB179" s="3">
        <f>VLOOKUP(A179,'BalanceSheet 15-8-19'!$A$11:$CN$476,54,FALSE)</f>
        <v>0</v>
      </c>
      <c r="BC179" s="3">
        <f>VLOOKUP(A179,'BalanceSheet 15-8-19'!$A$11:$CN$476,55,FALSE)</f>
        <v>0</v>
      </c>
      <c r="BD179" s="3">
        <f>VLOOKUP(A179,'BalanceSheet 15-8-19'!$A$11:$CN$476,56,FALSE)</f>
        <v>0</v>
      </c>
      <c r="BE179" s="3">
        <f>VLOOKUP(A179,'BalanceSheet 15-8-19'!$A$11:$CN$476,57,FALSE)</f>
        <v>0</v>
      </c>
      <c r="BF179" s="3">
        <f>VLOOKUP(A179,'BalanceSheet 15-8-19'!$A$11:$CN$476,58,FALSE)</f>
        <v>0</v>
      </c>
      <c r="BG179" s="12">
        <f>VLOOKUP(A179,'BalanceSheet 15-8-19'!$A$11:$CN$476,59,FALSE)</f>
        <v>0</v>
      </c>
      <c r="BH179" s="3">
        <f>VLOOKUP(A179,'BalanceSheet 15-8-19'!$A$11:$CN$476,60,FALSE)</f>
        <v>0</v>
      </c>
      <c r="BI179" s="3">
        <f>VLOOKUP(A179,'BalanceSheet 15-8-19'!$A$11:$CN$476,61,FALSE)</f>
        <v>0</v>
      </c>
      <c r="BJ179" s="3">
        <f>VLOOKUP(A179,'BalanceSheet 15-8-19'!$A$11:$CN$476,62,FALSE)</f>
        <v>0</v>
      </c>
      <c r="BK179" s="3"/>
      <c r="BL179" s="3">
        <f>VLOOKUP(A179,'BalanceSheet 15-8-19'!$A$11:$CN$476,64,FALSE)</f>
        <v>0</v>
      </c>
      <c r="BM179" s="3">
        <f>VLOOKUP(A179,'BalanceSheet 15-8-19'!$A$11:$CN$476,65,FALSE)</f>
        <v>0</v>
      </c>
      <c r="BN179" s="3">
        <f>VLOOKUP(A179,'BalanceSheet 15-8-19'!$A$11:$CN$476,66,FALSE)</f>
        <v>0</v>
      </c>
      <c r="BO179" s="3">
        <f>VLOOKUP(A179,'BalanceSheet 15-8-19'!$A$11:$CN$476,67,FALSE)</f>
        <v>0</v>
      </c>
      <c r="BP179" s="3">
        <f>VLOOKUP(A179,'BalanceSheet 15-8-19'!$A$11:$CN$476,68,FALSE)</f>
        <v>0</v>
      </c>
      <c r="BQ179" s="3">
        <f>VLOOKUP(A179,'BalanceSheet 15-8-19'!$A$11:$CN$476,69,FALSE)</f>
        <v>0</v>
      </c>
      <c r="BR179" s="3">
        <f>VLOOKUP(A179,'BalanceSheet 15-8-19'!$A$11:$CN$476,70,FALSE)</f>
        <v>0</v>
      </c>
      <c r="BS179" s="3">
        <f>VLOOKUP(A179,'BalanceSheet 15-8-19'!$A$11:$CN$476,71,FALSE)</f>
        <v>0</v>
      </c>
      <c r="BT179" s="3">
        <f>VLOOKUP(A179,'BalanceSheet 15-8-19'!$A$11:$CN$476,72,FALSE)</f>
        <v>0</v>
      </c>
      <c r="BU179" s="3">
        <f>VLOOKUP(A179,'BalanceSheet 15-8-19'!$A$11:$CN$476,73,FALSE)</f>
        <v>0</v>
      </c>
      <c r="BV179" s="3">
        <f>VLOOKUP(A179,'BalanceSheet 15-8-19'!$A$11:$CN$476,74,FALSE)</f>
        <v>0</v>
      </c>
      <c r="BW179" s="3">
        <f>VLOOKUP(A179,'BalanceSheet 15-8-19'!$A$11:$CN$476,75,FALSE)</f>
        <v>0</v>
      </c>
      <c r="BX179" s="3">
        <f>VLOOKUP(A179,'BalanceSheet 15-8-19'!$A$11:$CN$476,76,FALSE)</f>
        <v>0</v>
      </c>
      <c r="BY179" s="3">
        <f>VLOOKUP(A179,'BalanceSheet 15-8-19'!$A$11:$CN$476,77,FALSE)</f>
        <v>0</v>
      </c>
      <c r="BZ179" s="3">
        <f>VLOOKUP(A179,'BalanceSheet 15-8-19'!$A$11:$CN$476,78,FALSE)</f>
        <v>0</v>
      </c>
      <c r="CA179" s="3">
        <f>VLOOKUP(A179,'BalanceSheet 15-8-19'!$A$11:$CN$476,79,FALSE)</f>
        <v>0</v>
      </c>
      <c r="CB179" s="3">
        <f>VLOOKUP(A179,'BalanceSheet 15-8-19'!$A$11:$CN$476,80,FALSE)</f>
        <v>0</v>
      </c>
      <c r="CC179" s="3">
        <f>VLOOKUP(A179,'BalanceSheet 15-8-19'!$A$11:$CN$476,81,FALSE)</f>
        <v>0</v>
      </c>
      <c r="CD179" s="3">
        <f>VLOOKUP(A179,'BalanceSheet 15-8-19'!$A$11:$CN$476,82,FALSE)</f>
        <v>0</v>
      </c>
      <c r="CE179" s="3">
        <f>VLOOKUP(A179,'BalanceSheet 15-8-19'!$A$11:$CN$476,83,FALSE)</f>
        <v>0</v>
      </c>
      <c r="CF179" s="3">
        <f>VLOOKUP(A179,'BalanceSheet 15-8-19'!$A$11:$CN$476,84,FALSE)</f>
        <v>0</v>
      </c>
      <c r="CG179" s="3">
        <f>VLOOKUP(A179,'BalanceSheet 15-8-19'!$A$11:$CN$476,85,FALSE)</f>
        <v>0</v>
      </c>
      <c r="CH179" s="3">
        <f>VLOOKUP(A179,'BalanceSheet 15-8-19'!$A$11:$CN$476,86,FALSE)</f>
        <v>0</v>
      </c>
      <c r="CI179" s="3">
        <f>VLOOKUP(A179,'BalanceSheet 15-8-19'!$A$11:$CN$476,87,FALSE)</f>
        <v>0</v>
      </c>
      <c r="CJ179" s="3">
        <f>VLOOKUP(A179,'BalanceSheet 15-8-19'!$A$11:$CN$476,88,FALSE)</f>
        <v>0</v>
      </c>
      <c r="CK179" s="3">
        <f>VLOOKUP(A179,'BalanceSheet 15-8-19'!$A$11:$CN$476,89,FALSE)</f>
        <v>0</v>
      </c>
      <c r="CL179" s="3">
        <f>VLOOKUP(A179,'BalanceSheet 15-8-19'!$A$11:$CN$476,90,FALSE)</f>
        <v>0</v>
      </c>
      <c r="CM179" s="3">
        <f>VLOOKUP(A179,'BalanceSheet 15-8-19'!$A$11:$CN$476,91,FALSE)</f>
        <v>0</v>
      </c>
      <c r="CN179" s="3">
        <f>VLOOKUP(A179,'BalanceSheet 15-8-19'!$A$11:$CS$476,92,FALSE)</f>
        <v>0</v>
      </c>
      <c r="CO179" s="3">
        <f>VLOOKUP(A179,'BalanceSheet 15-8-19'!$A$11:$CS$476,93,FALSE)</f>
        <v>0</v>
      </c>
      <c r="CP179" s="3">
        <f>VLOOKUP(A179,'BalanceSheet 15-8-19'!$A$11:$CS$476,94,FALSE)</f>
        <v>0</v>
      </c>
      <c r="CQ179" s="3">
        <f>VLOOKUP(A179,'BalanceSheet 15-8-19'!$A$11:$CS$476,95,FALSE)</f>
        <v>0</v>
      </c>
      <c r="CR179" s="3">
        <f>VLOOKUP(A179,'BalanceSheet 15-8-19'!$A$11:$CS$476,96,FALSE)</f>
        <v>0</v>
      </c>
      <c r="CS179" s="3">
        <f>SUM(B179:CR179)</f>
        <v>0</v>
      </c>
      <c r="CU179" s="19"/>
      <c r="CW179" s="132">
        <f t="shared" si="8"/>
        <v>0</v>
      </c>
      <c r="CZ179" s="148">
        <f>HLOOKUP(A179,CJE!$I$5:$TV$2054,2050, FALSE)</f>
        <v>15000</v>
      </c>
      <c r="DB179" s="151">
        <f t="shared" si="9"/>
        <v>15000</v>
      </c>
      <c r="DD179" s="155"/>
      <c r="DE179" s="85"/>
      <c r="DF179" s="85"/>
      <c r="DG179" s="85"/>
      <c r="DH179" s="22"/>
    </row>
    <row r="180" spans="1:112" x14ac:dyDescent="0.2">
      <c r="A180" s="3" t="str">
        <f>'BalanceSheet 15-8-19'!A180</f>
        <v>100-400 - Trading Security_RFI</v>
      </c>
      <c r="B180" s="3">
        <f>VLOOKUP(A180,'BalanceSheet 15-8-19'!$A$11:$CN$476,2,FALSE)</f>
        <v>0</v>
      </c>
      <c r="C180" s="3">
        <f>VLOOKUP(A180,'BalanceSheet 15-8-19'!$A$11:$CN$476,3,FALSE)</f>
        <v>0</v>
      </c>
      <c r="D180" s="3">
        <f>VLOOKUP(A180,'BalanceSheet 15-8-19'!$A$11:$CN$476,4,FALSE)</f>
        <v>0</v>
      </c>
      <c r="E180" s="3">
        <f>VLOOKUP(A180,'BalanceSheet 15-8-19'!$A$11:$CN$476,5,FALSE)</f>
        <v>0</v>
      </c>
      <c r="F180" s="3">
        <f>VLOOKUP(A180,'BalanceSheet 15-8-19'!$A$11:$CN$476,6,FALSE)</f>
        <v>0</v>
      </c>
      <c r="G180" s="3">
        <f>VLOOKUP(A180,'BalanceSheet 15-8-19'!$A$11:$CN$476,7,FALSE)</f>
        <v>0</v>
      </c>
      <c r="H180" s="3">
        <f>VLOOKUP(A180,'BalanceSheet 15-8-19'!$A$11:$CN$476,8,FALSE)</f>
        <v>0</v>
      </c>
      <c r="I180" s="3">
        <f>VLOOKUP(A180,'BalanceSheet 15-8-19'!$A$11:$CN$476,9,FALSE)</f>
        <v>0</v>
      </c>
      <c r="J180" s="3"/>
      <c r="K180" s="3">
        <f>VLOOKUP(A180,'BalanceSheet 15-8-19'!$A$11:$CN$476,11,FALSE)</f>
        <v>0</v>
      </c>
      <c r="L180" s="3">
        <f>VLOOKUP(A180,'BalanceSheet 15-8-19'!$A$11:$CN$476,12,FALSE)</f>
        <v>0</v>
      </c>
      <c r="M180" s="3">
        <f>VLOOKUP(A180,'BalanceSheet 15-8-19'!$A$11:$CN$476,13,FALSE)</f>
        <v>0</v>
      </c>
      <c r="N180" s="3">
        <f>VLOOKUP(A180,'BalanceSheet 15-8-19'!$A$11:$CN$476,14,FALSE)</f>
        <v>0</v>
      </c>
      <c r="O180" s="3">
        <f>VLOOKUP(A180,'BalanceSheet 15-8-19'!$A$11:$CN$476,15,FALSE)</f>
        <v>0</v>
      </c>
      <c r="P180" s="3">
        <f>VLOOKUP(A180,'BalanceSheet 15-8-19'!$A$11:$CN$476,16,FALSE)</f>
        <v>0</v>
      </c>
      <c r="Q180" s="3">
        <f>VLOOKUP(A180,'BalanceSheet 15-8-19'!$A$11:$CN$476,17,FALSE)</f>
        <v>0</v>
      </c>
      <c r="R180" s="3">
        <f>VLOOKUP(A180,'BalanceSheet 15-8-19'!$A$11:$CN$476,18,FALSE)</f>
        <v>0</v>
      </c>
      <c r="S180" s="3">
        <f>VLOOKUP(A180,'BalanceSheet 15-8-19'!$A$11:$CN$476,19,FALSE)</f>
        <v>0</v>
      </c>
      <c r="T180" s="3">
        <f>VLOOKUP(A180,'BalanceSheet 15-8-19'!$A$11:$CN$476,20,FALSE)</f>
        <v>0</v>
      </c>
      <c r="U180" s="3">
        <f>VLOOKUP(A180,'BalanceSheet 15-8-19'!$A$11:$CN$476,21,FALSE)</f>
        <v>0</v>
      </c>
      <c r="V180" s="3">
        <f>VLOOKUP(A180,'BalanceSheet 15-8-19'!$A$11:$CN$476,22,FALSE)</f>
        <v>0</v>
      </c>
      <c r="W180" s="3">
        <f>VLOOKUP(A180,'BalanceSheet 15-8-19'!$A$11:$CN$476,23,FALSE)</f>
        <v>0</v>
      </c>
      <c r="X180" s="3">
        <f>VLOOKUP(A180,'BalanceSheet 15-8-19'!$A$11:$CN$476,24,FALSE)</f>
        <v>0</v>
      </c>
      <c r="Y180" s="3">
        <f>VLOOKUP(A180,'BalanceSheet 15-8-19'!$A$11:$CN$476,25,FALSE)</f>
        <v>0</v>
      </c>
      <c r="Z180" s="3">
        <f>VLOOKUP(A180,'BalanceSheet 15-8-19'!$A$11:$CN$476,26,FALSE)</f>
        <v>0</v>
      </c>
      <c r="AA180" s="3">
        <f>VLOOKUP(A180,'BalanceSheet 15-8-19'!$A$11:$CN$476,27,FALSE)</f>
        <v>0</v>
      </c>
      <c r="AB180" s="3">
        <f>VLOOKUP(A180,'BalanceSheet 15-8-19'!$A$11:$CN$476,28,FALSE)</f>
        <v>0</v>
      </c>
      <c r="AC180" s="3">
        <f>VLOOKUP(A180,'BalanceSheet 15-8-19'!$A$11:$CN$476,29,FALSE)</f>
        <v>0</v>
      </c>
      <c r="AD180" s="3">
        <f>VLOOKUP(A180,'BalanceSheet 15-8-19'!$A$11:$CN$476,30,FALSE)</f>
        <v>0</v>
      </c>
      <c r="AE180" s="3">
        <f>VLOOKUP(A180,'BalanceSheet 15-8-19'!$A$11:$CN$476,31,FALSE)</f>
        <v>0</v>
      </c>
      <c r="AF180" s="3">
        <f>VLOOKUP(A180,'BalanceSheet 15-8-19'!$A$11:$CN$476,32,FALSE)</f>
        <v>0</v>
      </c>
      <c r="AG180" s="3">
        <f>VLOOKUP(A180,'BalanceSheet 15-8-19'!$A$11:$CN$476,33,FALSE)</f>
        <v>0</v>
      </c>
      <c r="AH180" s="3">
        <f>VLOOKUP(A180,'BalanceSheet 15-8-19'!$A$11:$CN$476,34,FALSE)</f>
        <v>0</v>
      </c>
      <c r="AI180" s="3">
        <f>VLOOKUP(A180,'BalanceSheet 15-8-19'!$A$11:$CN$476,35,FALSE)</f>
        <v>0</v>
      </c>
      <c r="AJ180" s="3">
        <f>VLOOKUP(A180,'BalanceSheet 15-8-19'!$A$11:$CN$476,36,FALSE)</f>
        <v>0</v>
      </c>
      <c r="AK180" s="3">
        <f>VLOOKUP(A180,'BalanceSheet 15-8-19'!$A$11:$CN$476,37,FALSE)</f>
        <v>0</v>
      </c>
      <c r="AL180" s="3">
        <f>VLOOKUP(A180,'BalanceSheet 15-8-19'!$A$11:$CN$476,38,FALSE)</f>
        <v>0</v>
      </c>
      <c r="AM180" s="3">
        <f>VLOOKUP(A180,'BalanceSheet 15-8-19'!$A$11:$CN$476,39,FALSE)</f>
        <v>0</v>
      </c>
      <c r="AN180" s="3">
        <f>VLOOKUP(A180,'BalanceSheet 15-8-19'!$A$11:$CN$476,40,FALSE)</f>
        <v>0</v>
      </c>
      <c r="AO180" s="3">
        <f>VLOOKUP(A180,'BalanceSheet 15-8-19'!$A$11:$CN$476,41,FALSE)</f>
        <v>0</v>
      </c>
      <c r="AP180" s="3">
        <f>VLOOKUP(A180,'BalanceSheet 15-8-19'!$A$11:$CN$476,42,FALSE)</f>
        <v>0</v>
      </c>
      <c r="AQ180" s="3">
        <f>VLOOKUP(A180,'BalanceSheet 15-8-19'!$A$11:$CN$476,43,FALSE)</f>
        <v>0</v>
      </c>
      <c r="AR180" s="3">
        <f>VLOOKUP(A180,'BalanceSheet 15-8-19'!$A$11:$CN$476,44,FALSE)</f>
        <v>0</v>
      </c>
      <c r="AS180" s="3">
        <f>VLOOKUP(A180,'BalanceSheet 15-8-19'!$A$11:$CN$476,45,FALSE)</f>
        <v>0</v>
      </c>
      <c r="AT180" s="3">
        <f>VLOOKUP(A180,'BalanceSheet 15-8-19'!$A$11:$CN$476,46,FALSE)</f>
        <v>0</v>
      </c>
      <c r="AU180" s="3">
        <f>VLOOKUP(A180,'BalanceSheet 15-8-19'!$A$11:$CN$476,47,FALSE)</f>
        <v>0</v>
      </c>
      <c r="AV180" s="3">
        <f>VLOOKUP(A180,'BalanceSheet 15-8-19'!$A$11:$CN$476,48,FALSE)</f>
        <v>0</v>
      </c>
      <c r="AW180" s="3">
        <f>VLOOKUP(A180,'BalanceSheet 15-8-19'!$A$11:$CN$476,49,FALSE)</f>
        <v>0</v>
      </c>
      <c r="AX180" s="3">
        <f>VLOOKUP(A180,'BalanceSheet 15-8-19'!$A$11:$CN$476,50,FALSE)</f>
        <v>0</v>
      </c>
      <c r="AY180" s="3">
        <f>VLOOKUP(A180,'BalanceSheet 15-8-19'!$A$11:$CN$476,51,FALSE)</f>
        <v>0</v>
      </c>
      <c r="AZ180" s="3">
        <f>VLOOKUP(A180,'BalanceSheet 15-8-19'!$A$11:$CN$476,52,FALSE)</f>
        <v>0</v>
      </c>
      <c r="BA180" s="3">
        <f>VLOOKUP(A180,'BalanceSheet 15-8-19'!$A$11:$CN$476,53,FALSE)</f>
        <v>0</v>
      </c>
      <c r="BB180" s="3">
        <f>VLOOKUP(A180,'BalanceSheet 15-8-19'!$A$11:$CN$476,54,FALSE)</f>
        <v>0</v>
      </c>
      <c r="BC180" s="3">
        <f>VLOOKUP(A180,'BalanceSheet 15-8-19'!$A$11:$CN$476,55,FALSE)</f>
        <v>0</v>
      </c>
      <c r="BD180" s="3">
        <f>VLOOKUP(A180,'BalanceSheet 15-8-19'!$A$11:$CN$476,56,FALSE)</f>
        <v>0</v>
      </c>
      <c r="BE180" s="3">
        <f>VLOOKUP(A180,'BalanceSheet 15-8-19'!$A$11:$CN$476,57,FALSE)</f>
        <v>0</v>
      </c>
      <c r="BF180" s="3">
        <f>VLOOKUP(A180,'BalanceSheet 15-8-19'!$A$11:$CN$476,58,FALSE)</f>
        <v>0</v>
      </c>
      <c r="BG180" s="12">
        <f>VLOOKUP(A180,'BalanceSheet 15-8-19'!$A$11:$CN$476,59,FALSE)</f>
        <v>0</v>
      </c>
      <c r="BH180" s="3">
        <f>VLOOKUP(A180,'BalanceSheet 15-8-19'!$A$11:$CN$476,60,FALSE)</f>
        <v>0</v>
      </c>
      <c r="BI180" s="3">
        <f>VLOOKUP(A180,'BalanceSheet 15-8-19'!$A$11:$CN$476,61,FALSE)</f>
        <v>0</v>
      </c>
      <c r="BJ180" s="3">
        <f>VLOOKUP(A180,'BalanceSheet 15-8-19'!$A$11:$CN$476,62,FALSE)</f>
        <v>0</v>
      </c>
      <c r="BK180" s="3"/>
      <c r="BL180" s="3">
        <f>VLOOKUP(A180,'BalanceSheet 15-8-19'!$A$11:$CN$476,64,FALSE)</f>
        <v>0</v>
      </c>
      <c r="BM180" s="3">
        <f>VLOOKUP(A180,'BalanceSheet 15-8-19'!$A$11:$CN$476,65,FALSE)</f>
        <v>0</v>
      </c>
      <c r="BN180" s="3">
        <f>VLOOKUP(A180,'BalanceSheet 15-8-19'!$A$11:$CN$476,66,FALSE)</f>
        <v>0</v>
      </c>
      <c r="BO180" s="3">
        <f>VLOOKUP(A180,'BalanceSheet 15-8-19'!$A$11:$CN$476,67,FALSE)</f>
        <v>0</v>
      </c>
      <c r="BP180" s="3">
        <f>VLOOKUP(A180,'BalanceSheet 15-8-19'!$A$11:$CN$476,68,FALSE)</f>
        <v>0</v>
      </c>
      <c r="BQ180" s="3">
        <f>VLOOKUP(A180,'BalanceSheet 15-8-19'!$A$11:$CN$476,69,FALSE)</f>
        <v>0</v>
      </c>
      <c r="BR180" s="3">
        <f>VLOOKUP(A180,'BalanceSheet 15-8-19'!$A$11:$CN$476,70,FALSE)</f>
        <v>0</v>
      </c>
      <c r="BS180" s="3">
        <f>VLOOKUP(A180,'BalanceSheet 15-8-19'!$A$11:$CN$476,71,FALSE)</f>
        <v>0</v>
      </c>
      <c r="BT180" s="3">
        <f>VLOOKUP(A180,'BalanceSheet 15-8-19'!$A$11:$CN$476,72,FALSE)</f>
        <v>0</v>
      </c>
      <c r="BU180" s="3">
        <f>VLOOKUP(A180,'BalanceSheet 15-8-19'!$A$11:$CN$476,73,FALSE)</f>
        <v>0</v>
      </c>
      <c r="BV180" s="3">
        <f>VLOOKUP(A180,'BalanceSheet 15-8-19'!$A$11:$CN$476,74,FALSE)</f>
        <v>0</v>
      </c>
      <c r="BW180" s="3">
        <f>VLOOKUP(A180,'BalanceSheet 15-8-19'!$A$11:$CN$476,75,FALSE)</f>
        <v>0</v>
      </c>
      <c r="BX180" s="3">
        <f>VLOOKUP(A180,'BalanceSheet 15-8-19'!$A$11:$CN$476,76,FALSE)</f>
        <v>0</v>
      </c>
      <c r="BY180" s="3">
        <f>VLOOKUP(A180,'BalanceSheet 15-8-19'!$A$11:$CN$476,77,FALSE)</f>
        <v>0</v>
      </c>
      <c r="BZ180" s="3">
        <f>VLOOKUP(A180,'BalanceSheet 15-8-19'!$A$11:$CN$476,78,FALSE)</f>
        <v>0</v>
      </c>
      <c r="CA180" s="3">
        <f>VLOOKUP(A180,'BalanceSheet 15-8-19'!$A$11:$CN$476,79,FALSE)</f>
        <v>0</v>
      </c>
      <c r="CB180" s="3">
        <f>VLOOKUP(A180,'BalanceSheet 15-8-19'!$A$11:$CN$476,80,FALSE)</f>
        <v>0</v>
      </c>
      <c r="CC180" s="3">
        <f>VLOOKUP(A180,'BalanceSheet 15-8-19'!$A$11:$CN$476,81,FALSE)</f>
        <v>0</v>
      </c>
      <c r="CD180" s="3">
        <f>VLOOKUP(A180,'BalanceSheet 15-8-19'!$A$11:$CN$476,82,FALSE)</f>
        <v>0</v>
      </c>
      <c r="CE180" s="3">
        <f>VLOOKUP(A180,'BalanceSheet 15-8-19'!$A$11:$CN$476,83,FALSE)</f>
        <v>0</v>
      </c>
      <c r="CF180" s="3">
        <f>VLOOKUP(A180,'BalanceSheet 15-8-19'!$A$11:$CN$476,84,FALSE)</f>
        <v>0</v>
      </c>
      <c r="CG180" s="3">
        <f>VLOOKUP(A180,'BalanceSheet 15-8-19'!$A$11:$CN$476,85,FALSE)</f>
        <v>0</v>
      </c>
      <c r="CH180" s="3">
        <f>VLOOKUP(A180,'BalanceSheet 15-8-19'!$A$11:$CN$476,86,FALSE)</f>
        <v>0</v>
      </c>
      <c r="CI180" s="3">
        <f>VLOOKUP(A180,'BalanceSheet 15-8-19'!$A$11:$CN$476,87,FALSE)</f>
        <v>0</v>
      </c>
      <c r="CJ180" s="3">
        <f>VLOOKUP(A180,'BalanceSheet 15-8-19'!$A$11:$CN$476,88,FALSE)</f>
        <v>0</v>
      </c>
      <c r="CK180" s="3">
        <f>VLOOKUP(A180,'BalanceSheet 15-8-19'!$A$11:$CN$476,89,FALSE)</f>
        <v>0</v>
      </c>
      <c r="CL180" s="3">
        <f>VLOOKUP(A180,'BalanceSheet 15-8-19'!$A$11:$CN$476,90,FALSE)</f>
        <v>0</v>
      </c>
      <c r="CM180" s="3">
        <f>VLOOKUP(A180,'BalanceSheet 15-8-19'!$A$11:$CN$476,91,FALSE)</f>
        <v>0</v>
      </c>
      <c r="CN180" s="3">
        <f>VLOOKUP(A180,'BalanceSheet 15-8-19'!$A$11:$CS$476,92,FALSE)</f>
        <v>0</v>
      </c>
      <c r="CO180" s="3">
        <f>VLOOKUP(A180,'BalanceSheet 15-8-19'!$A$11:$CS$476,93,FALSE)</f>
        <v>0</v>
      </c>
      <c r="CP180" s="3">
        <f>VLOOKUP(A180,'BalanceSheet 15-8-19'!$A$11:$CS$476,94,FALSE)</f>
        <v>0</v>
      </c>
      <c r="CQ180" s="3">
        <f>VLOOKUP(A180,'BalanceSheet 15-8-19'!$A$11:$CS$476,95,FALSE)</f>
        <v>0</v>
      </c>
      <c r="CR180" s="3">
        <f>VLOOKUP(A180,'BalanceSheet 15-8-19'!$A$11:$CS$476,96,FALSE)</f>
        <v>0</v>
      </c>
      <c r="CS180" s="3">
        <f>SUM(B180:CR180)</f>
        <v>0</v>
      </c>
      <c r="CU180" s="19">
        <f>CS180-('BalanceSheet 15-8-19'!CS180-'BalanceSheet 15-8-19'!CV180-'BalanceSheet 15-8-19'!CW180)</f>
        <v>0</v>
      </c>
      <c r="CW180" s="132">
        <f t="shared" si="8"/>
        <v>0</v>
      </c>
      <c r="CZ180" s="148">
        <f>HLOOKUP(A180,CJE!$I$5:$TV$2054,2050, FALSE)</f>
        <v>0</v>
      </c>
      <c r="DB180" s="148">
        <f t="shared" si="9"/>
        <v>0</v>
      </c>
      <c r="DD180" s="155"/>
      <c r="DE180" s="85"/>
      <c r="DF180" s="85"/>
      <c r="DG180" s="85"/>
      <c r="DH180" s="22"/>
    </row>
    <row r="181" spans="1:112" x14ac:dyDescent="0.2">
      <c r="A181" s="3" t="str">
        <f>'BalanceSheet 15-8-19'!A181</f>
        <v>100-401 - Government Bond (SGD)_RFI</v>
      </c>
      <c r="B181" s="3">
        <f>VLOOKUP(A181,'BalanceSheet 15-8-19'!$A$11:$CN$476,2,FALSE)</f>
        <v>0</v>
      </c>
      <c r="C181" s="3">
        <f>VLOOKUP(A181,'BalanceSheet 15-8-19'!$A$11:$CN$476,3,FALSE)</f>
        <v>0</v>
      </c>
      <c r="D181" s="3">
        <f>VLOOKUP(A181,'BalanceSheet 15-8-19'!$A$11:$CN$476,4,FALSE)</f>
        <v>0</v>
      </c>
      <c r="E181" s="3">
        <f>VLOOKUP(A181,'BalanceSheet 15-8-19'!$A$11:$CN$476,5,FALSE)</f>
        <v>0</v>
      </c>
      <c r="F181" s="3">
        <f>VLOOKUP(A181,'BalanceSheet 15-8-19'!$A$11:$CN$476,6,FALSE)</f>
        <v>0</v>
      </c>
      <c r="G181" s="3">
        <f>VLOOKUP(A181,'BalanceSheet 15-8-19'!$A$11:$CN$476,7,FALSE)</f>
        <v>0</v>
      </c>
      <c r="H181" s="3">
        <f>VLOOKUP(A181,'BalanceSheet 15-8-19'!$A$11:$CN$476,8,FALSE)</f>
        <v>0</v>
      </c>
      <c r="I181" s="3">
        <f>VLOOKUP(A181,'BalanceSheet 15-8-19'!$A$11:$CN$476,9,FALSE)</f>
        <v>0</v>
      </c>
      <c r="J181" s="3"/>
      <c r="K181" s="3">
        <f>VLOOKUP(A181,'BalanceSheet 15-8-19'!$A$11:$CN$476,11,FALSE)</f>
        <v>0</v>
      </c>
      <c r="L181" s="3">
        <f>VLOOKUP(A181,'BalanceSheet 15-8-19'!$A$11:$CN$476,12,FALSE)</f>
        <v>0</v>
      </c>
      <c r="M181" s="3">
        <f>VLOOKUP(A181,'BalanceSheet 15-8-19'!$A$11:$CN$476,13,FALSE)</f>
        <v>0</v>
      </c>
      <c r="N181" s="3">
        <f>VLOOKUP(A181,'BalanceSheet 15-8-19'!$A$11:$CN$476,14,FALSE)</f>
        <v>0</v>
      </c>
      <c r="O181" s="3">
        <f>VLOOKUP(A181,'BalanceSheet 15-8-19'!$A$11:$CN$476,15,FALSE)</f>
        <v>0</v>
      </c>
      <c r="P181" s="3">
        <f>VLOOKUP(A181,'BalanceSheet 15-8-19'!$A$11:$CN$476,16,FALSE)</f>
        <v>0</v>
      </c>
      <c r="Q181" s="3">
        <f>VLOOKUP(A181,'BalanceSheet 15-8-19'!$A$11:$CN$476,17,FALSE)</f>
        <v>0</v>
      </c>
      <c r="R181" s="3">
        <f>VLOOKUP(A181,'BalanceSheet 15-8-19'!$A$11:$CN$476,18,FALSE)</f>
        <v>0</v>
      </c>
      <c r="S181" s="3">
        <f>VLOOKUP(A181,'BalanceSheet 15-8-19'!$A$11:$CN$476,19,FALSE)</f>
        <v>0</v>
      </c>
      <c r="T181" s="3">
        <f>VLOOKUP(A181,'BalanceSheet 15-8-19'!$A$11:$CN$476,20,FALSE)</f>
        <v>0</v>
      </c>
      <c r="U181" s="3">
        <f>VLOOKUP(A181,'BalanceSheet 15-8-19'!$A$11:$CN$476,21,FALSE)</f>
        <v>0</v>
      </c>
      <c r="V181" s="3">
        <f>VLOOKUP(A181,'BalanceSheet 15-8-19'!$A$11:$CN$476,22,FALSE)</f>
        <v>0</v>
      </c>
      <c r="W181" s="3">
        <f>VLOOKUP(A181,'BalanceSheet 15-8-19'!$A$11:$CN$476,23,FALSE)</f>
        <v>0</v>
      </c>
      <c r="X181" s="3">
        <f>VLOOKUP(A181,'BalanceSheet 15-8-19'!$A$11:$CN$476,24,FALSE)</f>
        <v>0</v>
      </c>
      <c r="Y181" s="3">
        <f>VLOOKUP(A181,'BalanceSheet 15-8-19'!$A$11:$CN$476,25,FALSE)</f>
        <v>0</v>
      </c>
      <c r="Z181" s="3">
        <f>VLOOKUP(A181,'BalanceSheet 15-8-19'!$A$11:$CN$476,26,FALSE)</f>
        <v>0</v>
      </c>
      <c r="AA181" s="3">
        <f>VLOOKUP(A181,'BalanceSheet 15-8-19'!$A$11:$CN$476,27,FALSE)</f>
        <v>0</v>
      </c>
      <c r="AB181" s="3">
        <f>VLOOKUP(A181,'BalanceSheet 15-8-19'!$A$11:$CN$476,28,FALSE)</f>
        <v>0</v>
      </c>
      <c r="AC181" s="3">
        <f>VLOOKUP(A181,'BalanceSheet 15-8-19'!$A$11:$CN$476,29,FALSE)</f>
        <v>0</v>
      </c>
      <c r="AD181" s="3">
        <f>VLOOKUP(A181,'BalanceSheet 15-8-19'!$A$11:$CN$476,30,FALSE)</f>
        <v>0</v>
      </c>
      <c r="AE181" s="3">
        <f>VLOOKUP(A181,'BalanceSheet 15-8-19'!$A$11:$CN$476,31,FALSE)</f>
        <v>0</v>
      </c>
      <c r="AF181" s="3">
        <f>VLOOKUP(A181,'BalanceSheet 15-8-19'!$A$11:$CN$476,32,FALSE)</f>
        <v>0</v>
      </c>
      <c r="AG181" s="3">
        <f>VLOOKUP(A181,'BalanceSheet 15-8-19'!$A$11:$CN$476,33,FALSE)</f>
        <v>0</v>
      </c>
      <c r="AH181" s="3">
        <f>VLOOKUP(A181,'BalanceSheet 15-8-19'!$A$11:$CN$476,34,FALSE)</f>
        <v>0</v>
      </c>
      <c r="AI181" s="3">
        <f>VLOOKUP(A181,'BalanceSheet 15-8-19'!$A$11:$CN$476,35,FALSE)</f>
        <v>0</v>
      </c>
      <c r="AJ181" s="3">
        <f>VLOOKUP(A181,'BalanceSheet 15-8-19'!$A$11:$CN$476,36,FALSE)</f>
        <v>0</v>
      </c>
      <c r="AK181" s="3">
        <f>VLOOKUP(A181,'BalanceSheet 15-8-19'!$A$11:$CN$476,37,FALSE)</f>
        <v>0</v>
      </c>
      <c r="AL181" s="3">
        <f>VLOOKUP(A181,'BalanceSheet 15-8-19'!$A$11:$CN$476,38,FALSE)</f>
        <v>0</v>
      </c>
      <c r="AM181" s="3">
        <f>VLOOKUP(A181,'BalanceSheet 15-8-19'!$A$11:$CN$476,39,FALSE)</f>
        <v>0</v>
      </c>
      <c r="AN181" s="3">
        <f>VLOOKUP(A181,'BalanceSheet 15-8-19'!$A$11:$CN$476,40,FALSE)</f>
        <v>0</v>
      </c>
      <c r="AO181" s="3">
        <f>VLOOKUP(A181,'BalanceSheet 15-8-19'!$A$11:$CN$476,41,FALSE)</f>
        <v>0</v>
      </c>
      <c r="AP181" s="3">
        <f>VLOOKUP(A181,'BalanceSheet 15-8-19'!$A$11:$CN$476,42,FALSE)</f>
        <v>0</v>
      </c>
      <c r="AQ181" s="3">
        <f>VLOOKUP(A181,'BalanceSheet 15-8-19'!$A$11:$CN$476,43,FALSE)</f>
        <v>0</v>
      </c>
      <c r="AR181" s="3">
        <f>VLOOKUP(A181,'BalanceSheet 15-8-19'!$A$11:$CN$476,44,FALSE)</f>
        <v>0</v>
      </c>
      <c r="AS181" s="3">
        <f>VLOOKUP(A181,'BalanceSheet 15-8-19'!$A$11:$CN$476,45,FALSE)</f>
        <v>0</v>
      </c>
      <c r="AT181" s="3">
        <f>VLOOKUP(A181,'BalanceSheet 15-8-19'!$A$11:$CN$476,46,FALSE)</f>
        <v>0</v>
      </c>
      <c r="AU181" s="3">
        <f>VLOOKUP(A181,'BalanceSheet 15-8-19'!$A$11:$CN$476,47,FALSE)</f>
        <v>0</v>
      </c>
      <c r="AV181" s="3">
        <f>VLOOKUP(A181,'BalanceSheet 15-8-19'!$A$11:$CN$476,48,FALSE)</f>
        <v>0</v>
      </c>
      <c r="AW181" s="3">
        <f>VLOOKUP(A181,'BalanceSheet 15-8-19'!$A$11:$CN$476,49,FALSE)</f>
        <v>0</v>
      </c>
      <c r="AX181" s="3">
        <f>VLOOKUP(A181,'BalanceSheet 15-8-19'!$A$11:$CN$476,50,FALSE)</f>
        <v>0</v>
      </c>
      <c r="AY181" s="3">
        <f>VLOOKUP(A181,'BalanceSheet 15-8-19'!$A$11:$CN$476,51,FALSE)</f>
        <v>0</v>
      </c>
      <c r="AZ181" s="3">
        <f>VLOOKUP(A181,'BalanceSheet 15-8-19'!$A$11:$CN$476,52,FALSE)</f>
        <v>0</v>
      </c>
      <c r="BA181" s="3">
        <f>VLOOKUP(A181,'BalanceSheet 15-8-19'!$A$11:$CN$476,53,FALSE)</f>
        <v>0</v>
      </c>
      <c r="BB181" s="3">
        <f>VLOOKUP(A181,'BalanceSheet 15-8-19'!$A$11:$CN$476,54,FALSE)</f>
        <v>0</v>
      </c>
      <c r="BC181" s="3">
        <f>VLOOKUP(A181,'BalanceSheet 15-8-19'!$A$11:$CN$476,55,FALSE)</f>
        <v>0</v>
      </c>
      <c r="BD181" s="3">
        <f>VLOOKUP(A181,'BalanceSheet 15-8-19'!$A$11:$CN$476,56,FALSE)</f>
        <v>0</v>
      </c>
      <c r="BE181" s="3">
        <f>VLOOKUP(A181,'BalanceSheet 15-8-19'!$A$11:$CN$476,57,FALSE)</f>
        <v>0</v>
      </c>
      <c r="BF181" s="3">
        <f>VLOOKUP(A181,'BalanceSheet 15-8-19'!$A$11:$CN$476,58,FALSE)</f>
        <v>0</v>
      </c>
      <c r="BG181" s="12">
        <f>VLOOKUP(A181,'BalanceSheet 15-8-19'!$A$11:$CN$476,59,FALSE)</f>
        <v>0</v>
      </c>
      <c r="BH181" s="3">
        <f>VLOOKUP(A181,'BalanceSheet 15-8-19'!$A$11:$CN$476,60,FALSE)</f>
        <v>0</v>
      </c>
      <c r="BI181" s="3">
        <f>VLOOKUP(A181,'BalanceSheet 15-8-19'!$A$11:$CN$476,61,FALSE)</f>
        <v>0</v>
      </c>
      <c r="BJ181" s="3">
        <f>VLOOKUP(A181,'BalanceSheet 15-8-19'!$A$11:$CN$476,62,FALSE)</f>
        <v>0</v>
      </c>
      <c r="BK181" s="3"/>
      <c r="BL181" s="3">
        <f>VLOOKUP(A181,'BalanceSheet 15-8-19'!$A$11:$CN$476,64,FALSE)</f>
        <v>0</v>
      </c>
      <c r="BM181" s="3">
        <f>VLOOKUP(A181,'BalanceSheet 15-8-19'!$A$11:$CN$476,65,FALSE)</f>
        <v>0</v>
      </c>
      <c r="BN181" s="3">
        <f>VLOOKUP(A181,'BalanceSheet 15-8-19'!$A$11:$CN$476,66,FALSE)</f>
        <v>0</v>
      </c>
      <c r="BO181" s="3">
        <f>VLOOKUP(A181,'BalanceSheet 15-8-19'!$A$11:$CN$476,67,FALSE)</f>
        <v>0</v>
      </c>
      <c r="BP181" s="3">
        <f>VLOOKUP(A181,'BalanceSheet 15-8-19'!$A$11:$CN$476,68,FALSE)</f>
        <v>0</v>
      </c>
      <c r="BQ181" s="3">
        <f>VLOOKUP(A181,'BalanceSheet 15-8-19'!$A$11:$CN$476,69,FALSE)</f>
        <v>0</v>
      </c>
      <c r="BR181" s="3">
        <f>VLOOKUP(A181,'BalanceSheet 15-8-19'!$A$11:$CN$476,70,FALSE)</f>
        <v>0</v>
      </c>
      <c r="BS181" s="3">
        <f>VLOOKUP(A181,'BalanceSheet 15-8-19'!$A$11:$CN$476,71,FALSE)</f>
        <v>0</v>
      </c>
      <c r="BT181" s="3">
        <f>VLOOKUP(A181,'BalanceSheet 15-8-19'!$A$11:$CN$476,72,FALSE)</f>
        <v>0</v>
      </c>
      <c r="BU181" s="3">
        <f>VLOOKUP(A181,'BalanceSheet 15-8-19'!$A$11:$CN$476,73,FALSE)</f>
        <v>0</v>
      </c>
      <c r="BV181" s="3">
        <f>VLOOKUP(A181,'BalanceSheet 15-8-19'!$A$11:$CN$476,74,FALSE)</f>
        <v>0</v>
      </c>
      <c r="BW181" s="3">
        <f>VLOOKUP(A181,'BalanceSheet 15-8-19'!$A$11:$CN$476,75,FALSE)</f>
        <v>0</v>
      </c>
      <c r="BX181" s="3">
        <f>VLOOKUP(A181,'BalanceSheet 15-8-19'!$A$11:$CN$476,76,FALSE)</f>
        <v>0</v>
      </c>
      <c r="BY181" s="3">
        <f>VLOOKUP(A181,'BalanceSheet 15-8-19'!$A$11:$CN$476,77,FALSE)</f>
        <v>0</v>
      </c>
      <c r="BZ181" s="3">
        <f>VLOOKUP(A181,'BalanceSheet 15-8-19'!$A$11:$CN$476,78,FALSE)</f>
        <v>0</v>
      </c>
      <c r="CA181" s="3">
        <f>VLOOKUP(A181,'BalanceSheet 15-8-19'!$A$11:$CN$476,79,FALSE)</f>
        <v>0</v>
      </c>
      <c r="CB181" s="3">
        <f>VLOOKUP(A181,'BalanceSheet 15-8-19'!$A$11:$CN$476,80,FALSE)</f>
        <v>0</v>
      </c>
      <c r="CC181" s="3">
        <f>VLOOKUP(A181,'BalanceSheet 15-8-19'!$A$11:$CN$476,81,FALSE)</f>
        <v>0</v>
      </c>
      <c r="CD181" s="3">
        <f>VLOOKUP(A181,'BalanceSheet 15-8-19'!$A$11:$CN$476,82,FALSE)</f>
        <v>0</v>
      </c>
      <c r="CE181" s="3">
        <f>VLOOKUP(A181,'BalanceSheet 15-8-19'!$A$11:$CN$476,83,FALSE)</f>
        <v>0</v>
      </c>
      <c r="CF181" s="3">
        <f>VLOOKUP(A181,'BalanceSheet 15-8-19'!$A$11:$CN$476,84,FALSE)</f>
        <v>0</v>
      </c>
      <c r="CG181" s="3">
        <f>VLOOKUP(A181,'BalanceSheet 15-8-19'!$A$11:$CN$476,85,FALSE)</f>
        <v>0</v>
      </c>
      <c r="CH181" s="3">
        <f>VLOOKUP(A181,'BalanceSheet 15-8-19'!$A$11:$CN$476,86,FALSE)</f>
        <v>0</v>
      </c>
      <c r="CI181" s="3">
        <f>VLOOKUP(A181,'BalanceSheet 15-8-19'!$A$11:$CN$476,87,FALSE)</f>
        <v>0</v>
      </c>
      <c r="CJ181" s="3">
        <f>VLOOKUP(A181,'BalanceSheet 15-8-19'!$A$11:$CN$476,88,FALSE)</f>
        <v>0</v>
      </c>
      <c r="CK181" s="3">
        <f>VLOOKUP(A181,'BalanceSheet 15-8-19'!$A$11:$CN$476,89,FALSE)</f>
        <v>0</v>
      </c>
      <c r="CL181" s="3">
        <f>VLOOKUP(A181,'BalanceSheet 15-8-19'!$A$11:$CN$476,90,FALSE)</f>
        <v>0</v>
      </c>
      <c r="CM181" s="3">
        <f>VLOOKUP(A181,'BalanceSheet 15-8-19'!$A$11:$CN$476,91,FALSE)</f>
        <v>0</v>
      </c>
      <c r="CN181" s="3">
        <f>VLOOKUP(A181,'BalanceSheet 15-8-19'!$A$11:$CS$476,92,FALSE)</f>
        <v>0</v>
      </c>
      <c r="CO181" s="3">
        <f>VLOOKUP(A181,'BalanceSheet 15-8-19'!$A$11:$CS$476,93,FALSE)</f>
        <v>0</v>
      </c>
      <c r="CP181" s="3">
        <f>VLOOKUP(A181,'BalanceSheet 15-8-19'!$A$11:$CS$476,94,FALSE)</f>
        <v>0</v>
      </c>
      <c r="CQ181" s="3">
        <f>VLOOKUP(A181,'BalanceSheet 15-8-19'!$A$11:$CS$476,95,FALSE)</f>
        <v>0</v>
      </c>
      <c r="CR181" s="3">
        <f>VLOOKUP(A181,'BalanceSheet 15-8-19'!$A$11:$CS$476,96,FALSE)</f>
        <v>0</v>
      </c>
      <c r="CS181" s="3">
        <f t="shared" si="10"/>
        <v>0</v>
      </c>
      <c r="CU181" s="19">
        <f>CS181-('BalanceSheet 15-8-19'!CS181-'BalanceSheet 15-8-19'!CV181-'BalanceSheet 15-8-19'!CW181)</f>
        <v>0</v>
      </c>
      <c r="CW181" s="132">
        <f t="shared" si="8"/>
        <v>0</v>
      </c>
      <c r="CZ181" s="148">
        <f>HLOOKUP(A181,CJE!$I$5:$TV$2054,2050, FALSE)</f>
        <v>0</v>
      </c>
      <c r="DB181" s="148">
        <f t="shared" si="9"/>
        <v>0</v>
      </c>
      <c r="DD181" s="21"/>
      <c r="DE181" s="85"/>
      <c r="DF181" s="85"/>
      <c r="DG181" s="85"/>
      <c r="DH181" s="22"/>
    </row>
    <row r="182" spans="1:112" x14ac:dyDescent="0.2">
      <c r="A182" s="3" t="str">
        <f>'BalanceSheet 15-8-19'!A182</f>
        <v>100-402 - Certificate_RFI</v>
      </c>
      <c r="B182" s="10">
        <f>VLOOKUP(A182,'BalanceSheet 15-8-19'!$A$11:$CN$476,2,FALSE)</f>
        <v>0</v>
      </c>
      <c r="C182" s="10">
        <f>VLOOKUP(A182,'BalanceSheet 15-8-19'!$A$11:$CN$476,3,FALSE)</f>
        <v>0</v>
      </c>
      <c r="D182" s="10">
        <f>VLOOKUP(A182,'BalanceSheet 15-8-19'!$A$11:$CN$476,4,FALSE)</f>
        <v>0</v>
      </c>
      <c r="E182" s="10">
        <f>VLOOKUP(A182,'BalanceSheet 15-8-19'!$A$11:$CN$476,5,FALSE)</f>
        <v>0</v>
      </c>
      <c r="F182" s="10">
        <f>VLOOKUP(A182,'BalanceSheet 15-8-19'!$A$11:$CN$476,6,FALSE)</f>
        <v>0</v>
      </c>
      <c r="G182" s="10">
        <f>VLOOKUP(A182,'BalanceSheet 15-8-19'!$A$11:$CN$476,7,FALSE)</f>
        <v>0</v>
      </c>
      <c r="H182" s="10">
        <f>VLOOKUP(A182,'BalanceSheet 15-8-19'!$A$11:$CN$476,8,FALSE)</f>
        <v>0</v>
      </c>
      <c r="I182" s="10">
        <f>VLOOKUP(A182,'BalanceSheet 15-8-19'!$A$11:$CN$476,9,FALSE)</f>
        <v>0</v>
      </c>
      <c r="J182" s="10"/>
      <c r="K182" s="10">
        <f>VLOOKUP(A182,'BalanceSheet 15-8-19'!$A$11:$CN$476,11,FALSE)</f>
        <v>0</v>
      </c>
      <c r="L182" s="10">
        <f>VLOOKUP(A182,'BalanceSheet 15-8-19'!$A$11:$CN$476,12,FALSE)</f>
        <v>0</v>
      </c>
      <c r="M182" s="10">
        <f>VLOOKUP(A182,'BalanceSheet 15-8-19'!$A$11:$CN$476,13,FALSE)</f>
        <v>0</v>
      </c>
      <c r="N182" s="10">
        <f>VLOOKUP(A182,'BalanceSheet 15-8-19'!$A$11:$CN$476,14,FALSE)</f>
        <v>0</v>
      </c>
      <c r="O182" s="10">
        <f>VLOOKUP(A182,'BalanceSheet 15-8-19'!$A$11:$CN$476,15,FALSE)</f>
        <v>0</v>
      </c>
      <c r="P182" s="10">
        <f>VLOOKUP(A182,'BalanceSheet 15-8-19'!$A$11:$CN$476,16,FALSE)</f>
        <v>0</v>
      </c>
      <c r="Q182" s="10">
        <f>VLOOKUP(A182,'BalanceSheet 15-8-19'!$A$11:$CN$476,17,FALSE)</f>
        <v>0</v>
      </c>
      <c r="R182" s="10">
        <f>VLOOKUP(A182,'BalanceSheet 15-8-19'!$A$11:$CN$476,18,FALSE)</f>
        <v>0</v>
      </c>
      <c r="S182" s="10">
        <f>VLOOKUP(A182,'BalanceSheet 15-8-19'!$A$11:$CN$476,19,FALSE)</f>
        <v>0</v>
      </c>
      <c r="T182" s="10">
        <f>VLOOKUP(A182,'BalanceSheet 15-8-19'!$A$11:$CN$476,20,FALSE)</f>
        <v>0</v>
      </c>
      <c r="U182" s="10">
        <f>VLOOKUP(A182,'BalanceSheet 15-8-19'!$A$11:$CN$476,21,FALSE)</f>
        <v>0</v>
      </c>
      <c r="V182" s="10">
        <f>VLOOKUP(A182,'BalanceSheet 15-8-19'!$A$11:$CN$476,22,FALSE)</f>
        <v>0</v>
      </c>
      <c r="W182" s="10">
        <f>VLOOKUP(A182,'BalanceSheet 15-8-19'!$A$11:$CN$476,23,FALSE)</f>
        <v>0</v>
      </c>
      <c r="X182" s="10">
        <f>VLOOKUP(A182,'BalanceSheet 15-8-19'!$A$11:$CN$476,24,FALSE)</f>
        <v>0</v>
      </c>
      <c r="Y182" s="10">
        <f>VLOOKUP(A182,'BalanceSheet 15-8-19'!$A$11:$CN$476,25,FALSE)</f>
        <v>0</v>
      </c>
      <c r="Z182" s="10">
        <f>VLOOKUP(A182,'BalanceSheet 15-8-19'!$A$11:$CN$476,26,FALSE)</f>
        <v>0</v>
      </c>
      <c r="AA182" s="10">
        <f>VLOOKUP(A182,'BalanceSheet 15-8-19'!$A$11:$CN$476,27,FALSE)</f>
        <v>0</v>
      </c>
      <c r="AB182" s="10">
        <f>VLOOKUP(A182,'BalanceSheet 15-8-19'!$A$11:$CN$476,28,FALSE)</f>
        <v>0</v>
      </c>
      <c r="AC182" s="10">
        <f>VLOOKUP(A182,'BalanceSheet 15-8-19'!$A$11:$CN$476,29,FALSE)</f>
        <v>0</v>
      </c>
      <c r="AD182" s="10">
        <f>VLOOKUP(A182,'BalanceSheet 15-8-19'!$A$11:$CN$476,30,FALSE)</f>
        <v>0</v>
      </c>
      <c r="AE182" s="10">
        <f>VLOOKUP(A182,'BalanceSheet 15-8-19'!$A$11:$CN$476,31,FALSE)</f>
        <v>0</v>
      </c>
      <c r="AF182" s="10">
        <f>VLOOKUP(A182,'BalanceSheet 15-8-19'!$A$11:$CN$476,32,FALSE)</f>
        <v>0</v>
      </c>
      <c r="AG182" s="10">
        <f>VLOOKUP(A182,'BalanceSheet 15-8-19'!$A$11:$CN$476,33,FALSE)</f>
        <v>0</v>
      </c>
      <c r="AH182" s="10">
        <f>VLOOKUP(A182,'BalanceSheet 15-8-19'!$A$11:$CN$476,34,FALSE)</f>
        <v>0</v>
      </c>
      <c r="AI182" s="10">
        <f>VLOOKUP(A182,'BalanceSheet 15-8-19'!$A$11:$CN$476,35,FALSE)</f>
        <v>0</v>
      </c>
      <c r="AJ182" s="10">
        <f>VLOOKUP(A182,'BalanceSheet 15-8-19'!$A$11:$CN$476,36,FALSE)</f>
        <v>0</v>
      </c>
      <c r="AK182" s="10">
        <f>VLOOKUP(A182,'BalanceSheet 15-8-19'!$A$11:$CN$476,37,FALSE)</f>
        <v>0</v>
      </c>
      <c r="AL182" s="10">
        <f>VLOOKUP(A182,'BalanceSheet 15-8-19'!$A$11:$CN$476,38,FALSE)</f>
        <v>0</v>
      </c>
      <c r="AM182" s="10">
        <f>VLOOKUP(A182,'BalanceSheet 15-8-19'!$A$11:$CN$476,39,FALSE)</f>
        <v>0</v>
      </c>
      <c r="AN182" s="10">
        <f>VLOOKUP(A182,'BalanceSheet 15-8-19'!$A$11:$CN$476,40,FALSE)</f>
        <v>0</v>
      </c>
      <c r="AO182" s="10">
        <f>VLOOKUP(A182,'BalanceSheet 15-8-19'!$A$11:$CN$476,41,FALSE)</f>
        <v>0</v>
      </c>
      <c r="AP182" s="10">
        <f>VLOOKUP(A182,'BalanceSheet 15-8-19'!$A$11:$CN$476,42,FALSE)</f>
        <v>0</v>
      </c>
      <c r="AQ182" s="10">
        <f>VLOOKUP(A182,'BalanceSheet 15-8-19'!$A$11:$CN$476,43,FALSE)</f>
        <v>0</v>
      </c>
      <c r="AR182" s="10">
        <f>VLOOKUP(A182,'BalanceSheet 15-8-19'!$A$11:$CN$476,44,FALSE)</f>
        <v>0</v>
      </c>
      <c r="AS182" s="10">
        <f>VLOOKUP(A182,'BalanceSheet 15-8-19'!$A$11:$CN$476,45,FALSE)</f>
        <v>0</v>
      </c>
      <c r="AT182" s="10">
        <f>VLOOKUP(A182,'BalanceSheet 15-8-19'!$A$11:$CN$476,46,FALSE)</f>
        <v>0</v>
      </c>
      <c r="AU182" s="10">
        <f>VLOOKUP(A182,'BalanceSheet 15-8-19'!$A$11:$CN$476,47,FALSE)</f>
        <v>0</v>
      </c>
      <c r="AV182" s="10">
        <f>VLOOKUP(A182,'BalanceSheet 15-8-19'!$A$11:$CN$476,48,FALSE)</f>
        <v>0</v>
      </c>
      <c r="AW182" s="10">
        <f>VLOOKUP(A182,'BalanceSheet 15-8-19'!$A$11:$CN$476,49,FALSE)</f>
        <v>0</v>
      </c>
      <c r="AX182" s="10">
        <f>VLOOKUP(A182,'BalanceSheet 15-8-19'!$A$11:$CN$476,50,FALSE)</f>
        <v>0</v>
      </c>
      <c r="AY182" s="10">
        <f>VLOOKUP(A182,'BalanceSheet 15-8-19'!$A$11:$CN$476,51,FALSE)</f>
        <v>0</v>
      </c>
      <c r="AZ182" s="10">
        <f>VLOOKUP(A182,'BalanceSheet 15-8-19'!$A$11:$CN$476,52,FALSE)</f>
        <v>0</v>
      </c>
      <c r="BA182" s="10">
        <f>VLOOKUP(A182,'BalanceSheet 15-8-19'!$A$11:$CN$476,53,FALSE)</f>
        <v>0</v>
      </c>
      <c r="BB182" s="10">
        <f>VLOOKUP(A182,'BalanceSheet 15-8-19'!$A$11:$CN$476,54,FALSE)</f>
        <v>0</v>
      </c>
      <c r="BC182" s="10">
        <f>VLOOKUP(A182,'BalanceSheet 15-8-19'!$A$11:$CN$476,55,FALSE)</f>
        <v>0</v>
      </c>
      <c r="BD182" s="10">
        <f>VLOOKUP(A182,'BalanceSheet 15-8-19'!$A$11:$CN$476,56,FALSE)</f>
        <v>0</v>
      </c>
      <c r="BE182" s="10">
        <f>VLOOKUP(A182,'BalanceSheet 15-8-19'!$A$11:$CN$476,57,FALSE)</f>
        <v>0</v>
      </c>
      <c r="BF182" s="10">
        <f>VLOOKUP(A182,'BalanceSheet 15-8-19'!$A$11:$CN$476,58,FALSE)</f>
        <v>0</v>
      </c>
      <c r="BG182" s="11">
        <f>VLOOKUP(A182,'BalanceSheet 15-8-19'!$A$11:$CN$476,59,FALSE)</f>
        <v>0</v>
      </c>
      <c r="BH182" s="10">
        <f>VLOOKUP(A182,'BalanceSheet 15-8-19'!$A$11:$CN$476,60,FALSE)</f>
        <v>0</v>
      </c>
      <c r="BI182" s="10">
        <f>VLOOKUP(A182,'BalanceSheet 15-8-19'!$A$11:$CN$476,61,FALSE)</f>
        <v>0</v>
      </c>
      <c r="BJ182" s="10">
        <f>VLOOKUP(A182,'BalanceSheet 15-8-19'!$A$11:$CN$476,62,FALSE)</f>
        <v>0</v>
      </c>
      <c r="BK182" s="10"/>
      <c r="BL182" s="10">
        <f>VLOOKUP(A182,'BalanceSheet 15-8-19'!$A$11:$CN$476,64,FALSE)</f>
        <v>0</v>
      </c>
      <c r="BM182" s="10">
        <f>VLOOKUP(A182,'BalanceSheet 15-8-19'!$A$11:$CN$476,65,FALSE)</f>
        <v>0</v>
      </c>
      <c r="BN182" s="10">
        <f>VLOOKUP(A182,'BalanceSheet 15-8-19'!$A$11:$CN$476,66,FALSE)</f>
        <v>0</v>
      </c>
      <c r="BO182" s="10">
        <f>VLOOKUP(A182,'BalanceSheet 15-8-19'!$A$11:$CN$476,67,FALSE)</f>
        <v>0</v>
      </c>
      <c r="BP182" s="10">
        <f>VLOOKUP(A182,'BalanceSheet 15-8-19'!$A$11:$CN$476,68,FALSE)</f>
        <v>0</v>
      </c>
      <c r="BQ182" s="10">
        <f>VLOOKUP(A182,'BalanceSheet 15-8-19'!$A$11:$CN$476,69,FALSE)</f>
        <v>0</v>
      </c>
      <c r="BR182" s="10">
        <f>VLOOKUP(A182,'BalanceSheet 15-8-19'!$A$11:$CN$476,70,FALSE)</f>
        <v>0</v>
      </c>
      <c r="BS182" s="10">
        <f>VLOOKUP(A182,'BalanceSheet 15-8-19'!$A$11:$CN$476,71,FALSE)</f>
        <v>0</v>
      </c>
      <c r="BT182" s="10">
        <f>VLOOKUP(A182,'BalanceSheet 15-8-19'!$A$11:$CN$476,72,FALSE)</f>
        <v>0</v>
      </c>
      <c r="BU182" s="10">
        <f>VLOOKUP(A182,'BalanceSheet 15-8-19'!$A$11:$CN$476,73,FALSE)</f>
        <v>0</v>
      </c>
      <c r="BV182" s="10">
        <f>VLOOKUP(A182,'BalanceSheet 15-8-19'!$A$11:$CN$476,74,FALSE)</f>
        <v>0</v>
      </c>
      <c r="BW182" s="10">
        <f>VLOOKUP(A182,'BalanceSheet 15-8-19'!$A$11:$CN$476,75,FALSE)</f>
        <v>0</v>
      </c>
      <c r="BX182" s="10">
        <f>VLOOKUP(A182,'BalanceSheet 15-8-19'!$A$11:$CN$476,76,FALSE)</f>
        <v>0</v>
      </c>
      <c r="BY182" s="10">
        <f>VLOOKUP(A182,'BalanceSheet 15-8-19'!$A$11:$CN$476,77,FALSE)</f>
        <v>0</v>
      </c>
      <c r="BZ182" s="10">
        <f>VLOOKUP(A182,'BalanceSheet 15-8-19'!$A$11:$CN$476,78,FALSE)</f>
        <v>0</v>
      </c>
      <c r="CA182" s="10">
        <f>VLOOKUP(A182,'BalanceSheet 15-8-19'!$A$11:$CN$476,79,FALSE)</f>
        <v>0</v>
      </c>
      <c r="CB182" s="10">
        <f>VLOOKUP(A182,'BalanceSheet 15-8-19'!$A$11:$CN$476,80,FALSE)</f>
        <v>0</v>
      </c>
      <c r="CC182" s="10">
        <f>VLOOKUP(A182,'BalanceSheet 15-8-19'!$A$11:$CN$476,81,FALSE)</f>
        <v>0</v>
      </c>
      <c r="CD182" s="10">
        <f>VLOOKUP(A182,'BalanceSheet 15-8-19'!$A$11:$CN$476,82,FALSE)</f>
        <v>0</v>
      </c>
      <c r="CE182" s="10">
        <f>VLOOKUP(A182,'BalanceSheet 15-8-19'!$A$11:$CN$476,83,FALSE)</f>
        <v>0</v>
      </c>
      <c r="CF182" s="10">
        <f>VLOOKUP(A182,'BalanceSheet 15-8-19'!$A$11:$CN$476,84,FALSE)</f>
        <v>0</v>
      </c>
      <c r="CG182" s="10">
        <f>VLOOKUP(A182,'BalanceSheet 15-8-19'!$A$11:$CN$476,85,FALSE)</f>
        <v>0</v>
      </c>
      <c r="CH182" s="10">
        <f>VLOOKUP(A182,'BalanceSheet 15-8-19'!$A$11:$CN$476,86,FALSE)</f>
        <v>0</v>
      </c>
      <c r="CI182" s="10">
        <f>VLOOKUP(A182,'BalanceSheet 15-8-19'!$A$11:$CN$476,87,FALSE)</f>
        <v>0</v>
      </c>
      <c r="CJ182" s="10">
        <f>VLOOKUP(A182,'BalanceSheet 15-8-19'!$A$11:$CN$476,88,FALSE)</f>
        <v>0</v>
      </c>
      <c r="CK182" s="10">
        <f>VLOOKUP(A182,'BalanceSheet 15-8-19'!$A$11:$CN$476,89,FALSE)</f>
        <v>0</v>
      </c>
      <c r="CL182" s="10">
        <f>VLOOKUP(A182,'BalanceSheet 15-8-19'!$A$11:$CN$476,90,FALSE)</f>
        <v>0</v>
      </c>
      <c r="CM182" s="10">
        <f>VLOOKUP(A182,'BalanceSheet 15-8-19'!$A$11:$CN$476,91,FALSE)</f>
        <v>0</v>
      </c>
      <c r="CN182" s="3">
        <f>VLOOKUP(A182,'BalanceSheet 15-8-19'!$A$11:$CS$476,92,FALSE)</f>
        <v>0</v>
      </c>
      <c r="CO182" s="3">
        <f>VLOOKUP(A182,'BalanceSheet 15-8-19'!$A$11:$CS$476,93,FALSE)</f>
        <v>0</v>
      </c>
      <c r="CP182" s="3">
        <f>VLOOKUP(A182,'BalanceSheet 15-8-19'!$A$11:$CS$476,94,FALSE)</f>
        <v>0</v>
      </c>
      <c r="CQ182" s="3">
        <f>VLOOKUP(A182,'BalanceSheet 15-8-19'!$A$11:$CS$476,95,FALSE)</f>
        <v>0</v>
      </c>
      <c r="CR182" s="3">
        <f>VLOOKUP(A182,'BalanceSheet 15-8-19'!$A$11:$CS$476,96,FALSE)</f>
        <v>0</v>
      </c>
      <c r="CS182" s="3">
        <f t="shared" si="10"/>
        <v>0</v>
      </c>
      <c r="CU182" s="19">
        <f>CS182-('BalanceSheet 15-8-19'!CS182-'BalanceSheet 15-8-19'!CV182-'BalanceSheet 15-8-19'!CW182)</f>
        <v>0</v>
      </c>
      <c r="CW182" s="132">
        <f t="shared" si="8"/>
        <v>0</v>
      </c>
      <c r="CZ182" s="148">
        <f>HLOOKUP(A182,CJE!$I$5:$TV$2054,2050, FALSE)</f>
        <v>0</v>
      </c>
      <c r="DB182" s="148">
        <f t="shared" si="9"/>
        <v>0</v>
      </c>
      <c r="DD182" s="178"/>
      <c r="DE182" s="85"/>
      <c r="DF182" s="85"/>
      <c r="DG182" s="85"/>
      <c r="DH182" s="22"/>
    </row>
    <row r="183" spans="1:112" x14ac:dyDescent="0.2">
      <c r="A183" s="4" t="str">
        <f>'BalanceSheet 15-8-19'!A183</f>
        <v>Total Other Current Asset</v>
      </c>
      <c r="B183" s="24">
        <f>VLOOKUP(A183,'BalanceSheet 15-8-19'!$A$11:$CN$476,2,FALSE)</f>
        <v>0</v>
      </c>
      <c r="C183" s="24">
        <f>VLOOKUP(A183,'BalanceSheet 15-8-19'!$A$11:$CN$476,3,FALSE)</f>
        <v>0</v>
      </c>
      <c r="D183" s="24">
        <f>VLOOKUP(A183,'BalanceSheet 15-8-19'!$A$11:$CN$476,4,FALSE)</f>
        <v>34228.769999999997</v>
      </c>
      <c r="E183" s="24">
        <f>VLOOKUP(A183,'BalanceSheet 15-8-19'!$A$11:$CN$476,5,FALSE)</f>
        <v>157221.39000000001</v>
      </c>
      <c r="F183" s="24">
        <f>VLOOKUP(A183,'BalanceSheet 15-8-19'!$A$11:$CN$476,6,FALSE)</f>
        <v>-8549.3612895900005</v>
      </c>
      <c r="G183" s="24">
        <f>VLOOKUP(A183,'BalanceSheet 15-8-19'!$A$11:$CN$476,7,FALSE)</f>
        <v>-8549.3612895900005</v>
      </c>
      <c r="H183" s="24">
        <f>VLOOKUP(A183,'BalanceSheet 15-8-19'!$A$11:$CN$476,8,FALSE)</f>
        <v>-8549.3612895900005</v>
      </c>
      <c r="I183" s="24">
        <f>VLOOKUP(A183,'BalanceSheet 15-8-19'!$A$11:$CN$476,9,FALSE)</f>
        <v>-8549.3612895900005</v>
      </c>
      <c r="J183" s="24"/>
      <c r="K183" s="24">
        <f>VLOOKUP(A183,'BalanceSheet 15-8-19'!$A$11:$CN$476,11,FALSE)</f>
        <v>-8549.3612895900005</v>
      </c>
      <c r="L183" s="24">
        <f>VLOOKUP(A183,'BalanceSheet 15-8-19'!$A$11:$CN$476,12,FALSE)</f>
        <v>-8549.3612895900005</v>
      </c>
      <c r="M183" s="24">
        <f>VLOOKUP(A183,'BalanceSheet 15-8-19'!$A$11:$CN$476,13,FALSE)</f>
        <v>-8549.3612895900005</v>
      </c>
      <c r="N183" s="24">
        <f>VLOOKUP(A183,'BalanceSheet 15-8-19'!$A$11:$CN$476,14,FALSE)</f>
        <v>-8549.3612895900005</v>
      </c>
      <c r="O183" s="24">
        <f>VLOOKUP(A183,'BalanceSheet 15-8-19'!$A$11:$CN$476,15,FALSE)</f>
        <v>-8549.3612895900005</v>
      </c>
      <c r="P183" s="24">
        <f>VLOOKUP(A183,'BalanceSheet 15-8-19'!$A$11:$CN$476,16,FALSE)</f>
        <v>-8549.3612895900005</v>
      </c>
      <c r="Q183" s="24">
        <f>VLOOKUP(A183,'BalanceSheet 15-8-19'!$A$11:$CN$476,17,FALSE)</f>
        <v>-8549.3612895900005</v>
      </c>
      <c r="R183" s="24">
        <f>VLOOKUP(A183,'BalanceSheet 15-8-19'!$A$11:$CN$476,18,FALSE)</f>
        <v>-8549.3612895900005</v>
      </c>
      <c r="S183" s="24">
        <f>VLOOKUP(A183,'BalanceSheet 15-8-19'!$A$11:$CN$476,19,FALSE)</f>
        <v>-8549.3612895900005</v>
      </c>
      <c r="T183" s="24">
        <f>VLOOKUP(A183,'BalanceSheet 15-8-19'!$A$11:$CN$476,20,FALSE)</f>
        <v>-8549.3612895900005</v>
      </c>
      <c r="U183" s="24">
        <f>VLOOKUP(A183,'BalanceSheet 15-8-19'!$A$11:$CN$476,21,FALSE)</f>
        <v>-8549.3612895900005</v>
      </c>
      <c r="V183" s="24">
        <f>VLOOKUP(A183,'BalanceSheet 15-8-19'!$A$11:$CN$476,22,FALSE)</f>
        <v>-8549.3612895900005</v>
      </c>
      <c r="W183" s="24">
        <f>VLOOKUP(A183,'BalanceSheet 15-8-19'!$A$11:$CN$476,23,FALSE)</f>
        <v>-8549.3612895900005</v>
      </c>
      <c r="X183" s="24">
        <f>VLOOKUP(A183,'BalanceSheet 15-8-19'!$A$11:$CN$476,24,FALSE)</f>
        <v>-8549.3612895900005</v>
      </c>
      <c r="Y183" s="24">
        <f>VLOOKUP(A183,'BalanceSheet 15-8-19'!$A$11:$CN$476,25,FALSE)</f>
        <v>-8549.3612895900005</v>
      </c>
      <c r="Z183" s="24">
        <f>VLOOKUP(A183,'BalanceSheet 15-8-19'!$A$11:$CN$476,26,FALSE)</f>
        <v>-8549.3612895900005</v>
      </c>
      <c r="AA183" s="24">
        <f>VLOOKUP(A183,'BalanceSheet 15-8-19'!$A$11:$CN$476,27,FALSE)</f>
        <v>-8549.3612895900005</v>
      </c>
      <c r="AB183" s="24">
        <f>VLOOKUP(A183,'BalanceSheet 15-8-19'!$A$11:$CN$476,28,FALSE)</f>
        <v>-8549.3612895900005</v>
      </c>
      <c r="AC183" s="24">
        <f>VLOOKUP(A183,'BalanceSheet 15-8-19'!$A$11:$CN$476,29,FALSE)</f>
        <v>-8549.3612895900005</v>
      </c>
      <c r="AD183" s="24">
        <f>VLOOKUP(A183,'BalanceSheet 15-8-19'!$A$11:$CN$476,30,FALSE)</f>
        <v>-8549.3612895900005</v>
      </c>
      <c r="AE183" s="24">
        <f>VLOOKUP(A183,'BalanceSheet 15-8-19'!$A$11:$CN$476,31,FALSE)</f>
        <v>-8549.3612895900005</v>
      </c>
      <c r="AF183" s="24">
        <f>VLOOKUP(A183,'BalanceSheet 15-8-19'!$A$11:$CN$476,32,FALSE)</f>
        <v>-8549.3612895900005</v>
      </c>
      <c r="AG183" s="24">
        <f>VLOOKUP(A183,'BalanceSheet 15-8-19'!$A$11:$CN$476,33,FALSE)</f>
        <v>-8549.3612895900005</v>
      </c>
      <c r="AH183" s="24">
        <f>VLOOKUP(A183,'BalanceSheet 15-8-19'!$A$11:$CN$476,34,FALSE)</f>
        <v>-8549.3612895900005</v>
      </c>
      <c r="AI183" s="24">
        <f>VLOOKUP(A183,'BalanceSheet 15-8-19'!$A$11:$CN$476,35,FALSE)</f>
        <v>-8549.3612895900005</v>
      </c>
      <c r="AJ183" s="24">
        <f>VLOOKUP(A183,'BalanceSheet 15-8-19'!$A$11:$CN$476,36,FALSE)</f>
        <v>-8549.3612895900005</v>
      </c>
      <c r="AK183" s="24">
        <f>VLOOKUP(A183,'BalanceSheet 15-8-19'!$A$11:$CN$476,37,FALSE)</f>
        <v>-8549.3612895900005</v>
      </c>
      <c r="AL183" s="24">
        <f>VLOOKUP(A183,'BalanceSheet 15-8-19'!$A$11:$CN$476,38,FALSE)</f>
        <v>-8549.3612895900005</v>
      </c>
      <c r="AM183" s="24">
        <f>VLOOKUP(A183,'BalanceSheet 15-8-19'!$A$11:$CN$476,39,FALSE)</f>
        <v>-8549.3612895900005</v>
      </c>
      <c r="AN183" s="24">
        <f>VLOOKUP(A183,'BalanceSheet 15-8-19'!$A$11:$CN$476,40,FALSE)</f>
        <v>-8549.3612895900005</v>
      </c>
      <c r="AO183" s="24">
        <f>VLOOKUP(A183,'BalanceSheet 15-8-19'!$A$11:$CN$476,41,FALSE)</f>
        <v>-8549.3612895900005</v>
      </c>
      <c r="AP183" s="24">
        <f>VLOOKUP(A183,'BalanceSheet 15-8-19'!$A$11:$CN$476,42,FALSE)</f>
        <v>-8549.3612895900005</v>
      </c>
      <c r="AQ183" s="24">
        <f>VLOOKUP(A183,'BalanceSheet 15-8-19'!$A$11:$CN$476,43,FALSE)</f>
        <v>-8549.3612895900005</v>
      </c>
      <c r="AR183" s="24">
        <f>VLOOKUP(A183,'BalanceSheet 15-8-19'!$A$11:$CN$476,44,FALSE)</f>
        <v>-8549.3612895900005</v>
      </c>
      <c r="AS183" s="24">
        <f>VLOOKUP(A183,'BalanceSheet 15-8-19'!$A$11:$CN$476,45,FALSE)</f>
        <v>-8549.3612895900005</v>
      </c>
      <c r="AT183" s="24">
        <f>VLOOKUP(A183,'BalanceSheet 15-8-19'!$A$11:$CN$476,46,FALSE)</f>
        <v>-8549.3612895900005</v>
      </c>
      <c r="AU183" s="24">
        <f>VLOOKUP(A183,'BalanceSheet 15-8-19'!$A$11:$CN$476,47,FALSE)</f>
        <v>-8549.3612895900005</v>
      </c>
      <c r="AV183" s="24">
        <f>VLOOKUP(A183,'BalanceSheet 15-8-19'!$A$11:$CN$476,48,FALSE)</f>
        <v>-8549.3612895900005</v>
      </c>
      <c r="AW183" s="24">
        <f>VLOOKUP(A183,'BalanceSheet 15-8-19'!$A$11:$CN$476,49,FALSE)</f>
        <v>-8549.3612895900005</v>
      </c>
      <c r="AX183" s="24">
        <f>VLOOKUP(A183,'BalanceSheet 15-8-19'!$A$11:$CN$476,50,FALSE)</f>
        <v>-8549.3612895900005</v>
      </c>
      <c r="AY183" s="24">
        <f>VLOOKUP(A183,'BalanceSheet 15-8-19'!$A$11:$CN$476,51,FALSE)</f>
        <v>-8549.3612895900005</v>
      </c>
      <c r="AZ183" s="24">
        <f>VLOOKUP(A183,'BalanceSheet 15-8-19'!$A$11:$CN$476,52,FALSE)</f>
        <v>-8549.3612895900005</v>
      </c>
      <c r="BA183" s="24">
        <f>VLOOKUP(A183,'BalanceSheet 15-8-19'!$A$11:$CN$476,53,FALSE)</f>
        <v>-8549.3612895900005</v>
      </c>
      <c r="BB183" s="24">
        <f>VLOOKUP(A183,'BalanceSheet 15-8-19'!$A$11:$CN$476,54,FALSE)</f>
        <v>-8549.3612895900005</v>
      </c>
      <c r="BC183" s="24">
        <f>VLOOKUP(A183,'BalanceSheet 15-8-19'!$A$11:$CN$476,55,FALSE)</f>
        <v>-8549.3612895900005</v>
      </c>
      <c r="BD183" s="24">
        <f>VLOOKUP(A183,'BalanceSheet 15-8-19'!$A$11:$CN$476,56,FALSE)</f>
        <v>-8549.3612895900005</v>
      </c>
      <c r="BE183" s="24">
        <f>VLOOKUP(A183,'BalanceSheet 15-8-19'!$A$11:$CN$476,57,FALSE)</f>
        <v>-8549.3612895900005</v>
      </c>
      <c r="BF183" s="24">
        <f>VLOOKUP(A183,'BalanceSheet 15-8-19'!$A$11:$CN$476,58,FALSE)</f>
        <v>-8549.3612895900005</v>
      </c>
      <c r="BG183" s="106">
        <f>VLOOKUP(A183,'BalanceSheet 15-8-19'!$A$11:$CN$476,59,FALSE)</f>
        <v>-8549.3612895900005</v>
      </c>
      <c r="BH183" s="24">
        <f>VLOOKUP(A183,'BalanceSheet 15-8-19'!$A$11:$CN$476,60,FALSE)</f>
        <v>-8549.3612895900005</v>
      </c>
      <c r="BI183" s="24">
        <f>VLOOKUP(A183,'BalanceSheet 15-8-19'!$A$11:$CN$476,61,FALSE)</f>
        <v>-8549.3612895900005</v>
      </c>
      <c r="BJ183" s="24">
        <f>VLOOKUP(A183,'BalanceSheet 15-8-19'!$A$11:$CN$476,62,FALSE)</f>
        <v>-8549.3612895900005</v>
      </c>
      <c r="BK183" s="24"/>
      <c r="BL183" s="24">
        <f>VLOOKUP(A183,'BalanceSheet 15-8-19'!$A$11:$CN$476,64,FALSE)</f>
        <v>-8549.3612895900005</v>
      </c>
      <c r="BM183" s="24">
        <f>VLOOKUP(A183,'BalanceSheet 15-8-19'!$A$11:$CN$476,65,FALSE)</f>
        <v>-8549.3612895900005</v>
      </c>
      <c r="BN183" s="24">
        <f>VLOOKUP(A183,'BalanceSheet 15-8-19'!$A$11:$CN$476,66,FALSE)</f>
        <v>-8549.3612895900005</v>
      </c>
      <c r="BO183" s="24">
        <f>VLOOKUP(A183,'BalanceSheet 15-8-19'!$A$11:$CN$476,67,FALSE)</f>
        <v>-8549.3612895900005</v>
      </c>
      <c r="BP183" s="24">
        <f>VLOOKUP(A183,'BalanceSheet 15-8-19'!$A$11:$CN$476,68,FALSE)</f>
        <v>-8549.3612895900005</v>
      </c>
      <c r="BQ183" s="24">
        <f>VLOOKUP(A183,'BalanceSheet 15-8-19'!$A$11:$CN$476,69,FALSE)</f>
        <v>-8549.3612895900005</v>
      </c>
      <c r="BR183" s="24">
        <f>VLOOKUP(A183,'BalanceSheet 15-8-19'!$A$11:$CN$476,70,FALSE)</f>
        <v>-8549.3612895900005</v>
      </c>
      <c r="BS183" s="24">
        <f>VLOOKUP(A183,'BalanceSheet 15-8-19'!$A$11:$CN$476,71,FALSE)</f>
        <v>-8549.3612895900005</v>
      </c>
      <c r="BT183" s="24">
        <f>VLOOKUP(A183,'BalanceSheet 15-8-19'!$A$11:$CN$476,72,FALSE)</f>
        <v>-8549.3612895900005</v>
      </c>
      <c r="BU183" s="24">
        <f>VLOOKUP(A183,'BalanceSheet 15-8-19'!$A$11:$CN$476,73,FALSE)</f>
        <v>-8549.3612895900005</v>
      </c>
      <c r="BV183" s="24">
        <f>VLOOKUP(A183,'BalanceSheet 15-8-19'!$A$11:$CN$476,74,FALSE)</f>
        <v>-8549.3612895900005</v>
      </c>
      <c r="BW183" s="24">
        <f>VLOOKUP(A183,'BalanceSheet 15-8-19'!$A$11:$CN$476,75,FALSE)</f>
        <v>-8549.3612895900005</v>
      </c>
      <c r="BX183" s="24">
        <f>VLOOKUP(A183,'BalanceSheet 15-8-19'!$A$11:$CN$476,76,FALSE)</f>
        <v>-8549.3612895900005</v>
      </c>
      <c r="BY183" s="24">
        <f>VLOOKUP(A183,'BalanceSheet 15-8-19'!$A$11:$CN$476,77,FALSE)</f>
        <v>-8549.3612895900005</v>
      </c>
      <c r="BZ183" s="24">
        <f>VLOOKUP(A183,'BalanceSheet 15-8-19'!$A$11:$CN$476,78,FALSE)</f>
        <v>-8549.3612895900005</v>
      </c>
      <c r="CA183" s="24">
        <f>VLOOKUP(A183,'BalanceSheet 15-8-19'!$A$11:$CN$476,79,FALSE)</f>
        <v>-8549.3612895900005</v>
      </c>
      <c r="CB183" s="24">
        <f>VLOOKUP(A183,'BalanceSheet 15-8-19'!$A$11:$CN$476,80,FALSE)</f>
        <v>-8549.3612895900005</v>
      </c>
      <c r="CC183" s="24">
        <f>VLOOKUP(A183,'BalanceSheet 15-8-19'!$A$11:$CN$476,81,FALSE)</f>
        <v>-8549.3612895900005</v>
      </c>
      <c r="CD183" s="24">
        <f>VLOOKUP(A183,'BalanceSheet 15-8-19'!$A$11:$CN$476,82,FALSE)</f>
        <v>-8549.3612895900005</v>
      </c>
      <c r="CE183" s="24">
        <f>VLOOKUP(A183,'BalanceSheet 15-8-19'!$A$11:$CN$476,83,FALSE)</f>
        <v>-8549.3612895900005</v>
      </c>
      <c r="CF183" s="24">
        <f>VLOOKUP(A183,'BalanceSheet 15-8-19'!$A$11:$CN$476,84,FALSE)</f>
        <v>-8549.3612895900005</v>
      </c>
      <c r="CG183" s="24">
        <f>VLOOKUP(A183,'BalanceSheet 15-8-19'!$A$11:$CN$476,85,FALSE)</f>
        <v>-8549.3612895900005</v>
      </c>
      <c r="CH183" s="24">
        <f>VLOOKUP(A183,'BalanceSheet 15-8-19'!$A$11:$CN$476,86,FALSE)</f>
        <v>-8549.3612895900005</v>
      </c>
      <c r="CI183" s="24">
        <f>VLOOKUP(A183,'BalanceSheet 15-8-19'!$A$11:$CN$476,87,FALSE)</f>
        <v>-8549.3612895900005</v>
      </c>
      <c r="CJ183" s="24">
        <f>VLOOKUP(A183,'BalanceSheet 15-8-19'!$A$11:$CN$476,88,FALSE)</f>
        <v>-8549.3612895900005</v>
      </c>
      <c r="CK183" s="24">
        <f>VLOOKUP(A183,'BalanceSheet 15-8-19'!$A$11:$CN$476,89,FALSE)</f>
        <v>-8549.3612895900005</v>
      </c>
      <c r="CL183" s="24">
        <f>VLOOKUP(A183,'BalanceSheet 15-8-19'!$A$11:$CN$476,90,FALSE)</f>
        <v>-8549.3612895900005</v>
      </c>
      <c r="CM183" s="24">
        <f>VLOOKUP(A183,'BalanceSheet 15-8-19'!$A$11:$CN$476,91,FALSE)</f>
        <v>-8549.3612895900005</v>
      </c>
      <c r="CN183" s="24">
        <f>VLOOKUP(A183,'BalanceSheet 15-8-19'!$A$11:$CS$476,92,FALSE)</f>
        <v>-8549.3612895900005</v>
      </c>
      <c r="CO183" s="24">
        <f>VLOOKUP(A183,'BalanceSheet 15-8-19'!$A$11:$CS$476,93,FALSE)</f>
        <v>-8549.3612895900005</v>
      </c>
      <c r="CP183" s="24">
        <f>VLOOKUP(A183,'BalanceSheet 15-8-19'!$A$11:$CS$476,94,FALSE)</f>
        <v>-8549.3612895900005</v>
      </c>
      <c r="CQ183" s="24">
        <f>VLOOKUP(A183,'BalanceSheet 15-8-19'!$A$11:$CS$476,95,FALSE)</f>
        <v>-8549.3612895900005</v>
      </c>
      <c r="CR183" s="24">
        <f>VLOOKUP(A183,'BalanceSheet 15-8-19'!$A$11:$CS$476,96,FALSE)</f>
        <v>-8549.3612895900005</v>
      </c>
      <c r="CS183" s="24">
        <f t="shared" si="10"/>
        <v>-569442.99477351084</v>
      </c>
      <c r="CU183" s="19">
        <f>CS183-('BalanceSheet 15-8-19'!CS183-'BalanceSheet 15-8-19'!CV183-'BalanceSheet 15-8-19'!CW183)</f>
        <v>0</v>
      </c>
      <c r="CW183" s="132">
        <f t="shared" si="8"/>
        <v>-230832.75481893017</v>
      </c>
      <c r="CZ183" s="148"/>
      <c r="DB183" s="162">
        <f>SUM(DB178:DB182,DB137:DB145,DB147,DB152,DB157,DB158:DB166,DB170,DB171:DB173,DB177)</f>
        <v>-2952267.4387838277</v>
      </c>
      <c r="DD183" s="179"/>
      <c r="DE183" s="177"/>
      <c r="DF183" s="85"/>
      <c r="DG183" s="85"/>
      <c r="DH183" s="22"/>
    </row>
    <row r="184" spans="1:112" ht="10.8" thickBot="1" x14ac:dyDescent="0.25">
      <c r="A184" s="4" t="str">
        <f>'BalanceSheet 15-8-19'!A184</f>
        <v>Total Current Assets</v>
      </c>
      <c r="B184" s="101">
        <f>VLOOKUP(A184,'BalanceSheet 15-8-19'!$A$11:$CN$476,2,FALSE)</f>
        <v>30398</v>
      </c>
      <c r="C184" s="101">
        <f>VLOOKUP(A184,'BalanceSheet 15-8-19'!$A$11:$CN$476,3,FALSE)</f>
        <v>98</v>
      </c>
      <c r="D184" s="101">
        <f>VLOOKUP(A184,'BalanceSheet 15-8-19'!$A$11:$CN$476,4,FALSE)</f>
        <v>48893.77</v>
      </c>
      <c r="E184" s="101">
        <f>VLOOKUP(A184,'BalanceSheet 15-8-19'!$A$11:$CN$476,5,FALSE)</f>
        <v>187619.39</v>
      </c>
      <c r="F184" s="101">
        <f>VLOOKUP(A184,'BalanceSheet 15-8-19'!$A$11:$CN$476,6,FALSE)</f>
        <v>-8451.3612895900005</v>
      </c>
      <c r="G184" s="101">
        <f>VLOOKUP(A184,'BalanceSheet 15-8-19'!$A$11:$CN$476,7,FALSE)</f>
        <v>-8451.3612895900005</v>
      </c>
      <c r="H184" s="101">
        <f>VLOOKUP(A184,'BalanceSheet 15-8-19'!$A$11:$CN$476,8,FALSE)</f>
        <v>-8451.3612895900005</v>
      </c>
      <c r="I184" s="101">
        <f>VLOOKUP(A184,'BalanceSheet 15-8-19'!$A$11:$CN$476,9,FALSE)</f>
        <v>-8451.3612895900005</v>
      </c>
      <c r="J184" s="101"/>
      <c r="K184" s="101">
        <f>VLOOKUP(A184,'BalanceSheet 15-8-19'!$A$11:$CN$476,11,FALSE)</f>
        <v>-8451.3612895900005</v>
      </c>
      <c r="L184" s="101">
        <f>VLOOKUP(A184,'BalanceSheet 15-8-19'!$A$11:$CN$476,12,FALSE)</f>
        <v>-8451.3612895900005</v>
      </c>
      <c r="M184" s="101">
        <f>VLOOKUP(A184,'BalanceSheet 15-8-19'!$A$11:$CN$476,13,FALSE)</f>
        <v>-8451.3612895900005</v>
      </c>
      <c r="N184" s="101">
        <f>VLOOKUP(A184,'BalanceSheet 15-8-19'!$A$11:$CN$476,14,FALSE)</f>
        <v>-8451.3612895900005</v>
      </c>
      <c r="O184" s="101">
        <f>VLOOKUP(A184,'BalanceSheet 15-8-19'!$A$11:$CN$476,15,FALSE)</f>
        <v>-8451.3612895900005</v>
      </c>
      <c r="P184" s="101">
        <f>VLOOKUP(A184,'BalanceSheet 15-8-19'!$A$11:$CN$476,16,FALSE)</f>
        <v>-8451.3612895900005</v>
      </c>
      <c r="Q184" s="101">
        <f>VLOOKUP(A184,'BalanceSheet 15-8-19'!$A$11:$CN$476,17,FALSE)</f>
        <v>-8451.3612895900005</v>
      </c>
      <c r="R184" s="101">
        <f>VLOOKUP(A184,'BalanceSheet 15-8-19'!$A$11:$CN$476,18,FALSE)</f>
        <v>-8451.3612895900005</v>
      </c>
      <c r="S184" s="101">
        <f>VLOOKUP(A184,'BalanceSheet 15-8-19'!$A$11:$CN$476,19,FALSE)</f>
        <v>-8451.3612895900005</v>
      </c>
      <c r="T184" s="101">
        <f>VLOOKUP(A184,'BalanceSheet 15-8-19'!$A$11:$CN$476,20,FALSE)</f>
        <v>-8451.3612895900005</v>
      </c>
      <c r="U184" s="101">
        <f>VLOOKUP(A184,'BalanceSheet 15-8-19'!$A$11:$CN$476,21,FALSE)</f>
        <v>-8451.3612895900005</v>
      </c>
      <c r="V184" s="101">
        <f>VLOOKUP(A184,'BalanceSheet 15-8-19'!$A$11:$CN$476,22,FALSE)</f>
        <v>-8451.3612895900005</v>
      </c>
      <c r="W184" s="101">
        <f>VLOOKUP(A184,'BalanceSheet 15-8-19'!$A$11:$CN$476,23,FALSE)</f>
        <v>-8451.3612895900005</v>
      </c>
      <c r="X184" s="101">
        <f>VLOOKUP(A184,'BalanceSheet 15-8-19'!$A$11:$CN$476,24,FALSE)</f>
        <v>-8451.3612895900005</v>
      </c>
      <c r="Y184" s="101">
        <f>VLOOKUP(A184,'BalanceSheet 15-8-19'!$A$11:$CN$476,25,FALSE)</f>
        <v>-8451.3612895900005</v>
      </c>
      <c r="Z184" s="101">
        <f>VLOOKUP(A184,'BalanceSheet 15-8-19'!$A$11:$CN$476,26,FALSE)</f>
        <v>-8451.3612895900005</v>
      </c>
      <c r="AA184" s="101">
        <f>VLOOKUP(A184,'BalanceSheet 15-8-19'!$A$11:$CN$476,27,FALSE)</f>
        <v>-8451.3612895900005</v>
      </c>
      <c r="AB184" s="101">
        <f>VLOOKUP(A184,'BalanceSheet 15-8-19'!$A$11:$CN$476,28,FALSE)</f>
        <v>-8451.3612895900005</v>
      </c>
      <c r="AC184" s="101">
        <f>VLOOKUP(A184,'BalanceSheet 15-8-19'!$A$11:$CN$476,29,FALSE)</f>
        <v>-8451.3612895900005</v>
      </c>
      <c r="AD184" s="101">
        <f>VLOOKUP(A184,'BalanceSheet 15-8-19'!$A$11:$CN$476,30,FALSE)</f>
        <v>-8451.3612895900005</v>
      </c>
      <c r="AE184" s="101">
        <f>VLOOKUP(A184,'BalanceSheet 15-8-19'!$A$11:$CN$476,31,FALSE)</f>
        <v>-8451.3612895900005</v>
      </c>
      <c r="AF184" s="101">
        <f>VLOOKUP(A184,'BalanceSheet 15-8-19'!$A$11:$CN$476,32,FALSE)</f>
        <v>-8451.3612895900005</v>
      </c>
      <c r="AG184" s="101">
        <f>VLOOKUP(A184,'BalanceSheet 15-8-19'!$A$11:$CN$476,33,FALSE)</f>
        <v>-8451.3612895900005</v>
      </c>
      <c r="AH184" s="101">
        <f>VLOOKUP(A184,'BalanceSheet 15-8-19'!$A$11:$CN$476,34,FALSE)</f>
        <v>-8451.3612895900005</v>
      </c>
      <c r="AI184" s="101">
        <f>VLOOKUP(A184,'BalanceSheet 15-8-19'!$A$11:$CN$476,35,FALSE)</f>
        <v>-8451.3612895900005</v>
      </c>
      <c r="AJ184" s="101">
        <f>VLOOKUP(A184,'BalanceSheet 15-8-19'!$A$11:$CN$476,36,FALSE)</f>
        <v>-8451.3612895900005</v>
      </c>
      <c r="AK184" s="101">
        <f>VLOOKUP(A184,'BalanceSheet 15-8-19'!$A$11:$CN$476,37,FALSE)</f>
        <v>-8451.3612895900005</v>
      </c>
      <c r="AL184" s="101">
        <f>VLOOKUP(A184,'BalanceSheet 15-8-19'!$A$11:$CN$476,38,FALSE)</f>
        <v>-8451.3612895900005</v>
      </c>
      <c r="AM184" s="101">
        <f>VLOOKUP(A184,'BalanceSheet 15-8-19'!$A$11:$CN$476,39,FALSE)</f>
        <v>-8451.3612895900005</v>
      </c>
      <c r="AN184" s="101">
        <f>VLOOKUP(A184,'BalanceSheet 15-8-19'!$A$11:$CN$476,40,FALSE)</f>
        <v>-8451.3612895900005</v>
      </c>
      <c r="AO184" s="101">
        <f>VLOOKUP(A184,'BalanceSheet 15-8-19'!$A$11:$CN$476,41,FALSE)</f>
        <v>-8451.3612895900005</v>
      </c>
      <c r="AP184" s="101">
        <f>VLOOKUP(A184,'BalanceSheet 15-8-19'!$A$11:$CN$476,42,FALSE)</f>
        <v>-8451.3612895900005</v>
      </c>
      <c r="AQ184" s="101">
        <f>VLOOKUP(A184,'BalanceSheet 15-8-19'!$A$11:$CN$476,43,FALSE)</f>
        <v>-8451.3612895900005</v>
      </c>
      <c r="AR184" s="101">
        <f>VLOOKUP(A184,'BalanceSheet 15-8-19'!$A$11:$CN$476,44,FALSE)</f>
        <v>-8451.3612895900005</v>
      </c>
      <c r="AS184" s="101">
        <f>VLOOKUP(A184,'BalanceSheet 15-8-19'!$A$11:$CN$476,45,FALSE)</f>
        <v>-8451.3612895900005</v>
      </c>
      <c r="AT184" s="101">
        <f>VLOOKUP(A184,'BalanceSheet 15-8-19'!$A$11:$CN$476,46,FALSE)</f>
        <v>-8451.3612895900005</v>
      </c>
      <c r="AU184" s="101">
        <f>VLOOKUP(A184,'BalanceSheet 15-8-19'!$A$11:$CN$476,47,FALSE)</f>
        <v>-8451.3612895900005</v>
      </c>
      <c r="AV184" s="101">
        <f>VLOOKUP(A184,'BalanceSheet 15-8-19'!$A$11:$CN$476,48,FALSE)</f>
        <v>-8451.3612895900005</v>
      </c>
      <c r="AW184" s="101">
        <f>VLOOKUP(A184,'BalanceSheet 15-8-19'!$A$11:$CN$476,49,FALSE)</f>
        <v>-8451.3612895900005</v>
      </c>
      <c r="AX184" s="101">
        <f>VLOOKUP(A184,'BalanceSheet 15-8-19'!$A$11:$CN$476,50,FALSE)</f>
        <v>-8451.3612895900005</v>
      </c>
      <c r="AY184" s="101">
        <f>VLOOKUP(A184,'BalanceSheet 15-8-19'!$A$11:$CN$476,51,FALSE)</f>
        <v>-8451.3612895900005</v>
      </c>
      <c r="AZ184" s="101">
        <f>VLOOKUP(A184,'BalanceSheet 15-8-19'!$A$11:$CN$476,52,FALSE)</f>
        <v>-8451.3612895900005</v>
      </c>
      <c r="BA184" s="101">
        <f>VLOOKUP(A184,'BalanceSheet 15-8-19'!$A$11:$CN$476,53,FALSE)</f>
        <v>-8451.3612895900005</v>
      </c>
      <c r="BB184" s="101">
        <f>VLOOKUP(A184,'BalanceSheet 15-8-19'!$A$11:$CN$476,54,FALSE)</f>
        <v>-8451.3612895900005</v>
      </c>
      <c r="BC184" s="101">
        <f>VLOOKUP(A184,'BalanceSheet 15-8-19'!$A$11:$CN$476,55,FALSE)</f>
        <v>-8451.3612895900005</v>
      </c>
      <c r="BD184" s="101">
        <f>VLOOKUP(A184,'BalanceSheet 15-8-19'!$A$11:$CN$476,56,FALSE)</f>
        <v>-8451.3612895900005</v>
      </c>
      <c r="BE184" s="101">
        <f>VLOOKUP(A184,'BalanceSheet 15-8-19'!$A$11:$CN$476,57,FALSE)</f>
        <v>-8451.3612895900005</v>
      </c>
      <c r="BF184" s="101">
        <f>VLOOKUP(A184,'BalanceSheet 15-8-19'!$A$11:$CN$476,58,FALSE)</f>
        <v>-8451.3612895900005</v>
      </c>
      <c r="BG184" s="101">
        <f>VLOOKUP(A184,'BalanceSheet 15-8-19'!$A$11:$CN$476,59,FALSE)</f>
        <v>-8451.3612895900005</v>
      </c>
      <c r="BH184" s="101">
        <f>VLOOKUP(A184,'BalanceSheet 15-8-19'!$A$11:$CN$476,60,FALSE)</f>
        <v>-8451.3612895900005</v>
      </c>
      <c r="BI184" s="101">
        <f>VLOOKUP(A184,'BalanceSheet 15-8-19'!$A$11:$CN$476,61,FALSE)</f>
        <v>-8451.3612895900005</v>
      </c>
      <c r="BJ184" s="101">
        <f>VLOOKUP(A184,'BalanceSheet 15-8-19'!$A$11:$CN$476,62,FALSE)</f>
        <v>-8451.3612895900005</v>
      </c>
      <c r="BK184" s="101"/>
      <c r="BL184" s="101">
        <f>VLOOKUP(A184,'BalanceSheet 15-8-19'!$A$11:$CN$476,64,FALSE)</f>
        <v>-8451.3612895900005</v>
      </c>
      <c r="BM184" s="101">
        <f>VLOOKUP(A184,'BalanceSheet 15-8-19'!$A$11:$CN$476,65,FALSE)</f>
        <v>-8451.3612895900005</v>
      </c>
      <c r="BN184" s="101">
        <f>VLOOKUP(A184,'BalanceSheet 15-8-19'!$A$11:$CN$476,66,FALSE)</f>
        <v>-8451.3612895900005</v>
      </c>
      <c r="BO184" s="101">
        <f>VLOOKUP(A184,'BalanceSheet 15-8-19'!$A$11:$CN$476,67,FALSE)</f>
        <v>-8451.3612895900005</v>
      </c>
      <c r="BP184" s="101">
        <f>VLOOKUP(A184,'BalanceSheet 15-8-19'!$A$11:$CN$476,68,FALSE)</f>
        <v>-8451.3612895900005</v>
      </c>
      <c r="BQ184" s="101">
        <f>VLOOKUP(A184,'BalanceSheet 15-8-19'!$A$11:$CN$476,69,FALSE)</f>
        <v>-8451.3612895900005</v>
      </c>
      <c r="BR184" s="101">
        <f>VLOOKUP(A184,'BalanceSheet 15-8-19'!$A$11:$CN$476,70,FALSE)</f>
        <v>-8451.3612895900005</v>
      </c>
      <c r="BS184" s="101">
        <f>VLOOKUP(A184,'BalanceSheet 15-8-19'!$A$11:$CN$476,71,FALSE)</f>
        <v>-8451.3612895900005</v>
      </c>
      <c r="BT184" s="101">
        <f>VLOOKUP(A184,'BalanceSheet 15-8-19'!$A$11:$CN$476,72,FALSE)</f>
        <v>-8451.3612895900005</v>
      </c>
      <c r="BU184" s="101">
        <f>VLOOKUP(A184,'BalanceSheet 15-8-19'!$A$11:$CN$476,73,FALSE)</f>
        <v>-8451.3612895900005</v>
      </c>
      <c r="BV184" s="101">
        <f>VLOOKUP(A184,'BalanceSheet 15-8-19'!$A$11:$CN$476,74,FALSE)</f>
        <v>-8451.3612895900005</v>
      </c>
      <c r="BW184" s="101">
        <f>VLOOKUP(A184,'BalanceSheet 15-8-19'!$A$11:$CN$476,75,FALSE)</f>
        <v>-8451.3612895900005</v>
      </c>
      <c r="BX184" s="101">
        <f>VLOOKUP(A184,'BalanceSheet 15-8-19'!$A$11:$CN$476,76,FALSE)</f>
        <v>-8451.3612895900005</v>
      </c>
      <c r="BY184" s="101">
        <f>VLOOKUP(A184,'BalanceSheet 15-8-19'!$A$11:$CN$476,77,FALSE)</f>
        <v>-8451.3612895900005</v>
      </c>
      <c r="BZ184" s="101">
        <f>VLOOKUP(A184,'BalanceSheet 15-8-19'!$A$11:$CN$476,78,FALSE)</f>
        <v>-8451.3612895900005</v>
      </c>
      <c r="CA184" s="101">
        <f>VLOOKUP(A184,'BalanceSheet 15-8-19'!$A$11:$CN$476,79,FALSE)</f>
        <v>-8451.3612895900005</v>
      </c>
      <c r="CB184" s="101">
        <f>VLOOKUP(A184,'BalanceSheet 15-8-19'!$A$11:$CN$476,80,FALSE)</f>
        <v>-8451.3612895900005</v>
      </c>
      <c r="CC184" s="101">
        <f>VLOOKUP(A184,'BalanceSheet 15-8-19'!$A$11:$CN$476,81,FALSE)</f>
        <v>-8451.3612895900005</v>
      </c>
      <c r="CD184" s="101">
        <f>VLOOKUP(A184,'BalanceSheet 15-8-19'!$A$11:$CN$476,82,FALSE)</f>
        <v>-8451.3612895900005</v>
      </c>
      <c r="CE184" s="101">
        <f>VLOOKUP(A184,'BalanceSheet 15-8-19'!$A$11:$CN$476,83,FALSE)</f>
        <v>-8451.3612895900005</v>
      </c>
      <c r="CF184" s="101">
        <f>VLOOKUP(A184,'BalanceSheet 15-8-19'!$A$11:$CN$476,84,FALSE)</f>
        <v>-8451.3612895900005</v>
      </c>
      <c r="CG184" s="101">
        <f>VLOOKUP(A184,'BalanceSheet 15-8-19'!$A$11:$CN$476,85,FALSE)</f>
        <v>-8451.3612895900005</v>
      </c>
      <c r="CH184" s="101">
        <f>VLOOKUP(A184,'BalanceSheet 15-8-19'!$A$11:$CN$476,86,FALSE)</f>
        <v>-8451.3612895900005</v>
      </c>
      <c r="CI184" s="101">
        <f>VLOOKUP(A184,'BalanceSheet 15-8-19'!$A$11:$CN$476,87,FALSE)</f>
        <v>-8451.3612895900005</v>
      </c>
      <c r="CJ184" s="101">
        <f>VLOOKUP(A184,'BalanceSheet 15-8-19'!$A$11:$CN$476,88,FALSE)</f>
        <v>-8451.3612895900005</v>
      </c>
      <c r="CK184" s="101">
        <f>VLOOKUP(A184,'BalanceSheet 15-8-19'!$A$11:$CN$476,89,FALSE)</f>
        <v>-8451.3612895900005</v>
      </c>
      <c r="CL184" s="101">
        <f>VLOOKUP(A184,'BalanceSheet 15-8-19'!$A$11:$CN$476,90,FALSE)</f>
        <v>-8451.3612895900005</v>
      </c>
      <c r="CM184" s="101">
        <f>VLOOKUP(A184,'BalanceSheet 15-8-19'!$A$11:$CN$476,91,FALSE)</f>
        <v>-8451.3612895900005</v>
      </c>
      <c r="CN184" s="101">
        <f>VLOOKUP(A184,'BalanceSheet 15-8-19'!$A$11:$CS$476,92,FALSE)</f>
        <v>-8451.3612895900005</v>
      </c>
      <c r="CO184" s="101">
        <f>VLOOKUP(A184,'BalanceSheet 15-8-19'!$A$11:$CS$476,93,FALSE)</f>
        <v>-8451.3612895900005</v>
      </c>
      <c r="CP184" s="101">
        <f>VLOOKUP(A184,'BalanceSheet 15-8-19'!$A$11:$CS$476,94,FALSE)</f>
        <v>-8451.3612895900005</v>
      </c>
      <c r="CQ184" s="101">
        <f>VLOOKUP(A184,'BalanceSheet 15-8-19'!$A$11:$CS$476,95,FALSE)</f>
        <v>-8451.3612895900005</v>
      </c>
      <c r="CR184" s="101">
        <f>VLOOKUP(A184,'BalanceSheet 15-8-19'!$A$11:$CS$476,96,FALSE)</f>
        <v>-8451.3612895900005</v>
      </c>
      <c r="CS184" s="101">
        <f t="shared" si="10"/>
        <v>-485161.99477351084</v>
      </c>
      <c r="CU184" s="19">
        <f>CS184-('BalanceSheet 15-8-19'!CS184-'BalanceSheet 15-8-19'!CV184-'BalanceSheet 15-8-19'!CW184)</f>
        <v>0</v>
      </c>
      <c r="CW184" s="132">
        <f t="shared" si="8"/>
        <v>-228186.75481893017</v>
      </c>
      <c r="CZ184" s="148"/>
      <c r="DB184" s="160">
        <f>DB183+DB135+DB121</f>
        <v>-2870632.4387838277</v>
      </c>
      <c r="DD184" s="204"/>
      <c r="DE184" s="89"/>
      <c r="DF184" s="89"/>
      <c r="DG184" s="89"/>
      <c r="DH184" s="157"/>
    </row>
    <row r="185" spans="1:112" ht="13.2" thickTop="1" thickBot="1" x14ac:dyDescent="0.4">
      <c r="A185" s="5" t="str">
        <f>'BalanceSheet 15-8-19'!A185</f>
        <v>Fixed Assets</v>
      </c>
      <c r="B185" s="102">
        <f>VLOOKUP(A185,'BalanceSheet 15-8-19'!$A$11:$CN$476,2,FALSE)</f>
        <v>0</v>
      </c>
      <c r="C185" s="102">
        <f>VLOOKUP(A185,'BalanceSheet 15-8-19'!$A$11:$CN$476,3,FALSE)</f>
        <v>0</v>
      </c>
      <c r="D185" s="102">
        <f>VLOOKUP(A185,'BalanceSheet 15-8-19'!$A$11:$CN$476,4,FALSE)</f>
        <v>0</v>
      </c>
      <c r="E185" s="102">
        <f>VLOOKUP(A185,'BalanceSheet 15-8-19'!$A$11:$CN$476,5,FALSE)</f>
        <v>0</v>
      </c>
      <c r="F185" s="102">
        <f>VLOOKUP(A185,'BalanceSheet 15-8-19'!$A$11:$CN$476,6,FALSE)</f>
        <v>0</v>
      </c>
      <c r="G185" s="102">
        <f>VLOOKUP(A185,'BalanceSheet 15-8-19'!$A$11:$CN$476,7,FALSE)</f>
        <v>0</v>
      </c>
      <c r="H185" s="102">
        <f>VLOOKUP(A185,'BalanceSheet 15-8-19'!$A$11:$CN$476,8,FALSE)</f>
        <v>0</v>
      </c>
      <c r="I185" s="102">
        <f>VLOOKUP(A185,'BalanceSheet 15-8-19'!$A$11:$CN$476,9,FALSE)</f>
        <v>0</v>
      </c>
      <c r="J185" s="102"/>
      <c r="K185" s="102">
        <f>VLOOKUP(A185,'BalanceSheet 15-8-19'!$A$11:$CN$476,11,FALSE)</f>
        <v>0</v>
      </c>
      <c r="L185" s="102">
        <f>VLOOKUP(A185,'BalanceSheet 15-8-19'!$A$11:$CN$476,12,FALSE)</f>
        <v>0</v>
      </c>
      <c r="M185" s="102">
        <f>VLOOKUP(A185,'BalanceSheet 15-8-19'!$A$11:$CN$476,13,FALSE)</f>
        <v>0</v>
      </c>
      <c r="N185" s="102">
        <f>VLOOKUP(A185,'BalanceSheet 15-8-19'!$A$11:$CN$476,14,FALSE)</f>
        <v>0</v>
      </c>
      <c r="O185" s="102">
        <f>VLOOKUP(A185,'BalanceSheet 15-8-19'!$A$11:$CN$476,15,FALSE)</f>
        <v>0</v>
      </c>
      <c r="P185" s="102">
        <f>VLOOKUP(A185,'BalanceSheet 15-8-19'!$A$11:$CN$476,16,FALSE)</f>
        <v>0</v>
      </c>
      <c r="Q185" s="102">
        <f>VLOOKUP(A185,'BalanceSheet 15-8-19'!$A$11:$CN$476,17,FALSE)</f>
        <v>0</v>
      </c>
      <c r="R185" s="102">
        <f>VLOOKUP(A185,'BalanceSheet 15-8-19'!$A$11:$CN$476,18,FALSE)</f>
        <v>0</v>
      </c>
      <c r="S185" s="102">
        <f>VLOOKUP(A185,'BalanceSheet 15-8-19'!$A$11:$CN$476,19,FALSE)</f>
        <v>0</v>
      </c>
      <c r="T185" s="102">
        <f>VLOOKUP(A185,'BalanceSheet 15-8-19'!$A$11:$CN$476,20,FALSE)</f>
        <v>0</v>
      </c>
      <c r="U185" s="102">
        <f>VLOOKUP(A185,'BalanceSheet 15-8-19'!$A$11:$CN$476,21,FALSE)</f>
        <v>0</v>
      </c>
      <c r="V185" s="102">
        <f>VLOOKUP(A185,'BalanceSheet 15-8-19'!$A$11:$CN$476,22,FALSE)</f>
        <v>0</v>
      </c>
      <c r="W185" s="102">
        <f>VLOOKUP(A185,'BalanceSheet 15-8-19'!$A$11:$CN$476,23,FALSE)</f>
        <v>0</v>
      </c>
      <c r="X185" s="102">
        <f>VLOOKUP(A185,'BalanceSheet 15-8-19'!$A$11:$CN$476,24,FALSE)</f>
        <v>0</v>
      </c>
      <c r="Y185" s="102">
        <f>VLOOKUP(A185,'BalanceSheet 15-8-19'!$A$11:$CN$476,25,FALSE)</f>
        <v>0</v>
      </c>
      <c r="Z185" s="102">
        <f>VLOOKUP(A185,'BalanceSheet 15-8-19'!$A$11:$CN$476,26,FALSE)</f>
        <v>0</v>
      </c>
      <c r="AA185" s="102">
        <f>VLOOKUP(A185,'BalanceSheet 15-8-19'!$A$11:$CN$476,27,FALSE)</f>
        <v>0</v>
      </c>
      <c r="AB185" s="102">
        <f>VLOOKUP(A185,'BalanceSheet 15-8-19'!$A$11:$CN$476,28,FALSE)</f>
        <v>0</v>
      </c>
      <c r="AC185" s="102">
        <f>VLOOKUP(A185,'BalanceSheet 15-8-19'!$A$11:$CN$476,29,FALSE)</f>
        <v>0</v>
      </c>
      <c r="AD185" s="102">
        <f>VLOOKUP(A185,'BalanceSheet 15-8-19'!$A$11:$CN$476,30,FALSE)</f>
        <v>0</v>
      </c>
      <c r="AE185" s="102">
        <f>VLOOKUP(A185,'BalanceSheet 15-8-19'!$A$11:$CN$476,31,FALSE)</f>
        <v>0</v>
      </c>
      <c r="AF185" s="102">
        <f>VLOOKUP(A185,'BalanceSheet 15-8-19'!$A$11:$CN$476,32,FALSE)</f>
        <v>0</v>
      </c>
      <c r="AG185" s="102">
        <f>VLOOKUP(A185,'BalanceSheet 15-8-19'!$A$11:$CN$476,33,FALSE)</f>
        <v>0</v>
      </c>
      <c r="AH185" s="102">
        <f>VLOOKUP(A185,'BalanceSheet 15-8-19'!$A$11:$CN$476,34,FALSE)</f>
        <v>0</v>
      </c>
      <c r="AI185" s="102">
        <f>VLOOKUP(A185,'BalanceSheet 15-8-19'!$A$11:$CN$476,35,FALSE)</f>
        <v>0</v>
      </c>
      <c r="AJ185" s="102">
        <f>VLOOKUP(A185,'BalanceSheet 15-8-19'!$A$11:$CN$476,36,FALSE)</f>
        <v>0</v>
      </c>
      <c r="AK185" s="102">
        <f>VLOOKUP(A185,'BalanceSheet 15-8-19'!$A$11:$CN$476,37,FALSE)</f>
        <v>0</v>
      </c>
      <c r="AL185" s="102">
        <f>VLOOKUP(A185,'BalanceSheet 15-8-19'!$A$11:$CN$476,38,FALSE)</f>
        <v>0</v>
      </c>
      <c r="AM185" s="102">
        <f>VLOOKUP(A185,'BalanceSheet 15-8-19'!$A$11:$CN$476,39,FALSE)</f>
        <v>0</v>
      </c>
      <c r="AN185" s="102">
        <f>VLOOKUP(A185,'BalanceSheet 15-8-19'!$A$11:$CN$476,40,FALSE)</f>
        <v>0</v>
      </c>
      <c r="AO185" s="102">
        <f>VLOOKUP(A185,'BalanceSheet 15-8-19'!$A$11:$CN$476,41,FALSE)</f>
        <v>0</v>
      </c>
      <c r="AP185" s="102">
        <f>VLOOKUP(A185,'BalanceSheet 15-8-19'!$A$11:$CN$476,42,FALSE)</f>
        <v>0</v>
      </c>
      <c r="AQ185" s="102">
        <f>VLOOKUP(A185,'BalanceSheet 15-8-19'!$A$11:$CN$476,43,FALSE)</f>
        <v>0</v>
      </c>
      <c r="AR185" s="102">
        <f>VLOOKUP(A185,'BalanceSheet 15-8-19'!$A$11:$CN$476,44,FALSE)</f>
        <v>0</v>
      </c>
      <c r="AS185" s="102">
        <f>VLOOKUP(A185,'BalanceSheet 15-8-19'!$A$11:$CN$476,45,FALSE)</f>
        <v>0</v>
      </c>
      <c r="AT185" s="102">
        <f>VLOOKUP(A185,'BalanceSheet 15-8-19'!$A$11:$CN$476,46,FALSE)</f>
        <v>0</v>
      </c>
      <c r="AU185" s="102">
        <f>VLOOKUP(A185,'BalanceSheet 15-8-19'!$A$11:$CN$476,47,FALSE)</f>
        <v>0</v>
      </c>
      <c r="AV185" s="102">
        <f>VLOOKUP(A185,'BalanceSheet 15-8-19'!$A$11:$CN$476,48,FALSE)</f>
        <v>0</v>
      </c>
      <c r="AW185" s="102">
        <f>VLOOKUP(A185,'BalanceSheet 15-8-19'!$A$11:$CN$476,49,FALSE)</f>
        <v>0</v>
      </c>
      <c r="AX185" s="102">
        <f>VLOOKUP(A185,'BalanceSheet 15-8-19'!$A$11:$CN$476,50,FALSE)</f>
        <v>0</v>
      </c>
      <c r="AY185" s="102">
        <f>VLOOKUP(A185,'BalanceSheet 15-8-19'!$A$11:$CN$476,51,FALSE)</f>
        <v>0</v>
      </c>
      <c r="AZ185" s="102">
        <f>VLOOKUP(A185,'BalanceSheet 15-8-19'!$A$11:$CN$476,52,FALSE)</f>
        <v>0</v>
      </c>
      <c r="BA185" s="102">
        <f>VLOOKUP(A185,'BalanceSheet 15-8-19'!$A$11:$CN$476,53,FALSE)</f>
        <v>0</v>
      </c>
      <c r="BB185" s="102">
        <f>VLOOKUP(A185,'BalanceSheet 15-8-19'!$A$11:$CN$476,54,FALSE)</f>
        <v>0</v>
      </c>
      <c r="BC185" s="102">
        <f>VLOOKUP(A185,'BalanceSheet 15-8-19'!$A$11:$CN$476,55,FALSE)</f>
        <v>0</v>
      </c>
      <c r="BD185" s="102">
        <f>VLOOKUP(A185,'BalanceSheet 15-8-19'!$A$11:$CN$476,56,FALSE)</f>
        <v>0</v>
      </c>
      <c r="BE185" s="102">
        <f>VLOOKUP(A185,'BalanceSheet 15-8-19'!$A$11:$CN$476,57,FALSE)</f>
        <v>0</v>
      </c>
      <c r="BF185" s="102">
        <f>VLOOKUP(A185,'BalanceSheet 15-8-19'!$A$11:$CN$476,58,FALSE)</f>
        <v>0</v>
      </c>
      <c r="BG185" s="102">
        <f>VLOOKUP(A185,'BalanceSheet 15-8-19'!$A$11:$CN$476,59,FALSE)</f>
        <v>0</v>
      </c>
      <c r="BH185" s="102">
        <f>VLOOKUP(A185,'BalanceSheet 15-8-19'!$A$11:$CN$476,60,FALSE)</f>
        <v>0</v>
      </c>
      <c r="BI185" s="102">
        <f>VLOOKUP(A185,'BalanceSheet 15-8-19'!$A$11:$CN$476,61,FALSE)</f>
        <v>0</v>
      </c>
      <c r="BJ185" s="102">
        <f>VLOOKUP(A185,'BalanceSheet 15-8-19'!$A$11:$CN$476,62,FALSE)</f>
        <v>0</v>
      </c>
      <c r="BK185" s="102"/>
      <c r="BL185" s="102">
        <f>VLOOKUP(A185,'BalanceSheet 15-8-19'!$A$11:$CN$476,64,FALSE)</f>
        <v>0</v>
      </c>
      <c r="BM185" s="102">
        <f>VLOOKUP(A185,'BalanceSheet 15-8-19'!$A$11:$CN$476,65,FALSE)</f>
        <v>0</v>
      </c>
      <c r="BN185" s="102">
        <f>VLOOKUP(A185,'BalanceSheet 15-8-19'!$A$11:$CN$476,66,FALSE)</f>
        <v>0</v>
      </c>
      <c r="BO185" s="102">
        <f>VLOOKUP(A185,'BalanceSheet 15-8-19'!$A$11:$CN$476,67,FALSE)</f>
        <v>0</v>
      </c>
      <c r="BP185" s="102">
        <f>VLOOKUP(A185,'BalanceSheet 15-8-19'!$A$11:$CN$476,68,FALSE)</f>
        <v>0</v>
      </c>
      <c r="BQ185" s="102">
        <f>VLOOKUP(A185,'BalanceSheet 15-8-19'!$A$11:$CN$476,69,FALSE)</f>
        <v>0</v>
      </c>
      <c r="BR185" s="102">
        <f>VLOOKUP(A185,'BalanceSheet 15-8-19'!$A$11:$CN$476,70,FALSE)</f>
        <v>0</v>
      </c>
      <c r="BS185" s="102">
        <f>VLOOKUP(A185,'BalanceSheet 15-8-19'!$A$11:$CN$476,71,FALSE)</f>
        <v>0</v>
      </c>
      <c r="BT185" s="102">
        <f>VLOOKUP(A185,'BalanceSheet 15-8-19'!$A$11:$CN$476,72,FALSE)</f>
        <v>0</v>
      </c>
      <c r="BU185" s="102">
        <f>VLOOKUP(A185,'BalanceSheet 15-8-19'!$A$11:$CN$476,73,FALSE)</f>
        <v>0</v>
      </c>
      <c r="BV185" s="102">
        <f>VLOOKUP(A185,'BalanceSheet 15-8-19'!$A$11:$CN$476,74,FALSE)</f>
        <v>0</v>
      </c>
      <c r="BW185" s="102">
        <f>VLOOKUP(A185,'BalanceSheet 15-8-19'!$A$11:$CN$476,75,FALSE)</f>
        <v>0</v>
      </c>
      <c r="BX185" s="102">
        <f>VLOOKUP(A185,'BalanceSheet 15-8-19'!$A$11:$CN$476,76,FALSE)</f>
        <v>0</v>
      </c>
      <c r="BY185" s="102">
        <f>VLOOKUP(A185,'BalanceSheet 15-8-19'!$A$11:$CN$476,77,FALSE)</f>
        <v>0</v>
      </c>
      <c r="BZ185" s="102">
        <f>VLOOKUP(A185,'BalanceSheet 15-8-19'!$A$11:$CN$476,78,FALSE)</f>
        <v>0</v>
      </c>
      <c r="CA185" s="102">
        <f>VLOOKUP(A185,'BalanceSheet 15-8-19'!$A$11:$CN$476,79,FALSE)</f>
        <v>0</v>
      </c>
      <c r="CB185" s="102">
        <f>VLOOKUP(A185,'BalanceSheet 15-8-19'!$A$11:$CN$476,80,FALSE)</f>
        <v>0</v>
      </c>
      <c r="CC185" s="102">
        <f>VLOOKUP(A185,'BalanceSheet 15-8-19'!$A$11:$CN$476,81,FALSE)</f>
        <v>0</v>
      </c>
      <c r="CD185" s="102">
        <f>VLOOKUP(A185,'BalanceSheet 15-8-19'!$A$11:$CN$476,82,FALSE)</f>
        <v>0</v>
      </c>
      <c r="CE185" s="102">
        <f>VLOOKUP(A185,'BalanceSheet 15-8-19'!$A$11:$CN$476,83,FALSE)</f>
        <v>0</v>
      </c>
      <c r="CF185" s="102">
        <f>VLOOKUP(A185,'BalanceSheet 15-8-19'!$A$11:$CN$476,84,FALSE)</f>
        <v>0</v>
      </c>
      <c r="CG185" s="102">
        <f>VLOOKUP(A185,'BalanceSheet 15-8-19'!$A$11:$CN$476,85,FALSE)</f>
        <v>0</v>
      </c>
      <c r="CH185" s="102">
        <f>VLOOKUP(A185,'BalanceSheet 15-8-19'!$A$11:$CN$476,86,FALSE)</f>
        <v>0</v>
      </c>
      <c r="CI185" s="102">
        <f>VLOOKUP(A185,'BalanceSheet 15-8-19'!$A$11:$CN$476,87,FALSE)</f>
        <v>0</v>
      </c>
      <c r="CJ185" s="102">
        <f>VLOOKUP(A185,'BalanceSheet 15-8-19'!$A$11:$CN$476,88,FALSE)</f>
        <v>0</v>
      </c>
      <c r="CK185" s="102">
        <f>VLOOKUP(A185,'BalanceSheet 15-8-19'!$A$11:$CN$476,89,FALSE)</f>
        <v>0</v>
      </c>
      <c r="CL185" s="102">
        <f>VLOOKUP(A185,'BalanceSheet 15-8-19'!$A$11:$CN$476,90,FALSE)</f>
        <v>0</v>
      </c>
      <c r="CM185" s="102">
        <f>VLOOKUP(A185,'BalanceSheet 15-8-19'!$A$11:$CN$476,91,FALSE)</f>
        <v>0</v>
      </c>
      <c r="CN185" s="102">
        <f>VLOOKUP(A185,'BalanceSheet 15-8-19'!$A$11:$CS$476,92,FALSE)</f>
        <v>0</v>
      </c>
      <c r="CO185" s="102">
        <f>VLOOKUP(A185,'BalanceSheet 15-8-19'!$A$11:$CS$476,93,FALSE)</f>
        <v>0</v>
      </c>
      <c r="CP185" s="102">
        <f>VLOOKUP(A185,'BalanceSheet 15-8-19'!$A$11:$CS$476,94,FALSE)</f>
        <v>0</v>
      </c>
      <c r="CQ185" s="102">
        <f>VLOOKUP(A185,'BalanceSheet 15-8-19'!$A$11:$CS$476,95,FALSE)</f>
        <v>0</v>
      </c>
      <c r="CR185" s="102">
        <f>VLOOKUP(A185,'BalanceSheet 15-8-19'!$A$11:$CS$476,96,FALSE)</f>
        <v>0</v>
      </c>
      <c r="CS185" s="102">
        <f t="shared" ref="CS185" si="16">SUM(B185:CR185)</f>
        <v>0</v>
      </c>
      <c r="CU185" s="19">
        <f>CS185-('BalanceSheet 15-8-19'!CS185-'BalanceSheet 15-8-19'!CV185-'BalanceSheet 15-8-19'!CW185)</f>
        <v>0</v>
      </c>
      <c r="CW185" s="132">
        <f t="shared" si="8"/>
        <v>0</v>
      </c>
      <c r="CZ185" s="148"/>
      <c r="DB185" s="160"/>
    </row>
    <row r="186" spans="1:112" x14ac:dyDescent="0.2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4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U186" s="19">
        <f>CS186-('BalanceSheet 15-8-19'!CS186-'BalanceSheet 15-8-19'!CV186-'BalanceSheet 15-8-19'!CW186)</f>
        <v>0</v>
      </c>
      <c r="CW186" s="132">
        <f t="shared" si="8"/>
        <v>0</v>
      </c>
      <c r="CZ186" s="148"/>
      <c r="DB186" s="148">
        <f t="shared" si="9"/>
        <v>0</v>
      </c>
      <c r="DD186" s="171"/>
      <c r="DE186" s="81"/>
      <c r="DF186" s="81"/>
      <c r="DG186" s="81"/>
      <c r="DH186" s="153"/>
    </row>
    <row r="187" spans="1:112" x14ac:dyDescent="0.2">
      <c r="A187" s="12" t="str">
        <f>'BalanceSheet 15-8-19'!A187</f>
        <v>200-100 - Non Current Asset</v>
      </c>
      <c r="B187" s="10">
        <f>VLOOKUP(A187,'BalanceSheet 15-8-19'!$A$11:$CN$476,2,FALSE)</f>
        <v>0</v>
      </c>
      <c r="C187" s="10">
        <f>VLOOKUP(A187,'BalanceSheet 15-8-19'!$A$11:$CN$476,3,FALSE)</f>
        <v>0</v>
      </c>
      <c r="D187" s="10">
        <f>VLOOKUP(A187,'BalanceSheet 15-8-19'!$A$11:$CN$476,4,FALSE)</f>
        <v>0</v>
      </c>
      <c r="E187" s="10">
        <f>VLOOKUP(A187,'BalanceSheet 15-8-19'!$A$11:$CN$476,5,FALSE)</f>
        <v>0</v>
      </c>
      <c r="F187" s="10">
        <f>VLOOKUP(A187,'BalanceSheet 15-8-19'!$A$11:$CN$476,6,FALSE)</f>
        <v>0</v>
      </c>
      <c r="G187" s="10">
        <f>VLOOKUP(A187,'BalanceSheet 15-8-19'!$A$11:$CN$476,7,FALSE)</f>
        <v>0</v>
      </c>
      <c r="H187" s="10">
        <f>VLOOKUP(A187,'BalanceSheet 15-8-19'!$A$11:$CN$476,8,FALSE)</f>
        <v>0</v>
      </c>
      <c r="I187" s="10">
        <f>VLOOKUP(A187,'BalanceSheet 15-8-19'!$A$11:$CN$476,9,FALSE)</f>
        <v>0</v>
      </c>
      <c r="J187" s="10"/>
      <c r="K187" s="10">
        <f>VLOOKUP(A187,'BalanceSheet 15-8-19'!$A$11:$CN$476,11,FALSE)</f>
        <v>0</v>
      </c>
      <c r="L187" s="10">
        <f>VLOOKUP(A187,'BalanceSheet 15-8-19'!$A$11:$CN$476,12,FALSE)</f>
        <v>0</v>
      </c>
      <c r="M187" s="10">
        <f>VLOOKUP(A187,'BalanceSheet 15-8-19'!$A$11:$CN$476,13,FALSE)</f>
        <v>0</v>
      </c>
      <c r="N187" s="10">
        <f>VLOOKUP(A187,'BalanceSheet 15-8-19'!$A$11:$CN$476,14,FALSE)</f>
        <v>0</v>
      </c>
      <c r="O187" s="10">
        <f>VLOOKUP(A187,'BalanceSheet 15-8-19'!$A$11:$CN$476,15,FALSE)</f>
        <v>0</v>
      </c>
      <c r="P187" s="10">
        <f>VLOOKUP(A187,'BalanceSheet 15-8-19'!$A$11:$CN$476,16,FALSE)</f>
        <v>0</v>
      </c>
      <c r="Q187" s="10">
        <f>VLOOKUP(A187,'BalanceSheet 15-8-19'!$A$11:$CN$476,17,FALSE)</f>
        <v>0</v>
      </c>
      <c r="R187" s="10">
        <f>VLOOKUP(A187,'BalanceSheet 15-8-19'!$A$11:$CN$476,18,FALSE)</f>
        <v>0</v>
      </c>
      <c r="S187" s="10">
        <f>VLOOKUP(A187,'BalanceSheet 15-8-19'!$A$11:$CN$476,19,FALSE)</f>
        <v>0</v>
      </c>
      <c r="T187" s="10">
        <f>VLOOKUP(A187,'BalanceSheet 15-8-19'!$A$11:$CN$476,20,FALSE)</f>
        <v>0</v>
      </c>
      <c r="U187" s="10">
        <f>VLOOKUP(A187,'BalanceSheet 15-8-19'!$A$11:$CN$476,21,FALSE)</f>
        <v>0</v>
      </c>
      <c r="V187" s="10">
        <f>VLOOKUP(A187,'BalanceSheet 15-8-19'!$A$11:$CN$476,22,FALSE)</f>
        <v>0</v>
      </c>
      <c r="W187" s="10">
        <f>VLOOKUP(A187,'BalanceSheet 15-8-19'!$A$11:$CN$476,23,FALSE)</f>
        <v>0</v>
      </c>
      <c r="X187" s="10">
        <f>VLOOKUP(A187,'BalanceSheet 15-8-19'!$A$11:$CN$476,24,FALSE)</f>
        <v>0</v>
      </c>
      <c r="Y187" s="10">
        <f>VLOOKUP(A187,'BalanceSheet 15-8-19'!$A$11:$CN$476,25,FALSE)</f>
        <v>0</v>
      </c>
      <c r="Z187" s="10">
        <f>VLOOKUP(A187,'BalanceSheet 15-8-19'!$A$11:$CN$476,26,FALSE)</f>
        <v>0</v>
      </c>
      <c r="AA187" s="10">
        <f>VLOOKUP(A187,'BalanceSheet 15-8-19'!$A$11:$CN$476,27,FALSE)</f>
        <v>0</v>
      </c>
      <c r="AB187" s="10">
        <f>VLOOKUP(A187,'BalanceSheet 15-8-19'!$A$11:$CN$476,28,FALSE)</f>
        <v>0</v>
      </c>
      <c r="AC187" s="10">
        <f>VLOOKUP(A187,'BalanceSheet 15-8-19'!$A$11:$CN$476,29,FALSE)</f>
        <v>0</v>
      </c>
      <c r="AD187" s="10">
        <f>VLOOKUP(A187,'BalanceSheet 15-8-19'!$A$11:$CN$476,30,FALSE)</f>
        <v>0</v>
      </c>
      <c r="AE187" s="10">
        <f>VLOOKUP(A187,'BalanceSheet 15-8-19'!$A$11:$CN$476,31,FALSE)</f>
        <v>0</v>
      </c>
      <c r="AF187" s="10">
        <f>VLOOKUP(A187,'BalanceSheet 15-8-19'!$A$11:$CN$476,32,FALSE)</f>
        <v>0</v>
      </c>
      <c r="AG187" s="10">
        <f>VLOOKUP(A187,'BalanceSheet 15-8-19'!$A$11:$CN$476,33,FALSE)</f>
        <v>0</v>
      </c>
      <c r="AH187" s="10">
        <f>VLOOKUP(A187,'BalanceSheet 15-8-19'!$A$11:$CN$476,34,FALSE)</f>
        <v>0</v>
      </c>
      <c r="AI187" s="10">
        <f>VLOOKUP(A187,'BalanceSheet 15-8-19'!$A$11:$CN$476,35,FALSE)</f>
        <v>0</v>
      </c>
      <c r="AJ187" s="10">
        <f>VLOOKUP(A187,'BalanceSheet 15-8-19'!$A$11:$CN$476,36,FALSE)</f>
        <v>0</v>
      </c>
      <c r="AK187" s="10">
        <f>VLOOKUP(A187,'BalanceSheet 15-8-19'!$A$11:$CN$476,37,FALSE)</f>
        <v>0</v>
      </c>
      <c r="AL187" s="10">
        <f>VLOOKUP(A187,'BalanceSheet 15-8-19'!$A$11:$CN$476,38,FALSE)</f>
        <v>0</v>
      </c>
      <c r="AM187" s="10">
        <f>VLOOKUP(A187,'BalanceSheet 15-8-19'!$A$11:$CN$476,39,FALSE)</f>
        <v>0</v>
      </c>
      <c r="AN187" s="10">
        <f>VLOOKUP(A187,'BalanceSheet 15-8-19'!$A$11:$CN$476,40,FALSE)</f>
        <v>0</v>
      </c>
      <c r="AO187" s="10">
        <f>VLOOKUP(A187,'BalanceSheet 15-8-19'!$A$11:$CN$476,41,FALSE)</f>
        <v>0</v>
      </c>
      <c r="AP187" s="10">
        <f>VLOOKUP(A187,'BalanceSheet 15-8-19'!$A$11:$CN$476,42,FALSE)</f>
        <v>0</v>
      </c>
      <c r="AQ187" s="10">
        <f>VLOOKUP(A187,'BalanceSheet 15-8-19'!$A$11:$CN$476,43,FALSE)</f>
        <v>0</v>
      </c>
      <c r="AR187" s="10">
        <f>VLOOKUP(A187,'BalanceSheet 15-8-19'!$A$11:$CN$476,44,FALSE)</f>
        <v>0</v>
      </c>
      <c r="AS187" s="10">
        <f>VLOOKUP(A187,'BalanceSheet 15-8-19'!$A$11:$CN$476,45,FALSE)</f>
        <v>0</v>
      </c>
      <c r="AT187" s="10">
        <f>VLOOKUP(A187,'BalanceSheet 15-8-19'!$A$11:$CN$476,46,FALSE)</f>
        <v>0</v>
      </c>
      <c r="AU187" s="10">
        <f>VLOOKUP(A187,'BalanceSheet 15-8-19'!$A$11:$CN$476,47,FALSE)</f>
        <v>0</v>
      </c>
      <c r="AV187" s="10">
        <f>VLOOKUP(A187,'BalanceSheet 15-8-19'!$A$11:$CN$476,48,FALSE)</f>
        <v>0</v>
      </c>
      <c r="AW187" s="10">
        <f>VLOOKUP(A187,'BalanceSheet 15-8-19'!$A$11:$CN$476,49,FALSE)</f>
        <v>0</v>
      </c>
      <c r="AX187" s="10">
        <f>VLOOKUP(A187,'BalanceSheet 15-8-19'!$A$11:$CN$476,50,FALSE)</f>
        <v>0</v>
      </c>
      <c r="AY187" s="10">
        <f>VLOOKUP(A187,'BalanceSheet 15-8-19'!$A$11:$CN$476,51,FALSE)</f>
        <v>0</v>
      </c>
      <c r="AZ187" s="10">
        <f>VLOOKUP(A187,'BalanceSheet 15-8-19'!$A$11:$CN$476,52,FALSE)</f>
        <v>0</v>
      </c>
      <c r="BA187" s="10">
        <f>VLOOKUP(A187,'BalanceSheet 15-8-19'!$A$11:$CN$476,53,FALSE)</f>
        <v>0</v>
      </c>
      <c r="BB187" s="10">
        <f>VLOOKUP(A187,'BalanceSheet 15-8-19'!$A$11:$CN$476,54,FALSE)</f>
        <v>0</v>
      </c>
      <c r="BC187" s="10">
        <f>VLOOKUP(A187,'BalanceSheet 15-8-19'!$A$11:$CN$476,55,FALSE)</f>
        <v>0</v>
      </c>
      <c r="BD187" s="10">
        <f>VLOOKUP(A187,'BalanceSheet 15-8-19'!$A$11:$CN$476,56,FALSE)</f>
        <v>0</v>
      </c>
      <c r="BE187" s="10">
        <f>VLOOKUP(A187,'BalanceSheet 15-8-19'!$A$11:$CN$476,57,FALSE)</f>
        <v>0</v>
      </c>
      <c r="BF187" s="10">
        <f>VLOOKUP(A187,'BalanceSheet 15-8-19'!$A$11:$CN$476,58,FALSE)</f>
        <v>0</v>
      </c>
      <c r="BG187" s="11">
        <f>VLOOKUP(A187,'BalanceSheet 15-8-19'!$A$11:$CN$476,59,FALSE)</f>
        <v>0</v>
      </c>
      <c r="BH187" s="10">
        <f>VLOOKUP(A187,'BalanceSheet 15-8-19'!$A$11:$CN$476,60,FALSE)</f>
        <v>0</v>
      </c>
      <c r="BI187" s="10">
        <f>VLOOKUP(A187,'BalanceSheet 15-8-19'!$A$11:$CN$476,61,FALSE)</f>
        <v>0</v>
      </c>
      <c r="BJ187" s="10">
        <f>VLOOKUP(A187,'BalanceSheet 15-8-19'!$A$11:$CN$476,62,FALSE)</f>
        <v>0</v>
      </c>
      <c r="BK187" s="10"/>
      <c r="BL187" s="10">
        <f>VLOOKUP(A187,'BalanceSheet 15-8-19'!$A$11:$CN$476,64,FALSE)</f>
        <v>0</v>
      </c>
      <c r="BM187" s="10">
        <f>VLOOKUP(A187,'BalanceSheet 15-8-19'!$A$11:$CN$476,65,FALSE)</f>
        <v>0</v>
      </c>
      <c r="BN187" s="10">
        <f>VLOOKUP(A187,'BalanceSheet 15-8-19'!$A$11:$CN$476,66,FALSE)</f>
        <v>0</v>
      </c>
      <c r="BO187" s="10">
        <f>VLOOKUP(A187,'BalanceSheet 15-8-19'!$A$11:$CN$476,67,FALSE)</f>
        <v>0</v>
      </c>
      <c r="BP187" s="10">
        <f>VLOOKUP(A187,'BalanceSheet 15-8-19'!$A$11:$CN$476,68,FALSE)</f>
        <v>0</v>
      </c>
      <c r="BQ187" s="10">
        <f>VLOOKUP(A187,'BalanceSheet 15-8-19'!$A$11:$CN$476,69,FALSE)</f>
        <v>0</v>
      </c>
      <c r="BR187" s="10">
        <f>VLOOKUP(A187,'BalanceSheet 15-8-19'!$A$11:$CN$476,70,FALSE)</f>
        <v>0</v>
      </c>
      <c r="BS187" s="10">
        <f>VLOOKUP(A187,'BalanceSheet 15-8-19'!$A$11:$CN$476,71,FALSE)</f>
        <v>0</v>
      </c>
      <c r="BT187" s="10">
        <f>VLOOKUP(A187,'BalanceSheet 15-8-19'!$A$11:$CN$476,72,FALSE)</f>
        <v>0</v>
      </c>
      <c r="BU187" s="10">
        <f>VLOOKUP(A187,'BalanceSheet 15-8-19'!$A$11:$CN$476,73,FALSE)</f>
        <v>0</v>
      </c>
      <c r="BV187" s="10">
        <f>VLOOKUP(A187,'BalanceSheet 15-8-19'!$A$11:$CN$476,74,FALSE)</f>
        <v>0</v>
      </c>
      <c r="BW187" s="10">
        <f>VLOOKUP(A187,'BalanceSheet 15-8-19'!$A$11:$CN$476,75,FALSE)</f>
        <v>0</v>
      </c>
      <c r="BX187" s="10">
        <f>VLOOKUP(A187,'BalanceSheet 15-8-19'!$A$11:$CN$476,76,FALSE)</f>
        <v>0</v>
      </c>
      <c r="BY187" s="10">
        <f>VLOOKUP(A187,'BalanceSheet 15-8-19'!$A$11:$CN$476,77,FALSE)</f>
        <v>0</v>
      </c>
      <c r="BZ187" s="10">
        <f>VLOOKUP(A187,'BalanceSheet 15-8-19'!$A$11:$CN$476,78,FALSE)</f>
        <v>0</v>
      </c>
      <c r="CA187" s="10">
        <f>VLOOKUP(A187,'BalanceSheet 15-8-19'!$A$11:$CN$476,79,FALSE)</f>
        <v>0</v>
      </c>
      <c r="CB187" s="10">
        <f>VLOOKUP(A187,'BalanceSheet 15-8-19'!$A$11:$CN$476,80,FALSE)</f>
        <v>0</v>
      </c>
      <c r="CC187" s="10">
        <f>VLOOKUP(A187,'BalanceSheet 15-8-19'!$A$11:$CN$476,81,FALSE)</f>
        <v>0</v>
      </c>
      <c r="CD187" s="10">
        <f>VLOOKUP(A187,'BalanceSheet 15-8-19'!$A$11:$CN$476,82,FALSE)</f>
        <v>0</v>
      </c>
      <c r="CE187" s="10">
        <f>VLOOKUP(A187,'BalanceSheet 15-8-19'!$A$11:$CN$476,83,FALSE)</f>
        <v>0</v>
      </c>
      <c r="CF187" s="10">
        <f>VLOOKUP(A187,'BalanceSheet 15-8-19'!$A$11:$CN$476,84,FALSE)</f>
        <v>0</v>
      </c>
      <c r="CG187" s="10">
        <f>VLOOKUP(A187,'BalanceSheet 15-8-19'!$A$11:$CN$476,85,FALSE)</f>
        <v>0</v>
      </c>
      <c r="CH187" s="10">
        <f>VLOOKUP(A187,'BalanceSheet 15-8-19'!$A$11:$CN$476,86,FALSE)</f>
        <v>0</v>
      </c>
      <c r="CI187" s="10">
        <f>VLOOKUP(A187,'BalanceSheet 15-8-19'!$A$11:$CN$476,87,FALSE)</f>
        <v>0</v>
      </c>
      <c r="CJ187" s="10">
        <f>VLOOKUP(A187,'BalanceSheet 15-8-19'!$A$11:$CN$476,88,FALSE)</f>
        <v>0</v>
      </c>
      <c r="CK187" s="10">
        <f>VLOOKUP(A187,'BalanceSheet 15-8-19'!$A$11:$CN$476,89,FALSE)</f>
        <v>0</v>
      </c>
      <c r="CL187" s="10">
        <f>VLOOKUP(A187,'BalanceSheet 15-8-19'!$A$11:$CN$476,90,FALSE)</f>
        <v>0</v>
      </c>
      <c r="CM187" s="10">
        <f>VLOOKUP(A187,'BalanceSheet 15-8-19'!$A$11:$CN$476,91,FALSE)</f>
        <v>0</v>
      </c>
      <c r="CN187" s="3">
        <f>VLOOKUP(A187,'BalanceSheet 15-8-19'!$A$11:$CS$476,92,FALSE)</f>
        <v>0</v>
      </c>
      <c r="CO187" s="3">
        <f>VLOOKUP(A187,'BalanceSheet 15-8-19'!$A$11:$CS$476,93,FALSE)</f>
        <v>0</v>
      </c>
      <c r="CP187" s="3">
        <f>VLOOKUP(A187,'BalanceSheet 15-8-19'!$A$11:$CS$476,94,FALSE)</f>
        <v>0</v>
      </c>
      <c r="CQ187" s="3">
        <f>VLOOKUP(A187,'BalanceSheet 15-8-19'!$A$11:$CS$476,95,FALSE)</f>
        <v>0</v>
      </c>
      <c r="CR187" s="3">
        <f>VLOOKUP(A187,'BalanceSheet 15-8-19'!$A$11:$CS$476,96,FALSE)</f>
        <v>0</v>
      </c>
      <c r="CS187" s="3">
        <f t="shared" ref="CS187" si="17">SUM(B187:CR187)</f>
        <v>0</v>
      </c>
      <c r="CU187" s="19">
        <f>CS187-('BalanceSheet 15-8-19'!CS187-'BalanceSheet 15-8-19'!CV187-'BalanceSheet 15-8-19'!CW187)</f>
        <v>0</v>
      </c>
      <c r="CW187" s="132">
        <f t="shared" si="8"/>
        <v>0</v>
      </c>
      <c r="CZ187" s="148">
        <f>HLOOKUP(A187,CJE!$I$5:$TV$2054,2050, FALSE)</f>
        <v>0</v>
      </c>
      <c r="DB187" s="148">
        <f t="shared" si="9"/>
        <v>0</v>
      </c>
      <c r="DD187" s="185"/>
      <c r="DE187" s="85"/>
      <c r="DF187" s="85"/>
      <c r="DG187" s="85"/>
      <c r="DH187" s="22"/>
    </row>
    <row r="188" spans="1:112" x14ac:dyDescent="0.2">
      <c r="A188" s="3" t="str">
        <f>'BalanceSheet 15-8-19'!A188</f>
        <v>200-100-01 - Bond assets (CB)</v>
      </c>
      <c r="B188" s="10">
        <f>VLOOKUP(A188,'BalanceSheet 15-8-19'!$A$11:$CN$476,2,FALSE)</f>
        <v>0</v>
      </c>
      <c r="C188" s="10">
        <f>VLOOKUP(A188,'BalanceSheet 15-8-19'!$A$11:$CN$476,3,FALSE)</f>
        <v>0</v>
      </c>
      <c r="D188" s="10">
        <f>VLOOKUP(A188,'BalanceSheet 15-8-19'!$A$11:$CN$476,4,FALSE)</f>
        <v>0</v>
      </c>
      <c r="E188" s="10">
        <f>VLOOKUP(A188,'BalanceSheet 15-8-19'!$A$11:$CN$476,5,FALSE)</f>
        <v>0</v>
      </c>
      <c r="F188" s="10">
        <f>VLOOKUP(A188,'BalanceSheet 15-8-19'!$A$11:$CN$476,6,FALSE)</f>
        <v>0</v>
      </c>
      <c r="G188" s="10">
        <f>VLOOKUP(A188,'BalanceSheet 15-8-19'!$A$11:$CN$476,7,FALSE)</f>
        <v>0</v>
      </c>
      <c r="H188" s="10">
        <f>VLOOKUP(A188,'BalanceSheet 15-8-19'!$A$11:$CN$476,8,FALSE)</f>
        <v>0</v>
      </c>
      <c r="I188" s="10">
        <f>VLOOKUP(A188,'BalanceSheet 15-8-19'!$A$11:$CN$476,9,FALSE)</f>
        <v>0</v>
      </c>
      <c r="J188" s="10"/>
      <c r="K188" s="10">
        <f>VLOOKUP(A188,'BalanceSheet 15-8-19'!$A$11:$CN$476,11,FALSE)</f>
        <v>0</v>
      </c>
      <c r="L188" s="10">
        <f>VLOOKUP(A188,'BalanceSheet 15-8-19'!$A$11:$CN$476,12,FALSE)</f>
        <v>0</v>
      </c>
      <c r="M188" s="10">
        <f>VLOOKUP(A188,'BalanceSheet 15-8-19'!$A$11:$CN$476,13,FALSE)</f>
        <v>0</v>
      </c>
      <c r="N188" s="10">
        <f>VLOOKUP(A188,'BalanceSheet 15-8-19'!$A$11:$CN$476,14,FALSE)</f>
        <v>0</v>
      </c>
      <c r="O188" s="10">
        <f>VLOOKUP(A188,'BalanceSheet 15-8-19'!$A$11:$CN$476,15,FALSE)</f>
        <v>0</v>
      </c>
      <c r="P188" s="10">
        <f>VLOOKUP(A188,'BalanceSheet 15-8-19'!$A$11:$CN$476,16,FALSE)</f>
        <v>0</v>
      </c>
      <c r="Q188" s="10">
        <f>VLOOKUP(A188,'BalanceSheet 15-8-19'!$A$11:$CN$476,17,FALSE)</f>
        <v>0</v>
      </c>
      <c r="R188" s="10">
        <f>VLOOKUP(A188,'BalanceSheet 15-8-19'!$A$11:$CN$476,18,FALSE)</f>
        <v>0</v>
      </c>
      <c r="S188" s="10">
        <f>VLOOKUP(A188,'BalanceSheet 15-8-19'!$A$11:$CN$476,19,FALSE)</f>
        <v>0</v>
      </c>
      <c r="T188" s="10">
        <f>VLOOKUP(A188,'BalanceSheet 15-8-19'!$A$11:$CN$476,20,FALSE)</f>
        <v>0</v>
      </c>
      <c r="U188" s="10">
        <f>VLOOKUP(A188,'BalanceSheet 15-8-19'!$A$11:$CN$476,21,FALSE)</f>
        <v>0</v>
      </c>
      <c r="V188" s="10">
        <f>VLOOKUP(A188,'BalanceSheet 15-8-19'!$A$11:$CN$476,22,FALSE)</f>
        <v>0</v>
      </c>
      <c r="W188" s="10">
        <f>VLOOKUP(A188,'BalanceSheet 15-8-19'!$A$11:$CN$476,23,FALSE)</f>
        <v>0</v>
      </c>
      <c r="X188" s="10">
        <f>VLOOKUP(A188,'BalanceSheet 15-8-19'!$A$11:$CN$476,24,FALSE)</f>
        <v>0</v>
      </c>
      <c r="Y188" s="10">
        <f>VLOOKUP(A188,'BalanceSheet 15-8-19'!$A$11:$CN$476,25,FALSE)</f>
        <v>0</v>
      </c>
      <c r="Z188" s="10">
        <f>VLOOKUP(A188,'BalanceSheet 15-8-19'!$A$11:$CN$476,26,FALSE)</f>
        <v>0</v>
      </c>
      <c r="AA188" s="10">
        <f>VLOOKUP(A188,'BalanceSheet 15-8-19'!$A$11:$CN$476,27,FALSE)</f>
        <v>0</v>
      </c>
      <c r="AB188" s="10">
        <f>VLOOKUP(A188,'BalanceSheet 15-8-19'!$A$11:$CN$476,28,FALSE)</f>
        <v>0</v>
      </c>
      <c r="AC188" s="10">
        <f>VLOOKUP(A188,'BalanceSheet 15-8-19'!$A$11:$CN$476,29,FALSE)</f>
        <v>0</v>
      </c>
      <c r="AD188" s="10">
        <f>VLOOKUP(A188,'BalanceSheet 15-8-19'!$A$11:$CN$476,30,FALSE)</f>
        <v>0</v>
      </c>
      <c r="AE188" s="10">
        <f>VLOOKUP(A188,'BalanceSheet 15-8-19'!$A$11:$CN$476,31,FALSE)</f>
        <v>0</v>
      </c>
      <c r="AF188" s="10">
        <f>VLOOKUP(A188,'BalanceSheet 15-8-19'!$A$11:$CN$476,32,FALSE)</f>
        <v>0</v>
      </c>
      <c r="AG188" s="10">
        <f>VLOOKUP(A188,'BalanceSheet 15-8-19'!$A$11:$CN$476,33,FALSE)</f>
        <v>0</v>
      </c>
      <c r="AH188" s="10">
        <f>VLOOKUP(A188,'BalanceSheet 15-8-19'!$A$11:$CN$476,34,FALSE)</f>
        <v>0</v>
      </c>
      <c r="AI188" s="10">
        <f>VLOOKUP(A188,'BalanceSheet 15-8-19'!$A$11:$CN$476,35,FALSE)</f>
        <v>0</v>
      </c>
      <c r="AJ188" s="10">
        <f>VLOOKUP(A188,'BalanceSheet 15-8-19'!$A$11:$CN$476,36,FALSE)</f>
        <v>0</v>
      </c>
      <c r="AK188" s="10">
        <f>VLOOKUP(A188,'BalanceSheet 15-8-19'!$A$11:$CN$476,37,FALSE)</f>
        <v>0</v>
      </c>
      <c r="AL188" s="10">
        <f>VLOOKUP(A188,'BalanceSheet 15-8-19'!$A$11:$CN$476,38,FALSE)</f>
        <v>0</v>
      </c>
      <c r="AM188" s="10">
        <f>VLOOKUP(A188,'BalanceSheet 15-8-19'!$A$11:$CN$476,39,FALSE)</f>
        <v>0</v>
      </c>
      <c r="AN188" s="10">
        <f>VLOOKUP(A188,'BalanceSheet 15-8-19'!$A$11:$CN$476,40,FALSE)</f>
        <v>0</v>
      </c>
      <c r="AO188" s="10">
        <f>VLOOKUP(A188,'BalanceSheet 15-8-19'!$A$11:$CN$476,41,FALSE)</f>
        <v>0</v>
      </c>
      <c r="AP188" s="10">
        <f>VLOOKUP(A188,'BalanceSheet 15-8-19'!$A$11:$CN$476,42,FALSE)</f>
        <v>0</v>
      </c>
      <c r="AQ188" s="10">
        <f>VLOOKUP(A188,'BalanceSheet 15-8-19'!$A$11:$CN$476,43,FALSE)</f>
        <v>0</v>
      </c>
      <c r="AR188" s="10">
        <f>VLOOKUP(A188,'BalanceSheet 15-8-19'!$A$11:$CN$476,44,FALSE)</f>
        <v>0</v>
      </c>
      <c r="AS188" s="10">
        <f>VLOOKUP(A188,'BalanceSheet 15-8-19'!$A$11:$CN$476,45,FALSE)</f>
        <v>0</v>
      </c>
      <c r="AT188" s="10">
        <f>VLOOKUP(A188,'BalanceSheet 15-8-19'!$A$11:$CN$476,46,FALSE)</f>
        <v>0</v>
      </c>
      <c r="AU188" s="10">
        <f>VLOOKUP(A188,'BalanceSheet 15-8-19'!$A$11:$CN$476,47,FALSE)</f>
        <v>0</v>
      </c>
      <c r="AV188" s="10">
        <f>VLOOKUP(A188,'BalanceSheet 15-8-19'!$A$11:$CN$476,48,FALSE)</f>
        <v>0</v>
      </c>
      <c r="AW188" s="10">
        <f>VLOOKUP(A188,'BalanceSheet 15-8-19'!$A$11:$CN$476,49,FALSE)</f>
        <v>0</v>
      </c>
      <c r="AX188" s="10">
        <f>VLOOKUP(A188,'BalanceSheet 15-8-19'!$A$11:$CN$476,50,FALSE)</f>
        <v>0</v>
      </c>
      <c r="AY188" s="10">
        <f>VLOOKUP(A188,'BalanceSheet 15-8-19'!$A$11:$CN$476,51,FALSE)</f>
        <v>0</v>
      </c>
      <c r="AZ188" s="10">
        <f>VLOOKUP(A188,'BalanceSheet 15-8-19'!$A$11:$CN$476,52,FALSE)</f>
        <v>0</v>
      </c>
      <c r="BA188" s="10">
        <f>VLOOKUP(A188,'BalanceSheet 15-8-19'!$A$11:$CN$476,53,FALSE)</f>
        <v>0</v>
      </c>
      <c r="BB188" s="10">
        <f>VLOOKUP(A188,'BalanceSheet 15-8-19'!$A$11:$CN$476,54,FALSE)</f>
        <v>0</v>
      </c>
      <c r="BC188" s="10">
        <f>VLOOKUP(A188,'BalanceSheet 15-8-19'!$A$11:$CN$476,55,FALSE)</f>
        <v>0</v>
      </c>
      <c r="BD188" s="10">
        <f>VLOOKUP(A188,'BalanceSheet 15-8-19'!$A$11:$CN$476,56,FALSE)</f>
        <v>0</v>
      </c>
      <c r="BE188" s="10">
        <f>VLOOKUP(A188,'BalanceSheet 15-8-19'!$A$11:$CN$476,57,FALSE)</f>
        <v>0</v>
      </c>
      <c r="BF188" s="10">
        <f>VLOOKUP(A188,'BalanceSheet 15-8-19'!$A$11:$CN$476,58,FALSE)</f>
        <v>0</v>
      </c>
      <c r="BG188" s="11">
        <f>VLOOKUP(A188,'BalanceSheet 15-8-19'!$A$11:$CN$476,59,FALSE)</f>
        <v>0</v>
      </c>
      <c r="BH188" s="10">
        <f>VLOOKUP(A188,'BalanceSheet 15-8-19'!$A$11:$CN$476,60,FALSE)</f>
        <v>0</v>
      </c>
      <c r="BI188" s="10">
        <f>VLOOKUP(A188,'BalanceSheet 15-8-19'!$A$11:$CN$476,61,FALSE)</f>
        <v>0</v>
      </c>
      <c r="BJ188" s="10">
        <f>VLOOKUP(A188,'BalanceSheet 15-8-19'!$A$11:$CN$476,62,FALSE)</f>
        <v>0</v>
      </c>
      <c r="BK188" s="10"/>
      <c r="BL188" s="10">
        <f>VLOOKUP(A188,'BalanceSheet 15-8-19'!$A$11:$CN$476,64,FALSE)</f>
        <v>0</v>
      </c>
      <c r="BM188" s="10">
        <f>VLOOKUP(A188,'BalanceSheet 15-8-19'!$A$11:$CN$476,65,FALSE)</f>
        <v>0</v>
      </c>
      <c r="BN188" s="10">
        <f>VLOOKUP(A188,'BalanceSheet 15-8-19'!$A$11:$CN$476,66,FALSE)</f>
        <v>0</v>
      </c>
      <c r="BO188" s="10">
        <f>VLOOKUP(A188,'BalanceSheet 15-8-19'!$A$11:$CN$476,67,FALSE)</f>
        <v>0</v>
      </c>
      <c r="BP188" s="10">
        <f>VLOOKUP(A188,'BalanceSheet 15-8-19'!$A$11:$CN$476,68,FALSE)</f>
        <v>0</v>
      </c>
      <c r="BQ188" s="10">
        <f>VLOOKUP(A188,'BalanceSheet 15-8-19'!$A$11:$CN$476,69,FALSE)</f>
        <v>0</v>
      </c>
      <c r="BR188" s="10">
        <f>VLOOKUP(A188,'BalanceSheet 15-8-19'!$A$11:$CN$476,70,FALSE)</f>
        <v>0</v>
      </c>
      <c r="BS188" s="10">
        <f>VLOOKUP(A188,'BalanceSheet 15-8-19'!$A$11:$CN$476,71,FALSE)</f>
        <v>0</v>
      </c>
      <c r="BT188" s="10">
        <f>VLOOKUP(A188,'BalanceSheet 15-8-19'!$A$11:$CN$476,72,FALSE)</f>
        <v>0</v>
      </c>
      <c r="BU188" s="10">
        <f>VLOOKUP(A188,'BalanceSheet 15-8-19'!$A$11:$CN$476,73,FALSE)</f>
        <v>0</v>
      </c>
      <c r="BV188" s="10">
        <f>VLOOKUP(A188,'BalanceSheet 15-8-19'!$A$11:$CN$476,74,FALSE)</f>
        <v>0</v>
      </c>
      <c r="BW188" s="10">
        <f>VLOOKUP(A188,'BalanceSheet 15-8-19'!$A$11:$CN$476,75,FALSE)</f>
        <v>0</v>
      </c>
      <c r="BX188" s="10">
        <f>VLOOKUP(A188,'BalanceSheet 15-8-19'!$A$11:$CN$476,76,FALSE)</f>
        <v>0</v>
      </c>
      <c r="BY188" s="10">
        <f>VLOOKUP(A188,'BalanceSheet 15-8-19'!$A$11:$CN$476,77,FALSE)</f>
        <v>0</v>
      </c>
      <c r="BZ188" s="10">
        <f>VLOOKUP(A188,'BalanceSheet 15-8-19'!$A$11:$CN$476,78,FALSE)</f>
        <v>0</v>
      </c>
      <c r="CA188" s="10">
        <f>VLOOKUP(A188,'BalanceSheet 15-8-19'!$A$11:$CN$476,79,FALSE)</f>
        <v>0</v>
      </c>
      <c r="CB188" s="10">
        <f>VLOOKUP(A188,'BalanceSheet 15-8-19'!$A$11:$CN$476,80,FALSE)</f>
        <v>0</v>
      </c>
      <c r="CC188" s="10">
        <f>VLOOKUP(A188,'BalanceSheet 15-8-19'!$A$11:$CN$476,81,FALSE)</f>
        <v>0</v>
      </c>
      <c r="CD188" s="10">
        <f>VLOOKUP(A188,'BalanceSheet 15-8-19'!$A$11:$CN$476,82,FALSE)</f>
        <v>0</v>
      </c>
      <c r="CE188" s="10">
        <f>VLOOKUP(A188,'BalanceSheet 15-8-19'!$A$11:$CN$476,83,FALSE)</f>
        <v>0</v>
      </c>
      <c r="CF188" s="10">
        <f>VLOOKUP(A188,'BalanceSheet 15-8-19'!$A$11:$CN$476,84,FALSE)</f>
        <v>0</v>
      </c>
      <c r="CG188" s="10">
        <f>VLOOKUP(A188,'BalanceSheet 15-8-19'!$A$11:$CN$476,85,FALSE)</f>
        <v>0</v>
      </c>
      <c r="CH188" s="10">
        <f>VLOOKUP(A188,'BalanceSheet 15-8-19'!$A$11:$CN$476,86,FALSE)</f>
        <v>0</v>
      </c>
      <c r="CI188" s="10">
        <f>VLOOKUP(A188,'BalanceSheet 15-8-19'!$A$11:$CN$476,87,FALSE)</f>
        <v>0</v>
      </c>
      <c r="CJ188" s="10">
        <f>VLOOKUP(A188,'BalanceSheet 15-8-19'!$A$11:$CN$476,88,FALSE)</f>
        <v>0</v>
      </c>
      <c r="CK188" s="10">
        <f>VLOOKUP(A188,'BalanceSheet 15-8-19'!$A$11:$CN$476,89,FALSE)</f>
        <v>0</v>
      </c>
      <c r="CL188" s="10">
        <f>VLOOKUP(A188,'BalanceSheet 15-8-19'!$A$11:$CN$476,90,FALSE)</f>
        <v>0</v>
      </c>
      <c r="CM188" s="10">
        <f>VLOOKUP(A188,'BalanceSheet 15-8-19'!$A$11:$CN$476,91,FALSE)</f>
        <v>0</v>
      </c>
      <c r="CN188" s="3">
        <f>VLOOKUP(A188,'BalanceSheet 15-8-19'!$A$11:$CS$476,92,FALSE)</f>
        <v>0</v>
      </c>
      <c r="CO188" s="3">
        <f>VLOOKUP(A188,'BalanceSheet 15-8-19'!$A$11:$CS$476,93,FALSE)</f>
        <v>0</v>
      </c>
      <c r="CP188" s="3">
        <f>VLOOKUP(A188,'BalanceSheet 15-8-19'!$A$11:$CS$476,94,FALSE)</f>
        <v>0</v>
      </c>
      <c r="CQ188" s="3">
        <f>VLOOKUP(A188,'BalanceSheet 15-8-19'!$A$11:$CS$476,95,FALSE)</f>
        <v>0</v>
      </c>
      <c r="CR188" s="3">
        <f>VLOOKUP(A188,'BalanceSheet 15-8-19'!$A$11:$CS$476,96,FALSE)</f>
        <v>0</v>
      </c>
      <c r="CS188" s="3">
        <f t="shared" si="10"/>
        <v>0</v>
      </c>
      <c r="CU188" s="19">
        <f>CS188-('BalanceSheet 15-8-19'!CS188-'BalanceSheet 15-8-19'!CV188-'BalanceSheet 15-8-19'!CW188)</f>
        <v>0</v>
      </c>
      <c r="CW188" s="132">
        <f t="shared" si="8"/>
        <v>0</v>
      </c>
      <c r="CZ188" s="148">
        <f>HLOOKUP(A188,CJE!$I$5:$TV$2054,2050, FALSE)</f>
        <v>-91557.92</v>
      </c>
      <c r="DB188" s="148">
        <f t="shared" si="9"/>
        <v>-91557.92</v>
      </c>
      <c r="DD188" s="186"/>
      <c r="DE188" s="85"/>
      <c r="DF188" s="85"/>
      <c r="DG188" s="85"/>
      <c r="DH188" s="22"/>
    </row>
    <row r="189" spans="1:112" x14ac:dyDescent="0.2">
      <c r="A189" s="4" t="str">
        <f>'BalanceSheet 15-8-19'!A189</f>
        <v>Total - 200-100 - Non Current Asset</v>
      </c>
      <c r="B189" s="9">
        <f>VLOOKUP(A189,'BalanceSheet 15-8-19'!$A$11:$CN$476,2,FALSE)</f>
        <v>0</v>
      </c>
      <c r="C189" s="9">
        <f>VLOOKUP(A189,'BalanceSheet 15-8-19'!$A$11:$CN$476,3,FALSE)</f>
        <v>0</v>
      </c>
      <c r="D189" s="9">
        <f>VLOOKUP(A189,'BalanceSheet 15-8-19'!$A$11:$CN$476,4,FALSE)</f>
        <v>0</v>
      </c>
      <c r="E189" s="9">
        <f>VLOOKUP(A189,'BalanceSheet 15-8-19'!$A$11:$CN$476,5,FALSE)</f>
        <v>0</v>
      </c>
      <c r="F189" s="9">
        <f>VLOOKUP(A189,'BalanceSheet 15-8-19'!$A$11:$CN$476,6,FALSE)</f>
        <v>0</v>
      </c>
      <c r="G189" s="9">
        <f>VLOOKUP(A189,'BalanceSheet 15-8-19'!$A$11:$CN$476,7,FALSE)</f>
        <v>0</v>
      </c>
      <c r="H189" s="9">
        <f>VLOOKUP(A189,'BalanceSheet 15-8-19'!$A$11:$CN$476,8,FALSE)</f>
        <v>0</v>
      </c>
      <c r="I189" s="9">
        <f>VLOOKUP(A189,'BalanceSheet 15-8-19'!$A$11:$CN$476,9,FALSE)</f>
        <v>0</v>
      </c>
      <c r="J189" s="9"/>
      <c r="K189" s="9">
        <f>VLOOKUP(A189,'BalanceSheet 15-8-19'!$A$11:$CN$476,11,FALSE)</f>
        <v>0</v>
      </c>
      <c r="L189" s="9">
        <f>VLOOKUP(A189,'BalanceSheet 15-8-19'!$A$11:$CN$476,12,FALSE)</f>
        <v>0</v>
      </c>
      <c r="M189" s="9">
        <f>VLOOKUP(A189,'BalanceSheet 15-8-19'!$A$11:$CN$476,13,FALSE)</f>
        <v>0</v>
      </c>
      <c r="N189" s="9">
        <f>VLOOKUP(A189,'BalanceSheet 15-8-19'!$A$11:$CN$476,14,FALSE)</f>
        <v>0</v>
      </c>
      <c r="O189" s="9">
        <f>VLOOKUP(A189,'BalanceSheet 15-8-19'!$A$11:$CN$476,15,FALSE)</f>
        <v>0</v>
      </c>
      <c r="P189" s="9">
        <f>VLOOKUP(A189,'BalanceSheet 15-8-19'!$A$11:$CN$476,16,FALSE)</f>
        <v>0</v>
      </c>
      <c r="Q189" s="9">
        <f>VLOOKUP(A189,'BalanceSheet 15-8-19'!$A$11:$CN$476,17,FALSE)</f>
        <v>0</v>
      </c>
      <c r="R189" s="9">
        <f>VLOOKUP(A189,'BalanceSheet 15-8-19'!$A$11:$CN$476,18,FALSE)</f>
        <v>0</v>
      </c>
      <c r="S189" s="9">
        <f>VLOOKUP(A189,'BalanceSheet 15-8-19'!$A$11:$CN$476,19,FALSE)</f>
        <v>0</v>
      </c>
      <c r="T189" s="9">
        <f>VLOOKUP(A189,'BalanceSheet 15-8-19'!$A$11:$CN$476,20,FALSE)</f>
        <v>0</v>
      </c>
      <c r="U189" s="9">
        <f>VLOOKUP(A189,'BalanceSheet 15-8-19'!$A$11:$CN$476,21,FALSE)</f>
        <v>0</v>
      </c>
      <c r="V189" s="9">
        <f>VLOOKUP(A189,'BalanceSheet 15-8-19'!$A$11:$CN$476,22,FALSE)</f>
        <v>0</v>
      </c>
      <c r="W189" s="9">
        <f>VLOOKUP(A189,'BalanceSheet 15-8-19'!$A$11:$CN$476,23,FALSE)</f>
        <v>0</v>
      </c>
      <c r="X189" s="9">
        <f>VLOOKUP(A189,'BalanceSheet 15-8-19'!$A$11:$CN$476,24,FALSE)</f>
        <v>0</v>
      </c>
      <c r="Y189" s="9">
        <f>VLOOKUP(A189,'BalanceSheet 15-8-19'!$A$11:$CN$476,25,FALSE)</f>
        <v>0</v>
      </c>
      <c r="Z189" s="9">
        <f>VLOOKUP(A189,'BalanceSheet 15-8-19'!$A$11:$CN$476,26,FALSE)</f>
        <v>0</v>
      </c>
      <c r="AA189" s="9">
        <f>VLOOKUP(A189,'BalanceSheet 15-8-19'!$A$11:$CN$476,27,FALSE)</f>
        <v>0</v>
      </c>
      <c r="AB189" s="9">
        <f>VLOOKUP(A189,'BalanceSheet 15-8-19'!$A$11:$CN$476,28,FALSE)</f>
        <v>0</v>
      </c>
      <c r="AC189" s="9">
        <f>VLOOKUP(A189,'BalanceSheet 15-8-19'!$A$11:$CN$476,29,FALSE)</f>
        <v>0</v>
      </c>
      <c r="AD189" s="9">
        <f>VLOOKUP(A189,'BalanceSheet 15-8-19'!$A$11:$CN$476,30,FALSE)</f>
        <v>0</v>
      </c>
      <c r="AE189" s="9">
        <f>VLOOKUP(A189,'BalanceSheet 15-8-19'!$A$11:$CN$476,31,FALSE)</f>
        <v>0</v>
      </c>
      <c r="AF189" s="9">
        <f>VLOOKUP(A189,'BalanceSheet 15-8-19'!$A$11:$CN$476,32,FALSE)</f>
        <v>0</v>
      </c>
      <c r="AG189" s="9">
        <f>VLOOKUP(A189,'BalanceSheet 15-8-19'!$A$11:$CN$476,33,FALSE)</f>
        <v>0</v>
      </c>
      <c r="AH189" s="9">
        <f>VLOOKUP(A189,'BalanceSheet 15-8-19'!$A$11:$CN$476,34,FALSE)</f>
        <v>0</v>
      </c>
      <c r="AI189" s="9">
        <f>VLOOKUP(A189,'BalanceSheet 15-8-19'!$A$11:$CN$476,35,FALSE)</f>
        <v>0</v>
      </c>
      <c r="AJ189" s="9">
        <f>VLOOKUP(A189,'BalanceSheet 15-8-19'!$A$11:$CN$476,36,FALSE)</f>
        <v>0</v>
      </c>
      <c r="AK189" s="9">
        <f>VLOOKUP(A189,'BalanceSheet 15-8-19'!$A$11:$CN$476,37,FALSE)</f>
        <v>0</v>
      </c>
      <c r="AL189" s="9">
        <f>VLOOKUP(A189,'BalanceSheet 15-8-19'!$A$11:$CN$476,38,FALSE)</f>
        <v>0</v>
      </c>
      <c r="AM189" s="9">
        <f>VLOOKUP(A189,'BalanceSheet 15-8-19'!$A$11:$CN$476,39,FALSE)</f>
        <v>0</v>
      </c>
      <c r="AN189" s="9">
        <f>VLOOKUP(A189,'BalanceSheet 15-8-19'!$A$11:$CN$476,40,FALSE)</f>
        <v>0</v>
      </c>
      <c r="AO189" s="9">
        <f>VLOOKUP(A189,'BalanceSheet 15-8-19'!$A$11:$CN$476,41,FALSE)</f>
        <v>0</v>
      </c>
      <c r="AP189" s="9">
        <f>VLOOKUP(A189,'BalanceSheet 15-8-19'!$A$11:$CN$476,42,FALSE)</f>
        <v>0</v>
      </c>
      <c r="AQ189" s="9">
        <f>VLOOKUP(A189,'BalanceSheet 15-8-19'!$A$11:$CN$476,43,FALSE)</f>
        <v>0</v>
      </c>
      <c r="AR189" s="9">
        <f>VLOOKUP(A189,'BalanceSheet 15-8-19'!$A$11:$CN$476,44,FALSE)</f>
        <v>0</v>
      </c>
      <c r="AS189" s="9">
        <f>VLOOKUP(A189,'BalanceSheet 15-8-19'!$A$11:$CN$476,45,FALSE)</f>
        <v>0</v>
      </c>
      <c r="AT189" s="9">
        <f>VLOOKUP(A189,'BalanceSheet 15-8-19'!$A$11:$CN$476,46,FALSE)</f>
        <v>0</v>
      </c>
      <c r="AU189" s="9">
        <f>VLOOKUP(A189,'BalanceSheet 15-8-19'!$A$11:$CN$476,47,FALSE)</f>
        <v>0</v>
      </c>
      <c r="AV189" s="9">
        <f>VLOOKUP(A189,'BalanceSheet 15-8-19'!$A$11:$CN$476,48,FALSE)</f>
        <v>0</v>
      </c>
      <c r="AW189" s="9">
        <f>VLOOKUP(A189,'BalanceSheet 15-8-19'!$A$11:$CN$476,49,FALSE)</f>
        <v>0</v>
      </c>
      <c r="AX189" s="9">
        <f>VLOOKUP(A189,'BalanceSheet 15-8-19'!$A$11:$CN$476,50,FALSE)</f>
        <v>0</v>
      </c>
      <c r="AY189" s="9">
        <f>VLOOKUP(A189,'BalanceSheet 15-8-19'!$A$11:$CN$476,51,FALSE)</f>
        <v>0</v>
      </c>
      <c r="AZ189" s="9">
        <f>VLOOKUP(A189,'BalanceSheet 15-8-19'!$A$11:$CN$476,52,FALSE)</f>
        <v>0</v>
      </c>
      <c r="BA189" s="9">
        <f>VLOOKUP(A189,'BalanceSheet 15-8-19'!$A$11:$CN$476,53,FALSE)</f>
        <v>0</v>
      </c>
      <c r="BB189" s="9">
        <f>VLOOKUP(A189,'BalanceSheet 15-8-19'!$A$11:$CN$476,54,FALSE)</f>
        <v>0</v>
      </c>
      <c r="BC189" s="9">
        <f>VLOOKUP(A189,'BalanceSheet 15-8-19'!$A$11:$CN$476,55,FALSE)</f>
        <v>0</v>
      </c>
      <c r="BD189" s="9">
        <f>VLOOKUP(A189,'BalanceSheet 15-8-19'!$A$11:$CN$476,56,FALSE)</f>
        <v>0</v>
      </c>
      <c r="BE189" s="9">
        <f>VLOOKUP(A189,'BalanceSheet 15-8-19'!$A$11:$CN$476,57,FALSE)</f>
        <v>0</v>
      </c>
      <c r="BF189" s="9">
        <f>VLOOKUP(A189,'BalanceSheet 15-8-19'!$A$11:$CN$476,58,FALSE)</f>
        <v>0</v>
      </c>
      <c r="BG189" s="7">
        <f>VLOOKUP(A189,'BalanceSheet 15-8-19'!$A$11:$CN$476,59,FALSE)</f>
        <v>0</v>
      </c>
      <c r="BH189" s="9">
        <f>VLOOKUP(A189,'BalanceSheet 15-8-19'!$A$11:$CN$476,60,FALSE)</f>
        <v>0</v>
      </c>
      <c r="BI189" s="9">
        <f>VLOOKUP(A189,'BalanceSheet 15-8-19'!$A$11:$CN$476,61,FALSE)</f>
        <v>0</v>
      </c>
      <c r="BJ189" s="9">
        <f>VLOOKUP(A189,'BalanceSheet 15-8-19'!$A$11:$CN$476,62,FALSE)</f>
        <v>0</v>
      </c>
      <c r="BK189" s="9"/>
      <c r="BL189" s="9">
        <f>VLOOKUP(A189,'BalanceSheet 15-8-19'!$A$11:$CN$476,64,FALSE)</f>
        <v>0</v>
      </c>
      <c r="BM189" s="9">
        <f>VLOOKUP(A189,'BalanceSheet 15-8-19'!$A$11:$CN$476,65,FALSE)</f>
        <v>0</v>
      </c>
      <c r="BN189" s="9">
        <f>VLOOKUP(A189,'BalanceSheet 15-8-19'!$A$11:$CN$476,66,FALSE)</f>
        <v>0</v>
      </c>
      <c r="BO189" s="9">
        <f>VLOOKUP(A189,'BalanceSheet 15-8-19'!$A$11:$CN$476,67,FALSE)</f>
        <v>0</v>
      </c>
      <c r="BP189" s="9">
        <f>VLOOKUP(A189,'BalanceSheet 15-8-19'!$A$11:$CN$476,68,FALSE)</f>
        <v>0</v>
      </c>
      <c r="BQ189" s="9">
        <f>VLOOKUP(A189,'BalanceSheet 15-8-19'!$A$11:$CN$476,69,FALSE)</f>
        <v>0</v>
      </c>
      <c r="BR189" s="9">
        <f>VLOOKUP(A189,'BalanceSheet 15-8-19'!$A$11:$CN$476,70,FALSE)</f>
        <v>0</v>
      </c>
      <c r="BS189" s="9">
        <f>VLOOKUP(A189,'BalanceSheet 15-8-19'!$A$11:$CN$476,71,FALSE)</f>
        <v>0</v>
      </c>
      <c r="BT189" s="9">
        <f>VLOOKUP(A189,'BalanceSheet 15-8-19'!$A$11:$CN$476,72,FALSE)</f>
        <v>0</v>
      </c>
      <c r="BU189" s="9">
        <f>VLOOKUP(A189,'BalanceSheet 15-8-19'!$A$11:$CN$476,73,FALSE)</f>
        <v>0</v>
      </c>
      <c r="BV189" s="9">
        <f>VLOOKUP(A189,'BalanceSheet 15-8-19'!$A$11:$CN$476,74,FALSE)</f>
        <v>0</v>
      </c>
      <c r="BW189" s="9">
        <f>VLOOKUP(A189,'BalanceSheet 15-8-19'!$A$11:$CN$476,75,FALSE)</f>
        <v>0</v>
      </c>
      <c r="BX189" s="9">
        <f>VLOOKUP(A189,'BalanceSheet 15-8-19'!$A$11:$CN$476,76,FALSE)</f>
        <v>0</v>
      </c>
      <c r="BY189" s="9">
        <f>VLOOKUP(A189,'BalanceSheet 15-8-19'!$A$11:$CN$476,77,FALSE)</f>
        <v>0</v>
      </c>
      <c r="BZ189" s="9">
        <f>VLOOKUP(A189,'BalanceSheet 15-8-19'!$A$11:$CN$476,78,FALSE)</f>
        <v>0</v>
      </c>
      <c r="CA189" s="9">
        <f>VLOOKUP(A189,'BalanceSheet 15-8-19'!$A$11:$CN$476,79,FALSE)</f>
        <v>0</v>
      </c>
      <c r="CB189" s="9">
        <f>VLOOKUP(A189,'BalanceSheet 15-8-19'!$A$11:$CN$476,80,FALSE)</f>
        <v>0</v>
      </c>
      <c r="CC189" s="9">
        <f>VLOOKUP(A189,'BalanceSheet 15-8-19'!$A$11:$CN$476,81,FALSE)</f>
        <v>0</v>
      </c>
      <c r="CD189" s="9">
        <f>VLOOKUP(A189,'BalanceSheet 15-8-19'!$A$11:$CN$476,82,FALSE)</f>
        <v>0</v>
      </c>
      <c r="CE189" s="9">
        <f>VLOOKUP(A189,'BalanceSheet 15-8-19'!$A$11:$CN$476,83,FALSE)</f>
        <v>0</v>
      </c>
      <c r="CF189" s="9">
        <f>VLOOKUP(A189,'BalanceSheet 15-8-19'!$A$11:$CN$476,84,FALSE)</f>
        <v>0</v>
      </c>
      <c r="CG189" s="9">
        <f>VLOOKUP(A189,'BalanceSheet 15-8-19'!$A$11:$CN$476,85,FALSE)</f>
        <v>0</v>
      </c>
      <c r="CH189" s="9">
        <f>VLOOKUP(A189,'BalanceSheet 15-8-19'!$A$11:$CN$476,86,FALSE)</f>
        <v>0</v>
      </c>
      <c r="CI189" s="9">
        <f>VLOOKUP(A189,'BalanceSheet 15-8-19'!$A$11:$CN$476,87,FALSE)</f>
        <v>0</v>
      </c>
      <c r="CJ189" s="9">
        <f>VLOOKUP(A189,'BalanceSheet 15-8-19'!$A$11:$CN$476,88,FALSE)</f>
        <v>0</v>
      </c>
      <c r="CK189" s="9">
        <f>VLOOKUP(A189,'BalanceSheet 15-8-19'!$A$11:$CN$476,89,FALSE)</f>
        <v>0</v>
      </c>
      <c r="CL189" s="9">
        <f>VLOOKUP(A189,'BalanceSheet 15-8-19'!$A$11:$CN$476,90,FALSE)</f>
        <v>0</v>
      </c>
      <c r="CM189" s="9">
        <f>VLOOKUP(A189,'BalanceSheet 15-8-19'!$A$11:$CN$476,91,FALSE)</f>
        <v>0</v>
      </c>
      <c r="CN189" s="9">
        <f>VLOOKUP(A189,'BalanceSheet 15-8-19'!$A$11:$CS$476,92,FALSE)</f>
        <v>0</v>
      </c>
      <c r="CO189" s="9">
        <f>VLOOKUP(A189,'BalanceSheet 15-8-19'!$A$11:$CS$476,93,FALSE)</f>
        <v>0</v>
      </c>
      <c r="CP189" s="9">
        <f>VLOOKUP(A189,'BalanceSheet 15-8-19'!$A$11:$CS$476,94,FALSE)</f>
        <v>0</v>
      </c>
      <c r="CQ189" s="9">
        <f>VLOOKUP(A189,'BalanceSheet 15-8-19'!$A$11:$CS$476,95,FALSE)</f>
        <v>0</v>
      </c>
      <c r="CR189" s="9">
        <f>VLOOKUP(A189,'BalanceSheet 15-8-19'!$A$11:$CS$476,96,FALSE)</f>
        <v>0</v>
      </c>
      <c r="CS189" s="9">
        <f t="shared" si="10"/>
        <v>0</v>
      </c>
      <c r="CU189" s="19">
        <f>CS189-('BalanceSheet 15-8-19'!CS189-'BalanceSheet 15-8-19'!CV189-'BalanceSheet 15-8-19'!CW189)</f>
        <v>0</v>
      </c>
      <c r="CW189" s="132">
        <f t="shared" si="8"/>
        <v>0</v>
      </c>
      <c r="CZ189" s="148"/>
      <c r="DB189" s="162">
        <f>SUM(DB187:DB188)</f>
        <v>-91557.92</v>
      </c>
      <c r="DD189" s="185"/>
      <c r="DE189" s="85"/>
      <c r="DF189" s="85"/>
      <c r="DG189" s="85"/>
      <c r="DH189" s="22"/>
    </row>
    <row r="190" spans="1:112" ht="10.8" thickBot="1" x14ac:dyDescent="0.25">
      <c r="A190" s="102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1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U190" s="19">
        <f>CS190-('BalanceSheet 15-8-19'!CS190-'BalanceSheet 15-8-19'!CV190-'BalanceSheet 15-8-19'!CW190)</f>
        <v>0</v>
      </c>
      <c r="CW190" s="132">
        <f t="shared" si="8"/>
        <v>0</v>
      </c>
      <c r="CZ190" s="148"/>
      <c r="DB190" s="148">
        <f t="shared" si="9"/>
        <v>0</v>
      </c>
      <c r="DD190" s="88"/>
      <c r="DE190" s="89"/>
      <c r="DF190" s="89"/>
      <c r="DG190" s="89"/>
      <c r="DH190" s="157"/>
    </row>
    <row r="191" spans="1:112" x14ac:dyDescent="0.2">
      <c r="A191" s="3" t="str">
        <f>'BalanceSheet 15-8-19'!A191</f>
        <v>200-101 - Property, Plant &amp; Equipment</v>
      </c>
      <c r="B191" s="3">
        <f>VLOOKUP(A191,'BalanceSheet 15-8-19'!$A$11:$CN$476,2,FALSE)</f>
        <v>0</v>
      </c>
      <c r="C191" s="3">
        <f>VLOOKUP(A191,'BalanceSheet 15-8-19'!$A$11:$CN$476,3,FALSE)</f>
        <v>0</v>
      </c>
      <c r="D191" s="3">
        <f>VLOOKUP(A191,'BalanceSheet 15-8-19'!$A$11:$CN$476,4,FALSE)</f>
        <v>0</v>
      </c>
      <c r="E191" s="3">
        <f>VLOOKUP(A191,'BalanceSheet 15-8-19'!$A$11:$CN$476,5,FALSE)</f>
        <v>0</v>
      </c>
      <c r="F191" s="3">
        <f>VLOOKUP(A191,'BalanceSheet 15-8-19'!$A$11:$CN$476,6,FALSE)</f>
        <v>0</v>
      </c>
      <c r="G191" s="3">
        <f>VLOOKUP(A191,'BalanceSheet 15-8-19'!$A$11:$CN$476,7,FALSE)</f>
        <v>0</v>
      </c>
      <c r="H191" s="3">
        <f>VLOOKUP(A191,'BalanceSheet 15-8-19'!$A$11:$CN$476,8,FALSE)</f>
        <v>0</v>
      </c>
      <c r="I191" s="3">
        <f>VLOOKUP(A191,'BalanceSheet 15-8-19'!$A$11:$CN$476,9,FALSE)</f>
        <v>0</v>
      </c>
      <c r="J191" s="3"/>
      <c r="K191" s="3">
        <f>VLOOKUP(A191,'BalanceSheet 15-8-19'!$A$11:$CN$476,11,FALSE)</f>
        <v>0</v>
      </c>
      <c r="L191" s="3">
        <f>VLOOKUP(A191,'BalanceSheet 15-8-19'!$A$11:$CN$476,12,FALSE)</f>
        <v>0</v>
      </c>
      <c r="M191" s="3">
        <f>VLOOKUP(A191,'BalanceSheet 15-8-19'!$A$11:$CN$476,13,FALSE)</f>
        <v>0</v>
      </c>
      <c r="N191" s="3">
        <f>VLOOKUP(A191,'BalanceSheet 15-8-19'!$A$11:$CN$476,14,FALSE)</f>
        <v>0</v>
      </c>
      <c r="O191" s="3">
        <f>VLOOKUP(A191,'BalanceSheet 15-8-19'!$A$11:$CN$476,15,FALSE)</f>
        <v>0</v>
      </c>
      <c r="P191" s="3">
        <f>VLOOKUP(A191,'BalanceSheet 15-8-19'!$A$11:$CN$476,16,FALSE)</f>
        <v>0</v>
      </c>
      <c r="Q191" s="3">
        <f>VLOOKUP(A191,'BalanceSheet 15-8-19'!$A$11:$CN$476,17,FALSE)</f>
        <v>0</v>
      </c>
      <c r="R191" s="3">
        <f>VLOOKUP(A191,'BalanceSheet 15-8-19'!$A$11:$CN$476,18,FALSE)</f>
        <v>0</v>
      </c>
      <c r="S191" s="3">
        <f>VLOOKUP(A191,'BalanceSheet 15-8-19'!$A$11:$CN$476,19,FALSE)</f>
        <v>0</v>
      </c>
      <c r="T191" s="3">
        <f>VLOOKUP(A191,'BalanceSheet 15-8-19'!$A$11:$CN$476,20,FALSE)</f>
        <v>0</v>
      </c>
      <c r="U191" s="3">
        <f>VLOOKUP(A191,'BalanceSheet 15-8-19'!$A$11:$CN$476,21,FALSE)</f>
        <v>0</v>
      </c>
      <c r="V191" s="3">
        <f>VLOOKUP(A191,'BalanceSheet 15-8-19'!$A$11:$CN$476,22,FALSE)</f>
        <v>0</v>
      </c>
      <c r="W191" s="3">
        <f>VLOOKUP(A191,'BalanceSheet 15-8-19'!$A$11:$CN$476,23,FALSE)</f>
        <v>0</v>
      </c>
      <c r="X191" s="3">
        <f>VLOOKUP(A191,'BalanceSheet 15-8-19'!$A$11:$CN$476,24,FALSE)</f>
        <v>0</v>
      </c>
      <c r="Y191" s="3">
        <f>VLOOKUP(A191,'BalanceSheet 15-8-19'!$A$11:$CN$476,25,FALSE)</f>
        <v>0</v>
      </c>
      <c r="Z191" s="3">
        <f>VLOOKUP(A191,'BalanceSheet 15-8-19'!$A$11:$CN$476,26,FALSE)</f>
        <v>0</v>
      </c>
      <c r="AA191" s="3">
        <f>VLOOKUP(A191,'BalanceSheet 15-8-19'!$A$11:$CN$476,27,FALSE)</f>
        <v>0</v>
      </c>
      <c r="AB191" s="3">
        <f>VLOOKUP(A191,'BalanceSheet 15-8-19'!$A$11:$CN$476,28,FALSE)</f>
        <v>0</v>
      </c>
      <c r="AC191" s="3">
        <f>VLOOKUP(A191,'BalanceSheet 15-8-19'!$A$11:$CN$476,29,FALSE)</f>
        <v>0</v>
      </c>
      <c r="AD191" s="3">
        <f>VLOOKUP(A191,'BalanceSheet 15-8-19'!$A$11:$CN$476,30,FALSE)</f>
        <v>0</v>
      </c>
      <c r="AE191" s="3">
        <f>VLOOKUP(A191,'BalanceSheet 15-8-19'!$A$11:$CN$476,31,FALSE)</f>
        <v>0</v>
      </c>
      <c r="AF191" s="3">
        <f>VLOOKUP(A191,'BalanceSheet 15-8-19'!$A$11:$CN$476,32,FALSE)</f>
        <v>0</v>
      </c>
      <c r="AG191" s="3">
        <f>VLOOKUP(A191,'BalanceSheet 15-8-19'!$A$11:$CN$476,33,FALSE)</f>
        <v>0</v>
      </c>
      <c r="AH191" s="3">
        <f>VLOOKUP(A191,'BalanceSheet 15-8-19'!$A$11:$CN$476,34,FALSE)</f>
        <v>0</v>
      </c>
      <c r="AI191" s="3">
        <f>VLOOKUP(A191,'BalanceSheet 15-8-19'!$A$11:$CN$476,35,FALSE)</f>
        <v>0</v>
      </c>
      <c r="AJ191" s="3">
        <f>VLOOKUP(A191,'BalanceSheet 15-8-19'!$A$11:$CN$476,36,FALSE)</f>
        <v>0</v>
      </c>
      <c r="AK191" s="3">
        <f>VLOOKUP(A191,'BalanceSheet 15-8-19'!$A$11:$CN$476,37,FALSE)</f>
        <v>0</v>
      </c>
      <c r="AL191" s="3">
        <f>VLOOKUP(A191,'BalanceSheet 15-8-19'!$A$11:$CN$476,38,FALSE)</f>
        <v>0</v>
      </c>
      <c r="AM191" s="3">
        <f>VLOOKUP(A191,'BalanceSheet 15-8-19'!$A$11:$CN$476,39,FALSE)</f>
        <v>0</v>
      </c>
      <c r="AN191" s="3">
        <f>VLOOKUP(A191,'BalanceSheet 15-8-19'!$A$11:$CN$476,40,FALSE)</f>
        <v>0</v>
      </c>
      <c r="AO191" s="3">
        <f>VLOOKUP(A191,'BalanceSheet 15-8-19'!$A$11:$CN$476,41,FALSE)</f>
        <v>0</v>
      </c>
      <c r="AP191" s="3">
        <f>VLOOKUP(A191,'BalanceSheet 15-8-19'!$A$11:$CN$476,42,FALSE)</f>
        <v>0</v>
      </c>
      <c r="AQ191" s="3">
        <f>VLOOKUP(A191,'BalanceSheet 15-8-19'!$A$11:$CN$476,43,FALSE)</f>
        <v>0</v>
      </c>
      <c r="AR191" s="3">
        <f>VLOOKUP(A191,'BalanceSheet 15-8-19'!$A$11:$CN$476,44,FALSE)</f>
        <v>0</v>
      </c>
      <c r="AS191" s="3">
        <f>VLOOKUP(A191,'BalanceSheet 15-8-19'!$A$11:$CN$476,45,FALSE)</f>
        <v>0</v>
      </c>
      <c r="AT191" s="3">
        <f>VLOOKUP(A191,'BalanceSheet 15-8-19'!$A$11:$CN$476,46,FALSE)</f>
        <v>0</v>
      </c>
      <c r="AU191" s="3">
        <f>VLOOKUP(A191,'BalanceSheet 15-8-19'!$A$11:$CN$476,47,FALSE)</f>
        <v>0</v>
      </c>
      <c r="AV191" s="3">
        <f>VLOOKUP(A191,'BalanceSheet 15-8-19'!$A$11:$CN$476,48,FALSE)</f>
        <v>0</v>
      </c>
      <c r="AW191" s="3">
        <f>VLOOKUP(A191,'BalanceSheet 15-8-19'!$A$11:$CN$476,49,FALSE)</f>
        <v>0</v>
      </c>
      <c r="AX191" s="3">
        <f>VLOOKUP(A191,'BalanceSheet 15-8-19'!$A$11:$CN$476,50,FALSE)</f>
        <v>0</v>
      </c>
      <c r="AY191" s="3">
        <f>VLOOKUP(A191,'BalanceSheet 15-8-19'!$A$11:$CN$476,51,FALSE)</f>
        <v>0</v>
      </c>
      <c r="AZ191" s="3">
        <f>VLOOKUP(A191,'BalanceSheet 15-8-19'!$A$11:$CN$476,52,FALSE)</f>
        <v>0</v>
      </c>
      <c r="BA191" s="3">
        <f>VLOOKUP(A191,'BalanceSheet 15-8-19'!$A$11:$CN$476,53,FALSE)</f>
        <v>0</v>
      </c>
      <c r="BB191" s="3">
        <f>VLOOKUP(A191,'BalanceSheet 15-8-19'!$A$11:$CN$476,54,FALSE)</f>
        <v>0</v>
      </c>
      <c r="BC191" s="3">
        <f>VLOOKUP(A191,'BalanceSheet 15-8-19'!$A$11:$CN$476,55,FALSE)</f>
        <v>0</v>
      </c>
      <c r="BD191" s="3">
        <f>VLOOKUP(A191,'BalanceSheet 15-8-19'!$A$11:$CN$476,56,FALSE)</f>
        <v>0</v>
      </c>
      <c r="BE191" s="3">
        <f>VLOOKUP(A191,'BalanceSheet 15-8-19'!$A$11:$CN$476,57,FALSE)</f>
        <v>0</v>
      </c>
      <c r="BF191" s="3">
        <f>VLOOKUP(A191,'BalanceSheet 15-8-19'!$A$11:$CN$476,58,FALSE)</f>
        <v>0</v>
      </c>
      <c r="BG191" s="12">
        <f>VLOOKUP(A191,'BalanceSheet 15-8-19'!$A$11:$CN$476,59,FALSE)</f>
        <v>0</v>
      </c>
      <c r="BH191" s="3">
        <f>VLOOKUP(A191,'BalanceSheet 15-8-19'!$A$11:$CN$476,60,FALSE)</f>
        <v>0</v>
      </c>
      <c r="BI191" s="3">
        <f>VLOOKUP(A191,'BalanceSheet 15-8-19'!$A$11:$CN$476,61,FALSE)</f>
        <v>0</v>
      </c>
      <c r="BJ191" s="3">
        <f>VLOOKUP(A191,'BalanceSheet 15-8-19'!$A$11:$CN$476,62,FALSE)</f>
        <v>0</v>
      </c>
      <c r="BK191" s="3"/>
      <c r="BL191" s="3">
        <f>VLOOKUP(A191,'BalanceSheet 15-8-19'!$A$11:$CN$476,64,FALSE)</f>
        <v>0</v>
      </c>
      <c r="BM191" s="3">
        <f>VLOOKUP(A191,'BalanceSheet 15-8-19'!$A$11:$CN$476,65,FALSE)</f>
        <v>0</v>
      </c>
      <c r="BN191" s="3">
        <f>VLOOKUP(A191,'BalanceSheet 15-8-19'!$A$11:$CN$476,66,FALSE)</f>
        <v>0</v>
      </c>
      <c r="BO191" s="3">
        <f>VLOOKUP(A191,'BalanceSheet 15-8-19'!$A$11:$CN$476,67,FALSE)</f>
        <v>0</v>
      </c>
      <c r="BP191" s="3">
        <f>VLOOKUP(A191,'BalanceSheet 15-8-19'!$A$11:$CN$476,68,FALSE)</f>
        <v>0</v>
      </c>
      <c r="BQ191" s="3">
        <f>VLOOKUP(A191,'BalanceSheet 15-8-19'!$A$11:$CN$476,69,FALSE)</f>
        <v>0</v>
      </c>
      <c r="BR191" s="3">
        <f>VLOOKUP(A191,'BalanceSheet 15-8-19'!$A$11:$CN$476,70,FALSE)</f>
        <v>0</v>
      </c>
      <c r="BS191" s="3">
        <f>VLOOKUP(A191,'BalanceSheet 15-8-19'!$A$11:$CN$476,71,FALSE)</f>
        <v>0</v>
      </c>
      <c r="BT191" s="3">
        <f>VLOOKUP(A191,'BalanceSheet 15-8-19'!$A$11:$CN$476,72,FALSE)</f>
        <v>0</v>
      </c>
      <c r="BU191" s="3">
        <f>VLOOKUP(A191,'BalanceSheet 15-8-19'!$A$11:$CN$476,73,FALSE)</f>
        <v>0</v>
      </c>
      <c r="BV191" s="3">
        <f>VLOOKUP(A191,'BalanceSheet 15-8-19'!$A$11:$CN$476,74,FALSE)</f>
        <v>0</v>
      </c>
      <c r="BW191" s="3">
        <f>VLOOKUP(A191,'BalanceSheet 15-8-19'!$A$11:$CN$476,75,FALSE)</f>
        <v>0</v>
      </c>
      <c r="BX191" s="3">
        <f>VLOOKUP(A191,'BalanceSheet 15-8-19'!$A$11:$CN$476,76,FALSE)</f>
        <v>0</v>
      </c>
      <c r="BY191" s="3">
        <f>VLOOKUP(A191,'BalanceSheet 15-8-19'!$A$11:$CN$476,77,FALSE)</f>
        <v>0</v>
      </c>
      <c r="BZ191" s="3">
        <f>VLOOKUP(A191,'BalanceSheet 15-8-19'!$A$11:$CN$476,78,FALSE)</f>
        <v>0</v>
      </c>
      <c r="CA191" s="3">
        <f>VLOOKUP(A191,'BalanceSheet 15-8-19'!$A$11:$CN$476,79,FALSE)</f>
        <v>0</v>
      </c>
      <c r="CB191" s="3">
        <f>VLOOKUP(A191,'BalanceSheet 15-8-19'!$A$11:$CN$476,80,FALSE)</f>
        <v>0</v>
      </c>
      <c r="CC191" s="3">
        <f>VLOOKUP(A191,'BalanceSheet 15-8-19'!$A$11:$CN$476,81,FALSE)</f>
        <v>0</v>
      </c>
      <c r="CD191" s="3">
        <f>VLOOKUP(A191,'BalanceSheet 15-8-19'!$A$11:$CN$476,82,FALSE)</f>
        <v>0</v>
      </c>
      <c r="CE191" s="3">
        <f>VLOOKUP(A191,'BalanceSheet 15-8-19'!$A$11:$CN$476,83,FALSE)</f>
        <v>0</v>
      </c>
      <c r="CF191" s="3">
        <f>VLOOKUP(A191,'BalanceSheet 15-8-19'!$A$11:$CN$476,84,FALSE)</f>
        <v>0</v>
      </c>
      <c r="CG191" s="3">
        <f>VLOOKUP(A191,'BalanceSheet 15-8-19'!$A$11:$CN$476,85,FALSE)</f>
        <v>0</v>
      </c>
      <c r="CH191" s="3">
        <f>VLOOKUP(A191,'BalanceSheet 15-8-19'!$A$11:$CN$476,86,FALSE)</f>
        <v>0</v>
      </c>
      <c r="CI191" s="3">
        <f>VLOOKUP(A191,'BalanceSheet 15-8-19'!$A$11:$CN$476,87,FALSE)</f>
        <v>0</v>
      </c>
      <c r="CJ191" s="3">
        <f>VLOOKUP(A191,'BalanceSheet 15-8-19'!$A$11:$CN$476,88,FALSE)</f>
        <v>0</v>
      </c>
      <c r="CK191" s="3">
        <f>VLOOKUP(A191,'BalanceSheet 15-8-19'!$A$11:$CN$476,89,FALSE)</f>
        <v>0</v>
      </c>
      <c r="CL191" s="3">
        <f>VLOOKUP(A191,'BalanceSheet 15-8-19'!$A$11:$CN$476,90,FALSE)</f>
        <v>0</v>
      </c>
      <c r="CM191" s="3">
        <f>VLOOKUP(A191,'BalanceSheet 15-8-19'!$A$11:$CN$476,91,FALSE)</f>
        <v>0</v>
      </c>
      <c r="CN191" s="3">
        <f>VLOOKUP(A191,'BalanceSheet 15-8-19'!$A$11:$CS$476,92,FALSE)</f>
        <v>0</v>
      </c>
      <c r="CO191" s="3">
        <f>VLOOKUP(A191,'BalanceSheet 15-8-19'!$A$11:$CS$476,93,FALSE)</f>
        <v>0</v>
      </c>
      <c r="CP191" s="3">
        <f>VLOOKUP(A191,'BalanceSheet 15-8-19'!$A$11:$CS$476,94,FALSE)</f>
        <v>0</v>
      </c>
      <c r="CQ191" s="3">
        <f>VLOOKUP(A191,'BalanceSheet 15-8-19'!$A$11:$CS$476,95,FALSE)</f>
        <v>0</v>
      </c>
      <c r="CR191" s="3">
        <f>VLOOKUP(A191,'BalanceSheet 15-8-19'!$A$11:$CS$476,96,FALSE)</f>
        <v>0</v>
      </c>
      <c r="CS191" s="3">
        <f t="shared" ref="CS191" si="18">SUM(B191:CR191)</f>
        <v>0</v>
      </c>
      <c r="CU191" s="19">
        <f>CS191-('BalanceSheet 15-8-19'!CS191-'BalanceSheet 15-8-19'!CV191-'BalanceSheet 15-8-19'!CW191)</f>
        <v>0</v>
      </c>
      <c r="CW191" s="132">
        <f t="shared" si="8"/>
        <v>0</v>
      </c>
      <c r="CZ191" s="148">
        <f>HLOOKUP(A191,CJE!$I$5:$TV$2054,2050, FALSE)</f>
        <v>0</v>
      </c>
      <c r="DB191" s="148">
        <f t="shared" si="9"/>
        <v>0</v>
      </c>
    </row>
    <row r="192" spans="1:112" x14ac:dyDescent="0.2">
      <c r="A192" s="3" t="str">
        <f>'BalanceSheet 15-8-19'!A192</f>
        <v>200-101-02 - Building and Improvements</v>
      </c>
      <c r="B192" s="3">
        <f>VLOOKUP(A192,'BalanceSheet 15-8-19'!$A$11:$CN$476,2,FALSE)</f>
        <v>0</v>
      </c>
      <c r="C192" s="3">
        <f>VLOOKUP(A192,'BalanceSheet 15-8-19'!$A$11:$CN$476,3,FALSE)</f>
        <v>0</v>
      </c>
      <c r="D192" s="3">
        <f>VLOOKUP(A192,'BalanceSheet 15-8-19'!$A$11:$CN$476,4,FALSE)</f>
        <v>0</v>
      </c>
      <c r="E192" s="3">
        <f>VLOOKUP(A192,'BalanceSheet 15-8-19'!$A$11:$CN$476,5,FALSE)</f>
        <v>0</v>
      </c>
      <c r="F192" s="3">
        <f>VLOOKUP(A192,'BalanceSheet 15-8-19'!$A$11:$CN$476,6,FALSE)</f>
        <v>-66865.59</v>
      </c>
      <c r="G192" s="3">
        <f>VLOOKUP(A192,'BalanceSheet 15-8-19'!$A$11:$CN$476,7,FALSE)</f>
        <v>-66865.59</v>
      </c>
      <c r="H192" s="3">
        <f>VLOOKUP(A192,'BalanceSheet 15-8-19'!$A$11:$CN$476,8,FALSE)</f>
        <v>-66865.59</v>
      </c>
      <c r="I192" s="3">
        <f>VLOOKUP(A192,'BalanceSheet 15-8-19'!$A$11:$CN$476,9,FALSE)</f>
        <v>-66865.59</v>
      </c>
      <c r="J192" s="3"/>
      <c r="K192" s="3">
        <f>VLOOKUP(A192,'BalanceSheet 15-8-19'!$A$11:$CN$476,11,FALSE)</f>
        <v>-66865.59</v>
      </c>
      <c r="L192" s="3">
        <f>VLOOKUP(A192,'BalanceSheet 15-8-19'!$A$11:$CN$476,12,FALSE)</f>
        <v>-66865.59</v>
      </c>
      <c r="M192" s="3">
        <f>VLOOKUP(A192,'BalanceSheet 15-8-19'!$A$11:$CN$476,13,FALSE)</f>
        <v>-66865.59</v>
      </c>
      <c r="N192" s="3">
        <f>VLOOKUP(A192,'BalanceSheet 15-8-19'!$A$11:$CN$476,14,FALSE)</f>
        <v>-66865.59</v>
      </c>
      <c r="O192" s="3">
        <f>VLOOKUP(A192,'BalanceSheet 15-8-19'!$A$11:$CN$476,15,FALSE)</f>
        <v>-66865.59</v>
      </c>
      <c r="P192" s="3">
        <f>VLOOKUP(A192,'BalanceSheet 15-8-19'!$A$11:$CN$476,16,FALSE)</f>
        <v>-66865.59</v>
      </c>
      <c r="Q192" s="3">
        <f>VLOOKUP(A192,'BalanceSheet 15-8-19'!$A$11:$CN$476,17,FALSE)</f>
        <v>-66865.59</v>
      </c>
      <c r="R192" s="3">
        <f>VLOOKUP(A192,'BalanceSheet 15-8-19'!$A$11:$CN$476,18,FALSE)</f>
        <v>-66865.59</v>
      </c>
      <c r="S192" s="3">
        <f>VLOOKUP(A192,'BalanceSheet 15-8-19'!$A$11:$CN$476,19,FALSE)</f>
        <v>-66865.59</v>
      </c>
      <c r="T192" s="3">
        <f>VLOOKUP(A192,'BalanceSheet 15-8-19'!$A$11:$CN$476,20,FALSE)</f>
        <v>-66865.59</v>
      </c>
      <c r="U192" s="3">
        <f>VLOOKUP(A192,'BalanceSheet 15-8-19'!$A$11:$CN$476,21,FALSE)</f>
        <v>-66865.59</v>
      </c>
      <c r="V192" s="3">
        <f>VLOOKUP(A192,'BalanceSheet 15-8-19'!$A$11:$CN$476,22,FALSE)</f>
        <v>-66865.59</v>
      </c>
      <c r="W192" s="3">
        <f>VLOOKUP(A192,'BalanceSheet 15-8-19'!$A$11:$CN$476,23,FALSE)</f>
        <v>-66865.59</v>
      </c>
      <c r="X192" s="3">
        <f>VLOOKUP(A192,'BalanceSheet 15-8-19'!$A$11:$CN$476,24,FALSE)</f>
        <v>-66865.59</v>
      </c>
      <c r="Y192" s="3">
        <f>VLOOKUP(A192,'BalanceSheet 15-8-19'!$A$11:$CN$476,25,FALSE)</f>
        <v>-66865.59</v>
      </c>
      <c r="Z192" s="3">
        <f>VLOOKUP(A192,'BalanceSheet 15-8-19'!$A$11:$CN$476,26,FALSE)</f>
        <v>-66865.59</v>
      </c>
      <c r="AA192" s="3">
        <f>VLOOKUP(A192,'BalanceSheet 15-8-19'!$A$11:$CN$476,27,FALSE)</f>
        <v>-66865.59</v>
      </c>
      <c r="AB192" s="3">
        <f>VLOOKUP(A192,'BalanceSheet 15-8-19'!$A$11:$CN$476,28,FALSE)</f>
        <v>-66865.59</v>
      </c>
      <c r="AC192" s="3">
        <f>VLOOKUP(A192,'BalanceSheet 15-8-19'!$A$11:$CN$476,29,FALSE)</f>
        <v>-66865.59</v>
      </c>
      <c r="AD192" s="3">
        <f>VLOOKUP(A192,'BalanceSheet 15-8-19'!$A$11:$CN$476,30,FALSE)</f>
        <v>-66865.59</v>
      </c>
      <c r="AE192" s="3">
        <f>VLOOKUP(A192,'BalanceSheet 15-8-19'!$A$11:$CN$476,31,FALSE)</f>
        <v>-66865.59</v>
      </c>
      <c r="AF192" s="3">
        <f>VLOOKUP(A192,'BalanceSheet 15-8-19'!$A$11:$CN$476,32,FALSE)</f>
        <v>-66865.59</v>
      </c>
      <c r="AG192" s="3">
        <f>VLOOKUP(A192,'BalanceSheet 15-8-19'!$A$11:$CN$476,33,FALSE)</f>
        <v>-66865.59</v>
      </c>
      <c r="AH192" s="3">
        <f>VLOOKUP(A192,'BalanceSheet 15-8-19'!$A$11:$CN$476,34,FALSE)</f>
        <v>-66865.59</v>
      </c>
      <c r="AI192" s="3">
        <f>VLOOKUP(A192,'BalanceSheet 15-8-19'!$A$11:$CN$476,35,FALSE)</f>
        <v>-66865.59</v>
      </c>
      <c r="AJ192" s="3">
        <f>VLOOKUP(A192,'BalanceSheet 15-8-19'!$A$11:$CN$476,36,FALSE)</f>
        <v>-66865.59</v>
      </c>
      <c r="AK192" s="3">
        <f>VLOOKUP(A192,'BalanceSheet 15-8-19'!$A$11:$CN$476,37,FALSE)</f>
        <v>-66865.59</v>
      </c>
      <c r="AL192" s="3">
        <f>VLOOKUP(A192,'BalanceSheet 15-8-19'!$A$11:$CN$476,38,FALSE)</f>
        <v>-66865.59</v>
      </c>
      <c r="AM192" s="3">
        <f>VLOOKUP(A192,'BalanceSheet 15-8-19'!$A$11:$CN$476,39,FALSE)</f>
        <v>-66865.59</v>
      </c>
      <c r="AN192" s="3">
        <f>VLOOKUP(A192,'BalanceSheet 15-8-19'!$A$11:$CN$476,40,FALSE)</f>
        <v>-66865.59</v>
      </c>
      <c r="AO192" s="3">
        <f>VLOOKUP(A192,'BalanceSheet 15-8-19'!$A$11:$CN$476,41,FALSE)</f>
        <v>-66865.59</v>
      </c>
      <c r="AP192" s="3">
        <f>VLOOKUP(A192,'BalanceSheet 15-8-19'!$A$11:$CN$476,42,FALSE)</f>
        <v>-66865.59</v>
      </c>
      <c r="AQ192" s="3">
        <f>VLOOKUP(A192,'BalanceSheet 15-8-19'!$A$11:$CN$476,43,FALSE)</f>
        <v>-66865.59</v>
      </c>
      <c r="AR192" s="3">
        <f>VLOOKUP(A192,'BalanceSheet 15-8-19'!$A$11:$CN$476,44,FALSE)</f>
        <v>-66865.59</v>
      </c>
      <c r="AS192" s="3">
        <f>VLOOKUP(A192,'BalanceSheet 15-8-19'!$A$11:$CN$476,45,FALSE)</f>
        <v>-66865.59</v>
      </c>
      <c r="AT192" s="3">
        <f>VLOOKUP(A192,'BalanceSheet 15-8-19'!$A$11:$CN$476,46,FALSE)</f>
        <v>-66865.59</v>
      </c>
      <c r="AU192" s="3">
        <f>VLOOKUP(A192,'BalanceSheet 15-8-19'!$A$11:$CN$476,47,FALSE)</f>
        <v>-66865.59</v>
      </c>
      <c r="AV192" s="3">
        <f>VLOOKUP(A192,'BalanceSheet 15-8-19'!$A$11:$CN$476,48,FALSE)</f>
        <v>-66865.59</v>
      </c>
      <c r="AW192" s="3">
        <f>VLOOKUP(A192,'BalanceSheet 15-8-19'!$A$11:$CN$476,49,FALSE)</f>
        <v>-66865.59</v>
      </c>
      <c r="AX192" s="3">
        <f>VLOOKUP(A192,'BalanceSheet 15-8-19'!$A$11:$CN$476,50,FALSE)</f>
        <v>-66865.59</v>
      </c>
      <c r="AY192" s="3">
        <f>VLOOKUP(A192,'BalanceSheet 15-8-19'!$A$11:$CN$476,51,FALSE)</f>
        <v>-66865.59</v>
      </c>
      <c r="AZ192" s="3">
        <f>VLOOKUP(A192,'BalanceSheet 15-8-19'!$A$11:$CN$476,52,FALSE)</f>
        <v>-66865.59</v>
      </c>
      <c r="BA192" s="3">
        <f>VLOOKUP(A192,'BalanceSheet 15-8-19'!$A$11:$CN$476,53,FALSE)</f>
        <v>-66865.59</v>
      </c>
      <c r="BB192" s="3">
        <f>VLOOKUP(A192,'BalanceSheet 15-8-19'!$A$11:$CN$476,54,FALSE)</f>
        <v>-66865.59</v>
      </c>
      <c r="BC192" s="3">
        <f>VLOOKUP(A192,'BalanceSheet 15-8-19'!$A$11:$CN$476,55,FALSE)</f>
        <v>-66865.59</v>
      </c>
      <c r="BD192" s="3">
        <f>VLOOKUP(A192,'BalanceSheet 15-8-19'!$A$11:$CN$476,56,FALSE)</f>
        <v>-66865.59</v>
      </c>
      <c r="BE192" s="3">
        <f>VLOOKUP(A192,'BalanceSheet 15-8-19'!$A$11:$CN$476,57,FALSE)</f>
        <v>-66865.59</v>
      </c>
      <c r="BF192" s="3">
        <f>VLOOKUP(A192,'BalanceSheet 15-8-19'!$A$11:$CN$476,58,FALSE)</f>
        <v>-66865.59</v>
      </c>
      <c r="BG192" s="12">
        <f>VLOOKUP(A192,'BalanceSheet 15-8-19'!$A$11:$CN$476,59,FALSE)</f>
        <v>-66865.59</v>
      </c>
      <c r="BH192" s="3">
        <f>VLOOKUP(A192,'BalanceSheet 15-8-19'!$A$11:$CN$476,60,FALSE)</f>
        <v>-66865.59</v>
      </c>
      <c r="BI192" s="3">
        <f>VLOOKUP(A192,'BalanceSheet 15-8-19'!$A$11:$CN$476,61,FALSE)</f>
        <v>-66865.59</v>
      </c>
      <c r="BJ192" s="3">
        <f>VLOOKUP(A192,'BalanceSheet 15-8-19'!$A$11:$CN$476,62,FALSE)</f>
        <v>-66865.59</v>
      </c>
      <c r="BK192" s="3"/>
      <c r="BL192" s="3">
        <f>VLOOKUP(A192,'BalanceSheet 15-8-19'!$A$11:$CN$476,64,FALSE)</f>
        <v>-66865.59</v>
      </c>
      <c r="BM192" s="3">
        <f>VLOOKUP(A192,'BalanceSheet 15-8-19'!$A$11:$CN$476,65,FALSE)</f>
        <v>-66865.59</v>
      </c>
      <c r="BN192" s="3">
        <f>VLOOKUP(A192,'BalanceSheet 15-8-19'!$A$11:$CN$476,66,FALSE)</f>
        <v>-66865.59</v>
      </c>
      <c r="BO192" s="3">
        <f>VLOOKUP(A192,'BalanceSheet 15-8-19'!$A$11:$CN$476,67,FALSE)</f>
        <v>-66865.59</v>
      </c>
      <c r="BP192" s="3">
        <f>VLOOKUP(A192,'BalanceSheet 15-8-19'!$A$11:$CN$476,68,FALSE)</f>
        <v>-66865.59</v>
      </c>
      <c r="BQ192" s="3">
        <f>VLOOKUP(A192,'BalanceSheet 15-8-19'!$A$11:$CN$476,69,FALSE)</f>
        <v>-66865.59</v>
      </c>
      <c r="BR192" s="3">
        <f>VLOOKUP(A192,'BalanceSheet 15-8-19'!$A$11:$CN$476,70,FALSE)</f>
        <v>-66865.59</v>
      </c>
      <c r="BS192" s="3">
        <f>VLOOKUP(A192,'BalanceSheet 15-8-19'!$A$11:$CN$476,71,FALSE)</f>
        <v>-66865.59</v>
      </c>
      <c r="BT192" s="3">
        <f>VLOOKUP(A192,'BalanceSheet 15-8-19'!$A$11:$CN$476,72,FALSE)</f>
        <v>-66865.59</v>
      </c>
      <c r="BU192" s="3">
        <f>VLOOKUP(A192,'BalanceSheet 15-8-19'!$A$11:$CN$476,73,FALSE)</f>
        <v>-66865.59</v>
      </c>
      <c r="BV192" s="3">
        <f>VLOOKUP(A192,'BalanceSheet 15-8-19'!$A$11:$CN$476,74,FALSE)</f>
        <v>-66865.59</v>
      </c>
      <c r="BW192" s="3">
        <f>VLOOKUP(A192,'BalanceSheet 15-8-19'!$A$11:$CN$476,75,FALSE)</f>
        <v>-66865.59</v>
      </c>
      <c r="BX192" s="3">
        <f>VLOOKUP(A192,'BalanceSheet 15-8-19'!$A$11:$CN$476,76,FALSE)</f>
        <v>-66865.59</v>
      </c>
      <c r="BY192" s="3">
        <f>VLOOKUP(A192,'BalanceSheet 15-8-19'!$A$11:$CN$476,77,FALSE)</f>
        <v>-66865.59</v>
      </c>
      <c r="BZ192" s="3">
        <f>VLOOKUP(A192,'BalanceSheet 15-8-19'!$A$11:$CN$476,78,FALSE)</f>
        <v>-66865.59</v>
      </c>
      <c r="CA192" s="3">
        <f>VLOOKUP(A192,'BalanceSheet 15-8-19'!$A$11:$CN$476,79,FALSE)</f>
        <v>-66865.59</v>
      </c>
      <c r="CB192" s="3">
        <f>VLOOKUP(A192,'BalanceSheet 15-8-19'!$A$11:$CN$476,80,FALSE)</f>
        <v>-66865.59</v>
      </c>
      <c r="CC192" s="3">
        <f>VLOOKUP(A192,'BalanceSheet 15-8-19'!$A$11:$CN$476,81,FALSE)</f>
        <v>-66865.59</v>
      </c>
      <c r="CD192" s="3">
        <f>VLOOKUP(A192,'BalanceSheet 15-8-19'!$A$11:$CN$476,82,FALSE)</f>
        <v>-66865.59</v>
      </c>
      <c r="CE192" s="3">
        <f>VLOOKUP(A192,'BalanceSheet 15-8-19'!$A$11:$CN$476,83,FALSE)</f>
        <v>-66865.59</v>
      </c>
      <c r="CF192" s="3">
        <f>VLOOKUP(A192,'BalanceSheet 15-8-19'!$A$11:$CN$476,84,FALSE)</f>
        <v>-66865.59</v>
      </c>
      <c r="CG192" s="3">
        <f>VLOOKUP(A192,'BalanceSheet 15-8-19'!$A$11:$CN$476,85,FALSE)</f>
        <v>-66865.59</v>
      </c>
      <c r="CH192" s="3">
        <f>VLOOKUP(A192,'BalanceSheet 15-8-19'!$A$11:$CN$476,86,FALSE)</f>
        <v>-66865.59</v>
      </c>
      <c r="CI192" s="3">
        <f>VLOOKUP(A192,'BalanceSheet 15-8-19'!$A$11:$CN$476,87,FALSE)</f>
        <v>-66865.59</v>
      </c>
      <c r="CJ192" s="3">
        <f>VLOOKUP(A192,'BalanceSheet 15-8-19'!$A$11:$CN$476,88,FALSE)</f>
        <v>-66865.59</v>
      </c>
      <c r="CK192" s="3">
        <f>VLOOKUP(A192,'BalanceSheet 15-8-19'!$A$11:$CN$476,89,FALSE)</f>
        <v>-66865.59</v>
      </c>
      <c r="CL192" s="3">
        <f>VLOOKUP(A192,'BalanceSheet 15-8-19'!$A$11:$CN$476,90,FALSE)</f>
        <v>-66865.59</v>
      </c>
      <c r="CM192" s="3">
        <f>VLOOKUP(A192,'BalanceSheet 15-8-19'!$A$11:$CN$476,91,FALSE)</f>
        <v>-66865.59</v>
      </c>
      <c r="CN192" s="3">
        <f>VLOOKUP(A192,'BalanceSheet 15-8-19'!$A$11:$CS$476,92,FALSE)</f>
        <v>-66865.59</v>
      </c>
      <c r="CO192" s="3">
        <f>VLOOKUP(A192,'BalanceSheet 15-8-19'!$A$11:$CS$476,93,FALSE)</f>
        <v>-66865.59</v>
      </c>
      <c r="CP192" s="3">
        <f>VLOOKUP(A192,'BalanceSheet 15-8-19'!$A$11:$CS$476,94,FALSE)</f>
        <v>-66865.59</v>
      </c>
      <c r="CQ192" s="3">
        <f>VLOOKUP(A192,'BalanceSheet 15-8-19'!$A$11:$CS$476,95,FALSE)</f>
        <v>-66865.59</v>
      </c>
      <c r="CR192" s="3">
        <f>VLOOKUP(A192,'BalanceSheet 15-8-19'!$A$11:$CS$476,96,FALSE)</f>
        <v>-66865.59</v>
      </c>
      <c r="CS192" s="3">
        <f t="shared" si="10"/>
        <v>-5951037.5099999923</v>
      </c>
      <c r="CU192" s="19">
        <f>CS192-('BalanceSheet 15-8-19'!CS192-'BalanceSheet 15-8-19'!CV192-'BalanceSheet 15-8-19'!CW192)</f>
        <v>0</v>
      </c>
      <c r="CW192" s="132">
        <f t="shared" si="8"/>
        <v>-1805370.9300000006</v>
      </c>
      <c r="CZ192" s="148">
        <f>HLOOKUP(A192,CJE!$I$5:$TV$2054,2050, FALSE)</f>
        <v>0</v>
      </c>
      <c r="DB192" s="148">
        <f t="shared" si="9"/>
        <v>-4145666.5799999963</v>
      </c>
      <c r="DD192" s="17"/>
    </row>
    <row r="193" spans="1:108" x14ac:dyDescent="0.2">
      <c r="A193" s="3" t="str">
        <f>'BalanceSheet 15-8-19'!A193</f>
        <v>200-101-03 - Computer and Equipment</v>
      </c>
      <c r="B193" s="3">
        <f>VLOOKUP(A193,'BalanceSheet 15-8-19'!$A$11:$CN$476,2,FALSE)</f>
        <v>0</v>
      </c>
      <c r="C193" s="3">
        <f>VLOOKUP(A193,'BalanceSheet 15-8-19'!$A$11:$CN$476,3,FALSE)</f>
        <v>0</v>
      </c>
      <c r="D193" s="3">
        <f>VLOOKUP(A193,'BalanceSheet 15-8-19'!$A$11:$CN$476,4,FALSE)</f>
        <v>0</v>
      </c>
      <c r="E193" s="3">
        <f>VLOOKUP(A193,'BalanceSheet 15-8-19'!$A$11:$CN$476,5,FALSE)</f>
        <v>0</v>
      </c>
      <c r="F193" s="3">
        <f>VLOOKUP(A193,'BalanceSheet 15-8-19'!$A$11:$CN$476,6,FALSE)</f>
        <v>0</v>
      </c>
      <c r="G193" s="3">
        <f>VLOOKUP(A193,'BalanceSheet 15-8-19'!$A$11:$CN$476,7,FALSE)</f>
        <v>0</v>
      </c>
      <c r="H193" s="3">
        <f>VLOOKUP(A193,'BalanceSheet 15-8-19'!$A$11:$CN$476,8,FALSE)</f>
        <v>0</v>
      </c>
      <c r="I193" s="3">
        <f>VLOOKUP(A193,'BalanceSheet 15-8-19'!$A$11:$CN$476,9,FALSE)</f>
        <v>0</v>
      </c>
      <c r="J193" s="3"/>
      <c r="K193" s="3">
        <f>VLOOKUP(A193,'BalanceSheet 15-8-19'!$A$11:$CN$476,11,FALSE)</f>
        <v>0</v>
      </c>
      <c r="L193" s="3">
        <f>VLOOKUP(A193,'BalanceSheet 15-8-19'!$A$11:$CN$476,12,FALSE)</f>
        <v>0</v>
      </c>
      <c r="M193" s="3">
        <f>VLOOKUP(A193,'BalanceSheet 15-8-19'!$A$11:$CN$476,13,FALSE)</f>
        <v>0</v>
      </c>
      <c r="N193" s="3">
        <f>VLOOKUP(A193,'BalanceSheet 15-8-19'!$A$11:$CN$476,14,FALSE)</f>
        <v>0</v>
      </c>
      <c r="O193" s="3">
        <f>VLOOKUP(A193,'BalanceSheet 15-8-19'!$A$11:$CN$476,15,FALSE)</f>
        <v>0</v>
      </c>
      <c r="P193" s="3">
        <f>VLOOKUP(A193,'BalanceSheet 15-8-19'!$A$11:$CN$476,16,FALSE)</f>
        <v>0</v>
      </c>
      <c r="Q193" s="3">
        <f>VLOOKUP(A193,'BalanceSheet 15-8-19'!$A$11:$CN$476,17,FALSE)</f>
        <v>0</v>
      </c>
      <c r="R193" s="3">
        <f>VLOOKUP(A193,'BalanceSheet 15-8-19'!$A$11:$CN$476,18,FALSE)</f>
        <v>0</v>
      </c>
      <c r="S193" s="3">
        <f>VLOOKUP(A193,'BalanceSheet 15-8-19'!$A$11:$CN$476,19,FALSE)</f>
        <v>0</v>
      </c>
      <c r="T193" s="3">
        <f>VLOOKUP(A193,'BalanceSheet 15-8-19'!$A$11:$CN$476,20,FALSE)</f>
        <v>0</v>
      </c>
      <c r="U193" s="3">
        <f>VLOOKUP(A193,'BalanceSheet 15-8-19'!$A$11:$CN$476,21,FALSE)</f>
        <v>0</v>
      </c>
      <c r="V193" s="3">
        <f>VLOOKUP(A193,'BalanceSheet 15-8-19'!$A$11:$CN$476,22,FALSE)</f>
        <v>0</v>
      </c>
      <c r="W193" s="3">
        <f>VLOOKUP(A193,'BalanceSheet 15-8-19'!$A$11:$CN$476,23,FALSE)</f>
        <v>0</v>
      </c>
      <c r="X193" s="3">
        <f>VLOOKUP(A193,'BalanceSheet 15-8-19'!$A$11:$CN$476,24,FALSE)</f>
        <v>0</v>
      </c>
      <c r="Y193" s="3">
        <f>VLOOKUP(A193,'BalanceSheet 15-8-19'!$A$11:$CN$476,25,FALSE)</f>
        <v>0</v>
      </c>
      <c r="Z193" s="3">
        <f>VLOOKUP(A193,'BalanceSheet 15-8-19'!$A$11:$CN$476,26,FALSE)</f>
        <v>0</v>
      </c>
      <c r="AA193" s="3">
        <f>VLOOKUP(A193,'BalanceSheet 15-8-19'!$A$11:$CN$476,27,FALSE)</f>
        <v>0</v>
      </c>
      <c r="AB193" s="3">
        <f>VLOOKUP(A193,'BalanceSheet 15-8-19'!$A$11:$CN$476,28,FALSE)</f>
        <v>0</v>
      </c>
      <c r="AC193" s="3">
        <f>VLOOKUP(A193,'BalanceSheet 15-8-19'!$A$11:$CN$476,29,FALSE)</f>
        <v>0</v>
      </c>
      <c r="AD193" s="3">
        <f>VLOOKUP(A193,'BalanceSheet 15-8-19'!$A$11:$CN$476,30,FALSE)</f>
        <v>0</v>
      </c>
      <c r="AE193" s="3">
        <f>VLOOKUP(A193,'BalanceSheet 15-8-19'!$A$11:$CN$476,31,FALSE)</f>
        <v>0</v>
      </c>
      <c r="AF193" s="3">
        <f>VLOOKUP(A193,'BalanceSheet 15-8-19'!$A$11:$CN$476,32,FALSE)</f>
        <v>0</v>
      </c>
      <c r="AG193" s="3">
        <f>VLOOKUP(A193,'BalanceSheet 15-8-19'!$A$11:$CN$476,33,FALSE)</f>
        <v>0</v>
      </c>
      <c r="AH193" s="3">
        <f>VLOOKUP(A193,'BalanceSheet 15-8-19'!$A$11:$CN$476,34,FALSE)</f>
        <v>0</v>
      </c>
      <c r="AI193" s="3">
        <f>VLOOKUP(A193,'BalanceSheet 15-8-19'!$A$11:$CN$476,35,FALSE)</f>
        <v>0</v>
      </c>
      <c r="AJ193" s="3">
        <f>VLOOKUP(A193,'BalanceSheet 15-8-19'!$A$11:$CN$476,36,FALSE)</f>
        <v>0</v>
      </c>
      <c r="AK193" s="3">
        <f>VLOOKUP(A193,'BalanceSheet 15-8-19'!$A$11:$CN$476,37,FALSE)</f>
        <v>0</v>
      </c>
      <c r="AL193" s="3">
        <f>VLOOKUP(A193,'BalanceSheet 15-8-19'!$A$11:$CN$476,38,FALSE)</f>
        <v>0</v>
      </c>
      <c r="AM193" s="3">
        <f>VLOOKUP(A193,'BalanceSheet 15-8-19'!$A$11:$CN$476,39,FALSE)</f>
        <v>0</v>
      </c>
      <c r="AN193" s="3">
        <f>VLOOKUP(A193,'BalanceSheet 15-8-19'!$A$11:$CN$476,40,FALSE)</f>
        <v>0</v>
      </c>
      <c r="AO193" s="3">
        <f>VLOOKUP(A193,'BalanceSheet 15-8-19'!$A$11:$CN$476,41,FALSE)</f>
        <v>0</v>
      </c>
      <c r="AP193" s="3">
        <f>VLOOKUP(A193,'BalanceSheet 15-8-19'!$A$11:$CN$476,42,FALSE)</f>
        <v>0</v>
      </c>
      <c r="AQ193" s="3">
        <f>VLOOKUP(A193,'BalanceSheet 15-8-19'!$A$11:$CN$476,43,FALSE)</f>
        <v>0</v>
      </c>
      <c r="AR193" s="3">
        <f>VLOOKUP(A193,'BalanceSheet 15-8-19'!$A$11:$CN$476,44,FALSE)</f>
        <v>0</v>
      </c>
      <c r="AS193" s="3">
        <f>VLOOKUP(A193,'BalanceSheet 15-8-19'!$A$11:$CN$476,45,FALSE)</f>
        <v>0</v>
      </c>
      <c r="AT193" s="3">
        <f>VLOOKUP(A193,'BalanceSheet 15-8-19'!$A$11:$CN$476,46,FALSE)</f>
        <v>0</v>
      </c>
      <c r="AU193" s="3">
        <f>VLOOKUP(A193,'BalanceSheet 15-8-19'!$A$11:$CN$476,47,FALSE)</f>
        <v>0</v>
      </c>
      <c r="AV193" s="3">
        <f>VLOOKUP(A193,'BalanceSheet 15-8-19'!$A$11:$CN$476,48,FALSE)</f>
        <v>0</v>
      </c>
      <c r="AW193" s="3">
        <f>VLOOKUP(A193,'BalanceSheet 15-8-19'!$A$11:$CN$476,49,FALSE)</f>
        <v>0</v>
      </c>
      <c r="AX193" s="3">
        <f>VLOOKUP(A193,'BalanceSheet 15-8-19'!$A$11:$CN$476,50,FALSE)</f>
        <v>0</v>
      </c>
      <c r="AY193" s="3">
        <f>VLOOKUP(A193,'BalanceSheet 15-8-19'!$A$11:$CN$476,51,FALSE)</f>
        <v>0</v>
      </c>
      <c r="AZ193" s="3">
        <f>VLOOKUP(A193,'BalanceSheet 15-8-19'!$A$11:$CN$476,52,FALSE)</f>
        <v>0</v>
      </c>
      <c r="BA193" s="3">
        <f>VLOOKUP(A193,'BalanceSheet 15-8-19'!$A$11:$CN$476,53,FALSE)</f>
        <v>0</v>
      </c>
      <c r="BB193" s="3">
        <f>VLOOKUP(A193,'BalanceSheet 15-8-19'!$A$11:$CN$476,54,FALSE)</f>
        <v>0</v>
      </c>
      <c r="BC193" s="3">
        <f>VLOOKUP(A193,'BalanceSheet 15-8-19'!$A$11:$CN$476,55,FALSE)</f>
        <v>0</v>
      </c>
      <c r="BD193" s="3">
        <f>VLOOKUP(A193,'BalanceSheet 15-8-19'!$A$11:$CN$476,56,FALSE)</f>
        <v>0</v>
      </c>
      <c r="BE193" s="3">
        <f>VLOOKUP(A193,'BalanceSheet 15-8-19'!$A$11:$CN$476,57,FALSE)</f>
        <v>0</v>
      </c>
      <c r="BF193" s="3">
        <f>VLOOKUP(A193,'BalanceSheet 15-8-19'!$A$11:$CN$476,58,FALSE)</f>
        <v>0</v>
      </c>
      <c r="BG193" s="12">
        <f>VLOOKUP(A193,'BalanceSheet 15-8-19'!$A$11:$CN$476,59,FALSE)</f>
        <v>0</v>
      </c>
      <c r="BH193" s="3">
        <f>VLOOKUP(A193,'BalanceSheet 15-8-19'!$A$11:$CN$476,60,FALSE)</f>
        <v>0</v>
      </c>
      <c r="BI193" s="3">
        <f>VLOOKUP(A193,'BalanceSheet 15-8-19'!$A$11:$CN$476,61,FALSE)</f>
        <v>0</v>
      </c>
      <c r="BJ193" s="3">
        <f>VLOOKUP(A193,'BalanceSheet 15-8-19'!$A$11:$CN$476,62,FALSE)</f>
        <v>0</v>
      </c>
      <c r="BK193" s="3"/>
      <c r="BL193" s="3">
        <f>VLOOKUP(A193,'BalanceSheet 15-8-19'!$A$11:$CN$476,64,FALSE)</f>
        <v>0</v>
      </c>
      <c r="BM193" s="3">
        <f>VLOOKUP(A193,'BalanceSheet 15-8-19'!$A$11:$CN$476,65,FALSE)</f>
        <v>0</v>
      </c>
      <c r="BN193" s="3">
        <f>VLOOKUP(A193,'BalanceSheet 15-8-19'!$A$11:$CN$476,66,FALSE)</f>
        <v>0</v>
      </c>
      <c r="BO193" s="3">
        <f>VLOOKUP(A193,'BalanceSheet 15-8-19'!$A$11:$CN$476,67,FALSE)</f>
        <v>0</v>
      </c>
      <c r="BP193" s="3">
        <f>VLOOKUP(A193,'BalanceSheet 15-8-19'!$A$11:$CN$476,68,FALSE)</f>
        <v>0</v>
      </c>
      <c r="BQ193" s="3">
        <f>VLOOKUP(A193,'BalanceSheet 15-8-19'!$A$11:$CN$476,69,FALSE)</f>
        <v>0</v>
      </c>
      <c r="BR193" s="3">
        <f>VLOOKUP(A193,'BalanceSheet 15-8-19'!$A$11:$CN$476,70,FALSE)</f>
        <v>0</v>
      </c>
      <c r="BS193" s="3">
        <f>VLOOKUP(A193,'BalanceSheet 15-8-19'!$A$11:$CN$476,71,FALSE)</f>
        <v>0</v>
      </c>
      <c r="BT193" s="3">
        <f>VLOOKUP(A193,'BalanceSheet 15-8-19'!$A$11:$CN$476,72,FALSE)</f>
        <v>0</v>
      </c>
      <c r="BU193" s="3">
        <f>VLOOKUP(A193,'BalanceSheet 15-8-19'!$A$11:$CN$476,73,FALSE)</f>
        <v>0</v>
      </c>
      <c r="BV193" s="3">
        <f>VLOOKUP(A193,'BalanceSheet 15-8-19'!$A$11:$CN$476,74,FALSE)</f>
        <v>0</v>
      </c>
      <c r="BW193" s="3">
        <f>VLOOKUP(A193,'BalanceSheet 15-8-19'!$A$11:$CN$476,75,FALSE)</f>
        <v>0</v>
      </c>
      <c r="BX193" s="3">
        <f>VLOOKUP(A193,'BalanceSheet 15-8-19'!$A$11:$CN$476,76,FALSE)</f>
        <v>0</v>
      </c>
      <c r="BY193" s="3">
        <f>VLOOKUP(A193,'BalanceSheet 15-8-19'!$A$11:$CN$476,77,FALSE)</f>
        <v>0</v>
      </c>
      <c r="BZ193" s="3">
        <f>VLOOKUP(A193,'BalanceSheet 15-8-19'!$A$11:$CN$476,78,FALSE)</f>
        <v>0</v>
      </c>
      <c r="CA193" s="3">
        <f>VLOOKUP(A193,'BalanceSheet 15-8-19'!$A$11:$CN$476,79,FALSE)</f>
        <v>0</v>
      </c>
      <c r="CB193" s="3">
        <f>VLOOKUP(A193,'BalanceSheet 15-8-19'!$A$11:$CN$476,80,FALSE)</f>
        <v>0</v>
      </c>
      <c r="CC193" s="3">
        <f>VLOOKUP(A193,'BalanceSheet 15-8-19'!$A$11:$CN$476,81,FALSE)</f>
        <v>0</v>
      </c>
      <c r="CD193" s="3">
        <f>VLOOKUP(A193,'BalanceSheet 15-8-19'!$A$11:$CN$476,82,FALSE)</f>
        <v>0</v>
      </c>
      <c r="CE193" s="3">
        <f>VLOOKUP(A193,'BalanceSheet 15-8-19'!$A$11:$CN$476,83,FALSE)</f>
        <v>0</v>
      </c>
      <c r="CF193" s="3">
        <f>VLOOKUP(A193,'BalanceSheet 15-8-19'!$A$11:$CN$476,84,FALSE)</f>
        <v>0</v>
      </c>
      <c r="CG193" s="3">
        <f>VLOOKUP(A193,'BalanceSheet 15-8-19'!$A$11:$CN$476,85,FALSE)</f>
        <v>0</v>
      </c>
      <c r="CH193" s="3">
        <f>VLOOKUP(A193,'BalanceSheet 15-8-19'!$A$11:$CN$476,86,FALSE)</f>
        <v>0</v>
      </c>
      <c r="CI193" s="3">
        <f>VLOOKUP(A193,'BalanceSheet 15-8-19'!$A$11:$CN$476,87,FALSE)</f>
        <v>0</v>
      </c>
      <c r="CJ193" s="3">
        <f>VLOOKUP(A193,'BalanceSheet 15-8-19'!$A$11:$CN$476,88,FALSE)</f>
        <v>0</v>
      </c>
      <c r="CK193" s="3">
        <f>VLOOKUP(A193,'BalanceSheet 15-8-19'!$A$11:$CN$476,89,FALSE)</f>
        <v>0</v>
      </c>
      <c r="CL193" s="3">
        <f>VLOOKUP(A193,'BalanceSheet 15-8-19'!$A$11:$CN$476,90,FALSE)</f>
        <v>0</v>
      </c>
      <c r="CM193" s="3">
        <f>VLOOKUP(A193,'BalanceSheet 15-8-19'!$A$11:$CN$476,91,FALSE)</f>
        <v>0</v>
      </c>
      <c r="CN193" s="3">
        <f>VLOOKUP(A193,'BalanceSheet 15-8-19'!$A$11:$CS$476,92,FALSE)</f>
        <v>0</v>
      </c>
      <c r="CO193" s="3">
        <f>VLOOKUP(A193,'BalanceSheet 15-8-19'!$A$11:$CS$476,93,FALSE)</f>
        <v>0</v>
      </c>
      <c r="CP193" s="3">
        <f>VLOOKUP(A193,'BalanceSheet 15-8-19'!$A$11:$CS$476,94,FALSE)</f>
        <v>0</v>
      </c>
      <c r="CQ193" s="3">
        <f>VLOOKUP(A193,'BalanceSheet 15-8-19'!$A$11:$CS$476,95,FALSE)</f>
        <v>0</v>
      </c>
      <c r="CR193" s="3">
        <f>VLOOKUP(A193,'BalanceSheet 15-8-19'!$A$11:$CS$476,96,FALSE)</f>
        <v>0</v>
      </c>
      <c r="CS193" s="3">
        <f t="shared" si="10"/>
        <v>0</v>
      </c>
      <c r="CU193" s="19">
        <f>CS193-('BalanceSheet 15-8-19'!CS193-'BalanceSheet 15-8-19'!CV193-'BalanceSheet 15-8-19'!CW193)</f>
        <v>0</v>
      </c>
      <c r="CW193" s="132">
        <f t="shared" si="8"/>
        <v>0</v>
      </c>
      <c r="CZ193" s="148">
        <f>HLOOKUP(A193,CJE!$I$5:$TV$2054,2050, FALSE)</f>
        <v>0</v>
      </c>
      <c r="DB193" s="148">
        <f t="shared" si="9"/>
        <v>0</v>
      </c>
      <c r="DD193" s="3"/>
    </row>
    <row r="194" spans="1:108" x14ac:dyDescent="0.2">
      <c r="A194" s="3" t="str">
        <f>'BalanceSheet 15-8-19'!A194</f>
        <v>200-101-04 - Vehicle</v>
      </c>
      <c r="B194" s="3">
        <f>VLOOKUP(A194,'BalanceSheet 15-8-19'!$A$11:$CN$476,2,FALSE)</f>
        <v>0</v>
      </c>
      <c r="C194" s="3">
        <f>VLOOKUP(A194,'BalanceSheet 15-8-19'!$A$11:$CN$476,3,FALSE)</f>
        <v>0</v>
      </c>
      <c r="D194" s="3">
        <f>VLOOKUP(A194,'BalanceSheet 15-8-19'!$A$11:$CN$476,4,FALSE)</f>
        <v>0</v>
      </c>
      <c r="E194" s="3">
        <f>VLOOKUP(A194,'BalanceSheet 15-8-19'!$A$11:$CN$476,5,FALSE)</f>
        <v>0</v>
      </c>
      <c r="F194" s="3">
        <f>VLOOKUP(A194,'BalanceSheet 15-8-19'!$A$11:$CN$476,6,FALSE)</f>
        <v>0</v>
      </c>
      <c r="G194" s="3">
        <f>VLOOKUP(A194,'BalanceSheet 15-8-19'!$A$11:$CN$476,7,FALSE)</f>
        <v>0</v>
      </c>
      <c r="H194" s="3">
        <f>VLOOKUP(A194,'BalanceSheet 15-8-19'!$A$11:$CN$476,8,FALSE)</f>
        <v>0</v>
      </c>
      <c r="I194" s="3">
        <f>VLOOKUP(A194,'BalanceSheet 15-8-19'!$A$11:$CN$476,9,FALSE)</f>
        <v>0</v>
      </c>
      <c r="J194" s="3"/>
      <c r="K194" s="3">
        <f>VLOOKUP(A194,'BalanceSheet 15-8-19'!$A$11:$CN$476,11,FALSE)</f>
        <v>0</v>
      </c>
      <c r="L194" s="3">
        <f>VLOOKUP(A194,'BalanceSheet 15-8-19'!$A$11:$CN$476,12,FALSE)</f>
        <v>0</v>
      </c>
      <c r="M194" s="3">
        <f>VLOOKUP(A194,'BalanceSheet 15-8-19'!$A$11:$CN$476,13,FALSE)</f>
        <v>0</v>
      </c>
      <c r="N194" s="3">
        <f>VLOOKUP(A194,'BalanceSheet 15-8-19'!$A$11:$CN$476,14,FALSE)</f>
        <v>0</v>
      </c>
      <c r="O194" s="3">
        <f>VLOOKUP(A194,'BalanceSheet 15-8-19'!$A$11:$CN$476,15,FALSE)</f>
        <v>0</v>
      </c>
      <c r="P194" s="3">
        <f>VLOOKUP(A194,'BalanceSheet 15-8-19'!$A$11:$CN$476,16,FALSE)</f>
        <v>0</v>
      </c>
      <c r="Q194" s="3">
        <f>VLOOKUP(A194,'BalanceSheet 15-8-19'!$A$11:$CN$476,17,FALSE)</f>
        <v>0</v>
      </c>
      <c r="R194" s="3">
        <f>VLOOKUP(A194,'BalanceSheet 15-8-19'!$A$11:$CN$476,18,FALSE)</f>
        <v>0</v>
      </c>
      <c r="S194" s="3">
        <f>VLOOKUP(A194,'BalanceSheet 15-8-19'!$A$11:$CN$476,19,FALSE)</f>
        <v>0</v>
      </c>
      <c r="T194" s="3">
        <f>VLOOKUP(A194,'BalanceSheet 15-8-19'!$A$11:$CN$476,20,FALSE)</f>
        <v>0</v>
      </c>
      <c r="U194" s="3">
        <f>VLOOKUP(A194,'BalanceSheet 15-8-19'!$A$11:$CN$476,21,FALSE)</f>
        <v>0</v>
      </c>
      <c r="V194" s="3">
        <f>VLOOKUP(A194,'BalanceSheet 15-8-19'!$A$11:$CN$476,22,FALSE)</f>
        <v>0</v>
      </c>
      <c r="W194" s="3">
        <f>VLOOKUP(A194,'BalanceSheet 15-8-19'!$A$11:$CN$476,23,FALSE)</f>
        <v>0</v>
      </c>
      <c r="X194" s="3">
        <f>VLOOKUP(A194,'BalanceSheet 15-8-19'!$A$11:$CN$476,24,FALSE)</f>
        <v>0</v>
      </c>
      <c r="Y194" s="3">
        <f>VLOOKUP(A194,'BalanceSheet 15-8-19'!$A$11:$CN$476,25,FALSE)</f>
        <v>0</v>
      </c>
      <c r="Z194" s="3">
        <f>VLOOKUP(A194,'BalanceSheet 15-8-19'!$A$11:$CN$476,26,FALSE)</f>
        <v>0</v>
      </c>
      <c r="AA194" s="3">
        <f>VLOOKUP(A194,'BalanceSheet 15-8-19'!$A$11:$CN$476,27,FALSE)</f>
        <v>0</v>
      </c>
      <c r="AB194" s="3">
        <f>VLOOKUP(A194,'BalanceSheet 15-8-19'!$A$11:$CN$476,28,FALSE)</f>
        <v>0</v>
      </c>
      <c r="AC194" s="3">
        <f>VLOOKUP(A194,'BalanceSheet 15-8-19'!$A$11:$CN$476,29,FALSE)</f>
        <v>0</v>
      </c>
      <c r="AD194" s="3">
        <f>VLOOKUP(A194,'BalanceSheet 15-8-19'!$A$11:$CN$476,30,FALSE)</f>
        <v>0</v>
      </c>
      <c r="AE194" s="3">
        <f>VLOOKUP(A194,'BalanceSheet 15-8-19'!$A$11:$CN$476,31,FALSE)</f>
        <v>0</v>
      </c>
      <c r="AF194" s="3">
        <f>VLOOKUP(A194,'BalanceSheet 15-8-19'!$A$11:$CN$476,32,FALSE)</f>
        <v>0</v>
      </c>
      <c r="AG194" s="3">
        <f>VLOOKUP(A194,'BalanceSheet 15-8-19'!$A$11:$CN$476,33,FALSE)</f>
        <v>0</v>
      </c>
      <c r="AH194" s="3">
        <f>VLOOKUP(A194,'BalanceSheet 15-8-19'!$A$11:$CN$476,34,FALSE)</f>
        <v>0</v>
      </c>
      <c r="AI194" s="3">
        <f>VLOOKUP(A194,'BalanceSheet 15-8-19'!$A$11:$CN$476,35,FALSE)</f>
        <v>0</v>
      </c>
      <c r="AJ194" s="3">
        <f>VLOOKUP(A194,'BalanceSheet 15-8-19'!$A$11:$CN$476,36,FALSE)</f>
        <v>0</v>
      </c>
      <c r="AK194" s="3">
        <f>VLOOKUP(A194,'BalanceSheet 15-8-19'!$A$11:$CN$476,37,FALSE)</f>
        <v>0</v>
      </c>
      <c r="AL194" s="3">
        <f>VLOOKUP(A194,'BalanceSheet 15-8-19'!$A$11:$CN$476,38,FALSE)</f>
        <v>0</v>
      </c>
      <c r="AM194" s="3">
        <f>VLOOKUP(A194,'BalanceSheet 15-8-19'!$A$11:$CN$476,39,FALSE)</f>
        <v>0</v>
      </c>
      <c r="AN194" s="3">
        <f>VLOOKUP(A194,'BalanceSheet 15-8-19'!$A$11:$CN$476,40,FALSE)</f>
        <v>0</v>
      </c>
      <c r="AO194" s="3">
        <f>VLOOKUP(A194,'BalanceSheet 15-8-19'!$A$11:$CN$476,41,FALSE)</f>
        <v>0</v>
      </c>
      <c r="AP194" s="3">
        <f>VLOOKUP(A194,'BalanceSheet 15-8-19'!$A$11:$CN$476,42,FALSE)</f>
        <v>0</v>
      </c>
      <c r="AQ194" s="3">
        <f>VLOOKUP(A194,'BalanceSheet 15-8-19'!$A$11:$CN$476,43,FALSE)</f>
        <v>0</v>
      </c>
      <c r="AR194" s="3">
        <f>VLOOKUP(A194,'BalanceSheet 15-8-19'!$A$11:$CN$476,44,FALSE)</f>
        <v>0</v>
      </c>
      <c r="AS194" s="3">
        <f>VLOOKUP(A194,'BalanceSheet 15-8-19'!$A$11:$CN$476,45,FALSE)</f>
        <v>0</v>
      </c>
      <c r="AT194" s="3">
        <f>VLOOKUP(A194,'BalanceSheet 15-8-19'!$A$11:$CN$476,46,FALSE)</f>
        <v>0</v>
      </c>
      <c r="AU194" s="3">
        <f>VLOOKUP(A194,'BalanceSheet 15-8-19'!$A$11:$CN$476,47,FALSE)</f>
        <v>0</v>
      </c>
      <c r="AV194" s="3">
        <f>VLOOKUP(A194,'BalanceSheet 15-8-19'!$A$11:$CN$476,48,FALSE)</f>
        <v>0</v>
      </c>
      <c r="AW194" s="3">
        <f>VLOOKUP(A194,'BalanceSheet 15-8-19'!$A$11:$CN$476,49,FALSE)</f>
        <v>0</v>
      </c>
      <c r="AX194" s="3">
        <f>VLOOKUP(A194,'BalanceSheet 15-8-19'!$A$11:$CN$476,50,FALSE)</f>
        <v>0</v>
      </c>
      <c r="AY194" s="3">
        <f>VLOOKUP(A194,'BalanceSheet 15-8-19'!$A$11:$CN$476,51,FALSE)</f>
        <v>0</v>
      </c>
      <c r="AZ194" s="3">
        <f>VLOOKUP(A194,'BalanceSheet 15-8-19'!$A$11:$CN$476,52,FALSE)</f>
        <v>0</v>
      </c>
      <c r="BA194" s="3">
        <f>VLOOKUP(A194,'BalanceSheet 15-8-19'!$A$11:$CN$476,53,FALSE)</f>
        <v>0</v>
      </c>
      <c r="BB194" s="3">
        <f>VLOOKUP(A194,'BalanceSheet 15-8-19'!$A$11:$CN$476,54,FALSE)</f>
        <v>0</v>
      </c>
      <c r="BC194" s="3">
        <f>VLOOKUP(A194,'BalanceSheet 15-8-19'!$A$11:$CN$476,55,FALSE)</f>
        <v>0</v>
      </c>
      <c r="BD194" s="3">
        <f>VLOOKUP(A194,'BalanceSheet 15-8-19'!$A$11:$CN$476,56,FALSE)</f>
        <v>0</v>
      </c>
      <c r="BE194" s="3">
        <f>VLOOKUP(A194,'BalanceSheet 15-8-19'!$A$11:$CN$476,57,FALSE)</f>
        <v>0</v>
      </c>
      <c r="BF194" s="3">
        <f>VLOOKUP(A194,'BalanceSheet 15-8-19'!$A$11:$CN$476,58,FALSE)</f>
        <v>0</v>
      </c>
      <c r="BG194" s="12">
        <f>VLOOKUP(A194,'BalanceSheet 15-8-19'!$A$11:$CN$476,59,FALSE)</f>
        <v>0</v>
      </c>
      <c r="BH194" s="3">
        <f>VLOOKUP(A194,'BalanceSheet 15-8-19'!$A$11:$CN$476,60,FALSE)</f>
        <v>0</v>
      </c>
      <c r="BI194" s="3">
        <f>VLOOKUP(A194,'BalanceSheet 15-8-19'!$A$11:$CN$476,61,FALSE)</f>
        <v>0</v>
      </c>
      <c r="BJ194" s="3">
        <f>VLOOKUP(A194,'BalanceSheet 15-8-19'!$A$11:$CN$476,62,FALSE)</f>
        <v>0</v>
      </c>
      <c r="BK194" s="3"/>
      <c r="BL194" s="3">
        <f>VLOOKUP(A194,'BalanceSheet 15-8-19'!$A$11:$CN$476,64,FALSE)</f>
        <v>0</v>
      </c>
      <c r="BM194" s="3">
        <f>VLOOKUP(A194,'BalanceSheet 15-8-19'!$A$11:$CN$476,65,FALSE)</f>
        <v>0</v>
      </c>
      <c r="BN194" s="3">
        <f>VLOOKUP(A194,'BalanceSheet 15-8-19'!$A$11:$CN$476,66,FALSE)</f>
        <v>0</v>
      </c>
      <c r="BO194" s="3">
        <f>VLOOKUP(A194,'BalanceSheet 15-8-19'!$A$11:$CN$476,67,FALSE)</f>
        <v>0</v>
      </c>
      <c r="BP194" s="3">
        <f>VLOOKUP(A194,'BalanceSheet 15-8-19'!$A$11:$CN$476,68,FALSE)</f>
        <v>0</v>
      </c>
      <c r="BQ194" s="3">
        <f>VLOOKUP(A194,'BalanceSheet 15-8-19'!$A$11:$CN$476,69,FALSE)</f>
        <v>0</v>
      </c>
      <c r="BR194" s="3">
        <f>VLOOKUP(A194,'BalanceSheet 15-8-19'!$A$11:$CN$476,70,FALSE)</f>
        <v>0</v>
      </c>
      <c r="BS194" s="3">
        <f>VLOOKUP(A194,'BalanceSheet 15-8-19'!$A$11:$CN$476,71,FALSE)</f>
        <v>0</v>
      </c>
      <c r="BT194" s="3">
        <f>VLOOKUP(A194,'BalanceSheet 15-8-19'!$A$11:$CN$476,72,FALSE)</f>
        <v>0</v>
      </c>
      <c r="BU194" s="3">
        <f>VLOOKUP(A194,'BalanceSheet 15-8-19'!$A$11:$CN$476,73,FALSE)</f>
        <v>0</v>
      </c>
      <c r="BV194" s="3">
        <f>VLOOKUP(A194,'BalanceSheet 15-8-19'!$A$11:$CN$476,74,FALSE)</f>
        <v>0</v>
      </c>
      <c r="BW194" s="3">
        <f>VLOOKUP(A194,'BalanceSheet 15-8-19'!$A$11:$CN$476,75,FALSE)</f>
        <v>0</v>
      </c>
      <c r="BX194" s="3">
        <f>VLOOKUP(A194,'BalanceSheet 15-8-19'!$A$11:$CN$476,76,FALSE)</f>
        <v>0</v>
      </c>
      <c r="BY194" s="3">
        <f>VLOOKUP(A194,'BalanceSheet 15-8-19'!$A$11:$CN$476,77,FALSE)</f>
        <v>0</v>
      </c>
      <c r="BZ194" s="3">
        <f>VLOOKUP(A194,'BalanceSheet 15-8-19'!$A$11:$CN$476,78,FALSE)</f>
        <v>0</v>
      </c>
      <c r="CA194" s="3">
        <f>VLOOKUP(A194,'BalanceSheet 15-8-19'!$A$11:$CN$476,79,FALSE)</f>
        <v>0</v>
      </c>
      <c r="CB194" s="3">
        <f>VLOOKUP(A194,'BalanceSheet 15-8-19'!$A$11:$CN$476,80,FALSE)</f>
        <v>0</v>
      </c>
      <c r="CC194" s="3">
        <f>VLOOKUP(A194,'BalanceSheet 15-8-19'!$A$11:$CN$476,81,FALSE)</f>
        <v>0</v>
      </c>
      <c r="CD194" s="3">
        <f>VLOOKUP(A194,'BalanceSheet 15-8-19'!$A$11:$CN$476,82,FALSE)</f>
        <v>0</v>
      </c>
      <c r="CE194" s="3">
        <f>VLOOKUP(A194,'BalanceSheet 15-8-19'!$A$11:$CN$476,83,FALSE)</f>
        <v>0</v>
      </c>
      <c r="CF194" s="3">
        <f>VLOOKUP(A194,'BalanceSheet 15-8-19'!$A$11:$CN$476,84,FALSE)</f>
        <v>0</v>
      </c>
      <c r="CG194" s="3">
        <f>VLOOKUP(A194,'BalanceSheet 15-8-19'!$A$11:$CN$476,85,FALSE)</f>
        <v>0</v>
      </c>
      <c r="CH194" s="3">
        <f>VLOOKUP(A194,'BalanceSheet 15-8-19'!$A$11:$CN$476,86,FALSE)</f>
        <v>0</v>
      </c>
      <c r="CI194" s="3">
        <f>VLOOKUP(A194,'BalanceSheet 15-8-19'!$A$11:$CN$476,87,FALSE)</f>
        <v>0</v>
      </c>
      <c r="CJ194" s="3">
        <f>VLOOKUP(A194,'BalanceSheet 15-8-19'!$A$11:$CN$476,88,FALSE)</f>
        <v>0</v>
      </c>
      <c r="CK194" s="3">
        <f>VLOOKUP(A194,'BalanceSheet 15-8-19'!$A$11:$CN$476,89,FALSE)</f>
        <v>0</v>
      </c>
      <c r="CL194" s="3">
        <f>VLOOKUP(A194,'BalanceSheet 15-8-19'!$A$11:$CN$476,90,FALSE)</f>
        <v>0</v>
      </c>
      <c r="CM194" s="3">
        <f>VLOOKUP(A194,'BalanceSheet 15-8-19'!$A$11:$CN$476,91,FALSE)</f>
        <v>0</v>
      </c>
      <c r="CN194" s="3">
        <f>VLOOKUP(A194,'BalanceSheet 15-8-19'!$A$11:$CS$476,92,FALSE)</f>
        <v>0</v>
      </c>
      <c r="CO194" s="3">
        <f>VLOOKUP(A194,'BalanceSheet 15-8-19'!$A$11:$CS$476,93,FALSE)</f>
        <v>0</v>
      </c>
      <c r="CP194" s="3">
        <f>VLOOKUP(A194,'BalanceSheet 15-8-19'!$A$11:$CS$476,94,FALSE)</f>
        <v>0</v>
      </c>
      <c r="CQ194" s="3">
        <f>VLOOKUP(A194,'BalanceSheet 15-8-19'!$A$11:$CS$476,95,FALSE)</f>
        <v>0</v>
      </c>
      <c r="CR194" s="3">
        <f>VLOOKUP(A194,'BalanceSheet 15-8-19'!$A$11:$CS$476,96,FALSE)</f>
        <v>0</v>
      </c>
      <c r="CS194" s="3">
        <f t="shared" si="10"/>
        <v>0</v>
      </c>
      <c r="CU194" s="19">
        <f>CS194-('BalanceSheet 15-8-19'!CS194-'BalanceSheet 15-8-19'!CV194-'BalanceSheet 15-8-19'!CW194)</f>
        <v>0</v>
      </c>
      <c r="CW194" s="132">
        <f t="shared" si="8"/>
        <v>0</v>
      </c>
      <c r="CZ194" s="148">
        <f>HLOOKUP(A194,CJE!$I$5:$TV$2054,2050, FALSE)</f>
        <v>0</v>
      </c>
      <c r="DB194" s="148">
        <f t="shared" si="9"/>
        <v>0</v>
      </c>
    </row>
    <row r="195" spans="1:108" x14ac:dyDescent="0.2">
      <c r="A195" s="3" t="str">
        <f>'BalanceSheet 15-8-19'!A195</f>
        <v>200-101-05 - Plant and Machinery</v>
      </c>
      <c r="B195" s="3">
        <f>VLOOKUP(A195,'BalanceSheet 15-8-19'!$A$11:$CN$476,2,FALSE)</f>
        <v>0</v>
      </c>
      <c r="C195" s="3">
        <f>VLOOKUP(A195,'BalanceSheet 15-8-19'!$A$11:$CN$476,3,FALSE)</f>
        <v>0</v>
      </c>
      <c r="D195" s="3">
        <f>VLOOKUP(A195,'BalanceSheet 15-8-19'!$A$11:$CN$476,4,FALSE)</f>
        <v>0</v>
      </c>
      <c r="E195" s="3">
        <f>VLOOKUP(A195,'BalanceSheet 15-8-19'!$A$11:$CN$476,5,FALSE)</f>
        <v>0</v>
      </c>
      <c r="F195" s="3">
        <f>VLOOKUP(A195,'BalanceSheet 15-8-19'!$A$11:$CN$476,6,FALSE)</f>
        <v>0</v>
      </c>
      <c r="G195" s="3">
        <f>VLOOKUP(A195,'BalanceSheet 15-8-19'!$A$11:$CN$476,7,FALSE)</f>
        <v>0</v>
      </c>
      <c r="H195" s="3">
        <f>VLOOKUP(A195,'BalanceSheet 15-8-19'!$A$11:$CN$476,8,FALSE)</f>
        <v>0</v>
      </c>
      <c r="I195" s="3">
        <f>VLOOKUP(A195,'BalanceSheet 15-8-19'!$A$11:$CN$476,9,FALSE)</f>
        <v>0</v>
      </c>
      <c r="J195" s="3"/>
      <c r="K195" s="3">
        <f>VLOOKUP(A195,'BalanceSheet 15-8-19'!$A$11:$CN$476,11,FALSE)</f>
        <v>0</v>
      </c>
      <c r="L195" s="3">
        <f>VLOOKUP(A195,'BalanceSheet 15-8-19'!$A$11:$CN$476,12,FALSE)</f>
        <v>0</v>
      </c>
      <c r="M195" s="3">
        <f>VLOOKUP(A195,'BalanceSheet 15-8-19'!$A$11:$CN$476,13,FALSE)</f>
        <v>0</v>
      </c>
      <c r="N195" s="3">
        <f>VLOOKUP(A195,'BalanceSheet 15-8-19'!$A$11:$CN$476,14,FALSE)</f>
        <v>0</v>
      </c>
      <c r="O195" s="3">
        <f>VLOOKUP(A195,'BalanceSheet 15-8-19'!$A$11:$CN$476,15,FALSE)</f>
        <v>0</v>
      </c>
      <c r="P195" s="3">
        <f>VLOOKUP(A195,'BalanceSheet 15-8-19'!$A$11:$CN$476,16,FALSE)</f>
        <v>0</v>
      </c>
      <c r="Q195" s="3">
        <f>VLOOKUP(A195,'BalanceSheet 15-8-19'!$A$11:$CN$476,17,FALSE)</f>
        <v>0</v>
      </c>
      <c r="R195" s="3">
        <f>VLOOKUP(A195,'BalanceSheet 15-8-19'!$A$11:$CN$476,18,FALSE)</f>
        <v>0</v>
      </c>
      <c r="S195" s="3">
        <f>VLOOKUP(A195,'BalanceSheet 15-8-19'!$A$11:$CN$476,19,FALSE)</f>
        <v>0</v>
      </c>
      <c r="T195" s="3">
        <f>VLOOKUP(A195,'BalanceSheet 15-8-19'!$A$11:$CN$476,20,FALSE)</f>
        <v>0</v>
      </c>
      <c r="U195" s="3">
        <f>VLOOKUP(A195,'BalanceSheet 15-8-19'!$A$11:$CN$476,21,FALSE)</f>
        <v>0</v>
      </c>
      <c r="V195" s="3">
        <f>VLOOKUP(A195,'BalanceSheet 15-8-19'!$A$11:$CN$476,22,FALSE)</f>
        <v>0</v>
      </c>
      <c r="W195" s="3">
        <f>VLOOKUP(A195,'BalanceSheet 15-8-19'!$A$11:$CN$476,23,FALSE)</f>
        <v>0</v>
      </c>
      <c r="X195" s="3">
        <f>VLOOKUP(A195,'BalanceSheet 15-8-19'!$A$11:$CN$476,24,FALSE)</f>
        <v>0</v>
      </c>
      <c r="Y195" s="3">
        <f>VLOOKUP(A195,'BalanceSheet 15-8-19'!$A$11:$CN$476,25,FALSE)</f>
        <v>0</v>
      </c>
      <c r="Z195" s="3">
        <f>VLOOKUP(A195,'BalanceSheet 15-8-19'!$A$11:$CN$476,26,FALSE)</f>
        <v>0</v>
      </c>
      <c r="AA195" s="3">
        <f>VLOOKUP(A195,'BalanceSheet 15-8-19'!$A$11:$CN$476,27,FALSE)</f>
        <v>0</v>
      </c>
      <c r="AB195" s="3">
        <f>VLOOKUP(A195,'BalanceSheet 15-8-19'!$A$11:$CN$476,28,FALSE)</f>
        <v>0</v>
      </c>
      <c r="AC195" s="3">
        <f>VLOOKUP(A195,'BalanceSheet 15-8-19'!$A$11:$CN$476,29,FALSE)</f>
        <v>0</v>
      </c>
      <c r="AD195" s="3">
        <f>VLOOKUP(A195,'BalanceSheet 15-8-19'!$A$11:$CN$476,30,FALSE)</f>
        <v>0</v>
      </c>
      <c r="AE195" s="3">
        <f>VLOOKUP(A195,'BalanceSheet 15-8-19'!$A$11:$CN$476,31,FALSE)</f>
        <v>0</v>
      </c>
      <c r="AF195" s="3">
        <f>VLOOKUP(A195,'BalanceSheet 15-8-19'!$A$11:$CN$476,32,FALSE)</f>
        <v>0</v>
      </c>
      <c r="AG195" s="3">
        <f>VLOOKUP(A195,'BalanceSheet 15-8-19'!$A$11:$CN$476,33,FALSE)</f>
        <v>0</v>
      </c>
      <c r="AH195" s="3">
        <f>VLOOKUP(A195,'BalanceSheet 15-8-19'!$A$11:$CN$476,34,FALSE)</f>
        <v>0</v>
      </c>
      <c r="AI195" s="3">
        <f>VLOOKUP(A195,'BalanceSheet 15-8-19'!$A$11:$CN$476,35,FALSE)</f>
        <v>0</v>
      </c>
      <c r="AJ195" s="3">
        <f>VLOOKUP(A195,'BalanceSheet 15-8-19'!$A$11:$CN$476,36,FALSE)</f>
        <v>0</v>
      </c>
      <c r="AK195" s="3">
        <f>VLOOKUP(A195,'BalanceSheet 15-8-19'!$A$11:$CN$476,37,FALSE)</f>
        <v>0</v>
      </c>
      <c r="AL195" s="3">
        <f>VLOOKUP(A195,'BalanceSheet 15-8-19'!$A$11:$CN$476,38,FALSE)</f>
        <v>0</v>
      </c>
      <c r="AM195" s="3">
        <f>VLOOKUP(A195,'BalanceSheet 15-8-19'!$A$11:$CN$476,39,FALSE)</f>
        <v>0</v>
      </c>
      <c r="AN195" s="3">
        <f>VLOOKUP(A195,'BalanceSheet 15-8-19'!$A$11:$CN$476,40,FALSE)</f>
        <v>0</v>
      </c>
      <c r="AO195" s="3">
        <f>VLOOKUP(A195,'BalanceSheet 15-8-19'!$A$11:$CN$476,41,FALSE)</f>
        <v>0</v>
      </c>
      <c r="AP195" s="3">
        <f>VLOOKUP(A195,'BalanceSheet 15-8-19'!$A$11:$CN$476,42,FALSE)</f>
        <v>0</v>
      </c>
      <c r="AQ195" s="3">
        <f>VLOOKUP(A195,'BalanceSheet 15-8-19'!$A$11:$CN$476,43,FALSE)</f>
        <v>0</v>
      </c>
      <c r="AR195" s="3">
        <f>VLOOKUP(A195,'BalanceSheet 15-8-19'!$A$11:$CN$476,44,FALSE)</f>
        <v>0</v>
      </c>
      <c r="AS195" s="3">
        <f>VLOOKUP(A195,'BalanceSheet 15-8-19'!$A$11:$CN$476,45,FALSE)</f>
        <v>0</v>
      </c>
      <c r="AT195" s="3">
        <f>VLOOKUP(A195,'BalanceSheet 15-8-19'!$A$11:$CN$476,46,FALSE)</f>
        <v>0</v>
      </c>
      <c r="AU195" s="3">
        <f>VLOOKUP(A195,'BalanceSheet 15-8-19'!$A$11:$CN$476,47,FALSE)</f>
        <v>0</v>
      </c>
      <c r="AV195" s="3">
        <f>VLOOKUP(A195,'BalanceSheet 15-8-19'!$A$11:$CN$476,48,FALSE)</f>
        <v>0</v>
      </c>
      <c r="AW195" s="3">
        <f>VLOOKUP(A195,'BalanceSheet 15-8-19'!$A$11:$CN$476,49,FALSE)</f>
        <v>0</v>
      </c>
      <c r="AX195" s="3">
        <f>VLOOKUP(A195,'BalanceSheet 15-8-19'!$A$11:$CN$476,50,FALSE)</f>
        <v>0</v>
      </c>
      <c r="AY195" s="3">
        <f>VLOOKUP(A195,'BalanceSheet 15-8-19'!$A$11:$CN$476,51,FALSE)</f>
        <v>0</v>
      </c>
      <c r="AZ195" s="3">
        <f>VLOOKUP(A195,'BalanceSheet 15-8-19'!$A$11:$CN$476,52,FALSE)</f>
        <v>0</v>
      </c>
      <c r="BA195" s="3">
        <f>VLOOKUP(A195,'BalanceSheet 15-8-19'!$A$11:$CN$476,53,FALSE)</f>
        <v>0</v>
      </c>
      <c r="BB195" s="3">
        <f>VLOOKUP(A195,'BalanceSheet 15-8-19'!$A$11:$CN$476,54,FALSE)</f>
        <v>0</v>
      </c>
      <c r="BC195" s="3">
        <f>VLOOKUP(A195,'BalanceSheet 15-8-19'!$A$11:$CN$476,55,FALSE)</f>
        <v>0</v>
      </c>
      <c r="BD195" s="3">
        <f>VLOOKUP(A195,'BalanceSheet 15-8-19'!$A$11:$CN$476,56,FALSE)</f>
        <v>0</v>
      </c>
      <c r="BE195" s="3">
        <f>VLOOKUP(A195,'BalanceSheet 15-8-19'!$A$11:$CN$476,57,FALSE)</f>
        <v>0</v>
      </c>
      <c r="BF195" s="3">
        <f>VLOOKUP(A195,'BalanceSheet 15-8-19'!$A$11:$CN$476,58,FALSE)</f>
        <v>0</v>
      </c>
      <c r="BG195" s="12">
        <f>VLOOKUP(A195,'BalanceSheet 15-8-19'!$A$11:$CN$476,59,FALSE)</f>
        <v>0</v>
      </c>
      <c r="BH195" s="3">
        <f>VLOOKUP(A195,'BalanceSheet 15-8-19'!$A$11:$CN$476,60,FALSE)</f>
        <v>0</v>
      </c>
      <c r="BI195" s="3">
        <f>VLOOKUP(A195,'BalanceSheet 15-8-19'!$A$11:$CN$476,61,FALSE)</f>
        <v>0</v>
      </c>
      <c r="BJ195" s="3">
        <f>VLOOKUP(A195,'BalanceSheet 15-8-19'!$A$11:$CN$476,62,FALSE)</f>
        <v>0</v>
      </c>
      <c r="BK195" s="3"/>
      <c r="BL195" s="3">
        <f>VLOOKUP(A195,'BalanceSheet 15-8-19'!$A$11:$CN$476,64,FALSE)</f>
        <v>0</v>
      </c>
      <c r="BM195" s="3">
        <f>VLOOKUP(A195,'BalanceSheet 15-8-19'!$A$11:$CN$476,65,FALSE)</f>
        <v>0</v>
      </c>
      <c r="BN195" s="3">
        <f>VLOOKUP(A195,'BalanceSheet 15-8-19'!$A$11:$CN$476,66,FALSE)</f>
        <v>0</v>
      </c>
      <c r="BO195" s="3">
        <f>VLOOKUP(A195,'BalanceSheet 15-8-19'!$A$11:$CN$476,67,FALSE)</f>
        <v>0</v>
      </c>
      <c r="BP195" s="3">
        <f>VLOOKUP(A195,'BalanceSheet 15-8-19'!$A$11:$CN$476,68,FALSE)</f>
        <v>0</v>
      </c>
      <c r="BQ195" s="3">
        <f>VLOOKUP(A195,'BalanceSheet 15-8-19'!$A$11:$CN$476,69,FALSE)</f>
        <v>0</v>
      </c>
      <c r="BR195" s="3">
        <f>VLOOKUP(A195,'BalanceSheet 15-8-19'!$A$11:$CN$476,70,FALSE)</f>
        <v>0</v>
      </c>
      <c r="BS195" s="3">
        <f>VLOOKUP(A195,'BalanceSheet 15-8-19'!$A$11:$CN$476,71,FALSE)</f>
        <v>0</v>
      </c>
      <c r="BT195" s="3">
        <f>VLOOKUP(A195,'BalanceSheet 15-8-19'!$A$11:$CN$476,72,FALSE)</f>
        <v>0</v>
      </c>
      <c r="BU195" s="3">
        <f>VLOOKUP(A195,'BalanceSheet 15-8-19'!$A$11:$CN$476,73,FALSE)</f>
        <v>0</v>
      </c>
      <c r="BV195" s="3">
        <f>VLOOKUP(A195,'BalanceSheet 15-8-19'!$A$11:$CN$476,74,FALSE)</f>
        <v>0</v>
      </c>
      <c r="BW195" s="3">
        <f>VLOOKUP(A195,'BalanceSheet 15-8-19'!$A$11:$CN$476,75,FALSE)</f>
        <v>0</v>
      </c>
      <c r="BX195" s="3">
        <f>VLOOKUP(A195,'BalanceSheet 15-8-19'!$A$11:$CN$476,76,FALSE)</f>
        <v>0</v>
      </c>
      <c r="BY195" s="3">
        <f>VLOOKUP(A195,'BalanceSheet 15-8-19'!$A$11:$CN$476,77,FALSE)</f>
        <v>0</v>
      </c>
      <c r="BZ195" s="3">
        <f>VLOOKUP(A195,'BalanceSheet 15-8-19'!$A$11:$CN$476,78,FALSE)</f>
        <v>0</v>
      </c>
      <c r="CA195" s="3">
        <f>VLOOKUP(A195,'BalanceSheet 15-8-19'!$A$11:$CN$476,79,FALSE)</f>
        <v>0</v>
      </c>
      <c r="CB195" s="3">
        <f>VLOOKUP(A195,'BalanceSheet 15-8-19'!$A$11:$CN$476,80,FALSE)</f>
        <v>0</v>
      </c>
      <c r="CC195" s="3">
        <f>VLOOKUP(A195,'BalanceSheet 15-8-19'!$A$11:$CN$476,81,FALSE)</f>
        <v>0</v>
      </c>
      <c r="CD195" s="3">
        <f>VLOOKUP(A195,'BalanceSheet 15-8-19'!$A$11:$CN$476,82,FALSE)</f>
        <v>0</v>
      </c>
      <c r="CE195" s="3">
        <f>VLOOKUP(A195,'BalanceSheet 15-8-19'!$A$11:$CN$476,83,FALSE)</f>
        <v>0</v>
      </c>
      <c r="CF195" s="3">
        <f>VLOOKUP(A195,'BalanceSheet 15-8-19'!$A$11:$CN$476,84,FALSE)</f>
        <v>0</v>
      </c>
      <c r="CG195" s="3">
        <f>VLOOKUP(A195,'BalanceSheet 15-8-19'!$A$11:$CN$476,85,FALSE)</f>
        <v>0</v>
      </c>
      <c r="CH195" s="3">
        <f>VLOOKUP(A195,'BalanceSheet 15-8-19'!$A$11:$CN$476,86,FALSE)</f>
        <v>0</v>
      </c>
      <c r="CI195" s="3">
        <f>VLOOKUP(A195,'BalanceSheet 15-8-19'!$A$11:$CN$476,87,FALSE)</f>
        <v>0</v>
      </c>
      <c r="CJ195" s="3">
        <f>VLOOKUP(A195,'BalanceSheet 15-8-19'!$A$11:$CN$476,88,FALSE)</f>
        <v>0</v>
      </c>
      <c r="CK195" s="3">
        <f>VLOOKUP(A195,'BalanceSheet 15-8-19'!$A$11:$CN$476,89,FALSE)</f>
        <v>0</v>
      </c>
      <c r="CL195" s="3">
        <f>VLOOKUP(A195,'BalanceSheet 15-8-19'!$A$11:$CN$476,90,FALSE)</f>
        <v>0</v>
      </c>
      <c r="CM195" s="3">
        <f>VLOOKUP(A195,'BalanceSheet 15-8-19'!$A$11:$CN$476,91,FALSE)</f>
        <v>0</v>
      </c>
      <c r="CN195" s="3">
        <f>VLOOKUP(A195,'BalanceSheet 15-8-19'!$A$11:$CS$476,92,FALSE)</f>
        <v>0</v>
      </c>
      <c r="CO195" s="3">
        <f>VLOOKUP(A195,'BalanceSheet 15-8-19'!$A$11:$CS$476,93,FALSE)</f>
        <v>0</v>
      </c>
      <c r="CP195" s="3">
        <f>VLOOKUP(A195,'BalanceSheet 15-8-19'!$A$11:$CS$476,94,FALSE)</f>
        <v>0</v>
      </c>
      <c r="CQ195" s="3">
        <f>VLOOKUP(A195,'BalanceSheet 15-8-19'!$A$11:$CS$476,95,FALSE)</f>
        <v>0</v>
      </c>
      <c r="CR195" s="3">
        <f>VLOOKUP(A195,'BalanceSheet 15-8-19'!$A$11:$CS$476,96,FALSE)</f>
        <v>0</v>
      </c>
      <c r="CS195" s="3">
        <f t="shared" si="10"/>
        <v>0</v>
      </c>
      <c r="CU195" s="19">
        <f>CS195-('BalanceSheet 15-8-19'!CS195-'BalanceSheet 15-8-19'!CV195-'BalanceSheet 15-8-19'!CW195)</f>
        <v>0</v>
      </c>
      <c r="CW195" s="132">
        <f t="shared" si="8"/>
        <v>0</v>
      </c>
      <c r="CZ195" s="148">
        <f>HLOOKUP(A195,CJE!$I$5:$TV$2054,2050, FALSE)</f>
        <v>0</v>
      </c>
      <c r="DB195" s="148">
        <f t="shared" si="9"/>
        <v>0</v>
      </c>
    </row>
    <row r="196" spans="1:108" x14ac:dyDescent="0.2">
      <c r="A196" s="3" t="str">
        <f>'BalanceSheet 15-8-19'!A196</f>
        <v>200-101-06 - Furniture and fixture</v>
      </c>
      <c r="B196" s="3">
        <f>VLOOKUP(A196,'BalanceSheet 15-8-19'!$A$11:$CN$476,2,FALSE)</f>
        <v>0</v>
      </c>
      <c r="C196" s="3">
        <f>VLOOKUP(A196,'BalanceSheet 15-8-19'!$A$11:$CN$476,3,FALSE)</f>
        <v>0</v>
      </c>
      <c r="D196" s="3">
        <f>VLOOKUP(A196,'BalanceSheet 15-8-19'!$A$11:$CN$476,4,FALSE)</f>
        <v>0</v>
      </c>
      <c r="E196" s="3">
        <f>VLOOKUP(A196,'BalanceSheet 15-8-19'!$A$11:$CN$476,5,FALSE)</f>
        <v>0</v>
      </c>
      <c r="F196" s="3">
        <f>VLOOKUP(A196,'BalanceSheet 15-8-19'!$A$11:$CN$476,6,FALSE)</f>
        <v>0</v>
      </c>
      <c r="G196" s="3">
        <f>VLOOKUP(A196,'BalanceSheet 15-8-19'!$A$11:$CN$476,7,FALSE)</f>
        <v>0</v>
      </c>
      <c r="H196" s="3">
        <f>VLOOKUP(A196,'BalanceSheet 15-8-19'!$A$11:$CN$476,8,FALSE)</f>
        <v>0</v>
      </c>
      <c r="I196" s="3">
        <f>VLOOKUP(A196,'BalanceSheet 15-8-19'!$A$11:$CN$476,9,FALSE)</f>
        <v>0</v>
      </c>
      <c r="J196" s="3"/>
      <c r="K196" s="3">
        <f>VLOOKUP(A196,'BalanceSheet 15-8-19'!$A$11:$CN$476,11,FALSE)</f>
        <v>0</v>
      </c>
      <c r="L196" s="3">
        <f>VLOOKUP(A196,'BalanceSheet 15-8-19'!$A$11:$CN$476,12,FALSE)</f>
        <v>0</v>
      </c>
      <c r="M196" s="3">
        <f>VLOOKUP(A196,'BalanceSheet 15-8-19'!$A$11:$CN$476,13,FALSE)</f>
        <v>0</v>
      </c>
      <c r="N196" s="3">
        <f>VLOOKUP(A196,'BalanceSheet 15-8-19'!$A$11:$CN$476,14,FALSE)</f>
        <v>0</v>
      </c>
      <c r="O196" s="3">
        <f>VLOOKUP(A196,'BalanceSheet 15-8-19'!$A$11:$CN$476,15,FALSE)</f>
        <v>0</v>
      </c>
      <c r="P196" s="3">
        <f>VLOOKUP(A196,'BalanceSheet 15-8-19'!$A$11:$CN$476,16,FALSE)</f>
        <v>0</v>
      </c>
      <c r="Q196" s="3">
        <f>VLOOKUP(A196,'BalanceSheet 15-8-19'!$A$11:$CN$476,17,FALSE)</f>
        <v>0</v>
      </c>
      <c r="R196" s="3">
        <f>VLOOKUP(A196,'BalanceSheet 15-8-19'!$A$11:$CN$476,18,FALSE)</f>
        <v>0</v>
      </c>
      <c r="S196" s="3">
        <f>VLOOKUP(A196,'BalanceSheet 15-8-19'!$A$11:$CN$476,19,FALSE)</f>
        <v>0</v>
      </c>
      <c r="T196" s="3">
        <f>VLOOKUP(A196,'BalanceSheet 15-8-19'!$A$11:$CN$476,20,FALSE)</f>
        <v>0</v>
      </c>
      <c r="U196" s="3">
        <f>VLOOKUP(A196,'BalanceSheet 15-8-19'!$A$11:$CN$476,21,FALSE)</f>
        <v>0</v>
      </c>
      <c r="V196" s="3">
        <f>VLOOKUP(A196,'BalanceSheet 15-8-19'!$A$11:$CN$476,22,FALSE)</f>
        <v>0</v>
      </c>
      <c r="W196" s="3">
        <f>VLOOKUP(A196,'BalanceSheet 15-8-19'!$A$11:$CN$476,23,FALSE)</f>
        <v>0</v>
      </c>
      <c r="X196" s="3">
        <f>VLOOKUP(A196,'BalanceSheet 15-8-19'!$A$11:$CN$476,24,FALSE)</f>
        <v>0</v>
      </c>
      <c r="Y196" s="3">
        <f>VLOOKUP(A196,'BalanceSheet 15-8-19'!$A$11:$CN$476,25,FALSE)</f>
        <v>0</v>
      </c>
      <c r="Z196" s="3">
        <f>VLOOKUP(A196,'BalanceSheet 15-8-19'!$A$11:$CN$476,26,FALSE)</f>
        <v>0</v>
      </c>
      <c r="AA196" s="3">
        <f>VLOOKUP(A196,'BalanceSheet 15-8-19'!$A$11:$CN$476,27,FALSE)</f>
        <v>0</v>
      </c>
      <c r="AB196" s="3">
        <f>VLOOKUP(A196,'BalanceSheet 15-8-19'!$A$11:$CN$476,28,FALSE)</f>
        <v>0</v>
      </c>
      <c r="AC196" s="3">
        <f>VLOOKUP(A196,'BalanceSheet 15-8-19'!$A$11:$CN$476,29,FALSE)</f>
        <v>0</v>
      </c>
      <c r="AD196" s="3">
        <f>VLOOKUP(A196,'BalanceSheet 15-8-19'!$A$11:$CN$476,30,FALSE)</f>
        <v>0</v>
      </c>
      <c r="AE196" s="3">
        <f>VLOOKUP(A196,'BalanceSheet 15-8-19'!$A$11:$CN$476,31,FALSE)</f>
        <v>0</v>
      </c>
      <c r="AF196" s="3">
        <f>VLOOKUP(A196,'BalanceSheet 15-8-19'!$A$11:$CN$476,32,FALSE)</f>
        <v>0</v>
      </c>
      <c r="AG196" s="3">
        <f>VLOOKUP(A196,'BalanceSheet 15-8-19'!$A$11:$CN$476,33,FALSE)</f>
        <v>0</v>
      </c>
      <c r="AH196" s="3">
        <f>VLOOKUP(A196,'BalanceSheet 15-8-19'!$A$11:$CN$476,34,FALSE)</f>
        <v>0</v>
      </c>
      <c r="AI196" s="3">
        <f>VLOOKUP(A196,'BalanceSheet 15-8-19'!$A$11:$CN$476,35,FALSE)</f>
        <v>0</v>
      </c>
      <c r="AJ196" s="3">
        <f>VLOOKUP(A196,'BalanceSheet 15-8-19'!$A$11:$CN$476,36,FALSE)</f>
        <v>0</v>
      </c>
      <c r="AK196" s="3">
        <f>VLOOKUP(A196,'BalanceSheet 15-8-19'!$A$11:$CN$476,37,FALSE)</f>
        <v>0</v>
      </c>
      <c r="AL196" s="3">
        <f>VLOOKUP(A196,'BalanceSheet 15-8-19'!$A$11:$CN$476,38,FALSE)</f>
        <v>0</v>
      </c>
      <c r="AM196" s="3">
        <f>VLOOKUP(A196,'BalanceSheet 15-8-19'!$A$11:$CN$476,39,FALSE)</f>
        <v>0</v>
      </c>
      <c r="AN196" s="3">
        <f>VLOOKUP(A196,'BalanceSheet 15-8-19'!$A$11:$CN$476,40,FALSE)</f>
        <v>0</v>
      </c>
      <c r="AO196" s="3">
        <f>VLOOKUP(A196,'BalanceSheet 15-8-19'!$A$11:$CN$476,41,FALSE)</f>
        <v>0</v>
      </c>
      <c r="AP196" s="3">
        <f>VLOOKUP(A196,'BalanceSheet 15-8-19'!$A$11:$CN$476,42,FALSE)</f>
        <v>0</v>
      </c>
      <c r="AQ196" s="3">
        <f>VLOOKUP(A196,'BalanceSheet 15-8-19'!$A$11:$CN$476,43,FALSE)</f>
        <v>0</v>
      </c>
      <c r="AR196" s="3">
        <f>VLOOKUP(A196,'BalanceSheet 15-8-19'!$A$11:$CN$476,44,FALSE)</f>
        <v>0</v>
      </c>
      <c r="AS196" s="3">
        <f>VLOOKUP(A196,'BalanceSheet 15-8-19'!$A$11:$CN$476,45,FALSE)</f>
        <v>0</v>
      </c>
      <c r="AT196" s="3">
        <f>VLOOKUP(A196,'BalanceSheet 15-8-19'!$A$11:$CN$476,46,FALSE)</f>
        <v>0</v>
      </c>
      <c r="AU196" s="3">
        <f>VLOOKUP(A196,'BalanceSheet 15-8-19'!$A$11:$CN$476,47,FALSE)</f>
        <v>0</v>
      </c>
      <c r="AV196" s="3">
        <f>VLOOKUP(A196,'BalanceSheet 15-8-19'!$A$11:$CN$476,48,FALSE)</f>
        <v>0</v>
      </c>
      <c r="AW196" s="3">
        <f>VLOOKUP(A196,'BalanceSheet 15-8-19'!$A$11:$CN$476,49,FALSE)</f>
        <v>0</v>
      </c>
      <c r="AX196" s="3">
        <f>VLOOKUP(A196,'BalanceSheet 15-8-19'!$A$11:$CN$476,50,FALSE)</f>
        <v>0</v>
      </c>
      <c r="AY196" s="3">
        <f>VLOOKUP(A196,'BalanceSheet 15-8-19'!$A$11:$CN$476,51,FALSE)</f>
        <v>0</v>
      </c>
      <c r="AZ196" s="3">
        <f>VLOOKUP(A196,'BalanceSheet 15-8-19'!$A$11:$CN$476,52,FALSE)</f>
        <v>0</v>
      </c>
      <c r="BA196" s="3">
        <f>VLOOKUP(A196,'BalanceSheet 15-8-19'!$A$11:$CN$476,53,FALSE)</f>
        <v>0</v>
      </c>
      <c r="BB196" s="3">
        <f>VLOOKUP(A196,'BalanceSheet 15-8-19'!$A$11:$CN$476,54,FALSE)</f>
        <v>0</v>
      </c>
      <c r="BC196" s="3">
        <f>VLOOKUP(A196,'BalanceSheet 15-8-19'!$A$11:$CN$476,55,FALSE)</f>
        <v>0</v>
      </c>
      <c r="BD196" s="3">
        <f>VLOOKUP(A196,'BalanceSheet 15-8-19'!$A$11:$CN$476,56,FALSE)</f>
        <v>0</v>
      </c>
      <c r="BE196" s="3">
        <f>VLOOKUP(A196,'BalanceSheet 15-8-19'!$A$11:$CN$476,57,FALSE)</f>
        <v>0</v>
      </c>
      <c r="BF196" s="3">
        <f>VLOOKUP(A196,'BalanceSheet 15-8-19'!$A$11:$CN$476,58,FALSE)</f>
        <v>0</v>
      </c>
      <c r="BG196" s="12">
        <f>VLOOKUP(A196,'BalanceSheet 15-8-19'!$A$11:$CN$476,59,FALSE)</f>
        <v>0</v>
      </c>
      <c r="BH196" s="3">
        <f>VLOOKUP(A196,'BalanceSheet 15-8-19'!$A$11:$CN$476,60,FALSE)</f>
        <v>0</v>
      </c>
      <c r="BI196" s="3">
        <f>VLOOKUP(A196,'BalanceSheet 15-8-19'!$A$11:$CN$476,61,FALSE)</f>
        <v>0</v>
      </c>
      <c r="BJ196" s="3">
        <f>VLOOKUP(A196,'BalanceSheet 15-8-19'!$A$11:$CN$476,62,FALSE)</f>
        <v>0</v>
      </c>
      <c r="BK196" s="3"/>
      <c r="BL196" s="3">
        <f>VLOOKUP(A196,'BalanceSheet 15-8-19'!$A$11:$CN$476,64,FALSE)</f>
        <v>0</v>
      </c>
      <c r="BM196" s="3">
        <f>VLOOKUP(A196,'BalanceSheet 15-8-19'!$A$11:$CN$476,65,FALSE)</f>
        <v>0</v>
      </c>
      <c r="BN196" s="3">
        <f>VLOOKUP(A196,'BalanceSheet 15-8-19'!$A$11:$CN$476,66,FALSE)</f>
        <v>0</v>
      </c>
      <c r="BO196" s="3">
        <f>VLOOKUP(A196,'BalanceSheet 15-8-19'!$A$11:$CN$476,67,FALSE)</f>
        <v>0</v>
      </c>
      <c r="BP196" s="3">
        <f>VLOOKUP(A196,'BalanceSheet 15-8-19'!$A$11:$CN$476,68,FALSE)</f>
        <v>0</v>
      </c>
      <c r="BQ196" s="3">
        <f>VLOOKUP(A196,'BalanceSheet 15-8-19'!$A$11:$CN$476,69,FALSE)</f>
        <v>0</v>
      </c>
      <c r="BR196" s="3">
        <f>VLOOKUP(A196,'BalanceSheet 15-8-19'!$A$11:$CN$476,70,FALSE)</f>
        <v>0</v>
      </c>
      <c r="BS196" s="3">
        <f>VLOOKUP(A196,'BalanceSheet 15-8-19'!$A$11:$CN$476,71,FALSE)</f>
        <v>0</v>
      </c>
      <c r="BT196" s="3">
        <f>VLOOKUP(A196,'BalanceSheet 15-8-19'!$A$11:$CN$476,72,FALSE)</f>
        <v>0</v>
      </c>
      <c r="BU196" s="3">
        <f>VLOOKUP(A196,'BalanceSheet 15-8-19'!$A$11:$CN$476,73,FALSE)</f>
        <v>0</v>
      </c>
      <c r="BV196" s="3">
        <f>VLOOKUP(A196,'BalanceSheet 15-8-19'!$A$11:$CN$476,74,FALSE)</f>
        <v>0</v>
      </c>
      <c r="BW196" s="3">
        <f>VLOOKUP(A196,'BalanceSheet 15-8-19'!$A$11:$CN$476,75,FALSE)</f>
        <v>0</v>
      </c>
      <c r="BX196" s="3">
        <f>VLOOKUP(A196,'BalanceSheet 15-8-19'!$A$11:$CN$476,76,FALSE)</f>
        <v>0</v>
      </c>
      <c r="BY196" s="3">
        <f>VLOOKUP(A196,'BalanceSheet 15-8-19'!$A$11:$CN$476,77,FALSE)</f>
        <v>0</v>
      </c>
      <c r="BZ196" s="3">
        <f>VLOOKUP(A196,'BalanceSheet 15-8-19'!$A$11:$CN$476,78,FALSE)</f>
        <v>0</v>
      </c>
      <c r="CA196" s="3">
        <f>VLOOKUP(A196,'BalanceSheet 15-8-19'!$A$11:$CN$476,79,FALSE)</f>
        <v>0</v>
      </c>
      <c r="CB196" s="3">
        <f>VLOOKUP(A196,'BalanceSheet 15-8-19'!$A$11:$CN$476,80,FALSE)</f>
        <v>0</v>
      </c>
      <c r="CC196" s="3">
        <f>VLOOKUP(A196,'BalanceSheet 15-8-19'!$A$11:$CN$476,81,FALSE)</f>
        <v>0</v>
      </c>
      <c r="CD196" s="3">
        <f>VLOOKUP(A196,'BalanceSheet 15-8-19'!$A$11:$CN$476,82,FALSE)</f>
        <v>0</v>
      </c>
      <c r="CE196" s="3">
        <f>VLOOKUP(A196,'BalanceSheet 15-8-19'!$A$11:$CN$476,83,FALSE)</f>
        <v>0</v>
      </c>
      <c r="CF196" s="3">
        <f>VLOOKUP(A196,'BalanceSheet 15-8-19'!$A$11:$CN$476,84,FALSE)</f>
        <v>0</v>
      </c>
      <c r="CG196" s="3">
        <f>VLOOKUP(A196,'BalanceSheet 15-8-19'!$A$11:$CN$476,85,FALSE)</f>
        <v>0</v>
      </c>
      <c r="CH196" s="3">
        <f>VLOOKUP(A196,'BalanceSheet 15-8-19'!$A$11:$CN$476,86,FALSE)</f>
        <v>0</v>
      </c>
      <c r="CI196" s="3">
        <f>VLOOKUP(A196,'BalanceSheet 15-8-19'!$A$11:$CN$476,87,FALSE)</f>
        <v>0</v>
      </c>
      <c r="CJ196" s="3">
        <f>VLOOKUP(A196,'BalanceSheet 15-8-19'!$A$11:$CN$476,88,FALSE)</f>
        <v>0</v>
      </c>
      <c r="CK196" s="3">
        <f>VLOOKUP(A196,'BalanceSheet 15-8-19'!$A$11:$CN$476,89,FALSE)</f>
        <v>0</v>
      </c>
      <c r="CL196" s="3">
        <f>VLOOKUP(A196,'BalanceSheet 15-8-19'!$A$11:$CN$476,90,FALSE)</f>
        <v>0</v>
      </c>
      <c r="CM196" s="3">
        <f>VLOOKUP(A196,'BalanceSheet 15-8-19'!$A$11:$CN$476,91,FALSE)</f>
        <v>0</v>
      </c>
      <c r="CN196" s="3">
        <f>VLOOKUP(A196,'BalanceSheet 15-8-19'!$A$11:$CS$476,92,FALSE)</f>
        <v>0</v>
      </c>
      <c r="CO196" s="3">
        <f>VLOOKUP(A196,'BalanceSheet 15-8-19'!$A$11:$CS$476,93,FALSE)</f>
        <v>0</v>
      </c>
      <c r="CP196" s="3">
        <f>VLOOKUP(A196,'BalanceSheet 15-8-19'!$A$11:$CS$476,94,FALSE)</f>
        <v>0</v>
      </c>
      <c r="CQ196" s="3">
        <f>VLOOKUP(A196,'BalanceSheet 15-8-19'!$A$11:$CS$476,95,FALSE)</f>
        <v>0</v>
      </c>
      <c r="CR196" s="3">
        <f>VLOOKUP(A196,'BalanceSheet 15-8-19'!$A$11:$CS$476,96,FALSE)</f>
        <v>0</v>
      </c>
      <c r="CS196" s="3">
        <f t="shared" si="10"/>
        <v>0</v>
      </c>
      <c r="CU196" s="19">
        <f>CS196-('BalanceSheet 15-8-19'!CS196-'BalanceSheet 15-8-19'!CV196-'BalanceSheet 15-8-19'!CW196)</f>
        <v>0</v>
      </c>
      <c r="CW196" s="132">
        <f t="shared" si="8"/>
        <v>0</v>
      </c>
      <c r="CZ196" s="148">
        <f>HLOOKUP(A196,CJE!$I$5:$TV$2054,2050, FALSE)</f>
        <v>0</v>
      </c>
      <c r="DB196" s="148">
        <f t="shared" si="9"/>
        <v>0</v>
      </c>
    </row>
    <row r="197" spans="1:108" x14ac:dyDescent="0.2">
      <c r="A197" s="3" t="str">
        <f>'BalanceSheet 15-8-19'!A197</f>
        <v>200-101-07 - Construction in progress</v>
      </c>
      <c r="B197" s="3">
        <f>VLOOKUP(A197,'BalanceSheet 15-8-19'!$A$11:$CN$476,2,FALSE)</f>
        <v>0</v>
      </c>
      <c r="C197" s="3">
        <f>VLOOKUP(A197,'BalanceSheet 15-8-19'!$A$11:$CN$476,3,FALSE)</f>
        <v>0</v>
      </c>
      <c r="D197" s="3">
        <f>VLOOKUP(A197,'BalanceSheet 15-8-19'!$A$11:$CN$476,4,FALSE)</f>
        <v>0</v>
      </c>
      <c r="E197" s="3">
        <f>VLOOKUP(A197,'BalanceSheet 15-8-19'!$A$11:$CN$476,5,FALSE)</f>
        <v>0</v>
      </c>
      <c r="F197" s="3">
        <f>VLOOKUP(A197,'BalanceSheet 15-8-19'!$A$11:$CN$476,6,FALSE)</f>
        <v>66865.59</v>
      </c>
      <c r="G197" s="3">
        <f>VLOOKUP(A197,'BalanceSheet 15-8-19'!$A$11:$CN$476,7,FALSE)</f>
        <v>66865.59</v>
      </c>
      <c r="H197" s="3">
        <f>VLOOKUP(A197,'BalanceSheet 15-8-19'!$A$11:$CN$476,8,FALSE)</f>
        <v>66865.59</v>
      </c>
      <c r="I197" s="3">
        <f>VLOOKUP(A197,'BalanceSheet 15-8-19'!$A$11:$CN$476,9,FALSE)</f>
        <v>66865.59</v>
      </c>
      <c r="J197" s="3"/>
      <c r="K197" s="3">
        <f>VLOOKUP(A197,'BalanceSheet 15-8-19'!$A$11:$CN$476,11,FALSE)</f>
        <v>66865.59</v>
      </c>
      <c r="L197" s="3">
        <f>VLOOKUP(A197,'BalanceSheet 15-8-19'!$A$11:$CN$476,12,FALSE)</f>
        <v>66865.59</v>
      </c>
      <c r="M197" s="3">
        <f>VLOOKUP(A197,'BalanceSheet 15-8-19'!$A$11:$CN$476,13,FALSE)</f>
        <v>66865.59</v>
      </c>
      <c r="N197" s="3">
        <f>VLOOKUP(A197,'BalanceSheet 15-8-19'!$A$11:$CN$476,14,FALSE)</f>
        <v>66865.59</v>
      </c>
      <c r="O197" s="3">
        <f>VLOOKUP(A197,'BalanceSheet 15-8-19'!$A$11:$CN$476,15,FALSE)</f>
        <v>66865.59</v>
      </c>
      <c r="P197" s="3">
        <f>VLOOKUP(A197,'BalanceSheet 15-8-19'!$A$11:$CN$476,16,FALSE)</f>
        <v>66865.59</v>
      </c>
      <c r="Q197" s="3">
        <f>VLOOKUP(A197,'BalanceSheet 15-8-19'!$A$11:$CN$476,17,FALSE)</f>
        <v>66865.59</v>
      </c>
      <c r="R197" s="3">
        <f>VLOOKUP(A197,'BalanceSheet 15-8-19'!$A$11:$CN$476,18,FALSE)</f>
        <v>66865.59</v>
      </c>
      <c r="S197" s="3">
        <f>VLOOKUP(A197,'BalanceSheet 15-8-19'!$A$11:$CN$476,19,FALSE)</f>
        <v>66865.59</v>
      </c>
      <c r="T197" s="3">
        <f>VLOOKUP(A197,'BalanceSheet 15-8-19'!$A$11:$CN$476,20,FALSE)</f>
        <v>66865.59</v>
      </c>
      <c r="U197" s="3">
        <f>VLOOKUP(A197,'BalanceSheet 15-8-19'!$A$11:$CN$476,21,FALSE)</f>
        <v>66865.59</v>
      </c>
      <c r="V197" s="3">
        <f>VLOOKUP(A197,'BalanceSheet 15-8-19'!$A$11:$CN$476,22,FALSE)</f>
        <v>66865.59</v>
      </c>
      <c r="W197" s="3">
        <f>VLOOKUP(A197,'BalanceSheet 15-8-19'!$A$11:$CN$476,23,FALSE)</f>
        <v>66865.59</v>
      </c>
      <c r="X197" s="3">
        <f>VLOOKUP(A197,'BalanceSheet 15-8-19'!$A$11:$CN$476,24,FALSE)</f>
        <v>66865.59</v>
      </c>
      <c r="Y197" s="3">
        <f>VLOOKUP(A197,'BalanceSheet 15-8-19'!$A$11:$CN$476,25,FALSE)</f>
        <v>66865.59</v>
      </c>
      <c r="Z197" s="3">
        <f>VLOOKUP(A197,'BalanceSheet 15-8-19'!$A$11:$CN$476,26,FALSE)</f>
        <v>66865.59</v>
      </c>
      <c r="AA197" s="3">
        <f>VLOOKUP(A197,'BalanceSheet 15-8-19'!$A$11:$CN$476,27,FALSE)</f>
        <v>66865.59</v>
      </c>
      <c r="AB197" s="3">
        <f>VLOOKUP(A197,'BalanceSheet 15-8-19'!$A$11:$CN$476,28,FALSE)</f>
        <v>66865.59</v>
      </c>
      <c r="AC197" s="3">
        <f>VLOOKUP(A197,'BalanceSheet 15-8-19'!$A$11:$CN$476,29,FALSE)</f>
        <v>66865.59</v>
      </c>
      <c r="AD197" s="3">
        <f>VLOOKUP(A197,'BalanceSheet 15-8-19'!$A$11:$CN$476,30,FALSE)</f>
        <v>66865.59</v>
      </c>
      <c r="AE197" s="3">
        <f>VLOOKUP(A197,'BalanceSheet 15-8-19'!$A$11:$CN$476,31,FALSE)</f>
        <v>66865.59</v>
      </c>
      <c r="AF197" s="3">
        <f>VLOOKUP(A197,'BalanceSheet 15-8-19'!$A$11:$CN$476,32,FALSE)</f>
        <v>66865.59</v>
      </c>
      <c r="AG197" s="3">
        <f>VLOOKUP(A197,'BalanceSheet 15-8-19'!$A$11:$CN$476,33,FALSE)</f>
        <v>66865.59</v>
      </c>
      <c r="AH197" s="3">
        <f>VLOOKUP(A197,'BalanceSheet 15-8-19'!$A$11:$CN$476,34,FALSE)</f>
        <v>66865.59</v>
      </c>
      <c r="AI197" s="3">
        <f>VLOOKUP(A197,'BalanceSheet 15-8-19'!$A$11:$CN$476,35,FALSE)</f>
        <v>66865.59</v>
      </c>
      <c r="AJ197" s="3">
        <f>VLOOKUP(A197,'BalanceSheet 15-8-19'!$A$11:$CN$476,36,FALSE)</f>
        <v>66865.59</v>
      </c>
      <c r="AK197" s="3">
        <f>VLOOKUP(A197,'BalanceSheet 15-8-19'!$A$11:$CN$476,37,FALSE)</f>
        <v>66865.59</v>
      </c>
      <c r="AL197" s="3">
        <f>VLOOKUP(A197,'BalanceSheet 15-8-19'!$A$11:$CN$476,38,FALSE)</f>
        <v>66865.59</v>
      </c>
      <c r="AM197" s="3">
        <f>VLOOKUP(A197,'BalanceSheet 15-8-19'!$A$11:$CN$476,39,FALSE)</f>
        <v>66865.59</v>
      </c>
      <c r="AN197" s="3">
        <f>VLOOKUP(A197,'BalanceSheet 15-8-19'!$A$11:$CN$476,40,FALSE)</f>
        <v>66865.59</v>
      </c>
      <c r="AO197" s="3">
        <f>VLOOKUP(A197,'BalanceSheet 15-8-19'!$A$11:$CN$476,41,FALSE)</f>
        <v>66865.59</v>
      </c>
      <c r="AP197" s="3">
        <f>VLOOKUP(A197,'BalanceSheet 15-8-19'!$A$11:$CN$476,42,FALSE)</f>
        <v>66865.59</v>
      </c>
      <c r="AQ197" s="3">
        <f>VLOOKUP(A197,'BalanceSheet 15-8-19'!$A$11:$CN$476,43,FALSE)</f>
        <v>66865.59</v>
      </c>
      <c r="AR197" s="3">
        <f>VLOOKUP(A197,'BalanceSheet 15-8-19'!$A$11:$CN$476,44,FALSE)</f>
        <v>66865.59</v>
      </c>
      <c r="AS197" s="3">
        <f>VLOOKUP(A197,'BalanceSheet 15-8-19'!$A$11:$CN$476,45,FALSE)</f>
        <v>66865.59</v>
      </c>
      <c r="AT197" s="3">
        <f>VLOOKUP(A197,'BalanceSheet 15-8-19'!$A$11:$CN$476,46,FALSE)</f>
        <v>66865.59</v>
      </c>
      <c r="AU197" s="3">
        <f>VLOOKUP(A197,'BalanceSheet 15-8-19'!$A$11:$CN$476,47,FALSE)</f>
        <v>66865.59</v>
      </c>
      <c r="AV197" s="3">
        <f>VLOOKUP(A197,'BalanceSheet 15-8-19'!$A$11:$CN$476,48,FALSE)</f>
        <v>66865.59</v>
      </c>
      <c r="AW197" s="3">
        <f>VLOOKUP(A197,'BalanceSheet 15-8-19'!$A$11:$CN$476,49,FALSE)</f>
        <v>66865.59</v>
      </c>
      <c r="AX197" s="3">
        <f>VLOOKUP(A197,'BalanceSheet 15-8-19'!$A$11:$CN$476,50,FALSE)</f>
        <v>66865.59</v>
      </c>
      <c r="AY197" s="3">
        <f>VLOOKUP(A197,'BalanceSheet 15-8-19'!$A$11:$CN$476,51,FALSE)</f>
        <v>66865.59</v>
      </c>
      <c r="AZ197" s="3">
        <f>VLOOKUP(A197,'BalanceSheet 15-8-19'!$A$11:$CN$476,52,FALSE)</f>
        <v>66865.59</v>
      </c>
      <c r="BA197" s="3">
        <f>VLOOKUP(A197,'BalanceSheet 15-8-19'!$A$11:$CN$476,53,FALSE)</f>
        <v>66865.59</v>
      </c>
      <c r="BB197" s="3">
        <f>VLOOKUP(A197,'BalanceSheet 15-8-19'!$A$11:$CN$476,54,FALSE)</f>
        <v>66865.59</v>
      </c>
      <c r="BC197" s="3">
        <f>VLOOKUP(A197,'BalanceSheet 15-8-19'!$A$11:$CN$476,55,FALSE)</f>
        <v>66865.59</v>
      </c>
      <c r="BD197" s="3">
        <f>VLOOKUP(A197,'BalanceSheet 15-8-19'!$A$11:$CN$476,56,FALSE)</f>
        <v>66865.59</v>
      </c>
      <c r="BE197" s="3">
        <f>VLOOKUP(A197,'BalanceSheet 15-8-19'!$A$11:$CN$476,57,FALSE)</f>
        <v>66865.59</v>
      </c>
      <c r="BF197" s="3">
        <f>VLOOKUP(A197,'BalanceSheet 15-8-19'!$A$11:$CN$476,58,FALSE)</f>
        <v>66865.59</v>
      </c>
      <c r="BG197" s="12">
        <f>VLOOKUP(A197,'BalanceSheet 15-8-19'!$A$11:$CN$476,59,FALSE)</f>
        <v>66865.59</v>
      </c>
      <c r="BH197" s="3">
        <f>VLOOKUP(A197,'BalanceSheet 15-8-19'!$A$11:$CN$476,60,FALSE)</f>
        <v>66865.59</v>
      </c>
      <c r="BI197" s="3">
        <f>VLOOKUP(A197,'BalanceSheet 15-8-19'!$A$11:$CN$476,61,FALSE)</f>
        <v>66865.59</v>
      </c>
      <c r="BJ197" s="3">
        <f>VLOOKUP(A197,'BalanceSheet 15-8-19'!$A$11:$CN$476,62,FALSE)</f>
        <v>66865.59</v>
      </c>
      <c r="BK197" s="3"/>
      <c r="BL197" s="3">
        <f>VLOOKUP(A197,'BalanceSheet 15-8-19'!$A$11:$CN$476,64,FALSE)</f>
        <v>66865.59</v>
      </c>
      <c r="BM197" s="3">
        <f>VLOOKUP(A197,'BalanceSheet 15-8-19'!$A$11:$CN$476,65,FALSE)</f>
        <v>66865.59</v>
      </c>
      <c r="BN197" s="3">
        <f>VLOOKUP(A197,'BalanceSheet 15-8-19'!$A$11:$CN$476,66,FALSE)</f>
        <v>66865.59</v>
      </c>
      <c r="BO197" s="3">
        <f>VLOOKUP(A197,'BalanceSheet 15-8-19'!$A$11:$CN$476,67,FALSE)</f>
        <v>66865.59</v>
      </c>
      <c r="BP197" s="3">
        <f>VLOOKUP(A197,'BalanceSheet 15-8-19'!$A$11:$CN$476,68,FALSE)</f>
        <v>66865.59</v>
      </c>
      <c r="BQ197" s="3">
        <f>VLOOKUP(A197,'BalanceSheet 15-8-19'!$A$11:$CN$476,69,FALSE)</f>
        <v>66865.59</v>
      </c>
      <c r="BR197" s="3">
        <f>VLOOKUP(A197,'BalanceSheet 15-8-19'!$A$11:$CN$476,70,FALSE)</f>
        <v>66865.59</v>
      </c>
      <c r="BS197" s="3">
        <f>VLOOKUP(A197,'BalanceSheet 15-8-19'!$A$11:$CN$476,71,FALSE)</f>
        <v>66865.59</v>
      </c>
      <c r="BT197" s="3">
        <f>VLOOKUP(A197,'BalanceSheet 15-8-19'!$A$11:$CN$476,72,FALSE)</f>
        <v>66865.59</v>
      </c>
      <c r="BU197" s="3">
        <f>VLOOKUP(A197,'BalanceSheet 15-8-19'!$A$11:$CN$476,73,FALSE)</f>
        <v>66865.59</v>
      </c>
      <c r="BV197" s="3">
        <f>VLOOKUP(A197,'BalanceSheet 15-8-19'!$A$11:$CN$476,74,FALSE)</f>
        <v>66865.59</v>
      </c>
      <c r="BW197" s="3">
        <f>VLOOKUP(A197,'BalanceSheet 15-8-19'!$A$11:$CN$476,75,FALSE)</f>
        <v>66865.59</v>
      </c>
      <c r="BX197" s="3">
        <f>VLOOKUP(A197,'BalanceSheet 15-8-19'!$A$11:$CN$476,76,FALSE)</f>
        <v>66865.59</v>
      </c>
      <c r="BY197" s="3">
        <f>VLOOKUP(A197,'BalanceSheet 15-8-19'!$A$11:$CN$476,77,FALSE)</f>
        <v>66865.59</v>
      </c>
      <c r="BZ197" s="3">
        <f>VLOOKUP(A197,'BalanceSheet 15-8-19'!$A$11:$CN$476,78,FALSE)</f>
        <v>66865.59</v>
      </c>
      <c r="CA197" s="3">
        <f>VLOOKUP(A197,'BalanceSheet 15-8-19'!$A$11:$CN$476,79,FALSE)</f>
        <v>66865.59</v>
      </c>
      <c r="CB197" s="3">
        <f>VLOOKUP(A197,'BalanceSheet 15-8-19'!$A$11:$CN$476,80,FALSE)</f>
        <v>66865.59</v>
      </c>
      <c r="CC197" s="3">
        <f>VLOOKUP(A197,'BalanceSheet 15-8-19'!$A$11:$CN$476,81,FALSE)</f>
        <v>66865.59</v>
      </c>
      <c r="CD197" s="3">
        <f>VLOOKUP(A197,'BalanceSheet 15-8-19'!$A$11:$CN$476,82,FALSE)</f>
        <v>66865.59</v>
      </c>
      <c r="CE197" s="3">
        <f>VLOOKUP(A197,'BalanceSheet 15-8-19'!$A$11:$CN$476,83,FALSE)</f>
        <v>66865.59</v>
      </c>
      <c r="CF197" s="3">
        <f>VLOOKUP(A197,'BalanceSheet 15-8-19'!$A$11:$CN$476,84,FALSE)</f>
        <v>66865.59</v>
      </c>
      <c r="CG197" s="3">
        <f>VLOOKUP(A197,'BalanceSheet 15-8-19'!$A$11:$CN$476,85,FALSE)</f>
        <v>66865.59</v>
      </c>
      <c r="CH197" s="3">
        <f>VLOOKUP(A197,'BalanceSheet 15-8-19'!$A$11:$CN$476,86,FALSE)</f>
        <v>66865.59</v>
      </c>
      <c r="CI197" s="3">
        <f>VLOOKUP(A197,'BalanceSheet 15-8-19'!$A$11:$CN$476,87,FALSE)</f>
        <v>66865.59</v>
      </c>
      <c r="CJ197" s="3">
        <f>VLOOKUP(A197,'BalanceSheet 15-8-19'!$A$11:$CN$476,88,FALSE)</f>
        <v>66865.59</v>
      </c>
      <c r="CK197" s="3">
        <f>VLOOKUP(A197,'BalanceSheet 15-8-19'!$A$11:$CN$476,89,FALSE)</f>
        <v>66865.59</v>
      </c>
      <c r="CL197" s="3">
        <f>VLOOKUP(A197,'BalanceSheet 15-8-19'!$A$11:$CN$476,90,FALSE)</f>
        <v>66865.59</v>
      </c>
      <c r="CM197" s="3">
        <f>VLOOKUP(A197,'BalanceSheet 15-8-19'!$A$11:$CN$476,91,FALSE)</f>
        <v>66865.59</v>
      </c>
      <c r="CN197" s="3">
        <f>VLOOKUP(A197,'BalanceSheet 15-8-19'!$A$11:$CS$476,92,FALSE)</f>
        <v>66865.59</v>
      </c>
      <c r="CO197" s="3">
        <f>VLOOKUP(A197,'BalanceSheet 15-8-19'!$A$11:$CS$476,93,FALSE)</f>
        <v>66865.59</v>
      </c>
      <c r="CP197" s="3">
        <f>VLOOKUP(A197,'BalanceSheet 15-8-19'!$A$11:$CS$476,94,FALSE)</f>
        <v>66865.59</v>
      </c>
      <c r="CQ197" s="3">
        <f>VLOOKUP(A197,'BalanceSheet 15-8-19'!$A$11:$CS$476,95,FALSE)</f>
        <v>66865.59</v>
      </c>
      <c r="CR197" s="3">
        <f>VLOOKUP(A197,'BalanceSheet 15-8-19'!$A$11:$CS$476,96,FALSE)</f>
        <v>66865.59</v>
      </c>
      <c r="CS197" s="3">
        <f t="shared" si="10"/>
        <v>5951037.5099999923</v>
      </c>
      <c r="CU197" s="19">
        <f>CS197-('BalanceSheet 15-8-19'!CS197-'BalanceSheet 15-8-19'!CV197-'BalanceSheet 15-8-19'!CW197)</f>
        <v>0</v>
      </c>
      <c r="CW197" s="132">
        <f t="shared" si="8"/>
        <v>1805370.9300000006</v>
      </c>
      <c r="CZ197" s="148">
        <f>HLOOKUP(A197,CJE!$I$5:$TV$2054,2050, FALSE)</f>
        <v>0</v>
      </c>
      <c r="DB197" s="148">
        <f t="shared" si="9"/>
        <v>4145666.5799999963</v>
      </c>
    </row>
    <row r="198" spans="1:10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12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U198" s="19">
        <f>CS198-('BalanceSheet 15-8-19'!CS198-'BalanceSheet 15-8-19'!CV198-'BalanceSheet 15-8-19'!CW198)</f>
        <v>0</v>
      </c>
      <c r="CW198" s="132">
        <f t="shared" si="8"/>
        <v>0</v>
      </c>
      <c r="CZ198" s="148"/>
      <c r="DB198" s="148">
        <f t="shared" si="9"/>
        <v>0</v>
      </c>
    </row>
    <row r="199" spans="1:108" x14ac:dyDescent="0.2">
      <c r="A199" s="3" t="str">
        <f>'BalanceSheet 15-8-19'!A199</f>
        <v>200-102 - Accummulated Depreciation</v>
      </c>
      <c r="B199" s="3">
        <f>VLOOKUP(A199,'BalanceSheet 15-8-19'!$A$11:$CN$476,2,FALSE)</f>
        <v>0</v>
      </c>
      <c r="C199" s="3">
        <f>VLOOKUP(A199,'BalanceSheet 15-8-19'!$A$11:$CN$476,3,FALSE)</f>
        <v>0</v>
      </c>
      <c r="D199" s="3">
        <f>VLOOKUP(A199,'BalanceSheet 15-8-19'!$A$11:$CN$476,4,FALSE)</f>
        <v>0</v>
      </c>
      <c r="E199" s="3">
        <f>VLOOKUP(A199,'BalanceSheet 15-8-19'!$A$11:$CN$476,5,FALSE)</f>
        <v>0</v>
      </c>
      <c r="F199" s="3">
        <f>VLOOKUP(A199,'BalanceSheet 15-8-19'!$A$11:$CN$476,6,FALSE)</f>
        <v>0</v>
      </c>
      <c r="G199" s="3">
        <f>VLOOKUP(A199,'BalanceSheet 15-8-19'!$A$11:$CN$476,7,FALSE)</f>
        <v>0</v>
      </c>
      <c r="H199" s="3">
        <f>VLOOKUP(A199,'BalanceSheet 15-8-19'!$A$11:$CN$476,8,FALSE)</f>
        <v>0</v>
      </c>
      <c r="I199" s="3">
        <f>VLOOKUP(A199,'BalanceSheet 15-8-19'!$A$11:$CN$476,9,FALSE)</f>
        <v>0</v>
      </c>
      <c r="J199" s="3"/>
      <c r="K199" s="3">
        <f>VLOOKUP(A199,'BalanceSheet 15-8-19'!$A$11:$CN$476,11,FALSE)</f>
        <v>0</v>
      </c>
      <c r="L199" s="3">
        <f>VLOOKUP(A199,'BalanceSheet 15-8-19'!$A$11:$CN$476,12,FALSE)</f>
        <v>0</v>
      </c>
      <c r="M199" s="3">
        <f>VLOOKUP(A199,'BalanceSheet 15-8-19'!$A$11:$CN$476,13,FALSE)</f>
        <v>0</v>
      </c>
      <c r="N199" s="3">
        <f>VLOOKUP(A199,'BalanceSheet 15-8-19'!$A$11:$CN$476,14,FALSE)</f>
        <v>0</v>
      </c>
      <c r="O199" s="3">
        <f>VLOOKUP(A199,'BalanceSheet 15-8-19'!$A$11:$CN$476,15,FALSE)</f>
        <v>0</v>
      </c>
      <c r="P199" s="3">
        <f>VLOOKUP(A199,'BalanceSheet 15-8-19'!$A$11:$CN$476,16,FALSE)</f>
        <v>0</v>
      </c>
      <c r="Q199" s="3">
        <f>VLOOKUP(A199,'BalanceSheet 15-8-19'!$A$11:$CN$476,17,FALSE)</f>
        <v>0</v>
      </c>
      <c r="R199" s="3">
        <f>VLOOKUP(A199,'BalanceSheet 15-8-19'!$A$11:$CN$476,18,FALSE)</f>
        <v>0</v>
      </c>
      <c r="S199" s="3">
        <f>VLOOKUP(A199,'BalanceSheet 15-8-19'!$A$11:$CN$476,19,FALSE)</f>
        <v>0</v>
      </c>
      <c r="T199" s="3">
        <f>VLOOKUP(A199,'BalanceSheet 15-8-19'!$A$11:$CN$476,20,FALSE)</f>
        <v>0</v>
      </c>
      <c r="U199" s="3">
        <f>VLOOKUP(A199,'BalanceSheet 15-8-19'!$A$11:$CN$476,21,FALSE)</f>
        <v>0</v>
      </c>
      <c r="V199" s="3">
        <f>VLOOKUP(A199,'BalanceSheet 15-8-19'!$A$11:$CN$476,22,FALSE)</f>
        <v>0</v>
      </c>
      <c r="W199" s="3">
        <f>VLOOKUP(A199,'BalanceSheet 15-8-19'!$A$11:$CN$476,23,FALSE)</f>
        <v>0</v>
      </c>
      <c r="X199" s="3">
        <f>VLOOKUP(A199,'BalanceSheet 15-8-19'!$A$11:$CN$476,24,FALSE)</f>
        <v>0</v>
      </c>
      <c r="Y199" s="3">
        <f>VLOOKUP(A199,'BalanceSheet 15-8-19'!$A$11:$CN$476,25,FALSE)</f>
        <v>0</v>
      </c>
      <c r="Z199" s="3">
        <f>VLOOKUP(A199,'BalanceSheet 15-8-19'!$A$11:$CN$476,26,FALSE)</f>
        <v>0</v>
      </c>
      <c r="AA199" s="3">
        <f>VLOOKUP(A199,'BalanceSheet 15-8-19'!$A$11:$CN$476,27,FALSE)</f>
        <v>0</v>
      </c>
      <c r="AB199" s="3">
        <f>VLOOKUP(A199,'BalanceSheet 15-8-19'!$A$11:$CN$476,28,FALSE)</f>
        <v>0</v>
      </c>
      <c r="AC199" s="3">
        <f>VLOOKUP(A199,'BalanceSheet 15-8-19'!$A$11:$CN$476,29,FALSE)</f>
        <v>0</v>
      </c>
      <c r="AD199" s="3">
        <f>VLOOKUP(A199,'BalanceSheet 15-8-19'!$A$11:$CN$476,30,FALSE)</f>
        <v>0</v>
      </c>
      <c r="AE199" s="3">
        <f>VLOOKUP(A199,'BalanceSheet 15-8-19'!$A$11:$CN$476,31,FALSE)</f>
        <v>0</v>
      </c>
      <c r="AF199" s="3">
        <f>VLOOKUP(A199,'BalanceSheet 15-8-19'!$A$11:$CN$476,32,FALSE)</f>
        <v>0</v>
      </c>
      <c r="AG199" s="3">
        <f>VLOOKUP(A199,'BalanceSheet 15-8-19'!$A$11:$CN$476,33,FALSE)</f>
        <v>0</v>
      </c>
      <c r="AH199" s="3">
        <f>VLOOKUP(A199,'BalanceSheet 15-8-19'!$A$11:$CN$476,34,FALSE)</f>
        <v>0</v>
      </c>
      <c r="AI199" s="3">
        <f>VLOOKUP(A199,'BalanceSheet 15-8-19'!$A$11:$CN$476,35,FALSE)</f>
        <v>0</v>
      </c>
      <c r="AJ199" s="3">
        <f>VLOOKUP(A199,'BalanceSheet 15-8-19'!$A$11:$CN$476,36,FALSE)</f>
        <v>0</v>
      </c>
      <c r="AK199" s="3">
        <f>VLOOKUP(A199,'BalanceSheet 15-8-19'!$A$11:$CN$476,37,FALSE)</f>
        <v>0</v>
      </c>
      <c r="AL199" s="3">
        <f>VLOOKUP(A199,'BalanceSheet 15-8-19'!$A$11:$CN$476,38,FALSE)</f>
        <v>0</v>
      </c>
      <c r="AM199" s="3">
        <f>VLOOKUP(A199,'BalanceSheet 15-8-19'!$A$11:$CN$476,39,FALSE)</f>
        <v>0</v>
      </c>
      <c r="AN199" s="3">
        <f>VLOOKUP(A199,'BalanceSheet 15-8-19'!$A$11:$CN$476,40,FALSE)</f>
        <v>0</v>
      </c>
      <c r="AO199" s="3">
        <f>VLOOKUP(A199,'BalanceSheet 15-8-19'!$A$11:$CN$476,41,FALSE)</f>
        <v>0</v>
      </c>
      <c r="AP199" s="3">
        <f>VLOOKUP(A199,'BalanceSheet 15-8-19'!$A$11:$CN$476,42,FALSE)</f>
        <v>0</v>
      </c>
      <c r="AQ199" s="3">
        <f>VLOOKUP(A199,'BalanceSheet 15-8-19'!$A$11:$CN$476,43,FALSE)</f>
        <v>0</v>
      </c>
      <c r="AR199" s="3">
        <f>VLOOKUP(A199,'BalanceSheet 15-8-19'!$A$11:$CN$476,44,FALSE)</f>
        <v>0</v>
      </c>
      <c r="AS199" s="3">
        <f>VLOOKUP(A199,'BalanceSheet 15-8-19'!$A$11:$CN$476,45,FALSE)</f>
        <v>0</v>
      </c>
      <c r="AT199" s="3">
        <f>VLOOKUP(A199,'BalanceSheet 15-8-19'!$A$11:$CN$476,46,FALSE)</f>
        <v>0</v>
      </c>
      <c r="AU199" s="3">
        <f>VLOOKUP(A199,'BalanceSheet 15-8-19'!$A$11:$CN$476,47,FALSE)</f>
        <v>0</v>
      </c>
      <c r="AV199" s="3">
        <f>VLOOKUP(A199,'BalanceSheet 15-8-19'!$A$11:$CN$476,48,FALSE)</f>
        <v>0</v>
      </c>
      <c r="AW199" s="3">
        <f>VLOOKUP(A199,'BalanceSheet 15-8-19'!$A$11:$CN$476,49,FALSE)</f>
        <v>0</v>
      </c>
      <c r="AX199" s="3">
        <f>VLOOKUP(A199,'BalanceSheet 15-8-19'!$A$11:$CN$476,50,FALSE)</f>
        <v>0</v>
      </c>
      <c r="AY199" s="3">
        <f>VLOOKUP(A199,'BalanceSheet 15-8-19'!$A$11:$CN$476,51,FALSE)</f>
        <v>0</v>
      </c>
      <c r="AZ199" s="3">
        <f>VLOOKUP(A199,'BalanceSheet 15-8-19'!$A$11:$CN$476,52,FALSE)</f>
        <v>0</v>
      </c>
      <c r="BA199" s="3">
        <f>VLOOKUP(A199,'BalanceSheet 15-8-19'!$A$11:$CN$476,53,FALSE)</f>
        <v>0</v>
      </c>
      <c r="BB199" s="3">
        <f>VLOOKUP(A199,'BalanceSheet 15-8-19'!$A$11:$CN$476,54,FALSE)</f>
        <v>0</v>
      </c>
      <c r="BC199" s="3">
        <f>VLOOKUP(A199,'BalanceSheet 15-8-19'!$A$11:$CN$476,55,FALSE)</f>
        <v>0</v>
      </c>
      <c r="BD199" s="3">
        <f>VLOOKUP(A199,'BalanceSheet 15-8-19'!$A$11:$CN$476,56,FALSE)</f>
        <v>0</v>
      </c>
      <c r="BE199" s="3">
        <f>VLOOKUP(A199,'BalanceSheet 15-8-19'!$A$11:$CN$476,57,FALSE)</f>
        <v>0</v>
      </c>
      <c r="BF199" s="3">
        <f>VLOOKUP(A199,'BalanceSheet 15-8-19'!$A$11:$CN$476,58,FALSE)</f>
        <v>0</v>
      </c>
      <c r="BG199" s="12">
        <f>VLOOKUP(A199,'BalanceSheet 15-8-19'!$A$11:$CN$476,59,FALSE)</f>
        <v>0</v>
      </c>
      <c r="BH199" s="3">
        <f>VLOOKUP(A199,'BalanceSheet 15-8-19'!$A$11:$CN$476,60,FALSE)</f>
        <v>0</v>
      </c>
      <c r="BI199" s="3">
        <f>VLOOKUP(A199,'BalanceSheet 15-8-19'!$A$11:$CN$476,61,FALSE)</f>
        <v>0</v>
      </c>
      <c r="BJ199" s="3">
        <f>VLOOKUP(A199,'BalanceSheet 15-8-19'!$A$11:$CN$476,62,FALSE)</f>
        <v>0</v>
      </c>
      <c r="BK199" s="3"/>
      <c r="BL199" s="3">
        <f>VLOOKUP(A199,'BalanceSheet 15-8-19'!$A$11:$CN$476,64,FALSE)</f>
        <v>0</v>
      </c>
      <c r="BM199" s="3">
        <f>VLOOKUP(A199,'BalanceSheet 15-8-19'!$A$11:$CN$476,65,FALSE)</f>
        <v>0</v>
      </c>
      <c r="BN199" s="3">
        <f>VLOOKUP(A199,'BalanceSheet 15-8-19'!$A$11:$CN$476,66,FALSE)</f>
        <v>0</v>
      </c>
      <c r="BO199" s="3">
        <f>VLOOKUP(A199,'BalanceSheet 15-8-19'!$A$11:$CN$476,67,FALSE)</f>
        <v>0</v>
      </c>
      <c r="BP199" s="3">
        <f>VLOOKUP(A199,'BalanceSheet 15-8-19'!$A$11:$CN$476,68,FALSE)</f>
        <v>0</v>
      </c>
      <c r="BQ199" s="3">
        <f>VLOOKUP(A199,'BalanceSheet 15-8-19'!$A$11:$CN$476,69,FALSE)</f>
        <v>0</v>
      </c>
      <c r="BR199" s="3">
        <f>VLOOKUP(A199,'BalanceSheet 15-8-19'!$A$11:$CN$476,70,FALSE)</f>
        <v>0</v>
      </c>
      <c r="BS199" s="3">
        <f>VLOOKUP(A199,'BalanceSheet 15-8-19'!$A$11:$CN$476,71,FALSE)</f>
        <v>0</v>
      </c>
      <c r="BT199" s="3">
        <f>VLOOKUP(A199,'BalanceSheet 15-8-19'!$A$11:$CN$476,72,FALSE)</f>
        <v>0</v>
      </c>
      <c r="BU199" s="3">
        <f>VLOOKUP(A199,'BalanceSheet 15-8-19'!$A$11:$CN$476,73,FALSE)</f>
        <v>0</v>
      </c>
      <c r="BV199" s="3">
        <f>VLOOKUP(A199,'BalanceSheet 15-8-19'!$A$11:$CN$476,74,FALSE)</f>
        <v>0</v>
      </c>
      <c r="BW199" s="3">
        <f>VLOOKUP(A199,'BalanceSheet 15-8-19'!$A$11:$CN$476,75,FALSE)</f>
        <v>0</v>
      </c>
      <c r="BX199" s="3">
        <f>VLOOKUP(A199,'BalanceSheet 15-8-19'!$A$11:$CN$476,76,FALSE)</f>
        <v>0</v>
      </c>
      <c r="BY199" s="3">
        <f>VLOOKUP(A199,'BalanceSheet 15-8-19'!$A$11:$CN$476,77,FALSE)</f>
        <v>0</v>
      </c>
      <c r="BZ199" s="3">
        <f>VLOOKUP(A199,'BalanceSheet 15-8-19'!$A$11:$CN$476,78,FALSE)</f>
        <v>0</v>
      </c>
      <c r="CA199" s="3">
        <f>VLOOKUP(A199,'BalanceSheet 15-8-19'!$A$11:$CN$476,79,FALSE)</f>
        <v>0</v>
      </c>
      <c r="CB199" s="3">
        <f>VLOOKUP(A199,'BalanceSheet 15-8-19'!$A$11:$CN$476,80,FALSE)</f>
        <v>0</v>
      </c>
      <c r="CC199" s="3">
        <f>VLOOKUP(A199,'BalanceSheet 15-8-19'!$A$11:$CN$476,81,FALSE)</f>
        <v>0</v>
      </c>
      <c r="CD199" s="3">
        <f>VLOOKUP(A199,'BalanceSheet 15-8-19'!$A$11:$CN$476,82,FALSE)</f>
        <v>0</v>
      </c>
      <c r="CE199" s="3">
        <f>VLOOKUP(A199,'BalanceSheet 15-8-19'!$A$11:$CN$476,83,FALSE)</f>
        <v>0</v>
      </c>
      <c r="CF199" s="3">
        <f>VLOOKUP(A199,'BalanceSheet 15-8-19'!$A$11:$CN$476,84,FALSE)</f>
        <v>0</v>
      </c>
      <c r="CG199" s="3">
        <f>VLOOKUP(A199,'BalanceSheet 15-8-19'!$A$11:$CN$476,85,FALSE)</f>
        <v>0</v>
      </c>
      <c r="CH199" s="3">
        <f>VLOOKUP(A199,'BalanceSheet 15-8-19'!$A$11:$CN$476,86,FALSE)</f>
        <v>0</v>
      </c>
      <c r="CI199" s="3">
        <f>VLOOKUP(A199,'BalanceSheet 15-8-19'!$A$11:$CN$476,87,FALSE)</f>
        <v>0</v>
      </c>
      <c r="CJ199" s="3">
        <f>VLOOKUP(A199,'BalanceSheet 15-8-19'!$A$11:$CN$476,88,FALSE)</f>
        <v>0</v>
      </c>
      <c r="CK199" s="3">
        <f>VLOOKUP(A199,'BalanceSheet 15-8-19'!$A$11:$CN$476,89,FALSE)</f>
        <v>0</v>
      </c>
      <c r="CL199" s="3">
        <f>VLOOKUP(A199,'BalanceSheet 15-8-19'!$A$11:$CN$476,90,FALSE)</f>
        <v>0</v>
      </c>
      <c r="CM199" s="3">
        <f>VLOOKUP(A199,'BalanceSheet 15-8-19'!$A$11:$CN$476,91,FALSE)</f>
        <v>0</v>
      </c>
      <c r="CN199" s="3">
        <f>VLOOKUP(A199,'BalanceSheet 15-8-19'!$A$11:$CS$476,92,FALSE)</f>
        <v>0</v>
      </c>
      <c r="CO199" s="3">
        <f>VLOOKUP(A199,'BalanceSheet 15-8-19'!$A$11:$CS$476,93,FALSE)</f>
        <v>0</v>
      </c>
      <c r="CP199" s="3">
        <f>VLOOKUP(A199,'BalanceSheet 15-8-19'!$A$11:$CS$476,94,FALSE)</f>
        <v>0</v>
      </c>
      <c r="CQ199" s="3">
        <f>VLOOKUP(A199,'BalanceSheet 15-8-19'!$A$11:$CS$476,95,FALSE)</f>
        <v>0</v>
      </c>
      <c r="CR199" s="3">
        <f>VLOOKUP(A199,'BalanceSheet 15-8-19'!$A$11:$CS$476,96,FALSE)</f>
        <v>0</v>
      </c>
      <c r="CS199" s="3">
        <f t="shared" ref="CS199" si="19">SUM(B199:CR199)</f>
        <v>0</v>
      </c>
      <c r="CU199" s="19">
        <f>CS199-('BalanceSheet 15-8-19'!CS199-'BalanceSheet 15-8-19'!CV199-'BalanceSheet 15-8-19'!CW199)</f>
        <v>0</v>
      </c>
      <c r="CW199" s="132">
        <f t="shared" si="8"/>
        <v>0</v>
      </c>
      <c r="CZ199" s="148">
        <f>HLOOKUP(A199,CJE!$I$5:$TV$2054,2050, FALSE)</f>
        <v>0</v>
      </c>
      <c r="DB199" s="148">
        <f t="shared" si="9"/>
        <v>0</v>
      </c>
    </row>
    <row r="200" spans="1:108" x14ac:dyDescent="0.2">
      <c r="A200" s="3" t="str">
        <f>'BalanceSheet 15-8-19'!A200</f>
        <v>200-102-01 - Acc. Dep. - Bldg. &amp; Improv.</v>
      </c>
      <c r="B200" s="3">
        <f>VLOOKUP(A200,'BalanceSheet 15-8-19'!$A$11:$CN$476,2,FALSE)</f>
        <v>0</v>
      </c>
      <c r="C200" s="3">
        <f>VLOOKUP(A200,'BalanceSheet 15-8-19'!$A$11:$CN$476,3,FALSE)</f>
        <v>0</v>
      </c>
      <c r="D200" s="3">
        <f>VLOOKUP(A200,'BalanceSheet 15-8-19'!$A$11:$CN$476,4,FALSE)</f>
        <v>0</v>
      </c>
      <c r="E200" s="3">
        <f>VLOOKUP(A200,'BalanceSheet 15-8-19'!$A$11:$CN$476,5,FALSE)</f>
        <v>0</v>
      </c>
      <c r="F200" s="3">
        <f>VLOOKUP(A200,'BalanceSheet 15-8-19'!$A$11:$CN$476,6,FALSE)</f>
        <v>-1346.7453796499999</v>
      </c>
      <c r="G200" s="3">
        <f>VLOOKUP(A200,'BalanceSheet 15-8-19'!$A$11:$CN$476,7,FALSE)</f>
        <v>-1346.7453796499999</v>
      </c>
      <c r="H200" s="3">
        <f>VLOOKUP(A200,'BalanceSheet 15-8-19'!$A$11:$CN$476,8,FALSE)</f>
        <v>-1346.7453796499999</v>
      </c>
      <c r="I200" s="3">
        <f>VLOOKUP(A200,'BalanceSheet 15-8-19'!$A$11:$CN$476,9,FALSE)</f>
        <v>-1346.7453796499999</v>
      </c>
      <c r="J200" s="3"/>
      <c r="K200" s="3">
        <f>VLOOKUP(A200,'BalanceSheet 15-8-19'!$A$11:$CN$476,11,FALSE)</f>
        <v>-1346.7453796499999</v>
      </c>
      <c r="L200" s="3">
        <f>VLOOKUP(A200,'BalanceSheet 15-8-19'!$A$11:$CN$476,12,FALSE)</f>
        <v>-1346.7453796499999</v>
      </c>
      <c r="M200" s="3">
        <f>VLOOKUP(A200,'BalanceSheet 15-8-19'!$A$11:$CN$476,13,FALSE)</f>
        <v>-1346.7453796499999</v>
      </c>
      <c r="N200" s="3">
        <f>VLOOKUP(A200,'BalanceSheet 15-8-19'!$A$11:$CN$476,14,FALSE)</f>
        <v>-1346.7453796499999</v>
      </c>
      <c r="O200" s="3">
        <f>VLOOKUP(A200,'BalanceSheet 15-8-19'!$A$11:$CN$476,15,FALSE)</f>
        <v>-1346.7453796499999</v>
      </c>
      <c r="P200" s="3">
        <f>VLOOKUP(A200,'BalanceSheet 15-8-19'!$A$11:$CN$476,16,FALSE)</f>
        <v>-1346.7453796499999</v>
      </c>
      <c r="Q200" s="3">
        <f>VLOOKUP(A200,'BalanceSheet 15-8-19'!$A$11:$CN$476,17,FALSE)</f>
        <v>-1346.7453796499999</v>
      </c>
      <c r="R200" s="3">
        <f>VLOOKUP(A200,'BalanceSheet 15-8-19'!$A$11:$CN$476,18,FALSE)</f>
        <v>-1346.7453796499999</v>
      </c>
      <c r="S200" s="3">
        <f>VLOOKUP(A200,'BalanceSheet 15-8-19'!$A$11:$CN$476,19,FALSE)</f>
        <v>-1346.7453796499999</v>
      </c>
      <c r="T200" s="3">
        <f>VLOOKUP(A200,'BalanceSheet 15-8-19'!$A$11:$CN$476,20,FALSE)</f>
        <v>-1346.7453796499999</v>
      </c>
      <c r="U200" s="3">
        <f>VLOOKUP(A200,'BalanceSheet 15-8-19'!$A$11:$CN$476,21,FALSE)</f>
        <v>-1346.7453796499999</v>
      </c>
      <c r="V200" s="3">
        <f>VLOOKUP(A200,'BalanceSheet 15-8-19'!$A$11:$CN$476,22,FALSE)</f>
        <v>-1346.7453796499999</v>
      </c>
      <c r="W200" s="3">
        <f>VLOOKUP(A200,'BalanceSheet 15-8-19'!$A$11:$CN$476,23,FALSE)</f>
        <v>-1346.7453796499999</v>
      </c>
      <c r="X200" s="3">
        <f>VLOOKUP(A200,'BalanceSheet 15-8-19'!$A$11:$CN$476,24,FALSE)</f>
        <v>-1346.7453796499999</v>
      </c>
      <c r="Y200" s="3">
        <f>VLOOKUP(A200,'BalanceSheet 15-8-19'!$A$11:$CN$476,25,FALSE)</f>
        <v>-1346.7453796499999</v>
      </c>
      <c r="Z200" s="3">
        <f>VLOOKUP(A200,'BalanceSheet 15-8-19'!$A$11:$CN$476,26,FALSE)</f>
        <v>-1346.7453796499999</v>
      </c>
      <c r="AA200" s="3">
        <f>VLOOKUP(A200,'BalanceSheet 15-8-19'!$A$11:$CN$476,27,FALSE)</f>
        <v>-1346.7453796499999</v>
      </c>
      <c r="AB200" s="3">
        <f>VLOOKUP(A200,'BalanceSheet 15-8-19'!$A$11:$CN$476,28,FALSE)</f>
        <v>-1346.7453796499999</v>
      </c>
      <c r="AC200" s="3">
        <f>VLOOKUP(A200,'BalanceSheet 15-8-19'!$A$11:$CN$476,29,FALSE)</f>
        <v>-1346.7453796499999</v>
      </c>
      <c r="AD200" s="3">
        <f>VLOOKUP(A200,'BalanceSheet 15-8-19'!$A$11:$CN$476,30,FALSE)</f>
        <v>-1346.7453796499999</v>
      </c>
      <c r="AE200" s="3">
        <f>VLOOKUP(A200,'BalanceSheet 15-8-19'!$A$11:$CN$476,31,FALSE)</f>
        <v>-1346.7453796499999</v>
      </c>
      <c r="AF200" s="3">
        <f>VLOOKUP(A200,'BalanceSheet 15-8-19'!$A$11:$CN$476,32,FALSE)</f>
        <v>-1346.7453796499999</v>
      </c>
      <c r="AG200" s="3">
        <f>VLOOKUP(A200,'BalanceSheet 15-8-19'!$A$11:$CN$476,33,FALSE)</f>
        <v>-1346.7453796499999</v>
      </c>
      <c r="AH200" s="3">
        <f>VLOOKUP(A200,'BalanceSheet 15-8-19'!$A$11:$CN$476,34,FALSE)</f>
        <v>-1346.7453796499999</v>
      </c>
      <c r="AI200" s="3">
        <f>VLOOKUP(A200,'BalanceSheet 15-8-19'!$A$11:$CN$476,35,FALSE)</f>
        <v>-1346.7453796499999</v>
      </c>
      <c r="AJ200" s="3">
        <f>VLOOKUP(A200,'BalanceSheet 15-8-19'!$A$11:$CN$476,36,FALSE)</f>
        <v>-1346.7453796499999</v>
      </c>
      <c r="AK200" s="3">
        <f>VLOOKUP(A200,'BalanceSheet 15-8-19'!$A$11:$CN$476,37,FALSE)</f>
        <v>-1346.7453796499999</v>
      </c>
      <c r="AL200" s="3">
        <f>VLOOKUP(A200,'BalanceSheet 15-8-19'!$A$11:$CN$476,38,FALSE)</f>
        <v>-1346.7453796499999</v>
      </c>
      <c r="AM200" s="3">
        <f>VLOOKUP(A200,'BalanceSheet 15-8-19'!$A$11:$CN$476,39,FALSE)</f>
        <v>-1346.7453796499999</v>
      </c>
      <c r="AN200" s="3">
        <f>VLOOKUP(A200,'BalanceSheet 15-8-19'!$A$11:$CN$476,40,FALSE)</f>
        <v>-1346.7453796499999</v>
      </c>
      <c r="AO200" s="3">
        <f>VLOOKUP(A200,'BalanceSheet 15-8-19'!$A$11:$CN$476,41,FALSE)</f>
        <v>-1346.7453796499999</v>
      </c>
      <c r="AP200" s="3">
        <f>VLOOKUP(A200,'BalanceSheet 15-8-19'!$A$11:$CN$476,42,FALSE)</f>
        <v>-1346.7453796499999</v>
      </c>
      <c r="AQ200" s="3">
        <f>VLOOKUP(A200,'BalanceSheet 15-8-19'!$A$11:$CN$476,43,FALSE)</f>
        <v>-1346.7453796499999</v>
      </c>
      <c r="AR200" s="3">
        <f>VLOOKUP(A200,'BalanceSheet 15-8-19'!$A$11:$CN$476,44,FALSE)</f>
        <v>-1346.7453796499999</v>
      </c>
      <c r="AS200" s="3">
        <f>VLOOKUP(A200,'BalanceSheet 15-8-19'!$A$11:$CN$476,45,FALSE)</f>
        <v>-1346.7453796499999</v>
      </c>
      <c r="AT200" s="3">
        <f>VLOOKUP(A200,'BalanceSheet 15-8-19'!$A$11:$CN$476,46,FALSE)</f>
        <v>-1346.7453796499999</v>
      </c>
      <c r="AU200" s="3">
        <f>VLOOKUP(A200,'BalanceSheet 15-8-19'!$A$11:$CN$476,47,FALSE)</f>
        <v>-1346.7453796499999</v>
      </c>
      <c r="AV200" s="3">
        <f>VLOOKUP(A200,'BalanceSheet 15-8-19'!$A$11:$CN$476,48,FALSE)</f>
        <v>-1346.7453796499999</v>
      </c>
      <c r="AW200" s="3">
        <f>VLOOKUP(A200,'BalanceSheet 15-8-19'!$A$11:$CN$476,49,FALSE)</f>
        <v>-1346.7453796499999</v>
      </c>
      <c r="AX200" s="3">
        <f>VLOOKUP(A200,'BalanceSheet 15-8-19'!$A$11:$CN$476,50,FALSE)</f>
        <v>-1346.7453796499999</v>
      </c>
      <c r="AY200" s="3">
        <f>VLOOKUP(A200,'BalanceSheet 15-8-19'!$A$11:$CN$476,51,FALSE)</f>
        <v>-1346.7453796499999</v>
      </c>
      <c r="AZ200" s="3">
        <f>VLOOKUP(A200,'BalanceSheet 15-8-19'!$A$11:$CN$476,52,FALSE)</f>
        <v>-1346.7453796499999</v>
      </c>
      <c r="BA200" s="3">
        <f>VLOOKUP(A200,'BalanceSheet 15-8-19'!$A$11:$CN$476,53,FALSE)</f>
        <v>-1346.7453796499999</v>
      </c>
      <c r="BB200" s="3">
        <f>VLOOKUP(A200,'BalanceSheet 15-8-19'!$A$11:$CN$476,54,FALSE)</f>
        <v>-1346.7453796499999</v>
      </c>
      <c r="BC200" s="3">
        <f>VLOOKUP(A200,'BalanceSheet 15-8-19'!$A$11:$CN$476,55,FALSE)</f>
        <v>-1346.7453796499999</v>
      </c>
      <c r="BD200" s="3">
        <f>VLOOKUP(A200,'BalanceSheet 15-8-19'!$A$11:$CN$476,56,FALSE)</f>
        <v>-1346.7453796499999</v>
      </c>
      <c r="BE200" s="3">
        <f>VLOOKUP(A200,'BalanceSheet 15-8-19'!$A$11:$CN$476,57,FALSE)</f>
        <v>-1346.7453796499999</v>
      </c>
      <c r="BF200" s="3">
        <f>VLOOKUP(A200,'BalanceSheet 15-8-19'!$A$11:$CN$476,58,FALSE)</f>
        <v>-1346.7453796499999</v>
      </c>
      <c r="BG200" s="12">
        <f>VLOOKUP(A200,'BalanceSheet 15-8-19'!$A$11:$CN$476,59,FALSE)</f>
        <v>-1346.7453796499999</v>
      </c>
      <c r="BH200" s="3">
        <f>VLOOKUP(A200,'BalanceSheet 15-8-19'!$A$11:$CN$476,60,FALSE)</f>
        <v>-1346.7453796499999</v>
      </c>
      <c r="BI200" s="3">
        <f>VLOOKUP(A200,'BalanceSheet 15-8-19'!$A$11:$CN$476,61,FALSE)</f>
        <v>-1346.7453796499999</v>
      </c>
      <c r="BJ200" s="3">
        <f>VLOOKUP(A200,'BalanceSheet 15-8-19'!$A$11:$CN$476,62,FALSE)</f>
        <v>-1346.7453796499999</v>
      </c>
      <c r="BK200" s="3"/>
      <c r="BL200" s="3">
        <f>VLOOKUP(A200,'BalanceSheet 15-8-19'!$A$11:$CN$476,64,FALSE)</f>
        <v>-1346.7453796499999</v>
      </c>
      <c r="BM200" s="3">
        <f>VLOOKUP(A200,'BalanceSheet 15-8-19'!$A$11:$CN$476,65,FALSE)</f>
        <v>-1346.7453796499999</v>
      </c>
      <c r="BN200" s="3">
        <f>VLOOKUP(A200,'BalanceSheet 15-8-19'!$A$11:$CN$476,66,FALSE)</f>
        <v>-1346.7453796499999</v>
      </c>
      <c r="BO200" s="3">
        <f>VLOOKUP(A200,'BalanceSheet 15-8-19'!$A$11:$CN$476,67,FALSE)</f>
        <v>-1346.7453796499999</v>
      </c>
      <c r="BP200" s="3">
        <f>VLOOKUP(A200,'BalanceSheet 15-8-19'!$A$11:$CN$476,68,FALSE)</f>
        <v>-1346.7453796499999</v>
      </c>
      <c r="BQ200" s="3">
        <f>VLOOKUP(A200,'BalanceSheet 15-8-19'!$A$11:$CN$476,69,FALSE)</f>
        <v>-1346.7453796499999</v>
      </c>
      <c r="BR200" s="3">
        <f>VLOOKUP(A200,'BalanceSheet 15-8-19'!$A$11:$CN$476,70,FALSE)</f>
        <v>-1346.7453796499999</v>
      </c>
      <c r="BS200" s="3">
        <f>VLOOKUP(A200,'BalanceSheet 15-8-19'!$A$11:$CN$476,71,FALSE)</f>
        <v>-1346.7453796499999</v>
      </c>
      <c r="BT200" s="3">
        <f>VLOOKUP(A200,'BalanceSheet 15-8-19'!$A$11:$CN$476,72,FALSE)</f>
        <v>-1346.7453796499999</v>
      </c>
      <c r="BU200" s="3">
        <f>VLOOKUP(A200,'BalanceSheet 15-8-19'!$A$11:$CN$476,73,FALSE)</f>
        <v>-1346.7453796499999</v>
      </c>
      <c r="BV200" s="3">
        <f>VLOOKUP(A200,'BalanceSheet 15-8-19'!$A$11:$CN$476,74,FALSE)</f>
        <v>-1346.7453796499999</v>
      </c>
      <c r="BW200" s="3">
        <f>VLOOKUP(A200,'BalanceSheet 15-8-19'!$A$11:$CN$476,75,FALSE)</f>
        <v>-1346.7453796499999</v>
      </c>
      <c r="BX200" s="3">
        <f>VLOOKUP(A200,'BalanceSheet 15-8-19'!$A$11:$CN$476,76,FALSE)</f>
        <v>-1346.7453796499999</v>
      </c>
      <c r="BY200" s="3">
        <f>VLOOKUP(A200,'BalanceSheet 15-8-19'!$A$11:$CN$476,77,FALSE)</f>
        <v>-1346.7453796499999</v>
      </c>
      <c r="BZ200" s="3">
        <f>VLOOKUP(A200,'BalanceSheet 15-8-19'!$A$11:$CN$476,78,FALSE)</f>
        <v>-1346.7453796499999</v>
      </c>
      <c r="CA200" s="3">
        <f>VLOOKUP(A200,'BalanceSheet 15-8-19'!$A$11:$CN$476,79,FALSE)</f>
        <v>-1346.7453796499999</v>
      </c>
      <c r="CB200" s="3">
        <f>VLOOKUP(A200,'BalanceSheet 15-8-19'!$A$11:$CN$476,80,FALSE)</f>
        <v>-1346.7453796499999</v>
      </c>
      <c r="CC200" s="3">
        <f>VLOOKUP(A200,'BalanceSheet 15-8-19'!$A$11:$CN$476,81,FALSE)</f>
        <v>-1346.7453796499999</v>
      </c>
      <c r="CD200" s="3">
        <f>VLOOKUP(A200,'BalanceSheet 15-8-19'!$A$11:$CN$476,82,FALSE)</f>
        <v>-1346.7453796499999</v>
      </c>
      <c r="CE200" s="3">
        <f>VLOOKUP(A200,'BalanceSheet 15-8-19'!$A$11:$CN$476,83,FALSE)</f>
        <v>-1346.7453796499999</v>
      </c>
      <c r="CF200" s="3">
        <f>VLOOKUP(A200,'BalanceSheet 15-8-19'!$A$11:$CN$476,84,FALSE)</f>
        <v>-1346.7453796499999</v>
      </c>
      <c r="CG200" s="3">
        <f>VLOOKUP(A200,'BalanceSheet 15-8-19'!$A$11:$CN$476,85,FALSE)</f>
        <v>-1346.7453796499999</v>
      </c>
      <c r="CH200" s="3">
        <f>VLOOKUP(A200,'BalanceSheet 15-8-19'!$A$11:$CN$476,86,FALSE)</f>
        <v>-1346.7453796499999</v>
      </c>
      <c r="CI200" s="3">
        <f>VLOOKUP(A200,'BalanceSheet 15-8-19'!$A$11:$CN$476,87,FALSE)</f>
        <v>-1346.7453796499999</v>
      </c>
      <c r="CJ200" s="3">
        <f>VLOOKUP(A200,'BalanceSheet 15-8-19'!$A$11:$CN$476,88,FALSE)</f>
        <v>-1346.7453796499999</v>
      </c>
      <c r="CK200" s="3">
        <f>VLOOKUP(A200,'BalanceSheet 15-8-19'!$A$11:$CN$476,89,FALSE)</f>
        <v>-1346.7453796499999</v>
      </c>
      <c r="CL200" s="3">
        <f>VLOOKUP(A200,'BalanceSheet 15-8-19'!$A$11:$CN$476,90,FALSE)</f>
        <v>-1346.7453796499999</v>
      </c>
      <c r="CM200" s="3">
        <f>VLOOKUP(A200,'BalanceSheet 15-8-19'!$A$11:$CN$476,91,FALSE)</f>
        <v>-1346.7453796499999</v>
      </c>
      <c r="CN200" s="3">
        <f>VLOOKUP(A200,'BalanceSheet 15-8-19'!$A$11:$CS$476,92,FALSE)</f>
        <v>-1346.7453796499999</v>
      </c>
      <c r="CO200" s="3">
        <f>VLOOKUP(A200,'BalanceSheet 15-8-19'!$A$11:$CS$476,93,FALSE)</f>
        <v>-1346.7453796499999</v>
      </c>
      <c r="CP200" s="3">
        <f>VLOOKUP(A200,'BalanceSheet 15-8-19'!$A$11:$CS$476,94,FALSE)</f>
        <v>-1346.7453796499999</v>
      </c>
      <c r="CQ200" s="3">
        <f>VLOOKUP(A200,'BalanceSheet 15-8-19'!$A$11:$CS$476,95,FALSE)</f>
        <v>-1346.7453796499999</v>
      </c>
      <c r="CR200" s="3">
        <f>VLOOKUP(A200,'BalanceSheet 15-8-19'!$A$11:$CS$476,96,FALSE)</f>
        <v>-1346.7453796499999</v>
      </c>
      <c r="CS200" s="3">
        <f t="shared" si="10"/>
        <v>-119860.33878885015</v>
      </c>
      <c r="CU200" s="19">
        <f>CS200-('BalanceSheet 15-8-19'!CS200-'BalanceSheet 15-8-19'!CV200-'BalanceSheet 15-8-19'!CW200)</f>
        <v>0</v>
      </c>
      <c r="CW200" s="132">
        <f t="shared" si="8"/>
        <v>-36362.125250550002</v>
      </c>
      <c r="CZ200" s="148">
        <f>HLOOKUP(A200,CJE!$I$5:$TV$2054,2050, FALSE)</f>
        <v>0</v>
      </c>
      <c r="DB200" s="148">
        <f t="shared" si="9"/>
        <v>-83498.213538300013</v>
      </c>
    </row>
    <row r="201" spans="1:108" x14ac:dyDescent="0.2">
      <c r="A201" s="3" t="str">
        <f>'BalanceSheet 15-8-19'!A201</f>
        <v>200-102-02 - Acc. Dep. - Computer and Equipment</v>
      </c>
      <c r="B201" s="3">
        <f>VLOOKUP(A201,'BalanceSheet 15-8-19'!$A$11:$CN$476,2,FALSE)</f>
        <v>0</v>
      </c>
      <c r="C201" s="3">
        <f>VLOOKUP(A201,'BalanceSheet 15-8-19'!$A$11:$CN$476,3,FALSE)</f>
        <v>0</v>
      </c>
      <c r="D201" s="3">
        <f>VLOOKUP(A201,'BalanceSheet 15-8-19'!$A$11:$CN$476,4,FALSE)</f>
        <v>0</v>
      </c>
      <c r="E201" s="3">
        <f>VLOOKUP(A201,'BalanceSheet 15-8-19'!$A$11:$CN$476,5,FALSE)</f>
        <v>0</v>
      </c>
      <c r="F201" s="3">
        <f>VLOOKUP(A201,'BalanceSheet 15-8-19'!$A$11:$CN$476,6,FALSE)</f>
        <v>-1716.7374179999999</v>
      </c>
      <c r="G201" s="3">
        <f>VLOOKUP(A201,'BalanceSheet 15-8-19'!$A$11:$CN$476,7,FALSE)</f>
        <v>-1716.7374179999999</v>
      </c>
      <c r="H201" s="3">
        <f>VLOOKUP(A201,'BalanceSheet 15-8-19'!$A$11:$CN$476,8,FALSE)</f>
        <v>-1716.7374179999999</v>
      </c>
      <c r="I201" s="3">
        <f>VLOOKUP(A201,'BalanceSheet 15-8-19'!$A$11:$CN$476,9,FALSE)</f>
        <v>-1716.7374179999999</v>
      </c>
      <c r="J201" s="3"/>
      <c r="K201" s="3">
        <f>VLOOKUP(A201,'BalanceSheet 15-8-19'!$A$11:$CN$476,11,FALSE)</f>
        <v>-1716.7374179999999</v>
      </c>
      <c r="L201" s="3">
        <f>VLOOKUP(A201,'BalanceSheet 15-8-19'!$A$11:$CN$476,12,FALSE)</f>
        <v>-1716.7374179999999</v>
      </c>
      <c r="M201" s="3">
        <f>VLOOKUP(A201,'BalanceSheet 15-8-19'!$A$11:$CN$476,13,FALSE)</f>
        <v>-1716.7374179999999</v>
      </c>
      <c r="N201" s="3">
        <f>VLOOKUP(A201,'BalanceSheet 15-8-19'!$A$11:$CN$476,14,FALSE)</f>
        <v>-1716.7374179999999</v>
      </c>
      <c r="O201" s="3">
        <f>VLOOKUP(A201,'BalanceSheet 15-8-19'!$A$11:$CN$476,15,FALSE)</f>
        <v>-1716.7374179999999</v>
      </c>
      <c r="P201" s="3">
        <f>VLOOKUP(A201,'BalanceSheet 15-8-19'!$A$11:$CN$476,16,FALSE)</f>
        <v>-1716.7374179999999</v>
      </c>
      <c r="Q201" s="3">
        <f>VLOOKUP(A201,'BalanceSheet 15-8-19'!$A$11:$CN$476,17,FALSE)</f>
        <v>-1716.7374179999999</v>
      </c>
      <c r="R201" s="3">
        <f>VLOOKUP(A201,'BalanceSheet 15-8-19'!$A$11:$CN$476,18,FALSE)</f>
        <v>-1716.7374179999999</v>
      </c>
      <c r="S201" s="3">
        <f>VLOOKUP(A201,'BalanceSheet 15-8-19'!$A$11:$CN$476,19,FALSE)</f>
        <v>-1716.7374179999999</v>
      </c>
      <c r="T201" s="3">
        <f>VLOOKUP(A201,'BalanceSheet 15-8-19'!$A$11:$CN$476,20,FALSE)</f>
        <v>-1716.7374179999999</v>
      </c>
      <c r="U201" s="3">
        <f>VLOOKUP(A201,'BalanceSheet 15-8-19'!$A$11:$CN$476,21,FALSE)</f>
        <v>-1716.7374179999999</v>
      </c>
      <c r="V201" s="3">
        <f>VLOOKUP(A201,'BalanceSheet 15-8-19'!$A$11:$CN$476,22,FALSE)</f>
        <v>-1716.7374179999999</v>
      </c>
      <c r="W201" s="3">
        <f>VLOOKUP(A201,'BalanceSheet 15-8-19'!$A$11:$CN$476,23,FALSE)</f>
        <v>-1716.7374179999999</v>
      </c>
      <c r="X201" s="3">
        <f>VLOOKUP(A201,'BalanceSheet 15-8-19'!$A$11:$CN$476,24,FALSE)</f>
        <v>-1716.7374179999999</v>
      </c>
      <c r="Y201" s="3">
        <f>VLOOKUP(A201,'BalanceSheet 15-8-19'!$A$11:$CN$476,25,FALSE)</f>
        <v>-1716.7374179999999</v>
      </c>
      <c r="Z201" s="3">
        <f>VLOOKUP(A201,'BalanceSheet 15-8-19'!$A$11:$CN$476,26,FALSE)</f>
        <v>-1716.7374179999999</v>
      </c>
      <c r="AA201" s="3">
        <f>VLOOKUP(A201,'BalanceSheet 15-8-19'!$A$11:$CN$476,27,FALSE)</f>
        <v>-1716.7374179999999</v>
      </c>
      <c r="AB201" s="3">
        <f>VLOOKUP(A201,'BalanceSheet 15-8-19'!$A$11:$CN$476,28,FALSE)</f>
        <v>-1716.7374179999999</v>
      </c>
      <c r="AC201" s="3">
        <f>VLOOKUP(A201,'BalanceSheet 15-8-19'!$A$11:$CN$476,29,FALSE)</f>
        <v>-1716.7374179999999</v>
      </c>
      <c r="AD201" s="3">
        <f>VLOOKUP(A201,'BalanceSheet 15-8-19'!$A$11:$CN$476,30,FALSE)</f>
        <v>-1716.7374179999999</v>
      </c>
      <c r="AE201" s="3">
        <f>VLOOKUP(A201,'BalanceSheet 15-8-19'!$A$11:$CN$476,31,FALSE)</f>
        <v>-1716.7374179999999</v>
      </c>
      <c r="AF201" s="3">
        <f>VLOOKUP(A201,'BalanceSheet 15-8-19'!$A$11:$CN$476,32,FALSE)</f>
        <v>-1716.7374179999999</v>
      </c>
      <c r="AG201" s="3">
        <f>VLOOKUP(A201,'BalanceSheet 15-8-19'!$A$11:$CN$476,33,FALSE)</f>
        <v>-1716.7374179999999</v>
      </c>
      <c r="AH201" s="3">
        <f>VLOOKUP(A201,'BalanceSheet 15-8-19'!$A$11:$CN$476,34,FALSE)</f>
        <v>-1716.7374179999999</v>
      </c>
      <c r="AI201" s="3">
        <f>VLOOKUP(A201,'BalanceSheet 15-8-19'!$A$11:$CN$476,35,FALSE)</f>
        <v>-1716.7374179999999</v>
      </c>
      <c r="AJ201" s="3">
        <f>VLOOKUP(A201,'BalanceSheet 15-8-19'!$A$11:$CN$476,36,FALSE)</f>
        <v>-1716.7374179999999</v>
      </c>
      <c r="AK201" s="3">
        <f>VLOOKUP(A201,'BalanceSheet 15-8-19'!$A$11:$CN$476,37,FALSE)</f>
        <v>-1716.7374179999999</v>
      </c>
      <c r="AL201" s="3">
        <f>VLOOKUP(A201,'BalanceSheet 15-8-19'!$A$11:$CN$476,38,FALSE)</f>
        <v>-1716.7374179999999</v>
      </c>
      <c r="AM201" s="3">
        <f>VLOOKUP(A201,'BalanceSheet 15-8-19'!$A$11:$CN$476,39,FALSE)</f>
        <v>-1716.7374179999999</v>
      </c>
      <c r="AN201" s="3">
        <f>VLOOKUP(A201,'BalanceSheet 15-8-19'!$A$11:$CN$476,40,FALSE)</f>
        <v>-1716.7374179999999</v>
      </c>
      <c r="AO201" s="3">
        <f>VLOOKUP(A201,'BalanceSheet 15-8-19'!$A$11:$CN$476,41,FALSE)</f>
        <v>-1716.7374179999999</v>
      </c>
      <c r="AP201" s="3">
        <f>VLOOKUP(A201,'BalanceSheet 15-8-19'!$A$11:$CN$476,42,FALSE)</f>
        <v>-1716.7374179999999</v>
      </c>
      <c r="AQ201" s="3">
        <f>VLOOKUP(A201,'BalanceSheet 15-8-19'!$A$11:$CN$476,43,FALSE)</f>
        <v>-1716.7374179999999</v>
      </c>
      <c r="AR201" s="3">
        <f>VLOOKUP(A201,'BalanceSheet 15-8-19'!$A$11:$CN$476,44,FALSE)</f>
        <v>-1716.7374179999999</v>
      </c>
      <c r="AS201" s="3">
        <f>VLOOKUP(A201,'BalanceSheet 15-8-19'!$A$11:$CN$476,45,FALSE)</f>
        <v>-1716.7374179999999</v>
      </c>
      <c r="AT201" s="3">
        <f>VLOOKUP(A201,'BalanceSheet 15-8-19'!$A$11:$CN$476,46,FALSE)</f>
        <v>-1716.7374179999999</v>
      </c>
      <c r="AU201" s="3">
        <f>VLOOKUP(A201,'BalanceSheet 15-8-19'!$A$11:$CN$476,47,FALSE)</f>
        <v>-1716.7374179999999</v>
      </c>
      <c r="AV201" s="3">
        <f>VLOOKUP(A201,'BalanceSheet 15-8-19'!$A$11:$CN$476,48,FALSE)</f>
        <v>-1716.7374179999999</v>
      </c>
      <c r="AW201" s="3">
        <f>VLOOKUP(A201,'BalanceSheet 15-8-19'!$A$11:$CN$476,49,FALSE)</f>
        <v>-1716.7374179999999</v>
      </c>
      <c r="AX201" s="3">
        <f>VLOOKUP(A201,'BalanceSheet 15-8-19'!$A$11:$CN$476,50,FALSE)</f>
        <v>-1716.7374179999999</v>
      </c>
      <c r="AY201" s="3">
        <f>VLOOKUP(A201,'BalanceSheet 15-8-19'!$A$11:$CN$476,51,FALSE)</f>
        <v>-1716.7374179999999</v>
      </c>
      <c r="AZ201" s="3">
        <f>VLOOKUP(A201,'BalanceSheet 15-8-19'!$A$11:$CN$476,52,FALSE)</f>
        <v>-1716.7374179999999</v>
      </c>
      <c r="BA201" s="3">
        <f>VLOOKUP(A201,'BalanceSheet 15-8-19'!$A$11:$CN$476,53,FALSE)</f>
        <v>-1716.7374179999999</v>
      </c>
      <c r="BB201" s="3">
        <f>VLOOKUP(A201,'BalanceSheet 15-8-19'!$A$11:$CN$476,54,FALSE)</f>
        <v>-1716.7374179999999</v>
      </c>
      <c r="BC201" s="3">
        <f>VLOOKUP(A201,'BalanceSheet 15-8-19'!$A$11:$CN$476,55,FALSE)</f>
        <v>-1716.7374179999999</v>
      </c>
      <c r="BD201" s="3">
        <f>VLOOKUP(A201,'BalanceSheet 15-8-19'!$A$11:$CN$476,56,FALSE)</f>
        <v>-1716.7374179999999</v>
      </c>
      <c r="BE201" s="3">
        <f>VLOOKUP(A201,'BalanceSheet 15-8-19'!$A$11:$CN$476,57,FALSE)</f>
        <v>-1716.7374179999999</v>
      </c>
      <c r="BF201" s="3">
        <f>VLOOKUP(A201,'BalanceSheet 15-8-19'!$A$11:$CN$476,58,FALSE)</f>
        <v>-1716.7374179999999</v>
      </c>
      <c r="BG201" s="12">
        <f>VLOOKUP(A201,'BalanceSheet 15-8-19'!$A$11:$CN$476,59,FALSE)</f>
        <v>-1716.7374179999999</v>
      </c>
      <c r="BH201" s="3">
        <f>VLOOKUP(A201,'BalanceSheet 15-8-19'!$A$11:$CN$476,60,FALSE)</f>
        <v>-1716.7374179999999</v>
      </c>
      <c r="BI201" s="3">
        <f>VLOOKUP(A201,'BalanceSheet 15-8-19'!$A$11:$CN$476,61,FALSE)</f>
        <v>-1716.7374179999999</v>
      </c>
      <c r="BJ201" s="3">
        <f>VLOOKUP(A201,'BalanceSheet 15-8-19'!$A$11:$CN$476,62,FALSE)</f>
        <v>-1716.7374179999999</v>
      </c>
      <c r="BK201" s="3"/>
      <c r="BL201" s="3">
        <f>VLOOKUP(A201,'BalanceSheet 15-8-19'!$A$11:$CN$476,64,FALSE)</f>
        <v>-1716.7374179999999</v>
      </c>
      <c r="BM201" s="3">
        <f>VLOOKUP(A201,'BalanceSheet 15-8-19'!$A$11:$CN$476,65,FALSE)</f>
        <v>-1716.7374179999999</v>
      </c>
      <c r="BN201" s="3">
        <f>VLOOKUP(A201,'BalanceSheet 15-8-19'!$A$11:$CN$476,66,FALSE)</f>
        <v>-1716.7374179999999</v>
      </c>
      <c r="BO201" s="3">
        <f>VLOOKUP(A201,'BalanceSheet 15-8-19'!$A$11:$CN$476,67,FALSE)</f>
        <v>-1716.7374179999999</v>
      </c>
      <c r="BP201" s="3">
        <f>VLOOKUP(A201,'BalanceSheet 15-8-19'!$A$11:$CN$476,68,FALSE)</f>
        <v>-1716.7374179999999</v>
      </c>
      <c r="BQ201" s="3">
        <f>VLOOKUP(A201,'BalanceSheet 15-8-19'!$A$11:$CN$476,69,FALSE)</f>
        <v>-1716.7374179999999</v>
      </c>
      <c r="BR201" s="3">
        <f>VLOOKUP(A201,'BalanceSheet 15-8-19'!$A$11:$CN$476,70,FALSE)</f>
        <v>-1716.7374179999999</v>
      </c>
      <c r="BS201" s="3">
        <f>VLOOKUP(A201,'BalanceSheet 15-8-19'!$A$11:$CN$476,71,FALSE)</f>
        <v>-1716.7374179999999</v>
      </c>
      <c r="BT201" s="3">
        <f>VLOOKUP(A201,'BalanceSheet 15-8-19'!$A$11:$CN$476,72,FALSE)</f>
        <v>-1716.7374179999999</v>
      </c>
      <c r="BU201" s="3">
        <f>VLOOKUP(A201,'BalanceSheet 15-8-19'!$A$11:$CN$476,73,FALSE)</f>
        <v>-1716.7374179999999</v>
      </c>
      <c r="BV201" s="3">
        <f>VLOOKUP(A201,'BalanceSheet 15-8-19'!$A$11:$CN$476,74,FALSE)</f>
        <v>-1716.7374179999999</v>
      </c>
      <c r="BW201" s="3">
        <f>VLOOKUP(A201,'BalanceSheet 15-8-19'!$A$11:$CN$476,75,FALSE)</f>
        <v>-1716.7374179999999</v>
      </c>
      <c r="BX201" s="3">
        <f>VLOOKUP(A201,'BalanceSheet 15-8-19'!$A$11:$CN$476,76,FALSE)</f>
        <v>-1716.7374179999999</v>
      </c>
      <c r="BY201" s="3">
        <f>VLOOKUP(A201,'BalanceSheet 15-8-19'!$A$11:$CN$476,77,FALSE)</f>
        <v>-1716.7374179999999</v>
      </c>
      <c r="BZ201" s="3">
        <f>VLOOKUP(A201,'BalanceSheet 15-8-19'!$A$11:$CN$476,78,FALSE)</f>
        <v>-1716.7374179999999</v>
      </c>
      <c r="CA201" s="3">
        <f>VLOOKUP(A201,'BalanceSheet 15-8-19'!$A$11:$CN$476,79,FALSE)</f>
        <v>-1716.7374179999999</v>
      </c>
      <c r="CB201" s="3">
        <f>VLOOKUP(A201,'BalanceSheet 15-8-19'!$A$11:$CN$476,80,FALSE)</f>
        <v>-1716.7374179999999</v>
      </c>
      <c r="CC201" s="3">
        <f>VLOOKUP(A201,'BalanceSheet 15-8-19'!$A$11:$CN$476,81,FALSE)</f>
        <v>-1716.7374179999999</v>
      </c>
      <c r="CD201" s="3">
        <f>VLOOKUP(A201,'BalanceSheet 15-8-19'!$A$11:$CN$476,82,FALSE)</f>
        <v>-1716.7374179999999</v>
      </c>
      <c r="CE201" s="3">
        <f>VLOOKUP(A201,'BalanceSheet 15-8-19'!$A$11:$CN$476,83,FALSE)</f>
        <v>-1716.7374179999999</v>
      </c>
      <c r="CF201" s="3">
        <f>VLOOKUP(A201,'BalanceSheet 15-8-19'!$A$11:$CN$476,84,FALSE)</f>
        <v>-1716.7374179999999</v>
      </c>
      <c r="CG201" s="3">
        <f>VLOOKUP(A201,'BalanceSheet 15-8-19'!$A$11:$CN$476,85,FALSE)</f>
        <v>-1716.7374179999999</v>
      </c>
      <c r="CH201" s="3">
        <f>VLOOKUP(A201,'BalanceSheet 15-8-19'!$A$11:$CN$476,86,FALSE)</f>
        <v>-1716.7374179999999</v>
      </c>
      <c r="CI201" s="3">
        <f>VLOOKUP(A201,'BalanceSheet 15-8-19'!$A$11:$CN$476,87,FALSE)</f>
        <v>-1716.7374179999999</v>
      </c>
      <c r="CJ201" s="3">
        <f>VLOOKUP(A201,'BalanceSheet 15-8-19'!$A$11:$CN$476,88,FALSE)</f>
        <v>-1716.7374179999999</v>
      </c>
      <c r="CK201" s="3">
        <f>VLOOKUP(A201,'BalanceSheet 15-8-19'!$A$11:$CN$476,89,FALSE)</f>
        <v>-1716.7374179999999</v>
      </c>
      <c r="CL201" s="3">
        <f>VLOOKUP(A201,'BalanceSheet 15-8-19'!$A$11:$CN$476,90,FALSE)</f>
        <v>-1716.7374179999999</v>
      </c>
      <c r="CM201" s="3">
        <f>VLOOKUP(A201,'BalanceSheet 15-8-19'!$A$11:$CN$476,91,FALSE)</f>
        <v>-1716.7374179999999</v>
      </c>
      <c r="CN201" s="3">
        <f>VLOOKUP(A201,'BalanceSheet 15-8-19'!$A$11:$CS$476,92,FALSE)</f>
        <v>-1716.7374179999999</v>
      </c>
      <c r="CO201" s="3">
        <f>VLOOKUP(A201,'BalanceSheet 15-8-19'!$A$11:$CS$476,93,FALSE)</f>
        <v>-1716.7374179999999</v>
      </c>
      <c r="CP201" s="3">
        <f>VLOOKUP(A201,'BalanceSheet 15-8-19'!$A$11:$CS$476,94,FALSE)</f>
        <v>-1716.7374179999999</v>
      </c>
      <c r="CQ201" s="3">
        <f>VLOOKUP(A201,'BalanceSheet 15-8-19'!$A$11:$CS$476,95,FALSE)</f>
        <v>-1716.7374179999999</v>
      </c>
      <c r="CR201" s="3">
        <f>VLOOKUP(A201,'BalanceSheet 15-8-19'!$A$11:$CS$476,96,FALSE)</f>
        <v>-1716.7374179999999</v>
      </c>
      <c r="CS201" s="3">
        <f t="shared" si="10"/>
        <v>-152789.63020200015</v>
      </c>
      <c r="CU201" s="19">
        <f>CS201-('BalanceSheet 15-8-19'!CS201-'BalanceSheet 15-8-19'!CV201-'BalanceSheet 15-8-19'!CW201)</f>
        <v>0</v>
      </c>
      <c r="CW201" s="132">
        <f t="shared" si="8"/>
        <v>-46351.910285999984</v>
      </c>
      <c r="CZ201" s="148">
        <f>HLOOKUP(A201,CJE!$I$5:$TV$2054,2050, FALSE)</f>
        <v>0</v>
      </c>
      <c r="DB201" s="148">
        <f t="shared" si="9"/>
        <v>-106437.71991600005</v>
      </c>
    </row>
    <row r="202" spans="1:108" x14ac:dyDescent="0.2">
      <c r="A202" s="3" t="str">
        <f>'BalanceSheet 15-8-19'!A202</f>
        <v>200-102-03 - Acc. Dep. - Vehicle</v>
      </c>
      <c r="B202" s="3">
        <f>VLOOKUP(A202,'BalanceSheet 15-8-19'!$A$11:$CN$476,2,FALSE)</f>
        <v>0</v>
      </c>
      <c r="C202" s="3">
        <f>VLOOKUP(A202,'BalanceSheet 15-8-19'!$A$11:$CN$476,3,FALSE)</f>
        <v>0</v>
      </c>
      <c r="D202" s="3">
        <f>VLOOKUP(A202,'BalanceSheet 15-8-19'!$A$11:$CN$476,4,FALSE)</f>
        <v>0</v>
      </c>
      <c r="E202" s="3">
        <f>VLOOKUP(A202,'BalanceSheet 15-8-19'!$A$11:$CN$476,5,FALSE)</f>
        <v>0</v>
      </c>
      <c r="F202" s="3">
        <f>VLOOKUP(A202,'BalanceSheet 15-8-19'!$A$11:$CN$476,6,FALSE)</f>
        <v>0</v>
      </c>
      <c r="G202" s="3">
        <f>VLOOKUP(A202,'BalanceSheet 15-8-19'!$A$11:$CN$476,7,FALSE)</f>
        <v>0</v>
      </c>
      <c r="H202" s="3">
        <f>VLOOKUP(A202,'BalanceSheet 15-8-19'!$A$11:$CN$476,8,FALSE)</f>
        <v>0</v>
      </c>
      <c r="I202" s="3">
        <f>VLOOKUP(A202,'BalanceSheet 15-8-19'!$A$11:$CN$476,9,FALSE)</f>
        <v>0</v>
      </c>
      <c r="J202" s="3"/>
      <c r="K202" s="3">
        <f>VLOOKUP(A202,'BalanceSheet 15-8-19'!$A$11:$CN$476,11,FALSE)</f>
        <v>0</v>
      </c>
      <c r="L202" s="3">
        <f>VLOOKUP(A202,'BalanceSheet 15-8-19'!$A$11:$CN$476,12,FALSE)</f>
        <v>0</v>
      </c>
      <c r="M202" s="3">
        <f>VLOOKUP(A202,'BalanceSheet 15-8-19'!$A$11:$CN$476,13,FALSE)</f>
        <v>0</v>
      </c>
      <c r="N202" s="3">
        <f>VLOOKUP(A202,'BalanceSheet 15-8-19'!$A$11:$CN$476,14,FALSE)</f>
        <v>0</v>
      </c>
      <c r="O202" s="3">
        <f>VLOOKUP(A202,'BalanceSheet 15-8-19'!$A$11:$CN$476,15,FALSE)</f>
        <v>0</v>
      </c>
      <c r="P202" s="3">
        <f>VLOOKUP(A202,'BalanceSheet 15-8-19'!$A$11:$CN$476,16,FALSE)</f>
        <v>0</v>
      </c>
      <c r="Q202" s="3">
        <f>VLOOKUP(A202,'BalanceSheet 15-8-19'!$A$11:$CN$476,17,FALSE)</f>
        <v>0</v>
      </c>
      <c r="R202" s="3">
        <f>VLOOKUP(A202,'BalanceSheet 15-8-19'!$A$11:$CN$476,18,FALSE)</f>
        <v>0</v>
      </c>
      <c r="S202" s="3">
        <f>VLOOKUP(A202,'BalanceSheet 15-8-19'!$A$11:$CN$476,19,FALSE)</f>
        <v>0</v>
      </c>
      <c r="T202" s="3">
        <f>VLOOKUP(A202,'BalanceSheet 15-8-19'!$A$11:$CN$476,20,FALSE)</f>
        <v>0</v>
      </c>
      <c r="U202" s="3">
        <f>VLOOKUP(A202,'BalanceSheet 15-8-19'!$A$11:$CN$476,21,FALSE)</f>
        <v>0</v>
      </c>
      <c r="V202" s="3">
        <f>VLOOKUP(A202,'BalanceSheet 15-8-19'!$A$11:$CN$476,22,FALSE)</f>
        <v>0</v>
      </c>
      <c r="W202" s="3">
        <f>VLOOKUP(A202,'BalanceSheet 15-8-19'!$A$11:$CN$476,23,FALSE)</f>
        <v>0</v>
      </c>
      <c r="X202" s="3">
        <f>VLOOKUP(A202,'BalanceSheet 15-8-19'!$A$11:$CN$476,24,FALSE)</f>
        <v>0</v>
      </c>
      <c r="Y202" s="3">
        <f>VLOOKUP(A202,'BalanceSheet 15-8-19'!$A$11:$CN$476,25,FALSE)</f>
        <v>0</v>
      </c>
      <c r="Z202" s="3">
        <f>VLOOKUP(A202,'BalanceSheet 15-8-19'!$A$11:$CN$476,26,FALSE)</f>
        <v>0</v>
      </c>
      <c r="AA202" s="3">
        <f>VLOOKUP(A202,'BalanceSheet 15-8-19'!$A$11:$CN$476,27,FALSE)</f>
        <v>0</v>
      </c>
      <c r="AB202" s="3">
        <f>VLOOKUP(A202,'BalanceSheet 15-8-19'!$A$11:$CN$476,28,FALSE)</f>
        <v>0</v>
      </c>
      <c r="AC202" s="3">
        <f>VLOOKUP(A202,'BalanceSheet 15-8-19'!$A$11:$CN$476,29,FALSE)</f>
        <v>0</v>
      </c>
      <c r="AD202" s="3">
        <f>VLOOKUP(A202,'BalanceSheet 15-8-19'!$A$11:$CN$476,30,FALSE)</f>
        <v>0</v>
      </c>
      <c r="AE202" s="3">
        <f>VLOOKUP(A202,'BalanceSheet 15-8-19'!$A$11:$CN$476,31,FALSE)</f>
        <v>0</v>
      </c>
      <c r="AF202" s="3">
        <f>VLOOKUP(A202,'BalanceSheet 15-8-19'!$A$11:$CN$476,32,FALSE)</f>
        <v>0</v>
      </c>
      <c r="AG202" s="3">
        <f>VLOOKUP(A202,'BalanceSheet 15-8-19'!$A$11:$CN$476,33,FALSE)</f>
        <v>0</v>
      </c>
      <c r="AH202" s="3">
        <f>VLOOKUP(A202,'BalanceSheet 15-8-19'!$A$11:$CN$476,34,FALSE)</f>
        <v>0</v>
      </c>
      <c r="AI202" s="3">
        <f>VLOOKUP(A202,'BalanceSheet 15-8-19'!$A$11:$CN$476,35,FALSE)</f>
        <v>0</v>
      </c>
      <c r="AJ202" s="3">
        <f>VLOOKUP(A202,'BalanceSheet 15-8-19'!$A$11:$CN$476,36,FALSE)</f>
        <v>0</v>
      </c>
      <c r="AK202" s="3">
        <f>VLOOKUP(A202,'BalanceSheet 15-8-19'!$A$11:$CN$476,37,FALSE)</f>
        <v>0</v>
      </c>
      <c r="AL202" s="3">
        <f>VLOOKUP(A202,'BalanceSheet 15-8-19'!$A$11:$CN$476,38,FALSE)</f>
        <v>0</v>
      </c>
      <c r="AM202" s="3">
        <f>VLOOKUP(A202,'BalanceSheet 15-8-19'!$A$11:$CN$476,39,FALSE)</f>
        <v>0</v>
      </c>
      <c r="AN202" s="3">
        <f>VLOOKUP(A202,'BalanceSheet 15-8-19'!$A$11:$CN$476,40,FALSE)</f>
        <v>0</v>
      </c>
      <c r="AO202" s="3">
        <f>VLOOKUP(A202,'BalanceSheet 15-8-19'!$A$11:$CN$476,41,FALSE)</f>
        <v>0</v>
      </c>
      <c r="AP202" s="3">
        <f>VLOOKUP(A202,'BalanceSheet 15-8-19'!$A$11:$CN$476,42,FALSE)</f>
        <v>0</v>
      </c>
      <c r="AQ202" s="3">
        <f>VLOOKUP(A202,'BalanceSheet 15-8-19'!$A$11:$CN$476,43,FALSE)</f>
        <v>0</v>
      </c>
      <c r="AR202" s="3">
        <f>VLOOKUP(A202,'BalanceSheet 15-8-19'!$A$11:$CN$476,44,FALSE)</f>
        <v>0</v>
      </c>
      <c r="AS202" s="3">
        <f>VLOOKUP(A202,'BalanceSheet 15-8-19'!$A$11:$CN$476,45,FALSE)</f>
        <v>0</v>
      </c>
      <c r="AT202" s="3">
        <f>VLOOKUP(A202,'BalanceSheet 15-8-19'!$A$11:$CN$476,46,FALSE)</f>
        <v>0</v>
      </c>
      <c r="AU202" s="3">
        <f>VLOOKUP(A202,'BalanceSheet 15-8-19'!$A$11:$CN$476,47,FALSE)</f>
        <v>0</v>
      </c>
      <c r="AV202" s="3">
        <f>VLOOKUP(A202,'BalanceSheet 15-8-19'!$A$11:$CN$476,48,FALSE)</f>
        <v>0</v>
      </c>
      <c r="AW202" s="3">
        <f>VLOOKUP(A202,'BalanceSheet 15-8-19'!$A$11:$CN$476,49,FALSE)</f>
        <v>0</v>
      </c>
      <c r="AX202" s="3">
        <f>VLOOKUP(A202,'BalanceSheet 15-8-19'!$A$11:$CN$476,50,FALSE)</f>
        <v>0</v>
      </c>
      <c r="AY202" s="3">
        <f>VLOOKUP(A202,'BalanceSheet 15-8-19'!$A$11:$CN$476,51,FALSE)</f>
        <v>0</v>
      </c>
      <c r="AZ202" s="3">
        <f>VLOOKUP(A202,'BalanceSheet 15-8-19'!$A$11:$CN$476,52,FALSE)</f>
        <v>0</v>
      </c>
      <c r="BA202" s="3">
        <f>VLOOKUP(A202,'BalanceSheet 15-8-19'!$A$11:$CN$476,53,FALSE)</f>
        <v>0</v>
      </c>
      <c r="BB202" s="3">
        <f>VLOOKUP(A202,'BalanceSheet 15-8-19'!$A$11:$CN$476,54,FALSE)</f>
        <v>0</v>
      </c>
      <c r="BC202" s="3">
        <f>VLOOKUP(A202,'BalanceSheet 15-8-19'!$A$11:$CN$476,55,FALSE)</f>
        <v>0</v>
      </c>
      <c r="BD202" s="3">
        <f>VLOOKUP(A202,'BalanceSheet 15-8-19'!$A$11:$CN$476,56,FALSE)</f>
        <v>0</v>
      </c>
      <c r="BE202" s="3">
        <f>VLOOKUP(A202,'BalanceSheet 15-8-19'!$A$11:$CN$476,57,FALSE)</f>
        <v>0</v>
      </c>
      <c r="BF202" s="3">
        <f>VLOOKUP(A202,'BalanceSheet 15-8-19'!$A$11:$CN$476,58,FALSE)</f>
        <v>0</v>
      </c>
      <c r="BG202" s="12">
        <f>VLOOKUP(A202,'BalanceSheet 15-8-19'!$A$11:$CN$476,59,FALSE)</f>
        <v>0</v>
      </c>
      <c r="BH202" s="3">
        <f>VLOOKUP(A202,'BalanceSheet 15-8-19'!$A$11:$CN$476,60,FALSE)</f>
        <v>0</v>
      </c>
      <c r="BI202" s="3">
        <f>VLOOKUP(A202,'BalanceSheet 15-8-19'!$A$11:$CN$476,61,FALSE)</f>
        <v>0</v>
      </c>
      <c r="BJ202" s="3">
        <f>VLOOKUP(A202,'BalanceSheet 15-8-19'!$A$11:$CN$476,62,FALSE)</f>
        <v>0</v>
      </c>
      <c r="BK202" s="3"/>
      <c r="BL202" s="3">
        <f>VLOOKUP(A202,'BalanceSheet 15-8-19'!$A$11:$CN$476,64,FALSE)</f>
        <v>0</v>
      </c>
      <c r="BM202" s="3">
        <f>VLOOKUP(A202,'BalanceSheet 15-8-19'!$A$11:$CN$476,65,FALSE)</f>
        <v>0</v>
      </c>
      <c r="BN202" s="3">
        <f>VLOOKUP(A202,'BalanceSheet 15-8-19'!$A$11:$CN$476,66,FALSE)</f>
        <v>0</v>
      </c>
      <c r="BO202" s="3">
        <f>VLOOKUP(A202,'BalanceSheet 15-8-19'!$A$11:$CN$476,67,FALSE)</f>
        <v>0</v>
      </c>
      <c r="BP202" s="3">
        <f>VLOOKUP(A202,'BalanceSheet 15-8-19'!$A$11:$CN$476,68,FALSE)</f>
        <v>0</v>
      </c>
      <c r="BQ202" s="3">
        <f>VLOOKUP(A202,'BalanceSheet 15-8-19'!$A$11:$CN$476,69,FALSE)</f>
        <v>0</v>
      </c>
      <c r="BR202" s="3">
        <f>VLOOKUP(A202,'BalanceSheet 15-8-19'!$A$11:$CN$476,70,FALSE)</f>
        <v>0</v>
      </c>
      <c r="BS202" s="3">
        <f>VLOOKUP(A202,'BalanceSheet 15-8-19'!$A$11:$CN$476,71,FALSE)</f>
        <v>0</v>
      </c>
      <c r="BT202" s="3">
        <f>VLOOKUP(A202,'BalanceSheet 15-8-19'!$A$11:$CN$476,72,FALSE)</f>
        <v>0</v>
      </c>
      <c r="BU202" s="3">
        <f>VLOOKUP(A202,'BalanceSheet 15-8-19'!$A$11:$CN$476,73,FALSE)</f>
        <v>0</v>
      </c>
      <c r="BV202" s="3">
        <f>VLOOKUP(A202,'BalanceSheet 15-8-19'!$A$11:$CN$476,74,FALSE)</f>
        <v>0</v>
      </c>
      <c r="BW202" s="3">
        <f>VLOOKUP(A202,'BalanceSheet 15-8-19'!$A$11:$CN$476,75,FALSE)</f>
        <v>0</v>
      </c>
      <c r="BX202" s="3">
        <f>VLOOKUP(A202,'BalanceSheet 15-8-19'!$A$11:$CN$476,76,FALSE)</f>
        <v>0</v>
      </c>
      <c r="BY202" s="3">
        <f>VLOOKUP(A202,'BalanceSheet 15-8-19'!$A$11:$CN$476,77,FALSE)</f>
        <v>0</v>
      </c>
      <c r="BZ202" s="3">
        <f>VLOOKUP(A202,'BalanceSheet 15-8-19'!$A$11:$CN$476,78,FALSE)</f>
        <v>0</v>
      </c>
      <c r="CA202" s="3">
        <f>VLOOKUP(A202,'BalanceSheet 15-8-19'!$A$11:$CN$476,79,FALSE)</f>
        <v>0</v>
      </c>
      <c r="CB202" s="3">
        <f>VLOOKUP(A202,'BalanceSheet 15-8-19'!$A$11:$CN$476,80,FALSE)</f>
        <v>0</v>
      </c>
      <c r="CC202" s="3">
        <f>VLOOKUP(A202,'BalanceSheet 15-8-19'!$A$11:$CN$476,81,FALSE)</f>
        <v>0</v>
      </c>
      <c r="CD202" s="3">
        <f>VLOOKUP(A202,'BalanceSheet 15-8-19'!$A$11:$CN$476,82,FALSE)</f>
        <v>0</v>
      </c>
      <c r="CE202" s="3">
        <f>VLOOKUP(A202,'BalanceSheet 15-8-19'!$A$11:$CN$476,83,FALSE)</f>
        <v>0</v>
      </c>
      <c r="CF202" s="3">
        <f>VLOOKUP(A202,'BalanceSheet 15-8-19'!$A$11:$CN$476,84,FALSE)</f>
        <v>0</v>
      </c>
      <c r="CG202" s="3">
        <f>VLOOKUP(A202,'BalanceSheet 15-8-19'!$A$11:$CN$476,85,FALSE)</f>
        <v>0</v>
      </c>
      <c r="CH202" s="3">
        <f>VLOOKUP(A202,'BalanceSheet 15-8-19'!$A$11:$CN$476,86,FALSE)</f>
        <v>0</v>
      </c>
      <c r="CI202" s="3">
        <f>VLOOKUP(A202,'BalanceSheet 15-8-19'!$A$11:$CN$476,87,FALSE)</f>
        <v>0</v>
      </c>
      <c r="CJ202" s="3">
        <f>VLOOKUP(A202,'BalanceSheet 15-8-19'!$A$11:$CN$476,88,FALSE)</f>
        <v>0</v>
      </c>
      <c r="CK202" s="3">
        <f>VLOOKUP(A202,'BalanceSheet 15-8-19'!$A$11:$CN$476,89,FALSE)</f>
        <v>0</v>
      </c>
      <c r="CL202" s="3">
        <f>VLOOKUP(A202,'BalanceSheet 15-8-19'!$A$11:$CN$476,90,FALSE)</f>
        <v>0</v>
      </c>
      <c r="CM202" s="3">
        <f>VLOOKUP(A202,'BalanceSheet 15-8-19'!$A$11:$CN$476,91,FALSE)</f>
        <v>0</v>
      </c>
      <c r="CN202" s="3">
        <f>VLOOKUP(A202,'BalanceSheet 15-8-19'!$A$11:$CS$476,92,FALSE)</f>
        <v>0</v>
      </c>
      <c r="CO202" s="3">
        <f>VLOOKUP(A202,'BalanceSheet 15-8-19'!$A$11:$CS$476,93,FALSE)</f>
        <v>0</v>
      </c>
      <c r="CP202" s="3">
        <f>VLOOKUP(A202,'BalanceSheet 15-8-19'!$A$11:$CS$476,94,FALSE)</f>
        <v>0</v>
      </c>
      <c r="CQ202" s="3">
        <f>VLOOKUP(A202,'BalanceSheet 15-8-19'!$A$11:$CS$476,95,FALSE)</f>
        <v>0</v>
      </c>
      <c r="CR202" s="3">
        <f>VLOOKUP(A202,'BalanceSheet 15-8-19'!$A$11:$CS$476,96,FALSE)</f>
        <v>0</v>
      </c>
      <c r="CS202" s="3">
        <f t="shared" si="10"/>
        <v>0</v>
      </c>
      <c r="CU202" s="19">
        <f>CS202-('BalanceSheet 15-8-19'!CS202-'BalanceSheet 15-8-19'!CV202-'BalanceSheet 15-8-19'!CW202)</f>
        <v>0</v>
      </c>
      <c r="CW202" s="132">
        <f t="shared" si="8"/>
        <v>0</v>
      </c>
      <c r="CZ202" s="148">
        <f>HLOOKUP(A202,CJE!$I$5:$TV$2054,2050, FALSE)</f>
        <v>0</v>
      </c>
      <c r="DB202" s="148">
        <f t="shared" si="9"/>
        <v>0</v>
      </c>
    </row>
    <row r="203" spans="1:108" x14ac:dyDescent="0.2">
      <c r="A203" s="3" t="str">
        <f>'BalanceSheet 15-8-19'!A203</f>
        <v>200-102-04 - Acc. Dep. - Plant and Machinery</v>
      </c>
      <c r="B203" s="3">
        <f>VLOOKUP(A203,'BalanceSheet 15-8-19'!$A$11:$CN$476,2,FALSE)</f>
        <v>0</v>
      </c>
      <c r="C203" s="3">
        <f>VLOOKUP(A203,'BalanceSheet 15-8-19'!$A$11:$CN$476,3,FALSE)</f>
        <v>0</v>
      </c>
      <c r="D203" s="3">
        <f>VLOOKUP(A203,'BalanceSheet 15-8-19'!$A$11:$CN$476,4,FALSE)</f>
        <v>0</v>
      </c>
      <c r="E203" s="3">
        <f>VLOOKUP(A203,'BalanceSheet 15-8-19'!$A$11:$CN$476,5,FALSE)</f>
        <v>0</v>
      </c>
      <c r="F203" s="3">
        <f>VLOOKUP(A203,'BalanceSheet 15-8-19'!$A$11:$CN$476,6,FALSE)</f>
        <v>-6.5075999999999997E-3</v>
      </c>
      <c r="G203" s="3">
        <f>VLOOKUP(A203,'BalanceSheet 15-8-19'!$A$11:$CN$476,7,FALSE)</f>
        <v>-6.5075999999999997E-3</v>
      </c>
      <c r="H203" s="3">
        <f>VLOOKUP(A203,'BalanceSheet 15-8-19'!$A$11:$CN$476,8,FALSE)</f>
        <v>-6.5075999999999997E-3</v>
      </c>
      <c r="I203" s="3">
        <f>VLOOKUP(A203,'BalanceSheet 15-8-19'!$A$11:$CN$476,9,FALSE)</f>
        <v>-6.5075999999999997E-3</v>
      </c>
      <c r="J203" s="3"/>
      <c r="K203" s="3">
        <f>VLOOKUP(A203,'BalanceSheet 15-8-19'!$A$11:$CN$476,11,FALSE)</f>
        <v>-6.5075999999999997E-3</v>
      </c>
      <c r="L203" s="3">
        <f>VLOOKUP(A203,'BalanceSheet 15-8-19'!$A$11:$CN$476,12,FALSE)</f>
        <v>-6.5075999999999997E-3</v>
      </c>
      <c r="M203" s="3">
        <f>VLOOKUP(A203,'BalanceSheet 15-8-19'!$A$11:$CN$476,13,FALSE)</f>
        <v>-6.5075999999999997E-3</v>
      </c>
      <c r="N203" s="3">
        <f>VLOOKUP(A203,'BalanceSheet 15-8-19'!$A$11:$CN$476,14,FALSE)</f>
        <v>-6.5075999999999997E-3</v>
      </c>
      <c r="O203" s="3">
        <f>VLOOKUP(A203,'BalanceSheet 15-8-19'!$A$11:$CN$476,15,FALSE)</f>
        <v>-6.5075999999999997E-3</v>
      </c>
      <c r="P203" s="3">
        <f>VLOOKUP(A203,'BalanceSheet 15-8-19'!$A$11:$CN$476,16,FALSE)</f>
        <v>-6.5075999999999997E-3</v>
      </c>
      <c r="Q203" s="3">
        <f>VLOOKUP(A203,'BalanceSheet 15-8-19'!$A$11:$CN$476,17,FALSE)</f>
        <v>-6.5075999999999997E-3</v>
      </c>
      <c r="R203" s="3">
        <f>VLOOKUP(A203,'BalanceSheet 15-8-19'!$A$11:$CN$476,18,FALSE)</f>
        <v>-6.5075999999999997E-3</v>
      </c>
      <c r="S203" s="3">
        <f>VLOOKUP(A203,'BalanceSheet 15-8-19'!$A$11:$CN$476,19,FALSE)</f>
        <v>-6.5075999999999997E-3</v>
      </c>
      <c r="T203" s="3">
        <f>VLOOKUP(A203,'BalanceSheet 15-8-19'!$A$11:$CN$476,20,FALSE)</f>
        <v>-6.5075999999999997E-3</v>
      </c>
      <c r="U203" s="3">
        <f>VLOOKUP(A203,'BalanceSheet 15-8-19'!$A$11:$CN$476,21,FALSE)</f>
        <v>-6.5075999999999997E-3</v>
      </c>
      <c r="V203" s="3">
        <f>VLOOKUP(A203,'BalanceSheet 15-8-19'!$A$11:$CN$476,22,FALSE)</f>
        <v>-6.5075999999999997E-3</v>
      </c>
      <c r="W203" s="3">
        <f>VLOOKUP(A203,'BalanceSheet 15-8-19'!$A$11:$CN$476,23,FALSE)</f>
        <v>-6.5075999999999997E-3</v>
      </c>
      <c r="X203" s="3">
        <f>VLOOKUP(A203,'BalanceSheet 15-8-19'!$A$11:$CN$476,24,FALSE)</f>
        <v>-6.5075999999999997E-3</v>
      </c>
      <c r="Y203" s="3">
        <f>VLOOKUP(A203,'BalanceSheet 15-8-19'!$A$11:$CN$476,25,FALSE)</f>
        <v>-6.5075999999999997E-3</v>
      </c>
      <c r="Z203" s="3">
        <f>VLOOKUP(A203,'BalanceSheet 15-8-19'!$A$11:$CN$476,26,FALSE)</f>
        <v>-6.5075999999999997E-3</v>
      </c>
      <c r="AA203" s="3">
        <f>VLOOKUP(A203,'BalanceSheet 15-8-19'!$A$11:$CN$476,27,FALSE)</f>
        <v>-6.5075999999999997E-3</v>
      </c>
      <c r="AB203" s="3">
        <f>VLOOKUP(A203,'BalanceSheet 15-8-19'!$A$11:$CN$476,28,FALSE)</f>
        <v>-6.5075999999999997E-3</v>
      </c>
      <c r="AC203" s="3">
        <f>VLOOKUP(A203,'BalanceSheet 15-8-19'!$A$11:$CN$476,29,FALSE)</f>
        <v>-6.5075999999999997E-3</v>
      </c>
      <c r="AD203" s="3">
        <f>VLOOKUP(A203,'BalanceSheet 15-8-19'!$A$11:$CN$476,30,FALSE)</f>
        <v>-6.5075999999999997E-3</v>
      </c>
      <c r="AE203" s="3">
        <f>VLOOKUP(A203,'BalanceSheet 15-8-19'!$A$11:$CN$476,31,FALSE)</f>
        <v>-6.5075999999999997E-3</v>
      </c>
      <c r="AF203" s="3">
        <f>VLOOKUP(A203,'BalanceSheet 15-8-19'!$A$11:$CN$476,32,FALSE)</f>
        <v>-6.5075999999999997E-3</v>
      </c>
      <c r="AG203" s="3">
        <f>VLOOKUP(A203,'BalanceSheet 15-8-19'!$A$11:$CN$476,33,FALSE)</f>
        <v>-6.5075999999999997E-3</v>
      </c>
      <c r="AH203" s="3">
        <f>VLOOKUP(A203,'BalanceSheet 15-8-19'!$A$11:$CN$476,34,FALSE)</f>
        <v>-6.5075999999999997E-3</v>
      </c>
      <c r="AI203" s="3">
        <f>VLOOKUP(A203,'BalanceSheet 15-8-19'!$A$11:$CN$476,35,FALSE)</f>
        <v>-6.5075999999999997E-3</v>
      </c>
      <c r="AJ203" s="3">
        <f>VLOOKUP(A203,'BalanceSheet 15-8-19'!$A$11:$CN$476,36,FALSE)</f>
        <v>-6.5075999999999997E-3</v>
      </c>
      <c r="AK203" s="3">
        <f>VLOOKUP(A203,'BalanceSheet 15-8-19'!$A$11:$CN$476,37,FALSE)</f>
        <v>-6.5075999999999997E-3</v>
      </c>
      <c r="AL203" s="3">
        <f>VLOOKUP(A203,'BalanceSheet 15-8-19'!$A$11:$CN$476,38,FALSE)</f>
        <v>-6.5075999999999997E-3</v>
      </c>
      <c r="AM203" s="3">
        <f>VLOOKUP(A203,'BalanceSheet 15-8-19'!$A$11:$CN$476,39,FALSE)</f>
        <v>-6.5075999999999997E-3</v>
      </c>
      <c r="AN203" s="3">
        <f>VLOOKUP(A203,'BalanceSheet 15-8-19'!$A$11:$CN$476,40,FALSE)</f>
        <v>-6.5075999999999997E-3</v>
      </c>
      <c r="AO203" s="3">
        <f>VLOOKUP(A203,'BalanceSheet 15-8-19'!$A$11:$CN$476,41,FALSE)</f>
        <v>-6.5075999999999997E-3</v>
      </c>
      <c r="AP203" s="3">
        <f>VLOOKUP(A203,'BalanceSheet 15-8-19'!$A$11:$CN$476,42,FALSE)</f>
        <v>-6.5075999999999997E-3</v>
      </c>
      <c r="AQ203" s="3">
        <f>VLOOKUP(A203,'BalanceSheet 15-8-19'!$A$11:$CN$476,43,FALSE)</f>
        <v>-6.5075999999999997E-3</v>
      </c>
      <c r="AR203" s="3">
        <f>VLOOKUP(A203,'BalanceSheet 15-8-19'!$A$11:$CN$476,44,FALSE)</f>
        <v>-6.5075999999999997E-3</v>
      </c>
      <c r="AS203" s="3">
        <f>VLOOKUP(A203,'BalanceSheet 15-8-19'!$A$11:$CN$476,45,FALSE)</f>
        <v>-6.5075999999999997E-3</v>
      </c>
      <c r="AT203" s="3">
        <f>VLOOKUP(A203,'BalanceSheet 15-8-19'!$A$11:$CN$476,46,FALSE)</f>
        <v>-6.5075999999999997E-3</v>
      </c>
      <c r="AU203" s="3">
        <f>VLOOKUP(A203,'BalanceSheet 15-8-19'!$A$11:$CN$476,47,FALSE)</f>
        <v>-6.5075999999999997E-3</v>
      </c>
      <c r="AV203" s="3">
        <f>VLOOKUP(A203,'BalanceSheet 15-8-19'!$A$11:$CN$476,48,FALSE)</f>
        <v>-6.5075999999999997E-3</v>
      </c>
      <c r="AW203" s="3">
        <f>VLOOKUP(A203,'BalanceSheet 15-8-19'!$A$11:$CN$476,49,FALSE)</f>
        <v>-6.5075999999999997E-3</v>
      </c>
      <c r="AX203" s="3">
        <f>VLOOKUP(A203,'BalanceSheet 15-8-19'!$A$11:$CN$476,50,FALSE)</f>
        <v>-6.5075999999999997E-3</v>
      </c>
      <c r="AY203" s="3">
        <f>VLOOKUP(A203,'BalanceSheet 15-8-19'!$A$11:$CN$476,51,FALSE)</f>
        <v>-6.5075999999999997E-3</v>
      </c>
      <c r="AZ203" s="3">
        <f>VLOOKUP(A203,'BalanceSheet 15-8-19'!$A$11:$CN$476,52,FALSE)</f>
        <v>-6.5075999999999997E-3</v>
      </c>
      <c r="BA203" s="3">
        <f>VLOOKUP(A203,'BalanceSheet 15-8-19'!$A$11:$CN$476,53,FALSE)</f>
        <v>-6.5075999999999997E-3</v>
      </c>
      <c r="BB203" s="3">
        <f>VLOOKUP(A203,'BalanceSheet 15-8-19'!$A$11:$CN$476,54,FALSE)</f>
        <v>-6.5075999999999997E-3</v>
      </c>
      <c r="BC203" s="3">
        <f>VLOOKUP(A203,'BalanceSheet 15-8-19'!$A$11:$CN$476,55,FALSE)</f>
        <v>-6.5075999999999997E-3</v>
      </c>
      <c r="BD203" s="3">
        <f>VLOOKUP(A203,'BalanceSheet 15-8-19'!$A$11:$CN$476,56,FALSE)</f>
        <v>-6.5075999999999997E-3</v>
      </c>
      <c r="BE203" s="3">
        <f>VLOOKUP(A203,'BalanceSheet 15-8-19'!$A$11:$CN$476,57,FALSE)</f>
        <v>-6.5075999999999997E-3</v>
      </c>
      <c r="BF203" s="3">
        <f>VLOOKUP(A203,'BalanceSheet 15-8-19'!$A$11:$CN$476,58,FALSE)</f>
        <v>-6.5075999999999997E-3</v>
      </c>
      <c r="BG203" s="12">
        <f>VLOOKUP(A203,'BalanceSheet 15-8-19'!$A$11:$CN$476,59,FALSE)</f>
        <v>-6.5075999999999997E-3</v>
      </c>
      <c r="BH203" s="3">
        <f>VLOOKUP(A203,'BalanceSheet 15-8-19'!$A$11:$CN$476,60,FALSE)</f>
        <v>-6.5075999999999997E-3</v>
      </c>
      <c r="BI203" s="3">
        <f>VLOOKUP(A203,'BalanceSheet 15-8-19'!$A$11:$CN$476,61,FALSE)</f>
        <v>-6.5075999999999997E-3</v>
      </c>
      <c r="BJ203" s="3">
        <f>VLOOKUP(A203,'BalanceSheet 15-8-19'!$A$11:$CN$476,62,FALSE)</f>
        <v>-6.5075999999999997E-3</v>
      </c>
      <c r="BK203" s="3"/>
      <c r="BL203" s="3">
        <f>VLOOKUP(A203,'BalanceSheet 15-8-19'!$A$11:$CN$476,64,FALSE)</f>
        <v>-6.5075999999999997E-3</v>
      </c>
      <c r="BM203" s="3">
        <f>VLOOKUP(A203,'BalanceSheet 15-8-19'!$A$11:$CN$476,65,FALSE)</f>
        <v>-6.5075999999999997E-3</v>
      </c>
      <c r="BN203" s="3">
        <f>VLOOKUP(A203,'BalanceSheet 15-8-19'!$A$11:$CN$476,66,FALSE)</f>
        <v>-6.5075999999999997E-3</v>
      </c>
      <c r="BO203" s="3">
        <f>VLOOKUP(A203,'BalanceSheet 15-8-19'!$A$11:$CN$476,67,FALSE)</f>
        <v>-6.5075999999999997E-3</v>
      </c>
      <c r="BP203" s="3">
        <f>VLOOKUP(A203,'BalanceSheet 15-8-19'!$A$11:$CN$476,68,FALSE)</f>
        <v>-6.5075999999999997E-3</v>
      </c>
      <c r="BQ203" s="3">
        <f>VLOOKUP(A203,'BalanceSheet 15-8-19'!$A$11:$CN$476,69,FALSE)</f>
        <v>-6.5075999999999997E-3</v>
      </c>
      <c r="BR203" s="3">
        <f>VLOOKUP(A203,'BalanceSheet 15-8-19'!$A$11:$CN$476,70,FALSE)</f>
        <v>-6.5075999999999997E-3</v>
      </c>
      <c r="BS203" s="3">
        <f>VLOOKUP(A203,'BalanceSheet 15-8-19'!$A$11:$CN$476,71,FALSE)</f>
        <v>-6.5075999999999997E-3</v>
      </c>
      <c r="BT203" s="3">
        <f>VLOOKUP(A203,'BalanceSheet 15-8-19'!$A$11:$CN$476,72,FALSE)</f>
        <v>-6.5075999999999997E-3</v>
      </c>
      <c r="BU203" s="3">
        <f>VLOOKUP(A203,'BalanceSheet 15-8-19'!$A$11:$CN$476,73,FALSE)</f>
        <v>-6.5075999999999997E-3</v>
      </c>
      <c r="BV203" s="3">
        <f>VLOOKUP(A203,'BalanceSheet 15-8-19'!$A$11:$CN$476,74,FALSE)</f>
        <v>-6.5075999999999997E-3</v>
      </c>
      <c r="BW203" s="3">
        <f>VLOOKUP(A203,'BalanceSheet 15-8-19'!$A$11:$CN$476,75,FALSE)</f>
        <v>-6.5075999999999997E-3</v>
      </c>
      <c r="BX203" s="3">
        <f>VLOOKUP(A203,'BalanceSheet 15-8-19'!$A$11:$CN$476,76,FALSE)</f>
        <v>-6.5075999999999997E-3</v>
      </c>
      <c r="BY203" s="3">
        <f>VLOOKUP(A203,'BalanceSheet 15-8-19'!$A$11:$CN$476,77,FALSE)</f>
        <v>-6.5075999999999997E-3</v>
      </c>
      <c r="BZ203" s="3">
        <f>VLOOKUP(A203,'BalanceSheet 15-8-19'!$A$11:$CN$476,78,FALSE)</f>
        <v>-6.5075999999999997E-3</v>
      </c>
      <c r="CA203" s="3">
        <f>VLOOKUP(A203,'BalanceSheet 15-8-19'!$A$11:$CN$476,79,FALSE)</f>
        <v>-6.5075999999999997E-3</v>
      </c>
      <c r="CB203" s="3">
        <f>VLOOKUP(A203,'BalanceSheet 15-8-19'!$A$11:$CN$476,80,FALSE)</f>
        <v>-6.5075999999999997E-3</v>
      </c>
      <c r="CC203" s="3">
        <f>VLOOKUP(A203,'BalanceSheet 15-8-19'!$A$11:$CN$476,81,FALSE)</f>
        <v>-6.5075999999999997E-3</v>
      </c>
      <c r="CD203" s="3">
        <f>VLOOKUP(A203,'BalanceSheet 15-8-19'!$A$11:$CN$476,82,FALSE)</f>
        <v>-6.5075999999999997E-3</v>
      </c>
      <c r="CE203" s="3">
        <f>VLOOKUP(A203,'BalanceSheet 15-8-19'!$A$11:$CN$476,83,FALSE)</f>
        <v>-6.5075999999999997E-3</v>
      </c>
      <c r="CF203" s="3">
        <f>VLOOKUP(A203,'BalanceSheet 15-8-19'!$A$11:$CN$476,84,FALSE)</f>
        <v>-6.5075999999999997E-3</v>
      </c>
      <c r="CG203" s="3">
        <f>VLOOKUP(A203,'BalanceSheet 15-8-19'!$A$11:$CN$476,85,FALSE)</f>
        <v>-6.5075999999999997E-3</v>
      </c>
      <c r="CH203" s="3">
        <f>VLOOKUP(A203,'BalanceSheet 15-8-19'!$A$11:$CN$476,86,FALSE)</f>
        <v>-6.5075999999999997E-3</v>
      </c>
      <c r="CI203" s="3">
        <f>VLOOKUP(A203,'BalanceSheet 15-8-19'!$A$11:$CN$476,87,FALSE)</f>
        <v>-6.5075999999999997E-3</v>
      </c>
      <c r="CJ203" s="3">
        <f>VLOOKUP(A203,'BalanceSheet 15-8-19'!$A$11:$CN$476,88,FALSE)</f>
        <v>-6.5075999999999997E-3</v>
      </c>
      <c r="CK203" s="3">
        <f>VLOOKUP(A203,'BalanceSheet 15-8-19'!$A$11:$CN$476,89,FALSE)</f>
        <v>-6.5075999999999997E-3</v>
      </c>
      <c r="CL203" s="3">
        <f>VLOOKUP(A203,'BalanceSheet 15-8-19'!$A$11:$CN$476,90,FALSE)</f>
        <v>-6.5075999999999997E-3</v>
      </c>
      <c r="CM203" s="3">
        <f>VLOOKUP(A203,'BalanceSheet 15-8-19'!$A$11:$CN$476,91,FALSE)</f>
        <v>-6.5075999999999997E-3</v>
      </c>
      <c r="CN203" s="3">
        <f>VLOOKUP(A203,'BalanceSheet 15-8-19'!$A$11:$CS$476,92,FALSE)</f>
        <v>-6.5075999999999997E-3</v>
      </c>
      <c r="CO203" s="3">
        <f>VLOOKUP(A203,'BalanceSheet 15-8-19'!$A$11:$CS$476,93,FALSE)</f>
        <v>-6.5075999999999997E-3</v>
      </c>
      <c r="CP203" s="3">
        <f>VLOOKUP(A203,'BalanceSheet 15-8-19'!$A$11:$CS$476,94,FALSE)</f>
        <v>-6.5075999999999997E-3</v>
      </c>
      <c r="CQ203" s="3">
        <f>VLOOKUP(A203,'BalanceSheet 15-8-19'!$A$11:$CS$476,95,FALSE)</f>
        <v>-6.5075999999999997E-3</v>
      </c>
      <c r="CR203" s="3">
        <f>VLOOKUP(A203,'BalanceSheet 15-8-19'!$A$11:$CS$476,96,FALSE)</f>
        <v>-6.5075999999999997E-3</v>
      </c>
      <c r="CS203" s="3">
        <f t="shared" si="10"/>
        <v>-0.57917639999999948</v>
      </c>
      <c r="CU203" s="19">
        <f>CS203-('BalanceSheet 15-8-19'!CS203-'BalanceSheet 15-8-19'!CV203-'BalanceSheet 15-8-19'!CW203)</f>
        <v>0</v>
      </c>
      <c r="CW203" s="132">
        <f t="shared" si="8"/>
        <v>-0.17570520000000003</v>
      </c>
      <c r="CZ203" s="148">
        <f>HLOOKUP(A203,CJE!$I$5:$TV$2054,2050, FALSE)</f>
        <v>0</v>
      </c>
      <c r="DB203" s="148">
        <f t="shared" si="9"/>
        <v>-0.40347120000000009</v>
      </c>
    </row>
    <row r="204" spans="1:108" x14ac:dyDescent="0.2">
      <c r="A204" s="3" t="str">
        <f>'BalanceSheet 15-8-19'!A204</f>
        <v>200-102-05 - Acc. Dep. - Furniture and fixture</v>
      </c>
      <c r="B204" s="3">
        <f>VLOOKUP(A204,'BalanceSheet 15-8-19'!$A$11:$CN$476,2,FALSE)</f>
        <v>0</v>
      </c>
      <c r="C204" s="3">
        <f>VLOOKUP(A204,'BalanceSheet 15-8-19'!$A$11:$CN$476,3,FALSE)</f>
        <v>0</v>
      </c>
      <c r="D204" s="3">
        <f>VLOOKUP(A204,'BalanceSheet 15-8-19'!$A$11:$CN$476,4,FALSE)</f>
        <v>0</v>
      </c>
      <c r="E204" s="3">
        <f>VLOOKUP(A204,'BalanceSheet 15-8-19'!$A$11:$CN$476,5,FALSE)</f>
        <v>0</v>
      </c>
      <c r="F204" s="3">
        <f>VLOOKUP(A204,'BalanceSheet 15-8-19'!$A$11:$CN$476,6,FALSE)</f>
        <v>-6.5075999999999997E-3</v>
      </c>
      <c r="G204" s="3">
        <f>VLOOKUP(A204,'BalanceSheet 15-8-19'!$A$11:$CN$476,7,FALSE)</f>
        <v>-6.5075999999999997E-3</v>
      </c>
      <c r="H204" s="3">
        <f>VLOOKUP(A204,'BalanceSheet 15-8-19'!$A$11:$CN$476,8,FALSE)</f>
        <v>-6.5075999999999997E-3</v>
      </c>
      <c r="I204" s="3">
        <f>VLOOKUP(A204,'BalanceSheet 15-8-19'!$A$11:$CN$476,9,FALSE)</f>
        <v>-6.5075999999999997E-3</v>
      </c>
      <c r="J204" s="3"/>
      <c r="K204" s="3">
        <f>VLOOKUP(A204,'BalanceSheet 15-8-19'!$A$11:$CN$476,11,FALSE)</f>
        <v>-6.5075999999999997E-3</v>
      </c>
      <c r="L204" s="3">
        <f>VLOOKUP(A204,'BalanceSheet 15-8-19'!$A$11:$CN$476,12,FALSE)</f>
        <v>-6.5075999999999997E-3</v>
      </c>
      <c r="M204" s="3">
        <f>VLOOKUP(A204,'BalanceSheet 15-8-19'!$A$11:$CN$476,13,FALSE)</f>
        <v>-6.5075999999999997E-3</v>
      </c>
      <c r="N204" s="3">
        <f>VLOOKUP(A204,'BalanceSheet 15-8-19'!$A$11:$CN$476,14,FALSE)</f>
        <v>-6.5075999999999997E-3</v>
      </c>
      <c r="O204" s="3">
        <f>VLOOKUP(A204,'BalanceSheet 15-8-19'!$A$11:$CN$476,15,FALSE)</f>
        <v>-6.5075999999999997E-3</v>
      </c>
      <c r="P204" s="3">
        <f>VLOOKUP(A204,'BalanceSheet 15-8-19'!$A$11:$CN$476,16,FALSE)</f>
        <v>-6.5075999999999997E-3</v>
      </c>
      <c r="Q204" s="3">
        <f>VLOOKUP(A204,'BalanceSheet 15-8-19'!$A$11:$CN$476,17,FALSE)</f>
        <v>-6.5075999999999997E-3</v>
      </c>
      <c r="R204" s="3">
        <f>VLOOKUP(A204,'BalanceSheet 15-8-19'!$A$11:$CN$476,18,FALSE)</f>
        <v>-6.5075999999999997E-3</v>
      </c>
      <c r="S204" s="3">
        <f>VLOOKUP(A204,'BalanceSheet 15-8-19'!$A$11:$CN$476,19,FALSE)</f>
        <v>-6.5075999999999997E-3</v>
      </c>
      <c r="T204" s="3">
        <f>VLOOKUP(A204,'BalanceSheet 15-8-19'!$A$11:$CN$476,20,FALSE)</f>
        <v>-6.5075999999999997E-3</v>
      </c>
      <c r="U204" s="3">
        <f>VLOOKUP(A204,'BalanceSheet 15-8-19'!$A$11:$CN$476,21,FALSE)</f>
        <v>-6.5075999999999997E-3</v>
      </c>
      <c r="V204" s="3">
        <f>VLOOKUP(A204,'BalanceSheet 15-8-19'!$A$11:$CN$476,22,FALSE)</f>
        <v>-6.5075999999999997E-3</v>
      </c>
      <c r="W204" s="3">
        <f>VLOOKUP(A204,'BalanceSheet 15-8-19'!$A$11:$CN$476,23,FALSE)</f>
        <v>-6.5075999999999997E-3</v>
      </c>
      <c r="X204" s="3">
        <f>VLOOKUP(A204,'BalanceSheet 15-8-19'!$A$11:$CN$476,24,FALSE)</f>
        <v>-6.5075999999999997E-3</v>
      </c>
      <c r="Y204" s="3">
        <f>VLOOKUP(A204,'BalanceSheet 15-8-19'!$A$11:$CN$476,25,FALSE)</f>
        <v>-6.5075999999999997E-3</v>
      </c>
      <c r="Z204" s="3">
        <f>VLOOKUP(A204,'BalanceSheet 15-8-19'!$A$11:$CN$476,26,FALSE)</f>
        <v>-6.5075999999999997E-3</v>
      </c>
      <c r="AA204" s="3">
        <f>VLOOKUP(A204,'BalanceSheet 15-8-19'!$A$11:$CN$476,27,FALSE)</f>
        <v>-6.5075999999999997E-3</v>
      </c>
      <c r="AB204" s="3">
        <f>VLOOKUP(A204,'BalanceSheet 15-8-19'!$A$11:$CN$476,28,FALSE)</f>
        <v>-6.5075999999999997E-3</v>
      </c>
      <c r="AC204" s="3">
        <f>VLOOKUP(A204,'BalanceSheet 15-8-19'!$A$11:$CN$476,29,FALSE)</f>
        <v>-6.5075999999999997E-3</v>
      </c>
      <c r="AD204" s="3">
        <f>VLOOKUP(A204,'BalanceSheet 15-8-19'!$A$11:$CN$476,30,FALSE)</f>
        <v>-6.5075999999999997E-3</v>
      </c>
      <c r="AE204" s="3">
        <f>VLOOKUP(A204,'BalanceSheet 15-8-19'!$A$11:$CN$476,31,FALSE)</f>
        <v>-6.5075999999999997E-3</v>
      </c>
      <c r="AF204" s="3">
        <f>VLOOKUP(A204,'BalanceSheet 15-8-19'!$A$11:$CN$476,32,FALSE)</f>
        <v>-6.5075999999999997E-3</v>
      </c>
      <c r="AG204" s="3">
        <f>VLOOKUP(A204,'BalanceSheet 15-8-19'!$A$11:$CN$476,33,FALSE)</f>
        <v>-6.5075999999999997E-3</v>
      </c>
      <c r="AH204" s="3">
        <f>VLOOKUP(A204,'BalanceSheet 15-8-19'!$A$11:$CN$476,34,FALSE)</f>
        <v>-6.5075999999999997E-3</v>
      </c>
      <c r="AI204" s="3">
        <f>VLOOKUP(A204,'BalanceSheet 15-8-19'!$A$11:$CN$476,35,FALSE)</f>
        <v>-6.5075999999999997E-3</v>
      </c>
      <c r="AJ204" s="3">
        <f>VLOOKUP(A204,'BalanceSheet 15-8-19'!$A$11:$CN$476,36,FALSE)</f>
        <v>-6.5075999999999997E-3</v>
      </c>
      <c r="AK204" s="3">
        <f>VLOOKUP(A204,'BalanceSheet 15-8-19'!$A$11:$CN$476,37,FALSE)</f>
        <v>-6.5075999999999997E-3</v>
      </c>
      <c r="AL204" s="3">
        <f>VLOOKUP(A204,'BalanceSheet 15-8-19'!$A$11:$CN$476,38,FALSE)</f>
        <v>-6.5075999999999997E-3</v>
      </c>
      <c r="AM204" s="3">
        <f>VLOOKUP(A204,'BalanceSheet 15-8-19'!$A$11:$CN$476,39,FALSE)</f>
        <v>-6.5075999999999997E-3</v>
      </c>
      <c r="AN204" s="3">
        <f>VLOOKUP(A204,'BalanceSheet 15-8-19'!$A$11:$CN$476,40,FALSE)</f>
        <v>-6.5075999999999997E-3</v>
      </c>
      <c r="AO204" s="3">
        <f>VLOOKUP(A204,'BalanceSheet 15-8-19'!$A$11:$CN$476,41,FALSE)</f>
        <v>-6.5075999999999997E-3</v>
      </c>
      <c r="AP204" s="3">
        <f>VLOOKUP(A204,'BalanceSheet 15-8-19'!$A$11:$CN$476,42,FALSE)</f>
        <v>-6.5075999999999997E-3</v>
      </c>
      <c r="AQ204" s="3">
        <f>VLOOKUP(A204,'BalanceSheet 15-8-19'!$A$11:$CN$476,43,FALSE)</f>
        <v>-6.5075999999999997E-3</v>
      </c>
      <c r="AR204" s="3">
        <f>VLOOKUP(A204,'BalanceSheet 15-8-19'!$A$11:$CN$476,44,FALSE)</f>
        <v>-6.5075999999999997E-3</v>
      </c>
      <c r="AS204" s="3">
        <f>VLOOKUP(A204,'BalanceSheet 15-8-19'!$A$11:$CN$476,45,FALSE)</f>
        <v>-6.5075999999999997E-3</v>
      </c>
      <c r="AT204" s="3">
        <f>VLOOKUP(A204,'BalanceSheet 15-8-19'!$A$11:$CN$476,46,FALSE)</f>
        <v>-6.5075999999999997E-3</v>
      </c>
      <c r="AU204" s="3">
        <f>VLOOKUP(A204,'BalanceSheet 15-8-19'!$A$11:$CN$476,47,FALSE)</f>
        <v>-6.5075999999999997E-3</v>
      </c>
      <c r="AV204" s="3">
        <f>VLOOKUP(A204,'BalanceSheet 15-8-19'!$A$11:$CN$476,48,FALSE)</f>
        <v>-6.5075999999999997E-3</v>
      </c>
      <c r="AW204" s="3">
        <f>VLOOKUP(A204,'BalanceSheet 15-8-19'!$A$11:$CN$476,49,FALSE)</f>
        <v>-6.5075999999999997E-3</v>
      </c>
      <c r="AX204" s="3">
        <f>VLOOKUP(A204,'BalanceSheet 15-8-19'!$A$11:$CN$476,50,FALSE)</f>
        <v>-6.5075999999999997E-3</v>
      </c>
      <c r="AY204" s="3">
        <f>VLOOKUP(A204,'BalanceSheet 15-8-19'!$A$11:$CN$476,51,FALSE)</f>
        <v>-6.5075999999999997E-3</v>
      </c>
      <c r="AZ204" s="3">
        <f>VLOOKUP(A204,'BalanceSheet 15-8-19'!$A$11:$CN$476,52,FALSE)</f>
        <v>-6.5075999999999997E-3</v>
      </c>
      <c r="BA204" s="3">
        <f>VLOOKUP(A204,'BalanceSheet 15-8-19'!$A$11:$CN$476,53,FALSE)</f>
        <v>-6.5075999999999997E-3</v>
      </c>
      <c r="BB204" s="3">
        <f>VLOOKUP(A204,'BalanceSheet 15-8-19'!$A$11:$CN$476,54,FALSE)</f>
        <v>-6.5075999999999997E-3</v>
      </c>
      <c r="BC204" s="3">
        <f>VLOOKUP(A204,'BalanceSheet 15-8-19'!$A$11:$CN$476,55,FALSE)</f>
        <v>-6.5075999999999997E-3</v>
      </c>
      <c r="BD204" s="3">
        <f>VLOOKUP(A204,'BalanceSheet 15-8-19'!$A$11:$CN$476,56,FALSE)</f>
        <v>-6.5075999999999997E-3</v>
      </c>
      <c r="BE204" s="3">
        <f>VLOOKUP(A204,'BalanceSheet 15-8-19'!$A$11:$CN$476,57,FALSE)</f>
        <v>-6.5075999999999997E-3</v>
      </c>
      <c r="BF204" s="3">
        <f>VLOOKUP(A204,'BalanceSheet 15-8-19'!$A$11:$CN$476,58,FALSE)</f>
        <v>-6.5075999999999997E-3</v>
      </c>
      <c r="BG204" s="12">
        <f>VLOOKUP(A204,'BalanceSheet 15-8-19'!$A$11:$CN$476,59,FALSE)</f>
        <v>-6.5075999999999997E-3</v>
      </c>
      <c r="BH204" s="3">
        <f>VLOOKUP(A204,'BalanceSheet 15-8-19'!$A$11:$CN$476,60,FALSE)</f>
        <v>-6.5075999999999997E-3</v>
      </c>
      <c r="BI204" s="3">
        <f>VLOOKUP(A204,'BalanceSheet 15-8-19'!$A$11:$CN$476,61,FALSE)</f>
        <v>-6.5075999999999997E-3</v>
      </c>
      <c r="BJ204" s="3">
        <f>VLOOKUP(A204,'BalanceSheet 15-8-19'!$A$11:$CN$476,62,FALSE)</f>
        <v>-6.5075999999999997E-3</v>
      </c>
      <c r="BK204" s="3"/>
      <c r="BL204" s="3">
        <f>VLOOKUP(A204,'BalanceSheet 15-8-19'!$A$11:$CN$476,64,FALSE)</f>
        <v>-6.5075999999999997E-3</v>
      </c>
      <c r="BM204" s="3">
        <f>VLOOKUP(A204,'BalanceSheet 15-8-19'!$A$11:$CN$476,65,FALSE)</f>
        <v>-6.5075999999999997E-3</v>
      </c>
      <c r="BN204" s="3">
        <f>VLOOKUP(A204,'BalanceSheet 15-8-19'!$A$11:$CN$476,66,FALSE)</f>
        <v>-6.5075999999999997E-3</v>
      </c>
      <c r="BO204" s="3">
        <f>VLOOKUP(A204,'BalanceSheet 15-8-19'!$A$11:$CN$476,67,FALSE)</f>
        <v>-6.5075999999999997E-3</v>
      </c>
      <c r="BP204" s="3">
        <f>VLOOKUP(A204,'BalanceSheet 15-8-19'!$A$11:$CN$476,68,FALSE)</f>
        <v>-6.5075999999999997E-3</v>
      </c>
      <c r="BQ204" s="3">
        <f>VLOOKUP(A204,'BalanceSheet 15-8-19'!$A$11:$CN$476,69,FALSE)</f>
        <v>-6.5075999999999997E-3</v>
      </c>
      <c r="BR204" s="3">
        <f>VLOOKUP(A204,'BalanceSheet 15-8-19'!$A$11:$CN$476,70,FALSE)</f>
        <v>-6.5075999999999997E-3</v>
      </c>
      <c r="BS204" s="3">
        <f>VLOOKUP(A204,'BalanceSheet 15-8-19'!$A$11:$CN$476,71,FALSE)</f>
        <v>-6.5075999999999997E-3</v>
      </c>
      <c r="BT204" s="3">
        <f>VLOOKUP(A204,'BalanceSheet 15-8-19'!$A$11:$CN$476,72,FALSE)</f>
        <v>-6.5075999999999997E-3</v>
      </c>
      <c r="BU204" s="3">
        <f>VLOOKUP(A204,'BalanceSheet 15-8-19'!$A$11:$CN$476,73,FALSE)</f>
        <v>-6.5075999999999997E-3</v>
      </c>
      <c r="BV204" s="3">
        <f>VLOOKUP(A204,'BalanceSheet 15-8-19'!$A$11:$CN$476,74,FALSE)</f>
        <v>-6.5075999999999997E-3</v>
      </c>
      <c r="BW204" s="3">
        <f>VLOOKUP(A204,'BalanceSheet 15-8-19'!$A$11:$CN$476,75,FALSE)</f>
        <v>-6.5075999999999997E-3</v>
      </c>
      <c r="BX204" s="3">
        <f>VLOOKUP(A204,'BalanceSheet 15-8-19'!$A$11:$CN$476,76,FALSE)</f>
        <v>-6.5075999999999997E-3</v>
      </c>
      <c r="BY204" s="3">
        <f>VLOOKUP(A204,'BalanceSheet 15-8-19'!$A$11:$CN$476,77,FALSE)</f>
        <v>-6.5075999999999997E-3</v>
      </c>
      <c r="BZ204" s="3">
        <f>VLOOKUP(A204,'BalanceSheet 15-8-19'!$A$11:$CN$476,78,FALSE)</f>
        <v>-6.5075999999999997E-3</v>
      </c>
      <c r="CA204" s="3">
        <f>VLOOKUP(A204,'BalanceSheet 15-8-19'!$A$11:$CN$476,79,FALSE)</f>
        <v>-6.5075999999999997E-3</v>
      </c>
      <c r="CB204" s="3">
        <f>VLOOKUP(A204,'BalanceSheet 15-8-19'!$A$11:$CN$476,80,FALSE)</f>
        <v>-6.5075999999999997E-3</v>
      </c>
      <c r="CC204" s="3">
        <f>VLOOKUP(A204,'BalanceSheet 15-8-19'!$A$11:$CN$476,81,FALSE)</f>
        <v>-6.5075999999999997E-3</v>
      </c>
      <c r="CD204" s="3">
        <f>VLOOKUP(A204,'BalanceSheet 15-8-19'!$A$11:$CN$476,82,FALSE)</f>
        <v>-6.5075999999999997E-3</v>
      </c>
      <c r="CE204" s="3">
        <f>VLOOKUP(A204,'BalanceSheet 15-8-19'!$A$11:$CN$476,83,FALSE)</f>
        <v>-6.5075999999999997E-3</v>
      </c>
      <c r="CF204" s="3">
        <f>VLOOKUP(A204,'BalanceSheet 15-8-19'!$A$11:$CN$476,84,FALSE)</f>
        <v>-6.5075999999999997E-3</v>
      </c>
      <c r="CG204" s="3">
        <f>VLOOKUP(A204,'BalanceSheet 15-8-19'!$A$11:$CN$476,85,FALSE)</f>
        <v>-6.5075999999999997E-3</v>
      </c>
      <c r="CH204" s="3">
        <f>VLOOKUP(A204,'BalanceSheet 15-8-19'!$A$11:$CN$476,86,FALSE)</f>
        <v>-6.5075999999999997E-3</v>
      </c>
      <c r="CI204" s="3">
        <f>VLOOKUP(A204,'BalanceSheet 15-8-19'!$A$11:$CN$476,87,FALSE)</f>
        <v>-6.5075999999999997E-3</v>
      </c>
      <c r="CJ204" s="3">
        <f>VLOOKUP(A204,'BalanceSheet 15-8-19'!$A$11:$CN$476,88,FALSE)</f>
        <v>-6.5075999999999997E-3</v>
      </c>
      <c r="CK204" s="3">
        <f>VLOOKUP(A204,'BalanceSheet 15-8-19'!$A$11:$CN$476,89,FALSE)</f>
        <v>-6.5075999999999997E-3</v>
      </c>
      <c r="CL204" s="3">
        <f>VLOOKUP(A204,'BalanceSheet 15-8-19'!$A$11:$CN$476,90,FALSE)</f>
        <v>-6.5075999999999997E-3</v>
      </c>
      <c r="CM204" s="3">
        <f>VLOOKUP(A204,'BalanceSheet 15-8-19'!$A$11:$CN$476,91,FALSE)</f>
        <v>-6.5075999999999997E-3</v>
      </c>
      <c r="CN204" s="3">
        <f>VLOOKUP(A204,'BalanceSheet 15-8-19'!$A$11:$CS$476,92,FALSE)</f>
        <v>-6.5075999999999997E-3</v>
      </c>
      <c r="CO204" s="3">
        <f>VLOOKUP(A204,'BalanceSheet 15-8-19'!$A$11:$CS$476,93,FALSE)</f>
        <v>-6.5075999999999997E-3</v>
      </c>
      <c r="CP204" s="3">
        <f>VLOOKUP(A204,'BalanceSheet 15-8-19'!$A$11:$CS$476,94,FALSE)</f>
        <v>-6.5075999999999997E-3</v>
      </c>
      <c r="CQ204" s="3">
        <f>VLOOKUP(A204,'BalanceSheet 15-8-19'!$A$11:$CS$476,95,FALSE)</f>
        <v>-6.5075999999999997E-3</v>
      </c>
      <c r="CR204" s="3">
        <f>VLOOKUP(A204,'BalanceSheet 15-8-19'!$A$11:$CS$476,96,FALSE)</f>
        <v>-6.5075999999999997E-3</v>
      </c>
      <c r="CS204" s="3">
        <f t="shared" si="10"/>
        <v>-0.57917639999999948</v>
      </c>
      <c r="CU204" s="19">
        <f>CS204-('BalanceSheet 15-8-19'!CS204-'BalanceSheet 15-8-19'!CV204-'BalanceSheet 15-8-19'!CW204)</f>
        <v>0</v>
      </c>
      <c r="CW204" s="132">
        <f t="shared" si="8"/>
        <v>-0.17570520000000003</v>
      </c>
      <c r="CZ204" s="148">
        <f>HLOOKUP(A204,CJE!$I$5:$TV$2054,2050, FALSE)</f>
        <v>0</v>
      </c>
      <c r="DB204" s="148">
        <f t="shared" si="9"/>
        <v>-0.40347120000000009</v>
      </c>
    </row>
    <row r="205" spans="1:108" x14ac:dyDescent="0.2">
      <c r="A205" s="3" t="str">
        <f>'BalanceSheet 15-8-19'!A205</f>
        <v>200-102-06 - ACCU DEPN - DEMO UNITS</v>
      </c>
      <c r="B205" s="3">
        <f>VLOOKUP(A205,'BalanceSheet 15-8-19'!$A$11:$CN$476,2,FALSE)</f>
        <v>0</v>
      </c>
      <c r="C205" s="3">
        <f>VLOOKUP(A205,'BalanceSheet 15-8-19'!$A$11:$CN$476,3,FALSE)</f>
        <v>0</v>
      </c>
      <c r="D205" s="3">
        <f>VLOOKUP(A205,'BalanceSheet 15-8-19'!$A$11:$CN$476,4,FALSE)</f>
        <v>0</v>
      </c>
      <c r="E205" s="3">
        <f>VLOOKUP(A205,'BalanceSheet 15-8-19'!$A$11:$CN$476,5,FALSE)</f>
        <v>0</v>
      </c>
      <c r="F205" s="3">
        <f>VLOOKUP(A205,'BalanceSheet 15-8-19'!$A$11:$CN$476,6,FALSE)</f>
        <v>0</v>
      </c>
      <c r="G205" s="3">
        <f>VLOOKUP(A205,'BalanceSheet 15-8-19'!$A$11:$CN$476,7,FALSE)</f>
        <v>0</v>
      </c>
      <c r="H205" s="3">
        <f>VLOOKUP(A205,'BalanceSheet 15-8-19'!$A$11:$CN$476,8,FALSE)</f>
        <v>0</v>
      </c>
      <c r="I205" s="3">
        <f>VLOOKUP(A205,'BalanceSheet 15-8-19'!$A$11:$CN$476,9,FALSE)</f>
        <v>0</v>
      </c>
      <c r="J205" s="3"/>
      <c r="K205" s="3">
        <f>VLOOKUP(A205,'BalanceSheet 15-8-19'!$A$11:$CN$476,11,FALSE)</f>
        <v>0</v>
      </c>
      <c r="L205" s="3">
        <f>VLOOKUP(A205,'BalanceSheet 15-8-19'!$A$11:$CN$476,12,FALSE)</f>
        <v>0</v>
      </c>
      <c r="M205" s="3">
        <f>VLOOKUP(A205,'BalanceSheet 15-8-19'!$A$11:$CN$476,13,FALSE)</f>
        <v>0</v>
      </c>
      <c r="N205" s="3">
        <f>VLOOKUP(A205,'BalanceSheet 15-8-19'!$A$11:$CN$476,14,FALSE)</f>
        <v>0</v>
      </c>
      <c r="O205" s="3">
        <f>VLOOKUP(A205,'BalanceSheet 15-8-19'!$A$11:$CN$476,15,FALSE)</f>
        <v>0</v>
      </c>
      <c r="P205" s="3">
        <f>VLOOKUP(A205,'BalanceSheet 15-8-19'!$A$11:$CN$476,16,FALSE)</f>
        <v>0</v>
      </c>
      <c r="Q205" s="3">
        <f>VLOOKUP(A205,'BalanceSheet 15-8-19'!$A$11:$CN$476,17,FALSE)</f>
        <v>0</v>
      </c>
      <c r="R205" s="3">
        <f>VLOOKUP(A205,'BalanceSheet 15-8-19'!$A$11:$CN$476,18,FALSE)</f>
        <v>0</v>
      </c>
      <c r="S205" s="3">
        <f>VLOOKUP(A205,'BalanceSheet 15-8-19'!$A$11:$CN$476,19,FALSE)</f>
        <v>0</v>
      </c>
      <c r="T205" s="3">
        <f>VLOOKUP(A205,'BalanceSheet 15-8-19'!$A$11:$CN$476,20,FALSE)</f>
        <v>0</v>
      </c>
      <c r="U205" s="3">
        <f>VLOOKUP(A205,'BalanceSheet 15-8-19'!$A$11:$CN$476,21,FALSE)</f>
        <v>0</v>
      </c>
      <c r="V205" s="3">
        <f>VLOOKUP(A205,'BalanceSheet 15-8-19'!$A$11:$CN$476,22,FALSE)</f>
        <v>0</v>
      </c>
      <c r="W205" s="3">
        <f>VLOOKUP(A205,'BalanceSheet 15-8-19'!$A$11:$CN$476,23,FALSE)</f>
        <v>0</v>
      </c>
      <c r="X205" s="3">
        <f>VLOOKUP(A205,'BalanceSheet 15-8-19'!$A$11:$CN$476,24,FALSE)</f>
        <v>0</v>
      </c>
      <c r="Y205" s="3">
        <f>VLOOKUP(A205,'BalanceSheet 15-8-19'!$A$11:$CN$476,25,FALSE)</f>
        <v>0</v>
      </c>
      <c r="Z205" s="3">
        <f>VLOOKUP(A205,'BalanceSheet 15-8-19'!$A$11:$CN$476,26,FALSE)</f>
        <v>0</v>
      </c>
      <c r="AA205" s="3">
        <f>VLOOKUP(A205,'BalanceSheet 15-8-19'!$A$11:$CN$476,27,FALSE)</f>
        <v>0</v>
      </c>
      <c r="AB205" s="3">
        <f>VLOOKUP(A205,'BalanceSheet 15-8-19'!$A$11:$CN$476,28,FALSE)</f>
        <v>0</v>
      </c>
      <c r="AC205" s="3">
        <f>VLOOKUP(A205,'BalanceSheet 15-8-19'!$A$11:$CN$476,29,FALSE)</f>
        <v>0</v>
      </c>
      <c r="AD205" s="3">
        <f>VLOOKUP(A205,'BalanceSheet 15-8-19'!$A$11:$CN$476,30,FALSE)</f>
        <v>0</v>
      </c>
      <c r="AE205" s="3">
        <f>VLOOKUP(A205,'BalanceSheet 15-8-19'!$A$11:$CN$476,31,FALSE)</f>
        <v>0</v>
      </c>
      <c r="AF205" s="3">
        <f>VLOOKUP(A205,'BalanceSheet 15-8-19'!$A$11:$CN$476,32,FALSE)</f>
        <v>0</v>
      </c>
      <c r="AG205" s="3">
        <f>VLOOKUP(A205,'BalanceSheet 15-8-19'!$A$11:$CN$476,33,FALSE)</f>
        <v>0</v>
      </c>
      <c r="AH205" s="3">
        <f>VLOOKUP(A205,'BalanceSheet 15-8-19'!$A$11:$CN$476,34,FALSE)</f>
        <v>0</v>
      </c>
      <c r="AI205" s="3">
        <f>VLOOKUP(A205,'BalanceSheet 15-8-19'!$A$11:$CN$476,35,FALSE)</f>
        <v>0</v>
      </c>
      <c r="AJ205" s="3">
        <f>VLOOKUP(A205,'BalanceSheet 15-8-19'!$A$11:$CN$476,36,FALSE)</f>
        <v>0</v>
      </c>
      <c r="AK205" s="3">
        <f>VLOOKUP(A205,'BalanceSheet 15-8-19'!$A$11:$CN$476,37,FALSE)</f>
        <v>0</v>
      </c>
      <c r="AL205" s="3">
        <f>VLOOKUP(A205,'BalanceSheet 15-8-19'!$A$11:$CN$476,38,FALSE)</f>
        <v>0</v>
      </c>
      <c r="AM205" s="3">
        <f>VLOOKUP(A205,'BalanceSheet 15-8-19'!$A$11:$CN$476,39,FALSE)</f>
        <v>0</v>
      </c>
      <c r="AN205" s="3">
        <f>VLOOKUP(A205,'BalanceSheet 15-8-19'!$A$11:$CN$476,40,FALSE)</f>
        <v>0</v>
      </c>
      <c r="AO205" s="3">
        <f>VLOOKUP(A205,'BalanceSheet 15-8-19'!$A$11:$CN$476,41,FALSE)</f>
        <v>0</v>
      </c>
      <c r="AP205" s="3">
        <f>VLOOKUP(A205,'BalanceSheet 15-8-19'!$A$11:$CN$476,42,FALSE)</f>
        <v>0</v>
      </c>
      <c r="AQ205" s="3">
        <f>VLOOKUP(A205,'BalanceSheet 15-8-19'!$A$11:$CN$476,43,FALSE)</f>
        <v>0</v>
      </c>
      <c r="AR205" s="3">
        <f>VLOOKUP(A205,'BalanceSheet 15-8-19'!$A$11:$CN$476,44,FALSE)</f>
        <v>0</v>
      </c>
      <c r="AS205" s="3">
        <f>VLOOKUP(A205,'BalanceSheet 15-8-19'!$A$11:$CN$476,45,FALSE)</f>
        <v>0</v>
      </c>
      <c r="AT205" s="3">
        <f>VLOOKUP(A205,'BalanceSheet 15-8-19'!$A$11:$CN$476,46,FALSE)</f>
        <v>0</v>
      </c>
      <c r="AU205" s="3">
        <f>VLOOKUP(A205,'BalanceSheet 15-8-19'!$A$11:$CN$476,47,FALSE)</f>
        <v>0</v>
      </c>
      <c r="AV205" s="3">
        <f>VLOOKUP(A205,'BalanceSheet 15-8-19'!$A$11:$CN$476,48,FALSE)</f>
        <v>0</v>
      </c>
      <c r="AW205" s="3">
        <f>VLOOKUP(A205,'BalanceSheet 15-8-19'!$A$11:$CN$476,49,FALSE)</f>
        <v>0</v>
      </c>
      <c r="AX205" s="3">
        <f>VLOOKUP(A205,'BalanceSheet 15-8-19'!$A$11:$CN$476,50,FALSE)</f>
        <v>0</v>
      </c>
      <c r="AY205" s="3">
        <f>VLOOKUP(A205,'BalanceSheet 15-8-19'!$A$11:$CN$476,51,FALSE)</f>
        <v>0</v>
      </c>
      <c r="AZ205" s="3">
        <f>VLOOKUP(A205,'BalanceSheet 15-8-19'!$A$11:$CN$476,52,FALSE)</f>
        <v>0</v>
      </c>
      <c r="BA205" s="3">
        <f>VLOOKUP(A205,'BalanceSheet 15-8-19'!$A$11:$CN$476,53,FALSE)</f>
        <v>0</v>
      </c>
      <c r="BB205" s="3">
        <f>VLOOKUP(A205,'BalanceSheet 15-8-19'!$A$11:$CN$476,54,FALSE)</f>
        <v>0</v>
      </c>
      <c r="BC205" s="3">
        <f>VLOOKUP(A205,'BalanceSheet 15-8-19'!$A$11:$CN$476,55,FALSE)</f>
        <v>0</v>
      </c>
      <c r="BD205" s="3">
        <f>VLOOKUP(A205,'BalanceSheet 15-8-19'!$A$11:$CN$476,56,FALSE)</f>
        <v>0</v>
      </c>
      <c r="BE205" s="3">
        <f>VLOOKUP(A205,'BalanceSheet 15-8-19'!$A$11:$CN$476,57,FALSE)</f>
        <v>0</v>
      </c>
      <c r="BF205" s="3">
        <f>VLOOKUP(A205,'BalanceSheet 15-8-19'!$A$11:$CN$476,58,FALSE)</f>
        <v>0</v>
      </c>
      <c r="BG205" s="12">
        <f>VLOOKUP(A205,'BalanceSheet 15-8-19'!$A$11:$CN$476,59,FALSE)</f>
        <v>0</v>
      </c>
      <c r="BH205" s="3">
        <f>VLOOKUP(A205,'BalanceSheet 15-8-19'!$A$11:$CN$476,60,FALSE)</f>
        <v>0</v>
      </c>
      <c r="BI205" s="3">
        <f>VLOOKUP(A205,'BalanceSheet 15-8-19'!$A$11:$CN$476,61,FALSE)</f>
        <v>0</v>
      </c>
      <c r="BJ205" s="3">
        <f>VLOOKUP(A205,'BalanceSheet 15-8-19'!$A$11:$CN$476,62,FALSE)</f>
        <v>0</v>
      </c>
      <c r="BK205" s="3"/>
      <c r="BL205" s="3">
        <f>VLOOKUP(A205,'BalanceSheet 15-8-19'!$A$11:$CN$476,64,FALSE)</f>
        <v>0</v>
      </c>
      <c r="BM205" s="3">
        <f>VLOOKUP(A205,'BalanceSheet 15-8-19'!$A$11:$CN$476,65,FALSE)</f>
        <v>0</v>
      </c>
      <c r="BN205" s="3">
        <f>VLOOKUP(A205,'BalanceSheet 15-8-19'!$A$11:$CN$476,66,FALSE)</f>
        <v>0</v>
      </c>
      <c r="BO205" s="3">
        <f>VLOOKUP(A205,'BalanceSheet 15-8-19'!$A$11:$CN$476,67,FALSE)</f>
        <v>0</v>
      </c>
      <c r="BP205" s="3">
        <f>VLOOKUP(A205,'BalanceSheet 15-8-19'!$A$11:$CN$476,68,FALSE)</f>
        <v>0</v>
      </c>
      <c r="BQ205" s="3">
        <f>VLOOKUP(A205,'BalanceSheet 15-8-19'!$A$11:$CN$476,69,FALSE)</f>
        <v>0</v>
      </c>
      <c r="BR205" s="3">
        <f>VLOOKUP(A205,'BalanceSheet 15-8-19'!$A$11:$CN$476,70,FALSE)</f>
        <v>0</v>
      </c>
      <c r="BS205" s="3">
        <f>VLOOKUP(A205,'BalanceSheet 15-8-19'!$A$11:$CN$476,71,FALSE)</f>
        <v>0</v>
      </c>
      <c r="BT205" s="3">
        <f>VLOOKUP(A205,'BalanceSheet 15-8-19'!$A$11:$CN$476,72,FALSE)</f>
        <v>0</v>
      </c>
      <c r="BU205" s="3">
        <f>VLOOKUP(A205,'BalanceSheet 15-8-19'!$A$11:$CN$476,73,FALSE)</f>
        <v>0</v>
      </c>
      <c r="BV205" s="3">
        <f>VLOOKUP(A205,'BalanceSheet 15-8-19'!$A$11:$CN$476,74,FALSE)</f>
        <v>0</v>
      </c>
      <c r="BW205" s="3">
        <f>VLOOKUP(A205,'BalanceSheet 15-8-19'!$A$11:$CN$476,75,FALSE)</f>
        <v>0</v>
      </c>
      <c r="BX205" s="3">
        <f>VLOOKUP(A205,'BalanceSheet 15-8-19'!$A$11:$CN$476,76,FALSE)</f>
        <v>0</v>
      </c>
      <c r="BY205" s="3">
        <f>VLOOKUP(A205,'BalanceSheet 15-8-19'!$A$11:$CN$476,77,FALSE)</f>
        <v>0</v>
      </c>
      <c r="BZ205" s="3">
        <f>VLOOKUP(A205,'BalanceSheet 15-8-19'!$A$11:$CN$476,78,FALSE)</f>
        <v>0</v>
      </c>
      <c r="CA205" s="3">
        <f>VLOOKUP(A205,'BalanceSheet 15-8-19'!$A$11:$CN$476,79,FALSE)</f>
        <v>0</v>
      </c>
      <c r="CB205" s="3">
        <f>VLOOKUP(A205,'BalanceSheet 15-8-19'!$A$11:$CN$476,80,FALSE)</f>
        <v>0</v>
      </c>
      <c r="CC205" s="3">
        <f>VLOOKUP(A205,'BalanceSheet 15-8-19'!$A$11:$CN$476,81,FALSE)</f>
        <v>0</v>
      </c>
      <c r="CD205" s="3">
        <f>VLOOKUP(A205,'BalanceSheet 15-8-19'!$A$11:$CN$476,82,FALSE)</f>
        <v>0</v>
      </c>
      <c r="CE205" s="3">
        <f>VLOOKUP(A205,'BalanceSheet 15-8-19'!$A$11:$CN$476,83,FALSE)</f>
        <v>0</v>
      </c>
      <c r="CF205" s="3">
        <f>VLOOKUP(A205,'BalanceSheet 15-8-19'!$A$11:$CN$476,84,FALSE)</f>
        <v>0</v>
      </c>
      <c r="CG205" s="3">
        <f>VLOOKUP(A205,'BalanceSheet 15-8-19'!$A$11:$CN$476,85,FALSE)</f>
        <v>0</v>
      </c>
      <c r="CH205" s="3">
        <f>VLOOKUP(A205,'BalanceSheet 15-8-19'!$A$11:$CN$476,86,FALSE)</f>
        <v>0</v>
      </c>
      <c r="CI205" s="3">
        <f>VLOOKUP(A205,'BalanceSheet 15-8-19'!$A$11:$CN$476,87,FALSE)</f>
        <v>0</v>
      </c>
      <c r="CJ205" s="3">
        <f>VLOOKUP(A205,'BalanceSheet 15-8-19'!$A$11:$CN$476,88,FALSE)</f>
        <v>0</v>
      </c>
      <c r="CK205" s="3">
        <f>VLOOKUP(A205,'BalanceSheet 15-8-19'!$A$11:$CN$476,89,FALSE)</f>
        <v>0</v>
      </c>
      <c r="CL205" s="3">
        <f>VLOOKUP(A205,'BalanceSheet 15-8-19'!$A$11:$CN$476,90,FALSE)</f>
        <v>0</v>
      </c>
      <c r="CM205" s="3">
        <f>VLOOKUP(A205,'BalanceSheet 15-8-19'!$A$11:$CN$476,91,FALSE)</f>
        <v>0</v>
      </c>
      <c r="CN205" s="3">
        <f>VLOOKUP(A205,'BalanceSheet 15-8-19'!$A$11:$CS$476,92,FALSE)</f>
        <v>0</v>
      </c>
      <c r="CO205" s="3">
        <f>VLOOKUP(A205,'BalanceSheet 15-8-19'!$A$11:$CS$476,93,FALSE)</f>
        <v>0</v>
      </c>
      <c r="CP205" s="3">
        <f>VLOOKUP(A205,'BalanceSheet 15-8-19'!$A$11:$CS$476,94,FALSE)</f>
        <v>0</v>
      </c>
      <c r="CQ205" s="3">
        <f>VLOOKUP(A205,'BalanceSheet 15-8-19'!$A$11:$CS$476,95,FALSE)</f>
        <v>0</v>
      </c>
      <c r="CR205" s="3">
        <f>VLOOKUP(A205,'BalanceSheet 15-8-19'!$A$11:$CS$476,96,FALSE)</f>
        <v>0</v>
      </c>
      <c r="CS205" s="3">
        <f t="shared" si="10"/>
        <v>0</v>
      </c>
      <c r="CU205" s="19">
        <f>CS205-('BalanceSheet 15-8-19'!CS205-'BalanceSheet 15-8-19'!CV205-'BalanceSheet 15-8-19'!CW205)</f>
        <v>0</v>
      </c>
      <c r="CW205" s="132">
        <f t="shared" si="8"/>
        <v>0</v>
      </c>
      <c r="CZ205" s="148">
        <f>HLOOKUP(A205,CJE!$I$5:$TV$2054,2050, FALSE)</f>
        <v>0</v>
      </c>
      <c r="DB205" s="148">
        <f t="shared" si="9"/>
        <v>0</v>
      </c>
    </row>
    <row r="206" spans="1:108" x14ac:dyDescent="0.2">
      <c r="A206" s="3" t="str">
        <f>'BalanceSheet 15-8-19'!A206</f>
        <v>200-102-07 - Accum depn capitalized software</v>
      </c>
      <c r="B206" s="10">
        <f>VLOOKUP(A206,'BalanceSheet 15-8-19'!$A$11:$CN$476,2,FALSE)</f>
        <v>0</v>
      </c>
      <c r="C206" s="10">
        <f>VLOOKUP(A206,'BalanceSheet 15-8-19'!$A$11:$CN$476,3,FALSE)</f>
        <v>0</v>
      </c>
      <c r="D206" s="10">
        <f>VLOOKUP(A206,'BalanceSheet 15-8-19'!$A$11:$CN$476,4,FALSE)</f>
        <v>0</v>
      </c>
      <c r="E206" s="10">
        <f>VLOOKUP(A206,'BalanceSheet 15-8-19'!$A$11:$CN$476,5,FALSE)</f>
        <v>0</v>
      </c>
      <c r="F206" s="10">
        <f>VLOOKUP(A206,'BalanceSheet 15-8-19'!$A$11:$CN$476,6,FALSE)</f>
        <v>0</v>
      </c>
      <c r="G206" s="10">
        <f>VLOOKUP(A206,'BalanceSheet 15-8-19'!$A$11:$CN$476,7,FALSE)</f>
        <v>0</v>
      </c>
      <c r="H206" s="10">
        <f>VLOOKUP(A206,'BalanceSheet 15-8-19'!$A$11:$CN$476,8,FALSE)</f>
        <v>0</v>
      </c>
      <c r="I206" s="10">
        <f>VLOOKUP(A206,'BalanceSheet 15-8-19'!$A$11:$CN$476,9,FALSE)</f>
        <v>0</v>
      </c>
      <c r="J206" s="10"/>
      <c r="K206" s="10">
        <f>VLOOKUP(A206,'BalanceSheet 15-8-19'!$A$11:$CN$476,11,FALSE)</f>
        <v>0</v>
      </c>
      <c r="L206" s="10">
        <f>VLOOKUP(A206,'BalanceSheet 15-8-19'!$A$11:$CN$476,12,FALSE)</f>
        <v>0</v>
      </c>
      <c r="M206" s="10">
        <f>VLOOKUP(A206,'BalanceSheet 15-8-19'!$A$11:$CN$476,13,FALSE)</f>
        <v>0</v>
      </c>
      <c r="N206" s="10">
        <f>VLOOKUP(A206,'BalanceSheet 15-8-19'!$A$11:$CN$476,14,FALSE)</f>
        <v>0</v>
      </c>
      <c r="O206" s="10">
        <f>VLOOKUP(A206,'BalanceSheet 15-8-19'!$A$11:$CN$476,15,FALSE)</f>
        <v>0</v>
      </c>
      <c r="P206" s="10">
        <f>VLOOKUP(A206,'BalanceSheet 15-8-19'!$A$11:$CN$476,16,FALSE)</f>
        <v>0</v>
      </c>
      <c r="Q206" s="10">
        <f>VLOOKUP(A206,'BalanceSheet 15-8-19'!$A$11:$CN$476,17,FALSE)</f>
        <v>0</v>
      </c>
      <c r="R206" s="10">
        <f>VLOOKUP(A206,'BalanceSheet 15-8-19'!$A$11:$CN$476,18,FALSE)</f>
        <v>0</v>
      </c>
      <c r="S206" s="10">
        <f>VLOOKUP(A206,'BalanceSheet 15-8-19'!$A$11:$CN$476,19,FALSE)</f>
        <v>0</v>
      </c>
      <c r="T206" s="10">
        <f>VLOOKUP(A206,'BalanceSheet 15-8-19'!$A$11:$CN$476,20,FALSE)</f>
        <v>0</v>
      </c>
      <c r="U206" s="10">
        <f>VLOOKUP(A206,'BalanceSheet 15-8-19'!$A$11:$CN$476,21,FALSE)</f>
        <v>0</v>
      </c>
      <c r="V206" s="10">
        <f>VLOOKUP(A206,'BalanceSheet 15-8-19'!$A$11:$CN$476,22,FALSE)</f>
        <v>0</v>
      </c>
      <c r="W206" s="10">
        <f>VLOOKUP(A206,'BalanceSheet 15-8-19'!$A$11:$CN$476,23,FALSE)</f>
        <v>0</v>
      </c>
      <c r="X206" s="10">
        <f>VLOOKUP(A206,'BalanceSheet 15-8-19'!$A$11:$CN$476,24,FALSE)</f>
        <v>0</v>
      </c>
      <c r="Y206" s="10">
        <f>VLOOKUP(A206,'BalanceSheet 15-8-19'!$A$11:$CN$476,25,FALSE)</f>
        <v>0</v>
      </c>
      <c r="Z206" s="10">
        <f>VLOOKUP(A206,'BalanceSheet 15-8-19'!$A$11:$CN$476,26,FALSE)</f>
        <v>0</v>
      </c>
      <c r="AA206" s="10">
        <f>VLOOKUP(A206,'BalanceSheet 15-8-19'!$A$11:$CN$476,27,FALSE)</f>
        <v>0</v>
      </c>
      <c r="AB206" s="10">
        <f>VLOOKUP(A206,'BalanceSheet 15-8-19'!$A$11:$CN$476,28,FALSE)</f>
        <v>0</v>
      </c>
      <c r="AC206" s="10">
        <f>VLOOKUP(A206,'BalanceSheet 15-8-19'!$A$11:$CN$476,29,FALSE)</f>
        <v>0</v>
      </c>
      <c r="AD206" s="10">
        <f>VLOOKUP(A206,'BalanceSheet 15-8-19'!$A$11:$CN$476,30,FALSE)</f>
        <v>0</v>
      </c>
      <c r="AE206" s="10">
        <f>VLOOKUP(A206,'BalanceSheet 15-8-19'!$A$11:$CN$476,31,FALSE)</f>
        <v>0</v>
      </c>
      <c r="AF206" s="10">
        <f>VLOOKUP(A206,'BalanceSheet 15-8-19'!$A$11:$CN$476,32,FALSE)</f>
        <v>0</v>
      </c>
      <c r="AG206" s="10">
        <f>VLOOKUP(A206,'BalanceSheet 15-8-19'!$A$11:$CN$476,33,FALSE)</f>
        <v>0</v>
      </c>
      <c r="AH206" s="10">
        <f>VLOOKUP(A206,'BalanceSheet 15-8-19'!$A$11:$CN$476,34,FALSE)</f>
        <v>0</v>
      </c>
      <c r="AI206" s="10">
        <f>VLOOKUP(A206,'BalanceSheet 15-8-19'!$A$11:$CN$476,35,FALSE)</f>
        <v>0</v>
      </c>
      <c r="AJ206" s="10">
        <f>VLOOKUP(A206,'BalanceSheet 15-8-19'!$A$11:$CN$476,36,FALSE)</f>
        <v>0</v>
      </c>
      <c r="AK206" s="10">
        <f>VLOOKUP(A206,'BalanceSheet 15-8-19'!$A$11:$CN$476,37,FALSE)</f>
        <v>0</v>
      </c>
      <c r="AL206" s="10">
        <f>VLOOKUP(A206,'BalanceSheet 15-8-19'!$A$11:$CN$476,38,FALSE)</f>
        <v>0</v>
      </c>
      <c r="AM206" s="10">
        <f>VLOOKUP(A206,'BalanceSheet 15-8-19'!$A$11:$CN$476,39,FALSE)</f>
        <v>0</v>
      </c>
      <c r="AN206" s="10">
        <f>VLOOKUP(A206,'BalanceSheet 15-8-19'!$A$11:$CN$476,40,FALSE)</f>
        <v>0</v>
      </c>
      <c r="AO206" s="10">
        <f>VLOOKUP(A206,'BalanceSheet 15-8-19'!$A$11:$CN$476,41,FALSE)</f>
        <v>0</v>
      </c>
      <c r="AP206" s="10">
        <f>VLOOKUP(A206,'BalanceSheet 15-8-19'!$A$11:$CN$476,42,FALSE)</f>
        <v>0</v>
      </c>
      <c r="AQ206" s="10">
        <f>VLOOKUP(A206,'BalanceSheet 15-8-19'!$A$11:$CN$476,43,FALSE)</f>
        <v>0</v>
      </c>
      <c r="AR206" s="10">
        <f>VLOOKUP(A206,'BalanceSheet 15-8-19'!$A$11:$CN$476,44,FALSE)</f>
        <v>0</v>
      </c>
      <c r="AS206" s="10">
        <f>VLOOKUP(A206,'BalanceSheet 15-8-19'!$A$11:$CN$476,45,FALSE)</f>
        <v>0</v>
      </c>
      <c r="AT206" s="10">
        <f>VLOOKUP(A206,'BalanceSheet 15-8-19'!$A$11:$CN$476,46,FALSE)</f>
        <v>0</v>
      </c>
      <c r="AU206" s="10">
        <f>VLOOKUP(A206,'BalanceSheet 15-8-19'!$A$11:$CN$476,47,FALSE)</f>
        <v>0</v>
      </c>
      <c r="AV206" s="10">
        <f>VLOOKUP(A206,'BalanceSheet 15-8-19'!$A$11:$CN$476,48,FALSE)</f>
        <v>0</v>
      </c>
      <c r="AW206" s="10">
        <f>VLOOKUP(A206,'BalanceSheet 15-8-19'!$A$11:$CN$476,49,FALSE)</f>
        <v>0</v>
      </c>
      <c r="AX206" s="10">
        <f>VLOOKUP(A206,'BalanceSheet 15-8-19'!$A$11:$CN$476,50,FALSE)</f>
        <v>0</v>
      </c>
      <c r="AY206" s="10">
        <f>VLOOKUP(A206,'BalanceSheet 15-8-19'!$A$11:$CN$476,51,FALSE)</f>
        <v>0</v>
      </c>
      <c r="AZ206" s="10">
        <f>VLOOKUP(A206,'BalanceSheet 15-8-19'!$A$11:$CN$476,52,FALSE)</f>
        <v>0</v>
      </c>
      <c r="BA206" s="10">
        <f>VLOOKUP(A206,'BalanceSheet 15-8-19'!$A$11:$CN$476,53,FALSE)</f>
        <v>0</v>
      </c>
      <c r="BB206" s="10">
        <f>VLOOKUP(A206,'BalanceSheet 15-8-19'!$A$11:$CN$476,54,FALSE)</f>
        <v>0</v>
      </c>
      <c r="BC206" s="10">
        <f>VLOOKUP(A206,'BalanceSheet 15-8-19'!$A$11:$CN$476,55,FALSE)</f>
        <v>0</v>
      </c>
      <c r="BD206" s="10">
        <f>VLOOKUP(A206,'BalanceSheet 15-8-19'!$A$11:$CN$476,56,FALSE)</f>
        <v>0</v>
      </c>
      <c r="BE206" s="10">
        <f>VLOOKUP(A206,'BalanceSheet 15-8-19'!$A$11:$CN$476,57,FALSE)</f>
        <v>0</v>
      </c>
      <c r="BF206" s="10">
        <f>VLOOKUP(A206,'BalanceSheet 15-8-19'!$A$11:$CN$476,58,FALSE)</f>
        <v>0</v>
      </c>
      <c r="BG206" s="11">
        <f>VLOOKUP(A206,'BalanceSheet 15-8-19'!$A$11:$CN$476,59,FALSE)</f>
        <v>0</v>
      </c>
      <c r="BH206" s="10">
        <f>VLOOKUP(A206,'BalanceSheet 15-8-19'!$A$11:$CN$476,60,FALSE)</f>
        <v>0</v>
      </c>
      <c r="BI206" s="10">
        <f>VLOOKUP(A206,'BalanceSheet 15-8-19'!$A$11:$CN$476,61,FALSE)</f>
        <v>0</v>
      </c>
      <c r="BJ206" s="10">
        <f>VLOOKUP(A206,'BalanceSheet 15-8-19'!$A$11:$CN$476,62,FALSE)</f>
        <v>0</v>
      </c>
      <c r="BK206" s="10"/>
      <c r="BL206" s="10">
        <f>VLOOKUP(A206,'BalanceSheet 15-8-19'!$A$11:$CN$476,64,FALSE)</f>
        <v>0</v>
      </c>
      <c r="BM206" s="10">
        <f>VLOOKUP(A206,'BalanceSheet 15-8-19'!$A$11:$CN$476,65,FALSE)</f>
        <v>0</v>
      </c>
      <c r="BN206" s="10">
        <f>VLOOKUP(A206,'BalanceSheet 15-8-19'!$A$11:$CN$476,66,FALSE)</f>
        <v>0</v>
      </c>
      <c r="BO206" s="10">
        <f>VLOOKUP(A206,'BalanceSheet 15-8-19'!$A$11:$CN$476,67,FALSE)</f>
        <v>0</v>
      </c>
      <c r="BP206" s="10">
        <f>VLOOKUP(A206,'BalanceSheet 15-8-19'!$A$11:$CN$476,68,FALSE)</f>
        <v>0</v>
      </c>
      <c r="BQ206" s="10">
        <f>VLOOKUP(A206,'BalanceSheet 15-8-19'!$A$11:$CN$476,69,FALSE)</f>
        <v>0</v>
      </c>
      <c r="BR206" s="10">
        <f>VLOOKUP(A206,'BalanceSheet 15-8-19'!$A$11:$CN$476,70,FALSE)</f>
        <v>0</v>
      </c>
      <c r="BS206" s="10">
        <f>VLOOKUP(A206,'BalanceSheet 15-8-19'!$A$11:$CN$476,71,FALSE)</f>
        <v>0</v>
      </c>
      <c r="BT206" s="10">
        <f>VLOOKUP(A206,'BalanceSheet 15-8-19'!$A$11:$CN$476,72,FALSE)</f>
        <v>0</v>
      </c>
      <c r="BU206" s="10">
        <f>VLOOKUP(A206,'BalanceSheet 15-8-19'!$A$11:$CN$476,73,FALSE)</f>
        <v>0</v>
      </c>
      <c r="BV206" s="10">
        <f>VLOOKUP(A206,'BalanceSheet 15-8-19'!$A$11:$CN$476,74,FALSE)</f>
        <v>0</v>
      </c>
      <c r="BW206" s="10">
        <f>VLOOKUP(A206,'BalanceSheet 15-8-19'!$A$11:$CN$476,75,FALSE)</f>
        <v>0</v>
      </c>
      <c r="BX206" s="10">
        <f>VLOOKUP(A206,'BalanceSheet 15-8-19'!$A$11:$CN$476,76,FALSE)</f>
        <v>0</v>
      </c>
      <c r="BY206" s="10">
        <f>VLOOKUP(A206,'BalanceSheet 15-8-19'!$A$11:$CN$476,77,FALSE)</f>
        <v>0</v>
      </c>
      <c r="BZ206" s="10">
        <f>VLOOKUP(A206,'BalanceSheet 15-8-19'!$A$11:$CN$476,78,FALSE)</f>
        <v>0</v>
      </c>
      <c r="CA206" s="10">
        <f>VLOOKUP(A206,'BalanceSheet 15-8-19'!$A$11:$CN$476,79,FALSE)</f>
        <v>0</v>
      </c>
      <c r="CB206" s="10">
        <f>VLOOKUP(A206,'BalanceSheet 15-8-19'!$A$11:$CN$476,80,FALSE)</f>
        <v>0</v>
      </c>
      <c r="CC206" s="10">
        <f>VLOOKUP(A206,'BalanceSheet 15-8-19'!$A$11:$CN$476,81,FALSE)</f>
        <v>0</v>
      </c>
      <c r="CD206" s="10">
        <f>VLOOKUP(A206,'BalanceSheet 15-8-19'!$A$11:$CN$476,82,FALSE)</f>
        <v>0</v>
      </c>
      <c r="CE206" s="10">
        <f>VLOOKUP(A206,'BalanceSheet 15-8-19'!$A$11:$CN$476,83,FALSE)</f>
        <v>0</v>
      </c>
      <c r="CF206" s="10">
        <f>VLOOKUP(A206,'BalanceSheet 15-8-19'!$A$11:$CN$476,84,FALSE)</f>
        <v>0</v>
      </c>
      <c r="CG206" s="10">
        <f>VLOOKUP(A206,'BalanceSheet 15-8-19'!$A$11:$CN$476,85,FALSE)</f>
        <v>0</v>
      </c>
      <c r="CH206" s="10">
        <f>VLOOKUP(A206,'BalanceSheet 15-8-19'!$A$11:$CN$476,86,FALSE)</f>
        <v>0</v>
      </c>
      <c r="CI206" s="10">
        <f>VLOOKUP(A206,'BalanceSheet 15-8-19'!$A$11:$CN$476,87,FALSE)</f>
        <v>0</v>
      </c>
      <c r="CJ206" s="10">
        <f>VLOOKUP(A206,'BalanceSheet 15-8-19'!$A$11:$CN$476,88,FALSE)</f>
        <v>0</v>
      </c>
      <c r="CK206" s="10">
        <f>VLOOKUP(A206,'BalanceSheet 15-8-19'!$A$11:$CN$476,89,FALSE)</f>
        <v>0</v>
      </c>
      <c r="CL206" s="10">
        <f>VLOOKUP(A206,'BalanceSheet 15-8-19'!$A$11:$CN$476,90,FALSE)</f>
        <v>0</v>
      </c>
      <c r="CM206" s="10">
        <f>VLOOKUP(A206,'BalanceSheet 15-8-19'!$A$11:$CN$476,91,FALSE)</f>
        <v>0</v>
      </c>
      <c r="CN206" s="3">
        <f>VLOOKUP(A206,'BalanceSheet 15-8-19'!$A$11:$CS$476,92,FALSE)</f>
        <v>0</v>
      </c>
      <c r="CO206" s="3">
        <f>VLOOKUP(A206,'BalanceSheet 15-8-19'!$A$11:$CS$476,93,FALSE)</f>
        <v>0</v>
      </c>
      <c r="CP206" s="3">
        <f>VLOOKUP(A206,'BalanceSheet 15-8-19'!$A$11:$CS$476,94,FALSE)</f>
        <v>0</v>
      </c>
      <c r="CQ206" s="3">
        <f>VLOOKUP(A206,'BalanceSheet 15-8-19'!$A$11:$CS$476,95,FALSE)</f>
        <v>0</v>
      </c>
      <c r="CR206" s="3">
        <f>VLOOKUP(A206,'BalanceSheet 15-8-19'!$A$11:$CS$476,96,FALSE)</f>
        <v>0</v>
      </c>
      <c r="CS206" s="3">
        <f t="shared" ref="CS206:CS269" si="20">SUM(B206:CR206)</f>
        <v>0</v>
      </c>
      <c r="CU206" s="19">
        <f>CS206-('BalanceSheet 15-8-19'!CS206-'BalanceSheet 15-8-19'!CV206-'BalanceSheet 15-8-19'!CW206)</f>
        <v>0</v>
      </c>
      <c r="CW206" s="132">
        <f t="shared" ref="CW206:CW269" si="21">SUM(BR206:CR206)</f>
        <v>0</v>
      </c>
      <c r="CZ206" s="148">
        <f>HLOOKUP(A206,CJE!$I$5:$TV$2054,2050, FALSE)</f>
        <v>0</v>
      </c>
      <c r="DB206" s="148">
        <f t="shared" ref="DB206:DB269" si="22">SUM(B206:BQ206)+CZ206</f>
        <v>0</v>
      </c>
    </row>
    <row r="207" spans="1:108" x14ac:dyDescent="0.2">
      <c r="A207" s="12" t="str">
        <f>'BalanceSheet 15-8-19'!A207</f>
        <v>Total - 200-102 - Accummulated Depreciation</v>
      </c>
      <c r="B207" s="24">
        <f>VLOOKUP(A207,'BalanceSheet 15-8-19'!$A$11:$CN$476,2,FALSE)</f>
        <v>0</v>
      </c>
      <c r="C207" s="24">
        <f>VLOOKUP(A207,'BalanceSheet 15-8-19'!$A$11:$CN$476,3,FALSE)</f>
        <v>0</v>
      </c>
      <c r="D207" s="24">
        <f>VLOOKUP(A207,'BalanceSheet 15-8-19'!$A$11:$CN$476,4,FALSE)</f>
        <v>0</v>
      </c>
      <c r="E207" s="24">
        <f>VLOOKUP(A207,'BalanceSheet 15-8-19'!$A$11:$CN$476,5,FALSE)</f>
        <v>0</v>
      </c>
      <c r="F207" s="24">
        <f>VLOOKUP(A207,'BalanceSheet 15-8-19'!$A$11:$CN$476,6,FALSE)</f>
        <v>-3063.4958128500002</v>
      </c>
      <c r="G207" s="24">
        <f>VLOOKUP(A207,'BalanceSheet 15-8-19'!$A$11:$CN$476,7,FALSE)</f>
        <v>-3063.4958128500002</v>
      </c>
      <c r="H207" s="24">
        <f>VLOOKUP(A207,'BalanceSheet 15-8-19'!$A$11:$CN$476,8,FALSE)</f>
        <v>-3063.4958128500002</v>
      </c>
      <c r="I207" s="24">
        <f>VLOOKUP(A207,'BalanceSheet 15-8-19'!$A$11:$CN$476,9,FALSE)</f>
        <v>-3063.4958128500002</v>
      </c>
      <c r="J207" s="24"/>
      <c r="K207" s="24">
        <f>VLOOKUP(A207,'BalanceSheet 15-8-19'!$A$11:$CN$476,11,FALSE)</f>
        <v>-3063.4958128500002</v>
      </c>
      <c r="L207" s="24">
        <f>VLOOKUP(A207,'BalanceSheet 15-8-19'!$A$11:$CN$476,12,FALSE)</f>
        <v>-3063.4958128500002</v>
      </c>
      <c r="M207" s="24">
        <f>VLOOKUP(A207,'BalanceSheet 15-8-19'!$A$11:$CN$476,13,FALSE)</f>
        <v>-3063.4958128500002</v>
      </c>
      <c r="N207" s="24">
        <f>VLOOKUP(A207,'BalanceSheet 15-8-19'!$A$11:$CN$476,14,FALSE)</f>
        <v>-3063.4958128500002</v>
      </c>
      <c r="O207" s="24">
        <f>VLOOKUP(A207,'BalanceSheet 15-8-19'!$A$11:$CN$476,15,FALSE)</f>
        <v>-3063.4958128500002</v>
      </c>
      <c r="P207" s="24">
        <f>VLOOKUP(A207,'BalanceSheet 15-8-19'!$A$11:$CN$476,16,FALSE)</f>
        <v>-3063.4958128500002</v>
      </c>
      <c r="Q207" s="24">
        <f>VLOOKUP(A207,'BalanceSheet 15-8-19'!$A$11:$CN$476,17,FALSE)</f>
        <v>-3063.4958128500002</v>
      </c>
      <c r="R207" s="24">
        <f>VLOOKUP(A207,'BalanceSheet 15-8-19'!$A$11:$CN$476,18,FALSE)</f>
        <v>-3063.4958128500002</v>
      </c>
      <c r="S207" s="24">
        <f>VLOOKUP(A207,'BalanceSheet 15-8-19'!$A$11:$CN$476,19,FALSE)</f>
        <v>-3063.4958128500002</v>
      </c>
      <c r="T207" s="24">
        <f>VLOOKUP(A207,'BalanceSheet 15-8-19'!$A$11:$CN$476,20,FALSE)</f>
        <v>-3063.4958128500002</v>
      </c>
      <c r="U207" s="24">
        <f>VLOOKUP(A207,'BalanceSheet 15-8-19'!$A$11:$CN$476,21,FALSE)</f>
        <v>-3063.4958128500002</v>
      </c>
      <c r="V207" s="24">
        <f>VLOOKUP(A207,'BalanceSheet 15-8-19'!$A$11:$CN$476,22,FALSE)</f>
        <v>-3063.4958128500002</v>
      </c>
      <c r="W207" s="24">
        <f>VLOOKUP(A207,'BalanceSheet 15-8-19'!$A$11:$CN$476,23,FALSE)</f>
        <v>-3063.4958128500002</v>
      </c>
      <c r="X207" s="24">
        <f>VLOOKUP(A207,'BalanceSheet 15-8-19'!$A$11:$CN$476,24,FALSE)</f>
        <v>-3063.4958128500002</v>
      </c>
      <c r="Y207" s="24">
        <f>VLOOKUP(A207,'BalanceSheet 15-8-19'!$A$11:$CN$476,25,FALSE)</f>
        <v>-3063.4958128500002</v>
      </c>
      <c r="Z207" s="24">
        <f>VLOOKUP(A207,'BalanceSheet 15-8-19'!$A$11:$CN$476,26,FALSE)</f>
        <v>-3063.4958128500002</v>
      </c>
      <c r="AA207" s="24">
        <f>VLOOKUP(A207,'BalanceSheet 15-8-19'!$A$11:$CN$476,27,FALSE)</f>
        <v>-3063.4958128500002</v>
      </c>
      <c r="AB207" s="24">
        <f>VLOOKUP(A207,'BalanceSheet 15-8-19'!$A$11:$CN$476,28,FALSE)</f>
        <v>-3063.4958128500002</v>
      </c>
      <c r="AC207" s="24">
        <f>VLOOKUP(A207,'BalanceSheet 15-8-19'!$A$11:$CN$476,29,FALSE)</f>
        <v>-3063.4958128500002</v>
      </c>
      <c r="AD207" s="24">
        <f>VLOOKUP(A207,'BalanceSheet 15-8-19'!$A$11:$CN$476,30,FALSE)</f>
        <v>-3063.4958128500002</v>
      </c>
      <c r="AE207" s="24">
        <f>VLOOKUP(A207,'BalanceSheet 15-8-19'!$A$11:$CN$476,31,FALSE)</f>
        <v>-3063.4958128500002</v>
      </c>
      <c r="AF207" s="24">
        <f>VLOOKUP(A207,'BalanceSheet 15-8-19'!$A$11:$CN$476,32,FALSE)</f>
        <v>-3063.4958128500002</v>
      </c>
      <c r="AG207" s="24">
        <f>VLOOKUP(A207,'BalanceSheet 15-8-19'!$A$11:$CN$476,33,FALSE)</f>
        <v>-3063.4958128500002</v>
      </c>
      <c r="AH207" s="24">
        <f>VLOOKUP(A207,'BalanceSheet 15-8-19'!$A$11:$CN$476,34,FALSE)</f>
        <v>-3063.4958128500002</v>
      </c>
      <c r="AI207" s="24">
        <f>VLOOKUP(A207,'BalanceSheet 15-8-19'!$A$11:$CN$476,35,FALSE)</f>
        <v>-3063.4958128500002</v>
      </c>
      <c r="AJ207" s="24">
        <f>VLOOKUP(A207,'BalanceSheet 15-8-19'!$A$11:$CN$476,36,FALSE)</f>
        <v>-3063.4958128500002</v>
      </c>
      <c r="AK207" s="24">
        <f>VLOOKUP(A207,'BalanceSheet 15-8-19'!$A$11:$CN$476,37,FALSE)</f>
        <v>-3063.4958128500002</v>
      </c>
      <c r="AL207" s="24">
        <f>VLOOKUP(A207,'BalanceSheet 15-8-19'!$A$11:$CN$476,38,FALSE)</f>
        <v>-3063.4958128500002</v>
      </c>
      <c r="AM207" s="24">
        <f>VLOOKUP(A207,'BalanceSheet 15-8-19'!$A$11:$CN$476,39,FALSE)</f>
        <v>-3063.4958128500002</v>
      </c>
      <c r="AN207" s="24">
        <f>VLOOKUP(A207,'BalanceSheet 15-8-19'!$A$11:$CN$476,40,FALSE)</f>
        <v>-3063.4958128500002</v>
      </c>
      <c r="AO207" s="24">
        <f>VLOOKUP(A207,'BalanceSheet 15-8-19'!$A$11:$CN$476,41,FALSE)</f>
        <v>-3063.4958128500002</v>
      </c>
      <c r="AP207" s="24">
        <f>VLOOKUP(A207,'BalanceSheet 15-8-19'!$A$11:$CN$476,42,FALSE)</f>
        <v>-3063.4958128500002</v>
      </c>
      <c r="AQ207" s="24">
        <f>VLOOKUP(A207,'BalanceSheet 15-8-19'!$A$11:$CN$476,43,FALSE)</f>
        <v>-3063.4958128500002</v>
      </c>
      <c r="AR207" s="24">
        <f>VLOOKUP(A207,'BalanceSheet 15-8-19'!$A$11:$CN$476,44,FALSE)</f>
        <v>-3063.4958128500002</v>
      </c>
      <c r="AS207" s="24">
        <f>VLOOKUP(A207,'BalanceSheet 15-8-19'!$A$11:$CN$476,45,FALSE)</f>
        <v>-3063.4958128500002</v>
      </c>
      <c r="AT207" s="24">
        <f>VLOOKUP(A207,'BalanceSheet 15-8-19'!$A$11:$CN$476,46,FALSE)</f>
        <v>-3063.4958128500002</v>
      </c>
      <c r="AU207" s="24">
        <f>VLOOKUP(A207,'BalanceSheet 15-8-19'!$A$11:$CN$476,47,FALSE)</f>
        <v>-3063.4958128500002</v>
      </c>
      <c r="AV207" s="24">
        <f>VLOOKUP(A207,'BalanceSheet 15-8-19'!$A$11:$CN$476,48,FALSE)</f>
        <v>-3063.4958128500002</v>
      </c>
      <c r="AW207" s="24">
        <f>VLOOKUP(A207,'BalanceSheet 15-8-19'!$A$11:$CN$476,49,FALSE)</f>
        <v>-3063.4958128500002</v>
      </c>
      <c r="AX207" s="24">
        <f>VLOOKUP(A207,'BalanceSheet 15-8-19'!$A$11:$CN$476,50,FALSE)</f>
        <v>-3063.4958128500002</v>
      </c>
      <c r="AY207" s="24">
        <f>VLOOKUP(A207,'BalanceSheet 15-8-19'!$A$11:$CN$476,51,FALSE)</f>
        <v>-3063.4958128500002</v>
      </c>
      <c r="AZ207" s="24">
        <f>VLOOKUP(A207,'BalanceSheet 15-8-19'!$A$11:$CN$476,52,FALSE)</f>
        <v>-3063.4958128500002</v>
      </c>
      <c r="BA207" s="24">
        <f>VLOOKUP(A207,'BalanceSheet 15-8-19'!$A$11:$CN$476,53,FALSE)</f>
        <v>-3063.4958128500002</v>
      </c>
      <c r="BB207" s="24">
        <f>VLOOKUP(A207,'BalanceSheet 15-8-19'!$A$11:$CN$476,54,FALSE)</f>
        <v>-3063.4958128500002</v>
      </c>
      <c r="BC207" s="24">
        <f>VLOOKUP(A207,'BalanceSheet 15-8-19'!$A$11:$CN$476,55,FALSE)</f>
        <v>-3063.4958128500002</v>
      </c>
      <c r="BD207" s="24">
        <f>VLOOKUP(A207,'BalanceSheet 15-8-19'!$A$11:$CN$476,56,FALSE)</f>
        <v>-3063.4958128500002</v>
      </c>
      <c r="BE207" s="24">
        <f>VLOOKUP(A207,'BalanceSheet 15-8-19'!$A$11:$CN$476,57,FALSE)</f>
        <v>-3063.4958128500002</v>
      </c>
      <c r="BF207" s="24">
        <f>VLOOKUP(A207,'BalanceSheet 15-8-19'!$A$11:$CN$476,58,FALSE)</f>
        <v>-3063.4958128500002</v>
      </c>
      <c r="BG207" s="106">
        <f>VLOOKUP(A207,'BalanceSheet 15-8-19'!$A$11:$CN$476,59,FALSE)</f>
        <v>-3063.4958128500002</v>
      </c>
      <c r="BH207" s="24">
        <f>VLOOKUP(A207,'BalanceSheet 15-8-19'!$A$11:$CN$476,60,FALSE)</f>
        <v>-3063.4958128500002</v>
      </c>
      <c r="BI207" s="24">
        <f>VLOOKUP(A207,'BalanceSheet 15-8-19'!$A$11:$CN$476,61,FALSE)</f>
        <v>-3063.4958128500002</v>
      </c>
      <c r="BJ207" s="24">
        <f>VLOOKUP(A207,'BalanceSheet 15-8-19'!$A$11:$CN$476,62,FALSE)</f>
        <v>-3063.4958128500002</v>
      </c>
      <c r="BK207" s="24"/>
      <c r="BL207" s="24">
        <f>VLOOKUP(A207,'BalanceSheet 15-8-19'!$A$11:$CN$476,64,FALSE)</f>
        <v>-3063.4958128500002</v>
      </c>
      <c r="BM207" s="24">
        <f>VLOOKUP(A207,'BalanceSheet 15-8-19'!$A$11:$CN$476,65,FALSE)</f>
        <v>-3063.4958128500002</v>
      </c>
      <c r="BN207" s="24">
        <f>VLOOKUP(A207,'BalanceSheet 15-8-19'!$A$11:$CN$476,66,FALSE)</f>
        <v>-3063.4958128500002</v>
      </c>
      <c r="BO207" s="24">
        <f>VLOOKUP(A207,'BalanceSheet 15-8-19'!$A$11:$CN$476,67,FALSE)</f>
        <v>-3063.4958128500002</v>
      </c>
      <c r="BP207" s="24">
        <f>VLOOKUP(A207,'BalanceSheet 15-8-19'!$A$11:$CN$476,68,FALSE)</f>
        <v>-3063.4958128500002</v>
      </c>
      <c r="BQ207" s="24">
        <f>VLOOKUP(A207,'BalanceSheet 15-8-19'!$A$11:$CN$476,69,FALSE)</f>
        <v>-3063.4958128500002</v>
      </c>
      <c r="BR207" s="24">
        <f>VLOOKUP(A207,'BalanceSheet 15-8-19'!$A$11:$CN$476,70,FALSE)</f>
        <v>-3063.4958128500002</v>
      </c>
      <c r="BS207" s="24">
        <f>VLOOKUP(A207,'BalanceSheet 15-8-19'!$A$11:$CN$476,71,FALSE)</f>
        <v>-3063.4958128500002</v>
      </c>
      <c r="BT207" s="24">
        <f>VLOOKUP(A207,'BalanceSheet 15-8-19'!$A$11:$CN$476,72,FALSE)</f>
        <v>-3063.4958128500002</v>
      </c>
      <c r="BU207" s="24">
        <f>VLOOKUP(A207,'BalanceSheet 15-8-19'!$A$11:$CN$476,73,FALSE)</f>
        <v>-3063.4958128500002</v>
      </c>
      <c r="BV207" s="24">
        <f>VLOOKUP(A207,'BalanceSheet 15-8-19'!$A$11:$CN$476,74,FALSE)</f>
        <v>-3063.4958128500002</v>
      </c>
      <c r="BW207" s="24">
        <f>VLOOKUP(A207,'BalanceSheet 15-8-19'!$A$11:$CN$476,75,FALSE)</f>
        <v>-3063.4958128500002</v>
      </c>
      <c r="BX207" s="24">
        <f>VLOOKUP(A207,'BalanceSheet 15-8-19'!$A$11:$CN$476,76,FALSE)</f>
        <v>-3063.4958128500002</v>
      </c>
      <c r="BY207" s="24">
        <f>VLOOKUP(A207,'BalanceSheet 15-8-19'!$A$11:$CN$476,77,FALSE)</f>
        <v>-3063.4958128500002</v>
      </c>
      <c r="BZ207" s="24">
        <f>VLOOKUP(A207,'BalanceSheet 15-8-19'!$A$11:$CN$476,78,FALSE)</f>
        <v>-3063.4958128500002</v>
      </c>
      <c r="CA207" s="24">
        <f>VLOOKUP(A207,'BalanceSheet 15-8-19'!$A$11:$CN$476,79,FALSE)</f>
        <v>-3063.4958128500002</v>
      </c>
      <c r="CB207" s="24">
        <f>VLOOKUP(A207,'BalanceSheet 15-8-19'!$A$11:$CN$476,80,FALSE)</f>
        <v>-3063.4958128500002</v>
      </c>
      <c r="CC207" s="24">
        <f>VLOOKUP(A207,'BalanceSheet 15-8-19'!$A$11:$CN$476,81,FALSE)</f>
        <v>-3063.4958128500002</v>
      </c>
      <c r="CD207" s="24">
        <f>VLOOKUP(A207,'BalanceSheet 15-8-19'!$A$11:$CN$476,82,FALSE)</f>
        <v>-3063.4958128500002</v>
      </c>
      <c r="CE207" s="24">
        <f>VLOOKUP(A207,'BalanceSheet 15-8-19'!$A$11:$CN$476,83,FALSE)</f>
        <v>-3063.4958128500002</v>
      </c>
      <c r="CF207" s="24">
        <f>VLOOKUP(A207,'BalanceSheet 15-8-19'!$A$11:$CN$476,84,FALSE)</f>
        <v>-3063.4958128500002</v>
      </c>
      <c r="CG207" s="24">
        <f>VLOOKUP(A207,'BalanceSheet 15-8-19'!$A$11:$CN$476,85,FALSE)</f>
        <v>-3063.4958128500002</v>
      </c>
      <c r="CH207" s="24">
        <f>VLOOKUP(A207,'BalanceSheet 15-8-19'!$A$11:$CN$476,86,FALSE)</f>
        <v>-3063.4958128500002</v>
      </c>
      <c r="CI207" s="24">
        <f>VLOOKUP(A207,'BalanceSheet 15-8-19'!$A$11:$CN$476,87,FALSE)</f>
        <v>-3063.4958128500002</v>
      </c>
      <c r="CJ207" s="24">
        <f>VLOOKUP(A207,'BalanceSheet 15-8-19'!$A$11:$CN$476,88,FALSE)</f>
        <v>-3063.4958128500002</v>
      </c>
      <c r="CK207" s="24">
        <f>VLOOKUP(A207,'BalanceSheet 15-8-19'!$A$11:$CN$476,89,FALSE)</f>
        <v>-3063.4958128500002</v>
      </c>
      <c r="CL207" s="24">
        <f>VLOOKUP(A207,'BalanceSheet 15-8-19'!$A$11:$CN$476,90,FALSE)</f>
        <v>-3063.4958128500002</v>
      </c>
      <c r="CM207" s="24">
        <f>VLOOKUP(A207,'BalanceSheet 15-8-19'!$A$11:$CN$476,91,FALSE)</f>
        <v>-3063.4958128500002</v>
      </c>
      <c r="CN207" s="24">
        <f>VLOOKUP(A207,'BalanceSheet 15-8-19'!$A$11:$CS$476,92,FALSE)</f>
        <v>-3063.4958128500002</v>
      </c>
      <c r="CO207" s="24">
        <f>VLOOKUP(A207,'BalanceSheet 15-8-19'!$A$11:$CS$476,93,FALSE)</f>
        <v>-3063.4958128500002</v>
      </c>
      <c r="CP207" s="24">
        <f>VLOOKUP(A207,'BalanceSheet 15-8-19'!$A$11:$CS$476,94,FALSE)</f>
        <v>-3063.4958128500002</v>
      </c>
      <c r="CQ207" s="24">
        <f>VLOOKUP(A207,'BalanceSheet 15-8-19'!$A$11:$CS$476,95,FALSE)</f>
        <v>-3063.4958128500002</v>
      </c>
      <c r="CR207" s="24">
        <f>VLOOKUP(A207,'BalanceSheet 15-8-19'!$A$11:$CS$476,96,FALSE)</f>
        <v>-3063.4958128500002</v>
      </c>
      <c r="CS207" s="24">
        <f t="shared" si="20"/>
        <v>-272651.12734365067</v>
      </c>
      <c r="CU207" s="19">
        <f>CS207-('BalanceSheet 15-8-19'!CS207-'BalanceSheet 15-8-19'!CV207-'BalanceSheet 15-8-19'!CW207)</f>
        <v>0</v>
      </c>
      <c r="CW207" s="132">
        <f t="shared" si="21"/>
        <v>-82714.386946950006</v>
      </c>
      <c r="CZ207" s="148"/>
      <c r="DB207" s="162">
        <f>SUM(DB199:DB206)</f>
        <v>-189936.74039670004</v>
      </c>
    </row>
    <row r="208" spans="1:108" x14ac:dyDescent="0.2">
      <c r="A208" s="4" t="str">
        <f>'BalanceSheet 15-8-19'!A208</f>
        <v>Total - 200-101 - Property, Plant &amp; Equipment</v>
      </c>
      <c r="B208" s="8">
        <f>VLOOKUP(A208,'BalanceSheet 15-8-19'!$A$11:$CN$476,2,FALSE)</f>
        <v>0</v>
      </c>
      <c r="C208" s="8">
        <f>VLOOKUP(A208,'BalanceSheet 15-8-19'!$A$11:$CN$476,3,FALSE)</f>
        <v>0</v>
      </c>
      <c r="D208" s="8">
        <f>VLOOKUP(A208,'BalanceSheet 15-8-19'!$A$11:$CN$476,4,FALSE)</f>
        <v>0</v>
      </c>
      <c r="E208" s="8">
        <f>VLOOKUP(A208,'BalanceSheet 15-8-19'!$A$11:$CN$476,5,FALSE)</f>
        <v>0</v>
      </c>
      <c r="F208" s="8">
        <f>VLOOKUP(A208,'BalanceSheet 15-8-19'!$A$11:$CN$476,6,FALSE)</f>
        <v>-3063.4958128500002</v>
      </c>
      <c r="G208" s="8">
        <f>VLOOKUP(A208,'BalanceSheet 15-8-19'!$A$11:$CN$476,7,FALSE)</f>
        <v>-3063.4958128500002</v>
      </c>
      <c r="H208" s="8">
        <f>VLOOKUP(A208,'BalanceSheet 15-8-19'!$A$11:$CN$476,8,FALSE)</f>
        <v>-3063.4958128500002</v>
      </c>
      <c r="I208" s="8">
        <f>VLOOKUP(A208,'BalanceSheet 15-8-19'!$A$11:$CN$476,9,FALSE)</f>
        <v>-3063.4958128500002</v>
      </c>
      <c r="J208" s="8"/>
      <c r="K208" s="8">
        <f>VLOOKUP(A208,'BalanceSheet 15-8-19'!$A$11:$CN$476,11,FALSE)</f>
        <v>-3063.4958128500002</v>
      </c>
      <c r="L208" s="8">
        <f>VLOOKUP(A208,'BalanceSheet 15-8-19'!$A$11:$CN$476,12,FALSE)</f>
        <v>-3063.4958128500002</v>
      </c>
      <c r="M208" s="8">
        <f>VLOOKUP(A208,'BalanceSheet 15-8-19'!$A$11:$CN$476,13,FALSE)</f>
        <v>-3063.4958128500002</v>
      </c>
      <c r="N208" s="8">
        <f>VLOOKUP(A208,'BalanceSheet 15-8-19'!$A$11:$CN$476,14,FALSE)</f>
        <v>-3063.4958128500002</v>
      </c>
      <c r="O208" s="8">
        <f>VLOOKUP(A208,'BalanceSheet 15-8-19'!$A$11:$CN$476,15,FALSE)</f>
        <v>-3063.4958128500002</v>
      </c>
      <c r="P208" s="8">
        <f>VLOOKUP(A208,'BalanceSheet 15-8-19'!$A$11:$CN$476,16,FALSE)</f>
        <v>-3063.4958128500002</v>
      </c>
      <c r="Q208" s="8">
        <f>VLOOKUP(A208,'BalanceSheet 15-8-19'!$A$11:$CN$476,17,FALSE)</f>
        <v>-3063.4958128500002</v>
      </c>
      <c r="R208" s="8">
        <f>VLOOKUP(A208,'BalanceSheet 15-8-19'!$A$11:$CN$476,18,FALSE)</f>
        <v>-3063.4958128500002</v>
      </c>
      <c r="S208" s="8">
        <f>VLOOKUP(A208,'BalanceSheet 15-8-19'!$A$11:$CN$476,19,FALSE)</f>
        <v>-3063.4958128500002</v>
      </c>
      <c r="T208" s="8">
        <f>VLOOKUP(A208,'BalanceSheet 15-8-19'!$A$11:$CN$476,20,FALSE)</f>
        <v>-3063.4958128500002</v>
      </c>
      <c r="U208" s="8">
        <f>VLOOKUP(A208,'BalanceSheet 15-8-19'!$A$11:$CN$476,21,FALSE)</f>
        <v>-3063.4958128500002</v>
      </c>
      <c r="V208" s="8">
        <f>VLOOKUP(A208,'BalanceSheet 15-8-19'!$A$11:$CN$476,22,FALSE)</f>
        <v>-3063.4958128500002</v>
      </c>
      <c r="W208" s="8">
        <f>VLOOKUP(A208,'BalanceSheet 15-8-19'!$A$11:$CN$476,23,FALSE)</f>
        <v>-3063.4958128500002</v>
      </c>
      <c r="X208" s="8">
        <f>VLOOKUP(A208,'BalanceSheet 15-8-19'!$A$11:$CN$476,24,FALSE)</f>
        <v>-3063.4958128500002</v>
      </c>
      <c r="Y208" s="8">
        <f>VLOOKUP(A208,'BalanceSheet 15-8-19'!$A$11:$CN$476,25,FALSE)</f>
        <v>-3063.4958128500002</v>
      </c>
      <c r="Z208" s="8">
        <f>VLOOKUP(A208,'BalanceSheet 15-8-19'!$A$11:$CN$476,26,FALSE)</f>
        <v>-3063.4958128500002</v>
      </c>
      <c r="AA208" s="8">
        <f>VLOOKUP(A208,'BalanceSheet 15-8-19'!$A$11:$CN$476,27,FALSE)</f>
        <v>-3063.4958128500002</v>
      </c>
      <c r="AB208" s="8">
        <f>VLOOKUP(A208,'BalanceSheet 15-8-19'!$A$11:$CN$476,28,FALSE)</f>
        <v>-3063.4958128500002</v>
      </c>
      <c r="AC208" s="8">
        <f>VLOOKUP(A208,'BalanceSheet 15-8-19'!$A$11:$CN$476,29,FALSE)</f>
        <v>-3063.4958128500002</v>
      </c>
      <c r="AD208" s="8">
        <f>VLOOKUP(A208,'BalanceSheet 15-8-19'!$A$11:$CN$476,30,FALSE)</f>
        <v>-3063.4958128500002</v>
      </c>
      <c r="AE208" s="8">
        <f>VLOOKUP(A208,'BalanceSheet 15-8-19'!$A$11:$CN$476,31,FALSE)</f>
        <v>-3063.4958128500002</v>
      </c>
      <c r="AF208" s="8">
        <f>VLOOKUP(A208,'BalanceSheet 15-8-19'!$A$11:$CN$476,32,FALSE)</f>
        <v>-3063.4958128500002</v>
      </c>
      <c r="AG208" s="8">
        <f>VLOOKUP(A208,'BalanceSheet 15-8-19'!$A$11:$CN$476,33,FALSE)</f>
        <v>-3063.4958128500002</v>
      </c>
      <c r="AH208" s="8">
        <f>VLOOKUP(A208,'BalanceSheet 15-8-19'!$A$11:$CN$476,34,FALSE)</f>
        <v>-3063.4958128500002</v>
      </c>
      <c r="AI208" s="8">
        <f>VLOOKUP(A208,'BalanceSheet 15-8-19'!$A$11:$CN$476,35,FALSE)</f>
        <v>-3063.4958128500002</v>
      </c>
      <c r="AJ208" s="8">
        <f>VLOOKUP(A208,'BalanceSheet 15-8-19'!$A$11:$CN$476,36,FALSE)</f>
        <v>-3063.4958128500002</v>
      </c>
      <c r="AK208" s="8">
        <f>VLOOKUP(A208,'BalanceSheet 15-8-19'!$A$11:$CN$476,37,FALSE)</f>
        <v>-3063.4958128500002</v>
      </c>
      <c r="AL208" s="8">
        <f>VLOOKUP(A208,'BalanceSheet 15-8-19'!$A$11:$CN$476,38,FALSE)</f>
        <v>-3063.4958128500002</v>
      </c>
      <c r="AM208" s="8">
        <f>VLOOKUP(A208,'BalanceSheet 15-8-19'!$A$11:$CN$476,39,FALSE)</f>
        <v>-3063.4958128500002</v>
      </c>
      <c r="AN208" s="8">
        <f>VLOOKUP(A208,'BalanceSheet 15-8-19'!$A$11:$CN$476,40,FALSE)</f>
        <v>-3063.4958128500002</v>
      </c>
      <c r="AO208" s="8">
        <f>VLOOKUP(A208,'BalanceSheet 15-8-19'!$A$11:$CN$476,41,FALSE)</f>
        <v>-3063.4958128500002</v>
      </c>
      <c r="AP208" s="8">
        <f>VLOOKUP(A208,'BalanceSheet 15-8-19'!$A$11:$CN$476,42,FALSE)</f>
        <v>-3063.4958128500002</v>
      </c>
      <c r="AQ208" s="8">
        <f>VLOOKUP(A208,'BalanceSheet 15-8-19'!$A$11:$CN$476,43,FALSE)</f>
        <v>-3063.4958128500002</v>
      </c>
      <c r="AR208" s="8">
        <f>VLOOKUP(A208,'BalanceSheet 15-8-19'!$A$11:$CN$476,44,FALSE)</f>
        <v>-3063.4958128500002</v>
      </c>
      <c r="AS208" s="8">
        <f>VLOOKUP(A208,'BalanceSheet 15-8-19'!$A$11:$CN$476,45,FALSE)</f>
        <v>-3063.4958128500002</v>
      </c>
      <c r="AT208" s="8">
        <f>VLOOKUP(A208,'BalanceSheet 15-8-19'!$A$11:$CN$476,46,FALSE)</f>
        <v>-3063.4958128500002</v>
      </c>
      <c r="AU208" s="8">
        <f>VLOOKUP(A208,'BalanceSheet 15-8-19'!$A$11:$CN$476,47,FALSE)</f>
        <v>-3063.4958128500002</v>
      </c>
      <c r="AV208" s="8">
        <f>VLOOKUP(A208,'BalanceSheet 15-8-19'!$A$11:$CN$476,48,FALSE)</f>
        <v>-3063.4958128500002</v>
      </c>
      <c r="AW208" s="8">
        <f>VLOOKUP(A208,'BalanceSheet 15-8-19'!$A$11:$CN$476,49,FALSE)</f>
        <v>-3063.4958128500002</v>
      </c>
      <c r="AX208" s="8">
        <f>VLOOKUP(A208,'BalanceSheet 15-8-19'!$A$11:$CN$476,50,FALSE)</f>
        <v>-3063.4958128500002</v>
      </c>
      <c r="AY208" s="8">
        <f>VLOOKUP(A208,'BalanceSheet 15-8-19'!$A$11:$CN$476,51,FALSE)</f>
        <v>-3063.4958128500002</v>
      </c>
      <c r="AZ208" s="8">
        <f>VLOOKUP(A208,'BalanceSheet 15-8-19'!$A$11:$CN$476,52,FALSE)</f>
        <v>-3063.4958128500002</v>
      </c>
      <c r="BA208" s="8">
        <f>VLOOKUP(A208,'BalanceSheet 15-8-19'!$A$11:$CN$476,53,FALSE)</f>
        <v>-3063.4958128500002</v>
      </c>
      <c r="BB208" s="8">
        <f>VLOOKUP(A208,'BalanceSheet 15-8-19'!$A$11:$CN$476,54,FALSE)</f>
        <v>-3063.4958128500002</v>
      </c>
      <c r="BC208" s="8">
        <f>VLOOKUP(A208,'BalanceSheet 15-8-19'!$A$11:$CN$476,55,FALSE)</f>
        <v>-3063.4958128500002</v>
      </c>
      <c r="BD208" s="8">
        <f>VLOOKUP(A208,'BalanceSheet 15-8-19'!$A$11:$CN$476,56,FALSE)</f>
        <v>-3063.4958128500002</v>
      </c>
      <c r="BE208" s="8">
        <f>VLOOKUP(A208,'BalanceSheet 15-8-19'!$A$11:$CN$476,57,FALSE)</f>
        <v>-3063.4958128500002</v>
      </c>
      <c r="BF208" s="8">
        <f>VLOOKUP(A208,'BalanceSheet 15-8-19'!$A$11:$CN$476,58,FALSE)</f>
        <v>-3063.4958128500002</v>
      </c>
      <c r="BG208" s="8">
        <f>VLOOKUP(A208,'BalanceSheet 15-8-19'!$A$11:$CN$476,59,FALSE)</f>
        <v>-3063.4958128500002</v>
      </c>
      <c r="BH208" s="8">
        <f>VLOOKUP(A208,'BalanceSheet 15-8-19'!$A$11:$CN$476,60,FALSE)</f>
        <v>-3063.4958128500002</v>
      </c>
      <c r="BI208" s="8">
        <f>VLOOKUP(A208,'BalanceSheet 15-8-19'!$A$11:$CN$476,61,FALSE)</f>
        <v>-3063.4958128500002</v>
      </c>
      <c r="BJ208" s="8">
        <f>VLOOKUP(A208,'BalanceSheet 15-8-19'!$A$11:$CN$476,62,FALSE)</f>
        <v>-3063.4958128500002</v>
      </c>
      <c r="BK208" s="8"/>
      <c r="BL208" s="8">
        <f>VLOOKUP(A208,'BalanceSheet 15-8-19'!$A$11:$CN$476,64,FALSE)</f>
        <v>-3063.4958128500002</v>
      </c>
      <c r="BM208" s="8">
        <f>VLOOKUP(A208,'BalanceSheet 15-8-19'!$A$11:$CN$476,65,FALSE)</f>
        <v>-3063.4958128500002</v>
      </c>
      <c r="BN208" s="8">
        <f>VLOOKUP(A208,'BalanceSheet 15-8-19'!$A$11:$CN$476,66,FALSE)</f>
        <v>-3063.4958128500002</v>
      </c>
      <c r="BO208" s="8">
        <f>VLOOKUP(A208,'BalanceSheet 15-8-19'!$A$11:$CN$476,67,FALSE)</f>
        <v>-3063.4958128500002</v>
      </c>
      <c r="BP208" s="8">
        <f>VLOOKUP(A208,'BalanceSheet 15-8-19'!$A$11:$CN$476,68,FALSE)</f>
        <v>-3063.4958128500002</v>
      </c>
      <c r="BQ208" s="8">
        <f>VLOOKUP(A208,'BalanceSheet 15-8-19'!$A$11:$CN$476,69,FALSE)</f>
        <v>-3063.4958128500002</v>
      </c>
      <c r="BR208" s="8">
        <f>VLOOKUP(A208,'BalanceSheet 15-8-19'!$A$11:$CN$476,70,FALSE)</f>
        <v>-3063.4958128500002</v>
      </c>
      <c r="BS208" s="8">
        <f>VLOOKUP(A208,'BalanceSheet 15-8-19'!$A$11:$CN$476,71,FALSE)</f>
        <v>-3063.4958128500002</v>
      </c>
      <c r="BT208" s="8">
        <f>VLOOKUP(A208,'BalanceSheet 15-8-19'!$A$11:$CN$476,72,FALSE)</f>
        <v>-3063.4958128500002</v>
      </c>
      <c r="BU208" s="8">
        <f>VLOOKUP(A208,'BalanceSheet 15-8-19'!$A$11:$CN$476,73,FALSE)</f>
        <v>-3063.4958128500002</v>
      </c>
      <c r="BV208" s="8">
        <f>VLOOKUP(A208,'BalanceSheet 15-8-19'!$A$11:$CN$476,74,FALSE)</f>
        <v>-3063.4958128500002</v>
      </c>
      <c r="BW208" s="8">
        <f>VLOOKUP(A208,'BalanceSheet 15-8-19'!$A$11:$CN$476,75,FALSE)</f>
        <v>-3063.4958128500002</v>
      </c>
      <c r="BX208" s="8">
        <f>VLOOKUP(A208,'BalanceSheet 15-8-19'!$A$11:$CN$476,76,FALSE)</f>
        <v>-3063.4958128500002</v>
      </c>
      <c r="BY208" s="8">
        <f>VLOOKUP(A208,'BalanceSheet 15-8-19'!$A$11:$CN$476,77,FALSE)</f>
        <v>-3063.4958128500002</v>
      </c>
      <c r="BZ208" s="8">
        <f>VLOOKUP(A208,'BalanceSheet 15-8-19'!$A$11:$CN$476,78,FALSE)</f>
        <v>-3063.4958128500002</v>
      </c>
      <c r="CA208" s="8">
        <f>VLOOKUP(A208,'BalanceSheet 15-8-19'!$A$11:$CN$476,79,FALSE)</f>
        <v>-3063.4958128500002</v>
      </c>
      <c r="CB208" s="8">
        <f>VLOOKUP(A208,'BalanceSheet 15-8-19'!$A$11:$CN$476,80,FALSE)</f>
        <v>-3063.4958128500002</v>
      </c>
      <c r="CC208" s="8">
        <f>VLOOKUP(A208,'BalanceSheet 15-8-19'!$A$11:$CN$476,81,FALSE)</f>
        <v>-3063.4958128500002</v>
      </c>
      <c r="CD208" s="8">
        <f>VLOOKUP(A208,'BalanceSheet 15-8-19'!$A$11:$CN$476,82,FALSE)</f>
        <v>-3063.4958128500002</v>
      </c>
      <c r="CE208" s="8">
        <f>VLOOKUP(A208,'BalanceSheet 15-8-19'!$A$11:$CN$476,83,FALSE)</f>
        <v>-3063.4958128500002</v>
      </c>
      <c r="CF208" s="8">
        <f>VLOOKUP(A208,'BalanceSheet 15-8-19'!$A$11:$CN$476,84,FALSE)</f>
        <v>-3063.4958128500002</v>
      </c>
      <c r="CG208" s="8">
        <f>VLOOKUP(A208,'BalanceSheet 15-8-19'!$A$11:$CN$476,85,FALSE)</f>
        <v>-3063.4958128500002</v>
      </c>
      <c r="CH208" s="8">
        <f>VLOOKUP(A208,'BalanceSheet 15-8-19'!$A$11:$CN$476,86,FALSE)</f>
        <v>-3063.4958128500002</v>
      </c>
      <c r="CI208" s="8">
        <f>VLOOKUP(A208,'BalanceSheet 15-8-19'!$A$11:$CN$476,87,FALSE)</f>
        <v>-3063.4958128500002</v>
      </c>
      <c r="CJ208" s="8">
        <f>VLOOKUP(A208,'BalanceSheet 15-8-19'!$A$11:$CN$476,88,FALSE)</f>
        <v>-3063.4958128500002</v>
      </c>
      <c r="CK208" s="8">
        <f>VLOOKUP(A208,'BalanceSheet 15-8-19'!$A$11:$CN$476,89,FALSE)</f>
        <v>-3063.4958128500002</v>
      </c>
      <c r="CL208" s="8">
        <f>VLOOKUP(A208,'BalanceSheet 15-8-19'!$A$11:$CN$476,90,FALSE)</f>
        <v>-3063.4958128500002</v>
      </c>
      <c r="CM208" s="8">
        <f>VLOOKUP(A208,'BalanceSheet 15-8-19'!$A$11:$CN$476,91,FALSE)</f>
        <v>-3063.4958128500002</v>
      </c>
      <c r="CN208" s="4">
        <f>VLOOKUP(A208,'BalanceSheet 15-8-19'!$A$11:$CS$476,92,FALSE)</f>
        <v>-3063.4958128500002</v>
      </c>
      <c r="CO208" s="4">
        <f>VLOOKUP(A208,'BalanceSheet 15-8-19'!$A$11:$CS$476,93,FALSE)</f>
        <v>-3063.4958128500002</v>
      </c>
      <c r="CP208" s="4">
        <f>VLOOKUP(A208,'BalanceSheet 15-8-19'!$A$11:$CS$476,94,FALSE)</f>
        <v>-3063.4958128500002</v>
      </c>
      <c r="CQ208" s="4">
        <f>VLOOKUP(A208,'BalanceSheet 15-8-19'!$A$11:$CS$476,95,FALSE)</f>
        <v>-3063.4958128500002</v>
      </c>
      <c r="CR208" s="4">
        <f>VLOOKUP(A208,'BalanceSheet 15-8-19'!$A$11:$CS$476,96,FALSE)</f>
        <v>-3063.4958128500002</v>
      </c>
      <c r="CS208" s="4">
        <f t="shared" si="20"/>
        <v>-272651.12734365067</v>
      </c>
      <c r="CU208" s="19">
        <f>CS208-('BalanceSheet 15-8-19'!CS208-'BalanceSheet 15-8-19'!CV208-'BalanceSheet 15-8-19'!CW208)</f>
        <v>0</v>
      </c>
      <c r="CW208" s="132">
        <f t="shared" si="21"/>
        <v>-82714.386946950006</v>
      </c>
      <c r="CZ208" s="148"/>
      <c r="DB208" s="160">
        <f>SUM(DB191:DB197,DB207)</f>
        <v>-189936.74039670004</v>
      </c>
    </row>
    <row r="209" spans="1:109" x14ac:dyDescent="0.2">
      <c r="A209" s="12" t="str">
        <f>'BalanceSheet 15-8-19'!A209</f>
        <v>200-103 - ALLOWANCE FOR IMPAIRMENT LOSS ON INVESTMENTS</v>
      </c>
      <c r="B209" s="8">
        <f>VLOOKUP(A209,'BalanceSheet 15-8-19'!$A$11:$CN$476,2,FALSE)</f>
        <v>0</v>
      </c>
      <c r="C209" s="8">
        <f>VLOOKUP(A209,'BalanceSheet 15-8-19'!$A$11:$CN$476,3,FALSE)</f>
        <v>0</v>
      </c>
      <c r="D209" s="8">
        <f>VLOOKUP(A209,'BalanceSheet 15-8-19'!$A$11:$CN$476,4,FALSE)</f>
        <v>0</v>
      </c>
      <c r="E209" s="8">
        <f>VLOOKUP(A209,'BalanceSheet 15-8-19'!$A$11:$CN$476,5,FALSE)</f>
        <v>0</v>
      </c>
      <c r="F209" s="8">
        <f>VLOOKUP(A209,'BalanceSheet 15-8-19'!$A$11:$CN$476,6,FALSE)</f>
        <v>0</v>
      </c>
      <c r="G209" s="8">
        <f>VLOOKUP(A209,'BalanceSheet 15-8-19'!$A$11:$CN$476,7,FALSE)</f>
        <v>0</v>
      </c>
      <c r="H209" s="8">
        <f>VLOOKUP(A209,'BalanceSheet 15-8-19'!$A$11:$CN$476,8,FALSE)</f>
        <v>0</v>
      </c>
      <c r="I209" s="8">
        <f>VLOOKUP(A209,'BalanceSheet 15-8-19'!$A$11:$CN$476,9,FALSE)</f>
        <v>0</v>
      </c>
      <c r="J209" s="8"/>
      <c r="K209" s="8">
        <f>VLOOKUP(A209,'BalanceSheet 15-8-19'!$A$11:$CN$476,11,FALSE)</f>
        <v>0</v>
      </c>
      <c r="L209" s="8">
        <f>VLOOKUP(A209,'BalanceSheet 15-8-19'!$A$11:$CN$476,12,FALSE)</f>
        <v>0</v>
      </c>
      <c r="M209" s="8">
        <f>VLOOKUP(A209,'BalanceSheet 15-8-19'!$A$11:$CN$476,13,FALSE)</f>
        <v>0</v>
      </c>
      <c r="N209" s="8">
        <f>VLOOKUP(A209,'BalanceSheet 15-8-19'!$A$11:$CN$476,14,FALSE)</f>
        <v>0</v>
      </c>
      <c r="O209" s="8">
        <f>VLOOKUP(A209,'BalanceSheet 15-8-19'!$A$11:$CN$476,15,FALSE)</f>
        <v>0</v>
      </c>
      <c r="P209" s="8">
        <f>VLOOKUP(A209,'BalanceSheet 15-8-19'!$A$11:$CN$476,16,FALSE)</f>
        <v>0</v>
      </c>
      <c r="Q209" s="8">
        <f>VLOOKUP(A209,'BalanceSheet 15-8-19'!$A$11:$CN$476,17,FALSE)</f>
        <v>0</v>
      </c>
      <c r="R209" s="8">
        <f>VLOOKUP(A209,'BalanceSheet 15-8-19'!$A$11:$CN$476,18,FALSE)</f>
        <v>0</v>
      </c>
      <c r="S209" s="8">
        <f>VLOOKUP(A209,'BalanceSheet 15-8-19'!$A$11:$CN$476,19,FALSE)</f>
        <v>0</v>
      </c>
      <c r="T209" s="8">
        <f>VLOOKUP(A209,'BalanceSheet 15-8-19'!$A$11:$CN$476,20,FALSE)</f>
        <v>0</v>
      </c>
      <c r="U209" s="8">
        <f>VLOOKUP(A209,'BalanceSheet 15-8-19'!$A$11:$CN$476,21,FALSE)</f>
        <v>0</v>
      </c>
      <c r="V209" s="8">
        <f>VLOOKUP(A209,'BalanceSheet 15-8-19'!$A$11:$CN$476,22,FALSE)</f>
        <v>0</v>
      </c>
      <c r="W209" s="8">
        <f>VLOOKUP(A209,'BalanceSheet 15-8-19'!$A$11:$CN$476,23,FALSE)</f>
        <v>0</v>
      </c>
      <c r="X209" s="8">
        <f>VLOOKUP(A209,'BalanceSheet 15-8-19'!$A$11:$CN$476,24,FALSE)</f>
        <v>0</v>
      </c>
      <c r="Y209" s="8">
        <f>VLOOKUP(A209,'BalanceSheet 15-8-19'!$A$11:$CN$476,25,FALSE)</f>
        <v>0</v>
      </c>
      <c r="Z209" s="8">
        <f>VLOOKUP(A209,'BalanceSheet 15-8-19'!$A$11:$CN$476,26,FALSE)</f>
        <v>0</v>
      </c>
      <c r="AA209" s="8">
        <f>VLOOKUP(A209,'BalanceSheet 15-8-19'!$A$11:$CN$476,27,FALSE)</f>
        <v>0</v>
      </c>
      <c r="AB209" s="8">
        <f>VLOOKUP(A209,'BalanceSheet 15-8-19'!$A$11:$CN$476,28,FALSE)</f>
        <v>0</v>
      </c>
      <c r="AC209" s="8">
        <f>VLOOKUP(A209,'BalanceSheet 15-8-19'!$A$11:$CN$476,29,FALSE)</f>
        <v>0</v>
      </c>
      <c r="AD209" s="8">
        <f>VLOOKUP(A209,'BalanceSheet 15-8-19'!$A$11:$CN$476,30,FALSE)</f>
        <v>0</v>
      </c>
      <c r="AE209" s="8">
        <f>VLOOKUP(A209,'BalanceSheet 15-8-19'!$A$11:$CN$476,31,FALSE)</f>
        <v>0</v>
      </c>
      <c r="AF209" s="8">
        <f>VLOOKUP(A209,'BalanceSheet 15-8-19'!$A$11:$CN$476,32,FALSE)</f>
        <v>0</v>
      </c>
      <c r="AG209" s="8">
        <f>VLOOKUP(A209,'BalanceSheet 15-8-19'!$A$11:$CN$476,33,FALSE)</f>
        <v>0</v>
      </c>
      <c r="AH209" s="8">
        <f>VLOOKUP(A209,'BalanceSheet 15-8-19'!$A$11:$CN$476,34,FALSE)</f>
        <v>0</v>
      </c>
      <c r="AI209" s="8">
        <f>VLOOKUP(A209,'BalanceSheet 15-8-19'!$A$11:$CN$476,35,FALSE)</f>
        <v>0</v>
      </c>
      <c r="AJ209" s="8">
        <f>VLOOKUP(A209,'BalanceSheet 15-8-19'!$A$11:$CN$476,36,FALSE)</f>
        <v>0</v>
      </c>
      <c r="AK209" s="8">
        <f>VLOOKUP(A209,'BalanceSheet 15-8-19'!$A$11:$CN$476,37,FALSE)</f>
        <v>0</v>
      </c>
      <c r="AL209" s="8">
        <f>VLOOKUP(A209,'BalanceSheet 15-8-19'!$A$11:$CN$476,38,FALSE)</f>
        <v>0</v>
      </c>
      <c r="AM209" s="8">
        <f>VLOOKUP(A209,'BalanceSheet 15-8-19'!$A$11:$CN$476,39,FALSE)</f>
        <v>0</v>
      </c>
      <c r="AN209" s="8">
        <f>VLOOKUP(A209,'BalanceSheet 15-8-19'!$A$11:$CN$476,40,FALSE)</f>
        <v>0</v>
      </c>
      <c r="AO209" s="8">
        <f>VLOOKUP(A209,'BalanceSheet 15-8-19'!$A$11:$CN$476,41,FALSE)</f>
        <v>0</v>
      </c>
      <c r="AP209" s="8">
        <f>VLOOKUP(A209,'BalanceSheet 15-8-19'!$A$11:$CN$476,42,FALSE)</f>
        <v>0</v>
      </c>
      <c r="AQ209" s="8">
        <f>VLOOKUP(A209,'BalanceSheet 15-8-19'!$A$11:$CN$476,43,FALSE)</f>
        <v>0</v>
      </c>
      <c r="AR209" s="8">
        <f>VLOOKUP(A209,'BalanceSheet 15-8-19'!$A$11:$CN$476,44,FALSE)</f>
        <v>0</v>
      </c>
      <c r="AS209" s="8">
        <f>VLOOKUP(A209,'BalanceSheet 15-8-19'!$A$11:$CN$476,45,FALSE)</f>
        <v>0</v>
      </c>
      <c r="AT209" s="8">
        <f>VLOOKUP(A209,'BalanceSheet 15-8-19'!$A$11:$CN$476,46,FALSE)</f>
        <v>0</v>
      </c>
      <c r="AU209" s="8">
        <f>VLOOKUP(A209,'BalanceSheet 15-8-19'!$A$11:$CN$476,47,FALSE)</f>
        <v>0</v>
      </c>
      <c r="AV209" s="8">
        <f>VLOOKUP(A209,'BalanceSheet 15-8-19'!$A$11:$CN$476,48,FALSE)</f>
        <v>0</v>
      </c>
      <c r="AW209" s="8">
        <f>VLOOKUP(A209,'BalanceSheet 15-8-19'!$A$11:$CN$476,49,FALSE)</f>
        <v>0</v>
      </c>
      <c r="AX209" s="8">
        <f>VLOOKUP(A209,'BalanceSheet 15-8-19'!$A$11:$CN$476,50,FALSE)</f>
        <v>0</v>
      </c>
      <c r="AY209" s="8">
        <f>VLOOKUP(A209,'BalanceSheet 15-8-19'!$A$11:$CN$476,51,FALSE)</f>
        <v>0</v>
      </c>
      <c r="AZ209" s="8">
        <f>VLOOKUP(A209,'BalanceSheet 15-8-19'!$A$11:$CN$476,52,FALSE)</f>
        <v>0</v>
      </c>
      <c r="BA209" s="8">
        <f>VLOOKUP(A209,'BalanceSheet 15-8-19'!$A$11:$CN$476,53,FALSE)</f>
        <v>0</v>
      </c>
      <c r="BB209" s="8">
        <f>VLOOKUP(A209,'BalanceSheet 15-8-19'!$A$11:$CN$476,54,FALSE)</f>
        <v>0</v>
      </c>
      <c r="BC209" s="8">
        <f>VLOOKUP(A209,'BalanceSheet 15-8-19'!$A$11:$CN$476,55,FALSE)</f>
        <v>0</v>
      </c>
      <c r="BD209" s="8">
        <f>VLOOKUP(A209,'BalanceSheet 15-8-19'!$A$11:$CN$476,56,FALSE)</f>
        <v>0</v>
      </c>
      <c r="BE209" s="8">
        <f>VLOOKUP(A209,'BalanceSheet 15-8-19'!$A$11:$CN$476,57,FALSE)</f>
        <v>0</v>
      </c>
      <c r="BF209" s="8">
        <f>VLOOKUP(A209,'BalanceSheet 15-8-19'!$A$11:$CN$476,58,FALSE)</f>
        <v>0</v>
      </c>
      <c r="BG209" s="8">
        <f>VLOOKUP(A209,'BalanceSheet 15-8-19'!$A$11:$CN$476,59,FALSE)</f>
        <v>0</v>
      </c>
      <c r="BH209" s="8">
        <f>VLOOKUP(A209,'BalanceSheet 15-8-19'!$A$11:$CN$476,60,FALSE)</f>
        <v>0</v>
      </c>
      <c r="BI209" s="8">
        <f>VLOOKUP(A209,'BalanceSheet 15-8-19'!$A$11:$CN$476,61,FALSE)</f>
        <v>0</v>
      </c>
      <c r="BJ209" s="8">
        <f>VLOOKUP(A209,'BalanceSheet 15-8-19'!$A$11:$CN$476,62,FALSE)</f>
        <v>0</v>
      </c>
      <c r="BK209" s="8"/>
      <c r="BL209" s="8">
        <f>VLOOKUP(A209,'BalanceSheet 15-8-19'!$A$11:$CN$476,64,FALSE)</f>
        <v>0</v>
      </c>
      <c r="BM209" s="8">
        <f>VLOOKUP(A209,'BalanceSheet 15-8-19'!$A$11:$CN$476,65,FALSE)</f>
        <v>0</v>
      </c>
      <c r="BN209" s="8">
        <f>VLOOKUP(A209,'BalanceSheet 15-8-19'!$A$11:$CN$476,66,FALSE)</f>
        <v>0</v>
      </c>
      <c r="BO209" s="8">
        <f>VLOOKUP(A209,'BalanceSheet 15-8-19'!$A$11:$CN$476,67,FALSE)</f>
        <v>0</v>
      </c>
      <c r="BP209" s="8">
        <f>VLOOKUP(A209,'BalanceSheet 15-8-19'!$A$11:$CN$476,68,FALSE)</f>
        <v>0</v>
      </c>
      <c r="BQ209" s="8">
        <f>VLOOKUP(A209,'BalanceSheet 15-8-19'!$A$11:$CN$476,69,FALSE)</f>
        <v>0</v>
      </c>
      <c r="BR209" s="8">
        <f>VLOOKUP(A209,'BalanceSheet 15-8-19'!$A$11:$CN$476,70,FALSE)</f>
        <v>0</v>
      </c>
      <c r="BS209" s="8">
        <f>VLOOKUP(A209,'BalanceSheet 15-8-19'!$A$11:$CN$476,71,FALSE)</f>
        <v>0</v>
      </c>
      <c r="BT209" s="8">
        <f>VLOOKUP(A209,'BalanceSheet 15-8-19'!$A$11:$CN$476,72,FALSE)</f>
        <v>0</v>
      </c>
      <c r="BU209" s="8">
        <f>VLOOKUP(A209,'BalanceSheet 15-8-19'!$A$11:$CN$476,73,FALSE)</f>
        <v>0</v>
      </c>
      <c r="BV209" s="8">
        <f>VLOOKUP(A209,'BalanceSheet 15-8-19'!$A$11:$CN$476,74,FALSE)</f>
        <v>0</v>
      </c>
      <c r="BW209" s="8">
        <f>VLOOKUP(A209,'BalanceSheet 15-8-19'!$A$11:$CN$476,75,FALSE)</f>
        <v>0</v>
      </c>
      <c r="BX209" s="8">
        <f>VLOOKUP(A209,'BalanceSheet 15-8-19'!$A$11:$CN$476,76,FALSE)</f>
        <v>0</v>
      </c>
      <c r="BY209" s="8">
        <f>VLOOKUP(A209,'BalanceSheet 15-8-19'!$A$11:$CN$476,77,FALSE)</f>
        <v>0</v>
      </c>
      <c r="BZ209" s="8">
        <f>VLOOKUP(A209,'BalanceSheet 15-8-19'!$A$11:$CN$476,78,FALSE)</f>
        <v>0</v>
      </c>
      <c r="CA209" s="8">
        <f>VLOOKUP(A209,'BalanceSheet 15-8-19'!$A$11:$CN$476,79,FALSE)</f>
        <v>0</v>
      </c>
      <c r="CB209" s="8">
        <f>VLOOKUP(A209,'BalanceSheet 15-8-19'!$A$11:$CN$476,80,FALSE)</f>
        <v>0</v>
      </c>
      <c r="CC209" s="8">
        <f>VLOOKUP(A209,'BalanceSheet 15-8-19'!$A$11:$CN$476,81,FALSE)</f>
        <v>0</v>
      </c>
      <c r="CD209" s="8">
        <f>VLOOKUP(A209,'BalanceSheet 15-8-19'!$A$11:$CN$476,82,FALSE)</f>
        <v>0</v>
      </c>
      <c r="CE209" s="8">
        <f>VLOOKUP(A209,'BalanceSheet 15-8-19'!$A$11:$CN$476,83,FALSE)</f>
        <v>0</v>
      </c>
      <c r="CF209" s="8">
        <f>VLOOKUP(A209,'BalanceSheet 15-8-19'!$A$11:$CN$476,84,FALSE)</f>
        <v>0</v>
      </c>
      <c r="CG209" s="8">
        <f>VLOOKUP(A209,'BalanceSheet 15-8-19'!$A$11:$CN$476,85,FALSE)</f>
        <v>0</v>
      </c>
      <c r="CH209" s="8">
        <f>VLOOKUP(A209,'BalanceSheet 15-8-19'!$A$11:$CN$476,86,FALSE)</f>
        <v>0</v>
      </c>
      <c r="CI209" s="8">
        <f>VLOOKUP(A209,'BalanceSheet 15-8-19'!$A$11:$CN$476,87,FALSE)</f>
        <v>0</v>
      </c>
      <c r="CJ209" s="8">
        <f>VLOOKUP(A209,'BalanceSheet 15-8-19'!$A$11:$CN$476,88,FALSE)</f>
        <v>0</v>
      </c>
      <c r="CK209" s="8">
        <f>VLOOKUP(A209,'BalanceSheet 15-8-19'!$A$11:$CN$476,89,FALSE)</f>
        <v>0</v>
      </c>
      <c r="CL209" s="8">
        <f>VLOOKUP(A209,'BalanceSheet 15-8-19'!$A$11:$CN$476,90,FALSE)</f>
        <v>0</v>
      </c>
      <c r="CM209" s="8">
        <f>VLOOKUP(A209,'BalanceSheet 15-8-19'!$A$11:$CN$476,91,FALSE)</f>
        <v>0</v>
      </c>
      <c r="CN209" s="8">
        <f>VLOOKUP(A209,'BalanceSheet 15-8-19'!$A$11:$CS$476,92,FALSE)</f>
        <v>0</v>
      </c>
      <c r="CO209" s="8">
        <f>VLOOKUP(A209,'BalanceSheet 15-8-19'!$A$11:$CS$476,93,FALSE)</f>
        <v>0</v>
      </c>
      <c r="CP209" s="8">
        <f>VLOOKUP(A209,'BalanceSheet 15-8-19'!$A$11:$CS$476,94,FALSE)</f>
        <v>0</v>
      </c>
      <c r="CQ209" s="8">
        <f>VLOOKUP(A209,'BalanceSheet 15-8-19'!$A$11:$CS$476,95,FALSE)</f>
        <v>0</v>
      </c>
      <c r="CR209" s="8">
        <f>VLOOKUP(A209,'BalanceSheet 15-8-19'!$A$11:$CS$476,96,FALSE)</f>
        <v>0</v>
      </c>
      <c r="CS209" s="8">
        <f t="shared" si="20"/>
        <v>0</v>
      </c>
      <c r="CU209" s="19">
        <f>CS209-('BalanceSheet 15-8-19'!CS209-'BalanceSheet 15-8-19'!CV209-'BalanceSheet 15-8-19'!CW209)</f>
        <v>0</v>
      </c>
      <c r="CW209" s="132">
        <f t="shared" si="21"/>
        <v>0</v>
      </c>
      <c r="CZ209" s="148"/>
      <c r="DB209" s="160"/>
    </row>
    <row r="210" spans="1:109" x14ac:dyDescent="0.2">
      <c r="A210" s="3" t="str">
        <f>'BalanceSheet 15-8-19'!A210</f>
        <v>200-103-01 - ALLOWANCE FOR IMPAIRMENT - ALTUS</v>
      </c>
      <c r="B210" s="10">
        <f>VLOOKUP(A210,'BalanceSheet 15-8-19'!$A$11:$CN$476,2,FALSE)</f>
        <v>0</v>
      </c>
      <c r="C210" s="10">
        <f>VLOOKUP(A210,'BalanceSheet 15-8-19'!$A$11:$CN$476,3,FALSE)</f>
        <v>0</v>
      </c>
      <c r="D210" s="10">
        <f>VLOOKUP(A210,'BalanceSheet 15-8-19'!$A$11:$CN$476,4,FALSE)</f>
        <v>0</v>
      </c>
      <c r="E210" s="10">
        <f>VLOOKUP(A210,'BalanceSheet 15-8-19'!$A$11:$CN$476,5,FALSE)</f>
        <v>0</v>
      </c>
      <c r="F210" s="10">
        <f>VLOOKUP(A210,'BalanceSheet 15-8-19'!$A$11:$CN$476,6,FALSE)</f>
        <v>0</v>
      </c>
      <c r="G210" s="10">
        <f>VLOOKUP(A210,'BalanceSheet 15-8-19'!$A$11:$CN$476,7,FALSE)</f>
        <v>0</v>
      </c>
      <c r="H210" s="10">
        <f>VLOOKUP(A210,'BalanceSheet 15-8-19'!$A$11:$CN$476,8,FALSE)</f>
        <v>0</v>
      </c>
      <c r="I210" s="10">
        <f>VLOOKUP(A210,'BalanceSheet 15-8-19'!$A$11:$CN$476,9,FALSE)</f>
        <v>0</v>
      </c>
      <c r="J210" s="10"/>
      <c r="K210" s="10">
        <f>VLOOKUP(A210,'BalanceSheet 15-8-19'!$A$11:$CN$476,11,FALSE)</f>
        <v>0</v>
      </c>
      <c r="L210" s="10">
        <f>VLOOKUP(A210,'BalanceSheet 15-8-19'!$A$11:$CN$476,12,FALSE)</f>
        <v>0</v>
      </c>
      <c r="M210" s="10">
        <f>VLOOKUP(A210,'BalanceSheet 15-8-19'!$A$11:$CN$476,13,FALSE)</f>
        <v>0</v>
      </c>
      <c r="N210" s="10">
        <f>VLOOKUP(A210,'BalanceSheet 15-8-19'!$A$11:$CN$476,14,FALSE)</f>
        <v>0</v>
      </c>
      <c r="O210" s="10">
        <f>VLOOKUP(A210,'BalanceSheet 15-8-19'!$A$11:$CN$476,15,FALSE)</f>
        <v>0</v>
      </c>
      <c r="P210" s="10">
        <f>VLOOKUP(A210,'BalanceSheet 15-8-19'!$A$11:$CN$476,16,FALSE)</f>
        <v>0</v>
      </c>
      <c r="Q210" s="10">
        <f>VLOOKUP(A210,'BalanceSheet 15-8-19'!$A$11:$CN$476,17,FALSE)</f>
        <v>0</v>
      </c>
      <c r="R210" s="10">
        <f>VLOOKUP(A210,'BalanceSheet 15-8-19'!$A$11:$CN$476,18,FALSE)</f>
        <v>0</v>
      </c>
      <c r="S210" s="10">
        <f>VLOOKUP(A210,'BalanceSheet 15-8-19'!$A$11:$CN$476,19,FALSE)</f>
        <v>0</v>
      </c>
      <c r="T210" s="10">
        <f>VLOOKUP(A210,'BalanceSheet 15-8-19'!$A$11:$CN$476,20,FALSE)</f>
        <v>0</v>
      </c>
      <c r="U210" s="10">
        <f>VLOOKUP(A210,'BalanceSheet 15-8-19'!$A$11:$CN$476,21,FALSE)</f>
        <v>0</v>
      </c>
      <c r="V210" s="10">
        <f>VLOOKUP(A210,'BalanceSheet 15-8-19'!$A$11:$CN$476,22,FALSE)</f>
        <v>0</v>
      </c>
      <c r="W210" s="10">
        <f>VLOOKUP(A210,'BalanceSheet 15-8-19'!$A$11:$CN$476,23,FALSE)</f>
        <v>0</v>
      </c>
      <c r="X210" s="10">
        <f>VLOOKUP(A210,'BalanceSheet 15-8-19'!$A$11:$CN$476,24,FALSE)</f>
        <v>0</v>
      </c>
      <c r="Y210" s="10">
        <f>VLOOKUP(A210,'BalanceSheet 15-8-19'!$A$11:$CN$476,25,FALSE)</f>
        <v>0</v>
      </c>
      <c r="Z210" s="10">
        <f>VLOOKUP(A210,'BalanceSheet 15-8-19'!$A$11:$CN$476,26,FALSE)</f>
        <v>0</v>
      </c>
      <c r="AA210" s="10">
        <f>VLOOKUP(A210,'BalanceSheet 15-8-19'!$A$11:$CN$476,27,FALSE)</f>
        <v>0</v>
      </c>
      <c r="AB210" s="10">
        <f>VLOOKUP(A210,'BalanceSheet 15-8-19'!$A$11:$CN$476,28,FALSE)</f>
        <v>0</v>
      </c>
      <c r="AC210" s="10">
        <f>VLOOKUP(A210,'BalanceSheet 15-8-19'!$A$11:$CN$476,29,FALSE)</f>
        <v>0</v>
      </c>
      <c r="AD210" s="10">
        <f>VLOOKUP(A210,'BalanceSheet 15-8-19'!$A$11:$CN$476,30,FALSE)</f>
        <v>0</v>
      </c>
      <c r="AE210" s="10">
        <f>VLOOKUP(A210,'BalanceSheet 15-8-19'!$A$11:$CN$476,31,FALSE)</f>
        <v>0</v>
      </c>
      <c r="AF210" s="10">
        <f>VLOOKUP(A210,'BalanceSheet 15-8-19'!$A$11:$CN$476,32,FALSE)</f>
        <v>0</v>
      </c>
      <c r="AG210" s="10">
        <f>VLOOKUP(A210,'BalanceSheet 15-8-19'!$A$11:$CN$476,33,FALSE)</f>
        <v>0</v>
      </c>
      <c r="AH210" s="10">
        <f>VLOOKUP(A210,'BalanceSheet 15-8-19'!$A$11:$CN$476,34,FALSE)</f>
        <v>0</v>
      </c>
      <c r="AI210" s="10">
        <f>VLOOKUP(A210,'BalanceSheet 15-8-19'!$A$11:$CN$476,35,FALSE)</f>
        <v>0</v>
      </c>
      <c r="AJ210" s="10">
        <f>VLOOKUP(A210,'BalanceSheet 15-8-19'!$A$11:$CN$476,36,FALSE)</f>
        <v>0</v>
      </c>
      <c r="AK210" s="10">
        <f>VLOOKUP(A210,'BalanceSheet 15-8-19'!$A$11:$CN$476,37,FALSE)</f>
        <v>0</v>
      </c>
      <c r="AL210" s="10">
        <f>VLOOKUP(A210,'BalanceSheet 15-8-19'!$A$11:$CN$476,38,FALSE)</f>
        <v>0</v>
      </c>
      <c r="AM210" s="10">
        <f>VLOOKUP(A210,'BalanceSheet 15-8-19'!$A$11:$CN$476,39,FALSE)</f>
        <v>0</v>
      </c>
      <c r="AN210" s="10">
        <f>VLOOKUP(A210,'BalanceSheet 15-8-19'!$A$11:$CN$476,40,FALSE)</f>
        <v>0</v>
      </c>
      <c r="AO210" s="10">
        <f>VLOOKUP(A210,'BalanceSheet 15-8-19'!$A$11:$CN$476,41,FALSE)</f>
        <v>0</v>
      </c>
      <c r="AP210" s="10">
        <f>VLOOKUP(A210,'BalanceSheet 15-8-19'!$A$11:$CN$476,42,FALSE)</f>
        <v>0</v>
      </c>
      <c r="AQ210" s="10">
        <f>VLOOKUP(A210,'BalanceSheet 15-8-19'!$A$11:$CN$476,43,FALSE)</f>
        <v>0</v>
      </c>
      <c r="AR210" s="10">
        <f>VLOOKUP(A210,'BalanceSheet 15-8-19'!$A$11:$CN$476,44,FALSE)</f>
        <v>0</v>
      </c>
      <c r="AS210" s="10">
        <f>VLOOKUP(A210,'BalanceSheet 15-8-19'!$A$11:$CN$476,45,FALSE)</f>
        <v>0</v>
      </c>
      <c r="AT210" s="10">
        <f>VLOOKUP(A210,'BalanceSheet 15-8-19'!$A$11:$CN$476,46,FALSE)</f>
        <v>0</v>
      </c>
      <c r="AU210" s="10">
        <f>VLOOKUP(A210,'BalanceSheet 15-8-19'!$A$11:$CN$476,47,FALSE)</f>
        <v>0</v>
      </c>
      <c r="AV210" s="10">
        <f>VLOOKUP(A210,'BalanceSheet 15-8-19'!$A$11:$CN$476,48,FALSE)</f>
        <v>0</v>
      </c>
      <c r="AW210" s="10">
        <f>VLOOKUP(A210,'BalanceSheet 15-8-19'!$A$11:$CN$476,49,FALSE)</f>
        <v>0</v>
      </c>
      <c r="AX210" s="10">
        <f>VLOOKUP(A210,'BalanceSheet 15-8-19'!$A$11:$CN$476,50,FALSE)</f>
        <v>0</v>
      </c>
      <c r="AY210" s="10">
        <f>VLOOKUP(A210,'BalanceSheet 15-8-19'!$A$11:$CN$476,51,FALSE)</f>
        <v>0</v>
      </c>
      <c r="AZ210" s="10">
        <f>VLOOKUP(A210,'BalanceSheet 15-8-19'!$A$11:$CN$476,52,FALSE)</f>
        <v>0</v>
      </c>
      <c r="BA210" s="10">
        <f>VLOOKUP(A210,'BalanceSheet 15-8-19'!$A$11:$CN$476,53,FALSE)</f>
        <v>0</v>
      </c>
      <c r="BB210" s="10">
        <f>VLOOKUP(A210,'BalanceSheet 15-8-19'!$A$11:$CN$476,54,FALSE)</f>
        <v>0</v>
      </c>
      <c r="BC210" s="10">
        <f>VLOOKUP(A210,'BalanceSheet 15-8-19'!$A$11:$CN$476,55,FALSE)</f>
        <v>0</v>
      </c>
      <c r="BD210" s="10">
        <f>VLOOKUP(A210,'BalanceSheet 15-8-19'!$A$11:$CN$476,56,FALSE)</f>
        <v>0</v>
      </c>
      <c r="BE210" s="10">
        <f>VLOOKUP(A210,'BalanceSheet 15-8-19'!$A$11:$CN$476,57,FALSE)</f>
        <v>0</v>
      </c>
      <c r="BF210" s="10">
        <f>VLOOKUP(A210,'BalanceSheet 15-8-19'!$A$11:$CN$476,58,FALSE)</f>
        <v>0</v>
      </c>
      <c r="BG210" s="11">
        <f>VLOOKUP(A210,'BalanceSheet 15-8-19'!$A$11:$CN$476,59,FALSE)</f>
        <v>0</v>
      </c>
      <c r="BH210" s="10">
        <f>VLOOKUP(A210,'BalanceSheet 15-8-19'!$A$11:$CN$476,60,FALSE)</f>
        <v>0</v>
      </c>
      <c r="BI210" s="10">
        <f>VLOOKUP(A210,'BalanceSheet 15-8-19'!$A$11:$CN$476,61,FALSE)</f>
        <v>0</v>
      </c>
      <c r="BJ210" s="10">
        <f>VLOOKUP(A210,'BalanceSheet 15-8-19'!$A$11:$CN$476,62,FALSE)</f>
        <v>0</v>
      </c>
      <c r="BK210" s="10"/>
      <c r="BL210" s="10">
        <f>VLOOKUP(A210,'BalanceSheet 15-8-19'!$A$11:$CN$476,64,FALSE)</f>
        <v>0</v>
      </c>
      <c r="BM210" s="10">
        <f>VLOOKUP(A210,'BalanceSheet 15-8-19'!$A$11:$CN$476,65,FALSE)</f>
        <v>0</v>
      </c>
      <c r="BN210" s="10">
        <f>VLOOKUP(A210,'BalanceSheet 15-8-19'!$A$11:$CN$476,66,FALSE)</f>
        <v>0</v>
      </c>
      <c r="BO210" s="10">
        <f>VLOOKUP(A210,'BalanceSheet 15-8-19'!$A$11:$CN$476,67,FALSE)</f>
        <v>0</v>
      </c>
      <c r="BP210" s="10">
        <f>VLOOKUP(A210,'BalanceSheet 15-8-19'!$A$11:$CN$476,68,FALSE)</f>
        <v>0</v>
      </c>
      <c r="BQ210" s="10">
        <f>VLOOKUP(A210,'BalanceSheet 15-8-19'!$A$11:$CN$476,69,FALSE)</f>
        <v>0</v>
      </c>
      <c r="BR210" s="10">
        <f>VLOOKUP(A210,'BalanceSheet 15-8-19'!$A$11:$CN$476,70,FALSE)</f>
        <v>0</v>
      </c>
      <c r="BS210" s="10">
        <f>VLOOKUP(A210,'BalanceSheet 15-8-19'!$A$11:$CN$476,71,FALSE)</f>
        <v>0</v>
      </c>
      <c r="BT210" s="10">
        <f>VLOOKUP(A210,'BalanceSheet 15-8-19'!$A$11:$CN$476,72,FALSE)</f>
        <v>0</v>
      </c>
      <c r="BU210" s="10">
        <f>VLOOKUP(A210,'BalanceSheet 15-8-19'!$A$11:$CN$476,73,FALSE)</f>
        <v>0</v>
      </c>
      <c r="BV210" s="10">
        <f>VLOOKUP(A210,'BalanceSheet 15-8-19'!$A$11:$CN$476,74,FALSE)</f>
        <v>0</v>
      </c>
      <c r="BW210" s="10">
        <f>VLOOKUP(A210,'BalanceSheet 15-8-19'!$A$11:$CN$476,75,FALSE)</f>
        <v>0</v>
      </c>
      <c r="BX210" s="10">
        <f>VLOOKUP(A210,'BalanceSheet 15-8-19'!$A$11:$CN$476,76,FALSE)</f>
        <v>0</v>
      </c>
      <c r="BY210" s="10">
        <f>VLOOKUP(A210,'BalanceSheet 15-8-19'!$A$11:$CN$476,77,FALSE)</f>
        <v>0</v>
      </c>
      <c r="BZ210" s="10">
        <f>VLOOKUP(A210,'BalanceSheet 15-8-19'!$A$11:$CN$476,78,FALSE)</f>
        <v>0</v>
      </c>
      <c r="CA210" s="10">
        <f>VLOOKUP(A210,'BalanceSheet 15-8-19'!$A$11:$CN$476,79,FALSE)</f>
        <v>0</v>
      </c>
      <c r="CB210" s="10">
        <f>VLOOKUP(A210,'BalanceSheet 15-8-19'!$A$11:$CN$476,80,FALSE)</f>
        <v>0</v>
      </c>
      <c r="CC210" s="10">
        <f>VLOOKUP(A210,'BalanceSheet 15-8-19'!$A$11:$CN$476,81,FALSE)</f>
        <v>0</v>
      </c>
      <c r="CD210" s="10">
        <f>VLOOKUP(A210,'BalanceSheet 15-8-19'!$A$11:$CN$476,82,FALSE)</f>
        <v>0</v>
      </c>
      <c r="CE210" s="10">
        <f>VLOOKUP(A210,'BalanceSheet 15-8-19'!$A$11:$CN$476,83,FALSE)</f>
        <v>0</v>
      </c>
      <c r="CF210" s="10">
        <f>VLOOKUP(A210,'BalanceSheet 15-8-19'!$A$11:$CN$476,84,FALSE)</f>
        <v>0</v>
      </c>
      <c r="CG210" s="10">
        <f>VLOOKUP(A210,'BalanceSheet 15-8-19'!$A$11:$CN$476,85,FALSE)</f>
        <v>0</v>
      </c>
      <c r="CH210" s="10">
        <f>VLOOKUP(A210,'BalanceSheet 15-8-19'!$A$11:$CN$476,86,FALSE)</f>
        <v>0</v>
      </c>
      <c r="CI210" s="10">
        <f>VLOOKUP(A210,'BalanceSheet 15-8-19'!$A$11:$CN$476,87,FALSE)</f>
        <v>0</v>
      </c>
      <c r="CJ210" s="10">
        <f>VLOOKUP(A210,'BalanceSheet 15-8-19'!$A$11:$CN$476,88,FALSE)</f>
        <v>0</v>
      </c>
      <c r="CK210" s="10">
        <f>VLOOKUP(A210,'BalanceSheet 15-8-19'!$A$11:$CN$476,89,FALSE)</f>
        <v>0</v>
      </c>
      <c r="CL210" s="10">
        <f>VLOOKUP(A210,'BalanceSheet 15-8-19'!$A$11:$CN$476,90,FALSE)</f>
        <v>0</v>
      </c>
      <c r="CM210" s="10">
        <f>VLOOKUP(A210,'BalanceSheet 15-8-19'!$A$11:$CN$476,91,FALSE)</f>
        <v>0</v>
      </c>
      <c r="CN210" s="10">
        <f>VLOOKUP(A210,'BalanceSheet 15-8-19'!$A$11:$CS$476,92,FALSE)</f>
        <v>0</v>
      </c>
      <c r="CO210" s="10">
        <f>VLOOKUP(A210,'BalanceSheet 15-8-19'!$A$11:$CS$476,93,FALSE)</f>
        <v>0</v>
      </c>
      <c r="CP210" s="10">
        <f>VLOOKUP(A210,'BalanceSheet 15-8-19'!$A$11:$CS$476,94,FALSE)</f>
        <v>0</v>
      </c>
      <c r="CQ210" s="10">
        <f>VLOOKUP(A210,'BalanceSheet 15-8-19'!$A$11:$CS$476,95,FALSE)</f>
        <v>0</v>
      </c>
      <c r="CR210" s="10">
        <f>VLOOKUP(A210,'BalanceSheet 15-8-19'!$A$11:$CS$476,96,FALSE)</f>
        <v>0</v>
      </c>
      <c r="CS210" s="10">
        <f t="shared" si="20"/>
        <v>0</v>
      </c>
      <c r="CU210" s="19">
        <f>CS210-('BalanceSheet 15-8-19'!CS210-'BalanceSheet 15-8-19'!CV210-'BalanceSheet 15-8-19'!CW210)</f>
        <v>0</v>
      </c>
      <c r="CW210" s="132">
        <f t="shared" si="21"/>
        <v>0</v>
      </c>
      <c r="CZ210" s="148">
        <f>HLOOKUP(A210,CJE!$I$5:$TV$2054,2050, FALSE)</f>
        <v>0</v>
      </c>
      <c r="DB210" s="148">
        <f t="shared" si="22"/>
        <v>0</v>
      </c>
    </row>
    <row r="211" spans="1:109" x14ac:dyDescent="0.2">
      <c r="A211" s="3" t="str">
        <f>'BalanceSheet 15-8-19'!A211</f>
        <v>200-103-02 - ALLOWANCE FOR IMPAIRMENT OF PPE</v>
      </c>
      <c r="B211" s="10">
        <f>VLOOKUP(A211,'BalanceSheet 15-8-19'!$A$11:$CN$476,2,FALSE)</f>
        <v>0</v>
      </c>
      <c r="C211" s="10">
        <f>VLOOKUP(A211,'BalanceSheet 15-8-19'!$A$11:$CN$476,3,FALSE)</f>
        <v>0</v>
      </c>
      <c r="D211" s="10">
        <f>VLOOKUP(A211,'BalanceSheet 15-8-19'!$A$11:$CN$476,4,FALSE)</f>
        <v>0</v>
      </c>
      <c r="E211" s="10">
        <f>VLOOKUP(A211,'BalanceSheet 15-8-19'!$A$11:$CN$476,5,FALSE)</f>
        <v>0</v>
      </c>
      <c r="F211" s="10">
        <f>VLOOKUP(A211,'BalanceSheet 15-8-19'!$A$11:$CN$476,6,FALSE)</f>
        <v>0</v>
      </c>
      <c r="G211" s="10">
        <f>VLOOKUP(A211,'BalanceSheet 15-8-19'!$A$11:$CN$476,7,FALSE)</f>
        <v>0</v>
      </c>
      <c r="H211" s="10">
        <f>VLOOKUP(A211,'BalanceSheet 15-8-19'!$A$11:$CN$476,8,FALSE)</f>
        <v>0</v>
      </c>
      <c r="I211" s="10">
        <f>VLOOKUP(A211,'BalanceSheet 15-8-19'!$A$11:$CN$476,9,FALSE)</f>
        <v>0</v>
      </c>
      <c r="J211" s="10"/>
      <c r="K211" s="10">
        <f>VLOOKUP(A211,'BalanceSheet 15-8-19'!$A$11:$CN$476,11,FALSE)</f>
        <v>0</v>
      </c>
      <c r="L211" s="10">
        <f>VLOOKUP(A211,'BalanceSheet 15-8-19'!$A$11:$CN$476,12,FALSE)</f>
        <v>0</v>
      </c>
      <c r="M211" s="10">
        <f>VLOOKUP(A211,'BalanceSheet 15-8-19'!$A$11:$CN$476,13,FALSE)</f>
        <v>0</v>
      </c>
      <c r="N211" s="10">
        <f>VLOOKUP(A211,'BalanceSheet 15-8-19'!$A$11:$CN$476,14,FALSE)</f>
        <v>0</v>
      </c>
      <c r="O211" s="10">
        <f>VLOOKUP(A211,'BalanceSheet 15-8-19'!$A$11:$CN$476,15,FALSE)</f>
        <v>0</v>
      </c>
      <c r="P211" s="10">
        <f>VLOOKUP(A211,'BalanceSheet 15-8-19'!$A$11:$CN$476,16,FALSE)</f>
        <v>0</v>
      </c>
      <c r="Q211" s="10">
        <f>VLOOKUP(A211,'BalanceSheet 15-8-19'!$A$11:$CN$476,17,FALSE)</f>
        <v>0</v>
      </c>
      <c r="R211" s="10">
        <f>VLOOKUP(A211,'BalanceSheet 15-8-19'!$A$11:$CN$476,18,FALSE)</f>
        <v>0</v>
      </c>
      <c r="S211" s="10">
        <f>VLOOKUP(A211,'BalanceSheet 15-8-19'!$A$11:$CN$476,19,FALSE)</f>
        <v>0</v>
      </c>
      <c r="T211" s="10">
        <f>VLOOKUP(A211,'BalanceSheet 15-8-19'!$A$11:$CN$476,20,FALSE)</f>
        <v>0</v>
      </c>
      <c r="U211" s="10">
        <f>VLOOKUP(A211,'BalanceSheet 15-8-19'!$A$11:$CN$476,21,FALSE)</f>
        <v>0</v>
      </c>
      <c r="V211" s="10">
        <f>VLOOKUP(A211,'BalanceSheet 15-8-19'!$A$11:$CN$476,22,FALSE)</f>
        <v>0</v>
      </c>
      <c r="W211" s="10">
        <f>VLOOKUP(A211,'BalanceSheet 15-8-19'!$A$11:$CN$476,23,FALSE)</f>
        <v>0</v>
      </c>
      <c r="X211" s="10">
        <f>VLOOKUP(A211,'BalanceSheet 15-8-19'!$A$11:$CN$476,24,FALSE)</f>
        <v>0</v>
      </c>
      <c r="Y211" s="10">
        <f>VLOOKUP(A211,'BalanceSheet 15-8-19'!$A$11:$CN$476,25,FALSE)</f>
        <v>0</v>
      </c>
      <c r="Z211" s="10">
        <f>VLOOKUP(A211,'BalanceSheet 15-8-19'!$A$11:$CN$476,26,FALSE)</f>
        <v>0</v>
      </c>
      <c r="AA211" s="10">
        <f>VLOOKUP(A211,'BalanceSheet 15-8-19'!$A$11:$CN$476,27,FALSE)</f>
        <v>0</v>
      </c>
      <c r="AB211" s="10">
        <f>VLOOKUP(A211,'BalanceSheet 15-8-19'!$A$11:$CN$476,28,FALSE)</f>
        <v>0</v>
      </c>
      <c r="AC211" s="10">
        <f>VLOOKUP(A211,'BalanceSheet 15-8-19'!$A$11:$CN$476,29,FALSE)</f>
        <v>0</v>
      </c>
      <c r="AD211" s="10">
        <f>VLOOKUP(A211,'BalanceSheet 15-8-19'!$A$11:$CN$476,30,FALSE)</f>
        <v>0</v>
      </c>
      <c r="AE211" s="10">
        <f>VLOOKUP(A211,'BalanceSheet 15-8-19'!$A$11:$CN$476,31,FALSE)</f>
        <v>0</v>
      </c>
      <c r="AF211" s="10">
        <f>VLOOKUP(A211,'BalanceSheet 15-8-19'!$A$11:$CN$476,32,FALSE)</f>
        <v>0</v>
      </c>
      <c r="AG211" s="10">
        <f>VLOOKUP(A211,'BalanceSheet 15-8-19'!$A$11:$CN$476,33,FALSE)</f>
        <v>0</v>
      </c>
      <c r="AH211" s="10">
        <f>VLOOKUP(A211,'BalanceSheet 15-8-19'!$A$11:$CN$476,34,FALSE)</f>
        <v>0</v>
      </c>
      <c r="AI211" s="10">
        <f>VLOOKUP(A211,'BalanceSheet 15-8-19'!$A$11:$CN$476,35,FALSE)</f>
        <v>0</v>
      </c>
      <c r="AJ211" s="10">
        <f>VLOOKUP(A211,'BalanceSheet 15-8-19'!$A$11:$CN$476,36,FALSE)</f>
        <v>0</v>
      </c>
      <c r="AK211" s="10">
        <f>VLOOKUP(A211,'BalanceSheet 15-8-19'!$A$11:$CN$476,37,FALSE)</f>
        <v>0</v>
      </c>
      <c r="AL211" s="10">
        <f>VLOOKUP(A211,'BalanceSheet 15-8-19'!$A$11:$CN$476,38,FALSE)</f>
        <v>0</v>
      </c>
      <c r="AM211" s="10">
        <f>VLOOKUP(A211,'BalanceSheet 15-8-19'!$A$11:$CN$476,39,FALSE)</f>
        <v>0</v>
      </c>
      <c r="AN211" s="10">
        <f>VLOOKUP(A211,'BalanceSheet 15-8-19'!$A$11:$CN$476,40,FALSE)</f>
        <v>0</v>
      </c>
      <c r="AO211" s="10">
        <f>VLOOKUP(A211,'BalanceSheet 15-8-19'!$A$11:$CN$476,41,FALSE)</f>
        <v>0</v>
      </c>
      <c r="AP211" s="10">
        <f>VLOOKUP(A211,'BalanceSheet 15-8-19'!$A$11:$CN$476,42,FALSE)</f>
        <v>0</v>
      </c>
      <c r="AQ211" s="10">
        <f>VLOOKUP(A211,'BalanceSheet 15-8-19'!$A$11:$CN$476,43,FALSE)</f>
        <v>0</v>
      </c>
      <c r="AR211" s="10">
        <f>VLOOKUP(A211,'BalanceSheet 15-8-19'!$A$11:$CN$476,44,FALSE)</f>
        <v>0</v>
      </c>
      <c r="AS211" s="10">
        <f>VLOOKUP(A211,'BalanceSheet 15-8-19'!$A$11:$CN$476,45,FALSE)</f>
        <v>0</v>
      </c>
      <c r="AT211" s="10">
        <f>VLOOKUP(A211,'BalanceSheet 15-8-19'!$A$11:$CN$476,46,FALSE)</f>
        <v>0</v>
      </c>
      <c r="AU211" s="10">
        <f>VLOOKUP(A211,'BalanceSheet 15-8-19'!$A$11:$CN$476,47,FALSE)</f>
        <v>0</v>
      </c>
      <c r="AV211" s="10">
        <f>VLOOKUP(A211,'BalanceSheet 15-8-19'!$A$11:$CN$476,48,FALSE)</f>
        <v>0</v>
      </c>
      <c r="AW211" s="10">
        <f>VLOOKUP(A211,'BalanceSheet 15-8-19'!$A$11:$CN$476,49,FALSE)</f>
        <v>0</v>
      </c>
      <c r="AX211" s="10">
        <f>VLOOKUP(A211,'BalanceSheet 15-8-19'!$A$11:$CN$476,50,FALSE)</f>
        <v>0</v>
      </c>
      <c r="AY211" s="10">
        <f>VLOOKUP(A211,'BalanceSheet 15-8-19'!$A$11:$CN$476,51,FALSE)</f>
        <v>0</v>
      </c>
      <c r="AZ211" s="10">
        <f>VLOOKUP(A211,'BalanceSheet 15-8-19'!$A$11:$CN$476,52,FALSE)</f>
        <v>0</v>
      </c>
      <c r="BA211" s="10">
        <f>VLOOKUP(A211,'BalanceSheet 15-8-19'!$A$11:$CN$476,53,FALSE)</f>
        <v>0</v>
      </c>
      <c r="BB211" s="10">
        <f>VLOOKUP(A211,'BalanceSheet 15-8-19'!$A$11:$CN$476,54,FALSE)</f>
        <v>0</v>
      </c>
      <c r="BC211" s="10">
        <f>VLOOKUP(A211,'BalanceSheet 15-8-19'!$A$11:$CN$476,55,FALSE)</f>
        <v>0</v>
      </c>
      <c r="BD211" s="10">
        <f>VLOOKUP(A211,'BalanceSheet 15-8-19'!$A$11:$CN$476,56,FALSE)</f>
        <v>0</v>
      </c>
      <c r="BE211" s="10">
        <f>VLOOKUP(A211,'BalanceSheet 15-8-19'!$A$11:$CN$476,57,FALSE)</f>
        <v>0</v>
      </c>
      <c r="BF211" s="10">
        <f>VLOOKUP(A211,'BalanceSheet 15-8-19'!$A$11:$CN$476,58,FALSE)</f>
        <v>0</v>
      </c>
      <c r="BG211" s="11">
        <f>VLOOKUP(A211,'BalanceSheet 15-8-19'!$A$11:$CN$476,59,FALSE)</f>
        <v>0</v>
      </c>
      <c r="BH211" s="10">
        <f>VLOOKUP(A211,'BalanceSheet 15-8-19'!$A$11:$CN$476,60,FALSE)</f>
        <v>0</v>
      </c>
      <c r="BI211" s="10">
        <f>VLOOKUP(A211,'BalanceSheet 15-8-19'!$A$11:$CN$476,61,FALSE)</f>
        <v>0</v>
      </c>
      <c r="BJ211" s="10">
        <f>VLOOKUP(A211,'BalanceSheet 15-8-19'!$A$11:$CN$476,62,FALSE)</f>
        <v>0</v>
      </c>
      <c r="BK211" s="10"/>
      <c r="BL211" s="10">
        <f>VLOOKUP(A211,'BalanceSheet 15-8-19'!$A$11:$CN$476,64,FALSE)</f>
        <v>0</v>
      </c>
      <c r="BM211" s="10">
        <f>VLOOKUP(A211,'BalanceSheet 15-8-19'!$A$11:$CN$476,65,FALSE)</f>
        <v>0</v>
      </c>
      <c r="BN211" s="10">
        <f>VLOOKUP(A211,'BalanceSheet 15-8-19'!$A$11:$CN$476,66,FALSE)</f>
        <v>0</v>
      </c>
      <c r="BO211" s="10">
        <f>VLOOKUP(A211,'BalanceSheet 15-8-19'!$A$11:$CN$476,67,FALSE)</f>
        <v>0</v>
      </c>
      <c r="BP211" s="10">
        <f>VLOOKUP(A211,'BalanceSheet 15-8-19'!$A$11:$CN$476,68,FALSE)</f>
        <v>0</v>
      </c>
      <c r="BQ211" s="10">
        <f>VLOOKUP(A211,'BalanceSheet 15-8-19'!$A$11:$CN$476,69,FALSE)</f>
        <v>0</v>
      </c>
      <c r="BR211" s="10">
        <f>VLOOKUP(A211,'BalanceSheet 15-8-19'!$A$11:$CN$476,70,FALSE)</f>
        <v>0</v>
      </c>
      <c r="BS211" s="10">
        <f>VLOOKUP(A211,'BalanceSheet 15-8-19'!$A$11:$CN$476,71,FALSE)</f>
        <v>0</v>
      </c>
      <c r="BT211" s="10">
        <f>VLOOKUP(A211,'BalanceSheet 15-8-19'!$A$11:$CN$476,72,FALSE)</f>
        <v>0</v>
      </c>
      <c r="BU211" s="10">
        <f>VLOOKUP(A211,'BalanceSheet 15-8-19'!$A$11:$CN$476,73,FALSE)</f>
        <v>0</v>
      </c>
      <c r="BV211" s="10">
        <f>VLOOKUP(A211,'BalanceSheet 15-8-19'!$A$11:$CN$476,74,FALSE)</f>
        <v>0</v>
      </c>
      <c r="BW211" s="10">
        <f>VLOOKUP(A211,'BalanceSheet 15-8-19'!$A$11:$CN$476,75,FALSE)</f>
        <v>0</v>
      </c>
      <c r="BX211" s="10">
        <f>VLOOKUP(A211,'BalanceSheet 15-8-19'!$A$11:$CN$476,76,FALSE)</f>
        <v>0</v>
      </c>
      <c r="BY211" s="10">
        <f>VLOOKUP(A211,'BalanceSheet 15-8-19'!$A$11:$CN$476,77,FALSE)</f>
        <v>0</v>
      </c>
      <c r="BZ211" s="10">
        <f>VLOOKUP(A211,'BalanceSheet 15-8-19'!$A$11:$CN$476,78,FALSE)</f>
        <v>0</v>
      </c>
      <c r="CA211" s="10">
        <f>VLOOKUP(A211,'BalanceSheet 15-8-19'!$A$11:$CN$476,79,FALSE)</f>
        <v>0</v>
      </c>
      <c r="CB211" s="10">
        <f>VLOOKUP(A211,'BalanceSheet 15-8-19'!$A$11:$CN$476,80,FALSE)</f>
        <v>0</v>
      </c>
      <c r="CC211" s="10">
        <f>VLOOKUP(A211,'BalanceSheet 15-8-19'!$A$11:$CN$476,81,FALSE)</f>
        <v>0</v>
      </c>
      <c r="CD211" s="10">
        <f>VLOOKUP(A211,'BalanceSheet 15-8-19'!$A$11:$CN$476,82,FALSE)</f>
        <v>0</v>
      </c>
      <c r="CE211" s="10">
        <f>VLOOKUP(A211,'BalanceSheet 15-8-19'!$A$11:$CN$476,83,FALSE)</f>
        <v>0</v>
      </c>
      <c r="CF211" s="10">
        <f>VLOOKUP(A211,'BalanceSheet 15-8-19'!$A$11:$CN$476,84,FALSE)</f>
        <v>0</v>
      </c>
      <c r="CG211" s="10">
        <f>VLOOKUP(A211,'BalanceSheet 15-8-19'!$A$11:$CN$476,85,FALSE)</f>
        <v>0</v>
      </c>
      <c r="CH211" s="10">
        <f>VLOOKUP(A211,'BalanceSheet 15-8-19'!$A$11:$CN$476,86,FALSE)</f>
        <v>0</v>
      </c>
      <c r="CI211" s="10">
        <f>VLOOKUP(A211,'BalanceSheet 15-8-19'!$A$11:$CN$476,87,FALSE)</f>
        <v>0</v>
      </c>
      <c r="CJ211" s="10">
        <f>VLOOKUP(A211,'BalanceSheet 15-8-19'!$A$11:$CN$476,88,FALSE)</f>
        <v>0</v>
      </c>
      <c r="CK211" s="10">
        <f>VLOOKUP(A211,'BalanceSheet 15-8-19'!$A$11:$CN$476,89,FALSE)</f>
        <v>0</v>
      </c>
      <c r="CL211" s="10">
        <f>VLOOKUP(A211,'BalanceSheet 15-8-19'!$A$11:$CN$476,90,FALSE)</f>
        <v>0</v>
      </c>
      <c r="CM211" s="10">
        <f>VLOOKUP(A211,'BalanceSheet 15-8-19'!$A$11:$CN$476,91,FALSE)</f>
        <v>0</v>
      </c>
      <c r="CN211" s="10">
        <f>VLOOKUP(A211,'BalanceSheet 15-8-19'!$A$11:$CS$476,92,FALSE)</f>
        <v>0</v>
      </c>
      <c r="CO211" s="10">
        <f>VLOOKUP(A211,'BalanceSheet 15-8-19'!$A$11:$CS$476,93,FALSE)</f>
        <v>0</v>
      </c>
      <c r="CP211" s="10">
        <f>VLOOKUP(A211,'BalanceSheet 15-8-19'!$A$11:$CS$476,94,FALSE)</f>
        <v>0</v>
      </c>
      <c r="CQ211" s="10">
        <f>VLOOKUP(A211,'BalanceSheet 15-8-19'!$A$11:$CS$476,95,FALSE)</f>
        <v>0</v>
      </c>
      <c r="CR211" s="10">
        <f>VLOOKUP(A211,'BalanceSheet 15-8-19'!$A$11:$CS$476,96,FALSE)</f>
        <v>0</v>
      </c>
      <c r="CS211" s="10">
        <f t="shared" si="20"/>
        <v>0</v>
      </c>
      <c r="CU211" s="19">
        <f>CS211-('BalanceSheet 15-8-19'!CS211-'BalanceSheet 15-8-19'!CV211-'BalanceSheet 15-8-19'!CW211)</f>
        <v>0</v>
      </c>
      <c r="CW211" s="132">
        <f t="shared" si="21"/>
        <v>0</v>
      </c>
      <c r="CZ211" s="148">
        <f>HLOOKUP(A211,CJE!$I$5:$TV$2054,2050, FALSE)</f>
        <v>0</v>
      </c>
      <c r="DB211" s="200">
        <f t="shared" si="22"/>
        <v>0</v>
      </c>
    </row>
    <row r="212" spans="1:109" x14ac:dyDescent="0.2">
      <c r="A212" s="4" t="str">
        <f>'BalanceSheet 15-8-19'!A212</f>
        <v>Total - 200-103 - ALLOWANCE FOR IMPAIRMENT LOSS ON INVESTMENTS</v>
      </c>
      <c r="B212" s="9">
        <f>VLOOKUP(A212,'BalanceSheet 15-8-19'!$A$11:$CN$476,2,FALSE)</f>
        <v>0</v>
      </c>
      <c r="C212" s="9">
        <f>VLOOKUP(A212,'BalanceSheet 15-8-19'!$A$11:$CN$476,3,FALSE)</f>
        <v>0</v>
      </c>
      <c r="D212" s="9">
        <f>VLOOKUP(A212,'BalanceSheet 15-8-19'!$A$11:$CN$476,4,FALSE)</f>
        <v>0</v>
      </c>
      <c r="E212" s="9">
        <f>VLOOKUP(A212,'BalanceSheet 15-8-19'!$A$11:$CN$476,5,FALSE)</f>
        <v>0</v>
      </c>
      <c r="F212" s="9">
        <f>VLOOKUP(A212,'BalanceSheet 15-8-19'!$A$11:$CN$476,6,FALSE)</f>
        <v>0</v>
      </c>
      <c r="G212" s="9">
        <f>VLOOKUP(A212,'BalanceSheet 15-8-19'!$A$11:$CN$476,7,FALSE)</f>
        <v>0</v>
      </c>
      <c r="H212" s="9">
        <f>VLOOKUP(A212,'BalanceSheet 15-8-19'!$A$11:$CN$476,8,FALSE)</f>
        <v>0</v>
      </c>
      <c r="I212" s="9">
        <f>VLOOKUP(A212,'BalanceSheet 15-8-19'!$A$11:$CN$476,9,FALSE)</f>
        <v>0</v>
      </c>
      <c r="J212" s="9"/>
      <c r="K212" s="9">
        <f>VLOOKUP(A212,'BalanceSheet 15-8-19'!$A$11:$CN$476,11,FALSE)</f>
        <v>0</v>
      </c>
      <c r="L212" s="9">
        <f>VLOOKUP(A212,'BalanceSheet 15-8-19'!$A$11:$CN$476,12,FALSE)</f>
        <v>0</v>
      </c>
      <c r="M212" s="9">
        <f>VLOOKUP(A212,'BalanceSheet 15-8-19'!$A$11:$CN$476,13,FALSE)</f>
        <v>0</v>
      </c>
      <c r="N212" s="9">
        <f>VLOOKUP(A212,'BalanceSheet 15-8-19'!$A$11:$CN$476,14,FALSE)</f>
        <v>0</v>
      </c>
      <c r="O212" s="9">
        <f>VLOOKUP(A212,'BalanceSheet 15-8-19'!$A$11:$CN$476,15,FALSE)</f>
        <v>0</v>
      </c>
      <c r="P212" s="9">
        <f>VLOOKUP(A212,'BalanceSheet 15-8-19'!$A$11:$CN$476,16,FALSE)</f>
        <v>0</v>
      </c>
      <c r="Q212" s="9">
        <f>VLOOKUP(A212,'BalanceSheet 15-8-19'!$A$11:$CN$476,17,FALSE)</f>
        <v>0</v>
      </c>
      <c r="R212" s="9">
        <f>VLOOKUP(A212,'BalanceSheet 15-8-19'!$A$11:$CN$476,18,FALSE)</f>
        <v>0</v>
      </c>
      <c r="S212" s="9">
        <f>VLOOKUP(A212,'BalanceSheet 15-8-19'!$A$11:$CN$476,19,FALSE)</f>
        <v>0</v>
      </c>
      <c r="T212" s="9">
        <f>VLOOKUP(A212,'BalanceSheet 15-8-19'!$A$11:$CN$476,20,FALSE)</f>
        <v>0</v>
      </c>
      <c r="U212" s="9">
        <f>VLOOKUP(A212,'BalanceSheet 15-8-19'!$A$11:$CN$476,21,FALSE)</f>
        <v>0</v>
      </c>
      <c r="V212" s="9">
        <f>VLOOKUP(A212,'BalanceSheet 15-8-19'!$A$11:$CN$476,22,FALSE)</f>
        <v>0</v>
      </c>
      <c r="W212" s="9">
        <f>VLOOKUP(A212,'BalanceSheet 15-8-19'!$A$11:$CN$476,23,FALSE)</f>
        <v>0</v>
      </c>
      <c r="X212" s="9">
        <f>VLOOKUP(A212,'BalanceSheet 15-8-19'!$A$11:$CN$476,24,FALSE)</f>
        <v>0</v>
      </c>
      <c r="Y212" s="9">
        <f>VLOOKUP(A212,'BalanceSheet 15-8-19'!$A$11:$CN$476,25,FALSE)</f>
        <v>0</v>
      </c>
      <c r="Z212" s="9">
        <f>VLOOKUP(A212,'BalanceSheet 15-8-19'!$A$11:$CN$476,26,FALSE)</f>
        <v>0</v>
      </c>
      <c r="AA212" s="9">
        <f>VLOOKUP(A212,'BalanceSheet 15-8-19'!$A$11:$CN$476,27,FALSE)</f>
        <v>0</v>
      </c>
      <c r="AB212" s="9">
        <f>VLOOKUP(A212,'BalanceSheet 15-8-19'!$A$11:$CN$476,28,FALSE)</f>
        <v>0</v>
      </c>
      <c r="AC212" s="9">
        <f>VLOOKUP(A212,'BalanceSheet 15-8-19'!$A$11:$CN$476,29,FALSE)</f>
        <v>0</v>
      </c>
      <c r="AD212" s="9">
        <f>VLOOKUP(A212,'BalanceSheet 15-8-19'!$A$11:$CN$476,30,FALSE)</f>
        <v>0</v>
      </c>
      <c r="AE212" s="9">
        <f>VLOOKUP(A212,'BalanceSheet 15-8-19'!$A$11:$CN$476,31,FALSE)</f>
        <v>0</v>
      </c>
      <c r="AF212" s="9">
        <f>VLOOKUP(A212,'BalanceSheet 15-8-19'!$A$11:$CN$476,32,FALSE)</f>
        <v>0</v>
      </c>
      <c r="AG212" s="9">
        <f>VLOOKUP(A212,'BalanceSheet 15-8-19'!$A$11:$CN$476,33,FALSE)</f>
        <v>0</v>
      </c>
      <c r="AH212" s="9">
        <f>VLOOKUP(A212,'BalanceSheet 15-8-19'!$A$11:$CN$476,34,FALSE)</f>
        <v>0</v>
      </c>
      <c r="AI212" s="9">
        <f>VLOOKUP(A212,'BalanceSheet 15-8-19'!$A$11:$CN$476,35,FALSE)</f>
        <v>0</v>
      </c>
      <c r="AJ212" s="9">
        <f>VLOOKUP(A212,'BalanceSheet 15-8-19'!$A$11:$CN$476,36,FALSE)</f>
        <v>0</v>
      </c>
      <c r="AK212" s="9">
        <f>VLOOKUP(A212,'BalanceSheet 15-8-19'!$A$11:$CN$476,37,FALSE)</f>
        <v>0</v>
      </c>
      <c r="AL212" s="9">
        <f>VLOOKUP(A212,'BalanceSheet 15-8-19'!$A$11:$CN$476,38,FALSE)</f>
        <v>0</v>
      </c>
      <c r="AM212" s="9">
        <f>VLOOKUP(A212,'BalanceSheet 15-8-19'!$A$11:$CN$476,39,FALSE)</f>
        <v>0</v>
      </c>
      <c r="AN212" s="9">
        <f>VLOOKUP(A212,'BalanceSheet 15-8-19'!$A$11:$CN$476,40,FALSE)</f>
        <v>0</v>
      </c>
      <c r="AO212" s="9">
        <f>VLOOKUP(A212,'BalanceSheet 15-8-19'!$A$11:$CN$476,41,FALSE)</f>
        <v>0</v>
      </c>
      <c r="AP212" s="9">
        <f>VLOOKUP(A212,'BalanceSheet 15-8-19'!$A$11:$CN$476,42,FALSE)</f>
        <v>0</v>
      </c>
      <c r="AQ212" s="9">
        <f>VLOOKUP(A212,'BalanceSheet 15-8-19'!$A$11:$CN$476,43,FALSE)</f>
        <v>0</v>
      </c>
      <c r="AR212" s="9">
        <f>VLOOKUP(A212,'BalanceSheet 15-8-19'!$A$11:$CN$476,44,FALSE)</f>
        <v>0</v>
      </c>
      <c r="AS212" s="9">
        <f>VLOOKUP(A212,'BalanceSheet 15-8-19'!$A$11:$CN$476,45,FALSE)</f>
        <v>0</v>
      </c>
      <c r="AT212" s="9">
        <f>VLOOKUP(A212,'BalanceSheet 15-8-19'!$A$11:$CN$476,46,FALSE)</f>
        <v>0</v>
      </c>
      <c r="AU212" s="9">
        <f>VLOOKUP(A212,'BalanceSheet 15-8-19'!$A$11:$CN$476,47,FALSE)</f>
        <v>0</v>
      </c>
      <c r="AV212" s="9">
        <f>VLOOKUP(A212,'BalanceSheet 15-8-19'!$A$11:$CN$476,48,FALSE)</f>
        <v>0</v>
      </c>
      <c r="AW212" s="9">
        <f>VLOOKUP(A212,'BalanceSheet 15-8-19'!$A$11:$CN$476,49,FALSE)</f>
        <v>0</v>
      </c>
      <c r="AX212" s="9">
        <f>VLOOKUP(A212,'BalanceSheet 15-8-19'!$A$11:$CN$476,50,FALSE)</f>
        <v>0</v>
      </c>
      <c r="AY212" s="9">
        <f>VLOOKUP(A212,'BalanceSheet 15-8-19'!$A$11:$CN$476,51,FALSE)</f>
        <v>0</v>
      </c>
      <c r="AZ212" s="9">
        <f>VLOOKUP(A212,'BalanceSheet 15-8-19'!$A$11:$CN$476,52,FALSE)</f>
        <v>0</v>
      </c>
      <c r="BA212" s="9">
        <f>VLOOKUP(A212,'BalanceSheet 15-8-19'!$A$11:$CN$476,53,FALSE)</f>
        <v>0</v>
      </c>
      <c r="BB212" s="9">
        <f>VLOOKUP(A212,'BalanceSheet 15-8-19'!$A$11:$CN$476,54,FALSE)</f>
        <v>0</v>
      </c>
      <c r="BC212" s="9">
        <f>VLOOKUP(A212,'BalanceSheet 15-8-19'!$A$11:$CN$476,55,FALSE)</f>
        <v>0</v>
      </c>
      <c r="BD212" s="9">
        <f>VLOOKUP(A212,'BalanceSheet 15-8-19'!$A$11:$CN$476,56,FALSE)</f>
        <v>0</v>
      </c>
      <c r="BE212" s="9">
        <f>VLOOKUP(A212,'BalanceSheet 15-8-19'!$A$11:$CN$476,57,FALSE)</f>
        <v>0</v>
      </c>
      <c r="BF212" s="9">
        <f>VLOOKUP(A212,'BalanceSheet 15-8-19'!$A$11:$CN$476,58,FALSE)</f>
        <v>0</v>
      </c>
      <c r="BG212" s="7">
        <f>VLOOKUP(A212,'BalanceSheet 15-8-19'!$A$11:$CN$476,59,FALSE)</f>
        <v>0</v>
      </c>
      <c r="BH212" s="9">
        <f>VLOOKUP(A212,'BalanceSheet 15-8-19'!$A$11:$CN$476,60,FALSE)</f>
        <v>0</v>
      </c>
      <c r="BI212" s="9">
        <f>VLOOKUP(A212,'BalanceSheet 15-8-19'!$A$11:$CN$476,61,FALSE)</f>
        <v>0</v>
      </c>
      <c r="BJ212" s="9">
        <f>VLOOKUP(A212,'BalanceSheet 15-8-19'!$A$11:$CN$476,62,FALSE)</f>
        <v>0</v>
      </c>
      <c r="BK212" s="9"/>
      <c r="BL212" s="9">
        <f>VLOOKUP(A212,'BalanceSheet 15-8-19'!$A$11:$CN$476,64,FALSE)</f>
        <v>0</v>
      </c>
      <c r="BM212" s="9">
        <f>VLOOKUP(A212,'BalanceSheet 15-8-19'!$A$11:$CN$476,65,FALSE)</f>
        <v>0</v>
      </c>
      <c r="BN212" s="9">
        <f>VLOOKUP(A212,'BalanceSheet 15-8-19'!$A$11:$CN$476,66,FALSE)</f>
        <v>0</v>
      </c>
      <c r="BO212" s="9">
        <f>VLOOKUP(A212,'BalanceSheet 15-8-19'!$A$11:$CN$476,67,FALSE)</f>
        <v>0</v>
      </c>
      <c r="BP212" s="9">
        <f>VLOOKUP(A212,'BalanceSheet 15-8-19'!$A$11:$CN$476,68,FALSE)</f>
        <v>0</v>
      </c>
      <c r="BQ212" s="9">
        <f>VLOOKUP(A212,'BalanceSheet 15-8-19'!$A$11:$CN$476,69,FALSE)</f>
        <v>0</v>
      </c>
      <c r="BR212" s="9">
        <f>VLOOKUP(A212,'BalanceSheet 15-8-19'!$A$11:$CN$476,70,FALSE)</f>
        <v>0</v>
      </c>
      <c r="BS212" s="9">
        <f>VLOOKUP(A212,'BalanceSheet 15-8-19'!$A$11:$CN$476,71,FALSE)</f>
        <v>0</v>
      </c>
      <c r="BT212" s="9">
        <f>VLOOKUP(A212,'BalanceSheet 15-8-19'!$A$11:$CN$476,72,FALSE)</f>
        <v>0</v>
      </c>
      <c r="BU212" s="9">
        <f>VLOOKUP(A212,'BalanceSheet 15-8-19'!$A$11:$CN$476,73,FALSE)</f>
        <v>0</v>
      </c>
      <c r="BV212" s="9">
        <f>VLOOKUP(A212,'BalanceSheet 15-8-19'!$A$11:$CN$476,74,FALSE)</f>
        <v>0</v>
      </c>
      <c r="BW212" s="9">
        <f>VLOOKUP(A212,'BalanceSheet 15-8-19'!$A$11:$CN$476,75,FALSE)</f>
        <v>0</v>
      </c>
      <c r="BX212" s="9">
        <f>VLOOKUP(A212,'BalanceSheet 15-8-19'!$A$11:$CN$476,76,FALSE)</f>
        <v>0</v>
      </c>
      <c r="BY212" s="9">
        <f>VLOOKUP(A212,'BalanceSheet 15-8-19'!$A$11:$CN$476,77,FALSE)</f>
        <v>0</v>
      </c>
      <c r="BZ212" s="9">
        <f>VLOOKUP(A212,'BalanceSheet 15-8-19'!$A$11:$CN$476,78,FALSE)</f>
        <v>0</v>
      </c>
      <c r="CA212" s="9">
        <f>VLOOKUP(A212,'BalanceSheet 15-8-19'!$A$11:$CN$476,79,FALSE)</f>
        <v>0</v>
      </c>
      <c r="CB212" s="9">
        <f>VLOOKUP(A212,'BalanceSheet 15-8-19'!$A$11:$CN$476,80,FALSE)</f>
        <v>0</v>
      </c>
      <c r="CC212" s="9">
        <f>VLOOKUP(A212,'BalanceSheet 15-8-19'!$A$11:$CN$476,81,FALSE)</f>
        <v>0</v>
      </c>
      <c r="CD212" s="9">
        <f>VLOOKUP(A212,'BalanceSheet 15-8-19'!$A$11:$CN$476,82,FALSE)</f>
        <v>0</v>
      </c>
      <c r="CE212" s="9">
        <f>VLOOKUP(A212,'BalanceSheet 15-8-19'!$A$11:$CN$476,83,FALSE)</f>
        <v>0</v>
      </c>
      <c r="CF212" s="9">
        <f>VLOOKUP(A212,'BalanceSheet 15-8-19'!$A$11:$CN$476,84,FALSE)</f>
        <v>0</v>
      </c>
      <c r="CG212" s="9">
        <f>VLOOKUP(A212,'BalanceSheet 15-8-19'!$A$11:$CN$476,85,FALSE)</f>
        <v>0</v>
      </c>
      <c r="CH212" s="9">
        <f>VLOOKUP(A212,'BalanceSheet 15-8-19'!$A$11:$CN$476,86,FALSE)</f>
        <v>0</v>
      </c>
      <c r="CI212" s="9">
        <f>VLOOKUP(A212,'BalanceSheet 15-8-19'!$A$11:$CN$476,87,FALSE)</f>
        <v>0</v>
      </c>
      <c r="CJ212" s="9">
        <f>VLOOKUP(A212,'BalanceSheet 15-8-19'!$A$11:$CN$476,88,FALSE)</f>
        <v>0</v>
      </c>
      <c r="CK212" s="9">
        <f>VLOOKUP(A212,'BalanceSheet 15-8-19'!$A$11:$CN$476,89,FALSE)</f>
        <v>0</v>
      </c>
      <c r="CL212" s="9">
        <f>VLOOKUP(A212,'BalanceSheet 15-8-19'!$A$11:$CN$476,90,FALSE)</f>
        <v>0</v>
      </c>
      <c r="CM212" s="9">
        <f>VLOOKUP(A212,'BalanceSheet 15-8-19'!$A$11:$CN$476,91,FALSE)</f>
        <v>0</v>
      </c>
      <c r="CN212" s="9">
        <f>VLOOKUP(A212,'BalanceSheet 15-8-19'!$A$11:$CS$476,92,FALSE)</f>
        <v>0</v>
      </c>
      <c r="CO212" s="9">
        <f>VLOOKUP(A212,'BalanceSheet 15-8-19'!$A$11:$CS$476,93,FALSE)</f>
        <v>0</v>
      </c>
      <c r="CP212" s="9">
        <f>VLOOKUP(A212,'BalanceSheet 15-8-19'!$A$11:$CS$476,94,FALSE)</f>
        <v>0</v>
      </c>
      <c r="CQ212" s="9">
        <f>VLOOKUP(A212,'BalanceSheet 15-8-19'!$A$11:$CS$476,95,FALSE)</f>
        <v>0</v>
      </c>
      <c r="CR212" s="9">
        <f>VLOOKUP(A212,'BalanceSheet 15-8-19'!$A$11:$CS$476,96,FALSE)</f>
        <v>0</v>
      </c>
      <c r="CS212" s="9">
        <f t="shared" si="20"/>
        <v>0</v>
      </c>
      <c r="CU212" s="19">
        <f>CS212-('BalanceSheet 15-8-19'!CS212-'BalanceSheet 15-8-19'!CV212-'BalanceSheet 15-8-19'!CW212)</f>
        <v>0</v>
      </c>
      <c r="CW212" s="132">
        <f t="shared" si="21"/>
        <v>0</v>
      </c>
      <c r="CZ212" s="148"/>
      <c r="DB212" s="148">
        <f t="shared" si="22"/>
        <v>0</v>
      </c>
    </row>
    <row r="213" spans="1:109" x14ac:dyDescent="0.2">
      <c r="A213" s="12" t="str">
        <f>'BalanceSheet 15-8-19'!A213</f>
        <v>200-104 - Long term loan</v>
      </c>
      <c r="B213" s="10">
        <f>VLOOKUP(A213,'BalanceSheet 15-8-19'!$A$11:$CN$476,2,FALSE)</f>
        <v>0</v>
      </c>
      <c r="C213" s="10">
        <f>VLOOKUP(A213,'BalanceSheet 15-8-19'!$A$11:$CN$476,3,FALSE)</f>
        <v>0</v>
      </c>
      <c r="D213" s="10">
        <f>VLOOKUP(A213,'BalanceSheet 15-8-19'!$A$11:$CN$476,4,FALSE)</f>
        <v>0</v>
      </c>
      <c r="E213" s="10">
        <f>VLOOKUP(A213,'BalanceSheet 15-8-19'!$A$11:$CN$476,5,FALSE)</f>
        <v>0</v>
      </c>
      <c r="F213" s="10">
        <f>VLOOKUP(A213,'BalanceSheet 15-8-19'!$A$11:$CN$476,6,FALSE)</f>
        <v>0</v>
      </c>
      <c r="G213" s="10">
        <f>VLOOKUP(A213,'BalanceSheet 15-8-19'!$A$11:$CN$476,7,FALSE)</f>
        <v>0</v>
      </c>
      <c r="H213" s="10">
        <f>VLOOKUP(A213,'BalanceSheet 15-8-19'!$A$11:$CN$476,8,FALSE)</f>
        <v>0</v>
      </c>
      <c r="I213" s="10">
        <f>VLOOKUP(A213,'BalanceSheet 15-8-19'!$A$11:$CN$476,9,FALSE)</f>
        <v>0</v>
      </c>
      <c r="J213" s="10"/>
      <c r="K213" s="10">
        <f>VLOOKUP(A213,'BalanceSheet 15-8-19'!$A$11:$CN$476,11,FALSE)</f>
        <v>0</v>
      </c>
      <c r="L213" s="10">
        <f>VLOOKUP(A213,'BalanceSheet 15-8-19'!$A$11:$CN$476,12,FALSE)</f>
        <v>0</v>
      </c>
      <c r="M213" s="10">
        <f>VLOOKUP(A213,'BalanceSheet 15-8-19'!$A$11:$CN$476,13,FALSE)</f>
        <v>0</v>
      </c>
      <c r="N213" s="10">
        <f>VLOOKUP(A213,'BalanceSheet 15-8-19'!$A$11:$CN$476,14,FALSE)</f>
        <v>0</v>
      </c>
      <c r="O213" s="10">
        <f>VLOOKUP(A213,'BalanceSheet 15-8-19'!$A$11:$CN$476,15,FALSE)</f>
        <v>0</v>
      </c>
      <c r="P213" s="10">
        <f>VLOOKUP(A213,'BalanceSheet 15-8-19'!$A$11:$CN$476,16,FALSE)</f>
        <v>0</v>
      </c>
      <c r="Q213" s="10">
        <f>VLOOKUP(A213,'BalanceSheet 15-8-19'!$A$11:$CN$476,17,FALSE)</f>
        <v>0</v>
      </c>
      <c r="R213" s="10">
        <f>VLOOKUP(A213,'BalanceSheet 15-8-19'!$A$11:$CN$476,18,FALSE)</f>
        <v>0</v>
      </c>
      <c r="S213" s="10">
        <f>VLOOKUP(A213,'BalanceSheet 15-8-19'!$A$11:$CN$476,19,FALSE)</f>
        <v>0</v>
      </c>
      <c r="T213" s="10">
        <f>VLOOKUP(A213,'BalanceSheet 15-8-19'!$A$11:$CN$476,20,FALSE)</f>
        <v>0</v>
      </c>
      <c r="U213" s="10">
        <f>VLOOKUP(A213,'BalanceSheet 15-8-19'!$A$11:$CN$476,21,FALSE)</f>
        <v>0</v>
      </c>
      <c r="V213" s="10">
        <f>VLOOKUP(A213,'BalanceSheet 15-8-19'!$A$11:$CN$476,22,FALSE)</f>
        <v>0</v>
      </c>
      <c r="W213" s="10">
        <f>VLOOKUP(A213,'BalanceSheet 15-8-19'!$A$11:$CN$476,23,FALSE)</f>
        <v>0</v>
      </c>
      <c r="X213" s="10">
        <f>VLOOKUP(A213,'BalanceSheet 15-8-19'!$A$11:$CN$476,24,FALSE)</f>
        <v>0</v>
      </c>
      <c r="Y213" s="10">
        <f>VLOOKUP(A213,'BalanceSheet 15-8-19'!$A$11:$CN$476,25,FALSE)</f>
        <v>0</v>
      </c>
      <c r="Z213" s="10">
        <f>VLOOKUP(A213,'BalanceSheet 15-8-19'!$A$11:$CN$476,26,FALSE)</f>
        <v>0</v>
      </c>
      <c r="AA213" s="10">
        <f>VLOOKUP(A213,'BalanceSheet 15-8-19'!$A$11:$CN$476,27,FALSE)</f>
        <v>0</v>
      </c>
      <c r="AB213" s="10">
        <f>VLOOKUP(A213,'BalanceSheet 15-8-19'!$A$11:$CN$476,28,FALSE)</f>
        <v>0</v>
      </c>
      <c r="AC213" s="10">
        <f>VLOOKUP(A213,'BalanceSheet 15-8-19'!$A$11:$CN$476,29,FALSE)</f>
        <v>0</v>
      </c>
      <c r="AD213" s="10">
        <f>VLOOKUP(A213,'BalanceSheet 15-8-19'!$A$11:$CN$476,30,FALSE)</f>
        <v>0</v>
      </c>
      <c r="AE213" s="10">
        <f>VLOOKUP(A213,'BalanceSheet 15-8-19'!$A$11:$CN$476,31,FALSE)</f>
        <v>0</v>
      </c>
      <c r="AF213" s="10">
        <f>VLOOKUP(A213,'BalanceSheet 15-8-19'!$A$11:$CN$476,32,FALSE)</f>
        <v>0</v>
      </c>
      <c r="AG213" s="10">
        <f>VLOOKUP(A213,'BalanceSheet 15-8-19'!$A$11:$CN$476,33,FALSE)</f>
        <v>0</v>
      </c>
      <c r="AH213" s="10">
        <f>VLOOKUP(A213,'BalanceSheet 15-8-19'!$A$11:$CN$476,34,FALSE)</f>
        <v>0</v>
      </c>
      <c r="AI213" s="10">
        <f>VLOOKUP(A213,'BalanceSheet 15-8-19'!$A$11:$CN$476,35,FALSE)</f>
        <v>0</v>
      </c>
      <c r="AJ213" s="10">
        <f>VLOOKUP(A213,'BalanceSheet 15-8-19'!$A$11:$CN$476,36,FALSE)</f>
        <v>0</v>
      </c>
      <c r="AK213" s="10">
        <f>VLOOKUP(A213,'BalanceSheet 15-8-19'!$A$11:$CN$476,37,FALSE)</f>
        <v>0</v>
      </c>
      <c r="AL213" s="10">
        <f>VLOOKUP(A213,'BalanceSheet 15-8-19'!$A$11:$CN$476,38,FALSE)</f>
        <v>0</v>
      </c>
      <c r="AM213" s="10">
        <f>VLOOKUP(A213,'BalanceSheet 15-8-19'!$A$11:$CN$476,39,FALSE)</f>
        <v>0</v>
      </c>
      <c r="AN213" s="10">
        <f>VLOOKUP(A213,'BalanceSheet 15-8-19'!$A$11:$CN$476,40,FALSE)</f>
        <v>0</v>
      </c>
      <c r="AO213" s="10">
        <f>VLOOKUP(A213,'BalanceSheet 15-8-19'!$A$11:$CN$476,41,FALSE)</f>
        <v>0</v>
      </c>
      <c r="AP213" s="10">
        <f>VLOOKUP(A213,'BalanceSheet 15-8-19'!$A$11:$CN$476,42,FALSE)</f>
        <v>0</v>
      </c>
      <c r="AQ213" s="10">
        <f>VLOOKUP(A213,'BalanceSheet 15-8-19'!$A$11:$CN$476,43,FALSE)</f>
        <v>0</v>
      </c>
      <c r="AR213" s="10">
        <f>VLOOKUP(A213,'BalanceSheet 15-8-19'!$A$11:$CN$476,44,FALSE)</f>
        <v>0</v>
      </c>
      <c r="AS213" s="10">
        <f>VLOOKUP(A213,'BalanceSheet 15-8-19'!$A$11:$CN$476,45,FALSE)</f>
        <v>0</v>
      </c>
      <c r="AT213" s="10">
        <f>VLOOKUP(A213,'BalanceSheet 15-8-19'!$A$11:$CN$476,46,FALSE)</f>
        <v>0</v>
      </c>
      <c r="AU213" s="10">
        <f>VLOOKUP(A213,'BalanceSheet 15-8-19'!$A$11:$CN$476,47,FALSE)</f>
        <v>0</v>
      </c>
      <c r="AV213" s="10">
        <f>VLOOKUP(A213,'BalanceSheet 15-8-19'!$A$11:$CN$476,48,FALSE)</f>
        <v>0</v>
      </c>
      <c r="AW213" s="10">
        <f>VLOOKUP(A213,'BalanceSheet 15-8-19'!$A$11:$CN$476,49,FALSE)</f>
        <v>0</v>
      </c>
      <c r="AX213" s="10">
        <f>VLOOKUP(A213,'BalanceSheet 15-8-19'!$A$11:$CN$476,50,FALSE)</f>
        <v>0</v>
      </c>
      <c r="AY213" s="10">
        <f>VLOOKUP(A213,'BalanceSheet 15-8-19'!$A$11:$CN$476,51,FALSE)</f>
        <v>0</v>
      </c>
      <c r="AZ213" s="10">
        <f>VLOOKUP(A213,'BalanceSheet 15-8-19'!$A$11:$CN$476,52,FALSE)</f>
        <v>0</v>
      </c>
      <c r="BA213" s="10">
        <f>VLOOKUP(A213,'BalanceSheet 15-8-19'!$A$11:$CN$476,53,FALSE)</f>
        <v>0</v>
      </c>
      <c r="BB213" s="10">
        <f>VLOOKUP(A213,'BalanceSheet 15-8-19'!$A$11:$CN$476,54,FALSE)</f>
        <v>0</v>
      </c>
      <c r="BC213" s="10">
        <f>VLOOKUP(A213,'BalanceSheet 15-8-19'!$A$11:$CN$476,55,FALSE)</f>
        <v>0</v>
      </c>
      <c r="BD213" s="10">
        <f>VLOOKUP(A213,'BalanceSheet 15-8-19'!$A$11:$CN$476,56,FALSE)</f>
        <v>0</v>
      </c>
      <c r="BE213" s="10">
        <f>VLOOKUP(A213,'BalanceSheet 15-8-19'!$A$11:$CN$476,57,FALSE)</f>
        <v>0</v>
      </c>
      <c r="BF213" s="10">
        <f>VLOOKUP(A213,'BalanceSheet 15-8-19'!$A$11:$CN$476,58,FALSE)</f>
        <v>0</v>
      </c>
      <c r="BG213" s="11">
        <f>VLOOKUP(A213,'BalanceSheet 15-8-19'!$A$11:$CN$476,59,FALSE)</f>
        <v>0</v>
      </c>
      <c r="BH213" s="10">
        <f>VLOOKUP(A213,'BalanceSheet 15-8-19'!$A$11:$CN$476,60,FALSE)</f>
        <v>0</v>
      </c>
      <c r="BI213" s="10">
        <f>VLOOKUP(A213,'BalanceSheet 15-8-19'!$A$11:$CN$476,61,FALSE)</f>
        <v>0</v>
      </c>
      <c r="BJ213" s="10">
        <f>VLOOKUP(A213,'BalanceSheet 15-8-19'!$A$11:$CN$476,62,FALSE)</f>
        <v>0</v>
      </c>
      <c r="BK213" s="10"/>
      <c r="BL213" s="10">
        <f>VLOOKUP(A213,'BalanceSheet 15-8-19'!$A$11:$CN$476,64,FALSE)</f>
        <v>0</v>
      </c>
      <c r="BM213" s="10">
        <f>VLOOKUP(A213,'BalanceSheet 15-8-19'!$A$11:$CN$476,65,FALSE)</f>
        <v>0</v>
      </c>
      <c r="BN213" s="10">
        <f>VLOOKUP(A213,'BalanceSheet 15-8-19'!$A$11:$CN$476,66,FALSE)</f>
        <v>0</v>
      </c>
      <c r="BO213" s="10">
        <f>VLOOKUP(A213,'BalanceSheet 15-8-19'!$A$11:$CN$476,67,FALSE)</f>
        <v>0</v>
      </c>
      <c r="BP213" s="10">
        <f>VLOOKUP(A213,'BalanceSheet 15-8-19'!$A$11:$CN$476,68,FALSE)</f>
        <v>0</v>
      </c>
      <c r="BQ213" s="10">
        <f>VLOOKUP(A213,'BalanceSheet 15-8-19'!$A$11:$CN$476,69,FALSE)</f>
        <v>0</v>
      </c>
      <c r="BR213" s="10">
        <f>VLOOKUP(A213,'BalanceSheet 15-8-19'!$A$11:$CN$476,70,FALSE)</f>
        <v>0</v>
      </c>
      <c r="BS213" s="10">
        <f>VLOOKUP(A213,'BalanceSheet 15-8-19'!$A$11:$CN$476,71,FALSE)</f>
        <v>0</v>
      </c>
      <c r="BT213" s="10">
        <f>VLOOKUP(A213,'BalanceSheet 15-8-19'!$A$11:$CN$476,72,FALSE)</f>
        <v>0</v>
      </c>
      <c r="BU213" s="10">
        <f>VLOOKUP(A213,'BalanceSheet 15-8-19'!$A$11:$CN$476,73,FALSE)</f>
        <v>0</v>
      </c>
      <c r="BV213" s="10">
        <f>VLOOKUP(A213,'BalanceSheet 15-8-19'!$A$11:$CN$476,74,FALSE)</f>
        <v>0</v>
      </c>
      <c r="BW213" s="10">
        <f>VLOOKUP(A213,'BalanceSheet 15-8-19'!$A$11:$CN$476,75,FALSE)</f>
        <v>0</v>
      </c>
      <c r="BX213" s="10">
        <f>VLOOKUP(A213,'BalanceSheet 15-8-19'!$A$11:$CN$476,76,FALSE)</f>
        <v>0</v>
      </c>
      <c r="BY213" s="10">
        <f>VLOOKUP(A213,'BalanceSheet 15-8-19'!$A$11:$CN$476,77,FALSE)</f>
        <v>0</v>
      </c>
      <c r="BZ213" s="10">
        <f>VLOOKUP(A213,'BalanceSheet 15-8-19'!$A$11:$CN$476,78,FALSE)</f>
        <v>0</v>
      </c>
      <c r="CA213" s="10">
        <f>VLOOKUP(A213,'BalanceSheet 15-8-19'!$A$11:$CN$476,79,FALSE)</f>
        <v>0</v>
      </c>
      <c r="CB213" s="10">
        <f>VLOOKUP(A213,'BalanceSheet 15-8-19'!$A$11:$CN$476,80,FALSE)</f>
        <v>0</v>
      </c>
      <c r="CC213" s="10">
        <f>VLOOKUP(A213,'BalanceSheet 15-8-19'!$A$11:$CN$476,81,FALSE)</f>
        <v>0</v>
      </c>
      <c r="CD213" s="10">
        <f>VLOOKUP(A213,'BalanceSheet 15-8-19'!$A$11:$CN$476,82,FALSE)</f>
        <v>0</v>
      </c>
      <c r="CE213" s="10">
        <f>VLOOKUP(A213,'BalanceSheet 15-8-19'!$A$11:$CN$476,83,FALSE)</f>
        <v>0</v>
      </c>
      <c r="CF213" s="10">
        <f>VLOOKUP(A213,'BalanceSheet 15-8-19'!$A$11:$CN$476,84,FALSE)</f>
        <v>0</v>
      </c>
      <c r="CG213" s="10">
        <f>VLOOKUP(A213,'BalanceSheet 15-8-19'!$A$11:$CN$476,85,FALSE)</f>
        <v>0</v>
      </c>
      <c r="CH213" s="10">
        <f>VLOOKUP(A213,'BalanceSheet 15-8-19'!$A$11:$CN$476,86,FALSE)</f>
        <v>0</v>
      </c>
      <c r="CI213" s="10">
        <f>VLOOKUP(A213,'BalanceSheet 15-8-19'!$A$11:$CN$476,87,FALSE)</f>
        <v>0</v>
      </c>
      <c r="CJ213" s="10">
        <f>VLOOKUP(A213,'BalanceSheet 15-8-19'!$A$11:$CN$476,88,FALSE)</f>
        <v>0</v>
      </c>
      <c r="CK213" s="10">
        <f>VLOOKUP(A213,'BalanceSheet 15-8-19'!$A$11:$CN$476,89,FALSE)</f>
        <v>0</v>
      </c>
      <c r="CL213" s="10">
        <f>VLOOKUP(A213,'BalanceSheet 15-8-19'!$A$11:$CN$476,90,FALSE)</f>
        <v>0</v>
      </c>
      <c r="CM213" s="10">
        <f>VLOOKUP(A213,'BalanceSheet 15-8-19'!$A$11:$CN$476,91,FALSE)</f>
        <v>0</v>
      </c>
      <c r="CN213" s="10">
        <f>VLOOKUP(A213,'BalanceSheet 15-8-19'!$A$11:$CS$476,92,FALSE)</f>
        <v>0</v>
      </c>
      <c r="CO213" s="10">
        <f>VLOOKUP(A213,'BalanceSheet 15-8-19'!$A$11:$CS$476,93,FALSE)</f>
        <v>0</v>
      </c>
      <c r="CP213" s="10">
        <f>VLOOKUP(A213,'BalanceSheet 15-8-19'!$A$11:$CS$476,94,FALSE)</f>
        <v>0</v>
      </c>
      <c r="CQ213" s="10">
        <f>VLOOKUP(A213,'BalanceSheet 15-8-19'!$A$11:$CS$476,95,FALSE)</f>
        <v>0</v>
      </c>
      <c r="CR213" s="10">
        <f>VLOOKUP(A213,'BalanceSheet 15-8-19'!$A$11:$CS$476,96,FALSE)</f>
        <v>0</v>
      </c>
      <c r="CS213" s="10">
        <f t="shared" si="20"/>
        <v>0</v>
      </c>
      <c r="CU213" s="19">
        <f>CS213-('BalanceSheet 15-8-19'!CS213-'BalanceSheet 15-8-19'!CV213-'BalanceSheet 15-8-19'!CW213)</f>
        <v>0</v>
      </c>
      <c r="CW213" s="132">
        <f t="shared" si="21"/>
        <v>0</v>
      </c>
      <c r="CZ213" s="148">
        <f>HLOOKUP(A213,CJE!$I$5:$TV$2054,2050, FALSE)</f>
        <v>-410942.08</v>
      </c>
      <c r="DB213" s="162">
        <f t="shared" si="22"/>
        <v>-410942.08</v>
      </c>
    </row>
    <row r="214" spans="1:10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12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U214" s="19">
        <f>CS214-('BalanceSheet 15-8-19'!CS214-'BalanceSheet 15-8-19'!CV214-'BalanceSheet 15-8-19'!CW214)</f>
        <v>0</v>
      </c>
      <c r="CW214" s="132">
        <f t="shared" si="21"/>
        <v>0</v>
      </c>
      <c r="CZ214" s="148"/>
      <c r="DB214" s="148">
        <f t="shared" si="22"/>
        <v>0</v>
      </c>
    </row>
    <row r="215" spans="1:109" x14ac:dyDescent="0.2">
      <c r="A215" s="3" t="str">
        <f>'BalanceSheet 15-8-19'!A215</f>
        <v>400-101 - Intangible Asset</v>
      </c>
      <c r="B215" s="3">
        <f>VLOOKUP(A215,'BalanceSheet 15-8-19'!$A$11:$CN$476,2,FALSE)</f>
        <v>0</v>
      </c>
      <c r="C215" s="3">
        <f>VLOOKUP(A215,'BalanceSheet 15-8-19'!$A$11:$CN$476,3,FALSE)</f>
        <v>0</v>
      </c>
      <c r="D215" s="3">
        <f>VLOOKUP(A215,'BalanceSheet 15-8-19'!$A$11:$CN$476,4,FALSE)</f>
        <v>0</v>
      </c>
      <c r="E215" s="3">
        <f>VLOOKUP(A215,'BalanceSheet 15-8-19'!$A$11:$CN$476,5,FALSE)</f>
        <v>0</v>
      </c>
      <c r="F215" s="3">
        <f>VLOOKUP(A215,'BalanceSheet 15-8-19'!$A$11:$CN$476,6,FALSE)</f>
        <v>0</v>
      </c>
      <c r="G215" s="3">
        <f>VLOOKUP(A215,'BalanceSheet 15-8-19'!$A$11:$CN$476,7,FALSE)</f>
        <v>0</v>
      </c>
      <c r="H215" s="3">
        <f>VLOOKUP(A215,'BalanceSheet 15-8-19'!$A$11:$CN$476,8,FALSE)</f>
        <v>0</v>
      </c>
      <c r="I215" s="3">
        <f>VLOOKUP(A215,'BalanceSheet 15-8-19'!$A$11:$CN$476,9,FALSE)</f>
        <v>0</v>
      </c>
      <c r="J215" s="3"/>
      <c r="K215" s="3">
        <f>VLOOKUP(A215,'BalanceSheet 15-8-19'!$A$11:$CN$476,11,FALSE)</f>
        <v>0</v>
      </c>
      <c r="L215" s="3">
        <f>VLOOKUP(A215,'BalanceSheet 15-8-19'!$A$11:$CN$476,12,FALSE)</f>
        <v>0</v>
      </c>
      <c r="M215" s="3">
        <f>VLOOKUP(A215,'BalanceSheet 15-8-19'!$A$11:$CN$476,13,FALSE)</f>
        <v>0</v>
      </c>
      <c r="N215" s="3">
        <f>VLOOKUP(A215,'BalanceSheet 15-8-19'!$A$11:$CN$476,14,FALSE)</f>
        <v>0</v>
      </c>
      <c r="O215" s="3">
        <f>VLOOKUP(A215,'BalanceSheet 15-8-19'!$A$11:$CN$476,15,FALSE)</f>
        <v>0</v>
      </c>
      <c r="P215" s="3">
        <f>VLOOKUP(A215,'BalanceSheet 15-8-19'!$A$11:$CN$476,16,FALSE)</f>
        <v>0</v>
      </c>
      <c r="Q215" s="3">
        <f>VLOOKUP(A215,'BalanceSheet 15-8-19'!$A$11:$CN$476,17,FALSE)</f>
        <v>0</v>
      </c>
      <c r="R215" s="3">
        <f>VLOOKUP(A215,'BalanceSheet 15-8-19'!$A$11:$CN$476,18,FALSE)</f>
        <v>0</v>
      </c>
      <c r="S215" s="3">
        <f>VLOOKUP(A215,'BalanceSheet 15-8-19'!$A$11:$CN$476,19,FALSE)</f>
        <v>0</v>
      </c>
      <c r="T215" s="3">
        <f>VLOOKUP(A215,'BalanceSheet 15-8-19'!$A$11:$CN$476,20,FALSE)</f>
        <v>0</v>
      </c>
      <c r="U215" s="3">
        <f>VLOOKUP(A215,'BalanceSheet 15-8-19'!$A$11:$CN$476,21,FALSE)</f>
        <v>0</v>
      </c>
      <c r="V215" s="3">
        <f>VLOOKUP(A215,'BalanceSheet 15-8-19'!$A$11:$CN$476,22,FALSE)</f>
        <v>0</v>
      </c>
      <c r="W215" s="3">
        <f>VLOOKUP(A215,'BalanceSheet 15-8-19'!$A$11:$CN$476,23,FALSE)</f>
        <v>0</v>
      </c>
      <c r="X215" s="3">
        <f>VLOOKUP(A215,'BalanceSheet 15-8-19'!$A$11:$CN$476,24,FALSE)</f>
        <v>0</v>
      </c>
      <c r="Y215" s="3">
        <f>VLOOKUP(A215,'BalanceSheet 15-8-19'!$A$11:$CN$476,25,FALSE)</f>
        <v>0</v>
      </c>
      <c r="Z215" s="3">
        <f>VLOOKUP(A215,'BalanceSheet 15-8-19'!$A$11:$CN$476,26,FALSE)</f>
        <v>0</v>
      </c>
      <c r="AA215" s="3">
        <f>VLOOKUP(A215,'BalanceSheet 15-8-19'!$A$11:$CN$476,27,FALSE)</f>
        <v>0</v>
      </c>
      <c r="AB215" s="3">
        <f>VLOOKUP(A215,'BalanceSheet 15-8-19'!$A$11:$CN$476,28,FALSE)</f>
        <v>0</v>
      </c>
      <c r="AC215" s="3">
        <f>VLOOKUP(A215,'BalanceSheet 15-8-19'!$A$11:$CN$476,29,FALSE)</f>
        <v>0</v>
      </c>
      <c r="AD215" s="3">
        <f>VLOOKUP(A215,'BalanceSheet 15-8-19'!$A$11:$CN$476,30,FALSE)</f>
        <v>0</v>
      </c>
      <c r="AE215" s="3">
        <f>VLOOKUP(A215,'BalanceSheet 15-8-19'!$A$11:$CN$476,31,FALSE)</f>
        <v>0</v>
      </c>
      <c r="AF215" s="3">
        <f>VLOOKUP(A215,'BalanceSheet 15-8-19'!$A$11:$CN$476,32,FALSE)</f>
        <v>0</v>
      </c>
      <c r="AG215" s="3">
        <f>VLOOKUP(A215,'BalanceSheet 15-8-19'!$A$11:$CN$476,33,FALSE)</f>
        <v>0</v>
      </c>
      <c r="AH215" s="3">
        <f>VLOOKUP(A215,'BalanceSheet 15-8-19'!$A$11:$CN$476,34,FALSE)</f>
        <v>0</v>
      </c>
      <c r="AI215" s="3">
        <f>VLOOKUP(A215,'BalanceSheet 15-8-19'!$A$11:$CN$476,35,FALSE)</f>
        <v>0</v>
      </c>
      <c r="AJ215" s="3">
        <f>VLOOKUP(A215,'BalanceSheet 15-8-19'!$A$11:$CN$476,36,FALSE)</f>
        <v>0</v>
      </c>
      <c r="AK215" s="3">
        <f>VLOOKUP(A215,'BalanceSheet 15-8-19'!$A$11:$CN$476,37,FALSE)</f>
        <v>0</v>
      </c>
      <c r="AL215" s="3">
        <f>VLOOKUP(A215,'BalanceSheet 15-8-19'!$A$11:$CN$476,38,FALSE)</f>
        <v>0</v>
      </c>
      <c r="AM215" s="3">
        <f>VLOOKUP(A215,'BalanceSheet 15-8-19'!$A$11:$CN$476,39,FALSE)</f>
        <v>0</v>
      </c>
      <c r="AN215" s="3">
        <f>VLOOKUP(A215,'BalanceSheet 15-8-19'!$A$11:$CN$476,40,FALSE)</f>
        <v>0</v>
      </c>
      <c r="AO215" s="3">
        <f>VLOOKUP(A215,'BalanceSheet 15-8-19'!$A$11:$CN$476,41,FALSE)</f>
        <v>0</v>
      </c>
      <c r="AP215" s="3">
        <f>VLOOKUP(A215,'BalanceSheet 15-8-19'!$A$11:$CN$476,42,FALSE)</f>
        <v>0</v>
      </c>
      <c r="AQ215" s="3">
        <f>VLOOKUP(A215,'BalanceSheet 15-8-19'!$A$11:$CN$476,43,FALSE)</f>
        <v>0</v>
      </c>
      <c r="AR215" s="3">
        <f>VLOOKUP(A215,'BalanceSheet 15-8-19'!$A$11:$CN$476,44,FALSE)</f>
        <v>0</v>
      </c>
      <c r="AS215" s="3">
        <f>VLOOKUP(A215,'BalanceSheet 15-8-19'!$A$11:$CN$476,45,FALSE)</f>
        <v>0</v>
      </c>
      <c r="AT215" s="3">
        <f>VLOOKUP(A215,'BalanceSheet 15-8-19'!$A$11:$CN$476,46,FALSE)</f>
        <v>0</v>
      </c>
      <c r="AU215" s="3">
        <f>VLOOKUP(A215,'BalanceSheet 15-8-19'!$A$11:$CN$476,47,FALSE)</f>
        <v>0</v>
      </c>
      <c r="AV215" s="3">
        <f>VLOOKUP(A215,'BalanceSheet 15-8-19'!$A$11:$CN$476,48,FALSE)</f>
        <v>0</v>
      </c>
      <c r="AW215" s="3">
        <f>VLOOKUP(A215,'BalanceSheet 15-8-19'!$A$11:$CN$476,49,FALSE)</f>
        <v>0</v>
      </c>
      <c r="AX215" s="3">
        <f>VLOOKUP(A215,'BalanceSheet 15-8-19'!$A$11:$CN$476,50,FALSE)</f>
        <v>0</v>
      </c>
      <c r="AY215" s="3">
        <f>VLOOKUP(A215,'BalanceSheet 15-8-19'!$A$11:$CN$476,51,FALSE)</f>
        <v>0</v>
      </c>
      <c r="AZ215" s="3">
        <f>VLOOKUP(A215,'BalanceSheet 15-8-19'!$A$11:$CN$476,52,FALSE)</f>
        <v>0</v>
      </c>
      <c r="BA215" s="3">
        <f>VLOOKUP(A215,'BalanceSheet 15-8-19'!$A$11:$CN$476,53,FALSE)</f>
        <v>0</v>
      </c>
      <c r="BB215" s="3">
        <f>VLOOKUP(A215,'BalanceSheet 15-8-19'!$A$11:$CN$476,54,FALSE)</f>
        <v>0</v>
      </c>
      <c r="BC215" s="3">
        <f>VLOOKUP(A215,'BalanceSheet 15-8-19'!$A$11:$CN$476,55,FALSE)</f>
        <v>0</v>
      </c>
      <c r="BD215" s="3">
        <f>VLOOKUP(A215,'BalanceSheet 15-8-19'!$A$11:$CN$476,56,FALSE)</f>
        <v>0</v>
      </c>
      <c r="BE215" s="3">
        <f>VLOOKUP(A215,'BalanceSheet 15-8-19'!$A$11:$CN$476,57,FALSE)</f>
        <v>0</v>
      </c>
      <c r="BF215" s="3">
        <f>VLOOKUP(A215,'BalanceSheet 15-8-19'!$A$11:$CN$476,58,FALSE)</f>
        <v>0</v>
      </c>
      <c r="BG215" s="12">
        <f>VLOOKUP(A215,'BalanceSheet 15-8-19'!$A$11:$CN$476,59,FALSE)</f>
        <v>0</v>
      </c>
      <c r="BH215" s="3">
        <f>VLOOKUP(A215,'BalanceSheet 15-8-19'!$A$11:$CN$476,60,FALSE)</f>
        <v>0</v>
      </c>
      <c r="BI215" s="3">
        <f>VLOOKUP(A215,'BalanceSheet 15-8-19'!$A$11:$CN$476,61,FALSE)</f>
        <v>0</v>
      </c>
      <c r="BJ215" s="3">
        <f>VLOOKUP(A215,'BalanceSheet 15-8-19'!$A$11:$CN$476,62,FALSE)</f>
        <v>0</v>
      </c>
      <c r="BK215" s="3"/>
      <c r="BL215" s="3">
        <f>VLOOKUP(A215,'BalanceSheet 15-8-19'!$A$11:$CN$476,64,FALSE)</f>
        <v>0</v>
      </c>
      <c r="BM215" s="3">
        <f>VLOOKUP(A215,'BalanceSheet 15-8-19'!$A$11:$CN$476,65,FALSE)</f>
        <v>0</v>
      </c>
      <c r="BN215" s="3">
        <f>VLOOKUP(A215,'BalanceSheet 15-8-19'!$A$11:$CN$476,66,FALSE)</f>
        <v>0</v>
      </c>
      <c r="BO215" s="3">
        <f>VLOOKUP(A215,'BalanceSheet 15-8-19'!$A$11:$CN$476,67,FALSE)</f>
        <v>0</v>
      </c>
      <c r="BP215" s="3">
        <f>VLOOKUP(A215,'BalanceSheet 15-8-19'!$A$11:$CN$476,68,FALSE)</f>
        <v>0</v>
      </c>
      <c r="BQ215" s="3">
        <f>VLOOKUP(A215,'BalanceSheet 15-8-19'!$A$11:$CN$476,69,FALSE)</f>
        <v>0</v>
      </c>
      <c r="BR215" s="3">
        <f>VLOOKUP(A215,'BalanceSheet 15-8-19'!$A$11:$CN$476,70,FALSE)</f>
        <v>0</v>
      </c>
      <c r="BS215" s="3">
        <f>VLOOKUP(A215,'BalanceSheet 15-8-19'!$A$11:$CN$476,71,FALSE)</f>
        <v>0</v>
      </c>
      <c r="BT215" s="3">
        <f>VLOOKUP(A215,'BalanceSheet 15-8-19'!$A$11:$CN$476,72,FALSE)</f>
        <v>0</v>
      </c>
      <c r="BU215" s="3">
        <f>VLOOKUP(A215,'BalanceSheet 15-8-19'!$A$11:$CN$476,73,FALSE)</f>
        <v>0</v>
      </c>
      <c r="BV215" s="3">
        <f>VLOOKUP(A215,'BalanceSheet 15-8-19'!$A$11:$CN$476,74,FALSE)</f>
        <v>0</v>
      </c>
      <c r="BW215" s="3">
        <f>VLOOKUP(A215,'BalanceSheet 15-8-19'!$A$11:$CN$476,75,FALSE)</f>
        <v>0</v>
      </c>
      <c r="BX215" s="3">
        <f>VLOOKUP(A215,'BalanceSheet 15-8-19'!$A$11:$CN$476,76,FALSE)</f>
        <v>0</v>
      </c>
      <c r="BY215" s="3">
        <f>VLOOKUP(A215,'BalanceSheet 15-8-19'!$A$11:$CN$476,77,FALSE)</f>
        <v>0</v>
      </c>
      <c r="BZ215" s="3">
        <f>VLOOKUP(A215,'BalanceSheet 15-8-19'!$A$11:$CN$476,78,FALSE)</f>
        <v>0</v>
      </c>
      <c r="CA215" s="3">
        <f>VLOOKUP(A215,'BalanceSheet 15-8-19'!$A$11:$CN$476,79,FALSE)</f>
        <v>0</v>
      </c>
      <c r="CB215" s="3">
        <f>VLOOKUP(A215,'BalanceSheet 15-8-19'!$A$11:$CN$476,80,FALSE)</f>
        <v>0</v>
      </c>
      <c r="CC215" s="3">
        <f>VLOOKUP(A215,'BalanceSheet 15-8-19'!$A$11:$CN$476,81,FALSE)</f>
        <v>0</v>
      </c>
      <c r="CD215" s="3">
        <f>VLOOKUP(A215,'BalanceSheet 15-8-19'!$A$11:$CN$476,82,FALSE)</f>
        <v>0</v>
      </c>
      <c r="CE215" s="3">
        <f>VLOOKUP(A215,'BalanceSheet 15-8-19'!$A$11:$CN$476,83,FALSE)</f>
        <v>0</v>
      </c>
      <c r="CF215" s="3">
        <f>VLOOKUP(A215,'BalanceSheet 15-8-19'!$A$11:$CN$476,84,FALSE)</f>
        <v>0</v>
      </c>
      <c r="CG215" s="3">
        <f>VLOOKUP(A215,'BalanceSheet 15-8-19'!$A$11:$CN$476,85,FALSE)</f>
        <v>0</v>
      </c>
      <c r="CH215" s="3">
        <f>VLOOKUP(A215,'BalanceSheet 15-8-19'!$A$11:$CN$476,86,FALSE)</f>
        <v>0</v>
      </c>
      <c r="CI215" s="3">
        <f>VLOOKUP(A215,'BalanceSheet 15-8-19'!$A$11:$CN$476,87,FALSE)</f>
        <v>0</v>
      </c>
      <c r="CJ215" s="3">
        <f>VLOOKUP(A215,'BalanceSheet 15-8-19'!$A$11:$CN$476,88,FALSE)</f>
        <v>0</v>
      </c>
      <c r="CK215" s="3">
        <f>VLOOKUP(A215,'BalanceSheet 15-8-19'!$A$11:$CN$476,89,FALSE)</f>
        <v>0</v>
      </c>
      <c r="CL215" s="3">
        <f>VLOOKUP(A215,'BalanceSheet 15-8-19'!$A$11:$CN$476,90,FALSE)</f>
        <v>0</v>
      </c>
      <c r="CM215" s="3">
        <f>VLOOKUP(A215,'BalanceSheet 15-8-19'!$A$11:$CN$476,91,FALSE)</f>
        <v>0</v>
      </c>
      <c r="CN215" s="3">
        <f>VLOOKUP(A215,'BalanceSheet 15-8-19'!$A$11:$CS$476,92,FALSE)</f>
        <v>0</v>
      </c>
      <c r="CO215" s="3">
        <f>VLOOKUP(A215,'BalanceSheet 15-8-19'!$A$11:$CS$476,93,FALSE)</f>
        <v>0</v>
      </c>
      <c r="CP215" s="3">
        <f>VLOOKUP(A215,'BalanceSheet 15-8-19'!$A$11:$CS$476,94,FALSE)</f>
        <v>0</v>
      </c>
      <c r="CQ215" s="3">
        <f>VLOOKUP(A215,'BalanceSheet 15-8-19'!$A$11:$CS$476,95,FALSE)</f>
        <v>0</v>
      </c>
      <c r="CR215" s="3">
        <f>VLOOKUP(A215,'BalanceSheet 15-8-19'!$A$11:$CS$476,96,FALSE)</f>
        <v>0</v>
      </c>
      <c r="CS215" s="3">
        <f t="shared" ref="CS215" si="23">SUM(B215:CR215)</f>
        <v>0</v>
      </c>
      <c r="CU215" s="19">
        <f>CS215-('BalanceSheet 15-8-19'!CS215-'BalanceSheet 15-8-19'!CV215-'BalanceSheet 15-8-19'!CW215)</f>
        <v>0</v>
      </c>
      <c r="CW215" s="132">
        <f t="shared" si="21"/>
        <v>0</v>
      </c>
      <c r="CZ215" s="148">
        <f>HLOOKUP(A215,CJE!$I$5:$TV$2054,2050, FALSE)</f>
        <v>0</v>
      </c>
      <c r="DB215" s="148">
        <f t="shared" si="22"/>
        <v>0</v>
      </c>
    </row>
    <row r="216" spans="1:109" x14ac:dyDescent="0.2">
      <c r="A216" s="3" t="str">
        <f>'BalanceSheet 15-8-19'!A216</f>
        <v>400-101-01 - Computer Software</v>
      </c>
      <c r="B216" s="3">
        <f>VLOOKUP(A216,'BalanceSheet 15-8-19'!$A$11:$CN$476,2,FALSE)</f>
        <v>0</v>
      </c>
      <c r="C216" s="3">
        <f>VLOOKUP(A216,'BalanceSheet 15-8-19'!$A$11:$CN$476,3,FALSE)</f>
        <v>0</v>
      </c>
      <c r="D216" s="3">
        <f>VLOOKUP(A216,'BalanceSheet 15-8-19'!$A$11:$CN$476,4,FALSE)</f>
        <v>25133</v>
      </c>
      <c r="E216" s="3">
        <f>VLOOKUP(A216,'BalanceSheet 15-8-19'!$A$11:$CN$476,5,FALSE)</f>
        <v>0</v>
      </c>
      <c r="F216" s="3">
        <f>VLOOKUP(A216,'BalanceSheet 15-8-19'!$A$11:$CN$476,6,FALSE)</f>
        <v>0</v>
      </c>
      <c r="G216" s="3">
        <f>VLOOKUP(A216,'BalanceSheet 15-8-19'!$A$11:$CN$476,7,FALSE)</f>
        <v>0</v>
      </c>
      <c r="H216" s="3">
        <f>VLOOKUP(A216,'BalanceSheet 15-8-19'!$A$11:$CN$476,8,FALSE)</f>
        <v>0</v>
      </c>
      <c r="I216" s="3">
        <f>VLOOKUP(A216,'BalanceSheet 15-8-19'!$A$11:$CN$476,9,FALSE)</f>
        <v>0</v>
      </c>
      <c r="J216" s="3"/>
      <c r="K216" s="3">
        <f>VLOOKUP(A216,'BalanceSheet 15-8-19'!$A$11:$CN$476,11,FALSE)</f>
        <v>0</v>
      </c>
      <c r="L216" s="3">
        <f>VLOOKUP(A216,'BalanceSheet 15-8-19'!$A$11:$CN$476,12,FALSE)</f>
        <v>0</v>
      </c>
      <c r="M216" s="3">
        <f>VLOOKUP(A216,'BalanceSheet 15-8-19'!$A$11:$CN$476,13,FALSE)</f>
        <v>0</v>
      </c>
      <c r="N216" s="3">
        <f>VLOOKUP(A216,'BalanceSheet 15-8-19'!$A$11:$CN$476,14,FALSE)</f>
        <v>0</v>
      </c>
      <c r="O216" s="3">
        <f>VLOOKUP(A216,'BalanceSheet 15-8-19'!$A$11:$CN$476,15,FALSE)</f>
        <v>0</v>
      </c>
      <c r="P216" s="3">
        <f>VLOOKUP(A216,'BalanceSheet 15-8-19'!$A$11:$CN$476,16,FALSE)</f>
        <v>0</v>
      </c>
      <c r="Q216" s="3">
        <f>VLOOKUP(A216,'BalanceSheet 15-8-19'!$A$11:$CN$476,17,FALSE)</f>
        <v>0</v>
      </c>
      <c r="R216" s="3">
        <f>VLOOKUP(A216,'BalanceSheet 15-8-19'!$A$11:$CN$476,18,FALSE)</f>
        <v>0</v>
      </c>
      <c r="S216" s="3">
        <f>VLOOKUP(A216,'BalanceSheet 15-8-19'!$A$11:$CN$476,19,FALSE)</f>
        <v>0</v>
      </c>
      <c r="T216" s="3">
        <f>VLOOKUP(A216,'BalanceSheet 15-8-19'!$A$11:$CN$476,20,FALSE)</f>
        <v>0</v>
      </c>
      <c r="U216" s="3">
        <f>VLOOKUP(A216,'BalanceSheet 15-8-19'!$A$11:$CN$476,21,FALSE)</f>
        <v>0</v>
      </c>
      <c r="V216" s="3">
        <f>VLOOKUP(A216,'BalanceSheet 15-8-19'!$A$11:$CN$476,22,FALSE)</f>
        <v>0</v>
      </c>
      <c r="W216" s="3">
        <f>VLOOKUP(A216,'BalanceSheet 15-8-19'!$A$11:$CN$476,23,FALSE)</f>
        <v>0</v>
      </c>
      <c r="X216" s="3">
        <f>VLOOKUP(A216,'BalanceSheet 15-8-19'!$A$11:$CN$476,24,FALSE)</f>
        <v>0</v>
      </c>
      <c r="Y216" s="3">
        <f>VLOOKUP(A216,'BalanceSheet 15-8-19'!$A$11:$CN$476,25,FALSE)</f>
        <v>0</v>
      </c>
      <c r="Z216" s="3">
        <f>VLOOKUP(A216,'BalanceSheet 15-8-19'!$A$11:$CN$476,26,FALSE)</f>
        <v>0</v>
      </c>
      <c r="AA216" s="3">
        <f>VLOOKUP(A216,'BalanceSheet 15-8-19'!$A$11:$CN$476,27,FALSE)</f>
        <v>0</v>
      </c>
      <c r="AB216" s="3">
        <f>VLOOKUP(A216,'BalanceSheet 15-8-19'!$A$11:$CN$476,28,FALSE)</f>
        <v>0</v>
      </c>
      <c r="AC216" s="3">
        <f>VLOOKUP(A216,'BalanceSheet 15-8-19'!$A$11:$CN$476,29,FALSE)</f>
        <v>0</v>
      </c>
      <c r="AD216" s="3">
        <f>VLOOKUP(A216,'BalanceSheet 15-8-19'!$A$11:$CN$476,30,FALSE)</f>
        <v>0</v>
      </c>
      <c r="AE216" s="3">
        <f>VLOOKUP(A216,'BalanceSheet 15-8-19'!$A$11:$CN$476,31,FALSE)</f>
        <v>0</v>
      </c>
      <c r="AF216" s="3">
        <f>VLOOKUP(A216,'BalanceSheet 15-8-19'!$A$11:$CN$476,32,FALSE)</f>
        <v>0</v>
      </c>
      <c r="AG216" s="3">
        <f>VLOOKUP(A216,'BalanceSheet 15-8-19'!$A$11:$CN$476,33,FALSE)</f>
        <v>0</v>
      </c>
      <c r="AH216" s="3">
        <f>VLOOKUP(A216,'BalanceSheet 15-8-19'!$A$11:$CN$476,34,FALSE)</f>
        <v>0</v>
      </c>
      <c r="AI216" s="3">
        <f>VLOOKUP(A216,'BalanceSheet 15-8-19'!$A$11:$CN$476,35,FALSE)</f>
        <v>0</v>
      </c>
      <c r="AJ216" s="3">
        <f>VLOOKUP(A216,'BalanceSheet 15-8-19'!$A$11:$CN$476,36,FALSE)</f>
        <v>0</v>
      </c>
      <c r="AK216" s="3">
        <f>VLOOKUP(A216,'BalanceSheet 15-8-19'!$A$11:$CN$476,37,FALSE)</f>
        <v>0</v>
      </c>
      <c r="AL216" s="3">
        <f>VLOOKUP(A216,'BalanceSheet 15-8-19'!$A$11:$CN$476,38,FALSE)</f>
        <v>0</v>
      </c>
      <c r="AM216" s="3">
        <f>VLOOKUP(A216,'BalanceSheet 15-8-19'!$A$11:$CN$476,39,FALSE)</f>
        <v>0</v>
      </c>
      <c r="AN216" s="3">
        <f>VLOOKUP(A216,'BalanceSheet 15-8-19'!$A$11:$CN$476,40,FALSE)</f>
        <v>0</v>
      </c>
      <c r="AO216" s="3">
        <f>VLOOKUP(A216,'BalanceSheet 15-8-19'!$A$11:$CN$476,41,FALSE)</f>
        <v>0</v>
      </c>
      <c r="AP216" s="3">
        <f>VLOOKUP(A216,'BalanceSheet 15-8-19'!$A$11:$CN$476,42,FALSE)</f>
        <v>0</v>
      </c>
      <c r="AQ216" s="3">
        <f>VLOOKUP(A216,'BalanceSheet 15-8-19'!$A$11:$CN$476,43,FALSE)</f>
        <v>0</v>
      </c>
      <c r="AR216" s="3">
        <f>VLOOKUP(A216,'BalanceSheet 15-8-19'!$A$11:$CN$476,44,FALSE)</f>
        <v>0</v>
      </c>
      <c r="AS216" s="3">
        <f>VLOOKUP(A216,'BalanceSheet 15-8-19'!$A$11:$CN$476,45,FALSE)</f>
        <v>0</v>
      </c>
      <c r="AT216" s="3">
        <f>VLOOKUP(A216,'BalanceSheet 15-8-19'!$A$11:$CN$476,46,FALSE)</f>
        <v>0</v>
      </c>
      <c r="AU216" s="3">
        <f>VLOOKUP(A216,'BalanceSheet 15-8-19'!$A$11:$CN$476,47,FALSE)</f>
        <v>0</v>
      </c>
      <c r="AV216" s="3">
        <f>VLOOKUP(A216,'BalanceSheet 15-8-19'!$A$11:$CN$476,48,FALSE)</f>
        <v>0</v>
      </c>
      <c r="AW216" s="3">
        <f>VLOOKUP(A216,'BalanceSheet 15-8-19'!$A$11:$CN$476,49,FALSE)</f>
        <v>0</v>
      </c>
      <c r="AX216" s="3">
        <f>VLOOKUP(A216,'BalanceSheet 15-8-19'!$A$11:$CN$476,50,FALSE)</f>
        <v>0</v>
      </c>
      <c r="AY216" s="3">
        <f>VLOOKUP(A216,'BalanceSheet 15-8-19'!$A$11:$CN$476,51,FALSE)</f>
        <v>0</v>
      </c>
      <c r="AZ216" s="3">
        <f>VLOOKUP(A216,'BalanceSheet 15-8-19'!$A$11:$CN$476,52,FALSE)</f>
        <v>0</v>
      </c>
      <c r="BA216" s="3">
        <f>VLOOKUP(A216,'BalanceSheet 15-8-19'!$A$11:$CN$476,53,FALSE)</f>
        <v>0</v>
      </c>
      <c r="BB216" s="3">
        <f>VLOOKUP(A216,'BalanceSheet 15-8-19'!$A$11:$CN$476,54,FALSE)</f>
        <v>0</v>
      </c>
      <c r="BC216" s="3">
        <f>VLOOKUP(A216,'BalanceSheet 15-8-19'!$A$11:$CN$476,55,FALSE)</f>
        <v>0</v>
      </c>
      <c r="BD216" s="3">
        <f>VLOOKUP(A216,'BalanceSheet 15-8-19'!$A$11:$CN$476,56,FALSE)</f>
        <v>0</v>
      </c>
      <c r="BE216" s="3">
        <f>VLOOKUP(A216,'BalanceSheet 15-8-19'!$A$11:$CN$476,57,FALSE)</f>
        <v>0</v>
      </c>
      <c r="BF216" s="3">
        <f>VLOOKUP(A216,'BalanceSheet 15-8-19'!$A$11:$CN$476,58,FALSE)</f>
        <v>0</v>
      </c>
      <c r="BG216" s="12">
        <f>VLOOKUP(A216,'BalanceSheet 15-8-19'!$A$11:$CN$476,59,FALSE)</f>
        <v>0</v>
      </c>
      <c r="BH216" s="3">
        <f>VLOOKUP(A216,'BalanceSheet 15-8-19'!$A$11:$CN$476,60,FALSE)</f>
        <v>0</v>
      </c>
      <c r="BI216" s="3">
        <f>VLOOKUP(A216,'BalanceSheet 15-8-19'!$A$11:$CN$476,61,FALSE)</f>
        <v>0</v>
      </c>
      <c r="BJ216" s="3">
        <f>VLOOKUP(A216,'BalanceSheet 15-8-19'!$A$11:$CN$476,62,FALSE)</f>
        <v>0</v>
      </c>
      <c r="BK216" s="3"/>
      <c r="BL216" s="3">
        <f>VLOOKUP(A216,'BalanceSheet 15-8-19'!$A$11:$CN$476,64,FALSE)</f>
        <v>0</v>
      </c>
      <c r="BM216" s="3">
        <f>VLOOKUP(A216,'BalanceSheet 15-8-19'!$A$11:$CN$476,65,FALSE)</f>
        <v>0</v>
      </c>
      <c r="BN216" s="3">
        <f>VLOOKUP(A216,'BalanceSheet 15-8-19'!$A$11:$CN$476,66,FALSE)</f>
        <v>0</v>
      </c>
      <c r="BO216" s="3">
        <f>VLOOKUP(A216,'BalanceSheet 15-8-19'!$A$11:$CN$476,67,FALSE)</f>
        <v>0</v>
      </c>
      <c r="BP216" s="3">
        <f>VLOOKUP(A216,'BalanceSheet 15-8-19'!$A$11:$CN$476,68,FALSE)</f>
        <v>0</v>
      </c>
      <c r="BQ216" s="3">
        <f>VLOOKUP(A216,'BalanceSheet 15-8-19'!$A$11:$CN$476,69,FALSE)</f>
        <v>0</v>
      </c>
      <c r="BR216" s="3">
        <f>VLOOKUP(A216,'BalanceSheet 15-8-19'!$A$11:$CN$476,70,FALSE)</f>
        <v>0</v>
      </c>
      <c r="BS216" s="3">
        <f>VLOOKUP(A216,'BalanceSheet 15-8-19'!$A$11:$CN$476,71,FALSE)</f>
        <v>0</v>
      </c>
      <c r="BT216" s="3">
        <f>VLOOKUP(A216,'BalanceSheet 15-8-19'!$A$11:$CN$476,72,FALSE)</f>
        <v>0</v>
      </c>
      <c r="BU216" s="3">
        <f>VLOOKUP(A216,'BalanceSheet 15-8-19'!$A$11:$CN$476,73,FALSE)</f>
        <v>0</v>
      </c>
      <c r="BV216" s="3">
        <f>VLOOKUP(A216,'BalanceSheet 15-8-19'!$A$11:$CN$476,74,FALSE)</f>
        <v>0</v>
      </c>
      <c r="BW216" s="3">
        <f>VLOOKUP(A216,'BalanceSheet 15-8-19'!$A$11:$CN$476,75,FALSE)</f>
        <v>0</v>
      </c>
      <c r="BX216" s="3">
        <f>VLOOKUP(A216,'BalanceSheet 15-8-19'!$A$11:$CN$476,76,FALSE)</f>
        <v>0</v>
      </c>
      <c r="BY216" s="3">
        <f>VLOOKUP(A216,'BalanceSheet 15-8-19'!$A$11:$CN$476,77,FALSE)</f>
        <v>0</v>
      </c>
      <c r="BZ216" s="3">
        <f>VLOOKUP(A216,'BalanceSheet 15-8-19'!$A$11:$CN$476,78,FALSE)</f>
        <v>0</v>
      </c>
      <c r="CA216" s="3">
        <f>VLOOKUP(A216,'BalanceSheet 15-8-19'!$A$11:$CN$476,79,FALSE)</f>
        <v>0</v>
      </c>
      <c r="CB216" s="3">
        <f>VLOOKUP(A216,'BalanceSheet 15-8-19'!$A$11:$CN$476,80,FALSE)</f>
        <v>0</v>
      </c>
      <c r="CC216" s="3">
        <f>VLOOKUP(A216,'BalanceSheet 15-8-19'!$A$11:$CN$476,81,FALSE)</f>
        <v>0</v>
      </c>
      <c r="CD216" s="3">
        <f>VLOOKUP(A216,'BalanceSheet 15-8-19'!$A$11:$CN$476,82,FALSE)</f>
        <v>0</v>
      </c>
      <c r="CE216" s="3">
        <f>VLOOKUP(A216,'BalanceSheet 15-8-19'!$A$11:$CN$476,83,FALSE)</f>
        <v>0</v>
      </c>
      <c r="CF216" s="3">
        <f>VLOOKUP(A216,'BalanceSheet 15-8-19'!$A$11:$CN$476,84,FALSE)</f>
        <v>0</v>
      </c>
      <c r="CG216" s="3">
        <f>VLOOKUP(A216,'BalanceSheet 15-8-19'!$A$11:$CN$476,85,FALSE)</f>
        <v>0</v>
      </c>
      <c r="CH216" s="3">
        <f>VLOOKUP(A216,'BalanceSheet 15-8-19'!$A$11:$CN$476,86,FALSE)</f>
        <v>0</v>
      </c>
      <c r="CI216" s="3">
        <f>VLOOKUP(A216,'BalanceSheet 15-8-19'!$A$11:$CN$476,87,FALSE)</f>
        <v>0</v>
      </c>
      <c r="CJ216" s="3">
        <f>VLOOKUP(A216,'BalanceSheet 15-8-19'!$A$11:$CN$476,88,FALSE)</f>
        <v>0</v>
      </c>
      <c r="CK216" s="3">
        <f>VLOOKUP(A216,'BalanceSheet 15-8-19'!$A$11:$CN$476,89,FALSE)</f>
        <v>0</v>
      </c>
      <c r="CL216" s="3">
        <f>VLOOKUP(A216,'BalanceSheet 15-8-19'!$A$11:$CN$476,90,FALSE)</f>
        <v>0</v>
      </c>
      <c r="CM216" s="3">
        <f>VLOOKUP(A216,'BalanceSheet 15-8-19'!$A$11:$CN$476,91,FALSE)</f>
        <v>0</v>
      </c>
      <c r="CN216" s="3">
        <f>VLOOKUP(A216,'BalanceSheet 15-8-19'!$A$11:$CS$476,92,FALSE)</f>
        <v>0</v>
      </c>
      <c r="CO216" s="3">
        <f>VLOOKUP(A216,'BalanceSheet 15-8-19'!$A$11:$CS$476,93,FALSE)</f>
        <v>0</v>
      </c>
      <c r="CP216" s="3">
        <f>VLOOKUP(A216,'BalanceSheet 15-8-19'!$A$11:$CS$476,94,FALSE)</f>
        <v>0</v>
      </c>
      <c r="CQ216" s="3">
        <f>VLOOKUP(A216,'BalanceSheet 15-8-19'!$A$11:$CS$476,95,FALSE)</f>
        <v>0</v>
      </c>
      <c r="CR216" s="3">
        <f>VLOOKUP(A216,'BalanceSheet 15-8-19'!$A$11:$CS$476,96,FALSE)</f>
        <v>0</v>
      </c>
      <c r="CS216" s="3">
        <f t="shared" si="20"/>
        <v>25133</v>
      </c>
      <c r="CU216" s="19">
        <f>CS216-('BalanceSheet 15-8-19'!CS216-'BalanceSheet 15-8-19'!CV216-'BalanceSheet 15-8-19'!CW216)</f>
        <v>0</v>
      </c>
      <c r="CW216" s="132">
        <f t="shared" si="21"/>
        <v>0</v>
      </c>
      <c r="CZ216" s="148">
        <f>HLOOKUP(A216,CJE!$I$5:$TV$2054,2050, FALSE)</f>
        <v>0</v>
      </c>
      <c r="DB216" s="148">
        <f t="shared" si="22"/>
        <v>25133</v>
      </c>
      <c r="DD216" s="3"/>
    </row>
    <row r="217" spans="1:109" x14ac:dyDescent="0.2">
      <c r="A217" s="3" t="str">
        <f>'BalanceSheet 15-8-19'!A217</f>
        <v>400-101-02 - Trademark</v>
      </c>
      <c r="B217" s="3">
        <f>VLOOKUP(A217,'BalanceSheet 15-8-19'!$A$11:$CN$476,2,FALSE)</f>
        <v>0</v>
      </c>
      <c r="C217" s="3">
        <f>VLOOKUP(A217,'BalanceSheet 15-8-19'!$A$11:$CN$476,3,FALSE)</f>
        <v>0</v>
      </c>
      <c r="D217" s="3">
        <f>VLOOKUP(A217,'BalanceSheet 15-8-19'!$A$11:$CN$476,4,FALSE)</f>
        <v>0</v>
      </c>
      <c r="E217" s="3">
        <f>VLOOKUP(A217,'BalanceSheet 15-8-19'!$A$11:$CN$476,5,FALSE)</f>
        <v>0</v>
      </c>
      <c r="F217" s="3">
        <f>VLOOKUP(A217,'BalanceSheet 15-8-19'!$A$11:$CN$476,6,FALSE)</f>
        <v>0</v>
      </c>
      <c r="G217" s="3">
        <f>VLOOKUP(A217,'BalanceSheet 15-8-19'!$A$11:$CN$476,7,FALSE)</f>
        <v>0</v>
      </c>
      <c r="H217" s="3">
        <f>VLOOKUP(A217,'BalanceSheet 15-8-19'!$A$11:$CN$476,8,FALSE)</f>
        <v>0</v>
      </c>
      <c r="I217" s="3">
        <f>VLOOKUP(A217,'BalanceSheet 15-8-19'!$A$11:$CN$476,9,FALSE)</f>
        <v>0</v>
      </c>
      <c r="J217" s="3"/>
      <c r="K217" s="3">
        <f>VLOOKUP(A217,'BalanceSheet 15-8-19'!$A$11:$CN$476,11,FALSE)</f>
        <v>0</v>
      </c>
      <c r="L217" s="3">
        <f>VLOOKUP(A217,'BalanceSheet 15-8-19'!$A$11:$CN$476,12,FALSE)</f>
        <v>0</v>
      </c>
      <c r="M217" s="3">
        <f>VLOOKUP(A217,'BalanceSheet 15-8-19'!$A$11:$CN$476,13,FALSE)</f>
        <v>0</v>
      </c>
      <c r="N217" s="3">
        <f>VLOOKUP(A217,'BalanceSheet 15-8-19'!$A$11:$CN$476,14,FALSE)</f>
        <v>0</v>
      </c>
      <c r="O217" s="3">
        <f>VLOOKUP(A217,'BalanceSheet 15-8-19'!$A$11:$CN$476,15,FALSE)</f>
        <v>0</v>
      </c>
      <c r="P217" s="3">
        <f>VLOOKUP(A217,'BalanceSheet 15-8-19'!$A$11:$CN$476,16,FALSE)</f>
        <v>0</v>
      </c>
      <c r="Q217" s="3">
        <f>VLOOKUP(A217,'BalanceSheet 15-8-19'!$A$11:$CN$476,17,FALSE)</f>
        <v>0</v>
      </c>
      <c r="R217" s="3">
        <f>VLOOKUP(A217,'BalanceSheet 15-8-19'!$A$11:$CN$476,18,FALSE)</f>
        <v>0</v>
      </c>
      <c r="S217" s="3">
        <f>VLOOKUP(A217,'BalanceSheet 15-8-19'!$A$11:$CN$476,19,FALSE)</f>
        <v>0</v>
      </c>
      <c r="T217" s="3">
        <f>VLOOKUP(A217,'BalanceSheet 15-8-19'!$A$11:$CN$476,20,FALSE)</f>
        <v>0</v>
      </c>
      <c r="U217" s="3">
        <f>VLOOKUP(A217,'BalanceSheet 15-8-19'!$A$11:$CN$476,21,FALSE)</f>
        <v>0</v>
      </c>
      <c r="V217" s="3">
        <f>VLOOKUP(A217,'BalanceSheet 15-8-19'!$A$11:$CN$476,22,FALSE)</f>
        <v>0</v>
      </c>
      <c r="W217" s="3">
        <f>VLOOKUP(A217,'BalanceSheet 15-8-19'!$A$11:$CN$476,23,FALSE)</f>
        <v>0</v>
      </c>
      <c r="X217" s="3">
        <f>VLOOKUP(A217,'BalanceSheet 15-8-19'!$A$11:$CN$476,24,FALSE)</f>
        <v>0</v>
      </c>
      <c r="Y217" s="3">
        <f>VLOOKUP(A217,'BalanceSheet 15-8-19'!$A$11:$CN$476,25,FALSE)</f>
        <v>0</v>
      </c>
      <c r="Z217" s="3">
        <f>VLOOKUP(A217,'BalanceSheet 15-8-19'!$A$11:$CN$476,26,FALSE)</f>
        <v>0</v>
      </c>
      <c r="AA217" s="3">
        <f>VLOOKUP(A217,'BalanceSheet 15-8-19'!$A$11:$CN$476,27,FALSE)</f>
        <v>0</v>
      </c>
      <c r="AB217" s="3">
        <f>VLOOKUP(A217,'BalanceSheet 15-8-19'!$A$11:$CN$476,28,FALSE)</f>
        <v>0</v>
      </c>
      <c r="AC217" s="3">
        <f>VLOOKUP(A217,'BalanceSheet 15-8-19'!$A$11:$CN$476,29,FALSE)</f>
        <v>0</v>
      </c>
      <c r="AD217" s="3">
        <f>VLOOKUP(A217,'BalanceSheet 15-8-19'!$A$11:$CN$476,30,FALSE)</f>
        <v>0</v>
      </c>
      <c r="AE217" s="3">
        <f>VLOOKUP(A217,'BalanceSheet 15-8-19'!$A$11:$CN$476,31,FALSE)</f>
        <v>0</v>
      </c>
      <c r="AF217" s="3">
        <f>VLOOKUP(A217,'BalanceSheet 15-8-19'!$A$11:$CN$476,32,FALSE)</f>
        <v>0</v>
      </c>
      <c r="AG217" s="3">
        <f>VLOOKUP(A217,'BalanceSheet 15-8-19'!$A$11:$CN$476,33,FALSE)</f>
        <v>0</v>
      </c>
      <c r="AH217" s="3">
        <f>VLOOKUP(A217,'BalanceSheet 15-8-19'!$A$11:$CN$476,34,FALSE)</f>
        <v>0</v>
      </c>
      <c r="AI217" s="3">
        <f>VLOOKUP(A217,'BalanceSheet 15-8-19'!$A$11:$CN$476,35,FALSE)</f>
        <v>0</v>
      </c>
      <c r="AJ217" s="3">
        <f>VLOOKUP(A217,'BalanceSheet 15-8-19'!$A$11:$CN$476,36,FALSE)</f>
        <v>0</v>
      </c>
      <c r="AK217" s="3">
        <f>VLOOKUP(A217,'BalanceSheet 15-8-19'!$A$11:$CN$476,37,FALSE)</f>
        <v>0</v>
      </c>
      <c r="AL217" s="3">
        <f>VLOOKUP(A217,'BalanceSheet 15-8-19'!$A$11:$CN$476,38,FALSE)</f>
        <v>0</v>
      </c>
      <c r="AM217" s="3">
        <f>VLOOKUP(A217,'BalanceSheet 15-8-19'!$A$11:$CN$476,39,FALSE)</f>
        <v>0</v>
      </c>
      <c r="AN217" s="3">
        <f>VLOOKUP(A217,'BalanceSheet 15-8-19'!$A$11:$CN$476,40,FALSE)</f>
        <v>0</v>
      </c>
      <c r="AO217" s="3">
        <f>VLOOKUP(A217,'BalanceSheet 15-8-19'!$A$11:$CN$476,41,FALSE)</f>
        <v>0</v>
      </c>
      <c r="AP217" s="3">
        <f>VLOOKUP(A217,'BalanceSheet 15-8-19'!$A$11:$CN$476,42,FALSE)</f>
        <v>0</v>
      </c>
      <c r="AQ217" s="3">
        <f>VLOOKUP(A217,'BalanceSheet 15-8-19'!$A$11:$CN$476,43,FALSE)</f>
        <v>0</v>
      </c>
      <c r="AR217" s="3">
        <f>VLOOKUP(A217,'BalanceSheet 15-8-19'!$A$11:$CN$476,44,FALSE)</f>
        <v>0</v>
      </c>
      <c r="AS217" s="3">
        <f>VLOOKUP(A217,'BalanceSheet 15-8-19'!$A$11:$CN$476,45,FALSE)</f>
        <v>0</v>
      </c>
      <c r="AT217" s="3">
        <f>VLOOKUP(A217,'BalanceSheet 15-8-19'!$A$11:$CN$476,46,FALSE)</f>
        <v>0</v>
      </c>
      <c r="AU217" s="3">
        <f>VLOOKUP(A217,'BalanceSheet 15-8-19'!$A$11:$CN$476,47,FALSE)</f>
        <v>0</v>
      </c>
      <c r="AV217" s="3">
        <f>VLOOKUP(A217,'BalanceSheet 15-8-19'!$A$11:$CN$476,48,FALSE)</f>
        <v>0</v>
      </c>
      <c r="AW217" s="3">
        <f>VLOOKUP(A217,'BalanceSheet 15-8-19'!$A$11:$CN$476,49,FALSE)</f>
        <v>0</v>
      </c>
      <c r="AX217" s="3">
        <f>VLOOKUP(A217,'BalanceSheet 15-8-19'!$A$11:$CN$476,50,FALSE)</f>
        <v>0</v>
      </c>
      <c r="AY217" s="3">
        <f>VLOOKUP(A217,'BalanceSheet 15-8-19'!$A$11:$CN$476,51,FALSE)</f>
        <v>0</v>
      </c>
      <c r="AZ217" s="3">
        <f>VLOOKUP(A217,'BalanceSheet 15-8-19'!$A$11:$CN$476,52,FALSE)</f>
        <v>0</v>
      </c>
      <c r="BA217" s="3">
        <f>VLOOKUP(A217,'BalanceSheet 15-8-19'!$A$11:$CN$476,53,FALSE)</f>
        <v>0</v>
      </c>
      <c r="BB217" s="3">
        <f>VLOOKUP(A217,'BalanceSheet 15-8-19'!$A$11:$CN$476,54,FALSE)</f>
        <v>0</v>
      </c>
      <c r="BC217" s="3">
        <f>VLOOKUP(A217,'BalanceSheet 15-8-19'!$A$11:$CN$476,55,FALSE)</f>
        <v>0</v>
      </c>
      <c r="BD217" s="3">
        <f>VLOOKUP(A217,'BalanceSheet 15-8-19'!$A$11:$CN$476,56,FALSE)</f>
        <v>0</v>
      </c>
      <c r="BE217" s="3">
        <f>VLOOKUP(A217,'BalanceSheet 15-8-19'!$A$11:$CN$476,57,FALSE)</f>
        <v>0</v>
      </c>
      <c r="BF217" s="3">
        <f>VLOOKUP(A217,'BalanceSheet 15-8-19'!$A$11:$CN$476,58,FALSE)</f>
        <v>0</v>
      </c>
      <c r="BG217" s="12">
        <f>VLOOKUP(A217,'BalanceSheet 15-8-19'!$A$11:$CN$476,59,FALSE)</f>
        <v>0</v>
      </c>
      <c r="BH217" s="3">
        <f>VLOOKUP(A217,'BalanceSheet 15-8-19'!$A$11:$CN$476,60,FALSE)</f>
        <v>0</v>
      </c>
      <c r="BI217" s="3">
        <f>VLOOKUP(A217,'BalanceSheet 15-8-19'!$A$11:$CN$476,61,FALSE)</f>
        <v>0</v>
      </c>
      <c r="BJ217" s="3">
        <f>VLOOKUP(A217,'BalanceSheet 15-8-19'!$A$11:$CN$476,62,FALSE)</f>
        <v>0</v>
      </c>
      <c r="BK217" s="3"/>
      <c r="BL217" s="3">
        <f>VLOOKUP(A217,'BalanceSheet 15-8-19'!$A$11:$CN$476,64,FALSE)</f>
        <v>0</v>
      </c>
      <c r="BM217" s="3">
        <f>VLOOKUP(A217,'BalanceSheet 15-8-19'!$A$11:$CN$476,65,FALSE)</f>
        <v>0</v>
      </c>
      <c r="BN217" s="3">
        <f>VLOOKUP(A217,'BalanceSheet 15-8-19'!$A$11:$CN$476,66,FALSE)</f>
        <v>0</v>
      </c>
      <c r="BO217" s="3">
        <f>VLOOKUP(A217,'BalanceSheet 15-8-19'!$A$11:$CN$476,67,FALSE)</f>
        <v>0</v>
      </c>
      <c r="BP217" s="3">
        <f>VLOOKUP(A217,'BalanceSheet 15-8-19'!$A$11:$CN$476,68,FALSE)</f>
        <v>0</v>
      </c>
      <c r="BQ217" s="3">
        <f>VLOOKUP(A217,'BalanceSheet 15-8-19'!$A$11:$CN$476,69,FALSE)</f>
        <v>0</v>
      </c>
      <c r="BR217" s="3">
        <f>VLOOKUP(A217,'BalanceSheet 15-8-19'!$A$11:$CN$476,70,FALSE)</f>
        <v>0</v>
      </c>
      <c r="BS217" s="3">
        <f>VLOOKUP(A217,'BalanceSheet 15-8-19'!$A$11:$CN$476,71,FALSE)</f>
        <v>0</v>
      </c>
      <c r="BT217" s="3">
        <f>VLOOKUP(A217,'BalanceSheet 15-8-19'!$A$11:$CN$476,72,FALSE)</f>
        <v>0</v>
      </c>
      <c r="BU217" s="3">
        <f>VLOOKUP(A217,'BalanceSheet 15-8-19'!$A$11:$CN$476,73,FALSE)</f>
        <v>0</v>
      </c>
      <c r="BV217" s="3">
        <f>VLOOKUP(A217,'BalanceSheet 15-8-19'!$A$11:$CN$476,74,FALSE)</f>
        <v>0</v>
      </c>
      <c r="BW217" s="3">
        <f>VLOOKUP(A217,'BalanceSheet 15-8-19'!$A$11:$CN$476,75,FALSE)</f>
        <v>0</v>
      </c>
      <c r="BX217" s="3">
        <f>VLOOKUP(A217,'BalanceSheet 15-8-19'!$A$11:$CN$476,76,FALSE)</f>
        <v>0</v>
      </c>
      <c r="BY217" s="3">
        <f>VLOOKUP(A217,'BalanceSheet 15-8-19'!$A$11:$CN$476,77,FALSE)</f>
        <v>0</v>
      </c>
      <c r="BZ217" s="3">
        <f>VLOOKUP(A217,'BalanceSheet 15-8-19'!$A$11:$CN$476,78,FALSE)</f>
        <v>0</v>
      </c>
      <c r="CA217" s="3">
        <f>VLOOKUP(A217,'BalanceSheet 15-8-19'!$A$11:$CN$476,79,FALSE)</f>
        <v>0</v>
      </c>
      <c r="CB217" s="3">
        <f>VLOOKUP(A217,'BalanceSheet 15-8-19'!$A$11:$CN$476,80,FALSE)</f>
        <v>0</v>
      </c>
      <c r="CC217" s="3">
        <f>VLOOKUP(A217,'BalanceSheet 15-8-19'!$A$11:$CN$476,81,FALSE)</f>
        <v>0</v>
      </c>
      <c r="CD217" s="3">
        <f>VLOOKUP(A217,'BalanceSheet 15-8-19'!$A$11:$CN$476,82,FALSE)</f>
        <v>0</v>
      </c>
      <c r="CE217" s="3">
        <f>VLOOKUP(A217,'BalanceSheet 15-8-19'!$A$11:$CN$476,83,FALSE)</f>
        <v>0</v>
      </c>
      <c r="CF217" s="3">
        <f>VLOOKUP(A217,'BalanceSheet 15-8-19'!$A$11:$CN$476,84,FALSE)</f>
        <v>0</v>
      </c>
      <c r="CG217" s="3">
        <f>VLOOKUP(A217,'BalanceSheet 15-8-19'!$A$11:$CN$476,85,FALSE)</f>
        <v>0</v>
      </c>
      <c r="CH217" s="3">
        <f>VLOOKUP(A217,'BalanceSheet 15-8-19'!$A$11:$CN$476,86,FALSE)</f>
        <v>0</v>
      </c>
      <c r="CI217" s="3">
        <f>VLOOKUP(A217,'BalanceSheet 15-8-19'!$A$11:$CN$476,87,FALSE)</f>
        <v>0</v>
      </c>
      <c r="CJ217" s="3">
        <f>VLOOKUP(A217,'BalanceSheet 15-8-19'!$A$11:$CN$476,88,FALSE)</f>
        <v>0</v>
      </c>
      <c r="CK217" s="3">
        <f>VLOOKUP(A217,'BalanceSheet 15-8-19'!$A$11:$CN$476,89,FALSE)</f>
        <v>0</v>
      </c>
      <c r="CL217" s="3">
        <f>VLOOKUP(A217,'BalanceSheet 15-8-19'!$A$11:$CN$476,90,FALSE)</f>
        <v>0</v>
      </c>
      <c r="CM217" s="3">
        <f>VLOOKUP(A217,'BalanceSheet 15-8-19'!$A$11:$CN$476,91,FALSE)</f>
        <v>0</v>
      </c>
      <c r="CN217" s="3">
        <f>VLOOKUP(A217,'BalanceSheet 15-8-19'!$A$11:$CS$476,92,FALSE)</f>
        <v>0</v>
      </c>
      <c r="CO217" s="3">
        <f>VLOOKUP(A217,'BalanceSheet 15-8-19'!$A$11:$CS$476,93,FALSE)</f>
        <v>0</v>
      </c>
      <c r="CP217" s="3">
        <f>VLOOKUP(A217,'BalanceSheet 15-8-19'!$A$11:$CS$476,94,FALSE)</f>
        <v>0</v>
      </c>
      <c r="CQ217" s="3">
        <f>VLOOKUP(A217,'BalanceSheet 15-8-19'!$A$11:$CS$476,95,FALSE)</f>
        <v>0</v>
      </c>
      <c r="CR217" s="3">
        <f>VLOOKUP(A217,'BalanceSheet 15-8-19'!$A$11:$CS$476,96,FALSE)</f>
        <v>0</v>
      </c>
      <c r="CS217" s="3">
        <f t="shared" si="20"/>
        <v>0</v>
      </c>
      <c r="CU217" s="19">
        <f>CS217-('BalanceSheet 15-8-19'!CS217-'BalanceSheet 15-8-19'!CV217-'BalanceSheet 15-8-19'!CW217)</f>
        <v>0</v>
      </c>
      <c r="CW217" s="132">
        <f t="shared" si="21"/>
        <v>0</v>
      </c>
      <c r="CZ217" s="148">
        <f>HLOOKUP(A217,CJE!$I$5:$TV$2054,2050, FALSE)</f>
        <v>0</v>
      </c>
      <c r="DB217" s="148">
        <f t="shared" si="22"/>
        <v>0</v>
      </c>
    </row>
    <row r="218" spans="1:109" x14ac:dyDescent="0.2">
      <c r="A218" s="3" t="str">
        <f>'BalanceSheet 15-8-19'!A218</f>
        <v>400-101-03 - Goodwill</v>
      </c>
      <c r="B218" s="3">
        <f>VLOOKUP(A218,'BalanceSheet 15-8-19'!$A$11:$CN$476,2,FALSE)</f>
        <v>0</v>
      </c>
      <c r="C218" s="3">
        <f>VLOOKUP(A218,'BalanceSheet 15-8-19'!$A$11:$CN$476,3,FALSE)</f>
        <v>0</v>
      </c>
      <c r="D218" s="3">
        <f>VLOOKUP(A218,'BalanceSheet 15-8-19'!$A$11:$CN$476,4,FALSE)</f>
        <v>0</v>
      </c>
      <c r="E218" s="3">
        <f>VLOOKUP(A218,'BalanceSheet 15-8-19'!$A$11:$CN$476,5,FALSE)</f>
        <v>0</v>
      </c>
      <c r="F218" s="3">
        <f>VLOOKUP(A218,'BalanceSheet 15-8-19'!$A$11:$CN$476,6,FALSE)</f>
        <v>0</v>
      </c>
      <c r="G218" s="3">
        <f>VLOOKUP(A218,'BalanceSheet 15-8-19'!$A$11:$CN$476,7,FALSE)</f>
        <v>0</v>
      </c>
      <c r="H218" s="3">
        <f>VLOOKUP(A218,'BalanceSheet 15-8-19'!$A$11:$CN$476,8,FALSE)</f>
        <v>0</v>
      </c>
      <c r="I218" s="3">
        <f>VLOOKUP(A218,'BalanceSheet 15-8-19'!$A$11:$CN$476,9,FALSE)</f>
        <v>0</v>
      </c>
      <c r="J218" s="3"/>
      <c r="K218" s="3">
        <f>VLOOKUP(A218,'BalanceSheet 15-8-19'!$A$11:$CN$476,11,FALSE)</f>
        <v>0</v>
      </c>
      <c r="L218" s="3">
        <f>VLOOKUP(A218,'BalanceSheet 15-8-19'!$A$11:$CN$476,12,FALSE)</f>
        <v>0</v>
      </c>
      <c r="M218" s="3">
        <f>VLOOKUP(A218,'BalanceSheet 15-8-19'!$A$11:$CN$476,13,FALSE)</f>
        <v>0</v>
      </c>
      <c r="N218" s="3">
        <f>VLOOKUP(A218,'BalanceSheet 15-8-19'!$A$11:$CN$476,14,FALSE)</f>
        <v>0</v>
      </c>
      <c r="O218" s="3">
        <f>VLOOKUP(A218,'BalanceSheet 15-8-19'!$A$11:$CN$476,15,FALSE)</f>
        <v>0</v>
      </c>
      <c r="P218" s="3">
        <f>VLOOKUP(A218,'BalanceSheet 15-8-19'!$A$11:$CN$476,16,FALSE)</f>
        <v>0</v>
      </c>
      <c r="Q218" s="3">
        <f>VLOOKUP(A218,'BalanceSheet 15-8-19'!$A$11:$CN$476,17,FALSE)</f>
        <v>0</v>
      </c>
      <c r="R218" s="3">
        <f>VLOOKUP(A218,'BalanceSheet 15-8-19'!$A$11:$CN$476,18,FALSE)</f>
        <v>0</v>
      </c>
      <c r="S218" s="3">
        <f>VLOOKUP(A218,'BalanceSheet 15-8-19'!$A$11:$CN$476,19,FALSE)</f>
        <v>0</v>
      </c>
      <c r="T218" s="3">
        <f>VLOOKUP(A218,'BalanceSheet 15-8-19'!$A$11:$CN$476,20,FALSE)</f>
        <v>0</v>
      </c>
      <c r="U218" s="3">
        <f>VLOOKUP(A218,'BalanceSheet 15-8-19'!$A$11:$CN$476,21,FALSE)</f>
        <v>0</v>
      </c>
      <c r="V218" s="3">
        <f>VLOOKUP(A218,'BalanceSheet 15-8-19'!$A$11:$CN$476,22,FALSE)</f>
        <v>0</v>
      </c>
      <c r="W218" s="3">
        <f>VLOOKUP(A218,'BalanceSheet 15-8-19'!$A$11:$CN$476,23,FALSE)</f>
        <v>0</v>
      </c>
      <c r="X218" s="3">
        <f>VLOOKUP(A218,'BalanceSheet 15-8-19'!$A$11:$CN$476,24,FALSE)</f>
        <v>0</v>
      </c>
      <c r="Y218" s="3">
        <f>VLOOKUP(A218,'BalanceSheet 15-8-19'!$A$11:$CN$476,25,FALSE)</f>
        <v>0</v>
      </c>
      <c r="Z218" s="3">
        <f>VLOOKUP(A218,'BalanceSheet 15-8-19'!$A$11:$CN$476,26,FALSE)</f>
        <v>0</v>
      </c>
      <c r="AA218" s="3">
        <f>VLOOKUP(A218,'BalanceSheet 15-8-19'!$A$11:$CN$476,27,FALSE)</f>
        <v>0</v>
      </c>
      <c r="AB218" s="3">
        <f>VLOOKUP(A218,'BalanceSheet 15-8-19'!$A$11:$CN$476,28,FALSE)</f>
        <v>0</v>
      </c>
      <c r="AC218" s="3">
        <f>VLOOKUP(A218,'BalanceSheet 15-8-19'!$A$11:$CN$476,29,FALSE)</f>
        <v>0</v>
      </c>
      <c r="AD218" s="3">
        <f>VLOOKUP(A218,'BalanceSheet 15-8-19'!$A$11:$CN$476,30,FALSE)</f>
        <v>0</v>
      </c>
      <c r="AE218" s="3">
        <f>VLOOKUP(A218,'BalanceSheet 15-8-19'!$A$11:$CN$476,31,FALSE)</f>
        <v>0</v>
      </c>
      <c r="AF218" s="3">
        <f>VLOOKUP(A218,'BalanceSheet 15-8-19'!$A$11:$CN$476,32,FALSE)</f>
        <v>0</v>
      </c>
      <c r="AG218" s="3">
        <f>VLOOKUP(A218,'BalanceSheet 15-8-19'!$A$11:$CN$476,33,FALSE)</f>
        <v>0</v>
      </c>
      <c r="AH218" s="3">
        <f>VLOOKUP(A218,'BalanceSheet 15-8-19'!$A$11:$CN$476,34,FALSE)</f>
        <v>0</v>
      </c>
      <c r="AI218" s="3">
        <f>VLOOKUP(A218,'BalanceSheet 15-8-19'!$A$11:$CN$476,35,FALSE)</f>
        <v>0</v>
      </c>
      <c r="AJ218" s="3">
        <f>VLOOKUP(A218,'BalanceSheet 15-8-19'!$A$11:$CN$476,36,FALSE)</f>
        <v>0</v>
      </c>
      <c r="AK218" s="3">
        <f>VLOOKUP(A218,'BalanceSheet 15-8-19'!$A$11:$CN$476,37,FALSE)</f>
        <v>0</v>
      </c>
      <c r="AL218" s="3">
        <f>VLOOKUP(A218,'BalanceSheet 15-8-19'!$A$11:$CN$476,38,FALSE)</f>
        <v>0</v>
      </c>
      <c r="AM218" s="3">
        <f>VLOOKUP(A218,'BalanceSheet 15-8-19'!$A$11:$CN$476,39,FALSE)</f>
        <v>0</v>
      </c>
      <c r="AN218" s="3">
        <f>VLOOKUP(A218,'BalanceSheet 15-8-19'!$A$11:$CN$476,40,FALSE)</f>
        <v>0</v>
      </c>
      <c r="AO218" s="3">
        <f>VLOOKUP(A218,'BalanceSheet 15-8-19'!$A$11:$CN$476,41,FALSE)</f>
        <v>0</v>
      </c>
      <c r="AP218" s="3">
        <f>VLOOKUP(A218,'BalanceSheet 15-8-19'!$A$11:$CN$476,42,FALSE)</f>
        <v>0</v>
      </c>
      <c r="AQ218" s="3">
        <f>VLOOKUP(A218,'BalanceSheet 15-8-19'!$A$11:$CN$476,43,FALSE)</f>
        <v>0</v>
      </c>
      <c r="AR218" s="3">
        <f>VLOOKUP(A218,'BalanceSheet 15-8-19'!$A$11:$CN$476,44,FALSE)</f>
        <v>0</v>
      </c>
      <c r="AS218" s="3">
        <f>VLOOKUP(A218,'BalanceSheet 15-8-19'!$A$11:$CN$476,45,FALSE)</f>
        <v>0</v>
      </c>
      <c r="AT218" s="3">
        <f>VLOOKUP(A218,'BalanceSheet 15-8-19'!$A$11:$CN$476,46,FALSE)</f>
        <v>0</v>
      </c>
      <c r="AU218" s="3">
        <f>VLOOKUP(A218,'BalanceSheet 15-8-19'!$A$11:$CN$476,47,FALSE)</f>
        <v>0</v>
      </c>
      <c r="AV218" s="3">
        <f>VLOOKUP(A218,'BalanceSheet 15-8-19'!$A$11:$CN$476,48,FALSE)</f>
        <v>0</v>
      </c>
      <c r="AW218" s="3">
        <f>VLOOKUP(A218,'BalanceSheet 15-8-19'!$A$11:$CN$476,49,FALSE)</f>
        <v>0</v>
      </c>
      <c r="AX218" s="3">
        <f>VLOOKUP(A218,'BalanceSheet 15-8-19'!$A$11:$CN$476,50,FALSE)</f>
        <v>0</v>
      </c>
      <c r="AY218" s="3">
        <f>VLOOKUP(A218,'BalanceSheet 15-8-19'!$A$11:$CN$476,51,FALSE)</f>
        <v>0</v>
      </c>
      <c r="AZ218" s="3">
        <f>VLOOKUP(A218,'BalanceSheet 15-8-19'!$A$11:$CN$476,52,FALSE)</f>
        <v>0</v>
      </c>
      <c r="BA218" s="3">
        <f>VLOOKUP(A218,'BalanceSheet 15-8-19'!$A$11:$CN$476,53,FALSE)</f>
        <v>0</v>
      </c>
      <c r="BB218" s="3">
        <f>VLOOKUP(A218,'BalanceSheet 15-8-19'!$A$11:$CN$476,54,FALSE)</f>
        <v>0</v>
      </c>
      <c r="BC218" s="3">
        <f>VLOOKUP(A218,'BalanceSheet 15-8-19'!$A$11:$CN$476,55,FALSE)</f>
        <v>0</v>
      </c>
      <c r="BD218" s="3">
        <f>VLOOKUP(A218,'BalanceSheet 15-8-19'!$A$11:$CN$476,56,FALSE)</f>
        <v>0</v>
      </c>
      <c r="BE218" s="3">
        <f>VLOOKUP(A218,'BalanceSheet 15-8-19'!$A$11:$CN$476,57,FALSE)</f>
        <v>0</v>
      </c>
      <c r="BF218" s="3">
        <f>VLOOKUP(A218,'BalanceSheet 15-8-19'!$A$11:$CN$476,58,FALSE)</f>
        <v>0</v>
      </c>
      <c r="BG218" s="12">
        <f>VLOOKUP(A218,'BalanceSheet 15-8-19'!$A$11:$CN$476,59,FALSE)</f>
        <v>0</v>
      </c>
      <c r="BH218" s="3">
        <f>VLOOKUP(A218,'BalanceSheet 15-8-19'!$A$11:$CN$476,60,FALSE)</f>
        <v>0</v>
      </c>
      <c r="BI218" s="3">
        <f>VLOOKUP(A218,'BalanceSheet 15-8-19'!$A$11:$CN$476,61,FALSE)</f>
        <v>0</v>
      </c>
      <c r="BJ218" s="3">
        <f>VLOOKUP(A218,'BalanceSheet 15-8-19'!$A$11:$CN$476,62,FALSE)</f>
        <v>0</v>
      </c>
      <c r="BK218" s="3"/>
      <c r="BL218" s="3">
        <f>VLOOKUP(A218,'BalanceSheet 15-8-19'!$A$11:$CN$476,64,FALSE)</f>
        <v>0</v>
      </c>
      <c r="BM218" s="3">
        <f>VLOOKUP(A218,'BalanceSheet 15-8-19'!$A$11:$CN$476,65,FALSE)</f>
        <v>0</v>
      </c>
      <c r="BN218" s="3">
        <f>VLOOKUP(A218,'BalanceSheet 15-8-19'!$A$11:$CN$476,66,FALSE)</f>
        <v>0</v>
      </c>
      <c r="BO218" s="3">
        <f>VLOOKUP(A218,'BalanceSheet 15-8-19'!$A$11:$CN$476,67,FALSE)</f>
        <v>0</v>
      </c>
      <c r="BP218" s="3">
        <f>VLOOKUP(A218,'BalanceSheet 15-8-19'!$A$11:$CN$476,68,FALSE)</f>
        <v>0</v>
      </c>
      <c r="BQ218" s="3">
        <f>VLOOKUP(A218,'BalanceSheet 15-8-19'!$A$11:$CN$476,69,FALSE)</f>
        <v>0</v>
      </c>
      <c r="BR218" s="3">
        <f>VLOOKUP(A218,'BalanceSheet 15-8-19'!$A$11:$CN$476,70,FALSE)</f>
        <v>0</v>
      </c>
      <c r="BS218" s="3">
        <f>VLOOKUP(A218,'BalanceSheet 15-8-19'!$A$11:$CN$476,71,FALSE)</f>
        <v>0</v>
      </c>
      <c r="BT218" s="3">
        <f>VLOOKUP(A218,'BalanceSheet 15-8-19'!$A$11:$CN$476,72,FALSE)</f>
        <v>0</v>
      </c>
      <c r="BU218" s="3">
        <f>VLOOKUP(A218,'BalanceSheet 15-8-19'!$A$11:$CN$476,73,FALSE)</f>
        <v>0</v>
      </c>
      <c r="BV218" s="3">
        <f>VLOOKUP(A218,'BalanceSheet 15-8-19'!$A$11:$CN$476,74,FALSE)</f>
        <v>0</v>
      </c>
      <c r="BW218" s="3">
        <f>VLOOKUP(A218,'BalanceSheet 15-8-19'!$A$11:$CN$476,75,FALSE)</f>
        <v>0</v>
      </c>
      <c r="BX218" s="3">
        <f>VLOOKUP(A218,'BalanceSheet 15-8-19'!$A$11:$CN$476,76,FALSE)</f>
        <v>0</v>
      </c>
      <c r="BY218" s="3">
        <f>VLOOKUP(A218,'BalanceSheet 15-8-19'!$A$11:$CN$476,77,FALSE)</f>
        <v>0</v>
      </c>
      <c r="BZ218" s="3">
        <f>VLOOKUP(A218,'BalanceSheet 15-8-19'!$A$11:$CN$476,78,FALSE)</f>
        <v>0</v>
      </c>
      <c r="CA218" s="3">
        <f>VLOOKUP(A218,'BalanceSheet 15-8-19'!$A$11:$CN$476,79,FALSE)</f>
        <v>0</v>
      </c>
      <c r="CB218" s="3">
        <f>VLOOKUP(A218,'BalanceSheet 15-8-19'!$A$11:$CN$476,80,FALSE)</f>
        <v>0</v>
      </c>
      <c r="CC218" s="3">
        <f>VLOOKUP(A218,'BalanceSheet 15-8-19'!$A$11:$CN$476,81,FALSE)</f>
        <v>0</v>
      </c>
      <c r="CD218" s="3">
        <f>VLOOKUP(A218,'BalanceSheet 15-8-19'!$A$11:$CN$476,82,FALSE)</f>
        <v>0</v>
      </c>
      <c r="CE218" s="3">
        <f>VLOOKUP(A218,'BalanceSheet 15-8-19'!$A$11:$CN$476,83,FALSE)</f>
        <v>0</v>
      </c>
      <c r="CF218" s="3">
        <f>VLOOKUP(A218,'BalanceSheet 15-8-19'!$A$11:$CN$476,84,FALSE)</f>
        <v>0</v>
      </c>
      <c r="CG218" s="3">
        <f>VLOOKUP(A218,'BalanceSheet 15-8-19'!$A$11:$CN$476,85,FALSE)</f>
        <v>0</v>
      </c>
      <c r="CH218" s="3">
        <f>VLOOKUP(A218,'BalanceSheet 15-8-19'!$A$11:$CN$476,86,FALSE)</f>
        <v>0</v>
      </c>
      <c r="CI218" s="3">
        <f>VLOOKUP(A218,'BalanceSheet 15-8-19'!$A$11:$CN$476,87,FALSE)</f>
        <v>0</v>
      </c>
      <c r="CJ218" s="3">
        <f>VLOOKUP(A218,'BalanceSheet 15-8-19'!$A$11:$CN$476,88,FALSE)</f>
        <v>0</v>
      </c>
      <c r="CK218" s="3">
        <f>VLOOKUP(A218,'BalanceSheet 15-8-19'!$A$11:$CN$476,89,FALSE)</f>
        <v>0</v>
      </c>
      <c r="CL218" s="3">
        <f>VLOOKUP(A218,'BalanceSheet 15-8-19'!$A$11:$CN$476,90,FALSE)</f>
        <v>0</v>
      </c>
      <c r="CM218" s="3">
        <f>VLOOKUP(A218,'BalanceSheet 15-8-19'!$A$11:$CN$476,91,FALSE)</f>
        <v>0</v>
      </c>
      <c r="CN218" s="3">
        <f>VLOOKUP(A218,'BalanceSheet 15-8-19'!$A$11:$CS$476,92,FALSE)</f>
        <v>0</v>
      </c>
      <c r="CO218" s="3">
        <f>VLOOKUP(A218,'BalanceSheet 15-8-19'!$A$11:$CS$476,93,FALSE)</f>
        <v>0</v>
      </c>
      <c r="CP218" s="3">
        <f>VLOOKUP(A218,'BalanceSheet 15-8-19'!$A$11:$CS$476,94,FALSE)</f>
        <v>0</v>
      </c>
      <c r="CQ218" s="3">
        <f>VLOOKUP(A218,'BalanceSheet 15-8-19'!$A$11:$CS$476,95,FALSE)</f>
        <v>0</v>
      </c>
      <c r="CR218" s="3">
        <f>VLOOKUP(A218,'BalanceSheet 15-8-19'!$A$11:$CS$476,96,FALSE)</f>
        <v>0</v>
      </c>
      <c r="CS218" s="3">
        <f t="shared" si="20"/>
        <v>0</v>
      </c>
      <c r="CU218" s="19">
        <f>CS218-('BalanceSheet 15-8-19'!CS218-'BalanceSheet 15-8-19'!CV218-'BalanceSheet 15-8-19'!CW218)</f>
        <v>0</v>
      </c>
      <c r="CW218" s="132">
        <f t="shared" si="21"/>
        <v>0</v>
      </c>
      <c r="CZ218" s="148">
        <f>HLOOKUP(A218,CJE!$I$5:$TV$2054,2050, FALSE)</f>
        <v>598780.27</v>
      </c>
      <c r="DB218" s="148">
        <f t="shared" si="22"/>
        <v>598780.27</v>
      </c>
    </row>
    <row r="219" spans="1:109" x14ac:dyDescent="0.2">
      <c r="A219" s="3" t="str">
        <f>'BalanceSheet 15-8-19'!A219</f>
        <v>400-101-04 - Renovation</v>
      </c>
      <c r="B219" s="3">
        <f>VLOOKUP(A219,'BalanceSheet 15-8-19'!$A$11:$CN$476,2,FALSE)</f>
        <v>0</v>
      </c>
      <c r="C219" s="3">
        <f>VLOOKUP(A219,'BalanceSheet 15-8-19'!$A$11:$CN$476,3,FALSE)</f>
        <v>0</v>
      </c>
      <c r="D219" s="3">
        <f>VLOOKUP(A219,'BalanceSheet 15-8-19'!$A$11:$CN$476,4,FALSE)</f>
        <v>0</v>
      </c>
      <c r="E219" s="3">
        <f>VLOOKUP(A219,'BalanceSheet 15-8-19'!$A$11:$CN$476,5,FALSE)</f>
        <v>0</v>
      </c>
      <c r="F219" s="3">
        <f>VLOOKUP(A219,'BalanceSheet 15-8-19'!$A$11:$CN$476,6,FALSE)</f>
        <v>0</v>
      </c>
      <c r="G219" s="3">
        <f>VLOOKUP(A219,'BalanceSheet 15-8-19'!$A$11:$CN$476,7,FALSE)</f>
        <v>0</v>
      </c>
      <c r="H219" s="3">
        <f>VLOOKUP(A219,'BalanceSheet 15-8-19'!$A$11:$CN$476,8,FALSE)</f>
        <v>0</v>
      </c>
      <c r="I219" s="3">
        <f>VLOOKUP(A219,'BalanceSheet 15-8-19'!$A$11:$CN$476,9,FALSE)</f>
        <v>0</v>
      </c>
      <c r="J219" s="3"/>
      <c r="K219" s="3">
        <f>VLOOKUP(A219,'BalanceSheet 15-8-19'!$A$11:$CN$476,11,FALSE)</f>
        <v>0</v>
      </c>
      <c r="L219" s="3">
        <f>VLOOKUP(A219,'BalanceSheet 15-8-19'!$A$11:$CN$476,12,FALSE)</f>
        <v>0</v>
      </c>
      <c r="M219" s="3">
        <f>VLOOKUP(A219,'BalanceSheet 15-8-19'!$A$11:$CN$476,13,FALSE)</f>
        <v>0</v>
      </c>
      <c r="N219" s="3">
        <f>VLOOKUP(A219,'BalanceSheet 15-8-19'!$A$11:$CN$476,14,FALSE)</f>
        <v>0</v>
      </c>
      <c r="O219" s="3">
        <f>VLOOKUP(A219,'BalanceSheet 15-8-19'!$A$11:$CN$476,15,FALSE)</f>
        <v>0</v>
      </c>
      <c r="P219" s="3">
        <f>VLOOKUP(A219,'BalanceSheet 15-8-19'!$A$11:$CN$476,16,FALSE)</f>
        <v>0</v>
      </c>
      <c r="Q219" s="3">
        <f>VLOOKUP(A219,'BalanceSheet 15-8-19'!$A$11:$CN$476,17,FALSE)</f>
        <v>0</v>
      </c>
      <c r="R219" s="3">
        <f>VLOOKUP(A219,'BalanceSheet 15-8-19'!$A$11:$CN$476,18,FALSE)</f>
        <v>0</v>
      </c>
      <c r="S219" s="3">
        <f>VLOOKUP(A219,'BalanceSheet 15-8-19'!$A$11:$CN$476,19,FALSE)</f>
        <v>0</v>
      </c>
      <c r="T219" s="3">
        <f>VLOOKUP(A219,'BalanceSheet 15-8-19'!$A$11:$CN$476,20,FALSE)</f>
        <v>0</v>
      </c>
      <c r="U219" s="3">
        <f>VLOOKUP(A219,'BalanceSheet 15-8-19'!$A$11:$CN$476,21,FALSE)</f>
        <v>0</v>
      </c>
      <c r="V219" s="3">
        <f>VLOOKUP(A219,'BalanceSheet 15-8-19'!$A$11:$CN$476,22,FALSE)</f>
        <v>0</v>
      </c>
      <c r="W219" s="3">
        <f>VLOOKUP(A219,'BalanceSheet 15-8-19'!$A$11:$CN$476,23,FALSE)</f>
        <v>0</v>
      </c>
      <c r="X219" s="3">
        <f>VLOOKUP(A219,'BalanceSheet 15-8-19'!$A$11:$CN$476,24,FALSE)</f>
        <v>0</v>
      </c>
      <c r="Y219" s="3">
        <f>VLOOKUP(A219,'BalanceSheet 15-8-19'!$A$11:$CN$476,25,FALSE)</f>
        <v>0</v>
      </c>
      <c r="Z219" s="3">
        <f>VLOOKUP(A219,'BalanceSheet 15-8-19'!$A$11:$CN$476,26,FALSE)</f>
        <v>0</v>
      </c>
      <c r="AA219" s="3">
        <f>VLOOKUP(A219,'BalanceSheet 15-8-19'!$A$11:$CN$476,27,FALSE)</f>
        <v>0</v>
      </c>
      <c r="AB219" s="3">
        <f>VLOOKUP(A219,'BalanceSheet 15-8-19'!$A$11:$CN$476,28,FALSE)</f>
        <v>0</v>
      </c>
      <c r="AC219" s="3">
        <f>VLOOKUP(A219,'BalanceSheet 15-8-19'!$A$11:$CN$476,29,FALSE)</f>
        <v>0</v>
      </c>
      <c r="AD219" s="3">
        <f>VLOOKUP(A219,'BalanceSheet 15-8-19'!$A$11:$CN$476,30,FALSE)</f>
        <v>0</v>
      </c>
      <c r="AE219" s="3">
        <f>VLOOKUP(A219,'BalanceSheet 15-8-19'!$A$11:$CN$476,31,FALSE)</f>
        <v>0</v>
      </c>
      <c r="AF219" s="3">
        <f>VLOOKUP(A219,'BalanceSheet 15-8-19'!$A$11:$CN$476,32,FALSE)</f>
        <v>0</v>
      </c>
      <c r="AG219" s="3">
        <f>VLOOKUP(A219,'BalanceSheet 15-8-19'!$A$11:$CN$476,33,FALSE)</f>
        <v>0</v>
      </c>
      <c r="AH219" s="3">
        <f>VLOOKUP(A219,'BalanceSheet 15-8-19'!$A$11:$CN$476,34,FALSE)</f>
        <v>0</v>
      </c>
      <c r="AI219" s="3">
        <f>VLOOKUP(A219,'BalanceSheet 15-8-19'!$A$11:$CN$476,35,FALSE)</f>
        <v>0</v>
      </c>
      <c r="AJ219" s="3">
        <f>VLOOKUP(A219,'BalanceSheet 15-8-19'!$A$11:$CN$476,36,FALSE)</f>
        <v>0</v>
      </c>
      <c r="AK219" s="3">
        <f>VLOOKUP(A219,'BalanceSheet 15-8-19'!$A$11:$CN$476,37,FALSE)</f>
        <v>0</v>
      </c>
      <c r="AL219" s="3">
        <f>VLOOKUP(A219,'BalanceSheet 15-8-19'!$A$11:$CN$476,38,FALSE)</f>
        <v>0</v>
      </c>
      <c r="AM219" s="3">
        <f>VLOOKUP(A219,'BalanceSheet 15-8-19'!$A$11:$CN$476,39,FALSE)</f>
        <v>0</v>
      </c>
      <c r="AN219" s="3">
        <f>VLOOKUP(A219,'BalanceSheet 15-8-19'!$A$11:$CN$476,40,FALSE)</f>
        <v>0</v>
      </c>
      <c r="AO219" s="3">
        <f>VLOOKUP(A219,'BalanceSheet 15-8-19'!$A$11:$CN$476,41,FALSE)</f>
        <v>0</v>
      </c>
      <c r="AP219" s="3">
        <f>VLOOKUP(A219,'BalanceSheet 15-8-19'!$A$11:$CN$476,42,FALSE)</f>
        <v>0</v>
      </c>
      <c r="AQ219" s="3">
        <f>VLOOKUP(A219,'BalanceSheet 15-8-19'!$A$11:$CN$476,43,FALSE)</f>
        <v>0</v>
      </c>
      <c r="AR219" s="3">
        <f>VLOOKUP(A219,'BalanceSheet 15-8-19'!$A$11:$CN$476,44,FALSE)</f>
        <v>0</v>
      </c>
      <c r="AS219" s="3">
        <f>VLOOKUP(A219,'BalanceSheet 15-8-19'!$A$11:$CN$476,45,FALSE)</f>
        <v>0</v>
      </c>
      <c r="AT219" s="3">
        <f>VLOOKUP(A219,'BalanceSheet 15-8-19'!$A$11:$CN$476,46,FALSE)</f>
        <v>0</v>
      </c>
      <c r="AU219" s="3">
        <f>VLOOKUP(A219,'BalanceSheet 15-8-19'!$A$11:$CN$476,47,FALSE)</f>
        <v>0</v>
      </c>
      <c r="AV219" s="3">
        <f>VLOOKUP(A219,'BalanceSheet 15-8-19'!$A$11:$CN$476,48,FALSE)</f>
        <v>0</v>
      </c>
      <c r="AW219" s="3">
        <f>VLOOKUP(A219,'BalanceSheet 15-8-19'!$A$11:$CN$476,49,FALSE)</f>
        <v>0</v>
      </c>
      <c r="AX219" s="3">
        <f>VLOOKUP(A219,'BalanceSheet 15-8-19'!$A$11:$CN$476,50,FALSE)</f>
        <v>0</v>
      </c>
      <c r="AY219" s="3">
        <f>VLOOKUP(A219,'BalanceSheet 15-8-19'!$A$11:$CN$476,51,FALSE)</f>
        <v>0</v>
      </c>
      <c r="AZ219" s="3">
        <f>VLOOKUP(A219,'BalanceSheet 15-8-19'!$A$11:$CN$476,52,FALSE)</f>
        <v>0</v>
      </c>
      <c r="BA219" s="3">
        <f>VLOOKUP(A219,'BalanceSheet 15-8-19'!$A$11:$CN$476,53,FALSE)</f>
        <v>0</v>
      </c>
      <c r="BB219" s="3">
        <f>VLOOKUP(A219,'BalanceSheet 15-8-19'!$A$11:$CN$476,54,FALSE)</f>
        <v>0</v>
      </c>
      <c r="BC219" s="3">
        <f>VLOOKUP(A219,'BalanceSheet 15-8-19'!$A$11:$CN$476,55,FALSE)</f>
        <v>0</v>
      </c>
      <c r="BD219" s="3">
        <f>VLOOKUP(A219,'BalanceSheet 15-8-19'!$A$11:$CN$476,56,FALSE)</f>
        <v>0</v>
      </c>
      <c r="BE219" s="3">
        <f>VLOOKUP(A219,'BalanceSheet 15-8-19'!$A$11:$CN$476,57,FALSE)</f>
        <v>0</v>
      </c>
      <c r="BF219" s="3">
        <f>VLOOKUP(A219,'BalanceSheet 15-8-19'!$A$11:$CN$476,58,FALSE)</f>
        <v>0</v>
      </c>
      <c r="BG219" s="12">
        <f>VLOOKUP(A219,'BalanceSheet 15-8-19'!$A$11:$CN$476,59,FALSE)</f>
        <v>0</v>
      </c>
      <c r="BH219" s="3">
        <f>VLOOKUP(A219,'BalanceSheet 15-8-19'!$A$11:$CN$476,60,FALSE)</f>
        <v>0</v>
      </c>
      <c r="BI219" s="3">
        <f>VLOOKUP(A219,'BalanceSheet 15-8-19'!$A$11:$CN$476,61,FALSE)</f>
        <v>0</v>
      </c>
      <c r="BJ219" s="3">
        <f>VLOOKUP(A219,'BalanceSheet 15-8-19'!$A$11:$CN$476,62,FALSE)</f>
        <v>0</v>
      </c>
      <c r="BK219" s="3"/>
      <c r="BL219" s="3">
        <f>VLOOKUP(A219,'BalanceSheet 15-8-19'!$A$11:$CN$476,64,FALSE)</f>
        <v>0</v>
      </c>
      <c r="BM219" s="3">
        <f>VLOOKUP(A219,'BalanceSheet 15-8-19'!$A$11:$CN$476,65,FALSE)</f>
        <v>0</v>
      </c>
      <c r="BN219" s="3">
        <f>VLOOKUP(A219,'BalanceSheet 15-8-19'!$A$11:$CN$476,66,FALSE)</f>
        <v>0</v>
      </c>
      <c r="BO219" s="3">
        <f>VLOOKUP(A219,'BalanceSheet 15-8-19'!$A$11:$CN$476,67,FALSE)</f>
        <v>0</v>
      </c>
      <c r="BP219" s="3">
        <f>VLOOKUP(A219,'BalanceSheet 15-8-19'!$A$11:$CN$476,68,FALSE)</f>
        <v>0</v>
      </c>
      <c r="BQ219" s="3">
        <f>VLOOKUP(A219,'BalanceSheet 15-8-19'!$A$11:$CN$476,69,FALSE)</f>
        <v>0</v>
      </c>
      <c r="BR219" s="3">
        <f>VLOOKUP(A219,'BalanceSheet 15-8-19'!$A$11:$CN$476,70,FALSE)</f>
        <v>0</v>
      </c>
      <c r="BS219" s="3">
        <f>VLOOKUP(A219,'BalanceSheet 15-8-19'!$A$11:$CN$476,71,FALSE)</f>
        <v>0</v>
      </c>
      <c r="BT219" s="3">
        <f>VLOOKUP(A219,'BalanceSheet 15-8-19'!$A$11:$CN$476,72,FALSE)</f>
        <v>0</v>
      </c>
      <c r="BU219" s="3">
        <f>VLOOKUP(A219,'BalanceSheet 15-8-19'!$A$11:$CN$476,73,FALSE)</f>
        <v>0</v>
      </c>
      <c r="BV219" s="3">
        <f>VLOOKUP(A219,'BalanceSheet 15-8-19'!$A$11:$CN$476,74,FALSE)</f>
        <v>0</v>
      </c>
      <c r="BW219" s="3">
        <f>VLOOKUP(A219,'BalanceSheet 15-8-19'!$A$11:$CN$476,75,FALSE)</f>
        <v>0</v>
      </c>
      <c r="BX219" s="3">
        <f>VLOOKUP(A219,'BalanceSheet 15-8-19'!$A$11:$CN$476,76,FALSE)</f>
        <v>0</v>
      </c>
      <c r="BY219" s="3">
        <f>VLOOKUP(A219,'BalanceSheet 15-8-19'!$A$11:$CN$476,77,FALSE)</f>
        <v>0</v>
      </c>
      <c r="BZ219" s="3">
        <f>VLOOKUP(A219,'BalanceSheet 15-8-19'!$A$11:$CN$476,78,FALSE)</f>
        <v>0</v>
      </c>
      <c r="CA219" s="3">
        <f>VLOOKUP(A219,'BalanceSheet 15-8-19'!$A$11:$CN$476,79,FALSE)</f>
        <v>0</v>
      </c>
      <c r="CB219" s="3">
        <f>VLOOKUP(A219,'BalanceSheet 15-8-19'!$A$11:$CN$476,80,FALSE)</f>
        <v>0</v>
      </c>
      <c r="CC219" s="3">
        <f>VLOOKUP(A219,'BalanceSheet 15-8-19'!$A$11:$CN$476,81,FALSE)</f>
        <v>0</v>
      </c>
      <c r="CD219" s="3">
        <f>VLOOKUP(A219,'BalanceSheet 15-8-19'!$A$11:$CN$476,82,FALSE)</f>
        <v>0</v>
      </c>
      <c r="CE219" s="3">
        <f>VLOOKUP(A219,'BalanceSheet 15-8-19'!$A$11:$CN$476,83,FALSE)</f>
        <v>0</v>
      </c>
      <c r="CF219" s="3">
        <f>VLOOKUP(A219,'BalanceSheet 15-8-19'!$A$11:$CN$476,84,FALSE)</f>
        <v>0</v>
      </c>
      <c r="CG219" s="3">
        <f>VLOOKUP(A219,'BalanceSheet 15-8-19'!$A$11:$CN$476,85,FALSE)</f>
        <v>0</v>
      </c>
      <c r="CH219" s="3">
        <f>VLOOKUP(A219,'BalanceSheet 15-8-19'!$A$11:$CN$476,86,FALSE)</f>
        <v>0</v>
      </c>
      <c r="CI219" s="3">
        <f>VLOOKUP(A219,'BalanceSheet 15-8-19'!$A$11:$CN$476,87,FALSE)</f>
        <v>0</v>
      </c>
      <c r="CJ219" s="3">
        <f>VLOOKUP(A219,'BalanceSheet 15-8-19'!$A$11:$CN$476,88,FALSE)</f>
        <v>0</v>
      </c>
      <c r="CK219" s="3">
        <f>VLOOKUP(A219,'BalanceSheet 15-8-19'!$A$11:$CN$476,89,FALSE)</f>
        <v>0</v>
      </c>
      <c r="CL219" s="3">
        <f>VLOOKUP(A219,'BalanceSheet 15-8-19'!$A$11:$CN$476,90,FALSE)</f>
        <v>0</v>
      </c>
      <c r="CM219" s="3">
        <f>VLOOKUP(A219,'BalanceSheet 15-8-19'!$A$11:$CN$476,91,FALSE)</f>
        <v>0</v>
      </c>
      <c r="CN219" s="3">
        <f>VLOOKUP(A219,'BalanceSheet 15-8-19'!$A$11:$CS$476,92,FALSE)</f>
        <v>0</v>
      </c>
      <c r="CO219" s="3">
        <f>VLOOKUP(A219,'BalanceSheet 15-8-19'!$A$11:$CS$476,93,FALSE)</f>
        <v>0</v>
      </c>
      <c r="CP219" s="3">
        <f>VLOOKUP(A219,'BalanceSheet 15-8-19'!$A$11:$CS$476,94,FALSE)</f>
        <v>0</v>
      </c>
      <c r="CQ219" s="3">
        <f>VLOOKUP(A219,'BalanceSheet 15-8-19'!$A$11:$CS$476,95,FALSE)</f>
        <v>0</v>
      </c>
      <c r="CR219" s="3">
        <f>VLOOKUP(A219,'BalanceSheet 15-8-19'!$A$11:$CS$476,96,FALSE)</f>
        <v>0</v>
      </c>
      <c r="CS219" s="3">
        <f t="shared" si="20"/>
        <v>0</v>
      </c>
      <c r="CU219" s="19">
        <f>CS219-('BalanceSheet 15-8-19'!CS219-'BalanceSheet 15-8-19'!CV219-'BalanceSheet 15-8-19'!CW219)</f>
        <v>0</v>
      </c>
      <c r="CW219" s="132">
        <f t="shared" si="21"/>
        <v>0</v>
      </c>
      <c r="CZ219" s="148">
        <f>HLOOKUP(A219,CJE!$I$5:$TV$2054,2050, FALSE)</f>
        <v>0</v>
      </c>
      <c r="DB219" s="148">
        <f t="shared" si="22"/>
        <v>0</v>
      </c>
      <c r="DD219" s="19"/>
    </row>
    <row r="220" spans="1:10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12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U220" s="19">
        <f>CS220-('BalanceSheet 15-8-19'!CS220-'BalanceSheet 15-8-19'!CV220-'BalanceSheet 15-8-19'!CW220)</f>
        <v>0</v>
      </c>
      <c r="CW220" s="132">
        <f t="shared" si="21"/>
        <v>0</v>
      </c>
      <c r="CZ220" s="148"/>
      <c r="DB220" s="148">
        <f t="shared" si="22"/>
        <v>0</v>
      </c>
      <c r="DD220" s="19"/>
    </row>
    <row r="221" spans="1:109" x14ac:dyDescent="0.2">
      <c r="A221" s="3" t="str">
        <f>'BalanceSheet 15-8-19'!A221</f>
        <v>400-102 - Accumulated Amortization</v>
      </c>
      <c r="B221" s="3">
        <f>VLOOKUP(A221,'BalanceSheet 15-8-19'!$A$11:$CN$476,2,FALSE)</f>
        <v>0</v>
      </c>
      <c r="C221" s="3">
        <f>VLOOKUP(A221,'BalanceSheet 15-8-19'!$A$11:$CN$476,3,FALSE)</f>
        <v>0</v>
      </c>
      <c r="D221" s="3">
        <f>VLOOKUP(A221,'BalanceSheet 15-8-19'!$A$11:$CN$476,4,FALSE)</f>
        <v>0</v>
      </c>
      <c r="E221" s="3">
        <f>VLOOKUP(A221,'BalanceSheet 15-8-19'!$A$11:$CN$476,5,FALSE)</f>
        <v>0</v>
      </c>
      <c r="F221" s="3">
        <f>VLOOKUP(A221,'BalanceSheet 15-8-19'!$A$11:$CN$476,6,FALSE)</f>
        <v>0</v>
      </c>
      <c r="G221" s="3">
        <f>VLOOKUP(A221,'BalanceSheet 15-8-19'!$A$11:$CN$476,7,FALSE)</f>
        <v>0</v>
      </c>
      <c r="H221" s="3">
        <f>VLOOKUP(A221,'BalanceSheet 15-8-19'!$A$11:$CN$476,8,FALSE)</f>
        <v>0</v>
      </c>
      <c r="I221" s="3">
        <f>VLOOKUP(A221,'BalanceSheet 15-8-19'!$A$11:$CN$476,9,FALSE)</f>
        <v>0</v>
      </c>
      <c r="J221" s="3"/>
      <c r="K221" s="3">
        <f>VLOOKUP(A221,'BalanceSheet 15-8-19'!$A$11:$CN$476,11,FALSE)</f>
        <v>0</v>
      </c>
      <c r="L221" s="3">
        <f>VLOOKUP(A221,'BalanceSheet 15-8-19'!$A$11:$CN$476,12,FALSE)</f>
        <v>0</v>
      </c>
      <c r="M221" s="3">
        <f>VLOOKUP(A221,'BalanceSheet 15-8-19'!$A$11:$CN$476,13,FALSE)</f>
        <v>0</v>
      </c>
      <c r="N221" s="3">
        <f>VLOOKUP(A221,'BalanceSheet 15-8-19'!$A$11:$CN$476,14,FALSE)</f>
        <v>0</v>
      </c>
      <c r="O221" s="3">
        <f>VLOOKUP(A221,'BalanceSheet 15-8-19'!$A$11:$CN$476,15,FALSE)</f>
        <v>0</v>
      </c>
      <c r="P221" s="3">
        <f>VLOOKUP(A221,'BalanceSheet 15-8-19'!$A$11:$CN$476,16,FALSE)</f>
        <v>0</v>
      </c>
      <c r="Q221" s="3">
        <f>VLOOKUP(A221,'BalanceSheet 15-8-19'!$A$11:$CN$476,17,FALSE)</f>
        <v>0</v>
      </c>
      <c r="R221" s="3">
        <f>VLOOKUP(A221,'BalanceSheet 15-8-19'!$A$11:$CN$476,18,FALSE)</f>
        <v>0</v>
      </c>
      <c r="S221" s="3">
        <f>VLOOKUP(A221,'BalanceSheet 15-8-19'!$A$11:$CN$476,19,FALSE)</f>
        <v>0</v>
      </c>
      <c r="T221" s="3">
        <f>VLOOKUP(A221,'BalanceSheet 15-8-19'!$A$11:$CN$476,20,FALSE)</f>
        <v>0</v>
      </c>
      <c r="U221" s="3">
        <f>VLOOKUP(A221,'BalanceSheet 15-8-19'!$A$11:$CN$476,21,FALSE)</f>
        <v>0</v>
      </c>
      <c r="V221" s="3">
        <f>VLOOKUP(A221,'BalanceSheet 15-8-19'!$A$11:$CN$476,22,FALSE)</f>
        <v>0</v>
      </c>
      <c r="W221" s="3">
        <f>VLOOKUP(A221,'BalanceSheet 15-8-19'!$A$11:$CN$476,23,FALSE)</f>
        <v>0</v>
      </c>
      <c r="X221" s="3">
        <f>VLOOKUP(A221,'BalanceSheet 15-8-19'!$A$11:$CN$476,24,FALSE)</f>
        <v>0</v>
      </c>
      <c r="Y221" s="3">
        <f>VLOOKUP(A221,'BalanceSheet 15-8-19'!$A$11:$CN$476,25,FALSE)</f>
        <v>0</v>
      </c>
      <c r="Z221" s="3">
        <f>VLOOKUP(A221,'BalanceSheet 15-8-19'!$A$11:$CN$476,26,FALSE)</f>
        <v>0</v>
      </c>
      <c r="AA221" s="3">
        <f>VLOOKUP(A221,'BalanceSheet 15-8-19'!$A$11:$CN$476,27,FALSE)</f>
        <v>0</v>
      </c>
      <c r="AB221" s="3">
        <f>VLOOKUP(A221,'BalanceSheet 15-8-19'!$A$11:$CN$476,28,FALSE)</f>
        <v>0</v>
      </c>
      <c r="AC221" s="3">
        <f>VLOOKUP(A221,'BalanceSheet 15-8-19'!$A$11:$CN$476,29,FALSE)</f>
        <v>0</v>
      </c>
      <c r="AD221" s="3">
        <f>VLOOKUP(A221,'BalanceSheet 15-8-19'!$A$11:$CN$476,30,FALSE)</f>
        <v>0</v>
      </c>
      <c r="AE221" s="3">
        <f>VLOOKUP(A221,'BalanceSheet 15-8-19'!$A$11:$CN$476,31,FALSE)</f>
        <v>0</v>
      </c>
      <c r="AF221" s="3">
        <f>VLOOKUP(A221,'BalanceSheet 15-8-19'!$A$11:$CN$476,32,FALSE)</f>
        <v>0</v>
      </c>
      <c r="AG221" s="3">
        <f>VLOOKUP(A221,'BalanceSheet 15-8-19'!$A$11:$CN$476,33,FALSE)</f>
        <v>0</v>
      </c>
      <c r="AH221" s="3">
        <f>VLOOKUP(A221,'BalanceSheet 15-8-19'!$A$11:$CN$476,34,FALSE)</f>
        <v>0</v>
      </c>
      <c r="AI221" s="3">
        <f>VLOOKUP(A221,'BalanceSheet 15-8-19'!$A$11:$CN$476,35,FALSE)</f>
        <v>0</v>
      </c>
      <c r="AJ221" s="3">
        <f>VLOOKUP(A221,'BalanceSheet 15-8-19'!$A$11:$CN$476,36,FALSE)</f>
        <v>0</v>
      </c>
      <c r="AK221" s="3">
        <f>VLOOKUP(A221,'BalanceSheet 15-8-19'!$A$11:$CN$476,37,FALSE)</f>
        <v>0</v>
      </c>
      <c r="AL221" s="3">
        <f>VLOOKUP(A221,'BalanceSheet 15-8-19'!$A$11:$CN$476,38,FALSE)</f>
        <v>0</v>
      </c>
      <c r="AM221" s="3">
        <f>VLOOKUP(A221,'BalanceSheet 15-8-19'!$A$11:$CN$476,39,FALSE)</f>
        <v>0</v>
      </c>
      <c r="AN221" s="3">
        <f>VLOOKUP(A221,'BalanceSheet 15-8-19'!$A$11:$CN$476,40,FALSE)</f>
        <v>0</v>
      </c>
      <c r="AO221" s="3">
        <f>VLOOKUP(A221,'BalanceSheet 15-8-19'!$A$11:$CN$476,41,FALSE)</f>
        <v>0</v>
      </c>
      <c r="AP221" s="3">
        <f>VLOOKUP(A221,'BalanceSheet 15-8-19'!$A$11:$CN$476,42,FALSE)</f>
        <v>0</v>
      </c>
      <c r="AQ221" s="3">
        <f>VLOOKUP(A221,'BalanceSheet 15-8-19'!$A$11:$CN$476,43,FALSE)</f>
        <v>0</v>
      </c>
      <c r="AR221" s="3">
        <f>VLOOKUP(A221,'BalanceSheet 15-8-19'!$A$11:$CN$476,44,FALSE)</f>
        <v>0</v>
      </c>
      <c r="AS221" s="3">
        <f>VLOOKUP(A221,'BalanceSheet 15-8-19'!$A$11:$CN$476,45,FALSE)</f>
        <v>0</v>
      </c>
      <c r="AT221" s="3">
        <f>VLOOKUP(A221,'BalanceSheet 15-8-19'!$A$11:$CN$476,46,FALSE)</f>
        <v>0</v>
      </c>
      <c r="AU221" s="3">
        <f>VLOOKUP(A221,'BalanceSheet 15-8-19'!$A$11:$CN$476,47,FALSE)</f>
        <v>0</v>
      </c>
      <c r="AV221" s="3">
        <f>VLOOKUP(A221,'BalanceSheet 15-8-19'!$A$11:$CN$476,48,FALSE)</f>
        <v>0</v>
      </c>
      <c r="AW221" s="3">
        <f>VLOOKUP(A221,'BalanceSheet 15-8-19'!$A$11:$CN$476,49,FALSE)</f>
        <v>0</v>
      </c>
      <c r="AX221" s="3">
        <f>VLOOKUP(A221,'BalanceSheet 15-8-19'!$A$11:$CN$476,50,FALSE)</f>
        <v>0</v>
      </c>
      <c r="AY221" s="3">
        <f>VLOOKUP(A221,'BalanceSheet 15-8-19'!$A$11:$CN$476,51,FALSE)</f>
        <v>0</v>
      </c>
      <c r="AZ221" s="3">
        <f>VLOOKUP(A221,'BalanceSheet 15-8-19'!$A$11:$CN$476,52,FALSE)</f>
        <v>0</v>
      </c>
      <c r="BA221" s="3">
        <f>VLOOKUP(A221,'BalanceSheet 15-8-19'!$A$11:$CN$476,53,FALSE)</f>
        <v>0</v>
      </c>
      <c r="BB221" s="3">
        <f>VLOOKUP(A221,'BalanceSheet 15-8-19'!$A$11:$CN$476,54,FALSE)</f>
        <v>0</v>
      </c>
      <c r="BC221" s="3">
        <f>VLOOKUP(A221,'BalanceSheet 15-8-19'!$A$11:$CN$476,55,FALSE)</f>
        <v>0</v>
      </c>
      <c r="BD221" s="3">
        <f>VLOOKUP(A221,'BalanceSheet 15-8-19'!$A$11:$CN$476,56,FALSE)</f>
        <v>0</v>
      </c>
      <c r="BE221" s="3">
        <f>VLOOKUP(A221,'BalanceSheet 15-8-19'!$A$11:$CN$476,57,FALSE)</f>
        <v>0</v>
      </c>
      <c r="BF221" s="3">
        <f>VLOOKUP(A221,'BalanceSheet 15-8-19'!$A$11:$CN$476,58,FALSE)</f>
        <v>0</v>
      </c>
      <c r="BG221" s="12">
        <f>VLOOKUP(A221,'BalanceSheet 15-8-19'!$A$11:$CN$476,59,FALSE)</f>
        <v>0</v>
      </c>
      <c r="BH221" s="3">
        <f>VLOOKUP(A221,'BalanceSheet 15-8-19'!$A$11:$CN$476,60,FALSE)</f>
        <v>0</v>
      </c>
      <c r="BI221" s="3">
        <f>VLOOKUP(A221,'BalanceSheet 15-8-19'!$A$11:$CN$476,61,FALSE)</f>
        <v>0</v>
      </c>
      <c r="BJ221" s="3">
        <f>VLOOKUP(A221,'BalanceSheet 15-8-19'!$A$11:$CN$476,62,FALSE)</f>
        <v>0</v>
      </c>
      <c r="BK221" s="3"/>
      <c r="BL221" s="3">
        <f>VLOOKUP(A221,'BalanceSheet 15-8-19'!$A$11:$CN$476,64,FALSE)</f>
        <v>0</v>
      </c>
      <c r="BM221" s="3">
        <f>VLOOKUP(A221,'BalanceSheet 15-8-19'!$A$11:$CN$476,65,FALSE)</f>
        <v>0</v>
      </c>
      <c r="BN221" s="3">
        <f>VLOOKUP(A221,'BalanceSheet 15-8-19'!$A$11:$CN$476,66,FALSE)</f>
        <v>0</v>
      </c>
      <c r="BO221" s="3">
        <f>VLOOKUP(A221,'BalanceSheet 15-8-19'!$A$11:$CN$476,67,FALSE)</f>
        <v>0</v>
      </c>
      <c r="BP221" s="3">
        <f>VLOOKUP(A221,'BalanceSheet 15-8-19'!$A$11:$CN$476,68,FALSE)</f>
        <v>0</v>
      </c>
      <c r="BQ221" s="3">
        <f>VLOOKUP(A221,'BalanceSheet 15-8-19'!$A$11:$CN$476,69,FALSE)</f>
        <v>0</v>
      </c>
      <c r="BR221" s="3">
        <f>VLOOKUP(A221,'BalanceSheet 15-8-19'!$A$11:$CN$476,70,FALSE)</f>
        <v>0</v>
      </c>
      <c r="BS221" s="3">
        <f>VLOOKUP(A221,'BalanceSheet 15-8-19'!$A$11:$CN$476,71,FALSE)</f>
        <v>0</v>
      </c>
      <c r="BT221" s="3">
        <f>VLOOKUP(A221,'BalanceSheet 15-8-19'!$A$11:$CN$476,72,FALSE)</f>
        <v>0</v>
      </c>
      <c r="BU221" s="3">
        <f>VLOOKUP(A221,'BalanceSheet 15-8-19'!$A$11:$CN$476,73,FALSE)</f>
        <v>0</v>
      </c>
      <c r="BV221" s="3">
        <f>VLOOKUP(A221,'BalanceSheet 15-8-19'!$A$11:$CN$476,74,FALSE)</f>
        <v>0</v>
      </c>
      <c r="BW221" s="3">
        <f>VLOOKUP(A221,'BalanceSheet 15-8-19'!$A$11:$CN$476,75,FALSE)</f>
        <v>0</v>
      </c>
      <c r="BX221" s="3">
        <f>VLOOKUP(A221,'BalanceSheet 15-8-19'!$A$11:$CN$476,76,FALSE)</f>
        <v>0</v>
      </c>
      <c r="BY221" s="3">
        <f>VLOOKUP(A221,'BalanceSheet 15-8-19'!$A$11:$CN$476,77,FALSE)</f>
        <v>0</v>
      </c>
      <c r="BZ221" s="3">
        <f>VLOOKUP(A221,'BalanceSheet 15-8-19'!$A$11:$CN$476,78,FALSE)</f>
        <v>0</v>
      </c>
      <c r="CA221" s="3">
        <f>VLOOKUP(A221,'BalanceSheet 15-8-19'!$A$11:$CN$476,79,FALSE)</f>
        <v>0</v>
      </c>
      <c r="CB221" s="3">
        <f>VLOOKUP(A221,'BalanceSheet 15-8-19'!$A$11:$CN$476,80,FALSE)</f>
        <v>0</v>
      </c>
      <c r="CC221" s="3">
        <f>VLOOKUP(A221,'BalanceSheet 15-8-19'!$A$11:$CN$476,81,FALSE)</f>
        <v>0</v>
      </c>
      <c r="CD221" s="3">
        <f>VLOOKUP(A221,'BalanceSheet 15-8-19'!$A$11:$CN$476,82,FALSE)</f>
        <v>0</v>
      </c>
      <c r="CE221" s="3">
        <f>VLOOKUP(A221,'BalanceSheet 15-8-19'!$A$11:$CN$476,83,FALSE)</f>
        <v>0</v>
      </c>
      <c r="CF221" s="3">
        <f>VLOOKUP(A221,'BalanceSheet 15-8-19'!$A$11:$CN$476,84,FALSE)</f>
        <v>0</v>
      </c>
      <c r="CG221" s="3">
        <f>VLOOKUP(A221,'BalanceSheet 15-8-19'!$A$11:$CN$476,85,FALSE)</f>
        <v>0</v>
      </c>
      <c r="CH221" s="3">
        <f>VLOOKUP(A221,'BalanceSheet 15-8-19'!$A$11:$CN$476,86,FALSE)</f>
        <v>0</v>
      </c>
      <c r="CI221" s="3">
        <f>VLOOKUP(A221,'BalanceSheet 15-8-19'!$A$11:$CN$476,87,FALSE)</f>
        <v>0</v>
      </c>
      <c r="CJ221" s="3">
        <f>VLOOKUP(A221,'BalanceSheet 15-8-19'!$A$11:$CN$476,88,FALSE)</f>
        <v>0</v>
      </c>
      <c r="CK221" s="3">
        <f>VLOOKUP(A221,'BalanceSheet 15-8-19'!$A$11:$CN$476,89,FALSE)</f>
        <v>0</v>
      </c>
      <c r="CL221" s="3">
        <f>VLOOKUP(A221,'BalanceSheet 15-8-19'!$A$11:$CN$476,90,FALSE)</f>
        <v>0</v>
      </c>
      <c r="CM221" s="3">
        <f>VLOOKUP(A221,'BalanceSheet 15-8-19'!$A$11:$CN$476,91,FALSE)</f>
        <v>0</v>
      </c>
      <c r="CN221" s="3">
        <f>VLOOKUP(A221,'BalanceSheet 15-8-19'!$A$11:$CS$476,92,FALSE)</f>
        <v>0</v>
      </c>
      <c r="CO221" s="3">
        <f>VLOOKUP(A221,'BalanceSheet 15-8-19'!$A$11:$CS$476,93,FALSE)</f>
        <v>0</v>
      </c>
      <c r="CP221" s="3">
        <f>VLOOKUP(A221,'BalanceSheet 15-8-19'!$A$11:$CS$476,94,FALSE)</f>
        <v>0</v>
      </c>
      <c r="CQ221" s="3">
        <f>VLOOKUP(A221,'BalanceSheet 15-8-19'!$A$11:$CS$476,95,FALSE)</f>
        <v>0</v>
      </c>
      <c r="CR221" s="3">
        <f>VLOOKUP(A221,'BalanceSheet 15-8-19'!$A$11:$CS$476,96,FALSE)</f>
        <v>0</v>
      </c>
      <c r="CS221" s="3">
        <f t="shared" ref="CS221" si="24">SUM(B221:CR221)</f>
        <v>0</v>
      </c>
      <c r="CU221" s="19">
        <f>CS221-('BalanceSheet 15-8-19'!CS221-'BalanceSheet 15-8-19'!CV221-'BalanceSheet 15-8-19'!CW221)</f>
        <v>0</v>
      </c>
      <c r="CW221" s="132">
        <f t="shared" si="21"/>
        <v>0</v>
      </c>
      <c r="CZ221" s="148">
        <f>HLOOKUP(A221,CJE!$I$5:$TV$2054,2050, FALSE)</f>
        <v>0</v>
      </c>
      <c r="DB221" s="148">
        <f t="shared" si="22"/>
        <v>0</v>
      </c>
      <c r="DD221" s="19"/>
      <c r="DE221" s="19"/>
    </row>
    <row r="222" spans="1:109" x14ac:dyDescent="0.2">
      <c r="A222" s="3" t="str">
        <f>'BalanceSheet 15-8-19'!A222</f>
        <v>400-102-01 - Accumulated Amortizaton: Computer Software</v>
      </c>
      <c r="B222" s="3">
        <f>VLOOKUP(A222,'BalanceSheet 15-8-19'!$A$11:$CN$476,2,FALSE)</f>
        <v>0</v>
      </c>
      <c r="C222" s="3">
        <f>VLOOKUP(A222,'BalanceSheet 15-8-19'!$A$11:$CN$476,3,FALSE)</f>
        <v>0</v>
      </c>
      <c r="D222" s="3">
        <f>VLOOKUP(A222,'BalanceSheet 15-8-19'!$A$11:$CN$476,4,FALSE)</f>
        <v>-10472.09</v>
      </c>
      <c r="E222" s="3">
        <f>VLOOKUP(A222,'BalanceSheet 15-8-19'!$A$11:$CN$476,5,FALSE)</f>
        <v>0</v>
      </c>
      <c r="F222" s="3">
        <f>VLOOKUP(A222,'BalanceSheet 15-8-19'!$A$11:$CN$476,6,FALSE)</f>
        <v>1716.7374179999999</v>
      </c>
      <c r="G222" s="3">
        <f>VLOOKUP(A222,'BalanceSheet 15-8-19'!$A$11:$CN$476,7,FALSE)</f>
        <v>1716.7374179999999</v>
      </c>
      <c r="H222" s="3">
        <f>VLOOKUP(A222,'BalanceSheet 15-8-19'!$A$11:$CN$476,8,FALSE)</f>
        <v>1716.7374179999999</v>
      </c>
      <c r="I222" s="3">
        <f>VLOOKUP(A222,'BalanceSheet 15-8-19'!$A$11:$CN$476,9,FALSE)</f>
        <v>1716.7374179999999</v>
      </c>
      <c r="J222" s="3"/>
      <c r="K222" s="3">
        <f>VLOOKUP(A222,'BalanceSheet 15-8-19'!$A$11:$CN$476,11,FALSE)</f>
        <v>1716.7374179999999</v>
      </c>
      <c r="L222" s="3">
        <f>VLOOKUP(A222,'BalanceSheet 15-8-19'!$A$11:$CN$476,12,FALSE)</f>
        <v>1716.7374179999999</v>
      </c>
      <c r="M222" s="3">
        <f>VLOOKUP(A222,'BalanceSheet 15-8-19'!$A$11:$CN$476,13,FALSE)</f>
        <v>1716.7374179999999</v>
      </c>
      <c r="N222" s="3">
        <f>VLOOKUP(A222,'BalanceSheet 15-8-19'!$A$11:$CN$476,14,FALSE)</f>
        <v>1716.7374179999999</v>
      </c>
      <c r="O222" s="3">
        <f>VLOOKUP(A222,'BalanceSheet 15-8-19'!$A$11:$CN$476,15,FALSE)</f>
        <v>1716.7374179999999</v>
      </c>
      <c r="P222" s="3">
        <f>VLOOKUP(A222,'BalanceSheet 15-8-19'!$A$11:$CN$476,16,FALSE)</f>
        <v>1716.7374179999999</v>
      </c>
      <c r="Q222" s="3">
        <f>VLOOKUP(A222,'BalanceSheet 15-8-19'!$A$11:$CN$476,17,FALSE)</f>
        <v>1716.7374179999999</v>
      </c>
      <c r="R222" s="3">
        <f>VLOOKUP(A222,'BalanceSheet 15-8-19'!$A$11:$CN$476,18,FALSE)</f>
        <v>1716.7374179999999</v>
      </c>
      <c r="S222" s="3">
        <f>VLOOKUP(A222,'BalanceSheet 15-8-19'!$A$11:$CN$476,19,FALSE)</f>
        <v>1716.7374179999999</v>
      </c>
      <c r="T222" s="3">
        <f>VLOOKUP(A222,'BalanceSheet 15-8-19'!$A$11:$CN$476,20,FALSE)</f>
        <v>1716.7374179999999</v>
      </c>
      <c r="U222" s="3">
        <f>VLOOKUP(A222,'BalanceSheet 15-8-19'!$A$11:$CN$476,21,FALSE)</f>
        <v>1716.7374179999999</v>
      </c>
      <c r="V222" s="3">
        <f>VLOOKUP(A222,'BalanceSheet 15-8-19'!$A$11:$CN$476,22,FALSE)</f>
        <v>1716.7374179999999</v>
      </c>
      <c r="W222" s="3">
        <f>VLOOKUP(A222,'BalanceSheet 15-8-19'!$A$11:$CN$476,23,FALSE)</f>
        <v>1716.7374179999999</v>
      </c>
      <c r="X222" s="3">
        <f>VLOOKUP(A222,'BalanceSheet 15-8-19'!$A$11:$CN$476,24,FALSE)</f>
        <v>1716.7374179999999</v>
      </c>
      <c r="Y222" s="3">
        <f>VLOOKUP(A222,'BalanceSheet 15-8-19'!$A$11:$CN$476,25,FALSE)</f>
        <v>1716.7374179999999</v>
      </c>
      <c r="Z222" s="3">
        <f>VLOOKUP(A222,'BalanceSheet 15-8-19'!$A$11:$CN$476,26,FALSE)</f>
        <v>1716.7374179999999</v>
      </c>
      <c r="AA222" s="3">
        <f>VLOOKUP(A222,'BalanceSheet 15-8-19'!$A$11:$CN$476,27,FALSE)</f>
        <v>1716.7374179999999</v>
      </c>
      <c r="AB222" s="3">
        <f>VLOOKUP(A222,'BalanceSheet 15-8-19'!$A$11:$CN$476,28,FALSE)</f>
        <v>1716.7374179999999</v>
      </c>
      <c r="AC222" s="3">
        <f>VLOOKUP(A222,'BalanceSheet 15-8-19'!$A$11:$CN$476,29,FALSE)</f>
        <v>1716.7374179999999</v>
      </c>
      <c r="AD222" s="3">
        <f>VLOOKUP(A222,'BalanceSheet 15-8-19'!$A$11:$CN$476,30,FALSE)</f>
        <v>1716.7374179999999</v>
      </c>
      <c r="AE222" s="3">
        <f>VLOOKUP(A222,'BalanceSheet 15-8-19'!$A$11:$CN$476,31,FALSE)</f>
        <v>1716.7374179999999</v>
      </c>
      <c r="AF222" s="3">
        <f>VLOOKUP(A222,'BalanceSheet 15-8-19'!$A$11:$CN$476,32,FALSE)</f>
        <v>1716.7374179999999</v>
      </c>
      <c r="AG222" s="3">
        <f>VLOOKUP(A222,'BalanceSheet 15-8-19'!$A$11:$CN$476,33,FALSE)</f>
        <v>1716.7374179999999</v>
      </c>
      <c r="AH222" s="3">
        <f>VLOOKUP(A222,'BalanceSheet 15-8-19'!$A$11:$CN$476,34,FALSE)</f>
        <v>1716.7374179999999</v>
      </c>
      <c r="AI222" s="3">
        <f>VLOOKUP(A222,'BalanceSheet 15-8-19'!$A$11:$CN$476,35,FALSE)</f>
        <v>1716.7374179999999</v>
      </c>
      <c r="AJ222" s="3">
        <f>VLOOKUP(A222,'BalanceSheet 15-8-19'!$A$11:$CN$476,36,FALSE)</f>
        <v>1716.7374179999999</v>
      </c>
      <c r="AK222" s="3">
        <f>VLOOKUP(A222,'BalanceSheet 15-8-19'!$A$11:$CN$476,37,FALSE)</f>
        <v>1716.7374179999999</v>
      </c>
      <c r="AL222" s="3">
        <f>VLOOKUP(A222,'BalanceSheet 15-8-19'!$A$11:$CN$476,38,FALSE)</f>
        <v>1716.7374179999999</v>
      </c>
      <c r="AM222" s="3">
        <f>VLOOKUP(A222,'BalanceSheet 15-8-19'!$A$11:$CN$476,39,FALSE)</f>
        <v>1716.7374179999999</v>
      </c>
      <c r="AN222" s="3">
        <f>VLOOKUP(A222,'BalanceSheet 15-8-19'!$A$11:$CN$476,40,FALSE)</f>
        <v>1716.7374179999999</v>
      </c>
      <c r="AO222" s="3">
        <f>VLOOKUP(A222,'BalanceSheet 15-8-19'!$A$11:$CN$476,41,FALSE)</f>
        <v>1716.7374179999999</v>
      </c>
      <c r="AP222" s="3">
        <f>VLOOKUP(A222,'BalanceSheet 15-8-19'!$A$11:$CN$476,42,FALSE)</f>
        <v>1716.7374179999999</v>
      </c>
      <c r="AQ222" s="3">
        <f>VLOOKUP(A222,'BalanceSheet 15-8-19'!$A$11:$CN$476,43,FALSE)</f>
        <v>1716.7374179999999</v>
      </c>
      <c r="AR222" s="3">
        <f>VLOOKUP(A222,'BalanceSheet 15-8-19'!$A$11:$CN$476,44,FALSE)</f>
        <v>1716.7374179999999</v>
      </c>
      <c r="AS222" s="3">
        <f>VLOOKUP(A222,'BalanceSheet 15-8-19'!$A$11:$CN$476,45,FALSE)</f>
        <v>1716.7374179999999</v>
      </c>
      <c r="AT222" s="3">
        <f>VLOOKUP(A222,'BalanceSheet 15-8-19'!$A$11:$CN$476,46,FALSE)</f>
        <v>1716.7374179999999</v>
      </c>
      <c r="AU222" s="3">
        <f>VLOOKUP(A222,'BalanceSheet 15-8-19'!$A$11:$CN$476,47,FALSE)</f>
        <v>1716.7374179999999</v>
      </c>
      <c r="AV222" s="3">
        <f>VLOOKUP(A222,'BalanceSheet 15-8-19'!$A$11:$CN$476,48,FALSE)</f>
        <v>1716.7374179999999</v>
      </c>
      <c r="AW222" s="3">
        <f>VLOOKUP(A222,'BalanceSheet 15-8-19'!$A$11:$CN$476,49,FALSE)</f>
        <v>1716.7374179999999</v>
      </c>
      <c r="AX222" s="3">
        <f>VLOOKUP(A222,'BalanceSheet 15-8-19'!$A$11:$CN$476,50,FALSE)</f>
        <v>1716.7374179999999</v>
      </c>
      <c r="AY222" s="3">
        <f>VLOOKUP(A222,'BalanceSheet 15-8-19'!$A$11:$CN$476,51,FALSE)</f>
        <v>1716.7374179999999</v>
      </c>
      <c r="AZ222" s="3">
        <f>VLOOKUP(A222,'BalanceSheet 15-8-19'!$A$11:$CN$476,52,FALSE)</f>
        <v>1716.7374179999999</v>
      </c>
      <c r="BA222" s="3">
        <f>VLOOKUP(A222,'BalanceSheet 15-8-19'!$A$11:$CN$476,53,FALSE)</f>
        <v>1716.7374179999999</v>
      </c>
      <c r="BB222" s="3">
        <f>VLOOKUP(A222,'BalanceSheet 15-8-19'!$A$11:$CN$476,54,FALSE)</f>
        <v>1716.7374179999999</v>
      </c>
      <c r="BC222" s="3">
        <f>VLOOKUP(A222,'BalanceSheet 15-8-19'!$A$11:$CN$476,55,FALSE)</f>
        <v>1716.7374179999999</v>
      </c>
      <c r="BD222" s="3">
        <f>VLOOKUP(A222,'BalanceSheet 15-8-19'!$A$11:$CN$476,56,FALSE)</f>
        <v>1716.7374179999999</v>
      </c>
      <c r="BE222" s="3">
        <f>VLOOKUP(A222,'BalanceSheet 15-8-19'!$A$11:$CN$476,57,FALSE)</f>
        <v>1716.7374179999999</v>
      </c>
      <c r="BF222" s="3">
        <f>VLOOKUP(A222,'BalanceSheet 15-8-19'!$A$11:$CN$476,58,FALSE)</f>
        <v>1716.7374179999999</v>
      </c>
      <c r="BG222" s="12">
        <f>VLOOKUP(A222,'BalanceSheet 15-8-19'!$A$11:$CN$476,59,FALSE)</f>
        <v>1716.7374179999999</v>
      </c>
      <c r="BH222" s="3">
        <f>VLOOKUP(A222,'BalanceSheet 15-8-19'!$A$11:$CN$476,60,FALSE)</f>
        <v>1716.7374179999999</v>
      </c>
      <c r="BI222" s="3">
        <f>VLOOKUP(A222,'BalanceSheet 15-8-19'!$A$11:$CN$476,61,FALSE)</f>
        <v>1716.7374179999999</v>
      </c>
      <c r="BJ222" s="3">
        <f>VLOOKUP(A222,'BalanceSheet 15-8-19'!$A$11:$CN$476,62,FALSE)</f>
        <v>1716.7374179999999</v>
      </c>
      <c r="BK222" s="3"/>
      <c r="BL222" s="3">
        <f>VLOOKUP(A222,'BalanceSheet 15-8-19'!$A$11:$CN$476,64,FALSE)</f>
        <v>1716.7374179999999</v>
      </c>
      <c r="BM222" s="3">
        <f>VLOOKUP(A222,'BalanceSheet 15-8-19'!$A$11:$CN$476,65,FALSE)</f>
        <v>1716.7374179999999</v>
      </c>
      <c r="BN222" s="3">
        <f>VLOOKUP(A222,'BalanceSheet 15-8-19'!$A$11:$CN$476,66,FALSE)</f>
        <v>1716.7374179999999</v>
      </c>
      <c r="BO222" s="3">
        <f>VLOOKUP(A222,'BalanceSheet 15-8-19'!$A$11:$CN$476,67,FALSE)</f>
        <v>1716.7374179999999</v>
      </c>
      <c r="BP222" s="3">
        <f>VLOOKUP(A222,'BalanceSheet 15-8-19'!$A$11:$CN$476,68,FALSE)</f>
        <v>1716.7374179999999</v>
      </c>
      <c r="BQ222" s="3">
        <f>VLOOKUP(A222,'BalanceSheet 15-8-19'!$A$11:$CN$476,69,FALSE)</f>
        <v>1716.7374179999999</v>
      </c>
      <c r="BR222" s="3">
        <f>VLOOKUP(A222,'BalanceSheet 15-8-19'!$A$11:$CN$476,70,FALSE)</f>
        <v>1716.7374179999999</v>
      </c>
      <c r="BS222" s="3">
        <f>VLOOKUP(A222,'BalanceSheet 15-8-19'!$A$11:$CN$476,71,FALSE)</f>
        <v>1716.7374179999999</v>
      </c>
      <c r="BT222" s="3">
        <f>VLOOKUP(A222,'BalanceSheet 15-8-19'!$A$11:$CN$476,72,FALSE)</f>
        <v>1716.7374179999999</v>
      </c>
      <c r="BU222" s="3">
        <f>VLOOKUP(A222,'BalanceSheet 15-8-19'!$A$11:$CN$476,73,FALSE)</f>
        <v>1716.7374179999999</v>
      </c>
      <c r="BV222" s="3">
        <f>VLOOKUP(A222,'BalanceSheet 15-8-19'!$A$11:$CN$476,74,FALSE)</f>
        <v>1716.7374179999999</v>
      </c>
      <c r="BW222" s="3">
        <f>VLOOKUP(A222,'BalanceSheet 15-8-19'!$A$11:$CN$476,75,FALSE)</f>
        <v>1716.7374179999999</v>
      </c>
      <c r="BX222" s="3">
        <f>VLOOKUP(A222,'BalanceSheet 15-8-19'!$A$11:$CN$476,76,FALSE)</f>
        <v>1716.7374179999999</v>
      </c>
      <c r="BY222" s="3">
        <f>VLOOKUP(A222,'BalanceSheet 15-8-19'!$A$11:$CN$476,77,FALSE)</f>
        <v>1716.7374179999999</v>
      </c>
      <c r="BZ222" s="3">
        <f>VLOOKUP(A222,'BalanceSheet 15-8-19'!$A$11:$CN$476,78,FALSE)</f>
        <v>1716.7374179999999</v>
      </c>
      <c r="CA222" s="3">
        <f>VLOOKUP(A222,'BalanceSheet 15-8-19'!$A$11:$CN$476,79,FALSE)</f>
        <v>1716.7374179999999</v>
      </c>
      <c r="CB222" s="3">
        <f>VLOOKUP(A222,'BalanceSheet 15-8-19'!$A$11:$CN$476,80,FALSE)</f>
        <v>1716.7374179999999</v>
      </c>
      <c r="CC222" s="3">
        <f>VLOOKUP(A222,'BalanceSheet 15-8-19'!$A$11:$CN$476,81,FALSE)</f>
        <v>1716.7374179999999</v>
      </c>
      <c r="CD222" s="3">
        <f>VLOOKUP(A222,'BalanceSheet 15-8-19'!$A$11:$CN$476,82,FALSE)</f>
        <v>1716.7374179999999</v>
      </c>
      <c r="CE222" s="3">
        <f>VLOOKUP(A222,'BalanceSheet 15-8-19'!$A$11:$CN$476,83,FALSE)</f>
        <v>1716.7374179999999</v>
      </c>
      <c r="CF222" s="3">
        <f>VLOOKUP(A222,'BalanceSheet 15-8-19'!$A$11:$CN$476,84,FALSE)</f>
        <v>1716.7374179999999</v>
      </c>
      <c r="CG222" s="3">
        <f>VLOOKUP(A222,'BalanceSheet 15-8-19'!$A$11:$CN$476,85,FALSE)</f>
        <v>1716.7374179999999</v>
      </c>
      <c r="CH222" s="3">
        <f>VLOOKUP(A222,'BalanceSheet 15-8-19'!$A$11:$CN$476,86,FALSE)</f>
        <v>1716.7374179999999</v>
      </c>
      <c r="CI222" s="3">
        <f>VLOOKUP(A222,'BalanceSheet 15-8-19'!$A$11:$CN$476,87,FALSE)</f>
        <v>1716.7374179999999</v>
      </c>
      <c r="CJ222" s="3">
        <f>VLOOKUP(A222,'BalanceSheet 15-8-19'!$A$11:$CN$476,88,FALSE)</f>
        <v>1716.7374179999999</v>
      </c>
      <c r="CK222" s="3">
        <f>VLOOKUP(A222,'BalanceSheet 15-8-19'!$A$11:$CN$476,89,FALSE)</f>
        <v>1716.7374179999999</v>
      </c>
      <c r="CL222" s="3">
        <f>VLOOKUP(A222,'BalanceSheet 15-8-19'!$A$11:$CN$476,90,FALSE)</f>
        <v>1716.7374179999999</v>
      </c>
      <c r="CM222" s="3">
        <f>VLOOKUP(A222,'BalanceSheet 15-8-19'!$A$11:$CN$476,91,FALSE)</f>
        <v>1716.7374179999999</v>
      </c>
      <c r="CN222" s="3">
        <f>VLOOKUP(A222,'BalanceSheet 15-8-19'!$A$11:$CS$476,92,FALSE)</f>
        <v>1716.7374179999999</v>
      </c>
      <c r="CO222" s="3">
        <f>VLOOKUP(A222,'BalanceSheet 15-8-19'!$A$11:$CS$476,93,FALSE)</f>
        <v>1716.7374179999999</v>
      </c>
      <c r="CP222" s="3">
        <f>VLOOKUP(A222,'BalanceSheet 15-8-19'!$A$11:$CS$476,94,FALSE)</f>
        <v>1716.7374179999999</v>
      </c>
      <c r="CQ222" s="3">
        <f>VLOOKUP(A222,'BalanceSheet 15-8-19'!$A$11:$CS$476,95,FALSE)</f>
        <v>1716.7374179999999</v>
      </c>
      <c r="CR222" s="3">
        <f>VLOOKUP(A222,'BalanceSheet 15-8-19'!$A$11:$CS$476,96,FALSE)</f>
        <v>1716.7374179999999</v>
      </c>
      <c r="CS222" s="3">
        <f t="shared" si="20"/>
        <v>142317.54020200012</v>
      </c>
      <c r="CU222" s="19">
        <f>CS222-('BalanceSheet 15-8-19'!CS222-'BalanceSheet 15-8-19'!CV222-'BalanceSheet 15-8-19'!CW222)</f>
        <v>0</v>
      </c>
      <c r="CW222" s="132">
        <f t="shared" si="21"/>
        <v>46351.910285999984</v>
      </c>
      <c r="CZ222" s="148">
        <f>HLOOKUP(A222,CJE!$I$5:$TV$2054,2050, FALSE)</f>
        <v>0</v>
      </c>
      <c r="DB222" s="148">
        <f t="shared" si="22"/>
        <v>95965.62991600002</v>
      </c>
    </row>
    <row r="223" spans="1:109" x14ac:dyDescent="0.2">
      <c r="A223" s="3" t="str">
        <f>'BalanceSheet 15-8-19'!A223</f>
        <v>400-102-04 - Accumulated Amortization: Trade Mark</v>
      </c>
      <c r="B223" s="3">
        <f>VLOOKUP(A223,'BalanceSheet 15-8-19'!$A$11:$CN$476,2,FALSE)</f>
        <v>0</v>
      </c>
      <c r="C223" s="3">
        <f>VLOOKUP(A223,'BalanceSheet 15-8-19'!$A$11:$CN$476,3,FALSE)</f>
        <v>0</v>
      </c>
      <c r="D223" s="3">
        <f>VLOOKUP(A223,'BalanceSheet 15-8-19'!$A$11:$CN$476,4,FALSE)</f>
        <v>0</v>
      </c>
      <c r="E223" s="3">
        <f>VLOOKUP(A223,'BalanceSheet 15-8-19'!$A$11:$CN$476,5,FALSE)</f>
        <v>0</v>
      </c>
      <c r="F223" s="3">
        <f>VLOOKUP(A223,'BalanceSheet 15-8-19'!$A$11:$CN$476,6,FALSE)</f>
        <v>0</v>
      </c>
      <c r="G223" s="3">
        <f>VLOOKUP(A223,'BalanceSheet 15-8-19'!$A$11:$CN$476,7,FALSE)</f>
        <v>0</v>
      </c>
      <c r="H223" s="3">
        <f>VLOOKUP(A223,'BalanceSheet 15-8-19'!$A$11:$CN$476,8,FALSE)</f>
        <v>0</v>
      </c>
      <c r="I223" s="3">
        <f>VLOOKUP(A223,'BalanceSheet 15-8-19'!$A$11:$CN$476,9,FALSE)</f>
        <v>0</v>
      </c>
      <c r="J223" s="3"/>
      <c r="K223" s="3">
        <f>VLOOKUP(A223,'BalanceSheet 15-8-19'!$A$11:$CN$476,11,FALSE)</f>
        <v>0</v>
      </c>
      <c r="L223" s="3">
        <f>VLOOKUP(A223,'BalanceSheet 15-8-19'!$A$11:$CN$476,12,FALSE)</f>
        <v>0</v>
      </c>
      <c r="M223" s="3">
        <f>VLOOKUP(A223,'BalanceSheet 15-8-19'!$A$11:$CN$476,13,FALSE)</f>
        <v>0</v>
      </c>
      <c r="N223" s="3">
        <f>VLOOKUP(A223,'BalanceSheet 15-8-19'!$A$11:$CN$476,14,FALSE)</f>
        <v>0</v>
      </c>
      <c r="O223" s="3">
        <f>VLOOKUP(A223,'BalanceSheet 15-8-19'!$A$11:$CN$476,15,FALSE)</f>
        <v>0</v>
      </c>
      <c r="P223" s="3">
        <f>VLOOKUP(A223,'BalanceSheet 15-8-19'!$A$11:$CN$476,16,FALSE)</f>
        <v>0</v>
      </c>
      <c r="Q223" s="3">
        <f>VLOOKUP(A223,'BalanceSheet 15-8-19'!$A$11:$CN$476,17,FALSE)</f>
        <v>0</v>
      </c>
      <c r="R223" s="3">
        <f>VLOOKUP(A223,'BalanceSheet 15-8-19'!$A$11:$CN$476,18,FALSE)</f>
        <v>0</v>
      </c>
      <c r="S223" s="3">
        <f>VLOOKUP(A223,'BalanceSheet 15-8-19'!$A$11:$CN$476,19,FALSE)</f>
        <v>0</v>
      </c>
      <c r="T223" s="3">
        <f>VLOOKUP(A223,'BalanceSheet 15-8-19'!$A$11:$CN$476,20,FALSE)</f>
        <v>0</v>
      </c>
      <c r="U223" s="3">
        <f>VLOOKUP(A223,'BalanceSheet 15-8-19'!$A$11:$CN$476,21,FALSE)</f>
        <v>0</v>
      </c>
      <c r="V223" s="3">
        <f>VLOOKUP(A223,'BalanceSheet 15-8-19'!$A$11:$CN$476,22,FALSE)</f>
        <v>0</v>
      </c>
      <c r="W223" s="3">
        <f>VLOOKUP(A223,'BalanceSheet 15-8-19'!$A$11:$CN$476,23,FALSE)</f>
        <v>0</v>
      </c>
      <c r="X223" s="3">
        <f>VLOOKUP(A223,'BalanceSheet 15-8-19'!$A$11:$CN$476,24,FALSE)</f>
        <v>0</v>
      </c>
      <c r="Y223" s="3">
        <f>VLOOKUP(A223,'BalanceSheet 15-8-19'!$A$11:$CN$476,25,FALSE)</f>
        <v>0</v>
      </c>
      <c r="Z223" s="3">
        <f>VLOOKUP(A223,'BalanceSheet 15-8-19'!$A$11:$CN$476,26,FALSE)</f>
        <v>0</v>
      </c>
      <c r="AA223" s="3">
        <f>VLOOKUP(A223,'BalanceSheet 15-8-19'!$A$11:$CN$476,27,FALSE)</f>
        <v>0</v>
      </c>
      <c r="AB223" s="3">
        <f>VLOOKUP(A223,'BalanceSheet 15-8-19'!$A$11:$CN$476,28,FALSE)</f>
        <v>0</v>
      </c>
      <c r="AC223" s="3">
        <f>VLOOKUP(A223,'BalanceSheet 15-8-19'!$A$11:$CN$476,29,FALSE)</f>
        <v>0</v>
      </c>
      <c r="AD223" s="3">
        <f>VLOOKUP(A223,'BalanceSheet 15-8-19'!$A$11:$CN$476,30,FALSE)</f>
        <v>0</v>
      </c>
      <c r="AE223" s="3">
        <f>VLOOKUP(A223,'BalanceSheet 15-8-19'!$A$11:$CN$476,31,FALSE)</f>
        <v>0</v>
      </c>
      <c r="AF223" s="3">
        <f>VLOOKUP(A223,'BalanceSheet 15-8-19'!$A$11:$CN$476,32,FALSE)</f>
        <v>0</v>
      </c>
      <c r="AG223" s="3">
        <f>VLOOKUP(A223,'BalanceSheet 15-8-19'!$A$11:$CN$476,33,FALSE)</f>
        <v>0</v>
      </c>
      <c r="AH223" s="3">
        <f>VLOOKUP(A223,'BalanceSheet 15-8-19'!$A$11:$CN$476,34,FALSE)</f>
        <v>0</v>
      </c>
      <c r="AI223" s="3">
        <f>VLOOKUP(A223,'BalanceSheet 15-8-19'!$A$11:$CN$476,35,FALSE)</f>
        <v>0</v>
      </c>
      <c r="AJ223" s="3">
        <f>VLOOKUP(A223,'BalanceSheet 15-8-19'!$A$11:$CN$476,36,FALSE)</f>
        <v>0</v>
      </c>
      <c r="AK223" s="3">
        <f>VLOOKUP(A223,'BalanceSheet 15-8-19'!$A$11:$CN$476,37,FALSE)</f>
        <v>0</v>
      </c>
      <c r="AL223" s="3">
        <f>VLOOKUP(A223,'BalanceSheet 15-8-19'!$A$11:$CN$476,38,FALSE)</f>
        <v>0</v>
      </c>
      <c r="AM223" s="3">
        <f>VLOOKUP(A223,'BalanceSheet 15-8-19'!$A$11:$CN$476,39,FALSE)</f>
        <v>0</v>
      </c>
      <c r="AN223" s="3">
        <f>VLOOKUP(A223,'BalanceSheet 15-8-19'!$A$11:$CN$476,40,FALSE)</f>
        <v>0</v>
      </c>
      <c r="AO223" s="3">
        <f>VLOOKUP(A223,'BalanceSheet 15-8-19'!$A$11:$CN$476,41,FALSE)</f>
        <v>0</v>
      </c>
      <c r="AP223" s="3">
        <f>VLOOKUP(A223,'BalanceSheet 15-8-19'!$A$11:$CN$476,42,FALSE)</f>
        <v>0</v>
      </c>
      <c r="AQ223" s="3">
        <f>VLOOKUP(A223,'BalanceSheet 15-8-19'!$A$11:$CN$476,43,FALSE)</f>
        <v>0</v>
      </c>
      <c r="AR223" s="3">
        <f>VLOOKUP(A223,'BalanceSheet 15-8-19'!$A$11:$CN$476,44,FALSE)</f>
        <v>0</v>
      </c>
      <c r="AS223" s="3">
        <f>VLOOKUP(A223,'BalanceSheet 15-8-19'!$A$11:$CN$476,45,FALSE)</f>
        <v>0</v>
      </c>
      <c r="AT223" s="3">
        <f>VLOOKUP(A223,'BalanceSheet 15-8-19'!$A$11:$CN$476,46,FALSE)</f>
        <v>0</v>
      </c>
      <c r="AU223" s="3">
        <f>VLOOKUP(A223,'BalanceSheet 15-8-19'!$A$11:$CN$476,47,FALSE)</f>
        <v>0</v>
      </c>
      <c r="AV223" s="3">
        <f>VLOOKUP(A223,'BalanceSheet 15-8-19'!$A$11:$CN$476,48,FALSE)</f>
        <v>0</v>
      </c>
      <c r="AW223" s="3">
        <f>VLOOKUP(A223,'BalanceSheet 15-8-19'!$A$11:$CN$476,49,FALSE)</f>
        <v>0</v>
      </c>
      <c r="AX223" s="3">
        <f>VLOOKUP(A223,'BalanceSheet 15-8-19'!$A$11:$CN$476,50,FALSE)</f>
        <v>0</v>
      </c>
      <c r="AY223" s="3">
        <f>VLOOKUP(A223,'BalanceSheet 15-8-19'!$A$11:$CN$476,51,FALSE)</f>
        <v>0</v>
      </c>
      <c r="AZ223" s="3">
        <f>VLOOKUP(A223,'BalanceSheet 15-8-19'!$A$11:$CN$476,52,FALSE)</f>
        <v>0</v>
      </c>
      <c r="BA223" s="3">
        <f>VLOOKUP(A223,'BalanceSheet 15-8-19'!$A$11:$CN$476,53,FALSE)</f>
        <v>0</v>
      </c>
      <c r="BB223" s="3">
        <f>VLOOKUP(A223,'BalanceSheet 15-8-19'!$A$11:$CN$476,54,FALSE)</f>
        <v>0</v>
      </c>
      <c r="BC223" s="3">
        <f>VLOOKUP(A223,'BalanceSheet 15-8-19'!$A$11:$CN$476,55,FALSE)</f>
        <v>0</v>
      </c>
      <c r="BD223" s="3">
        <f>VLOOKUP(A223,'BalanceSheet 15-8-19'!$A$11:$CN$476,56,FALSE)</f>
        <v>0</v>
      </c>
      <c r="BE223" s="3">
        <f>VLOOKUP(A223,'BalanceSheet 15-8-19'!$A$11:$CN$476,57,FALSE)</f>
        <v>0</v>
      </c>
      <c r="BF223" s="3">
        <f>VLOOKUP(A223,'BalanceSheet 15-8-19'!$A$11:$CN$476,58,FALSE)</f>
        <v>0</v>
      </c>
      <c r="BG223" s="12">
        <f>VLOOKUP(A223,'BalanceSheet 15-8-19'!$A$11:$CN$476,59,FALSE)</f>
        <v>0</v>
      </c>
      <c r="BH223" s="3">
        <f>VLOOKUP(A223,'BalanceSheet 15-8-19'!$A$11:$CN$476,60,FALSE)</f>
        <v>0</v>
      </c>
      <c r="BI223" s="3">
        <f>VLOOKUP(A223,'BalanceSheet 15-8-19'!$A$11:$CN$476,61,FALSE)</f>
        <v>0</v>
      </c>
      <c r="BJ223" s="3">
        <f>VLOOKUP(A223,'BalanceSheet 15-8-19'!$A$11:$CN$476,62,FALSE)</f>
        <v>0</v>
      </c>
      <c r="BK223" s="3"/>
      <c r="BL223" s="3">
        <f>VLOOKUP(A223,'BalanceSheet 15-8-19'!$A$11:$CN$476,64,FALSE)</f>
        <v>0</v>
      </c>
      <c r="BM223" s="3">
        <f>VLOOKUP(A223,'BalanceSheet 15-8-19'!$A$11:$CN$476,65,FALSE)</f>
        <v>0</v>
      </c>
      <c r="BN223" s="3">
        <f>VLOOKUP(A223,'BalanceSheet 15-8-19'!$A$11:$CN$476,66,FALSE)</f>
        <v>0</v>
      </c>
      <c r="BO223" s="3">
        <f>VLOOKUP(A223,'BalanceSheet 15-8-19'!$A$11:$CN$476,67,FALSE)</f>
        <v>0</v>
      </c>
      <c r="BP223" s="3">
        <f>VLOOKUP(A223,'BalanceSheet 15-8-19'!$A$11:$CN$476,68,FALSE)</f>
        <v>0</v>
      </c>
      <c r="BQ223" s="3">
        <f>VLOOKUP(A223,'BalanceSheet 15-8-19'!$A$11:$CN$476,69,FALSE)</f>
        <v>0</v>
      </c>
      <c r="BR223" s="3">
        <f>VLOOKUP(A223,'BalanceSheet 15-8-19'!$A$11:$CN$476,70,FALSE)</f>
        <v>0</v>
      </c>
      <c r="BS223" s="3">
        <f>VLOOKUP(A223,'BalanceSheet 15-8-19'!$A$11:$CN$476,71,FALSE)</f>
        <v>0</v>
      </c>
      <c r="BT223" s="3">
        <f>VLOOKUP(A223,'BalanceSheet 15-8-19'!$A$11:$CN$476,72,FALSE)</f>
        <v>0</v>
      </c>
      <c r="BU223" s="3">
        <f>VLOOKUP(A223,'BalanceSheet 15-8-19'!$A$11:$CN$476,73,FALSE)</f>
        <v>0</v>
      </c>
      <c r="BV223" s="3">
        <f>VLOOKUP(A223,'BalanceSheet 15-8-19'!$A$11:$CN$476,74,FALSE)</f>
        <v>0</v>
      </c>
      <c r="BW223" s="3">
        <f>VLOOKUP(A223,'BalanceSheet 15-8-19'!$A$11:$CN$476,75,FALSE)</f>
        <v>0</v>
      </c>
      <c r="BX223" s="3">
        <f>VLOOKUP(A223,'BalanceSheet 15-8-19'!$A$11:$CN$476,76,FALSE)</f>
        <v>0</v>
      </c>
      <c r="BY223" s="3">
        <f>VLOOKUP(A223,'BalanceSheet 15-8-19'!$A$11:$CN$476,77,FALSE)</f>
        <v>0</v>
      </c>
      <c r="BZ223" s="3">
        <f>VLOOKUP(A223,'BalanceSheet 15-8-19'!$A$11:$CN$476,78,FALSE)</f>
        <v>0</v>
      </c>
      <c r="CA223" s="3">
        <f>VLOOKUP(A223,'BalanceSheet 15-8-19'!$A$11:$CN$476,79,FALSE)</f>
        <v>0</v>
      </c>
      <c r="CB223" s="3">
        <f>VLOOKUP(A223,'BalanceSheet 15-8-19'!$A$11:$CN$476,80,FALSE)</f>
        <v>0</v>
      </c>
      <c r="CC223" s="3">
        <f>VLOOKUP(A223,'BalanceSheet 15-8-19'!$A$11:$CN$476,81,FALSE)</f>
        <v>0</v>
      </c>
      <c r="CD223" s="3">
        <f>VLOOKUP(A223,'BalanceSheet 15-8-19'!$A$11:$CN$476,82,FALSE)</f>
        <v>0</v>
      </c>
      <c r="CE223" s="3">
        <f>VLOOKUP(A223,'BalanceSheet 15-8-19'!$A$11:$CN$476,83,FALSE)</f>
        <v>0</v>
      </c>
      <c r="CF223" s="3">
        <f>VLOOKUP(A223,'BalanceSheet 15-8-19'!$A$11:$CN$476,84,FALSE)</f>
        <v>0</v>
      </c>
      <c r="CG223" s="3">
        <f>VLOOKUP(A223,'BalanceSheet 15-8-19'!$A$11:$CN$476,85,FALSE)</f>
        <v>0</v>
      </c>
      <c r="CH223" s="3">
        <f>VLOOKUP(A223,'BalanceSheet 15-8-19'!$A$11:$CN$476,86,FALSE)</f>
        <v>0</v>
      </c>
      <c r="CI223" s="3">
        <f>VLOOKUP(A223,'BalanceSheet 15-8-19'!$A$11:$CN$476,87,FALSE)</f>
        <v>0</v>
      </c>
      <c r="CJ223" s="3">
        <f>VLOOKUP(A223,'BalanceSheet 15-8-19'!$A$11:$CN$476,88,FALSE)</f>
        <v>0</v>
      </c>
      <c r="CK223" s="3">
        <f>VLOOKUP(A223,'BalanceSheet 15-8-19'!$A$11:$CN$476,89,FALSE)</f>
        <v>0</v>
      </c>
      <c r="CL223" s="3">
        <f>VLOOKUP(A223,'BalanceSheet 15-8-19'!$A$11:$CN$476,90,FALSE)</f>
        <v>0</v>
      </c>
      <c r="CM223" s="3">
        <f>VLOOKUP(A223,'BalanceSheet 15-8-19'!$A$11:$CN$476,91,FALSE)</f>
        <v>0</v>
      </c>
      <c r="CN223" s="3">
        <f>VLOOKUP(A223,'BalanceSheet 15-8-19'!$A$11:$CS$476,92,FALSE)</f>
        <v>0</v>
      </c>
      <c r="CO223" s="3">
        <f>VLOOKUP(A223,'BalanceSheet 15-8-19'!$A$11:$CS$476,93,FALSE)</f>
        <v>0</v>
      </c>
      <c r="CP223" s="3">
        <f>VLOOKUP(A223,'BalanceSheet 15-8-19'!$A$11:$CS$476,94,FALSE)</f>
        <v>0</v>
      </c>
      <c r="CQ223" s="3">
        <f>VLOOKUP(A223,'BalanceSheet 15-8-19'!$A$11:$CS$476,95,FALSE)</f>
        <v>0</v>
      </c>
      <c r="CR223" s="3">
        <f>VLOOKUP(A223,'BalanceSheet 15-8-19'!$A$11:$CS$476,96,FALSE)</f>
        <v>0</v>
      </c>
      <c r="CS223" s="3">
        <f t="shared" si="20"/>
        <v>0</v>
      </c>
      <c r="CU223" s="19">
        <f>CS223-('BalanceSheet 15-8-19'!CS223-'BalanceSheet 15-8-19'!CV223-'BalanceSheet 15-8-19'!CW223)</f>
        <v>0</v>
      </c>
      <c r="CW223" s="132">
        <f t="shared" si="21"/>
        <v>0</v>
      </c>
      <c r="CZ223" s="148">
        <f>HLOOKUP(A223,CJE!$I$5:$TV$2054,2050, FALSE)</f>
        <v>0</v>
      </c>
      <c r="DB223" s="148">
        <f t="shared" si="22"/>
        <v>0</v>
      </c>
    </row>
    <row r="224" spans="1:109" x14ac:dyDescent="0.2">
      <c r="A224" s="3" t="str">
        <f>'BalanceSheet 15-8-19'!A224</f>
        <v>400-102-05 - Accumulated Amortization - Renovation</v>
      </c>
      <c r="B224" s="10">
        <f>VLOOKUP(A224,'BalanceSheet 15-8-19'!$A$11:$CN$476,2,FALSE)</f>
        <v>0</v>
      </c>
      <c r="C224" s="10">
        <f>VLOOKUP(A224,'BalanceSheet 15-8-19'!$A$11:$CN$476,3,FALSE)</f>
        <v>0</v>
      </c>
      <c r="D224" s="10">
        <f>VLOOKUP(A224,'BalanceSheet 15-8-19'!$A$11:$CN$476,4,FALSE)</f>
        <v>0</v>
      </c>
      <c r="E224" s="10">
        <f>VLOOKUP(A224,'BalanceSheet 15-8-19'!$A$11:$CN$476,5,FALSE)</f>
        <v>0</v>
      </c>
      <c r="F224" s="10">
        <f>VLOOKUP(A224,'BalanceSheet 15-8-19'!$A$11:$CN$476,6,FALSE)</f>
        <v>0</v>
      </c>
      <c r="G224" s="10">
        <f>VLOOKUP(A224,'BalanceSheet 15-8-19'!$A$11:$CN$476,7,FALSE)</f>
        <v>0</v>
      </c>
      <c r="H224" s="10">
        <f>VLOOKUP(A224,'BalanceSheet 15-8-19'!$A$11:$CN$476,8,FALSE)</f>
        <v>0</v>
      </c>
      <c r="I224" s="10">
        <f>VLOOKUP(A224,'BalanceSheet 15-8-19'!$A$11:$CN$476,9,FALSE)</f>
        <v>0</v>
      </c>
      <c r="J224" s="10"/>
      <c r="K224" s="10">
        <f>VLOOKUP(A224,'BalanceSheet 15-8-19'!$A$11:$CN$476,11,FALSE)</f>
        <v>0</v>
      </c>
      <c r="L224" s="10">
        <f>VLOOKUP(A224,'BalanceSheet 15-8-19'!$A$11:$CN$476,12,FALSE)</f>
        <v>0</v>
      </c>
      <c r="M224" s="10">
        <f>VLOOKUP(A224,'BalanceSheet 15-8-19'!$A$11:$CN$476,13,FALSE)</f>
        <v>0</v>
      </c>
      <c r="N224" s="10">
        <f>VLOOKUP(A224,'BalanceSheet 15-8-19'!$A$11:$CN$476,14,FALSE)</f>
        <v>0</v>
      </c>
      <c r="O224" s="10">
        <f>VLOOKUP(A224,'BalanceSheet 15-8-19'!$A$11:$CN$476,15,FALSE)</f>
        <v>0</v>
      </c>
      <c r="P224" s="10">
        <f>VLOOKUP(A224,'BalanceSheet 15-8-19'!$A$11:$CN$476,16,FALSE)</f>
        <v>0</v>
      </c>
      <c r="Q224" s="10">
        <f>VLOOKUP(A224,'BalanceSheet 15-8-19'!$A$11:$CN$476,17,FALSE)</f>
        <v>0</v>
      </c>
      <c r="R224" s="10">
        <f>VLOOKUP(A224,'BalanceSheet 15-8-19'!$A$11:$CN$476,18,FALSE)</f>
        <v>0</v>
      </c>
      <c r="S224" s="10">
        <f>VLOOKUP(A224,'BalanceSheet 15-8-19'!$A$11:$CN$476,19,FALSE)</f>
        <v>0</v>
      </c>
      <c r="T224" s="10">
        <f>VLOOKUP(A224,'BalanceSheet 15-8-19'!$A$11:$CN$476,20,FALSE)</f>
        <v>0</v>
      </c>
      <c r="U224" s="10">
        <f>VLOOKUP(A224,'BalanceSheet 15-8-19'!$A$11:$CN$476,21,FALSE)</f>
        <v>0</v>
      </c>
      <c r="V224" s="10">
        <f>VLOOKUP(A224,'BalanceSheet 15-8-19'!$A$11:$CN$476,22,FALSE)</f>
        <v>0</v>
      </c>
      <c r="W224" s="10">
        <f>VLOOKUP(A224,'BalanceSheet 15-8-19'!$A$11:$CN$476,23,FALSE)</f>
        <v>0</v>
      </c>
      <c r="X224" s="10">
        <f>VLOOKUP(A224,'BalanceSheet 15-8-19'!$A$11:$CN$476,24,FALSE)</f>
        <v>0</v>
      </c>
      <c r="Y224" s="10">
        <f>VLOOKUP(A224,'BalanceSheet 15-8-19'!$A$11:$CN$476,25,FALSE)</f>
        <v>0</v>
      </c>
      <c r="Z224" s="10">
        <f>VLOOKUP(A224,'BalanceSheet 15-8-19'!$A$11:$CN$476,26,FALSE)</f>
        <v>0</v>
      </c>
      <c r="AA224" s="10">
        <f>VLOOKUP(A224,'BalanceSheet 15-8-19'!$A$11:$CN$476,27,FALSE)</f>
        <v>0</v>
      </c>
      <c r="AB224" s="10">
        <f>VLOOKUP(A224,'BalanceSheet 15-8-19'!$A$11:$CN$476,28,FALSE)</f>
        <v>0</v>
      </c>
      <c r="AC224" s="10">
        <f>VLOOKUP(A224,'BalanceSheet 15-8-19'!$A$11:$CN$476,29,FALSE)</f>
        <v>0</v>
      </c>
      <c r="AD224" s="10">
        <f>VLOOKUP(A224,'BalanceSheet 15-8-19'!$A$11:$CN$476,30,FALSE)</f>
        <v>0</v>
      </c>
      <c r="AE224" s="10">
        <f>VLOOKUP(A224,'BalanceSheet 15-8-19'!$A$11:$CN$476,31,FALSE)</f>
        <v>0</v>
      </c>
      <c r="AF224" s="10">
        <f>VLOOKUP(A224,'BalanceSheet 15-8-19'!$A$11:$CN$476,32,FALSE)</f>
        <v>0</v>
      </c>
      <c r="AG224" s="10">
        <f>VLOOKUP(A224,'BalanceSheet 15-8-19'!$A$11:$CN$476,33,FALSE)</f>
        <v>0</v>
      </c>
      <c r="AH224" s="10">
        <f>VLOOKUP(A224,'BalanceSheet 15-8-19'!$A$11:$CN$476,34,FALSE)</f>
        <v>0</v>
      </c>
      <c r="AI224" s="10">
        <f>VLOOKUP(A224,'BalanceSheet 15-8-19'!$A$11:$CN$476,35,FALSE)</f>
        <v>0</v>
      </c>
      <c r="AJ224" s="10">
        <f>VLOOKUP(A224,'BalanceSheet 15-8-19'!$A$11:$CN$476,36,FALSE)</f>
        <v>0</v>
      </c>
      <c r="AK224" s="10">
        <f>VLOOKUP(A224,'BalanceSheet 15-8-19'!$A$11:$CN$476,37,FALSE)</f>
        <v>0</v>
      </c>
      <c r="AL224" s="10">
        <f>VLOOKUP(A224,'BalanceSheet 15-8-19'!$A$11:$CN$476,38,FALSE)</f>
        <v>0</v>
      </c>
      <c r="AM224" s="10">
        <f>VLOOKUP(A224,'BalanceSheet 15-8-19'!$A$11:$CN$476,39,FALSE)</f>
        <v>0</v>
      </c>
      <c r="AN224" s="10">
        <f>VLOOKUP(A224,'BalanceSheet 15-8-19'!$A$11:$CN$476,40,FALSE)</f>
        <v>0</v>
      </c>
      <c r="AO224" s="10">
        <f>VLOOKUP(A224,'BalanceSheet 15-8-19'!$A$11:$CN$476,41,FALSE)</f>
        <v>0</v>
      </c>
      <c r="AP224" s="10">
        <f>VLOOKUP(A224,'BalanceSheet 15-8-19'!$A$11:$CN$476,42,FALSE)</f>
        <v>0</v>
      </c>
      <c r="AQ224" s="10">
        <f>VLOOKUP(A224,'BalanceSheet 15-8-19'!$A$11:$CN$476,43,FALSE)</f>
        <v>0</v>
      </c>
      <c r="AR224" s="10">
        <f>VLOOKUP(A224,'BalanceSheet 15-8-19'!$A$11:$CN$476,44,FALSE)</f>
        <v>0</v>
      </c>
      <c r="AS224" s="10">
        <f>VLOOKUP(A224,'BalanceSheet 15-8-19'!$A$11:$CN$476,45,FALSE)</f>
        <v>0</v>
      </c>
      <c r="AT224" s="10">
        <f>VLOOKUP(A224,'BalanceSheet 15-8-19'!$A$11:$CN$476,46,FALSE)</f>
        <v>0</v>
      </c>
      <c r="AU224" s="10">
        <f>VLOOKUP(A224,'BalanceSheet 15-8-19'!$A$11:$CN$476,47,FALSE)</f>
        <v>0</v>
      </c>
      <c r="AV224" s="10">
        <f>VLOOKUP(A224,'BalanceSheet 15-8-19'!$A$11:$CN$476,48,FALSE)</f>
        <v>0</v>
      </c>
      <c r="AW224" s="10">
        <f>VLOOKUP(A224,'BalanceSheet 15-8-19'!$A$11:$CN$476,49,FALSE)</f>
        <v>0</v>
      </c>
      <c r="AX224" s="10">
        <f>VLOOKUP(A224,'BalanceSheet 15-8-19'!$A$11:$CN$476,50,FALSE)</f>
        <v>0</v>
      </c>
      <c r="AY224" s="10">
        <f>VLOOKUP(A224,'BalanceSheet 15-8-19'!$A$11:$CN$476,51,FALSE)</f>
        <v>0</v>
      </c>
      <c r="AZ224" s="10">
        <f>VLOOKUP(A224,'BalanceSheet 15-8-19'!$A$11:$CN$476,52,FALSE)</f>
        <v>0</v>
      </c>
      <c r="BA224" s="10">
        <f>VLOOKUP(A224,'BalanceSheet 15-8-19'!$A$11:$CN$476,53,FALSE)</f>
        <v>0</v>
      </c>
      <c r="BB224" s="10">
        <f>VLOOKUP(A224,'BalanceSheet 15-8-19'!$A$11:$CN$476,54,FALSE)</f>
        <v>0</v>
      </c>
      <c r="BC224" s="10">
        <f>VLOOKUP(A224,'BalanceSheet 15-8-19'!$A$11:$CN$476,55,FALSE)</f>
        <v>0</v>
      </c>
      <c r="BD224" s="10">
        <f>VLOOKUP(A224,'BalanceSheet 15-8-19'!$A$11:$CN$476,56,FALSE)</f>
        <v>0</v>
      </c>
      <c r="BE224" s="10">
        <f>VLOOKUP(A224,'BalanceSheet 15-8-19'!$A$11:$CN$476,57,FALSE)</f>
        <v>0</v>
      </c>
      <c r="BF224" s="10">
        <f>VLOOKUP(A224,'BalanceSheet 15-8-19'!$A$11:$CN$476,58,FALSE)</f>
        <v>0</v>
      </c>
      <c r="BG224" s="11">
        <f>VLOOKUP(A224,'BalanceSheet 15-8-19'!$A$11:$CN$476,59,FALSE)</f>
        <v>0</v>
      </c>
      <c r="BH224" s="10">
        <f>VLOOKUP(A224,'BalanceSheet 15-8-19'!$A$11:$CN$476,60,FALSE)</f>
        <v>0</v>
      </c>
      <c r="BI224" s="10">
        <f>VLOOKUP(A224,'BalanceSheet 15-8-19'!$A$11:$CN$476,61,FALSE)</f>
        <v>0</v>
      </c>
      <c r="BJ224" s="10">
        <f>VLOOKUP(A224,'BalanceSheet 15-8-19'!$A$11:$CN$476,62,FALSE)</f>
        <v>0</v>
      </c>
      <c r="BK224" s="10"/>
      <c r="BL224" s="10">
        <f>VLOOKUP(A224,'BalanceSheet 15-8-19'!$A$11:$CN$476,64,FALSE)</f>
        <v>0</v>
      </c>
      <c r="BM224" s="10">
        <f>VLOOKUP(A224,'BalanceSheet 15-8-19'!$A$11:$CN$476,65,FALSE)</f>
        <v>0</v>
      </c>
      <c r="BN224" s="10">
        <f>VLOOKUP(A224,'BalanceSheet 15-8-19'!$A$11:$CN$476,66,FALSE)</f>
        <v>0</v>
      </c>
      <c r="BO224" s="10">
        <f>VLOOKUP(A224,'BalanceSheet 15-8-19'!$A$11:$CN$476,67,FALSE)</f>
        <v>0</v>
      </c>
      <c r="BP224" s="10">
        <f>VLOOKUP(A224,'BalanceSheet 15-8-19'!$A$11:$CN$476,68,FALSE)</f>
        <v>0</v>
      </c>
      <c r="BQ224" s="10">
        <f>VLOOKUP(A224,'BalanceSheet 15-8-19'!$A$11:$CN$476,69,FALSE)</f>
        <v>0</v>
      </c>
      <c r="BR224" s="10">
        <f>VLOOKUP(A224,'BalanceSheet 15-8-19'!$A$11:$CN$476,70,FALSE)</f>
        <v>0</v>
      </c>
      <c r="BS224" s="10">
        <f>VLOOKUP(A224,'BalanceSheet 15-8-19'!$A$11:$CN$476,71,FALSE)</f>
        <v>0</v>
      </c>
      <c r="BT224" s="10">
        <f>VLOOKUP(A224,'BalanceSheet 15-8-19'!$A$11:$CN$476,72,FALSE)</f>
        <v>0</v>
      </c>
      <c r="BU224" s="10">
        <f>VLOOKUP(A224,'BalanceSheet 15-8-19'!$A$11:$CN$476,73,FALSE)</f>
        <v>0</v>
      </c>
      <c r="BV224" s="10">
        <f>VLOOKUP(A224,'BalanceSheet 15-8-19'!$A$11:$CN$476,74,FALSE)</f>
        <v>0</v>
      </c>
      <c r="BW224" s="10">
        <f>VLOOKUP(A224,'BalanceSheet 15-8-19'!$A$11:$CN$476,75,FALSE)</f>
        <v>0</v>
      </c>
      <c r="BX224" s="10">
        <f>VLOOKUP(A224,'BalanceSheet 15-8-19'!$A$11:$CN$476,76,FALSE)</f>
        <v>0</v>
      </c>
      <c r="BY224" s="10">
        <f>VLOOKUP(A224,'BalanceSheet 15-8-19'!$A$11:$CN$476,77,FALSE)</f>
        <v>0</v>
      </c>
      <c r="BZ224" s="10">
        <f>VLOOKUP(A224,'BalanceSheet 15-8-19'!$A$11:$CN$476,78,FALSE)</f>
        <v>0</v>
      </c>
      <c r="CA224" s="10">
        <f>VLOOKUP(A224,'BalanceSheet 15-8-19'!$A$11:$CN$476,79,FALSE)</f>
        <v>0</v>
      </c>
      <c r="CB224" s="10">
        <f>VLOOKUP(A224,'BalanceSheet 15-8-19'!$A$11:$CN$476,80,FALSE)</f>
        <v>0</v>
      </c>
      <c r="CC224" s="10">
        <f>VLOOKUP(A224,'BalanceSheet 15-8-19'!$A$11:$CN$476,81,FALSE)</f>
        <v>0</v>
      </c>
      <c r="CD224" s="10">
        <f>VLOOKUP(A224,'BalanceSheet 15-8-19'!$A$11:$CN$476,82,FALSE)</f>
        <v>0</v>
      </c>
      <c r="CE224" s="10">
        <f>VLOOKUP(A224,'BalanceSheet 15-8-19'!$A$11:$CN$476,83,FALSE)</f>
        <v>0</v>
      </c>
      <c r="CF224" s="10">
        <f>VLOOKUP(A224,'BalanceSheet 15-8-19'!$A$11:$CN$476,84,FALSE)</f>
        <v>0</v>
      </c>
      <c r="CG224" s="10">
        <f>VLOOKUP(A224,'BalanceSheet 15-8-19'!$A$11:$CN$476,85,FALSE)</f>
        <v>0</v>
      </c>
      <c r="CH224" s="10">
        <f>VLOOKUP(A224,'BalanceSheet 15-8-19'!$A$11:$CN$476,86,FALSE)</f>
        <v>0</v>
      </c>
      <c r="CI224" s="10">
        <f>VLOOKUP(A224,'BalanceSheet 15-8-19'!$A$11:$CN$476,87,FALSE)</f>
        <v>0</v>
      </c>
      <c r="CJ224" s="10">
        <f>VLOOKUP(A224,'BalanceSheet 15-8-19'!$A$11:$CN$476,88,FALSE)</f>
        <v>0</v>
      </c>
      <c r="CK224" s="10">
        <f>VLOOKUP(A224,'BalanceSheet 15-8-19'!$A$11:$CN$476,89,FALSE)</f>
        <v>0</v>
      </c>
      <c r="CL224" s="10">
        <f>VLOOKUP(A224,'BalanceSheet 15-8-19'!$A$11:$CN$476,90,FALSE)</f>
        <v>0</v>
      </c>
      <c r="CM224" s="10">
        <f>VLOOKUP(A224,'BalanceSheet 15-8-19'!$A$11:$CN$476,91,FALSE)</f>
        <v>0</v>
      </c>
      <c r="CN224" s="10">
        <f>VLOOKUP(A224,'BalanceSheet 15-8-19'!$A$11:$CS$476,92,FALSE)</f>
        <v>0</v>
      </c>
      <c r="CO224" s="3">
        <f>VLOOKUP(A224,'BalanceSheet 15-8-19'!$A$11:$CS$476,93,FALSE)</f>
        <v>0</v>
      </c>
      <c r="CP224" s="3">
        <f>VLOOKUP(A224,'BalanceSheet 15-8-19'!$A$11:$CS$476,94,FALSE)</f>
        <v>0</v>
      </c>
      <c r="CQ224" s="3">
        <f>VLOOKUP(A224,'BalanceSheet 15-8-19'!$A$11:$CS$476,95,FALSE)</f>
        <v>0</v>
      </c>
      <c r="CR224" s="3">
        <f>VLOOKUP(A224,'BalanceSheet 15-8-19'!$A$11:$CS$476,96,FALSE)</f>
        <v>0</v>
      </c>
      <c r="CS224" s="3">
        <f t="shared" si="20"/>
        <v>0</v>
      </c>
      <c r="CU224" s="19">
        <f>CS224-('BalanceSheet 15-8-19'!CS224-'BalanceSheet 15-8-19'!CV224-'BalanceSheet 15-8-19'!CW224)</f>
        <v>0</v>
      </c>
      <c r="CW224" s="132">
        <f t="shared" si="21"/>
        <v>0</v>
      </c>
      <c r="CZ224" s="148">
        <f>HLOOKUP(A224,CJE!$I$5:$TV$2054,2050, FALSE)</f>
        <v>0</v>
      </c>
      <c r="DB224" s="148">
        <f t="shared" si="22"/>
        <v>0</v>
      </c>
    </row>
    <row r="225" spans="1:106" x14ac:dyDescent="0.2">
      <c r="A225" s="12" t="str">
        <f>'BalanceSheet 15-8-19'!A225</f>
        <v>Total - 400-102 - Accumulated Amortization</v>
      </c>
      <c r="B225" s="23">
        <f>VLOOKUP(A225,'BalanceSheet 15-8-19'!$A$11:$CN$476,2,FALSE)</f>
        <v>0</v>
      </c>
      <c r="C225" s="23">
        <f>VLOOKUP(A225,'BalanceSheet 15-8-19'!$A$11:$CN$476,3,FALSE)</f>
        <v>0</v>
      </c>
      <c r="D225" s="23">
        <f>VLOOKUP(A225,'BalanceSheet 15-8-19'!$A$11:$CN$476,4,FALSE)</f>
        <v>-10472.09</v>
      </c>
      <c r="E225" s="23">
        <f>VLOOKUP(A225,'BalanceSheet 15-8-19'!$A$11:$CN$476,5,FALSE)</f>
        <v>0</v>
      </c>
      <c r="F225" s="23">
        <f>VLOOKUP(A225,'BalanceSheet 15-8-19'!$A$11:$CN$476,6,FALSE)</f>
        <v>1716.7374179999999</v>
      </c>
      <c r="G225" s="23">
        <f>VLOOKUP(A225,'BalanceSheet 15-8-19'!$A$11:$CN$476,7,FALSE)</f>
        <v>1716.7374179999999</v>
      </c>
      <c r="H225" s="23">
        <f>VLOOKUP(A225,'BalanceSheet 15-8-19'!$A$11:$CN$476,8,FALSE)</f>
        <v>1716.7374179999999</v>
      </c>
      <c r="I225" s="23">
        <f>VLOOKUP(A225,'BalanceSheet 15-8-19'!$A$11:$CN$476,9,FALSE)</f>
        <v>1716.7374179999999</v>
      </c>
      <c r="J225" s="23"/>
      <c r="K225" s="23">
        <f>VLOOKUP(A225,'BalanceSheet 15-8-19'!$A$11:$CN$476,11,FALSE)</f>
        <v>1716.7374179999999</v>
      </c>
      <c r="L225" s="23">
        <f>VLOOKUP(A225,'BalanceSheet 15-8-19'!$A$11:$CN$476,12,FALSE)</f>
        <v>1716.7374179999999</v>
      </c>
      <c r="M225" s="23">
        <f>VLOOKUP(A225,'BalanceSheet 15-8-19'!$A$11:$CN$476,13,FALSE)</f>
        <v>1716.7374179999999</v>
      </c>
      <c r="N225" s="23">
        <f>VLOOKUP(A225,'BalanceSheet 15-8-19'!$A$11:$CN$476,14,FALSE)</f>
        <v>1716.7374179999999</v>
      </c>
      <c r="O225" s="23">
        <f>VLOOKUP(A225,'BalanceSheet 15-8-19'!$A$11:$CN$476,15,FALSE)</f>
        <v>1716.7374179999999</v>
      </c>
      <c r="P225" s="23">
        <f>VLOOKUP(A225,'BalanceSheet 15-8-19'!$A$11:$CN$476,16,FALSE)</f>
        <v>1716.7374179999999</v>
      </c>
      <c r="Q225" s="23">
        <f>VLOOKUP(A225,'BalanceSheet 15-8-19'!$A$11:$CN$476,17,FALSE)</f>
        <v>1716.7374179999999</v>
      </c>
      <c r="R225" s="23">
        <f>VLOOKUP(A225,'BalanceSheet 15-8-19'!$A$11:$CN$476,18,FALSE)</f>
        <v>1716.7374179999999</v>
      </c>
      <c r="S225" s="23">
        <f>VLOOKUP(A225,'BalanceSheet 15-8-19'!$A$11:$CN$476,19,FALSE)</f>
        <v>1716.7374179999999</v>
      </c>
      <c r="T225" s="23">
        <f>VLOOKUP(A225,'BalanceSheet 15-8-19'!$A$11:$CN$476,20,FALSE)</f>
        <v>1716.7374179999999</v>
      </c>
      <c r="U225" s="23">
        <f>VLOOKUP(A225,'BalanceSheet 15-8-19'!$A$11:$CN$476,21,FALSE)</f>
        <v>1716.7374179999999</v>
      </c>
      <c r="V225" s="23">
        <f>VLOOKUP(A225,'BalanceSheet 15-8-19'!$A$11:$CN$476,22,FALSE)</f>
        <v>1716.7374179999999</v>
      </c>
      <c r="W225" s="23">
        <f>VLOOKUP(A225,'BalanceSheet 15-8-19'!$A$11:$CN$476,23,FALSE)</f>
        <v>1716.7374179999999</v>
      </c>
      <c r="X225" s="23">
        <f>VLOOKUP(A225,'BalanceSheet 15-8-19'!$A$11:$CN$476,24,FALSE)</f>
        <v>1716.7374179999999</v>
      </c>
      <c r="Y225" s="23">
        <f>VLOOKUP(A225,'BalanceSheet 15-8-19'!$A$11:$CN$476,25,FALSE)</f>
        <v>1716.7374179999999</v>
      </c>
      <c r="Z225" s="23">
        <f>VLOOKUP(A225,'BalanceSheet 15-8-19'!$A$11:$CN$476,26,FALSE)</f>
        <v>1716.7374179999999</v>
      </c>
      <c r="AA225" s="23">
        <f>VLOOKUP(A225,'BalanceSheet 15-8-19'!$A$11:$CN$476,27,FALSE)</f>
        <v>1716.7374179999999</v>
      </c>
      <c r="AB225" s="23">
        <f>VLOOKUP(A225,'BalanceSheet 15-8-19'!$A$11:$CN$476,28,FALSE)</f>
        <v>1716.7374179999999</v>
      </c>
      <c r="AC225" s="23">
        <f>VLOOKUP(A225,'BalanceSheet 15-8-19'!$A$11:$CN$476,29,FALSE)</f>
        <v>1716.7374179999999</v>
      </c>
      <c r="AD225" s="23">
        <f>VLOOKUP(A225,'BalanceSheet 15-8-19'!$A$11:$CN$476,30,FALSE)</f>
        <v>1716.7374179999999</v>
      </c>
      <c r="AE225" s="23">
        <f>VLOOKUP(A225,'BalanceSheet 15-8-19'!$A$11:$CN$476,31,FALSE)</f>
        <v>1716.7374179999999</v>
      </c>
      <c r="AF225" s="23">
        <f>VLOOKUP(A225,'BalanceSheet 15-8-19'!$A$11:$CN$476,32,FALSE)</f>
        <v>1716.7374179999999</v>
      </c>
      <c r="AG225" s="23">
        <f>VLOOKUP(A225,'BalanceSheet 15-8-19'!$A$11:$CN$476,33,FALSE)</f>
        <v>1716.7374179999999</v>
      </c>
      <c r="AH225" s="23">
        <f>VLOOKUP(A225,'BalanceSheet 15-8-19'!$A$11:$CN$476,34,FALSE)</f>
        <v>1716.7374179999999</v>
      </c>
      <c r="AI225" s="23">
        <f>VLOOKUP(A225,'BalanceSheet 15-8-19'!$A$11:$CN$476,35,FALSE)</f>
        <v>1716.7374179999999</v>
      </c>
      <c r="AJ225" s="23">
        <f>VLOOKUP(A225,'BalanceSheet 15-8-19'!$A$11:$CN$476,36,FALSE)</f>
        <v>1716.7374179999999</v>
      </c>
      <c r="AK225" s="23">
        <f>VLOOKUP(A225,'BalanceSheet 15-8-19'!$A$11:$CN$476,37,FALSE)</f>
        <v>1716.7374179999999</v>
      </c>
      <c r="AL225" s="23">
        <f>VLOOKUP(A225,'BalanceSheet 15-8-19'!$A$11:$CN$476,38,FALSE)</f>
        <v>1716.7374179999999</v>
      </c>
      <c r="AM225" s="23">
        <f>VLOOKUP(A225,'BalanceSheet 15-8-19'!$A$11:$CN$476,39,FALSE)</f>
        <v>1716.7374179999999</v>
      </c>
      <c r="AN225" s="23">
        <f>VLOOKUP(A225,'BalanceSheet 15-8-19'!$A$11:$CN$476,40,FALSE)</f>
        <v>1716.7374179999999</v>
      </c>
      <c r="AO225" s="23">
        <f>VLOOKUP(A225,'BalanceSheet 15-8-19'!$A$11:$CN$476,41,FALSE)</f>
        <v>1716.7374179999999</v>
      </c>
      <c r="AP225" s="23">
        <f>VLOOKUP(A225,'BalanceSheet 15-8-19'!$A$11:$CN$476,42,FALSE)</f>
        <v>1716.7374179999999</v>
      </c>
      <c r="AQ225" s="23">
        <f>VLOOKUP(A225,'BalanceSheet 15-8-19'!$A$11:$CN$476,43,FALSE)</f>
        <v>1716.7374179999999</v>
      </c>
      <c r="AR225" s="23">
        <f>VLOOKUP(A225,'BalanceSheet 15-8-19'!$A$11:$CN$476,44,FALSE)</f>
        <v>1716.7374179999999</v>
      </c>
      <c r="AS225" s="23">
        <f>VLOOKUP(A225,'BalanceSheet 15-8-19'!$A$11:$CN$476,45,FALSE)</f>
        <v>1716.7374179999999</v>
      </c>
      <c r="AT225" s="23">
        <f>VLOOKUP(A225,'BalanceSheet 15-8-19'!$A$11:$CN$476,46,FALSE)</f>
        <v>1716.7374179999999</v>
      </c>
      <c r="AU225" s="23">
        <f>VLOOKUP(A225,'BalanceSheet 15-8-19'!$A$11:$CN$476,47,FALSE)</f>
        <v>1716.7374179999999</v>
      </c>
      <c r="AV225" s="23">
        <f>VLOOKUP(A225,'BalanceSheet 15-8-19'!$A$11:$CN$476,48,FALSE)</f>
        <v>1716.7374179999999</v>
      </c>
      <c r="AW225" s="23">
        <f>VLOOKUP(A225,'BalanceSheet 15-8-19'!$A$11:$CN$476,49,FALSE)</f>
        <v>1716.7374179999999</v>
      </c>
      <c r="AX225" s="23">
        <f>VLOOKUP(A225,'BalanceSheet 15-8-19'!$A$11:$CN$476,50,FALSE)</f>
        <v>1716.7374179999999</v>
      </c>
      <c r="AY225" s="23">
        <f>VLOOKUP(A225,'BalanceSheet 15-8-19'!$A$11:$CN$476,51,FALSE)</f>
        <v>1716.7374179999999</v>
      </c>
      <c r="AZ225" s="23">
        <f>VLOOKUP(A225,'BalanceSheet 15-8-19'!$A$11:$CN$476,52,FALSE)</f>
        <v>1716.7374179999999</v>
      </c>
      <c r="BA225" s="23">
        <f>VLOOKUP(A225,'BalanceSheet 15-8-19'!$A$11:$CN$476,53,FALSE)</f>
        <v>1716.7374179999999</v>
      </c>
      <c r="BB225" s="23">
        <f>VLOOKUP(A225,'BalanceSheet 15-8-19'!$A$11:$CN$476,54,FALSE)</f>
        <v>1716.7374179999999</v>
      </c>
      <c r="BC225" s="23">
        <f>VLOOKUP(A225,'BalanceSheet 15-8-19'!$A$11:$CN$476,55,FALSE)</f>
        <v>1716.7374179999999</v>
      </c>
      <c r="BD225" s="23">
        <f>VLOOKUP(A225,'BalanceSheet 15-8-19'!$A$11:$CN$476,56,FALSE)</f>
        <v>1716.7374179999999</v>
      </c>
      <c r="BE225" s="23">
        <f>VLOOKUP(A225,'BalanceSheet 15-8-19'!$A$11:$CN$476,57,FALSE)</f>
        <v>1716.7374179999999</v>
      </c>
      <c r="BF225" s="23">
        <f>VLOOKUP(A225,'BalanceSheet 15-8-19'!$A$11:$CN$476,58,FALSE)</f>
        <v>1716.7374179999999</v>
      </c>
      <c r="BG225" s="104">
        <f>VLOOKUP(A225,'BalanceSheet 15-8-19'!$A$11:$CN$476,59,FALSE)</f>
        <v>1716.7374179999999</v>
      </c>
      <c r="BH225" s="23">
        <f>VLOOKUP(A225,'BalanceSheet 15-8-19'!$A$11:$CN$476,60,FALSE)</f>
        <v>1716.7374179999999</v>
      </c>
      <c r="BI225" s="23">
        <f>VLOOKUP(A225,'BalanceSheet 15-8-19'!$A$11:$CN$476,61,FALSE)</f>
        <v>1716.7374179999999</v>
      </c>
      <c r="BJ225" s="23">
        <f>VLOOKUP(A225,'BalanceSheet 15-8-19'!$A$11:$CN$476,62,FALSE)</f>
        <v>1716.7374179999999</v>
      </c>
      <c r="BK225" s="23"/>
      <c r="BL225" s="23">
        <f>VLOOKUP(A225,'BalanceSheet 15-8-19'!$A$11:$CN$476,64,FALSE)</f>
        <v>1716.7374179999999</v>
      </c>
      <c r="BM225" s="23">
        <f>VLOOKUP(A225,'BalanceSheet 15-8-19'!$A$11:$CN$476,65,FALSE)</f>
        <v>1716.7374179999999</v>
      </c>
      <c r="BN225" s="23">
        <f>VLOOKUP(A225,'BalanceSheet 15-8-19'!$A$11:$CN$476,66,FALSE)</f>
        <v>1716.7374179999999</v>
      </c>
      <c r="BO225" s="23">
        <f>VLOOKUP(A225,'BalanceSheet 15-8-19'!$A$11:$CN$476,67,FALSE)</f>
        <v>1716.7374179999999</v>
      </c>
      <c r="BP225" s="23">
        <f>VLOOKUP(A225,'BalanceSheet 15-8-19'!$A$11:$CN$476,68,FALSE)</f>
        <v>1716.7374179999999</v>
      </c>
      <c r="BQ225" s="23">
        <f>VLOOKUP(A225,'BalanceSheet 15-8-19'!$A$11:$CN$476,69,FALSE)</f>
        <v>1716.7374179999999</v>
      </c>
      <c r="BR225" s="23">
        <f>VLOOKUP(A225,'BalanceSheet 15-8-19'!$A$11:$CN$476,70,FALSE)</f>
        <v>1716.7374179999999</v>
      </c>
      <c r="BS225" s="23">
        <f>VLOOKUP(A225,'BalanceSheet 15-8-19'!$A$11:$CN$476,71,FALSE)</f>
        <v>1716.7374179999999</v>
      </c>
      <c r="BT225" s="23">
        <f>VLOOKUP(A225,'BalanceSheet 15-8-19'!$A$11:$CN$476,72,FALSE)</f>
        <v>1716.7374179999999</v>
      </c>
      <c r="BU225" s="23">
        <f>VLOOKUP(A225,'BalanceSheet 15-8-19'!$A$11:$CN$476,73,FALSE)</f>
        <v>1716.7374179999999</v>
      </c>
      <c r="BV225" s="23">
        <f>VLOOKUP(A225,'BalanceSheet 15-8-19'!$A$11:$CN$476,74,FALSE)</f>
        <v>1716.7374179999999</v>
      </c>
      <c r="BW225" s="23">
        <f>VLOOKUP(A225,'BalanceSheet 15-8-19'!$A$11:$CN$476,75,FALSE)</f>
        <v>1716.7374179999999</v>
      </c>
      <c r="BX225" s="23">
        <f>VLOOKUP(A225,'BalanceSheet 15-8-19'!$A$11:$CN$476,76,FALSE)</f>
        <v>1716.7374179999999</v>
      </c>
      <c r="BY225" s="23">
        <f>VLOOKUP(A225,'BalanceSheet 15-8-19'!$A$11:$CN$476,77,FALSE)</f>
        <v>1716.7374179999999</v>
      </c>
      <c r="BZ225" s="23">
        <f>VLOOKUP(A225,'BalanceSheet 15-8-19'!$A$11:$CN$476,78,FALSE)</f>
        <v>1716.7374179999999</v>
      </c>
      <c r="CA225" s="23">
        <f>VLOOKUP(A225,'BalanceSheet 15-8-19'!$A$11:$CN$476,79,FALSE)</f>
        <v>1716.7374179999999</v>
      </c>
      <c r="CB225" s="23">
        <f>VLOOKUP(A225,'BalanceSheet 15-8-19'!$A$11:$CN$476,80,FALSE)</f>
        <v>1716.7374179999999</v>
      </c>
      <c r="CC225" s="23">
        <f>VLOOKUP(A225,'BalanceSheet 15-8-19'!$A$11:$CN$476,81,FALSE)</f>
        <v>1716.7374179999999</v>
      </c>
      <c r="CD225" s="23">
        <f>VLOOKUP(A225,'BalanceSheet 15-8-19'!$A$11:$CN$476,82,FALSE)</f>
        <v>1716.7374179999999</v>
      </c>
      <c r="CE225" s="23">
        <f>VLOOKUP(A225,'BalanceSheet 15-8-19'!$A$11:$CN$476,83,FALSE)</f>
        <v>1716.7374179999999</v>
      </c>
      <c r="CF225" s="23">
        <f>VLOOKUP(A225,'BalanceSheet 15-8-19'!$A$11:$CN$476,84,FALSE)</f>
        <v>1716.7374179999999</v>
      </c>
      <c r="CG225" s="23">
        <f>VLOOKUP(A225,'BalanceSheet 15-8-19'!$A$11:$CN$476,85,FALSE)</f>
        <v>1716.7374179999999</v>
      </c>
      <c r="CH225" s="23">
        <f>VLOOKUP(A225,'BalanceSheet 15-8-19'!$A$11:$CN$476,86,FALSE)</f>
        <v>1716.7374179999999</v>
      </c>
      <c r="CI225" s="23">
        <f>VLOOKUP(A225,'BalanceSheet 15-8-19'!$A$11:$CN$476,87,FALSE)</f>
        <v>1716.7374179999999</v>
      </c>
      <c r="CJ225" s="23">
        <f>VLOOKUP(A225,'BalanceSheet 15-8-19'!$A$11:$CN$476,88,FALSE)</f>
        <v>1716.7374179999999</v>
      </c>
      <c r="CK225" s="23">
        <f>VLOOKUP(A225,'BalanceSheet 15-8-19'!$A$11:$CN$476,89,FALSE)</f>
        <v>1716.7374179999999</v>
      </c>
      <c r="CL225" s="23">
        <f>VLOOKUP(A225,'BalanceSheet 15-8-19'!$A$11:$CN$476,90,FALSE)</f>
        <v>1716.7374179999999</v>
      </c>
      <c r="CM225" s="23">
        <f>VLOOKUP(A225,'BalanceSheet 15-8-19'!$A$11:$CN$476,91,FALSE)</f>
        <v>1716.7374179999999</v>
      </c>
      <c r="CN225" s="23">
        <f>VLOOKUP(A225,'BalanceSheet 15-8-19'!$A$11:$CS$476,92,FALSE)</f>
        <v>1716.7374179999999</v>
      </c>
      <c r="CO225" s="23">
        <f>VLOOKUP(A225,'BalanceSheet 15-8-19'!$A$11:$CS$476,93,FALSE)</f>
        <v>1716.7374179999999</v>
      </c>
      <c r="CP225" s="23">
        <f>VLOOKUP(A225,'BalanceSheet 15-8-19'!$A$11:$CS$476,94,FALSE)</f>
        <v>1716.7374179999999</v>
      </c>
      <c r="CQ225" s="23">
        <f>VLOOKUP(A225,'BalanceSheet 15-8-19'!$A$11:$CS$476,95,FALSE)</f>
        <v>1716.7374179999999</v>
      </c>
      <c r="CR225" s="23">
        <f>VLOOKUP(A225,'BalanceSheet 15-8-19'!$A$11:$CS$476,96,FALSE)</f>
        <v>1716.7374179999999</v>
      </c>
      <c r="CS225" s="23">
        <f t="shared" si="20"/>
        <v>142317.54020200012</v>
      </c>
      <c r="CU225" s="19">
        <f>CS225-('BalanceSheet 15-8-19'!CS225-'BalanceSheet 15-8-19'!CV225-'BalanceSheet 15-8-19'!CW225)</f>
        <v>0</v>
      </c>
      <c r="CW225" s="132">
        <f t="shared" si="21"/>
        <v>46351.910285999984</v>
      </c>
      <c r="CZ225" s="148"/>
      <c r="DB225" s="167">
        <f>SUM(DB221:DB224)</f>
        <v>95965.62991600002</v>
      </c>
    </row>
    <row r="226" spans="1:106" x14ac:dyDescent="0.2">
      <c r="A226" s="4" t="str">
        <f>'BalanceSheet 15-8-19'!A226</f>
        <v>Total - 400-101 - Intangible Asset</v>
      </c>
      <c r="B226" s="3">
        <f>VLOOKUP(A226,'BalanceSheet 15-8-19'!$A$11:$CN$476,2,FALSE)</f>
        <v>0</v>
      </c>
      <c r="C226" s="3">
        <f>VLOOKUP(A226,'BalanceSheet 15-8-19'!$A$11:$CN$476,3,FALSE)</f>
        <v>0</v>
      </c>
      <c r="D226" s="3">
        <f>VLOOKUP(A226,'BalanceSheet 15-8-19'!$A$11:$CN$476,4,FALSE)</f>
        <v>14660.91</v>
      </c>
      <c r="E226" s="3">
        <f>VLOOKUP(A226,'BalanceSheet 15-8-19'!$A$11:$CN$476,5,FALSE)</f>
        <v>0</v>
      </c>
      <c r="F226" s="3">
        <f>VLOOKUP(A226,'BalanceSheet 15-8-19'!$A$11:$CN$476,6,FALSE)</f>
        <v>1716.7374179999999</v>
      </c>
      <c r="G226" s="3">
        <f>VLOOKUP(A226,'BalanceSheet 15-8-19'!$A$11:$CN$476,7,FALSE)</f>
        <v>1716.7374179999999</v>
      </c>
      <c r="H226" s="3">
        <f>VLOOKUP(A226,'BalanceSheet 15-8-19'!$A$11:$CN$476,8,FALSE)</f>
        <v>1716.7374179999999</v>
      </c>
      <c r="I226" s="3">
        <f>VLOOKUP(A226,'BalanceSheet 15-8-19'!$A$11:$CN$476,9,FALSE)</f>
        <v>1716.7374179999999</v>
      </c>
      <c r="J226" s="3"/>
      <c r="K226" s="3">
        <f>VLOOKUP(A226,'BalanceSheet 15-8-19'!$A$11:$CN$476,11,FALSE)</f>
        <v>1716.7374179999999</v>
      </c>
      <c r="L226" s="3">
        <f>VLOOKUP(A226,'BalanceSheet 15-8-19'!$A$11:$CN$476,12,FALSE)</f>
        <v>1716.7374179999999</v>
      </c>
      <c r="M226" s="3">
        <f>VLOOKUP(A226,'BalanceSheet 15-8-19'!$A$11:$CN$476,13,FALSE)</f>
        <v>1716.7374179999999</v>
      </c>
      <c r="N226" s="3">
        <f>VLOOKUP(A226,'BalanceSheet 15-8-19'!$A$11:$CN$476,14,FALSE)</f>
        <v>1716.7374179999999</v>
      </c>
      <c r="O226" s="3">
        <f>VLOOKUP(A226,'BalanceSheet 15-8-19'!$A$11:$CN$476,15,FALSE)</f>
        <v>1716.7374179999999</v>
      </c>
      <c r="P226" s="3">
        <f>VLOOKUP(A226,'BalanceSheet 15-8-19'!$A$11:$CN$476,16,FALSE)</f>
        <v>1716.7374179999999</v>
      </c>
      <c r="Q226" s="3">
        <f>VLOOKUP(A226,'BalanceSheet 15-8-19'!$A$11:$CN$476,17,FALSE)</f>
        <v>1716.7374179999999</v>
      </c>
      <c r="R226" s="3">
        <f>VLOOKUP(A226,'BalanceSheet 15-8-19'!$A$11:$CN$476,18,FALSE)</f>
        <v>1716.7374179999999</v>
      </c>
      <c r="S226" s="3">
        <f>VLOOKUP(A226,'BalanceSheet 15-8-19'!$A$11:$CN$476,19,FALSE)</f>
        <v>1716.7374179999999</v>
      </c>
      <c r="T226" s="3">
        <f>VLOOKUP(A226,'BalanceSheet 15-8-19'!$A$11:$CN$476,20,FALSE)</f>
        <v>1716.7374179999999</v>
      </c>
      <c r="U226" s="3">
        <f>VLOOKUP(A226,'BalanceSheet 15-8-19'!$A$11:$CN$476,21,FALSE)</f>
        <v>1716.7374179999999</v>
      </c>
      <c r="V226" s="3">
        <f>VLOOKUP(A226,'BalanceSheet 15-8-19'!$A$11:$CN$476,22,FALSE)</f>
        <v>1716.7374179999999</v>
      </c>
      <c r="W226" s="3">
        <f>VLOOKUP(A226,'BalanceSheet 15-8-19'!$A$11:$CN$476,23,FALSE)</f>
        <v>1716.7374179999999</v>
      </c>
      <c r="X226" s="3">
        <f>VLOOKUP(A226,'BalanceSheet 15-8-19'!$A$11:$CN$476,24,FALSE)</f>
        <v>1716.7374179999999</v>
      </c>
      <c r="Y226" s="3">
        <f>VLOOKUP(A226,'BalanceSheet 15-8-19'!$A$11:$CN$476,25,FALSE)</f>
        <v>1716.7374179999999</v>
      </c>
      <c r="Z226" s="3">
        <f>VLOOKUP(A226,'BalanceSheet 15-8-19'!$A$11:$CN$476,26,FALSE)</f>
        <v>1716.7374179999999</v>
      </c>
      <c r="AA226" s="3">
        <f>VLOOKUP(A226,'BalanceSheet 15-8-19'!$A$11:$CN$476,27,FALSE)</f>
        <v>1716.7374179999999</v>
      </c>
      <c r="AB226" s="3">
        <f>VLOOKUP(A226,'BalanceSheet 15-8-19'!$A$11:$CN$476,28,FALSE)</f>
        <v>1716.7374179999999</v>
      </c>
      <c r="AC226" s="3">
        <f>VLOOKUP(A226,'BalanceSheet 15-8-19'!$A$11:$CN$476,29,FALSE)</f>
        <v>1716.7374179999999</v>
      </c>
      <c r="AD226" s="3">
        <f>VLOOKUP(A226,'BalanceSheet 15-8-19'!$A$11:$CN$476,30,FALSE)</f>
        <v>1716.7374179999999</v>
      </c>
      <c r="AE226" s="3">
        <f>VLOOKUP(A226,'BalanceSheet 15-8-19'!$A$11:$CN$476,31,FALSE)</f>
        <v>1716.7374179999999</v>
      </c>
      <c r="AF226" s="3">
        <f>VLOOKUP(A226,'BalanceSheet 15-8-19'!$A$11:$CN$476,32,FALSE)</f>
        <v>1716.7374179999999</v>
      </c>
      <c r="AG226" s="3">
        <f>VLOOKUP(A226,'BalanceSheet 15-8-19'!$A$11:$CN$476,33,FALSE)</f>
        <v>1716.7374179999999</v>
      </c>
      <c r="AH226" s="3">
        <f>VLOOKUP(A226,'BalanceSheet 15-8-19'!$A$11:$CN$476,34,FALSE)</f>
        <v>1716.7374179999999</v>
      </c>
      <c r="AI226" s="3">
        <f>VLOOKUP(A226,'BalanceSheet 15-8-19'!$A$11:$CN$476,35,FALSE)</f>
        <v>1716.7374179999999</v>
      </c>
      <c r="AJ226" s="3">
        <f>VLOOKUP(A226,'BalanceSheet 15-8-19'!$A$11:$CN$476,36,FALSE)</f>
        <v>1716.7374179999999</v>
      </c>
      <c r="AK226" s="3">
        <f>VLOOKUP(A226,'BalanceSheet 15-8-19'!$A$11:$CN$476,37,FALSE)</f>
        <v>1716.7374179999999</v>
      </c>
      <c r="AL226" s="3">
        <f>VLOOKUP(A226,'BalanceSheet 15-8-19'!$A$11:$CN$476,38,FALSE)</f>
        <v>1716.7374179999999</v>
      </c>
      <c r="AM226" s="3">
        <f>VLOOKUP(A226,'BalanceSheet 15-8-19'!$A$11:$CN$476,39,FALSE)</f>
        <v>1716.7374179999999</v>
      </c>
      <c r="AN226" s="3">
        <f>VLOOKUP(A226,'BalanceSheet 15-8-19'!$A$11:$CN$476,40,FALSE)</f>
        <v>1716.7374179999999</v>
      </c>
      <c r="AO226" s="3">
        <f>VLOOKUP(A226,'BalanceSheet 15-8-19'!$A$11:$CN$476,41,FALSE)</f>
        <v>1716.7374179999999</v>
      </c>
      <c r="AP226" s="3">
        <f>VLOOKUP(A226,'BalanceSheet 15-8-19'!$A$11:$CN$476,42,FALSE)</f>
        <v>1716.7374179999999</v>
      </c>
      <c r="AQ226" s="3">
        <f>VLOOKUP(A226,'BalanceSheet 15-8-19'!$A$11:$CN$476,43,FALSE)</f>
        <v>1716.7374179999999</v>
      </c>
      <c r="AR226" s="3">
        <f>VLOOKUP(A226,'BalanceSheet 15-8-19'!$A$11:$CN$476,44,FALSE)</f>
        <v>1716.7374179999999</v>
      </c>
      <c r="AS226" s="3">
        <f>VLOOKUP(A226,'BalanceSheet 15-8-19'!$A$11:$CN$476,45,FALSE)</f>
        <v>1716.7374179999999</v>
      </c>
      <c r="AT226" s="3">
        <f>VLOOKUP(A226,'BalanceSheet 15-8-19'!$A$11:$CN$476,46,FALSE)</f>
        <v>1716.7374179999999</v>
      </c>
      <c r="AU226" s="3">
        <f>VLOOKUP(A226,'BalanceSheet 15-8-19'!$A$11:$CN$476,47,FALSE)</f>
        <v>1716.7374179999999</v>
      </c>
      <c r="AV226" s="3">
        <f>VLOOKUP(A226,'BalanceSheet 15-8-19'!$A$11:$CN$476,48,FALSE)</f>
        <v>1716.7374179999999</v>
      </c>
      <c r="AW226" s="3">
        <f>VLOOKUP(A226,'BalanceSheet 15-8-19'!$A$11:$CN$476,49,FALSE)</f>
        <v>1716.7374179999999</v>
      </c>
      <c r="AX226" s="3">
        <f>VLOOKUP(A226,'BalanceSheet 15-8-19'!$A$11:$CN$476,50,FALSE)</f>
        <v>1716.7374179999999</v>
      </c>
      <c r="AY226" s="3">
        <f>VLOOKUP(A226,'BalanceSheet 15-8-19'!$A$11:$CN$476,51,FALSE)</f>
        <v>1716.7374179999999</v>
      </c>
      <c r="AZ226" s="3">
        <f>VLOOKUP(A226,'BalanceSheet 15-8-19'!$A$11:$CN$476,52,FALSE)</f>
        <v>1716.7374179999999</v>
      </c>
      <c r="BA226" s="3">
        <f>VLOOKUP(A226,'BalanceSheet 15-8-19'!$A$11:$CN$476,53,FALSE)</f>
        <v>1716.7374179999999</v>
      </c>
      <c r="BB226" s="3">
        <f>VLOOKUP(A226,'BalanceSheet 15-8-19'!$A$11:$CN$476,54,FALSE)</f>
        <v>1716.7374179999999</v>
      </c>
      <c r="BC226" s="3">
        <f>VLOOKUP(A226,'BalanceSheet 15-8-19'!$A$11:$CN$476,55,FALSE)</f>
        <v>1716.7374179999999</v>
      </c>
      <c r="BD226" s="3">
        <f>VLOOKUP(A226,'BalanceSheet 15-8-19'!$A$11:$CN$476,56,FALSE)</f>
        <v>1716.7374179999999</v>
      </c>
      <c r="BE226" s="3">
        <f>VLOOKUP(A226,'BalanceSheet 15-8-19'!$A$11:$CN$476,57,FALSE)</f>
        <v>1716.7374179999999</v>
      </c>
      <c r="BF226" s="3">
        <f>VLOOKUP(A226,'BalanceSheet 15-8-19'!$A$11:$CN$476,58,FALSE)</f>
        <v>1716.7374179999999</v>
      </c>
      <c r="BG226" s="12">
        <f>VLOOKUP(A226,'BalanceSheet 15-8-19'!$A$11:$CN$476,59,FALSE)</f>
        <v>1716.7374179999999</v>
      </c>
      <c r="BH226" s="3">
        <f>VLOOKUP(A226,'BalanceSheet 15-8-19'!$A$11:$CN$476,60,FALSE)</f>
        <v>1716.7374179999999</v>
      </c>
      <c r="BI226" s="3">
        <f>VLOOKUP(A226,'BalanceSheet 15-8-19'!$A$11:$CN$476,61,FALSE)</f>
        <v>1716.7374179999999</v>
      </c>
      <c r="BJ226" s="3">
        <f>VLOOKUP(A226,'BalanceSheet 15-8-19'!$A$11:$CN$476,62,FALSE)</f>
        <v>1716.7374179999999</v>
      </c>
      <c r="BK226" s="3"/>
      <c r="BL226" s="3">
        <f>VLOOKUP(A226,'BalanceSheet 15-8-19'!$A$11:$CN$476,64,FALSE)</f>
        <v>1716.7374179999999</v>
      </c>
      <c r="BM226" s="3">
        <f>VLOOKUP(A226,'BalanceSheet 15-8-19'!$A$11:$CN$476,65,FALSE)</f>
        <v>1716.7374179999999</v>
      </c>
      <c r="BN226" s="3">
        <f>VLOOKUP(A226,'BalanceSheet 15-8-19'!$A$11:$CN$476,66,FALSE)</f>
        <v>1716.7374179999999</v>
      </c>
      <c r="BO226" s="3">
        <f>VLOOKUP(A226,'BalanceSheet 15-8-19'!$A$11:$CN$476,67,FALSE)</f>
        <v>1716.7374179999999</v>
      </c>
      <c r="BP226" s="3">
        <f>VLOOKUP(A226,'BalanceSheet 15-8-19'!$A$11:$CN$476,68,FALSE)</f>
        <v>1716.7374179999999</v>
      </c>
      <c r="BQ226" s="3">
        <f>VLOOKUP(A226,'BalanceSheet 15-8-19'!$A$11:$CN$476,69,FALSE)</f>
        <v>1716.7374179999999</v>
      </c>
      <c r="BR226" s="3">
        <f>VLOOKUP(A226,'BalanceSheet 15-8-19'!$A$11:$CN$476,70,FALSE)</f>
        <v>1716.7374179999999</v>
      </c>
      <c r="BS226" s="3">
        <f>VLOOKUP(A226,'BalanceSheet 15-8-19'!$A$11:$CN$476,71,FALSE)</f>
        <v>1716.7374179999999</v>
      </c>
      <c r="BT226" s="3">
        <f>VLOOKUP(A226,'BalanceSheet 15-8-19'!$A$11:$CN$476,72,FALSE)</f>
        <v>1716.7374179999999</v>
      </c>
      <c r="BU226" s="3">
        <f>VLOOKUP(A226,'BalanceSheet 15-8-19'!$A$11:$CN$476,73,FALSE)</f>
        <v>1716.7374179999999</v>
      </c>
      <c r="BV226" s="3">
        <f>VLOOKUP(A226,'BalanceSheet 15-8-19'!$A$11:$CN$476,74,FALSE)</f>
        <v>1716.7374179999999</v>
      </c>
      <c r="BW226" s="3">
        <f>VLOOKUP(A226,'BalanceSheet 15-8-19'!$A$11:$CN$476,75,FALSE)</f>
        <v>1716.7374179999999</v>
      </c>
      <c r="BX226" s="3">
        <f>VLOOKUP(A226,'BalanceSheet 15-8-19'!$A$11:$CN$476,76,FALSE)</f>
        <v>1716.7374179999999</v>
      </c>
      <c r="BY226" s="3">
        <f>VLOOKUP(A226,'BalanceSheet 15-8-19'!$A$11:$CN$476,77,FALSE)</f>
        <v>1716.7374179999999</v>
      </c>
      <c r="BZ226" s="3">
        <f>VLOOKUP(A226,'BalanceSheet 15-8-19'!$A$11:$CN$476,78,FALSE)</f>
        <v>1716.7374179999999</v>
      </c>
      <c r="CA226" s="3">
        <f>VLOOKUP(A226,'BalanceSheet 15-8-19'!$A$11:$CN$476,79,FALSE)</f>
        <v>1716.7374179999999</v>
      </c>
      <c r="CB226" s="3">
        <f>VLOOKUP(A226,'BalanceSheet 15-8-19'!$A$11:$CN$476,80,FALSE)</f>
        <v>1716.7374179999999</v>
      </c>
      <c r="CC226" s="3">
        <f>VLOOKUP(A226,'BalanceSheet 15-8-19'!$A$11:$CN$476,81,FALSE)</f>
        <v>1716.7374179999999</v>
      </c>
      <c r="CD226" s="3">
        <f>VLOOKUP(A226,'BalanceSheet 15-8-19'!$A$11:$CN$476,82,FALSE)</f>
        <v>1716.7374179999999</v>
      </c>
      <c r="CE226" s="3">
        <f>VLOOKUP(A226,'BalanceSheet 15-8-19'!$A$11:$CN$476,83,FALSE)</f>
        <v>1716.7374179999999</v>
      </c>
      <c r="CF226" s="3">
        <f>VLOOKUP(A226,'BalanceSheet 15-8-19'!$A$11:$CN$476,84,FALSE)</f>
        <v>1716.7374179999999</v>
      </c>
      <c r="CG226" s="3">
        <f>VLOOKUP(A226,'BalanceSheet 15-8-19'!$A$11:$CN$476,85,FALSE)</f>
        <v>1716.7374179999999</v>
      </c>
      <c r="CH226" s="3">
        <f>VLOOKUP(A226,'BalanceSheet 15-8-19'!$A$11:$CN$476,86,FALSE)</f>
        <v>1716.7374179999999</v>
      </c>
      <c r="CI226" s="3">
        <f>VLOOKUP(A226,'BalanceSheet 15-8-19'!$A$11:$CN$476,87,FALSE)</f>
        <v>1716.7374179999999</v>
      </c>
      <c r="CJ226" s="3">
        <f>VLOOKUP(A226,'BalanceSheet 15-8-19'!$A$11:$CN$476,88,FALSE)</f>
        <v>1716.7374179999999</v>
      </c>
      <c r="CK226" s="3">
        <f>VLOOKUP(A226,'BalanceSheet 15-8-19'!$A$11:$CN$476,89,FALSE)</f>
        <v>1716.7374179999999</v>
      </c>
      <c r="CL226" s="3">
        <f>VLOOKUP(A226,'BalanceSheet 15-8-19'!$A$11:$CN$476,90,FALSE)</f>
        <v>1716.7374179999999</v>
      </c>
      <c r="CM226" s="3">
        <f>VLOOKUP(A226,'BalanceSheet 15-8-19'!$A$11:$CN$476,91,FALSE)</f>
        <v>1716.7374179999999</v>
      </c>
      <c r="CN226" s="3">
        <f>VLOOKUP(A226,'BalanceSheet 15-8-19'!$A$11:$CS$476,92,FALSE)</f>
        <v>1716.7374179999999</v>
      </c>
      <c r="CO226" s="3">
        <f>VLOOKUP(A226,'BalanceSheet 15-8-19'!$A$11:$CS$476,93,FALSE)</f>
        <v>1716.7374179999999</v>
      </c>
      <c r="CP226" s="3">
        <f>VLOOKUP(A226,'BalanceSheet 15-8-19'!$A$11:$CS$476,94,FALSE)</f>
        <v>1716.7374179999999</v>
      </c>
      <c r="CQ226" s="3">
        <f>VLOOKUP(A226,'BalanceSheet 15-8-19'!$A$11:$CS$476,95,FALSE)</f>
        <v>1716.7374179999999</v>
      </c>
      <c r="CR226" s="3">
        <f>VLOOKUP(A226,'BalanceSheet 15-8-19'!$A$11:$CS$476,96,FALSE)</f>
        <v>1716.7374179999999</v>
      </c>
      <c r="CS226" s="3">
        <f t="shared" si="20"/>
        <v>167450.54020200021</v>
      </c>
      <c r="CU226" s="19">
        <f>CS226-('BalanceSheet 15-8-19'!CS226-'BalanceSheet 15-8-19'!CV226-'BalanceSheet 15-8-19'!CW226)</f>
        <v>0</v>
      </c>
      <c r="CW226" s="132">
        <f t="shared" si="21"/>
        <v>46351.910285999984</v>
      </c>
      <c r="CZ226" s="148"/>
      <c r="DB226" s="162">
        <f>SUM(DB215:DB224)</f>
        <v>719878.89991600008</v>
      </c>
    </row>
    <row r="227" spans="1:106" ht="10.8" thickBot="1" x14ac:dyDescent="0.25">
      <c r="A227" s="4" t="str">
        <f>'BalanceSheet 15-8-19'!A227</f>
        <v>Total Fixed Assets</v>
      </c>
      <c r="B227" s="101">
        <f>VLOOKUP(A227,'BalanceSheet 15-8-19'!$A$11:$CN$476,2,FALSE)</f>
        <v>0</v>
      </c>
      <c r="C227" s="101">
        <f>VLOOKUP(A227,'BalanceSheet 15-8-19'!$A$11:$CN$476,3,FALSE)</f>
        <v>0</v>
      </c>
      <c r="D227" s="101">
        <f>VLOOKUP(A227,'BalanceSheet 15-8-19'!$A$11:$CN$476,4,FALSE)</f>
        <v>14660.91</v>
      </c>
      <c r="E227" s="101">
        <f>VLOOKUP(A227,'BalanceSheet 15-8-19'!$A$11:$CN$476,5,FALSE)</f>
        <v>0</v>
      </c>
      <c r="F227" s="101">
        <f>VLOOKUP(A227,'BalanceSheet 15-8-19'!$A$11:$CN$476,6,FALSE)</f>
        <v>-1346.7583948500003</v>
      </c>
      <c r="G227" s="101">
        <f>VLOOKUP(A227,'BalanceSheet 15-8-19'!$A$11:$CN$476,7,FALSE)</f>
        <v>-1346.7583948500003</v>
      </c>
      <c r="H227" s="101">
        <f>VLOOKUP(A227,'BalanceSheet 15-8-19'!$A$11:$CN$476,8,FALSE)</f>
        <v>-1346.7583948500003</v>
      </c>
      <c r="I227" s="101">
        <f>VLOOKUP(A227,'BalanceSheet 15-8-19'!$A$11:$CN$476,9,FALSE)</f>
        <v>-1346.7583948500003</v>
      </c>
      <c r="J227" s="101"/>
      <c r="K227" s="101">
        <f>VLOOKUP(A227,'BalanceSheet 15-8-19'!$A$11:$CN$476,11,FALSE)</f>
        <v>-1346.7583948500003</v>
      </c>
      <c r="L227" s="101">
        <f>VLOOKUP(A227,'BalanceSheet 15-8-19'!$A$11:$CN$476,12,FALSE)</f>
        <v>-1346.7583948500003</v>
      </c>
      <c r="M227" s="101">
        <f>VLOOKUP(A227,'BalanceSheet 15-8-19'!$A$11:$CN$476,13,FALSE)</f>
        <v>-1346.7583948500003</v>
      </c>
      <c r="N227" s="101">
        <f>VLOOKUP(A227,'BalanceSheet 15-8-19'!$A$11:$CN$476,14,FALSE)</f>
        <v>-1346.7583948500003</v>
      </c>
      <c r="O227" s="101">
        <f>VLOOKUP(A227,'BalanceSheet 15-8-19'!$A$11:$CN$476,15,FALSE)</f>
        <v>-1346.7583948500003</v>
      </c>
      <c r="P227" s="101">
        <f>VLOOKUP(A227,'BalanceSheet 15-8-19'!$A$11:$CN$476,16,FALSE)</f>
        <v>-1346.7583948500003</v>
      </c>
      <c r="Q227" s="101">
        <f>VLOOKUP(A227,'BalanceSheet 15-8-19'!$A$11:$CN$476,17,FALSE)</f>
        <v>-1346.7583948500003</v>
      </c>
      <c r="R227" s="101">
        <f>VLOOKUP(A227,'BalanceSheet 15-8-19'!$A$11:$CN$476,18,FALSE)</f>
        <v>-1346.7583948500003</v>
      </c>
      <c r="S227" s="101">
        <f>VLOOKUP(A227,'BalanceSheet 15-8-19'!$A$11:$CN$476,19,FALSE)</f>
        <v>-1346.7583948500003</v>
      </c>
      <c r="T227" s="101">
        <f>VLOOKUP(A227,'BalanceSheet 15-8-19'!$A$11:$CN$476,20,FALSE)</f>
        <v>-1346.7583948500003</v>
      </c>
      <c r="U227" s="101">
        <f>VLOOKUP(A227,'BalanceSheet 15-8-19'!$A$11:$CN$476,21,FALSE)</f>
        <v>-1346.7583948500003</v>
      </c>
      <c r="V227" s="101">
        <f>VLOOKUP(A227,'BalanceSheet 15-8-19'!$A$11:$CN$476,22,FALSE)</f>
        <v>-1346.7583948500003</v>
      </c>
      <c r="W227" s="101">
        <f>VLOOKUP(A227,'BalanceSheet 15-8-19'!$A$11:$CN$476,23,FALSE)</f>
        <v>-1346.7583948500003</v>
      </c>
      <c r="X227" s="101">
        <f>VLOOKUP(A227,'BalanceSheet 15-8-19'!$A$11:$CN$476,24,FALSE)</f>
        <v>-1346.7583948500003</v>
      </c>
      <c r="Y227" s="101">
        <f>VLOOKUP(A227,'BalanceSheet 15-8-19'!$A$11:$CN$476,25,FALSE)</f>
        <v>-1346.7583948500003</v>
      </c>
      <c r="Z227" s="101">
        <f>VLOOKUP(A227,'BalanceSheet 15-8-19'!$A$11:$CN$476,26,FALSE)</f>
        <v>-1346.7583948500003</v>
      </c>
      <c r="AA227" s="101">
        <f>VLOOKUP(A227,'BalanceSheet 15-8-19'!$A$11:$CN$476,27,FALSE)</f>
        <v>-1346.7583948500003</v>
      </c>
      <c r="AB227" s="101">
        <f>VLOOKUP(A227,'BalanceSheet 15-8-19'!$A$11:$CN$476,28,FALSE)</f>
        <v>-1346.7583948500003</v>
      </c>
      <c r="AC227" s="101">
        <f>VLOOKUP(A227,'BalanceSheet 15-8-19'!$A$11:$CN$476,29,FALSE)</f>
        <v>-1346.7583948500003</v>
      </c>
      <c r="AD227" s="101">
        <f>VLOOKUP(A227,'BalanceSheet 15-8-19'!$A$11:$CN$476,30,FALSE)</f>
        <v>-1346.7583948500003</v>
      </c>
      <c r="AE227" s="101">
        <f>VLOOKUP(A227,'BalanceSheet 15-8-19'!$A$11:$CN$476,31,FALSE)</f>
        <v>-1346.7583948500003</v>
      </c>
      <c r="AF227" s="101">
        <f>VLOOKUP(A227,'BalanceSheet 15-8-19'!$A$11:$CN$476,32,FALSE)</f>
        <v>-1346.7583948500003</v>
      </c>
      <c r="AG227" s="101">
        <f>VLOOKUP(A227,'BalanceSheet 15-8-19'!$A$11:$CN$476,33,FALSE)</f>
        <v>-1346.7583948500003</v>
      </c>
      <c r="AH227" s="101">
        <f>VLOOKUP(A227,'BalanceSheet 15-8-19'!$A$11:$CN$476,34,FALSE)</f>
        <v>-1346.7583948500003</v>
      </c>
      <c r="AI227" s="101">
        <f>VLOOKUP(A227,'BalanceSheet 15-8-19'!$A$11:$CN$476,35,FALSE)</f>
        <v>-1346.7583948500003</v>
      </c>
      <c r="AJ227" s="101">
        <f>VLOOKUP(A227,'BalanceSheet 15-8-19'!$A$11:$CN$476,36,FALSE)</f>
        <v>-1346.7583948500003</v>
      </c>
      <c r="AK227" s="101">
        <f>VLOOKUP(A227,'BalanceSheet 15-8-19'!$A$11:$CN$476,37,FALSE)</f>
        <v>-1346.7583948500003</v>
      </c>
      <c r="AL227" s="101">
        <f>VLOOKUP(A227,'BalanceSheet 15-8-19'!$A$11:$CN$476,38,FALSE)</f>
        <v>-1346.7583948500003</v>
      </c>
      <c r="AM227" s="101">
        <f>VLOOKUP(A227,'BalanceSheet 15-8-19'!$A$11:$CN$476,39,FALSE)</f>
        <v>-1346.7583948500003</v>
      </c>
      <c r="AN227" s="101">
        <f>VLOOKUP(A227,'BalanceSheet 15-8-19'!$A$11:$CN$476,40,FALSE)</f>
        <v>-1346.7583948500003</v>
      </c>
      <c r="AO227" s="101">
        <f>VLOOKUP(A227,'BalanceSheet 15-8-19'!$A$11:$CN$476,41,FALSE)</f>
        <v>-1346.7583948500003</v>
      </c>
      <c r="AP227" s="101">
        <f>VLOOKUP(A227,'BalanceSheet 15-8-19'!$A$11:$CN$476,42,FALSE)</f>
        <v>-1346.7583948500003</v>
      </c>
      <c r="AQ227" s="101">
        <f>VLOOKUP(A227,'BalanceSheet 15-8-19'!$A$11:$CN$476,43,FALSE)</f>
        <v>-1346.7583948500003</v>
      </c>
      <c r="AR227" s="101">
        <f>VLOOKUP(A227,'BalanceSheet 15-8-19'!$A$11:$CN$476,44,FALSE)</f>
        <v>-1346.7583948500003</v>
      </c>
      <c r="AS227" s="101">
        <f>VLOOKUP(A227,'BalanceSheet 15-8-19'!$A$11:$CN$476,45,FALSE)</f>
        <v>-1346.7583948500003</v>
      </c>
      <c r="AT227" s="101">
        <f>VLOOKUP(A227,'BalanceSheet 15-8-19'!$A$11:$CN$476,46,FALSE)</f>
        <v>-1346.7583948500003</v>
      </c>
      <c r="AU227" s="101">
        <f>VLOOKUP(A227,'BalanceSheet 15-8-19'!$A$11:$CN$476,47,FALSE)</f>
        <v>-1346.7583948500003</v>
      </c>
      <c r="AV227" s="101">
        <f>VLOOKUP(A227,'BalanceSheet 15-8-19'!$A$11:$CN$476,48,FALSE)</f>
        <v>-1346.7583948500003</v>
      </c>
      <c r="AW227" s="101">
        <f>VLOOKUP(A227,'BalanceSheet 15-8-19'!$A$11:$CN$476,49,FALSE)</f>
        <v>-1346.7583948500003</v>
      </c>
      <c r="AX227" s="101">
        <f>VLOOKUP(A227,'BalanceSheet 15-8-19'!$A$11:$CN$476,50,FALSE)</f>
        <v>-1346.7583948500003</v>
      </c>
      <c r="AY227" s="101">
        <f>VLOOKUP(A227,'BalanceSheet 15-8-19'!$A$11:$CN$476,51,FALSE)</f>
        <v>-1346.7583948500003</v>
      </c>
      <c r="AZ227" s="101">
        <f>VLOOKUP(A227,'BalanceSheet 15-8-19'!$A$11:$CN$476,52,FALSE)</f>
        <v>-1346.7583948500003</v>
      </c>
      <c r="BA227" s="101">
        <f>VLOOKUP(A227,'BalanceSheet 15-8-19'!$A$11:$CN$476,53,FALSE)</f>
        <v>-1346.7583948500003</v>
      </c>
      <c r="BB227" s="101">
        <f>VLOOKUP(A227,'BalanceSheet 15-8-19'!$A$11:$CN$476,54,FALSE)</f>
        <v>-1346.7583948500003</v>
      </c>
      <c r="BC227" s="101">
        <f>VLOOKUP(A227,'BalanceSheet 15-8-19'!$A$11:$CN$476,55,FALSE)</f>
        <v>-1346.7583948500003</v>
      </c>
      <c r="BD227" s="101">
        <f>VLOOKUP(A227,'BalanceSheet 15-8-19'!$A$11:$CN$476,56,FALSE)</f>
        <v>-1346.7583948500003</v>
      </c>
      <c r="BE227" s="101">
        <f>VLOOKUP(A227,'BalanceSheet 15-8-19'!$A$11:$CN$476,57,FALSE)</f>
        <v>-1346.7583948500003</v>
      </c>
      <c r="BF227" s="101">
        <f>VLOOKUP(A227,'BalanceSheet 15-8-19'!$A$11:$CN$476,58,FALSE)</f>
        <v>-1346.7583948500003</v>
      </c>
      <c r="BG227" s="101">
        <f>VLOOKUP(A227,'BalanceSheet 15-8-19'!$A$11:$CN$476,59,FALSE)</f>
        <v>-1346.7583948500003</v>
      </c>
      <c r="BH227" s="101">
        <f>VLOOKUP(A227,'BalanceSheet 15-8-19'!$A$11:$CN$476,60,FALSE)</f>
        <v>-1346.7583948500003</v>
      </c>
      <c r="BI227" s="101">
        <f>VLOOKUP(A227,'BalanceSheet 15-8-19'!$A$11:$CN$476,61,FALSE)</f>
        <v>-1346.7583948500003</v>
      </c>
      <c r="BJ227" s="101">
        <f>VLOOKUP(A227,'BalanceSheet 15-8-19'!$A$11:$CN$476,62,FALSE)</f>
        <v>-1346.7583948500003</v>
      </c>
      <c r="BK227" s="101"/>
      <c r="BL227" s="101">
        <f>VLOOKUP(A227,'BalanceSheet 15-8-19'!$A$11:$CN$476,64,FALSE)</f>
        <v>-1346.7583948500003</v>
      </c>
      <c r="BM227" s="101">
        <f>VLOOKUP(A227,'BalanceSheet 15-8-19'!$A$11:$CN$476,65,FALSE)</f>
        <v>-1346.7583948500003</v>
      </c>
      <c r="BN227" s="101">
        <f>VLOOKUP(A227,'BalanceSheet 15-8-19'!$A$11:$CN$476,66,FALSE)</f>
        <v>-1346.7583948500003</v>
      </c>
      <c r="BO227" s="101">
        <f>VLOOKUP(A227,'BalanceSheet 15-8-19'!$A$11:$CN$476,67,FALSE)</f>
        <v>-1346.7583948500003</v>
      </c>
      <c r="BP227" s="101">
        <f>VLOOKUP(A227,'BalanceSheet 15-8-19'!$A$11:$CN$476,68,FALSE)</f>
        <v>-1346.7583948500003</v>
      </c>
      <c r="BQ227" s="101">
        <f>VLOOKUP(A227,'BalanceSheet 15-8-19'!$A$11:$CN$476,69,FALSE)</f>
        <v>-1346.7583948500003</v>
      </c>
      <c r="BR227" s="101">
        <f>VLOOKUP(A227,'BalanceSheet 15-8-19'!$A$11:$CN$476,70,FALSE)</f>
        <v>-1346.7583948500003</v>
      </c>
      <c r="BS227" s="101">
        <f>VLOOKUP(A227,'BalanceSheet 15-8-19'!$A$11:$CN$476,71,FALSE)</f>
        <v>-1346.7583948500003</v>
      </c>
      <c r="BT227" s="101">
        <f>VLOOKUP(A227,'BalanceSheet 15-8-19'!$A$11:$CN$476,72,FALSE)</f>
        <v>-1346.7583948500003</v>
      </c>
      <c r="BU227" s="101">
        <f>VLOOKUP(A227,'BalanceSheet 15-8-19'!$A$11:$CN$476,73,FALSE)</f>
        <v>-1346.7583948500003</v>
      </c>
      <c r="BV227" s="101">
        <f>VLOOKUP(A227,'BalanceSheet 15-8-19'!$A$11:$CN$476,74,FALSE)</f>
        <v>-1346.7583948500003</v>
      </c>
      <c r="BW227" s="101">
        <f>VLOOKUP(A227,'BalanceSheet 15-8-19'!$A$11:$CN$476,75,FALSE)</f>
        <v>-1346.7583948500003</v>
      </c>
      <c r="BX227" s="101">
        <f>VLOOKUP(A227,'BalanceSheet 15-8-19'!$A$11:$CN$476,76,FALSE)</f>
        <v>-1346.7583948500003</v>
      </c>
      <c r="BY227" s="101">
        <f>VLOOKUP(A227,'BalanceSheet 15-8-19'!$A$11:$CN$476,77,FALSE)</f>
        <v>-1346.7583948500003</v>
      </c>
      <c r="BZ227" s="101">
        <f>VLOOKUP(A227,'BalanceSheet 15-8-19'!$A$11:$CN$476,78,FALSE)</f>
        <v>-1346.7583948500003</v>
      </c>
      <c r="CA227" s="101">
        <f>VLOOKUP(A227,'BalanceSheet 15-8-19'!$A$11:$CN$476,79,FALSE)</f>
        <v>-1346.7583948500003</v>
      </c>
      <c r="CB227" s="101">
        <f>VLOOKUP(A227,'BalanceSheet 15-8-19'!$A$11:$CN$476,80,FALSE)</f>
        <v>-1346.7583948500003</v>
      </c>
      <c r="CC227" s="101">
        <f>VLOOKUP(A227,'BalanceSheet 15-8-19'!$A$11:$CN$476,81,FALSE)</f>
        <v>-1346.7583948500003</v>
      </c>
      <c r="CD227" s="101">
        <f>VLOOKUP(A227,'BalanceSheet 15-8-19'!$A$11:$CN$476,82,FALSE)</f>
        <v>-1346.7583948500003</v>
      </c>
      <c r="CE227" s="101">
        <f>VLOOKUP(A227,'BalanceSheet 15-8-19'!$A$11:$CN$476,83,FALSE)</f>
        <v>-1346.7583948500003</v>
      </c>
      <c r="CF227" s="101">
        <f>VLOOKUP(A227,'BalanceSheet 15-8-19'!$A$11:$CN$476,84,FALSE)</f>
        <v>-1346.7583948500003</v>
      </c>
      <c r="CG227" s="101">
        <f>VLOOKUP(A227,'BalanceSheet 15-8-19'!$A$11:$CN$476,85,FALSE)</f>
        <v>-1346.7583948500003</v>
      </c>
      <c r="CH227" s="101">
        <f>VLOOKUP(A227,'BalanceSheet 15-8-19'!$A$11:$CN$476,86,FALSE)</f>
        <v>-1346.7583948500003</v>
      </c>
      <c r="CI227" s="101">
        <f>VLOOKUP(A227,'BalanceSheet 15-8-19'!$A$11:$CN$476,87,FALSE)</f>
        <v>-1346.7583948500003</v>
      </c>
      <c r="CJ227" s="101">
        <f>VLOOKUP(A227,'BalanceSheet 15-8-19'!$A$11:$CN$476,88,FALSE)</f>
        <v>-1346.7583948500003</v>
      </c>
      <c r="CK227" s="101">
        <f>VLOOKUP(A227,'BalanceSheet 15-8-19'!$A$11:$CN$476,89,FALSE)</f>
        <v>-1346.7583948500003</v>
      </c>
      <c r="CL227" s="101">
        <f>VLOOKUP(A227,'BalanceSheet 15-8-19'!$A$11:$CN$476,90,FALSE)</f>
        <v>-1346.7583948500003</v>
      </c>
      <c r="CM227" s="101">
        <f>VLOOKUP(A227,'BalanceSheet 15-8-19'!$A$11:$CN$476,91,FALSE)</f>
        <v>-1346.7583948500003</v>
      </c>
      <c r="CN227" s="101">
        <f>VLOOKUP(A227,'BalanceSheet 15-8-19'!$A$11:$CS$476,92,FALSE)</f>
        <v>-1346.7583948500003</v>
      </c>
      <c r="CO227" s="101">
        <f>VLOOKUP(A227,'BalanceSheet 15-8-19'!$A$11:$CS$476,93,FALSE)</f>
        <v>-1346.7583948500003</v>
      </c>
      <c r="CP227" s="101">
        <f>VLOOKUP(A227,'BalanceSheet 15-8-19'!$A$11:$CS$476,94,FALSE)</f>
        <v>-1346.7583948500003</v>
      </c>
      <c r="CQ227" s="101">
        <f>VLOOKUP(A227,'BalanceSheet 15-8-19'!$A$11:$CS$476,95,FALSE)</f>
        <v>-1346.7583948500003</v>
      </c>
      <c r="CR227" s="101">
        <f>VLOOKUP(A227,'BalanceSheet 15-8-19'!$A$11:$CS$476,96,FALSE)</f>
        <v>-1346.7583948500003</v>
      </c>
      <c r="CS227" s="101">
        <f t="shared" si="20"/>
        <v>-105200.58714164996</v>
      </c>
      <c r="CU227" s="19">
        <f>CS227-('BalanceSheet 15-8-19'!CS227-'BalanceSheet 15-8-19'!CV227-'BalanceSheet 15-8-19'!CW227)</f>
        <v>2.7648638933897018E-10</v>
      </c>
      <c r="CW227" s="132">
        <f t="shared" si="21"/>
        <v>-36362.476660950007</v>
      </c>
      <c r="CZ227" s="148"/>
      <c r="DB227" s="160">
        <f>SUM(DB208,DB226,DB213,DB189)</f>
        <v>27442.159519300083</v>
      </c>
    </row>
    <row r="228" spans="1:106" ht="10.8" thickTop="1" x14ac:dyDescent="0.2">
      <c r="A228" s="4" t="str">
        <f>'BalanceSheet 15-8-19'!A228</f>
        <v>Other Assets</v>
      </c>
      <c r="B228" s="102">
        <f>VLOOKUP(A228,'BalanceSheet 15-8-19'!$A$11:$CN$476,2,FALSE)</f>
        <v>0</v>
      </c>
      <c r="C228" s="102">
        <f>VLOOKUP(A228,'BalanceSheet 15-8-19'!$A$11:$CN$476,3,FALSE)</f>
        <v>0</v>
      </c>
      <c r="D228" s="102">
        <f>VLOOKUP(A228,'BalanceSheet 15-8-19'!$A$11:$CN$476,4,FALSE)</f>
        <v>0</v>
      </c>
      <c r="E228" s="102">
        <f>VLOOKUP(A228,'BalanceSheet 15-8-19'!$A$11:$CN$476,5,FALSE)</f>
        <v>0</v>
      </c>
      <c r="F228" s="102">
        <f>VLOOKUP(A228,'BalanceSheet 15-8-19'!$A$11:$CN$476,6,FALSE)</f>
        <v>0</v>
      </c>
      <c r="G228" s="102">
        <f>VLOOKUP(A228,'BalanceSheet 15-8-19'!$A$11:$CN$476,7,FALSE)</f>
        <v>0</v>
      </c>
      <c r="H228" s="102">
        <f>VLOOKUP(A228,'BalanceSheet 15-8-19'!$A$11:$CN$476,8,FALSE)</f>
        <v>0</v>
      </c>
      <c r="I228" s="102">
        <f>VLOOKUP(A228,'BalanceSheet 15-8-19'!$A$11:$CN$476,9,FALSE)</f>
        <v>0</v>
      </c>
      <c r="J228" s="102"/>
      <c r="K228" s="102">
        <f>VLOOKUP(A228,'BalanceSheet 15-8-19'!$A$11:$CN$476,11,FALSE)</f>
        <v>0</v>
      </c>
      <c r="L228" s="102">
        <f>VLOOKUP(A228,'BalanceSheet 15-8-19'!$A$11:$CN$476,12,FALSE)</f>
        <v>0</v>
      </c>
      <c r="M228" s="102">
        <f>VLOOKUP(A228,'BalanceSheet 15-8-19'!$A$11:$CN$476,13,FALSE)</f>
        <v>0</v>
      </c>
      <c r="N228" s="102">
        <f>VLOOKUP(A228,'BalanceSheet 15-8-19'!$A$11:$CN$476,14,FALSE)</f>
        <v>0</v>
      </c>
      <c r="O228" s="102">
        <f>VLOOKUP(A228,'BalanceSheet 15-8-19'!$A$11:$CN$476,15,FALSE)</f>
        <v>0</v>
      </c>
      <c r="P228" s="102">
        <f>VLOOKUP(A228,'BalanceSheet 15-8-19'!$A$11:$CN$476,16,FALSE)</f>
        <v>0</v>
      </c>
      <c r="Q228" s="102">
        <f>VLOOKUP(A228,'BalanceSheet 15-8-19'!$A$11:$CN$476,17,FALSE)</f>
        <v>0</v>
      </c>
      <c r="R228" s="102">
        <f>VLOOKUP(A228,'BalanceSheet 15-8-19'!$A$11:$CN$476,18,FALSE)</f>
        <v>0</v>
      </c>
      <c r="S228" s="102">
        <f>VLOOKUP(A228,'BalanceSheet 15-8-19'!$A$11:$CN$476,19,FALSE)</f>
        <v>0</v>
      </c>
      <c r="T228" s="102">
        <f>VLOOKUP(A228,'BalanceSheet 15-8-19'!$A$11:$CN$476,20,FALSE)</f>
        <v>0</v>
      </c>
      <c r="U228" s="102">
        <f>VLOOKUP(A228,'BalanceSheet 15-8-19'!$A$11:$CN$476,21,FALSE)</f>
        <v>0</v>
      </c>
      <c r="V228" s="102">
        <f>VLOOKUP(A228,'BalanceSheet 15-8-19'!$A$11:$CN$476,22,FALSE)</f>
        <v>0</v>
      </c>
      <c r="W228" s="102">
        <f>VLOOKUP(A228,'BalanceSheet 15-8-19'!$A$11:$CN$476,23,FALSE)</f>
        <v>0</v>
      </c>
      <c r="X228" s="102">
        <f>VLOOKUP(A228,'BalanceSheet 15-8-19'!$A$11:$CN$476,24,FALSE)</f>
        <v>0</v>
      </c>
      <c r="Y228" s="102">
        <f>VLOOKUP(A228,'BalanceSheet 15-8-19'!$A$11:$CN$476,25,FALSE)</f>
        <v>0</v>
      </c>
      <c r="Z228" s="102">
        <f>VLOOKUP(A228,'BalanceSheet 15-8-19'!$A$11:$CN$476,26,FALSE)</f>
        <v>0</v>
      </c>
      <c r="AA228" s="102">
        <f>VLOOKUP(A228,'BalanceSheet 15-8-19'!$A$11:$CN$476,27,FALSE)</f>
        <v>0</v>
      </c>
      <c r="AB228" s="102">
        <f>VLOOKUP(A228,'BalanceSheet 15-8-19'!$A$11:$CN$476,28,FALSE)</f>
        <v>0</v>
      </c>
      <c r="AC228" s="102">
        <f>VLOOKUP(A228,'BalanceSheet 15-8-19'!$A$11:$CN$476,29,FALSE)</f>
        <v>0</v>
      </c>
      <c r="AD228" s="102">
        <f>VLOOKUP(A228,'BalanceSheet 15-8-19'!$A$11:$CN$476,30,FALSE)</f>
        <v>0</v>
      </c>
      <c r="AE228" s="102">
        <f>VLOOKUP(A228,'BalanceSheet 15-8-19'!$A$11:$CN$476,31,FALSE)</f>
        <v>0</v>
      </c>
      <c r="AF228" s="102">
        <f>VLOOKUP(A228,'BalanceSheet 15-8-19'!$A$11:$CN$476,32,FALSE)</f>
        <v>0</v>
      </c>
      <c r="AG228" s="102">
        <f>VLOOKUP(A228,'BalanceSheet 15-8-19'!$A$11:$CN$476,33,FALSE)</f>
        <v>0</v>
      </c>
      <c r="AH228" s="102">
        <f>VLOOKUP(A228,'BalanceSheet 15-8-19'!$A$11:$CN$476,34,FALSE)</f>
        <v>0</v>
      </c>
      <c r="AI228" s="102">
        <f>VLOOKUP(A228,'BalanceSheet 15-8-19'!$A$11:$CN$476,35,FALSE)</f>
        <v>0</v>
      </c>
      <c r="AJ228" s="102">
        <f>VLOOKUP(A228,'BalanceSheet 15-8-19'!$A$11:$CN$476,36,FALSE)</f>
        <v>0</v>
      </c>
      <c r="AK228" s="102">
        <f>VLOOKUP(A228,'BalanceSheet 15-8-19'!$A$11:$CN$476,37,FALSE)</f>
        <v>0</v>
      </c>
      <c r="AL228" s="102">
        <f>VLOOKUP(A228,'BalanceSheet 15-8-19'!$A$11:$CN$476,38,FALSE)</f>
        <v>0</v>
      </c>
      <c r="AM228" s="102">
        <f>VLOOKUP(A228,'BalanceSheet 15-8-19'!$A$11:$CN$476,39,FALSE)</f>
        <v>0</v>
      </c>
      <c r="AN228" s="102">
        <f>VLOOKUP(A228,'BalanceSheet 15-8-19'!$A$11:$CN$476,40,FALSE)</f>
        <v>0</v>
      </c>
      <c r="AO228" s="102">
        <f>VLOOKUP(A228,'BalanceSheet 15-8-19'!$A$11:$CN$476,41,FALSE)</f>
        <v>0</v>
      </c>
      <c r="AP228" s="102">
        <f>VLOOKUP(A228,'BalanceSheet 15-8-19'!$A$11:$CN$476,42,FALSE)</f>
        <v>0</v>
      </c>
      <c r="AQ228" s="102">
        <f>VLOOKUP(A228,'BalanceSheet 15-8-19'!$A$11:$CN$476,43,FALSE)</f>
        <v>0</v>
      </c>
      <c r="AR228" s="102">
        <f>VLOOKUP(A228,'BalanceSheet 15-8-19'!$A$11:$CN$476,44,FALSE)</f>
        <v>0</v>
      </c>
      <c r="AS228" s="102">
        <f>VLOOKUP(A228,'BalanceSheet 15-8-19'!$A$11:$CN$476,45,FALSE)</f>
        <v>0</v>
      </c>
      <c r="AT228" s="102">
        <f>VLOOKUP(A228,'BalanceSheet 15-8-19'!$A$11:$CN$476,46,FALSE)</f>
        <v>0</v>
      </c>
      <c r="AU228" s="102">
        <f>VLOOKUP(A228,'BalanceSheet 15-8-19'!$A$11:$CN$476,47,FALSE)</f>
        <v>0</v>
      </c>
      <c r="AV228" s="102">
        <f>VLOOKUP(A228,'BalanceSheet 15-8-19'!$A$11:$CN$476,48,FALSE)</f>
        <v>0</v>
      </c>
      <c r="AW228" s="102">
        <f>VLOOKUP(A228,'BalanceSheet 15-8-19'!$A$11:$CN$476,49,FALSE)</f>
        <v>0</v>
      </c>
      <c r="AX228" s="102">
        <f>VLOOKUP(A228,'BalanceSheet 15-8-19'!$A$11:$CN$476,50,FALSE)</f>
        <v>0</v>
      </c>
      <c r="AY228" s="102">
        <f>VLOOKUP(A228,'BalanceSheet 15-8-19'!$A$11:$CN$476,51,FALSE)</f>
        <v>0</v>
      </c>
      <c r="AZ228" s="102">
        <f>VLOOKUP(A228,'BalanceSheet 15-8-19'!$A$11:$CN$476,52,FALSE)</f>
        <v>0</v>
      </c>
      <c r="BA228" s="102">
        <f>VLOOKUP(A228,'BalanceSheet 15-8-19'!$A$11:$CN$476,53,FALSE)</f>
        <v>0</v>
      </c>
      <c r="BB228" s="102">
        <f>VLOOKUP(A228,'BalanceSheet 15-8-19'!$A$11:$CN$476,54,FALSE)</f>
        <v>0</v>
      </c>
      <c r="BC228" s="102">
        <f>VLOOKUP(A228,'BalanceSheet 15-8-19'!$A$11:$CN$476,55,FALSE)</f>
        <v>0</v>
      </c>
      <c r="BD228" s="102">
        <f>VLOOKUP(A228,'BalanceSheet 15-8-19'!$A$11:$CN$476,56,FALSE)</f>
        <v>0</v>
      </c>
      <c r="BE228" s="102">
        <f>VLOOKUP(A228,'BalanceSheet 15-8-19'!$A$11:$CN$476,57,FALSE)</f>
        <v>0</v>
      </c>
      <c r="BF228" s="102">
        <f>VLOOKUP(A228,'BalanceSheet 15-8-19'!$A$11:$CN$476,58,FALSE)</f>
        <v>0</v>
      </c>
      <c r="BG228" s="102">
        <f>VLOOKUP(A228,'BalanceSheet 15-8-19'!$A$11:$CN$476,59,FALSE)</f>
        <v>0</v>
      </c>
      <c r="BH228" s="102">
        <f>VLOOKUP(A228,'BalanceSheet 15-8-19'!$A$11:$CN$476,60,FALSE)</f>
        <v>0</v>
      </c>
      <c r="BI228" s="102">
        <f>VLOOKUP(A228,'BalanceSheet 15-8-19'!$A$11:$CN$476,61,FALSE)</f>
        <v>0</v>
      </c>
      <c r="BJ228" s="102">
        <f>VLOOKUP(A228,'BalanceSheet 15-8-19'!$A$11:$CN$476,62,FALSE)</f>
        <v>0</v>
      </c>
      <c r="BK228" s="102"/>
      <c r="BL228" s="102">
        <f>VLOOKUP(A228,'BalanceSheet 15-8-19'!$A$11:$CN$476,64,FALSE)</f>
        <v>0</v>
      </c>
      <c r="BM228" s="102">
        <f>VLOOKUP(A228,'BalanceSheet 15-8-19'!$A$11:$CN$476,65,FALSE)</f>
        <v>0</v>
      </c>
      <c r="BN228" s="102">
        <f>VLOOKUP(A228,'BalanceSheet 15-8-19'!$A$11:$CN$476,66,FALSE)</f>
        <v>0</v>
      </c>
      <c r="BO228" s="102">
        <f>VLOOKUP(A228,'BalanceSheet 15-8-19'!$A$11:$CN$476,67,FALSE)</f>
        <v>0</v>
      </c>
      <c r="BP228" s="102">
        <f>VLOOKUP(A228,'BalanceSheet 15-8-19'!$A$11:$CN$476,68,FALSE)</f>
        <v>0</v>
      </c>
      <c r="BQ228" s="102">
        <f>VLOOKUP(A228,'BalanceSheet 15-8-19'!$A$11:$CN$476,69,FALSE)</f>
        <v>0</v>
      </c>
      <c r="BR228" s="102">
        <f>VLOOKUP(A228,'BalanceSheet 15-8-19'!$A$11:$CN$476,70,FALSE)</f>
        <v>0</v>
      </c>
      <c r="BS228" s="102">
        <f>VLOOKUP(A228,'BalanceSheet 15-8-19'!$A$11:$CN$476,71,FALSE)</f>
        <v>0</v>
      </c>
      <c r="BT228" s="102">
        <f>VLOOKUP(A228,'BalanceSheet 15-8-19'!$A$11:$CN$476,72,FALSE)</f>
        <v>0</v>
      </c>
      <c r="BU228" s="102">
        <f>VLOOKUP(A228,'BalanceSheet 15-8-19'!$A$11:$CN$476,73,FALSE)</f>
        <v>0</v>
      </c>
      <c r="BV228" s="102">
        <f>VLOOKUP(A228,'BalanceSheet 15-8-19'!$A$11:$CN$476,74,FALSE)</f>
        <v>0</v>
      </c>
      <c r="BW228" s="102">
        <f>VLOOKUP(A228,'BalanceSheet 15-8-19'!$A$11:$CN$476,75,FALSE)</f>
        <v>0</v>
      </c>
      <c r="BX228" s="102">
        <f>VLOOKUP(A228,'BalanceSheet 15-8-19'!$A$11:$CN$476,76,FALSE)</f>
        <v>0</v>
      </c>
      <c r="BY228" s="102">
        <f>VLOOKUP(A228,'BalanceSheet 15-8-19'!$A$11:$CN$476,77,FALSE)</f>
        <v>0</v>
      </c>
      <c r="BZ228" s="102">
        <f>VLOOKUP(A228,'BalanceSheet 15-8-19'!$A$11:$CN$476,78,FALSE)</f>
        <v>0</v>
      </c>
      <c r="CA228" s="102">
        <f>VLOOKUP(A228,'BalanceSheet 15-8-19'!$A$11:$CN$476,79,FALSE)</f>
        <v>0</v>
      </c>
      <c r="CB228" s="102">
        <f>VLOOKUP(A228,'BalanceSheet 15-8-19'!$A$11:$CN$476,80,FALSE)</f>
        <v>0</v>
      </c>
      <c r="CC228" s="102">
        <f>VLOOKUP(A228,'BalanceSheet 15-8-19'!$A$11:$CN$476,81,FALSE)</f>
        <v>0</v>
      </c>
      <c r="CD228" s="102">
        <f>VLOOKUP(A228,'BalanceSheet 15-8-19'!$A$11:$CN$476,82,FALSE)</f>
        <v>0</v>
      </c>
      <c r="CE228" s="102">
        <f>VLOOKUP(A228,'BalanceSheet 15-8-19'!$A$11:$CN$476,83,FALSE)</f>
        <v>0</v>
      </c>
      <c r="CF228" s="102">
        <f>VLOOKUP(A228,'BalanceSheet 15-8-19'!$A$11:$CN$476,84,FALSE)</f>
        <v>0</v>
      </c>
      <c r="CG228" s="102">
        <f>VLOOKUP(A228,'BalanceSheet 15-8-19'!$A$11:$CN$476,85,FALSE)</f>
        <v>0</v>
      </c>
      <c r="CH228" s="102">
        <f>VLOOKUP(A228,'BalanceSheet 15-8-19'!$A$11:$CN$476,86,FALSE)</f>
        <v>0</v>
      </c>
      <c r="CI228" s="102">
        <f>VLOOKUP(A228,'BalanceSheet 15-8-19'!$A$11:$CN$476,87,FALSE)</f>
        <v>0</v>
      </c>
      <c r="CJ228" s="102">
        <f>VLOOKUP(A228,'BalanceSheet 15-8-19'!$A$11:$CN$476,88,FALSE)</f>
        <v>0</v>
      </c>
      <c r="CK228" s="102">
        <f>VLOOKUP(A228,'BalanceSheet 15-8-19'!$A$11:$CN$476,89,FALSE)</f>
        <v>0</v>
      </c>
      <c r="CL228" s="102">
        <f>VLOOKUP(A228,'BalanceSheet 15-8-19'!$A$11:$CN$476,90,FALSE)</f>
        <v>0</v>
      </c>
      <c r="CM228" s="102">
        <f>VLOOKUP(A228,'BalanceSheet 15-8-19'!$A$11:$CN$476,91,FALSE)</f>
        <v>0</v>
      </c>
      <c r="CN228" s="102">
        <f>VLOOKUP(A228,'BalanceSheet 15-8-19'!$A$11:$CS$476,92,FALSE)</f>
        <v>0</v>
      </c>
      <c r="CO228" s="102">
        <f>VLOOKUP(A228,'BalanceSheet 15-8-19'!$A$11:$CS$476,93,FALSE)</f>
        <v>0</v>
      </c>
      <c r="CP228" s="102">
        <f>VLOOKUP(A228,'BalanceSheet 15-8-19'!$A$11:$CS$476,94,FALSE)</f>
        <v>0</v>
      </c>
      <c r="CQ228" s="102">
        <f>VLOOKUP(A228,'BalanceSheet 15-8-19'!$A$11:$CS$476,95,FALSE)</f>
        <v>0</v>
      </c>
      <c r="CR228" s="102">
        <f>VLOOKUP(A228,'BalanceSheet 15-8-19'!$A$11:$CS$476,96,FALSE)</f>
        <v>0</v>
      </c>
      <c r="CS228" s="102">
        <f t="shared" ref="CS228" si="25">SUM(B228:CR228)</f>
        <v>0</v>
      </c>
      <c r="CU228" s="19">
        <f>CS228-('BalanceSheet 15-8-19'!CS228-'BalanceSheet 15-8-19'!CV228-'BalanceSheet 15-8-19'!CW228)</f>
        <v>0</v>
      </c>
      <c r="CW228" s="132">
        <f t="shared" si="21"/>
        <v>0</v>
      </c>
      <c r="CZ228" s="148"/>
      <c r="DB228" s="160"/>
    </row>
    <row r="229" spans="1:106" x14ac:dyDescent="0.2">
      <c r="A229" s="3" t="str">
        <f>'BalanceSheet 15-8-19'!A229</f>
        <v>200-051-00 - RENTAL DEPOSITS</v>
      </c>
      <c r="B229" s="10">
        <f>VLOOKUP(A229,'BalanceSheet 15-8-19'!$A$11:$CN$476,2,FALSE)</f>
        <v>0</v>
      </c>
      <c r="C229" s="10">
        <f>VLOOKUP(A229,'BalanceSheet 15-8-19'!$A$11:$CN$476,3,FALSE)</f>
        <v>0</v>
      </c>
      <c r="D229" s="10">
        <f>VLOOKUP(A229,'BalanceSheet 15-8-19'!$A$11:$CN$476,4,FALSE)</f>
        <v>0</v>
      </c>
      <c r="E229" s="10">
        <f>VLOOKUP(A229,'BalanceSheet 15-8-19'!$A$11:$CN$476,5,FALSE)</f>
        <v>0</v>
      </c>
      <c r="F229" s="10">
        <f>VLOOKUP(A229,'BalanceSheet 15-8-19'!$A$11:$CN$476,6,FALSE)</f>
        <v>0</v>
      </c>
      <c r="G229" s="10">
        <f>VLOOKUP(A229,'BalanceSheet 15-8-19'!$A$11:$CN$476,7,FALSE)</f>
        <v>0</v>
      </c>
      <c r="H229" s="10">
        <f>VLOOKUP(A229,'BalanceSheet 15-8-19'!$A$11:$CN$476,8,FALSE)</f>
        <v>0</v>
      </c>
      <c r="I229" s="10">
        <f>VLOOKUP(A229,'BalanceSheet 15-8-19'!$A$11:$CN$476,9,FALSE)</f>
        <v>0</v>
      </c>
      <c r="J229" s="10"/>
      <c r="K229" s="10">
        <f>VLOOKUP(A229,'BalanceSheet 15-8-19'!$A$11:$CN$476,11,FALSE)</f>
        <v>0</v>
      </c>
      <c r="L229" s="10">
        <f>VLOOKUP(A229,'BalanceSheet 15-8-19'!$A$11:$CN$476,12,FALSE)</f>
        <v>0</v>
      </c>
      <c r="M229" s="10">
        <f>VLOOKUP(A229,'BalanceSheet 15-8-19'!$A$11:$CN$476,13,FALSE)</f>
        <v>0</v>
      </c>
      <c r="N229" s="10">
        <f>VLOOKUP(A229,'BalanceSheet 15-8-19'!$A$11:$CN$476,14,FALSE)</f>
        <v>0</v>
      </c>
      <c r="O229" s="10">
        <f>VLOOKUP(A229,'BalanceSheet 15-8-19'!$A$11:$CN$476,15,FALSE)</f>
        <v>0</v>
      </c>
      <c r="P229" s="10">
        <f>VLOOKUP(A229,'BalanceSheet 15-8-19'!$A$11:$CN$476,16,FALSE)</f>
        <v>0</v>
      </c>
      <c r="Q229" s="10">
        <f>VLOOKUP(A229,'BalanceSheet 15-8-19'!$A$11:$CN$476,17,FALSE)</f>
        <v>0</v>
      </c>
      <c r="R229" s="10">
        <f>VLOOKUP(A229,'BalanceSheet 15-8-19'!$A$11:$CN$476,18,FALSE)</f>
        <v>0</v>
      </c>
      <c r="S229" s="10">
        <f>VLOOKUP(A229,'BalanceSheet 15-8-19'!$A$11:$CN$476,19,FALSE)</f>
        <v>0</v>
      </c>
      <c r="T229" s="10">
        <f>VLOOKUP(A229,'BalanceSheet 15-8-19'!$A$11:$CN$476,20,FALSE)</f>
        <v>0</v>
      </c>
      <c r="U229" s="10">
        <f>VLOOKUP(A229,'BalanceSheet 15-8-19'!$A$11:$CN$476,21,FALSE)</f>
        <v>0</v>
      </c>
      <c r="V229" s="10">
        <f>VLOOKUP(A229,'BalanceSheet 15-8-19'!$A$11:$CN$476,22,FALSE)</f>
        <v>0</v>
      </c>
      <c r="W229" s="10">
        <f>VLOOKUP(A229,'BalanceSheet 15-8-19'!$A$11:$CN$476,23,FALSE)</f>
        <v>0</v>
      </c>
      <c r="X229" s="10">
        <f>VLOOKUP(A229,'BalanceSheet 15-8-19'!$A$11:$CN$476,24,FALSE)</f>
        <v>0</v>
      </c>
      <c r="Y229" s="10">
        <f>VLOOKUP(A229,'BalanceSheet 15-8-19'!$A$11:$CN$476,25,FALSE)</f>
        <v>0</v>
      </c>
      <c r="Z229" s="10">
        <f>VLOOKUP(A229,'BalanceSheet 15-8-19'!$A$11:$CN$476,26,FALSE)</f>
        <v>0</v>
      </c>
      <c r="AA229" s="10">
        <f>VLOOKUP(A229,'BalanceSheet 15-8-19'!$A$11:$CN$476,27,FALSE)</f>
        <v>0</v>
      </c>
      <c r="AB229" s="10">
        <f>VLOOKUP(A229,'BalanceSheet 15-8-19'!$A$11:$CN$476,28,FALSE)</f>
        <v>0</v>
      </c>
      <c r="AC229" s="10">
        <f>VLOOKUP(A229,'BalanceSheet 15-8-19'!$A$11:$CN$476,29,FALSE)</f>
        <v>0</v>
      </c>
      <c r="AD229" s="10">
        <f>VLOOKUP(A229,'BalanceSheet 15-8-19'!$A$11:$CN$476,30,FALSE)</f>
        <v>0</v>
      </c>
      <c r="AE229" s="10">
        <f>VLOOKUP(A229,'BalanceSheet 15-8-19'!$A$11:$CN$476,31,FALSE)</f>
        <v>0</v>
      </c>
      <c r="AF229" s="10">
        <f>VLOOKUP(A229,'BalanceSheet 15-8-19'!$A$11:$CN$476,32,FALSE)</f>
        <v>0</v>
      </c>
      <c r="AG229" s="10">
        <f>VLOOKUP(A229,'BalanceSheet 15-8-19'!$A$11:$CN$476,33,FALSE)</f>
        <v>0</v>
      </c>
      <c r="AH229" s="10">
        <f>VLOOKUP(A229,'BalanceSheet 15-8-19'!$A$11:$CN$476,34,FALSE)</f>
        <v>0</v>
      </c>
      <c r="AI229" s="10">
        <f>VLOOKUP(A229,'BalanceSheet 15-8-19'!$A$11:$CN$476,35,FALSE)</f>
        <v>0</v>
      </c>
      <c r="AJ229" s="10">
        <f>VLOOKUP(A229,'BalanceSheet 15-8-19'!$A$11:$CN$476,36,FALSE)</f>
        <v>0</v>
      </c>
      <c r="AK229" s="10">
        <f>VLOOKUP(A229,'BalanceSheet 15-8-19'!$A$11:$CN$476,37,FALSE)</f>
        <v>0</v>
      </c>
      <c r="AL229" s="10">
        <f>VLOOKUP(A229,'BalanceSheet 15-8-19'!$A$11:$CN$476,38,FALSE)</f>
        <v>0</v>
      </c>
      <c r="AM229" s="10">
        <f>VLOOKUP(A229,'BalanceSheet 15-8-19'!$A$11:$CN$476,39,FALSE)</f>
        <v>0</v>
      </c>
      <c r="AN229" s="10">
        <f>VLOOKUP(A229,'BalanceSheet 15-8-19'!$A$11:$CN$476,40,FALSE)</f>
        <v>0</v>
      </c>
      <c r="AO229" s="10">
        <f>VLOOKUP(A229,'BalanceSheet 15-8-19'!$A$11:$CN$476,41,FALSE)</f>
        <v>0</v>
      </c>
      <c r="AP229" s="10">
        <f>VLOOKUP(A229,'BalanceSheet 15-8-19'!$A$11:$CN$476,42,FALSE)</f>
        <v>0</v>
      </c>
      <c r="AQ229" s="10">
        <f>VLOOKUP(A229,'BalanceSheet 15-8-19'!$A$11:$CN$476,43,FALSE)</f>
        <v>0</v>
      </c>
      <c r="AR229" s="10">
        <f>VLOOKUP(A229,'BalanceSheet 15-8-19'!$A$11:$CN$476,44,FALSE)</f>
        <v>0</v>
      </c>
      <c r="AS229" s="10">
        <f>VLOOKUP(A229,'BalanceSheet 15-8-19'!$A$11:$CN$476,45,FALSE)</f>
        <v>0</v>
      </c>
      <c r="AT229" s="10">
        <f>VLOOKUP(A229,'BalanceSheet 15-8-19'!$A$11:$CN$476,46,FALSE)</f>
        <v>0</v>
      </c>
      <c r="AU229" s="10">
        <f>VLOOKUP(A229,'BalanceSheet 15-8-19'!$A$11:$CN$476,47,FALSE)</f>
        <v>0</v>
      </c>
      <c r="AV229" s="10">
        <f>VLOOKUP(A229,'BalanceSheet 15-8-19'!$A$11:$CN$476,48,FALSE)</f>
        <v>0</v>
      </c>
      <c r="AW229" s="10">
        <f>VLOOKUP(A229,'BalanceSheet 15-8-19'!$A$11:$CN$476,49,FALSE)</f>
        <v>0</v>
      </c>
      <c r="AX229" s="10">
        <f>VLOOKUP(A229,'BalanceSheet 15-8-19'!$A$11:$CN$476,50,FALSE)</f>
        <v>0</v>
      </c>
      <c r="AY229" s="10">
        <f>VLOOKUP(A229,'BalanceSheet 15-8-19'!$A$11:$CN$476,51,FALSE)</f>
        <v>0</v>
      </c>
      <c r="AZ229" s="10">
        <f>VLOOKUP(A229,'BalanceSheet 15-8-19'!$A$11:$CN$476,52,FALSE)</f>
        <v>0</v>
      </c>
      <c r="BA229" s="10">
        <f>VLOOKUP(A229,'BalanceSheet 15-8-19'!$A$11:$CN$476,53,FALSE)</f>
        <v>0</v>
      </c>
      <c r="BB229" s="10">
        <f>VLOOKUP(A229,'BalanceSheet 15-8-19'!$A$11:$CN$476,54,FALSE)</f>
        <v>0</v>
      </c>
      <c r="BC229" s="10">
        <f>VLOOKUP(A229,'BalanceSheet 15-8-19'!$A$11:$CN$476,55,FALSE)</f>
        <v>0</v>
      </c>
      <c r="BD229" s="10">
        <f>VLOOKUP(A229,'BalanceSheet 15-8-19'!$A$11:$CN$476,56,FALSE)</f>
        <v>0</v>
      </c>
      <c r="BE229" s="10">
        <f>VLOOKUP(A229,'BalanceSheet 15-8-19'!$A$11:$CN$476,57,FALSE)</f>
        <v>0</v>
      </c>
      <c r="BF229" s="10">
        <f>VLOOKUP(A229,'BalanceSheet 15-8-19'!$A$11:$CN$476,58,FALSE)</f>
        <v>0</v>
      </c>
      <c r="BG229" s="11">
        <f>VLOOKUP(A229,'BalanceSheet 15-8-19'!$A$11:$CN$476,59,FALSE)</f>
        <v>0</v>
      </c>
      <c r="BH229" s="10">
        <f>VLOOKUP(A229,'BalanceSheet 15-8-19'!$A$11:$CN$476,60,FALSE)</f>
        <v>0</v>
      </c>
      <c r="BI229" s="10">
        <f>VLOOKUP(A229,'BalanceSheet 15-8-19'!$A$11:$CN$476,61,FALSE)</f>
        <v>0</v>
      </c>
      <c r="BJ229" s="10">
        <f>VLOOKUP(A229,'BalanceSheet 15-8-19'!$A$11:$CN$476,62,FALSE)</f>
        <v>0</v>
      </c>
      <c r="BK229" s="10"/>
      <c r="BL229" s="10">
        <f>VLOOKUP(A229,'BalanceSheet 15-8-19'!$A$11:$CN$476,64,FALSE)</f>
        <v>0</v>
      </c>
      <c r="BM229" s="10">
        <f>VLOOKUP(A229,'BalanceSheet 15-8-19'!$A$11:$CN$476,65,FALSE)</f>
        <v>0</v>
      </c>
      <c r="BN229" s="10">
        <f>VLOOKUP(A229,'BalanceSheet 15-8-19'!$A$11:$CN$476,66,FALSE)</f>
        <v>0</v>
      </c>
      <c r="BO229" s="10">
        <f>VLOOKUP(A229,'BalanceSheet 15-8-19'!$A$11:$CN$476,67,FALSE)</f>
        <v>0</v>
      </c>
      <c r="BP229" s="10">
        <f>VLOOKUP(A229,'BalanceSheet 15-8-19'!$A$11:$CN$476,68,FALSE)</f>
        <v>0</v>
      </c>
      <c r="BQ229" s="10">
        <f>VLOOKUP(A229,'BalanceSheet 15-8-19'!$A$11:$CN$476,69,FALSE)</f>
        <v>0</v>
      </c>
      <c r="BR229" s="10">
        <f>VLOOKUP(A229,'BalanceSheet 15-8-19'!$A$11:$CN$476,70,FALSE)</f>
        <v>0</v>
      </c>
      <c r="BS229" s="10">
        <f>VLOOKUP(A229,'BalanceSheet 15-8-19'!$A$11:$CN$476,71,FALSE)</f>
        <v>0</v>
      </c>
      <c r="BT229" s="10">
        <f>VLOOKUP(A229,'BalanceSheet 15-8-19'!$A$11:$CN$476,72,FALSE)</f>
        <v>0</v>
      </c>
      <c r="BU229" s="10">
        <f>VLOOKUP(A229,'BalanceSheet 15-8-19'!$A$11:$CN$476,73,FALSE)</f>
        <v>0</v>
      </c>
      <c r="BV229" s="10">
        <f>VLOOKUP(A229,'BalanceSheet 15-8-19'!$A$11:$CN$476,74,FALSE)</f>
        <v>0</v>
      </c>
      <c r="BW229" s="10">
        <f>VLOOKUP(A229,'BalanceSheet 15-8-19'!$A$11:$CN$476,75,FALSE)</f>
        <v>0</v>
      </c>
      <c r="BX229" s="10">
        <f>VLOOKUP(A229,'BalanceSheet 15-8-19'!$A$11:$CN$476,76,FALSE)</f>
        <v>0</v>
      </c>
      <c r="BY229" s="10">
        <f>VLOOKUP(A229,'BalanceSheet 15-8-19'!$A$11:$CN$476,77,FALSE)</f>
        <v>0</v>
      </c>
      <c r="BZ229" s="10">
        <f>VLOOKUP(A229,'BalanceSheet 15-8-19'!$A$11:$CN$476,78,FALSE)</f>
        <v>0</v>
      </c>
      <c r="CA229" s="10">
        <f>VLOOKUP(A229,'BalanceSheet 15-8-19'!$A$11:$CN$476,79,FALSE)</f>
        <v>0</v>
      </c>
      <c r="CB229" s="10">
        <f>VLOOKUP(A229,'BalanceSheet 15-8-19'!$A$11:$CN$476,80,FALSE)</f>
        <v>0</v>
      </c>
      <c r="CC229" s="10">
        <f>VLOOKUP(A229,'BalanceSheet 15-8-19'!$A$11:$CN$476,81,FALSE)</f>
        <v>0</v>
      </c>
      <c r="CD229" s="10">
        <f>VLOOKUP(A229,'BalanceSheet 15-8-19'!$A$11:$CN$476,82,FALSE)</f>
        <v>0</v>
      </c>
      <c r="CE229" s="10">
        <f>VLOOKUP(A229,'BalanceSheet 15-8-19'!$A$11:$CN$476,83,FALSE)</f>
        <v>0</v>
      </c>
      <c r="CF229" s="10">
        <f>VLOOKUP(A229,'BalanceSheet 15-8-19'!$A$11:$CN$476,84,FALSE)</f>
        <v>0</v>
      </c>
      <c r="CG229" s="10">
        <f>VLOOKUP(A229,'BalanceSheet 15-8-19'!$A$11:$CN$476,85,FALSE)</f>
        <v>0</v>
      </c>
      <c r="CH229" s="10">
        <f>VLOOKUP(A229,'BalanceSheet 15-8-19'!$A$11:$CN$476,86,FALSE)</f>
        <v>0</v>
      </c>
      <c r="CI229" s="10">
        <f>VLOOKUP(A229,'BalanceSheet 15-8-19'!$A$11:$CN$476,87,FALSE)</f>
        <v>0</v>
      </c>
      <c r="CJ229" s="10">
        <f>VLOOKUP(A229,'BalanceSheet 15-8-19'!$A$11:$CN$476,88,FALSE)</f>
        <v>0</v>
      </c>
      <c r="CK229" s="10">
        <f>VLOOKUP(A229,'BalanceSheet 15-8-19'!$A$11:$CN$476,89,FALSE)</f>
        <v>0</v>
      </c>
      <c r="CL229" s="10">
        <f>VLOOKUP(A229,'BalanceSheet 15-8-19'!$A$11:$CN$476,90,FALSE)</f>
        <v>0</v>
      </c>
      <c r="CM229" s="10">
        <f>VLOOKUP(A229,'BalanceSheet 15-8-19'!$A$11:$CN$476,91,FALSE)</f>
        <v>0</v>
      </c>
      <c r="CN229" s="10">
        <f>VLOOKUP(A229,'BalanceSheet 15-8-19'!$A$11:$CS$476,92,FALSE)</f>
        <v>0</v>
      </c>
      <c r="CO229" s="10">
        <f>VLOOKUP(A229,'BalanceSheet 15-8-19'!$A$11:$CS$476,93,FALSE)</f>
        <v>0</v>
      </c>
      <c r="CP229" s="10">
        <f>VLOOKUP(A229,'BalanceSheet 15-8-19'!$A$11:$CS$476,94,FALSE)</f>
        <v>0</v>
      </c>
      <c r="CQ229" s="10">
        <f>VLOOKUP(A229,'BalanceSheet 15-8-19'!$A$11:$CS$476,95,FALSE)</f>
        <v>0</v>
      </c>
      <c r="CR229" s="10">
        <f>VLOOKUP(A229,'BalanceSheet 15-8-19'!$A$11:$CS$476,96,FALSE)</f>
        <v>0</v>
      </c>
      <c r="CS229" s="10">
        <f t="shared" si="20"/>
        <v>0</v>
      </c>
      <c r="CU229" s="19">
        <f>CS229-('BalanceSheet 15-8-19'!CS229-'BalanceSheet 15-8-19'!CV229-'BalanceSheet 15-8-19'!CW229)</f>
        <v>0</v>
      </c>
      <c r="CW229" s="132">
        <f t="shared" si="21"/>
        <v>0</v>
      </c>
      <c r="CZ229" s="148">
        <f>HLOOKUP(A229,CJE!$I$5:$TV$2054,2050, FALSE)</f>
        <v>0</v>
      </c>
      <c r="DB229" s="148">
        <f t="shared" si="22"/>
        <v>0</v>
      </c>
    </row>
    <row r="230" spans="1:106" x14ac:dyDescent="0.2">
      <c r="A230" s="3" t="str">
        <f>'BalanceSheet 15-8-19'!A230</f>
        <v>200-052-00 - REFUNDABLE DEPOSITS</v>
      </c>
      <c r="B230" s="3">
        <f>VLOOKUP(A230,'BalanceSheet 15-8-19'!$A$11:$CN$476,2,FALSE)</f>
        <v>0</v>
      </c>
      <c r="C230" s="3">
        <f>VLOOKUP(A230,'BalanceSheet 15-8-19'!$A$11:$CN$476,3,FALSE)</f>
        <v>0</v>
      </c>
      <c r="D230" s="3">
        <f>VLOOKUP(A230,'BalanceSheet 15-8-19'!$A$11:$CN$476,4,FALSE)</f>
        <v>0</v>
      </c>
      <c r="E230" s="3">
        <f>VLOOKUP(A230,'BalanceSheet 15-8-19'!$A$11:$CN$476,5,FALSE)</f>
        <v>0</v>
      </c>
      <c r="F230" s="3">
        <f>VLOOKUP(A230,'BalanceSheet 15-8-19'!$A$11:$CN$476,6,FALSE)</f>
        <v>0</v>
      </c>
      <c r="G230" s="3">
        <f>VLOOKUP(A230,'BalanceSheet 15-8-19'!$A$11:$CN$476,7,FALSE)</f>
        <v>0</v>
      </c>
      <c r="H230" s="3">
        <f>VLOOKUP(A230,'BalanceSheet 15-8-19'!$A$11:$CN$476,8,FALSE)</f>
        <v>0</v>
      </c>
      <c r="I230" s="3">
        <f>VLOOKUP(A230,'BalanceSheet 15-8-19'!$A$11:$CN$476,9,FALSE)</f>
        <v>0</v>
      </c>
      <c r="J230" s="3"/>
      <c r="K230" s="3">
        <f>VLOOKUP(A230,'BalanceSheet 15-8-19'!$A$11:$CN$476,11,FALSE)</f>
        <v>0</v>
      </c>
      <c r="L230" s="3">
        <f>VLOOKUP(A230,'BalanceSheet 15-8-19'!$A$11:$CN$476,12,FALSE)</f>
        <v>0</v>
      </c>
      <c r="M230" s="3">
        <f>VLOOKUP(A230,'BalanceSheet 15-8-19'!$A$11:$CN$476,13,FALSE)</f>
        <v>0</v>
      </c>
      <c r="N230" s="3">
        <f>VLOOKUP(A230,'BalanceSheet 15-8-19'!$A$11:$CN$476,14,FALSE)</f>
        <v>0</v>
      </c>
      <c r="O230" s="3">
        <f>VLOOKUP(A230,'BalanceSheet 15-8-19'!$A$11:$CN$476,15,FALSE)</f>
        <v>0</v>
      </c>
      <c r="P230" s="3">
        <f>VLOOKUP(A230,'BalanceSheet 15-8-19'!$A$11:$CN$476,16,FALSE)</f>
        <v>0</v>
      </c>
      <c r="Q230" s="3">
        <f>VLOOKUP(A230,'BalanceSheet 15-8-19'!$A$11:$CN$476,17,FALSE)</f>
        <v>0</v>
      </c>
      <c r="R230" s="3">
        <f>VLOOKUP(A230,'BalanceSheet 15-8-19'!$A$11:$CN$476,18,FALSE)</f>
        <v>0</v>
      </c>
      <c r="S230" s="3">
        <f>VLOOKUP(A230,'BalanceSheet 15-8-19'!$A$11:$CN$476,19,FALSE)</f>
        <v>0</v>
      </c>
      <c r="T230" s="3">
        <f>VLOOKUP(A230,'BalanceSheet 15-8-19'!$A$11:$CN$476,20,FALSE)</f>
        <v>0</v>
      </c>
      <c r="U230" s="3">
        <f>VLOOKUP(A230,'BalanceSheet 15-8-19'!$A$11:$CN$476,21,FALSE)</f>
        <v>0</v>
      </c>
      <c r="V230" s="3">
        <f>VLOOKUP(A230,'BalanceSheet 15-8-19'!$A$11:$CN$476,22,FALSE)</f>
        <v>0</v>
      </c>
      <c r="W230" s="3">
        <f>VLOOKUP(A230,'BalanceSheet 15-8-19'!$A$11:$CN$476,23,FALSE)</f>
        <v>0</v>
      </c>
      <c r="X230" s="3">
        <f>VLOOKUP(A230,'BalanceSheet 15-8-19'!$A$11:$CN$476,24,FALSE)</f>
        <v>0</v>
      </c>
      <c r="Y230" s="3">
        <f>VLOOKUP(A230,'BalanceSheet 15-8-19'!$A$11:$CN$476,25,FALSE)</f>
        <v>0</v>
      </c>
      <c r="Z230" s="3">
        <f>VLOOKUP(A230,'BalanceSheet 15-8-19'!$A$11:$CN$476,26,FALSE)</f>
        <v>0</v>
      </c>
      <c r="AA230" s="3">
        <f>VLOOKUP(A230,'BalanceSheet 15-8-19'!$A$11:$CN$476,27,FALSE)</f>
        <v>0</v>
      </c>
      <c r="AB230" s="3">
        <f>VLOOKUP(A230,'BalanceSheet 15-8-19'!$A$11:$CN$476,28,FALSE)</f>
        <v>0</v>
      </c>
      <c r="AC230" s="3">
        <f>VLOOKUP(A230,'BalanceSheet 15-8-19'!$A$11:$CN$476,29,FALSE)</f>
        <v>0</v>
      </c>
      <c r="AD230" s="3">
        <f>VLOOKUP(A230,'BalanceSheet 15-8-19'!$A$11:$CN$476,30,FALSE)</f>
        <v>0</v>
      </c>
      <c r="AE230" s="3">
        <f>VLOOKUP(A230,'BalanceSheet 15-8-19'!$A$11:$CN$476,31,FALSE)</f>
        <v>0</v>
      </c>
      <c r="AF230" s="3">
        <f>VLOOKUP(A230,'BalanceSheet 15-8-19'!$A$11:$CN$476,32,FALSE)</f>
        <v>0</v>
      </c>
      <c r="AG230" s="3">
        <f>VLOOKUP(A230,'BalanceSheet 15-8-19'!$A$11:$CN$476,33,FALSE)</f>
        <v>0</v>
      </c>
      <c r="AH230" s="3">
        <f>VLOOKUP(A230,'BalanceSheet 15-8-19'!$A$11:$CN$476,34,FALSE)</f>
        <v>0</v>
      </c>
      <c r="AI230" s="3">
        <f>VLOOKUP(A230,'BalanceSheet 15-8-19'!$A$11:$CN$476,35,FALSE)</f>
        <v>0</v>
      </c>
      <c r="AJ230" s="3">
        <f>VLOOKUP(A230,'BalanceSheet 15-8-19'!$A$11:$CN$476,36,FALSE)</f>
        <v>0</v>
      </c>
      <c r="AK230" s="3">
        <f>VLOOKUP(A230,'BalanceSheet 15-8-19'!$A$11:$CN$476,37,FALSE)</f>
        <v>0</v>
      </c>
      <c r="AL230" s="3">
        <f>VLOOKUP(A230,'BalanceSheet 15-8-19'!$A$11:$CN$476,38,FALSE)</f>
        <v>0</v>
      </c>
      <c r="AM230" s="3">
        <f>VLOOKUP(A230,'BalanceSheet 15-8-19'!$A$11:$CN$476,39,FALSE)</f>
        <v>0</v>
      </c>
      <c r="AN230" s="3">
        <f>VLOOKUP(A230,'BalanceSheet 15-8-19'!$A$11:$CN$476,40,FALSE)</f>
        <v>0</v>
      </c>
      <c r="AO230" s="3">
        <f>VLOOKUP(A230,'BalanceSheet 15-8-19'!$A$11:$CN$476,41,FALSE)</f>
        <v>0</v>
      </c>
      <c r="AP230" s="3">
        <f>VLOOKUP(A230,'BalanceSheet 15-8-19'!$A$11:$CN$476,42,FALSE)</f>
        <v>0</v>
      </c>
      <c r="AQ230" s="3">
        <f>VLOOKUP(A230,'BalanceSheet 15-8-19'!$A$11:$CN$476,43,FALSE)</f>
        <v>0</v>
      </c>
      <c r="AR230" s="3">
        <f>VLOOKUP(A230,'BalanceSheet 15-8-19'!$A$11:$CN$476,44,FALSE)</f>
        <v>0</v>
      </c>
      <c r="AS230" s="3">
        <f>VLOOKUP(A230,'BalanceSheet 15-8-19'!$A$11:$CN$476,45,FALSE)</f>
        <v>0</v>
      </c>
      <c r="AT230" s="3">
        <f>VLOOKUP(A230,'BalanceSheet 15-8-19'!$A$11:$CN$476,46,FALSE)</f>
        <v>0</v>
      </c>
      <c r="AU230" s="3">
        <f>VLOOKUP(A230,'BalanceSheet 15-8-19'!$A$11:$CN$476,47,FALSE)</f>
        <v>0</v>
      </c>
      <c r="AV230" s="3">
        <f>VLOOKUP(A230,'BalanceSheet 15-8-19'!$A$11:$CN$476,48,FALSE)</f>
        <v>0</v>
      </c>
      <c r="AW230" s="3">
        <f>VLOOKUP(A230,'BalanceSheet 15-8-19'!$A$11:$CN$476,49,FALSE)</f>
        <v>0</v>
      </c>
      <c r="AX230" s="3">
        <f>VLOOKUP(A230,'BalanceSheet 15-8-19'!$A$11:$CN$476,50,FALSE)</f>
        <v>0</v>
      </c>
      <c r="AY230" s="3">
        <f>VLOOKUP(A230,'BalanceSheet 15-8-19'!$A$11:$CN$476,51,FALSE)</f>
        <v>0</v>
      </c>
      <c r="AZ230" s="3">
        <f>VLOOKUP(A230,'BalanceSheet 15-8-19'!$A$11:$CN$476,52,FALSE)</f>
        <v>0</v>
      </c>
      <c r="BA230" s="3">
        <f>VLOOKUP(A230,'BalanceSheet 15-8-19'!$A$11:$CN$476,53,FALSE)</f>
        <v>0</v>
      </c>
      <c r="BB230" s="3">
        <f>VLOOKUP(A230,'BalanceSheet 15-8-19'!$A$11:$CN$476,54,FALSE)</f>
        <v>0</v>
      </c>
      <c r="BC230" s="3">
        <f>VLOOKUP(A230,'BalanceSheet 15-8-19'!$A$11:$CN$476,55,FALSE)</f>
        <v>0</v>
      </c>
      <c r="BD230" s="3">
        <f>VLOOKUP(A230,'BalanceSheet 15-8-19'!$A$11:$CN$476,56,FALSE)</f>
        <v>0</v>
      </c>
      <c r="BE230" s="3">
        <f>VLOOKUP(A230,'BalanceSheet 15-8-19'!$A$11:$CN$476,57,FALSE)</f>
        <v>0</v>
      </c>
      <c r="BF230" s="3">
        <f>VLOOKUP(A230,'BalanceSheet 15-8-19'!$A$11:$CN$476,58,FALSE)</f>
        <v>0</v>
      </c>
      <c r="BG230" s="12">
        <f>VLOOKUP(A230,'BalanceSheet 15-8-19'!$A$11:$CN$476,59,FALSE)</f>
        <v>0</v>
      </c>
      <c r="BH230" s="3">
        <f>VLOOKUP(A230,'BalanceSheet 15-8-19'!$A$11:$CN$476,60,FALSE)</f>
        <v>0</v>
      </c>
      <c r="BI230" s="3">
        <f>VLOOKUP(A230,'BalanceSheet 15-8-19'!$A$11:$CN$476,61,FALSE)</f>
        <v>0</v>
      </c>
      <c r="BJ230" s="3">
        <f>VLOOKUP(A230,'BalanceSheet 15-8-19'!$A$11:$CN$476,62,FALSE)</f>
        <v>0</v>
      </c>
      <c r="BK230" s="3"/>
      <c r="BL230" s="3">
        <f>VLOOKUP(A230,'BalanceSheet 15-8-19'!$A$11:$CN$476,64,FALSE)</f>
        <v>0</v>
      </c>
      <c r="BM230" s="3">
        <f>VLOOKUP(A230,'BalanceSheet 15-8-19'!$A$11:$CN$476,65,FALSE)</f>
        <v>0</v>
      </c>
      <c r="BN230" s="3">
        <f>VLOOKUP(A230,'BalanceSheet 15-8-19'!$A$11:$CN$476,66,FALSE)</f>
        <v>0</v>
      </c>
      <c r="BO230" s="3">
        <f>VLOOKUP(A230,'BalanceSheet 15-8-19'!$A$11:$CN$476,67,FALSE)</f>
        <v>0</v>
      </c>
      <c r="BP230" s="3">
        <f>VLOOKUP(A230,'BalanceSheet 15-8-19'!$A$11:$CN$476,68,FALSE)</f>
        <v>0</v>
      </c>
      <c r="BQ230" s="3">
        <f>VLOOKUP(A230,'BalanceSheet 15-8-19'!$A$11:$CN$476,69,FALSE)</f>
        <v>0</v>
      </c>
      <c r="BR230" s="3">
        <f>VLOOKUP(A230,'BalanceSheet 15-8-19'!$A$11:$CN$476,70,FALSE)</f>
        <v>0</v>
      </c>
      <c r="BS230" s="3">
        <f>VLOOKUP(A230,'BalanceSheet 15-8-19'!$A$11:$CN$476,71,FALSE)</f>
        <v>0</v>
      </c>
      <c r="BT230" s="3">
        <f>VLOOKUP(A230,'BalanceSheet 15-8-19'!$A$11:$CN$476,72,FALSE)</f>
        <v>0</v>
      </c>
      <c r="BU230" s="3">
        <f>VLOOKUP(A230,'BalanceSheet 15-8-19'!$A$11:$CN$476,73,FALSE)</f>
        <v>0</v>
      </c>
      <c r="BV230" s="3">
        <f>VLOOKUP(A230,'BalanceSheet 15-8-19'!$A$11:$CN$476,74,FALSE)</f>
        <v>0</v>
      </c>
      <c r="BW230" s="3">
        <f>VLOOKUP(A230,'BalanceSheet 15-8-19'!$A$11:$CN$476,75,FALSE)</f>
        <v>0</v>
      </c>
      <c r="BX230" s="3">
        <f>VLOOKUP(A230,'BalanceSheet 15-8-19'!$A$11:$CN$476,76,FALSE)</f>
        <v>0</v>
      </c>
      <c r="BY230" s="3">
        <f>VLOOKUP(A230,'BalanceSheet 15-8-19'!$A$11:$CN$476,77,FALSE)</f>
        <v>0</v>
      </c>
      <c r="BZ230" s="3">
        <f>VLOOKUP(A230,'BalanceSheet 15-8-19'!$A$11:$CN$476,78,FALSE)</f>
        <v>0</v>
      </c>
      <c r="CA230" s="3">
        <f>VLOOKUP(A230,'BalanceSheet 15-8-19'!$A$11:$CN$476,79,FALSE)</f>
        <v>0</v>
      </c>
      <c r="CB230" s="3">
        <f>VLOOKUP(A230,'BalanceSheet 15-8-19'!$A$11:$CN$476,80,FALSE)</f>
        <v>0</v>
      </c>
      <c r="CC230" s="3">
        <f>VLOOKUP(A230,'BalanceSheet 15-8-19'!$A$11:$CN$476,81,FALSE)</f>
        <v>0</v>
      </c>
      <c r="CD230" s="3">
        <f>VLOOKUP(A230,'BalanceSheet 15-8-19'!$A$11:$CN$476,82,FALSE)</f>
        <v>0</v>
      </c>
      <c r="CE230" s="3">
        <f>VLOOKUP(A230,'BalanceSheet 15-8-19'!$A$11:$CN$476,83,FALSE)</f>
        <v>0</v>
      </c>
      <c r="CF230" s="3">
        <f>VLOOKUP(A230,'BalanceSheet 15-8-19'!$A$11:$CN$476,84,FALSE)</f>
        <v>0</v>
      </c>
      <c r="CG230" s="3">
        <f>VLOOKUP(A230,'BalanceSheet 15-8-19'!$A$11:$CN$476,85,FALSE)</f>
        <v>0</v>
      </c>
      <c r="CH230" s="3">
        <f>VLOOKUP(A230,'BalanceSheet 15-8-19'!$A$11:$CN$476,86,FALSE)</f>
        <v>0</v>
      </c>
      <c r="CI230" s="3">
        <f>VLOOKUP(A230,'BalanceSheet 15-8-19'!$A$11:$CN$476,87,FALSE)</f>
        <v>0</v>
      </c>
      <c r="CJ230" s="3">
        <f>VLOOKUP(A230,'BalanceSheet 15-8-19'!$A$11:$CN$476,88,FALSE)</f>
        <v>0</v>
      </c>
      <c r="CK230" s="3">
        <f>VLOOKUP(A230,'BalanceSheet 15-8-19'!$A$11:$CN$476,89,FALSE)</f>
        <v>0</v>
      </c>
      <c r="CL230" s="3">
        <f>VLOOKUP(A230,'BalanceSheet 15-8-19'!$A$11:$CN$476,90,FALSE)</f>
        <v>0</v>
      </c>
      <c r="CM230" s="3">
        <f>VLOOKUP(A230,'BalanceSheet 15-8-19'!$A$11:$CN$476,91,FALSE)</f>
        <v>0</v>
      </c>
      <c r="CN230" s="3">
        <f>VLOOKUP(A230,'BalanceSheet 15-8-19'!$A$11:$CS$476,92,FALSE)</f>
        <v>0</v>
      </c>
      <c r="CO230" s="3">
        <f>VLOOKUP(A230,'BalanceSheet 15-8-19'!$A$11:$CS$476,93,FALSE)</f>
        <v>0</v>
      </c>
      <c r="CP230" s="3">
        <f>VLOOKUP(A230,'BalanceSheet 15-8-19'!$A$11:$CS$476,94,FALSE)</f>
        <v>0</v>
      </c>
      <c r="CQ230" s="3">
        <f>VLOOKUP(A230,'BalanceSheet 15-8-19'!$A$11:$CS$476,95,FALSE)</f>
        <v>0</v>
      </c>
      <c r="CR230" s="3">
        <f>VLOOKUP(A230,'BalanceSheet 15-8-19'!$A$11:$CS$476,96,FALSE)</f>
        <v>0</v>
      </c>
      <c r="CS230" s="3">
        <f t="shared" si="20"/>
        <v>0</v>
      </c>
      <c r="CU230" s="19">
        <f>CS230-('BalanceSheet 15-8-19'!CS230-'BalanceSheet 15-8-19'!CV230-'BalanceSheet 15-8-19'!CW230)</f>
        <v>0</v>
      </c>
      <c r="CW230" s="132">
        <f t="shared" si="21"/>
        <v>0</v>
      </c>
      <c r="CZ230" s="148">
        <f>HLOOKUP(A230,CJE!$I$5:$TV$2054,2050, FALSE)</f>
        <v>0</v>
      </c>
      <c r="DB230" s="148">
        <f t="shared" si="22"/>
        <v>0</v>
      </c>
    </row>
    <row r="231" spans="1:106" x14ac:dyDescent="0.2">
      <c r="A231" s="12" t="str">
        <f>'BalanceSheet 15-8-19'!A231</f>
        <v>300-101 - Investment in Subsidiary</v>
      </c>
      <c r="B231" s="3">
        <f>VLOOKUP(A231,'BalanceSheet 15-8-19'!$A$11:$CN$476,2,FALSE)</f>
        <v>0</v>
      </c>
      <c r="C231" s="3">
        <f>VLOOKUP(A231,'BalanceSheet 15-8-19'!$A$11:$CN$476,3,FALSE)</f>
        <v>0</v>
      </c>
      <c r="D231" s="3">
        <f>VLOOKUP(A231,'BalanceSheet 15-8-19'!$A$11:$CN$476,4,FALSE)</f>
        <v>0</v>
      </c>
      <c r="E231" s="3">
        <f>VLOOKUP(A231,'BalanceSheet 15-8-19'!$A$11:$CN$476,5,FALSE)</f>
        <v>0</v>
      </c>
      <c r="F231" s="3">
        <f>VLOOKUP(A231,'BalanceSheet 15-8-19'!$A$11:$CN$476,6,FALSE)</f>
        <v>0</v>
      </c>
      <c r="G231" s="3">
        <f>VLOOKUP(A231,'BalanceSheet 15-8-19'!$A$11:$CN$476,7,FALSE)</f>
        <v>0</v>
      </c>
      <c r="H231" s="3">
        <f>VLOOKUP(A231,'BalanceSheet 15-8-19'!$A$11:$CN$476,8,FALSE)</f>
        <v>0</v>
      </c>
      <c r="I231" s="3">
        <f>VLOOKUP(A231,'BalanceSheet 15-8-19'!$A$11:$CN$476,9,FALSE)</f>
        <v>0</v>
      </c>
      <c r="J231" s="3"/>
      <c r="K231" s="3">
        <f>VLOOKUP(A231,'BalanceSheet 15-8-19'!$A$11:$CN$476,11,FALSE)</f>
        <v>0</v>
      </c>
      <c r="L231" s="3">
        <f>VLOOKUP(A231,'BalanceSheet 15-8-19'!$A$11:$CN$476,12,FALSE)</f>
        <v>0</v>
      </c>
      <c r="M231" s="3">
        <f>VLOOKUP(A231,'BalanceSheet 15-8-19'!$A$11:$CN$476,13,FALSE)</f>
        <v>0</v>
      </c>
      <c r="N231" s="3">
        <f>VLOOKUP(A231,'BalanceSheet 15-8-19'!$A$11:$CN$476,14,FALSE)</f>
        <v>0</v>
      </c>
      <c r="O231" s="3">
        <f>VLOOKUP(A231,'BalanceSheet 15-8-19'!$A$11:$CN$476,15,FALSE)</f>
        <v>0</v>
      </c>
      <c r="P231" s="3">
        <f>VLOOKUP(A231,'BalanceSheet 15-8-19'!$A$11:$CN$476,16,FALSE)</f>
        <v>0</v>
      </c>
      <c r="Q231" s="3">
        <f>VLOOKUP(A231,'BalanceSheet 15-8-19'!$A$11:$CN$476,17,FALSE)</f>
        <v>0</v>
      </c>
      <c r="R231" s="3">
        <f>VLOOKUP(A231,'BalanceSheet 15-8-19'!$A$11:$CN$476,18,FALSE)</f>
        <v>0</v>
      </c>
      <c r="S231" s="3">
        <f>VLOOKUP(A231,'BalanceSheet 15-8-19'!$A$11:$CN$476,19,FALSE)</f>
        <v>0</v>
      </c>
      <c r="T231" s="3">
        <f>VLOOKUP(A231,'BalanceSheet 15-8-19'!$A$11:$CN$476,20,FALSE)</f>
        <v>0</v>
      </c>
      <c r="U231" s="3">
        <f>VLOOKUP(A231,'BalanceSheet 15-8-19'!$A$11:$CN$476,21,FALSE)</f>
        <v>0</v>
      </c>
      <c r="V231" s="3">
        <f>VLOOKUP(A231,'BalanceSheet 15-8-19'!$A$11:$CN$476,22,FALSE)</f>
        <v>0</v>
      </c>
      <c r="W231" s="3">
        <f>VLOOKUP(A231,'BalanceSheet 15-8-19'!$A$11:$CN$476,23,FALSE)</f>
        <v>0</v>
      </c>
      <c r="X231" s="3">
        <f>VLOOKUP(A231,'BalanceSheet 15-8-19'!$A$11:$CN$476,24,FALSE)</f>
        <v>0</v>
      </c>
      <c r="Y231" s="3">
        <f>VLOOKUP(A231,'BalanceSheet 15-8-19'!$A$11:$CN$476,25,FALSE)</f>
        <v>0</v>
      </c>
      <c r="Z231" s="3">
        <f>VLOOKUP(A231,'BalanceSheet 15-8-19'!$A$11:$CN$476,26,FALSE)</f>
        <v>0</v>
      </c>
      <c r="AA231" s="3">
        <f>VLOOKUP(A231,'BalanceSheet 15-8-19'!$A$11:$CN$476,27,FALSE)</f>
        <v>0</v>
      </c>
      <c r="AB231" s="3">
        <f>VLOOKUP(A231,'BalanceSheet 15-8-19'!$A$11:$CN$476,28,FALSE)</f>
        <v>0</v>
      </c>
      <c r="AC231" s="3">
        <f>VLOOKUP(A231,'BalanceSheet 15-8-19'!$A$11:$CN$476,29,FALSE)</f>
        <v>0</v>
      </c>
      <c r="AD231" s="3">
        <f>VLOOKUP(A231,'BalanceSheet 15-8-19'!$A$11:$CN$476,30,FALSE)</f>
        <v>0</v>
      </c>
      <c r="AE231" s="3">
        <f>VLOOKUP(A231,'BalanceSheet 15-8-19'!$A$11:$CN$476,31,FALSE)</f>
        <v>0</v>
      </c>
      <c r="AF231" s="3">
        <f>VLOOKUP(A231,'BalanceSheet 15-8-19'!$A$11:$CN$476,32,FALSE)</f>
        <v>0</v>
      </c>
      <c r="AG231" s="3">
        <f>VLOOKUP(A231,'BalanceSheet 15-8-19'!$A$11:$CN$476,33,FALSE)</f>
        <v>0</v>
      </c>
      <c r="AH231" s="3">
        <f>VLOOKUP(A231,'BalanceSheet 15-8-19'!$A$11:$CN$476,34,FALSE)</f>
        <v>0</v>
      </c>
      <c r="AI231" s="3">
        <f>VLOOKUP(A231,'BalanceSheet 15-8-19'!$A$11:$CN$476,35,FALSE)</f>
        <v>0</v>
      </c>
      <c r="AJ231" s="3">
        <f>VLOOKUP(A231,'BalanceSheet 15-8-19'!$A$11:$CN$476,36,FALSE)</f>
        <v>0</v>
      </c>
      <c r="AK231" s="3">
        <f>VLOOKUP(A231,'BalanceSheet 15-8-19'!$A$11:$CN$476,37,FALSE)</f>
        <v>0</v>
      </c>
      <c r="AL231" s="3">
        <f>VLOOKUP(A231,'BalanceSheet 15-8-19'!$A$11:$CN$476,38,FALSE)</f>
        <v>0</v>
      </c>
      <c r="AM231" s="3">
        <f>VLOOKUP(A231,'BalanceSheet 15-8-19'!$A$11:$CN$476,39,FALSE)</f>
        <v>0</v>
      </c>
      <c r="AN231" s="3">
        <f>VLOOKUP(A231,'BalanceSheet 15-8-19'!$A$11:$CN$476,40,FALSE)</f>
        <v>0</v>
      </c>
      <c r="AO231" s="3">
        <f>VLOOKUP(A231,'BalanceSheet 15-8-19'!$A$11:$CN$476,41,FALSE)</f>
        <v>0</v>
      </c>
      <c r="AP231" s="3">
        <f>VLOOKUP(A231,'BalanceSheet 15-8-19'!$A$11:$CN$476,42,FALSE)</f>
        <v>0</v>
      </c>
      <c r="AQ231" s="3">
        <f>VLOOKUP(A231,'BalanceSheet 15-8-19'!$A$11:$CN$476,43,FALSE)</f>
        <v>0</v>
      </c>
      <c r="AR231" s="3">
        <f>VLOOKUP(A231,'BalanceSheet 15-8-19'!$A$11:$CN$476,44,FALSE)</f>
        <v>0</v>
      </c>
      <c r="AS231" s="3">
        <f>VLOOKUP(A231,'BalanceSheet 15-8-19'!$A$11:$CN$476,45,FALSE)</f>
        <v>0</v>
      </c>
      <c r="AT231" s="3">
        <f>VLOOKUP(A231,'BalanceSheet 15-8-19'!$A$11:$CN$476,46,FALSE)</f>
        <v>0</v>
      </c>
      <c r="AU231" s="3">
        <f>VLOOKUP(A231,'BalanceSheet 15-8-19'!$A$11:$CN$476,47,FALSE)</f>
        <v>0</v>
      </c>
      <c r="AV231" s="3">
        <f>VLOOKUP(A231,'BalanceSheet 15-8-19'!$A$11:$CN$476,48,FALSE)</f>
        <v>0</v>
      </c>
      <c r="AW231" s="3">
        <f>VLOOKUP(A231,'BalanceSheet 15-8-19'!$A$11:$CN$476,49,FALSE)</f>
        <v>0</v>
      </c>
      <c r="AX231" s="3">
        <f>VLOOKUP(A231,'BalanceSheet 15-8-19'!$A$11:$CN$476,50,FALSE)</f>
        <v>0</v>
      </c>
      <c r="AY231" s="3">
        <f>VLOOKUP(A231,'BalanceSheet 15-8-19'!$A$11:$CN$476,51,FALSE)</f>
        <v>0</v>
      </c>
      <c r="AZ231" s="3">
        <f>VLOOKUP(A231,'BalanceSheet 15-8-19'!$A$11:$CN$476,52,FALSE)</f>
        <v>0</v>
      </c>
      <c r="BA231" s="3">
        <f>VLOOKUP(A231,'BalanceSheet 15-8-19'!$A$11:$CN$476,53,FALSE)</f>
        <v>0</v>
      </c>
      <c r="BB231" s="3">
        <f>VLOOKUP(A231,'BalanceSheet 15-8-19'!$A$11:$CN$476,54,FALSE)</f>
        <v>0</v>
      </c>
      <c r="BC231" s="3">
        <f>VLOOKUP(A231,'BalanceSheet 15-8-19'!$A$11:$CN$476,55,FALSE)</f>
        <v>0</v>
      </c>
      <c r="BD231" s="3">
        <f>VLOOKUP(A231,'BalanceSheet 15-8-19'!$A$11:$CN$476,56,FALSE)</f>
        <v>0</v>
      </c>
      <c r="BE231" s="3">
        <f>VLOOKUP(A231,'BalanceSheet 15-8-19'!$A$11:$CN$476,57,FALSE)</f>
        <v>0</v>
      </c>
      <c r="BF231" s="3">
        <f>VLOOKUP(A231,'BalanceSheet 15-8-19'!$A$11:$CN$476,58,FALSE)</f>
        <v>0</v>
      </c>
      <c r="BG231" s="12">
        <f>VLOOKUP(A231,'BalanceSheet 15-8-19'!$A$11:$CN$476,59,FALSE)</f>
        <v>0</v>
      </c>
      <c r="BH231" s="3">
        <f>VLOOKUP(A231,'BalanceSheet 15-8-19'!$A$11:$CN$476,60,FALSE)</f>
        <v>0</v>
      </c>
      <c r="BI231" s="3">
        <f>VLOOKUP(A231,'BalanceSheet 15-8-19'!$A$11:$CN$476,61,FALSE)</f>
        <v>0</v>
      </c>
      <c r="BJ231" s="3">
        <f>VLOOKUP(A231,'BalanceSheet 15-8-19'!$A$11:$CN$476,62,FALSE)</f>
        <v>0</v>
      </c>
      <c r="BK231" s="3"/>
      <c r="BL231" s="3">
        <f>VLOOKUP(A231,'BalanceSheet 15-8-19'!$A$11:$CN$476,64,FALSE)</f>
        <v>0</v>
      </c>
      <c r="BM231" s="3">
        <f>VLOOKUP(A231,'BalanceSheet 15-8-19'!$A$11:$CN$476,65,FALSE)</f>
        <v>0</v>
      </c>
      <c r="BN231" s="3">
        <f>VLOOKUP(A231,'BalanceSheet 15-8-19'!$A$11:$CN$476,66,FALSE)</f>
        <v>0</v>
      </c>
      <c r="BO231" s="3">
        <f>VLOOKUP(A231,'BalanceSheet 15-8-19'!$A$11:$CN$476,67,FALSE)</f>
        <v>0</v>
      </c>
      <c r="BP231" s="3">
        <f>VLOOKUP(A231,'BalanceSheet 15-8-19'!$A$11:$CN$476,68,FALSE)</f>
        <v>0</v>
      </c>
      <c r="BQ231" s="3">
        <f>VLOOKUP(A231,'BalanceSheet 15-8-19'!$A$11:$CN$476,69,FALSE)</f>
        <v>0</v>
      </c>
      <c r="BR231" s="3">
        <f>VLOOKUP(A231,'BalanceSheet 15-8-19'!$A$11:$CN$476,70,FALSE)</f>
        <v>0</v>
      </c>
      <c r="BS231" s="3">
        <f>VLOOKUP(A231,'BalanceSheet 15-8-19'!$A$11:$CN$476,71,FALSE)</f>
        <v>0</v>
      </c>
      <c r="BT231" s="3">
        <f>VLOOKUP(A231,'BalanceSheet 15-8-19'!$A$11:$CN$476,72,FALSE)</f>
        <v>0</v>
      </c>
      <c r="BU231" s="3">
        <f>VLOOKUP(A231,'BalanceSheet 15-8-19'!$A$11:$CN$476,73,FALSE)</f>
        <v>0</v>
      </c>
      <c r="BV231" s="3">
        <f>VLOOKUP(A231,'BalanceSheet 15-8-19'!$A$11:$CN$476,74,FALSE)</f>
        <v>0</v>
      </c>
      <c r="BW231" s="3">
        <f>VLOOKUP(A231,'BalanceSheet 15-8-19'!$A$11:$CN$476,75,FALSE)</f>
        <v>0</v>
      </c>
      <c r="BX231" s="3">
        <f>VLOOKUP(A231,'BalanceSheet 15-8-19'!$A$11:$CN$476,76,FALSE)</f>
        <v>0</v>
      </c>
      <c r="BY231" s="3">
        <f>VLOOKUP(A231,'BalanceSheet 15-8-19'!$A$11:$CN$476,77,FALSE)</f>
        <v>0</v>
      </c>
      <c r="BZ231" s="3">
        <f>VLOOKUP(A231,'BalanceSheet 15-8-19'!$A$11:$CN$476,78,FALSE)</f>
        <v>0</v>
      </c>
      <c r="CA231" s="3">
        <f>VLOOKUP(A231,'BalanceSheet 15-8-19'!$A$11:$CN$476,79,FALSE)</f>
        <v>0</v>
      </c>
      <c r="CB231" s="3">
        <f>VLOOKUP(A231,'BalanceSheet 15-8-19'!$A$11:$CN$476,80,FALSE)</f>
        <v>0</v>
      </c>
      <c r="CC231" s="3">
        <f>VLOOKUP(A231,'BalanceSheet 15-8-19'!$A$11:$CN$476,81,FALSE)</f>
        <v>0</v>
      </c>
      <c r="CD231" s="3">
        <f>VLOOKUP(A231,'BalanceSheet 15-8-19'!$A$11:$CN$476,82,FALSE)</f>
        <v>0</v>
      </c>
      <c r="CE231" s="3">
        <f>VLOOKUP(A231,'BalanceSheet 15-8-19'!$A$11:$CN$476,83,FALSE)</f>
        <v>0</v>
      </c>
      <c r="CF231" s="3">
        <f>VLOOKUP(A231,'BalanceSheet 15-8-19'!$A$11:$CN$476,84,FALSE)</f>
        <v>0</v>
      </c>
      <c r="CG231" s="3">
        <f>VLOOKUP(A231,'BalanceSheet 15-8-19'!$A$11:$CN$476,85,FALSE)</f>
        <v>0</v>
      </c>
      <c r="CH231" s="3">
        <f>VLOOKUP(A231,'BalanceSheet 15-8-19'!$A$11:$CN$476,86,FALSE)</f>
        <v>0</v>
      </c>
      <c r="CI231" s="3">
        <f>VLOOKUP(A231,'BalanceSheet 15-8-19'!$A$11:$CN$476,87,FALSE)</f>
        <v>0</v>
      </c>
      <c r="CJ231" s="3">
        <f>VLOOKUP(A231,'BalanceSheet 15-8-19'!$A$11:$CN$476,88,FALSE)</f>
        <v>0</v>
      </c>
      <c r="CK231" s="3">
        <f>VLOOKUP(A231,'BalanceSheet 15-8-19'!$A$11:$CN$476,89,FALSE)</f>
        <v>0</v>
      </c>
      <c r="CL231" s="3">
        <f>VLOOKUP(A231,'BalanceSheet 15-8-19'!$A$11:$CN$476,90,FALSE)</f>
        <v>0</v>
      </c>
      <c r="CM231" s="3">
        <f>VLOOKUP(A231,'BalanceSheet 15-8-19'!$A$11:$CN$476,91,FALSE)</f>
        <v>0</v>
      </c>
      <c r="CN231" s="3">
        <f>VLOOKUP(A231,'BalanceSheet 15-8-19'!$A$11:$CS$476,92,FALSE)</f>
        <v>0</v>
      </c>
      <c r="CO231" s="3">
        <f>VLOOKUP(A231,'BalanceSheet 15-8-19'!$A$11:$CS$476,93,FALSE)</f>
        <v>0</v>
      </c>
      <c r="CP231" s="3">
        <f>VLOOKUP(A231,'BalanceSheet 15-8-19'!$A$11:$CS$476,94,FALSE)</f>
        <v>0</v>
      </c>
      <c r="CQ231" s="3">
        <f>VLOOKUP(A231,'BalanceSheet 15-8-19'!$A$11:$CS$476,95,FALSE)</f>
        <v>0</v>
      </c>
      <c r="CR231" s="3">
        <f>VLOOKUP(A231,'BalanceSheet 15-8-19'!$A$11:$CS$476,96,FALSE)</f>
        <v>0</v>
      </c>
      <c r="CS231" s="3">
        <f t="shared" si="20"/>
        <v>0</v>
      </c>
      <c r="CU231" s="19">
        <f>CS231-('BalanceSheet 15-8-19'!CS231-'BalanceSheet 15-8-19'!CV231-'BalanceSheet 15-8-19'!CW231)</f>
        <v>0</v>
      </c>
      <c r="CW231" s="132">
        <f t="shared" si="21"/>
        <v>0</v>
      </c>
      <c r="CZ231" s="148"/>
      <c r="DB231" s="148">
        <f t="shared" si="22"/>
        <v>0</v>
      </c>
    </row>
    <row r="232" spans="1:106" x14ac:dyDescent="0.2">
      <c r="A232" s="3" t="str">
        <f>'BalanceSheet 15-8-19'!A232</f>
        <v>300-101-01 - Viling Venture Partners, Inc</v>
      </c>
      <c r="B232" s="3">
        <f>VLOOKUP(A232,'BalanceSheet 15-8-19'!$A$11:$CN$476,2,FALSE)</f>
        <v>0</v>
      </c>
      <c r="C232" s="3">
        <f>VLOOKUP(A232,'BalanceSheet 15-8-19'!$A$11:$CN$476,3,FALSE)</f>
        <v>0</v>
      </c>
      <c r="D232" s="3">
        <f>VLOOKUP(A232,'BalanceSheet 15-8-19'!$A$11:$CN$476,4,FALSE)</f>
        <v>0</v>
      </c>
      <c r="E232" s="3">
        <f>VLOOKUP(A232,'BalanceSheet 15-8-19'!$A$11:$CN$476,5,FALSE)</f>
        <v>0</v>
      </c>
      <c r="F232" s="3">
        <f>VLOOKUP(A232,'BalanceSheet 15-8-19'!$A$11:$CN$476,6,FALSE)</f>
        <v>0</v>
      </c>
      <c r="G232" s="3">
        <f>VLOOKUP(A232,'BalanceSheet 15-8-19'!$A$11:$CN$476,7,FALSE)</f>
        <v>0</v>
      </c>
      <c r="H232" s="3">
        <f>VLOOKUP(A232,'BalanceSheet 15-8-19'!$A$11:$CN$476,8,FALSE)</f>
        <v>0</v>
      </c>
      <c r="I232" s="3">
        <f>VLOOKUP(A232,'BalanceSheet 15-8-19'!$A$11:$CN$476,9,FALSE)</f>
        <v>0</v>
      </c>
      <c r="J232" s="3"/>
      <c r="K232" s="3">
        <f>VLOOKUP(A232,'BalanceSheet 15-8-19'!$A$11:$CN$476,11,FALSE)</f>
        <v>0</v>
      </c>
      <c r="L232" s="3">
        <f>VLOOKUP(A232,'BalanceSheet 15-8-19'!$A$11:$CN$476,12,FALSE)</f>
        <v>0</v>
      </c>
      <c r="M232" s="3">
        <f>VLOOKUP(A232,'BalanceSheet 15-8-19'!$A$11:$CN$476,13,FALSE)</f>
        <v>0</v>
      </c>
      <c r="N232" s="3">
        <f>VLOOKUP(A232,'BalanceSheet 15-8-19'!$A$11:$CN$476,14,FALSE)</f>
        <v>0</v>
      </c>
      <c r="O232" s="3">
        <f>VLOOKUP(A232,'BalanceSheet 15-8-19'!$A$11:$CN$476,15,FALSE)</f>
        <v>0</v>
      </c>
      <c r="P232" s="3">
        <f>VLOOKUP(A232,'BalanceSheet 15-8-19'!$A$11:$CN$476,16,FALSE)</f>
        <v>0</v>
      </c>
      <c r="Q232" s="3">
        <f>VLOOKUP(A232,'BalanceSheet 15-8-19'!$A$11:$CN$476,17,FALSE)</f>
        <v>0</v>
      </c>
      <c r="R232" s="3">
        <f>VLOOKUP(A232,'BalanceSheet 15-8-19'!$A$11:$CN$476,18,FALSE)</f>
        <v>0</v>
      </c>
      <c r="S232" s="3">
        <f>VLOOKUP(A232,'BalanceSheet 15-8-19'!$A$11:$CN$476,19,FALSE)</f>
        <v>0</v>
      </c>
      <c r="T232" s="3">
        <f>VLOOKUP(A232,'BalanceSheet 15-8-19'!$A$11:$CN$476,20,FALSE)</f>
        <v>0</v>
      </c>
      <c r="U232" s="3">
        <f>VLOOKUP(A232,'BalanceSheet 15-8-19'!$A$11:$CN$476,21,FALSE)</f>
        <v>0</v>
      </c>
      <c r="V232" s="3">
        <f>VLOOKUP(A232,'BalanceSheet 15-8-19'!$A$11:$CN$476,22,FALSE)</f>
        <v>0</v>
      </c>
      <c r="W232" s="3">
        <f>VLOOKUP(A232,'BalanceSheet 15-8-19'!$A$11:$CN$476,23,FALSE)</f>
        <v>0</v>
      </c>
      <c r="X232" s="3">
        <f>VLOOKUP(A232,'BalanceSheet 15-8-19'!$A$11:$CN$476,24,FALSE)</f>
        <v>0</v>
      </c>
      <c r="Y232" s="3">
        <f>VLOOKUP(A232,'BalanceSheet 15-8-19'!$A$11:$CN$476,25,FALSE)</f>
        <v>0</v>
      </c>
      <c r="Z232" s="3">
        <f>VLOOKUP(A232,'BalanceSheet 15-8-19'!$A$11:$CN$476,26,FALSE)</f>
        <v>0</v>
      </c>
      <c r="AA232" s="3">
        <f>VLOOKUP(A232,'BalanceSheet 15-8-19'!$A$11:$CN$476,27,FALSE)</f>
        <v>0</v>
      </c>
      <c r="AB232" s="3">
        <f>VLOOKUP(A232,'BalanceSheet 15-8-19'!$A$11:$CN$476,28,FALSE)</f>
        <v>0</v>
      </c>
      <c r="AC232" s="3">
        <f>VLOOKUP(A232,'BalanceSheet 15-8-19'!$A$11:$CN$476,29,FALSE)</f>
        <v>0</v>
      </c>
      <c r="AD232" s="3">
        <f>VLOOKUP(A232,'BalanceSheet 15-8-19'!$A$11:$CN$476,30,FALSE)</f>
        <v>0</v>
      </c>
      <c r="AE232" s="3">
        <f>VLOOKUP(A232,'BalanceSheet 15-8-19'!$A$11:$CN$476,31,FALSE)</f>
        <v>0</v>
      </c>
      <c r="AF232" s="3">
        <f>VLOOKUP(A232,'BalanceSheet 15-8-19'!$A$11:$CN$476,32,FALSE)</f>
        <v>0</v>
      </c>
      <c r="AG232" s="3">
        <f>VLOOKUP(A232,'BalanceSheet 15-8-19'!$A$11:$CN$476,33,FALSE)</f>
        <v>0</v>
      </c>
      <c r="AH232" s="3">
        <f>VLOOKUP(A232,'BalanceSheet 15-8-19'!$A$11:$CN$476,34,FALSE)</f>
        <v>0</v>
      </c>
      <c r="AI232" s="3">
        <f>VLOOKUP(A232,'BalanceSheet 15-8-19'!$A$11:$CN$476,35,FALSE)</f>
        <v>0</v>
      </c>
      <c r="AJ232" s="3">
        <f>VLOOKUP(A232,'BalanceSheet 15-8-19'!$A$11:$CN$476,36,FALSE)</f>
        <v>0</v>
      </c>
      <c r="AK232" s="3">
        <f>VLOOKUP(A232,'BalanceSheet 15-8-19'!$A$11:$CN$476,37,FALSE)</f>
        <v>0</v>
      </c>
      <c r="AL232" s="3">
        <f>VLOOKUP(A232,'BalanceSheet 15-8-19'!$A$11:$CN$476,38,FALSE)</f>
        <v>0</v>
      </c>
      <c r="AM232" s="3">
        <f>VLOOKUP(A232,'BalanceSheet 15-8-19'!$A$11:$CN$476,39,FALSE)</f>
        <v>0</v>
      </c>
      <c r="AN232" s="3">
        <f>VLOOKUP(A232,'BalanceSheet 15-8-19'!$A$11:$CN$476,40,FALSE)</f>
        <v>0</v>
      </c>
      <c r="AO232" s="3">
        <f>VLOOKUP(A232,'BalanceSheet 15-8-19'!$A$11:$CN$476,41,FALSE)</f>
        <v>0</v>
      </c>
      <c r="AP232" s="3">
        <f>VLOOKUP(A232,'BalanceSheet 15-8-19'!$A$11:$CN$476,42,FALSE)</f>
        <v>0</v>
      </c>
      <c r="AQ232" s="3">
        <f>VLOOKUP(A232,'BalanceSheet 15-8-19'!$A$11:$CN$476,43,FALSE)</f>
        <v>0</v>
      </c>
      <c r="AR232" s="3">
        <f>VLOOKUP(A232,'BalanceSheet 15-8-19'!$A$11:$CN$476,44,FALSE)</f>
        <v>0</v>
      </c>
      <c r="AS232" s="3">
        <f>VLOOKUP(A232,'BalanceSheet 15-8-19'!$A$11:$CN$476,45,FALSE)</f>
        <v>0</v>
      </c>
      <c r="AT232" s="3">
        <f>VLOOKUP(A232,'BalanceSheet 15-8-19'!$A$11:$CN$476,46,FALSE)</f>
        <v>0</v>
      </c>
      <c r="AU232" s="3">
        <f>VLOOKUP(A232,'BalanceSheet 15-8-19'!$A$11:$CN$476,47,FALSE)</f>
        <v>0</v>
      </c>
      <c r="AV232" s="3">
        <f>VLOOKUP(A232,'BalanceSheet 15-8-19'!$A$11:$CN$476,48,FALSE)</f>
        <v>0</v>
      </c>
      <c r="AW232" s="3">
        <f>VLOOKUP(A232,'BalanceSheet 15-8-19'!$A$11:$CN$476,49,FALSE)</f>
        <v>0</v>
      </c>
      <c r="AX232" s="3">
        <f>VLOOKUP(A232,'BalanceSheet 15-8-19'!$A$11:$CN$476,50,FALSE)</f>
        <v>0</v>
      </c>
      <c r="AY232" s="3">
        <f>VLOOKUP(A232,'BalanceSheet 15-8-19'!$A$11:$CN$476,51,FALSE)</f>
        <v>0</v>
      </c>
      <c r="AZ232" s="3">
        <f>VLOOKUP(A232,'BalanceSheet 15-8-19'!$A$11:$CN$476,52,FALSE)</f>
        <v>0</v>
      </c>
      <c r="BA232" s="3">
        <f>VLOOKUP(A232,'BalanceSheet 15-8-19'!$A$11:$CN$476,53,FALSE)</f>
        <v>0</v>
      </c>
      <c r="BB232" s="3">
        <f>VLOOKUP(A232,'BalanceSheet 15-8-19'!$A$11:$CN$476,54,FALSE)</f>
        <v>0</v>
      </c>
      <c r="BC232" s="3">
        <f>VLOOKUP(A232,'BalanceSheet 15-8-19'!$A$11:$CN$476,55,FALSE)</f>
        <v>0</v>
      </c>
      <c r="BD232" s="3">
        <f>VLOOKUP(A232,'BalanceSheet 15-8-19'!$A$11:$CN$476,56,FALSE)</f>
        <v>0</v>
      </c>
      <c r="BE232" s="3">
        <f>VLOOKUP(A232,'BalanceSheet 15-8-19'!$A$11:$CN$476,57,FALSE)</f>
        <v>0</v>
      </c>
      <c r="BF232" s="3">
        <f>VLOOKUP(A232,'BalanceSheet 15-8-19'!$A$11:$CN$476,58,FALSE)</f>
        <v>0</v>
      </c>
      <c r="BG232" s="12">
        <f>VLOOKUP(A232,'BalanceSheet 15-8-19'!$A$11:$CN$476,59,FALSE)</f>
        <v>0</v>
      </c>
      <c r="BH232" s="3">
        <f>VLOOKUP(A232,'BalanceSheet 15-8-19'!$A$11:$CN$476,60,FALSE)</f>
        <v>0</v>
      </c>
      <c r="BI232" s="3">
        <f>VLOOKUP(A232,'BalanceSheet 15-8-19'!$A$11:$CN$476,61,FALSE)</f>
        <v>0</v>
      </c>
      <c r="BJ232" s="3">
        <f>VLOOKUP(A232,'BalanceSheet 15-8-19'!$A$11:$CN$476,62,FALSE)</f>
        <v>0</v>
      </c>
      <c r="BK232" s="3"/>
      <c r="BL232" s="3">
        <f>VLOOKUP(A232,'BalanceSheet 15-8-19'!$A$11:$CN$476,64,FALSE)</f>
        <v>0</v>
      </c>
      <c r="BM232" s="3">
        <f>VLOOKUP(A232,'BalanceSheet 15-8-19'!$A$11:$CN$476,65,FALSE)</f>
        <v>0</v>
      </c>
      <c r="BN232" s="3">
        <f>VLOOKUP(A232,'BalanceSheet 15-8-19'!$A$11:$CN$476,66,FALSE)</f>
        <v>0</v>
      </c>
      <c r="BO232" s="3">
        <f>VLOOKUP(A232,'BalanceSheet 15-8-19'!$A$11:$CN$476,67,FALSE)</f>
        <v>0</v>
      </c>
      <c r="BP232" s="3">
        <f>VLOOKUP(A232,'BalanceSheet 15-8-19'!$A$11:$CN$476,68,FALSE)</f>
        <v>0</v>
      </c>
      <c r="BQ232" s="3">
        <f>VLOOKUP(A232,'BalanceSheet 15-8-19'!$A$11:$CN$476,69,FALSE)</f>
        <v>0</v>
      </c>
      <c r="BR232" s="3">
        <f>VLOOKUP(A232,'BalanceSheet 15-8-19'!$A$11:$CN$476,70,FALSE)</f>
        <v>0</v>
      </c>
      <c r="BS232" s="3">
        <f>VLOOKUP(A232,'BalanceSheet 15-8-19'!$A$11:$CN$476,71,FALSE)</f>
        <v>0</v>
      </c>
      <c r="BT232" s="3">
        <f>VLOOKUP(A232,'BalanceSheet 15-8-19'!$A$11:$CN$476,72,FALSE)</f>
        <v>0</v>
      </c>
      <c r="BU232" s="3">
        <f>VLOOKUP(A232,'BalanceSheet 15-8-19'!$A$11:$CN$476,73,FALSE)</f>
        <v>0</v>
      </c>
      <c r="BV232" s="3">
        <f>VLOOKUP(A232,'BalanceSheet 15-8-19'!$A$11:$CN$476,74,FALSE)</f>
        <v>0</v>
      </c>
      <c r="BW232" s="3">
        <f>VLOOKUP(A232,'BalanceSheet 15-8-19'!$A$11:$CN$476,75,FALSE)</f>
        <v>0</v>
      </c>
      <c r="BX232" s="3">
        <f>VLOOKUP(A232,'BalanceSheet 15-8-19'!$A$11:$CN$476,76,FALSE)</f>
        <v>0</v>
      </c>
      <c r="BY232" s="3">
        <f>VLOOKUP(A232,'BalanceSheet 15-8-19'!$A$11:$CN$476,77,FALSE)</f>
        <v>0</v>
      </c>
      <c r="BZ232" s="3">
        <f>VLOOKUP(A232,'BalanceSheet 15-8-19'!$A$11:$CN$476,78,FALSE)</f>
        <v>0</v>
      </c>
      <c r="CA232" s="3">
        <f>VLOOKUP(A232,'BalanceSheet 15-8-19'!$A$11:$CN$476,79,FALSE)</f>
        <v>0</v>
      </c>
      <c r="CB232" s="3">
        <f>VLOOKUP(A232,'BalanceSheet 15-8-19'!$A$11:$CN$476,80,FALSE)</f>
        <v>0</v>
      </c>
      <c r="CC232" s="3">
        <f>VLOOKUP(A232,'BalanceSheet 15-8-19'!$A$11:$CN$476,81,FALSE)</f>
        <v>0</v>
      </c>
      <c r="CD232" s="3">
        <f>VLOOKUP(A232,'BalanceSheet 15-8-19'!$A$11:$CN$476,82,FALSE)</f>
        <v>0</v>
      </c>
      <c r="CE232" s="3">
        <f>VLOOKUP(A232,'BalanceSheet 15-8-19'!$A$11:$CN$476,83,FALSE)</f>
        <v>0</v>
      </c>
      <c r="CF232" s="3">
        <f>VLOOKUP(A232,'BalanceSheet 15-8-19'!$A$11:$CN$476,84,FALSE)</f>
        <v>0</v>
      </c>
      <c r="CG232" s="3">
        <f>VLOOKUP(A232,'BalanceSheet 15-8-19'!$A$11:$CN$476,85,FALSE)</f>
        <v>0</v>
      </c>
      <c r="CH232" s="3">
        <f>VLOOKUP(A232,'BalanceSheet 15-8-19'!$A$11:$CN$476,86,FALSE)</f>
        <v>0</v>
      </c>
      <c r="CI232" s="3">
        <f>VLOOKUP(A232,'BalanceSheet 15-8-19'!$A$11:$CN$476,87,FALSE)</f>
        <v>0</v>
      </c>
      <c r="CJ232" s="3">
        <f>VLOOKUP(A232,'BalanceSheet 15-8-19'!$A$11:$CN$476,88,FALSE)</f>
        <v>0</v>
      </c>
      <c r="CK232" s="3">
        <f>VLOOKUP(A232,'BalanceSheet 15-8-19'!$A$11:$CN$476,89,FALSE)</f>
        <v>0</v>
      </c>
      <c r="CL232" s="3">
        <f>VLOOKUP(A232,'BalanceSheet 15-8-19'!$A$11:$CN$476,90,FALSE)</f>
        <v>0</v>
      </c>
      <c r="CM232" s="3">
        <f>VLOOKUP(A232,'BalanceSheet 15-8-19'!$A$11:$CN$476,91,FALSE)</f>
        <v>0</v>
      </c>
      <c r="CN232" s="3">
        <f>VLOOKUP(A232,'BalanceSheet 15-8-19'!$A$11:$CS$476,92,FALSE)</f>
        <v>0</v>
      </c>
      <c r="CO232" s="3">
        <f>VLOOKUP(A232,'BalanceSheet 15-8-19'!$A$11:$CS$476,93,FALSE)</f>
        <v>0</v>
      </c>
      <c r="CP232" s="3">
        <f>VLOOKUP(A232,'BalanceSheet 15-8-19'!$A$11:$CS$476,94,FALSE)</f>
        <v>0</v>
      </c>
      <c r="CQ232" s="3">
        <f>VLOOKUP(A232,'BalanceSheet 15-8-19'!$A$11:$CS$476,95,FALSE)</f>
        <v>0</v>
      </c>
      <c r="CR232" s="3">
        <f>VLOOKUP(A232,'BalanceSheet 15-8-19'!$A$11:$CS$476,96,FALSE)</f>
        <v>0</v>
      </c>
      <c r="CS232" s="3">
        <f t="shared" si="20"/>
        <v>0</v>
      </c>
      <c r="CU232" s="19">
        <f>CS232-('BalanceSheet 15-8-19'!CS232-'BalanceSheet 15-8-19'!CV232-'BalanceSheet 15-8-19'!CW232)</f>
        <v>0</v>
      </c>
      <c r="CW232" s="132">
        <f t="shared" si="21"/>
        <v>0</v>
      </c>
      <c r="CZ232" s="148">
        <f>HLOOKUP(A232,CJE!$I$5:$TV$2054,2050, FALSE)</f>
        <v>-220000</v>
      </c>
      <c r="DB232" s="148">
        <f t="shared" si="22"/>
        <v>-220000</v>
      </c>
    </row>
    <row r="233" spans="1:106" x14ac:dyDescent="0.2">
      <c r="A233" s="3" t="str">
        <f>'BalanceSheet 15-8-19'!A233</f>
        <v>300-101-04 - Venturas Global Pte Ltd</v>
      </c>
      <c r="B233" s="3">
        <f>VLOOKUP(A233,'BalanceSheet 15-8-19'!$A$11:$CN$476,2,FALSE)</f>
        <v>0</v>
      </c>
      <c r="C233" s="3">
        <f>VLOOKUP(A233,'BalanceSheet 15-8-19'!$A$11:$CN$476,3,FALSE)</f>
        <v>0</v>
      </c>
      <c r="D233" s="3">
        <f>VLOOKUP(A233,'BalanceSheet 15-8-19'!$A$11:$CN$476,4,FALSE)</f>
        <v>0</v>
      </c>
      <c r="E233" s="3">
        <f>VLOOKUP(A233,'BalanceSheet 15-8-19'!$A$11:$CN$476,5,FALSE)</f>
        <v>0</v>
      </c>
      <c r="F233" s="3">
        <f>VLOOKUP(A233,'BalanceSheet 15-8-19'!$A$11:$CN$476,6,FALSE)</f>
        <v>0</v>
      </c>
      <c r="G233" s="3">
        <f>VLOOKUP(A233,'BalanceSheet 15-8-19'!$A$11:$CN$476,7,FALSE)</f>
        <v>0</v>
      </c>
      <c r="H233" s="3">
        <f>VLOOKUP(A233,'BalanceSheet 15-8-19'!$A$11:$CN$476,8,FALSE)</f>
        <v>0</v>
      </c>
      <c r="I233" s="3">
        <f>VLOOKUP(A233,'BalanceSheet 15-8-19'!$A$11:$CN$476,9,FALSE)</f>
        <v>0</v>
      </c>
      <c r="J233" s="3"/>
      <c r="K233" s="3">
        <f>VLOOKUP(A233,'BalanceSheet 15-8-19'!$A$11:$CN$476,11,FALSE)</f>
        <v>0</v>
      </c>
      <c r="L233" s="3">
        <f>VLOOKUP(A233,'BalanceSheet 15-8-19'!$A$11:$CN$476,12,FALSE)</f>
        <v>0</v>
      </c>
      <c r="M233" s="3">
        <f>VLOOKUP(A233,'BalanceSheet 15-8-19'!$A$11:$CN$476,13,FALSE)</f>
        <v>0</v>
      </c>
      <c r="N233" s="3">
        <f>VLOOKUP(A233,'BalanceSheet 15-8-19'!$A$11:$CN$476,14,FALSE)</f>
        <v>0</v>
      </c>
      <c r="O233" s="3">
        <f>VLOOKUP(A233,'BalanceSheet 15-8-19'!$A$11:$CN$476,15,FALSE)</f>
        <v>0</v>
      </c>
      <c r="P233" s="3">
        <f>VLOOKUP(A233,'BalanceSheet 15-8-19'!$A$11:$CN$476,16,FALSE)</f>
        <v>0</v>
      </c>
      <c r="Q233" s="3">
        <f>VLOOKUP(A233,'BalanceSheet 15-8-19'!$A$11:$CN$476,17,FALSE)</f>
        <v>0</v>
      </c>
      <c r="R233" s="3">
        <f>VLOOKUP(A233,'BalanceSheet 15-8-19'!$A$11:$CN$476,18,FALSE)</f>
        <v>0</v>
      </c>
      <c r="S233" s="3">
        <f>VLOOKUP(A233,'BalanceSheet 15-8-19'!$A$11:$CN$476,19,FALSE)</f>
        <v>0</v>
      </c>
      <c r="T233" s="3">
        <f>VLOOKUP(A233,'BalanceSheet 15-8-19'!$A$11:$CN$476,20,FALSE)</f>
        <v>0</v>
      </c>
      <c r="U233" s="3">
        <f>VLOOKUP(A233,'BalanceSheet 15-8-19'!$A$11:$CN$476,21,FALSE)</f>
        <v>0</v>
      </c>
      <c r="V233" s="3">
        <f>VLOOKUP(A233,'BalanceSheet 15-8-19'!$A$11:$CN$476,22,FALSE)</f>
        <v>0</v>
      </c>
      <c r="W233" s="3">
        <f>VLOOKUP(A233,'BalanceSheet 15-8-19'!$A$11:$CN$476,23,FALSE)</f>
        <v>0</v>
      </c>
      <c r="X233" s="3">
        <f>VLOOKUP(A233,'BalanceSheet 15-8-19'!$A$11:$CN$476,24,FALSE)</f>
        <v>0</v>
      </c>
      <c r="Y233" s="3">
        <f>VLOOKUP(A233,'BalanceSheet 15-8-19'!$A$11:$CN$476,25,FALSE)</f>
        <v>0</v>
      </c>
      <c r="Z233" s="3">
        <f>VLOOKUP(A233,'BalanceSheet 15-8-19'!$A$11:$CN$476,26,FALSE)</f>
        <v>0</v>
      </c>
      <c r="AA233" s="3">
        <f>VLOOKUP(A233,'BalanceSheet 15-8-19'!$A$11:$CN$476,27,FALSE)</f>
        <v>0</v>
      </c>
      <c r="AB233" s="3">
        <f>VLOOKUP(A233,'BalanceSheet 15-8-19'!$A$11:$CN$476,28,FALSE)</f>
        <v>0</v>
      </c>
      <c r="AC233" s="3">
        <f>VLOOKUP(A233,'BalanceSheet 15-8-19'!$A$11:$CN$476,29,FALSE)</f>
        <v>0</v>
      </c>
      <c r="AD233" s="3">
        <f>VLOOKUP(A233,'BalanceSheet 15-8-19'!$A$11:$CN$476,30,FALSE)</f>
        <v>0</v>
      </c>
      <c r="AE233" s="3">
        <f>VLOOKUP(A233,'BalanceSheet 15-8-19'!$A$11:$CN$476,31,FALSE)</f>
        <v>0</v>
      </c>
      <c r="AF233" s="3">
        <f>VLOOKUP(A233,'BalanceSheet 15-8-19'!$A$11:$CN$476,32,FALSE)</f>
        <v>0</v>
      </c>
      <c r="AG233" s="3">
        <f>VLOOKUP(A233,'BalanceSheet 15-8-19'!$A$11:$CN$476,33,FALSE)</f>
        <v>0</v>
      </c>
      <c r="AH233" s="3">
        <f>VLOOKUP(A233,'BalanceSheet 15-8-19'!$A$11:$CN$476,34,FALSE)</f>
        <v>0</v>
      </c>
      <c r="AI233" s="3">
        <f>VLOOKUP(A233,'BalanceSheet 15-8-19'!$A$11:$CN$476,35,FALSE)</f>
        <v>0</v>
      </c>
      <c r="AJ233" s="3">
        <f>VLOOKUP(A233,'BalanceSheet 15-8-19'!$A$11:$CN$476,36,FALSE)</f>
        <v>0</v>
      </c>
      <c r="AK233" s="3">
        <f>VLOOKUP(A233,'BalanceSheet 15-8-19'!$A$11:$CN$476,37,FALSE)</f>
        <v>0</v>
      </c>
      <c r="AL233" s="3">
        <f>VLOOKUP(A233,'BalanceSheet 15-8-19'!$A$11:$CN$476,38,FALSE)</f>
        <v>0</v>
      </c>
      <c r="AM233" s="3">
        <f>VLOOKUP(A233,'BalanceSheet 15-8-19'!$A$11:$CN$476,39,FALSE)</f>
        <v>0</v>
      </c>
      <c r="AN233" s="3">
        <f>VLOOKUP(A233,'BalanceSheet 15-8-19'!$A$11:$CN$476,40,FALSE)</f>
        <v>0</v>
      </c>
      <c r="AO233" s="3">
        <f>VLOOKUP(A233,'BalanceSheet 15-8-19'!$A$11:$CN$476,41,FALSE)</f>
        <v>0</v>
      </c>
      <c r="AP233" s="3">
        <f>VLOOKUP(A233,'BalanceSheet 15-8-19'!$A$11:$CN$476,42,FALSE)</f>
        <v>0</v>
      </c>
      <c r="AQ233" s="3">
        <f>VLOOKUP(A233,'BalanceSheet 15-8-19'!$A$11:$CN$476,43,FALSE)</f>
        <v>0</v>
      </c>
      <c r="AR233" s="3">
        <f>VLOOKUP(A233,'BalanceSheet 15-8-19'!$A$11:$CN$476,44,FALSE)</f>
        <v>0</v>
      </c>
      <c r="AS233" s="3">
        <f>VLOOKUP(A233,'BalanceSheet 15-8-19'!$A$11:$CN$476,45,FALSE)</f>
        <v>0</v>
      </c>
      <c r="AT233" s="3">
        <f>VLOOKUP(A233,'BalanceSheet 15-8-19'!$A$11:$CN$476,46,FALSE)</f>
        <v>0</v>
      </c>
      <c r="AU233" s="3">
        <f>VLOOKUP(A233,'BalanceSheet 15-8-19'!$A$11:$CN$476,47,FALSE)</f>
        <v>0</v>
      </c>
      <c r="AV233" s="3">
        <f>VLOOKUP(A233,'BalanceSheet 15-8-19'!$A$11:$CN$476,48,FALSE)</f>
        <v>0</v>
      </c>
      <c r="AW233" s="3">
        <f>VLOOKUP(A233,'BalanceSheet 15-8-19'!$A$11:$CN$476,49,FALSE)</f>
        <v>0</v>
      </c>
      <c r="AX233" s="3">
        <f>VLOOKUP(A233,'BalanceSheet 15-8-19'!$A$11:$CN$476,50,FALSE)</f>
        <v>0</v>
      </c>
      <c r="AY233" s="3">
        <f>VLOOKUP(A233,'BalanceSheet 15-8-19'!$A$11:$CN$476,51,FALSE)</f>
        <v>0</v>
      </c>
      <c r="AZ233" s="3">
        <f>VLOOKUP(A233,'BalanceSheet 15-8-19'!$A$11:$CN$476,52,FALSE)</f>
        <v>0</v>
      </c>
      <c r="BA233" s="3">
        <f>VLOOKUP(A233,'BalanceSheet 15-8-19'!$A$11:$CN$476,53,FALSE)</f>
        <v>0</v>
      </c>
      <c r="BB233" s="3">
        <f>VLOOKUP(A233,'BalanceSheet 15-8-19'!$A$11:$CN$476,54,FALSE)</f>
        <v>0</v>
      </c>
      <c r="BC233" s="3">
        <f>VLOOKUP(A233,'BalanceSheet 15-8-19'!$A$11:$CN$476,55,FALSE)</f>
        <v>0</v>
      </c>
      <c r="BD233" s="3">
        <f>VLOOKUP(A233,'BalanceSheet 15-8-19'!$A$11:$CN$476,56,FALSE)</f>
        <v>0</v>
      </c>
      <c r="BE233" s="3">
        <f>VLOOKUP(A233,'BalanceSheet 15-8-19'!$A$11:$CN$476,57,FALSE)</f>
        <v>0</v>
      </c>
      <c r="BF233" s="3">
        <f>VLOOKUP(A233,'BalanceSheet 15-8-19'!$A$11:$CN$476,58,FALSE)</f>
        <v>0</v>
      </c>
      <c r="BG233" s="12">
        <f>VLOOKUP(A233,'BalanceSheet 15-8-19'!$A$11:$CN$476,59,FALSE)</f>
        <v>0</v>
      </c>
      <c r="BH233" s="3">
        <f>VLOOKUP(A233,'BalanceSheet 15-8-19'!$A$11:$CN$476,60,FALSE)</f>
        <v>0</v>
      </c>
      <c r="BI233" s="3">
        <f>VLOOKUP(A233,'BalanceSheet 15-8-19'!$A$11:$CN$476,61,FALSE)</f>
        <v>0</v>
      </c>
      <c r="BJ233" s="3">
        <f>VLOOKUP(A233,'BalanceSheet 15-8-19'!$A$11:$CN$476,62,FALSE)</f>
        <v>0</v>
      </c>
      <c r="BK233" s="3"/>
      <c r="BL233" s="3">
        <f>VLOOKUP(A233,'BalanceSheet 15-8-19'!$A$11:$CN$476,64,FALSE)</f>
        <v>0</v>
      </c>
      <c r="BM233" s="3">
        <f>VLOOKUP(A233,'BalanceSheet 15-8-19'!$A$11:$CN$476,65,FALSE)</f>
        <v>0</v>
      </c>
      <c r="BN233" s="3">
        <f>VLOOKUP(A233,'BalanceSheet 15-8-19'!$A$11:$CN$476,66,FALSE)</f>
        <v>0</v>
      </c>
      <c r="BO233" s="3">
        <f>VLOOKUP(A233,'BalanceSheet 15-8-19'!$A$11:$CN$476,67,FALSE)</f>
        <v>0</v>
      </c>
      <c r="BP233" s="3">
        <f>VLOOKUP(A233,'BalanceSheet 15-8-19'!$A$11:$CN$476,68,FALSE)</f>
        <v>0</v>
      </c>
      <c r="BQ233" s="3">
        <f>VLOOKUP(A233,'BalanceSheet 15-8-19'!$A$11:$CN$476,69,FALSE)</f>
        <v>0</v>
      </c>
      <c r="BR233" s="3">
        <f>VLOOKUP(A233,'BalanceSheet 15-8-19'!$A$11:$CN$476,70,FALSE)</f>
        <v>0</v>
      </c>
      <c r="BS233" s="3">
        <f>VLOOKUP(A233,'BalanceSheet 15-8-19'!$A$11:$CN$476,71,FALSE)</f>
        <v>0</v>
      </c>
      <c r="BT233" s="3">
        <f>VLOOKUP(A233,'BalanceSheet 15-8-19'!$A$11:$CN$476,72,FALSE)</f>
        <v>0</v>
      </c>
      <c r="BU233" s="3">
        <f>VLOOKUP(A233,'BalanceSheet 15-8-19'!$A$11:$CN$476,73,FALSE)</f>
        <v>0</v>
      </c>
      <c r="BV233" s="3">
        <f>VLOOKUP(A233,'BalanceSheet 15-8-19'!$A$11:$CN$476,74,FALSE)</f>
        <v>0</v>
      </c>
      <c r="BW233" s="3">
        <f>VLOOKUP(A233,'BalanceSheet 15-8-19'!$A$11:$CN$476,75,FALSE)</f>
        <v>0</v>
      </c>
      <c r="BX233" s="3">
        <f>VLOOKUP(A233,'BalanceSheet 15-8-19'!$A$11:$CN$476,76,FALSE)</f>
        <v>0</v>
      </c>
      <c r="BY233" s="3">
        <f>VLOOKUP(A233,'BalanceSheet 15-8-19'!$A$11:$CN$476,77,FALSE)</f>
        <v>0</v>
      </c>
      <c r="BZ233" s="3">
        <f>VLOOKUP(A233,'BalanceSheet 15-8-19'!$A$11:$CN$476,78,FALSE)</f>
        <v>0</v>
      </c>
      <c r="CA233" s="3">
        <f>VLOOKUP(A233,'BalanceSheet 15-8-19'!$A$11:$CN$476,79,FALSE)</f>
        <v>0</v>
      </c>
      <c r="CB233" s="3">
        <f>VLOOKUP(A233,'BalanceSheet 15-8-19'!$A$11:$CN$476,80,FALSE)</f>
        <v>0</v>
      </c>
      <c r="CC233" s="3">
        <f>VLOOKUP(A233,'BalanceSheet 15-8-19'!$A$11:$CN$476,81,FALSE)</f>
        <v>0</v>
      </c>
      <c r="CD233" s="3">
        <f>VLOOKUP(A233,'BalanceSheet 15-8-19'!$A$11:$CN$476,82,FALSE)</f>
        <v>0</v>
      </c>
      <c r="CE233" s="3">
        <f>VLOOKUP(A233,'BalanceSheet 15-8-19'!$A$11:$CN$476,83,FALSE)</f>
        <v>0</v>
      </c>
      <c r="CF233" s="3">
        <f>VLOOKUP(A233,'BalanceSheet 15-8-19'!$A$11:$CN$476,84,FALSE)</f>
        <v>0</v>
      </c>
      <c r="CG233" s="3">
        <f>VLOOKUP(A233,'BalanceSheet 15-8-19'!$A$11:$CN$476,85,FALSE)</f>
        <v>0</v>
      </c>
      <c r="CH233" s="3">
        <f>VLOOKUP(A233,'BalanceSheet 15-8-19'!$A$11:$CN$476,86,FALSE)</f>
        <v>0</v>
      </c>
      <c r="CI233" s="3">
        <f>VLOOKUP(A233,'BalanceSheet 15-8-19'!$A$11:$CN$476,87,FALSE)</f>
        <v>0</v>
      </c>
      <c r="CJ233" s="3">
        <f>VLOOKUP(A233,'BalanceSheet 15-8-19'!$A$11:$CN$476,88,FALSE)</f>
        <v>0</v>
      </c>
      <c r="CK233" s="3">
        <f>VLOOKUP(A233,'BalanceSheet 15-8-19'!$A$11:$CN$476,89,FALSE)</f>
        <v>0</v>
      </c>
      <c r="CL233" s="3">
        <f>VLOOKUP(A233,'BalanceSheet 15-8-19'!$A$11:$CN$476,90,FALSE)</f>
        <v>0</v>
      </c>
      <c r="CM233" s="3">
        <f>VLOOKUP(A233,'BalanceSheet 15-8-19'!$A$11:$CN$476,91,FALSE)</f>
        <v>0</v>
      </c>
      <c r="CN233" s="3">
        <f>VLOOKUP(A233,'BalanceSheet 15-8-19'!$A$11:$CS$476,92,FALSE)</f>
        <v>0</v>
      </c>
      <c r="CO233" s="3">
        <f>VLOOKUP(A233,'BalanceSheet 15-8-19'!$A$11:$CS$476,93,FALSE)</f>
        <v>0</v>
      </c>
      <c r="CP233" s="3">
        <f>VLOOKUP(A233,'BalanceSheet 15-8-19'!$A$11:$CS$476,94,FALSE)</f>
        <v>0</v>
      </c>
      <c r="CQ233" s="3">
        <f>VLOOKUP(A233,'BalanceSheet 15-8-19'!$A$11:$CS$476,95,FALSE)</f>
        <v>0</v>
      </c>
      <c r="CR233" s="3">
        <f>VLOOKUP(A233,'BalanceSheet 15-8-19'!$A$11:$CS$476,96,FALSE)</f>
        <v>0</v>
      </c>
      <c r="CS233" s="3">
        <f t="shared" si="20"/>
        <v>0</v>
      </c>
      <c r="CU233" s="19">
        <f>CS233-('BalanceSheet 15-8-19'!CS233-'BalanceSheet 15-8-19'!CV233-'BalanceSheet 15-8-19'!CW233)</f>
        <v>0</v>
      </c>
      <c r="CW233" s="132">
        <f t="shared" si="21"/>
        <v>0</v>
      </c>
      <c r="CZ233" s="148">
        <f>HLOOKUP(A233,CJE!$I$5:$TV$2054,2050, FALSE)</f>
        <v>-430000</v>
      </c>
      <c r="DB233" s="148">
        <f t="shared" si="22"/>
        <v>-430000</v>
      </c>
    </row>
    <row r="234" spans="1:106" x14ac:dyDescent="0.2">
      <c r="A234" s="3" t="str">
        <f>'BalanceSheet 15-8-19'!A234</f>
        <v>300-101-05 - Venturas Ltd</v>
      </c>
      <c r="B234" s="3">
        <f>VLOOKUP(A234,'BalanceSheet 15-8-19'!$A$11:$CN$476,2,FALSE)</f>
        <v>0</v>
      </c>
      <c r="C234" s="3">
        <f>VLOOKUP(A234,'BalanceSheet 15-8-19'!$A$11:$CN$476,3,FALSE)</f>
        <v>0</v>
      </c>
      <c r="D234" s="3">
        <f>VLOOKUP(A234,'BalanceSheet 15-8-19'!$A$11:$CN$476,4,FALSE)</f>
        <v>0</v>
      </c>
      <c r="E234" s="3">
        <f>VLOOKUP(A234,'BalanceSheet 15-8-19'!$A$11:$CN$476,5,FALSE)</f>
        <v>0</v>
      </c>
      <c r="F234" s="3">
        <f>VLOOKUP(A234,'BalanceSheet 15-8-19'!$A$11:$CN$476,6,FALSE)</f>
        <v>0</v>
      </c>
      <c r="G234" s="3">
        <f>VLOOKUP(A234,'BalanceSheet 15-8-19'!$A$11:$CN$476,7,FALSE)</f>
        <v>0</v>
      </c>
      <c r="H234" s="3">
        <f>VLOOKUP(A234,'BalanceSheet 15-8-19'!$A$11:$CN$476,8,FALSE)</f>
        <v>0</v>
      </c>
      <c r="I234" s="3">
        <f>VLOOKUP(A234,'BalanceSheet 15-8-19'!$A$11:$CN$476,9,FALSE)</f>
        <v>0</v>
      </c>
      <c r="J234" s="3"/>
      <c r="K234" s="3">
        <f>VLOOKUP(A234,'BalanceSheet 15-8-19'!$A$11:$CN$476,11,FALSE)</f>
        <v>0</v>
      </c>
      <c r="L234" s="3">
        <f>VLOOKUP(A234,'BalanceSheet 15-8-19'!$A$11:$CN$476,12,FALSE)</f>
        <v>0</v>
      </c>
      <c r="M234" s="3">
        <f>VLOOKUP(A234,'BalanceSheet 15-8-19'!$A$11:$CN$476,13,FALSE)</f>
        <v>0</v>
      </c>
      <c r="N234" s="3">
        <f>VLOOKUP(A234,'BalanceSheet 15-8-19'!$A$11:$CN$476,14,FALSE)</f>
        <v>0</v>
      </c>
      <c r="O234" s="3">
        <f>VLOOKUP(A234,'BalanceSheet 15-8-19'!$A$11:$CN$476,15,FALSE)</f>
        <v>0</v>
      </c>
      <c r="P234" s="3">
        <f>VLOOKUP(A234,'BalanceSheet 15-8-19'!$A$11:$CN$476,16,FALSE)</f>
        <v>0</v>
      </c>
      <c r="Q234" s="3">
        <f>VLOOKUP(A234,'BalanceSheet 15-8-19'!$A$11:$CN$476,17,FALSE)</f>
        <v>0</v>
      </c>
      <c r="R234" s="3">
        <f>VLOOKUP(A234,'BalanceSheet 15-8-19'!$A$11:$CN$476,18,FALSE)</f>
        <v>0</v>
      </c>
      <c r="S234" s="3">
        <f>VLOOKUP(A234,'BalanceSheet 15-8-19'!$A$11:$CN$476,19,FALSE)</f>
        <v>0</v>
      </c>
      <c r="T234" s="3">
        <f>VLOOKUP(A234,'BalanceSheet 15-8-19'!$A$11:$CN$476,20,FALSE)</f>
        <v>0</v>
      </c>
      <c r="U234" s="3">
        <f>VLOOKUP(A234,'BalanceSheet 15-8-19'!$A$11:$CN$476,21,FALSE)</f>
        <v>0</v>
      </c>
      <c r="V234" s="3">
        <f>VLOOKUP(A234,'BalanceSheet 15-8-19'!$A$11:$CN$476,22,FALSE)</f>
        <v>0</v>
      </c>
      <c r="W234" s="3">
        <f>VLOOKUP(A234,'BalanceSheet 15-8-19'!$A$11:$CN$476,23,FALSE)</f>
        <v>0</v>
      </c>
      <c r="X234" s="3">
        <f>VLOOKUP(A234,'BalanceSheet 15-8-19'!$A$11:$CN$476,24,FALSE)</f>
        <v>0</v>
      </c>
      <c r="Y234" s="3">
        <f>VLOOKUP(A234,'BalanceSheet 15-8-19'!$A$11:$CN$476,25,FALSE)</f>
        <v>0</v>
      </c>
      <c r="Z234" s="3">
        <f>VLOOKUP(A234,'BalanceSheet 15-8-19'!$A$11:$CN$476,26,FALSE)</f>
        <v>0</v>
      </c>
      <c r="AA234" s="3">
        <f>VLOOKUP(A234,'BalanceSheet 15-8-19'!$A$11:$CN$476,27,FALSE)</f>
        <v>0</v>
      </c>
      <c r="AB234" s="3">
        <f>VLOOKUP(A234,'BalanceSheet 15-8-19'!$A$11:$CN$476,28,FALSE)</f>
        <v>0</v>
      </c>
      <c r="AC234" s="3">
        <f>VLOOKUP(A234,'BalanceSheet 15-8-19'!$A$11:$CN$476,29,FALSE)</f>
        <v>0</v>
      </c>
      <c r="AD234" s="3">
        <f>VLOOKUP(A234,'BalanceSheet 15-8-19'!$A$11:$CN$476,30,FALSE)</f>
        <v>0</v>
      </c>
      <c r="AE234" s="3">
        <f>VLOOKUP(A234,'BalanceSheet 15-8-19'!$A$11:$CN$476,31,FALSE)</f>
        <v>0</v>
      </c>
      <c r="AF234" s="3">
        <f>VLOOKUP(A234,'BalanceSheet 15-8-19'!$A$11:$CN$476,32,FALSE)</f>
        <v>0</v>
      </c>
      <c r="AG234" s="3">
        <f>VLOOKUP(A234,'BalanceSheet 15-8-19'!$A$11:$CN$476,33,FALSE)</f>
        <v>0</v>
      </c>
      <c r="AH234" s="3">
        <f>VLOOKUP(A234,'BalanceSheet 15-8-19'!$A$11:$CN$476,34,FALSE)</f>
        <v>0</v>
      </c>
      <c r="AI234" s="3">
        <f>VLOOKUP(A234,'BalanceSheet 15-8-19'!$A$11:$CN$476,35,FALSE)</f>
        <v>0</v>
      </c>
      <c r="AJ234" s="3">
        <f>VLOOKUP(A234,'BalanceSheet 15-8-19'!$A$11:$CN$476,36,FALSE)</f>
        <v>0</v>
      </c>
      <c r="AK234" s="3">
        <f>VLOOKUP(A234,'BalanceSheet 15-8-19'!$A$11:$CN$476,37,FALSE)</f>
        <v>0</v>
      </c>
      <c r="AL234" s="3">
        <f>VLOOKUP(A234,'BalanceSheet 15-8-19'!$A$11:$CN$476,38,FALSE)</f>
        <v>0</v>
      </c>
      <c r="AM234" s="3">
        <f>VLOOKUP(A234,'BalanceSheet 15-8-19'!$A$11:$CN$476,39,FALSE)</f>
        <v>0</v>
      </c>
      <c r="AN234" s="3">
        <f>VLOOKUP(A234,'BalanceSheet 15-8-19'!$A$11:$CN$476,40,FALSE)</f>
        <v>0</v>
      </c>
      <c r="AO234" s="3">
        <f>VLOOKUP(A234,'BalanceSheet 15-8-19'!$A$11:$CN$476,41,FALSE)</f>
        <v>0</v>
      </c>
      <c r="AP234" s="3">
        <f>VLOOKUP(A234,'BalanceSheet 15-8-19'!$A$11:$CN$476,42,FALSE)</f>
        <v>0</v>
      </c>
      <c r="AQ234" s="3">
        <f>VLOOKUP(A234,'BalanceSheet 15-8-19'!$A$11:$CN$476,43,FALSE)</f>
        <v>0</v>
      </c>
      <c r="AR234" s="3">
        <f>VLOOKUP(A234,'BalanceSheet 15-8-19'!$A$11:$CN$476,44,FALSE)</f>
        <v>0</v>
      </c>
      <c r="AS234" s="3">
        <f>VLOOKUP(A234,'BalanceSheet 15-8-19'!$A$11:$CN$476,45,FALSE)</f>
        <v>0</v>
      </c>
      <c r="AT234" s="3">
        <f>VLOOKUP(A234,'BalanceSheet 15-8-19'!$A$11:$CN$476,46,FALSE)</f>
        <v>0</v>
      </c>
      <c r="AU234" s="3">
        <f>VLOOKUP(A234,'BalanceSheet 15-8-19'!$A$11:$CN$476,47,FALSE)</f>
        <v>0</v>
      </c>
      <c r="AV234" s="3">
        <f>VLOOKUP(A234,'BalanceSheet 15-8-19'!$A$11:$CN$476,48,FALSE)</f>
        <v>0</v>
      </c>
      <c r="AW234" s="3">
        <f>VLOOKUP(A234,'BalanceSheet 15-8-19'!$A$11:$CN$476,49,FALSE)</f>
        <v>0</v>
      </c>
      <c r="AX234" s="3">
        <f>VLOOKUP(A234,'BalanceSheet 15-8-19'!$A$11:$CN$476,50,FALSE)</f>
        <v>0</v>
      </c>
      <c r="AY234" s="3">
        <f>VLOOKUP(A234,'BalanceSheet 15-8-19'!$A$11:$CN$476,51,FALSE)</f>
        <v>0</v>
      </c>
      <c r="AZ234" s="3">
        <f>VLOOKUP(A234,'BalanceSheet 15-8-19'!$A$11:$CN$476,52,FALSE)</f>
        <v>0</v>
      </c>
      <c r="BA234" s="3">
        <f>VLOOKUP(A234,'BalanceSheet 15-8-19'!$A$11:$CN$476,53,FALSE)</f>
        <v>0</v>
      </c>
      <c r="BB234" s="3">
        <f>VLOOKUP(A234,'BalanceSheet 15-8-19'!$A$11:$CN$476,54,FALSE)</f>
        <v>0</v>
      </c>
      <c r="BC234" s="3">
        <f>VLOOKUP(A234,'BalanceSheet 15-8-19'!$A$11:$CN$476,55,FALSE)</f>
        <v>0</v>
      </c>
      <c r="BD234" s="3">
        <f>VLOOKUP(A234,'BalanceSheet 15-8-19'!$A$11:$CN$476,56,FALSE)</f>
        <v>0</v>
      </c>
      <c r="BE234" s="3">
        <f>VLOOKUP(A234,'BalanceSheet 15-8-19'!$A$11:$CN$476,57,FALSE)</f>
        <v>0</v>
      </c>
      <c r="BF234" s="3">
        <f>VLOOKUP(A234,'BalanceSheet 15-8-19'!$A$11:$CN$476,58,FALSE)</f>
        <v>0</v>
      </c>
      <c r="BG234" s="12">
        <f>VLOOKUP(A234,'BalanceSheet 15-8-19'!$A$11:$CN$476,59,FALSE)</f>
        <v>0</v>
      </c>
      <c r="BH234" s="3">
        <f>VLOOKUP(A234,'BalanceSheet 15-8-19'!$A$11:$CN$476,60,FALSE)</f>
        <v>0</v>
      </c>
      <c r="BI234" s="3">
        <f>VLOOKUP(A234,'BalanceSheet 15-8-19'!$A$11:$CN$476,61,FALSE)</f>
        <v>0</v>
      </c>
      <c r="BJ234" s="3">
        <f>VLOOKUP(A234,'BalanceSheet 15-8-19'!$A$11:$CN$476,62,FALSE)</f>
        <v>0</v>
      </c>
      <c r="BK234" s="3"/>
      <c r="BL234" s="3">
        <f>VLOOKUP(A234,'BalanceSheet 15-8-19'!$A$11:$CN$476,64,FALSE)</f>
        <v>0</v>
      </c>
      <c r="BM234" s="3">
        <f>VLOOKUP(A234,'BalanceSheet 15-8-19'!$A$11:$CN$476,65,FALSE)</f>
        <v>0</v>
      </c>
      <c r="BN234" s="3">
        <f>VLOOKUP(A234,'BalanceSheet 15-8-19'!$A$11:$CN$476,66,FALSE)</f>
        <v>0</v>
      </c>
      <c r="BO234" s="3">
        <f>VLOOKUP(A234,'BalanceSheet 15-8-19'!$A$11:$CN$476,67,FALSE)</f>
        <v>0</v>
      </c>
      <c r="BP234" s="3">
        <f>VLOOKUP(A234,'BalanceSheet 15-8-19'!$A$11:$CN$476,68,FALSE)</f>
        <v>0</v>
      </c>
      <c r="BQ234" s="3">
        <f>VLOOKUP(A234,'BalanceSheet 15-8-19'!$A$11:$CN$476,69,FALSE)</f>
        <v>0</v>
      </c>
      <c r="BR234" s="3">
        <f>VLOOKUP(A234,'BalanceSheet 15-8-19'!$A$11:$CN$476,70,FALSE)</f>
        <v>0</v>
      </c>
      <c r="BS234" s="3">
        <f>VLOOKUP(A234,'BalanceSheet 15-8-19'!$A$11:$CN$476,71,FALSE)</f>
        <v>0</v>
      </c>
      <c r="BT234" s="3">
        <f>VLOOKUP(A234,'BalanceSheet 15-8-19'!$A$11:$CN$476,72,FALSE)</f>
        <v>0</v>
      </c>
      <c r="BU234" s="3">
        <f>VLOOKUP(A234,'BalanceSheet 15-8-19'!$A$11:$CN$476,73,FALSE)</f>
        <v>0</v>
      </c>
      <c r="BV234" s="3">
        <f>VLOOKUP(A234,'BalanceSheet 15-8-19'!$A$11:$CN$476,74,FALSE)</f>
        <v>0</v>
      </c>
      <c r="BW234" s="3">
        <f>VLOOKUP(A234,'BalanceSheet 15-8-19'!$A$11:$CN$476,75,FALSE)</f>
        <v>0</v>
      </c>
      <c r="BX234" s="3">
        <f>VLOOKUP(A234,'BalanceSheet 15-8-19'!$A$11:$CN$476,76,FALSE)</f>
        <v>0</v>
      </c>
      <c r="BY234" s="3">
        <f>VLOOKUP(A234,'BalanceSheet 15-8-19'!$A$11:$CN$476,77,FALSE)</f>
        <v>0</v>
      </c>
      <c r="BZ234" s="3">
        <f>VLOOKUP(A234,'BalanceSheet 15-8-19'!$A$11:$CN$476,78,FALSE)</f>
        <v>0</v>
      </c>
      <c r="CA234" s="3">
        <f>VLOOKUP(A234,'BalanceSheet 15-8-19'!$A$11:$CN$476,79,FALSE)</f>
        <v>0</v>
      </c>
      <c r="CB234" s="3">
        <f>VLOOKUP(A234,'BalanceSheet 15-8-19'!$A$11:$CN$476,80,FALSE)</f>
        <v>0</v>
      </c>
      <c r="CC234" s="3">
        <f>VLOOKUP(A234,'BalanceSheet 15-8-19'!$A$11:$CN$476,81,FALSE)</f>
        <v>0</v>
      </c>
      <c r="CD234" s="3">
        <f>VLOOKUP(A234,'BalanceSheet 15-8-19'!$A$11:$CN$476,82,FALSE)</f>
        <v>0</v>
      </c>
      <c r="CE234" s="3">
        <f>VLOOKUP(A234,'BalanceSheet 15-8-19'!$A$11:$CN$476,83,FALSE)</f>
        <v>0</v>
      </c>
      <c r="CF234" s="3">
        <f>VLOOKUP(A234,'BalanceSheet 15-8-19'!$A$11:$CN$476,84,FALSE)</f>
        <v>0</v>
      </c>
      <c r="CG234" s="3">
        <f>VLOOKUP(A234,'BalanceSheet 15-8-19'!$A$11:$CN$476,85,FALSE)</f>
        <v>0</v>
      </c>
      <c r="CH234" s="3">
        <f>VLOOKUP(A234,'BalanceSheet 15-8-19'!$A$11:$CN$476,86,FALSE)</f>
        <v>0</v>
      </c>
      <c r="CI234" s="3">
        <f>VLOOKUP(A234,'BalanceSheet 15-8-19'!$A$11:$CN$476,87,FALSE)</f>
        <v>0</v>
      </c>
      <c r="CJ234" s="3">
        <f>VLOOKUP(A234,'BalanceSheet 15-8-19'!$A$11:$CN$476,88,FALSE)</f>
        <v>0</v>
      </c>
      <c r="CK234" s="3">
        <f>VLOOKUP(A234,'BalanceSheet 15-8-19'!$A$11:$CN$476,89,FALSE)</f>
        <v>0</v>
      </c>
      <c r="CL234" s="3">
        <f>VLOOKUP(A234,'BalanceSheet 15-8-19'!$A$11:$CN$476,90,FALSE)</f>
        <v>0</v>
      </c>
      <c r="CM234" s="3">
        <f>VLOOKUP(A234,'BalanceSheet 15-8-19'!$A$11:$CN$476,91,FALSE)</f>
        <v>0</v>
      </c>
      <c r="CN234" s="3">
        <f>VLOOKUP(A234,'BalanceSheet 15-8-19'!$A$11:$CS$476,92,FALSE)</f>
        <v>0</v>
      </c>
      <c r="CO234" s="3">
        <f>VLOOKUP(A234,'BalanceSheet 15-8-19'!$A$11:$CS$476,93,FALSE)</f>
        <v>0</v>
      </c>
      <c r="CP234" s="3">
        <f>VLOOKUP(A234,'BalanceSheet 15-8-19'!$A$11:$CS$476,94,FALSE)</f>
        <v>0</v>
      </c>
      <c r="CQ234" s="3">
        <f>VLOOKUP(A234,'BalanceSheet 15-8-19'!$A$11:$CS$476,95,FALSE)</f>
        <v>0</v>
      </c>
      <c r="CR234" s="3">
        <f>VLOOKUP(A234,'BalanceSheet 15-8-19'!$A$11:$CS$476,96,FALSE)</f>
        <v>0</v>
      </c>
      <c r="CS234" s="3">
        <f t="shared" si="20"/>
        <v>0</v>
      </c>
      <c r="CU234" s="19">
        <f>CS234-('BalanceSheet 15-8-19'!CS234-'BalanceSheet 15-8-19'!CV234-'BalanceSheet 15-8-19'!CW234)</f>
        <v>0</v>
      </c>
      <c r="CW234" s="132">
        <f t="shared" si="21"/>
        <v>0</v>
      </c>
      <c r="CZ234" s="148">
        <f>HLOOKUP(A234,CJE!$I$5:$TV$2054,2050, FALSE)</f>
        <v>0</v>
      </c>
      <c r="DB234" s="148">
        <f t="shared" si="22"/>
        <v>0</v>
      </c>
    </row>
    <row r="235" spans="1:106" x14ac:dyDescent="0.2">
      <c r="A235" s="3" t="str">
        <f>'BalanceSheet 15-8-19'!A235</f>
        <v>300-101-10 - Coent Venture Partners Pte Ltd</v>
      </c>
      <c r="B235" s="3">
        <f>VLOOKUP(A235,'BalanceSheet 15-8-19'!$A$11:$CN$476,2,FALSE)</f>
        <v>0</v>
      </c>
      <c r="C235" s="3">
        <f>VLOOKUP(A235,'BalanceSheet 15-8-19'!$A$11:$CN$476,3,FALSE)</f>
        <v>0</v>
      </c>
      <c r="D235" s="3">
        <f>VLOOKUP(A235,'BalanceSheet 15-8-19'!$A$11:$CN$476,4,FALSE)</f>
        <v>0</v>
      </c>
      <c r="E235" s="3">
        <f>VLOOKUP(A235,'BalanceSheet 15-8-19'!$A$11:$CN$476,5,FALSE)</f>
        <v>0</v>
      </c>
      <c r="F235" s="3">
        <f>VLOOKUP(A235,'BalanceSheet 15-8-19'!$A$11:$CN$476,6,FALSE)</f>
        <v>0</v>
      </c>
      <c r="G235" s="3">
        <f>VLOOKUP(A235,'BalanceSheet 15-8-19'!$A$11:$CN$476,7,FALSE)</f>
        <v>0</v>
      </c>
      <c r="H235" s="3">
        <f>VLOOKUP(A235,'BalanceSheet 15-8-19'!$A$11:$CN$476,8,FALSE)</f>
        <v>0</v>
      </c>
      <c r="I235" s="3">
        <f>VLOOKUP(A235,'BalanceSheet 15-8-19'!$A$11:$CN$476,9,FALSE)</f>
        <v>0</v>
      </c>
      <c r="J235" s="3"/>
      <c r="K235" s="3">
        <f>VLOOKUP(A235,'BalanceSheet 15-8-19'!$A$11:$CN$476,11,FALSE)</f>
        <v>0</v>
      </c>
      <c r="L235" s="3">
        <f>VLOOKUP(A235,'BalanceSheet 15-8-19'!$A$11:$CN$476,12,FALSE)</f>
        <v>0</v>
      </c>
      <c r="M235" s="3">
        <f>VLOOKUP(A235,'BalanceSheet 15-8-19'!$A$11:$CN$476,13,FALSE)</f>
        <v>0</v>
      </c>
      <c r="N235" s="3">
        <f>VLOOKUP(A235,'BalanceSheet 15-8-19'!$A$11:$CN$476,14,FALSE)</f>
        <v>0</v>
      </c>
      <c r="O235" s="3">
        <f>VLOOKUP(A235,'BalanceSheet 15-8-19'!$A$11:$CN$476,15,FALSE)</f>
        <v>0</v>
      </c>
      <c r="P235" s="3">
        <f>VLOOKUP(A235,'BalanceSheet 15-8-19'!$A$11:$CN$476,16,FALSE)</f>
        <v>0</v>
      </c>
      <c r="Q235" s="3">
        <f>VLOOKUP(A235,'BalanceSheet 15-8-19'!$A$11:$CN$476,17,FALSE)</f>
        <v>0</v>
      </c>
      <c r="R235" s="3">
        <f>VLOOKUP(A235,'BalanceSheet 15-8-19'!$A$11:$CN$476,18,FALSE)</f>
        <v>0</v>
      </c>
      <c r="S235" s="3">
        <f>VLOOKUP(A235,'BalanceSheet 15-8-19'!$A$11:$CN$476,19,FALSE)</f>
        <v>0</v>
      </c>
      <c r="T235" s="3">
        <f>VLOOKUP(A235,'BalanceSheet 15-8-19'!$A$11:$CN$476,20,FALSE)</f>
        <v>0</v>
      </c>
      <c r="U235" s="3">
        <f>VLOOKUP(A235,'BalanceSheet 15-8-19'!$A$11:$CN$476,21,FALSE)</f>
        <v>0</v>
      </c>
      <c r="V235" s="3">
        <f>VLOOKUP(A235,'BalanceSheet 15-8-19'!$A$11:$CN$476,22,FALSE)</f>
        <v>0</v>
      </c>
      <c r="W235" s="3">
        <f>VLOOKUP(A235,'BalanceSheet 15-8-19'!$A$11:$CN$476,23,FALSE)</f>
        <v>0</v>
      </c>
      <c r="X235" s="3">
        <f>VLOOKUP(A235,'BalanceSheet 15-8-19'!$A$11:$CN$476,24,FALSE)</f>
        <v>0</v>
      </c>
      <c r="Y235" s="3">
        <f>VLOOKUP(A235,'BalanceSheet 15-8-19'!$A$11:$CN$476,25,FALSE)</f>
        <v>0</v>
      </c>
      <c r="Z235" s="3">
        <f>VLOOKUP(A235,'BalanceSheet 15-8-19'!$A$11:$CN$476,26,FALSE)</f>
        <v>0</v>
      </c>
      <c r="AA235" s="3">
        <f>VLOOKUP(A235,'BalanceSheet 15-8-19'!$A$11:$CN$476,27,FALSE)</f>
        <v>0</v>
      </c>
      <c r="AB235" s="3">
        <f>VLOOKUP(A235,'BalanceSheet 15-8-19'!$A$11:$CN$476,28,FALSE)</f>
        <v>0</v>
      </c>
      <c r="AC235" s="3">
        <f>VLOOKUP(A235,'BalanceSheet 15-8-19'!$A$11:$CN$476,29,FALSE)</f>
        <v>0</v>
      </c>
      <c r="AD235" s="3">
        <f>VLOOKUP(A235,'BalanceSheet 15-8-19'!$A$11:$CN$476,30,FALSE)</f>
        <v>0</v>
      </c>
      <c r="AE235" s="3">
        <f>VLOOKUP(A235,'BalanceSheet 15-8-19'!$A$11:$CN$476,31,FALSE)</f>
        <v>0</v>
      </c>
      <c r="AF235" s="3">
        <f>VLOOKUP(A235,'BalanceSheet 15-8-19'!$A$11:$CN$476,32,FALSE)</f>
        <v>0</v>
      </c>
      <c r="AG235" s="3">
        <f>VLOOKUP(A235,'BalanceSheet 15-8-19'!$A$11:$CN$476,33,FALSE)</f>
        <v>0</v>
      </c>
      <c r="AH235" s="3">
        <f>VLOOKUP(A235,'BalanceSheet 15-8-19'!$A$11:$CN$476,34,FALSE)</f>
        <v>0</v>
      </c>
      <c r="AI235" s="3">
        <f>VLOOKUP(A235,'BalanceSheet 15-8-19'!$A$11:$CN$476,35,FALSE)</f>
        <v>0</v>
      </c>
      <c r="AJ235" s="3">
        <f>VLOOKUP(A235,'BalanceSheet 15-8-19'!$A$11:$CN$476,36,FALSE)</f>
        <v>0</v>
      </c>
      <c r="AK235" s="3">
        <f>VLOOKUP(A235,'BalanceSheet 15-8-19'!$A$11:$CN$476,37,FALSE)</f>
        <v>0</v>
      </c>
      <c r="AL235" s="3">
        <f>VLOOKUP(A235,'BalanceSheet 15-8-19'!$A$11:$CN$476,38,FALSE)</f>
        <v>0</v>
      </c>
      <c r="AM235" s="3">
        <f>VLOOKUP(A235,'BalanceSheet 15-8-19'!$A$11:$CN$476,39,FALSE)</f>
        <v>0</v>
      </c>
      <c r="AN235" s="3">
        <f>VLOOKUP(A235,'BalanceSheet 15-8-19'!$A$11:$CN$476,40,FALSE)</f>
        <v>0</v>
      </c>
      <c r="AO235" s="3">
        <f>VLOOKUP(A235,'BalanceSheet 15-8-19'!$A$11:$CN$476,41,FALSE)</f>
        <v>0</v>
      </c>
      <c r="AP235" s="3">
        <f>VLOOKUP(A235,'BalanceSheet 15-8-19'!$A$11:$CN$476,42,FALSE)</f>
        <v>0</v>
      </c>
      <c r="AQ235" s="3">
        <f>VLOOKUP(A235,'BalanceSheet 15-8-19'!$A$11:$CN$476,43,FALSE)</f>
        <v>0</v>
      </c>
      <c r="AR235" s="3">
        <f>VLOOKUP(A235,'BalanceSheet 15-8-19'!$A$11:$CN$476,44,FALSE)</f>
        <v>0</v>
      </c>
      <c r="AS235" s="3">
        <f>VLOOKUP(A235,'BalanceSheet 15-8-19'!$A$11:$CN$476,45,FALSE)</f>
        <v>0</v>
      </c>
      <c r="AT235" s="3">
        <f>VLOOKUP(A235,'BalanceSheet 15-8-19'!$A$11:$CN$476,46,FALSE)</f>
        <v>0</v>
      </c>
      <c r="AU235" s="3">
        <f>VLOOKUP(A235,'BalanceSheet 15-8-19'!$A$11:$CN$476,47,FALSE)</f>
        <v>0</v>
      </c>
      <c r="AV235" s="3">
        <f>VLOOKUP(A235,'BalanceSheet 15-8-19'!$A$11:$CN$476,48,FALSE)</f>
        <v>0</v>
      </c>
      <c r="AW235" s="3">
        <f>VLOOKUP(A235,'BalanceSheet 15-8-19'!$A$11:$CN$476,49,FALSE)</f>
        <v>0</v>
      </c>
      <c r="AX235" s="3">
        <f>VLOOKUP(A235,'BalanceSheet 15-8-19'!$A$11:$CN$476,50,FALSE)</f>
        <v>0</v>
      </c>
      <c r="AY235" s="3">
        <f>VLOOKUP(A235,'BalanceSheet 15-8-19'!$A$11:$CN$476,51,FALSE)</f>
        <v>0</v>
      </c>
      <c r="AZ235" s="3">
        <f>VLOOKUP(A235,'BalanceSheet 15-8-19'!$A$11:$CN$476,52,FALSE)</f>
        <v>0</v>
      </c>
      <c r="BA235" s="3">
        <f>VLOOKUP(A235,'BalanceSheet 15-8-19'!$A$11:$CN$476,53,FALSE)</f>
        <v>0</v>
      </c>
      <c r="BB235" s="3">
        <f>VLOOKUP(A235,'BalanceSheet 15-8-19'!$A$11:$CN$476,54,FALSE)</f>
        <v>0</v>
      </c>
      <c r="BC235" s="3">
        <f>VLOOKUP(A235,'BalanceSheet 15-8-19'!$A$11:$CN$476,55,FALSE)</f>
        <v>0</v>
      </c>
      <c r="BD235" s="3">
        <f>VLOOKUP(A235,'BalanceSheet 15-8-19'!$A$11:$CN$476,56,FALSE)</f>
        <v>0</v>
      </c>
      <c r="BE235" s="3">
        <f>VLOOKUP(A235,'BalanceSheet 15-8-19'!$A$11:$CN$476,57,FALSE)</f>
        <v>0</v>
      </c>
      <c r="BF235" s="3">
        <f>VLOOKUP(A235,'BalanceSheet 15-8-19'!$A$11:$CN$476,58,FALSE)</f>
        <v>0</v>
      </c>
      <c r="BG235" s="12">
        <f>VLOOKUP(A235,'BalanceSheet 15-8-19'!$A$11:$CN$476,59,FALSE)</f>
        <v>0</v>
      </c>
      <c r="BH235" s="3">
        <f>VLOOKUP(A235,'BalanceSheet 15-8-19'!$A$11:$CN$476,60,FALSE)</f>
        <v>0</v>
      </c>
      <c r="BI235" s="3">
        <f>VLOOKUP(A235,'BalanceSheet 15-8-19'!$A$11:$CN$476,61,FALSE)</f>
        <v>0</v>
      </c>
      <c r="BJ235" s="3">
        <f>VLOOKUP(A235,'BalanceSheet 15-8-19'!$A$11:$CN$476,62,FALSE)</f>
        <v>0</v>
      </c>
      <c r="BK235" s="3"/>
      <c r="BL235" s="3">
        <f>VLOOKUP(A235,'BalanceSheet 15-8-19'!$A$11:$CN$476,64,FALSE)</f>
        <v>0</v>
      </c>
      <c r="BM235" s="3">
        <f>VLOOKUP(A235,'BalanceSheet 15-8-19'!$A$11:$CN$476,65,FALSE)</f>
        <v>0</v>
      </c>
      <c r="BN235" s="3">
        <f>VLOOKUP(A235,'BalanceSheet 15-8-19'!$A$11:$CN$476,66,FALSE)</f>
        <v>0</v>
      </c>
      <c r="BO235" s="3">
        <f>VLOOKUP(A235,'BalanceSheet 15-8-19'!$A$11:$CN$476,67,FALSE)</f>
        <v>0</v>
      </c>
      <c r="BP235" s="3">
        <f>VLOOKUP(A235,'BalanceSheet 15-8-19'!$A$11:$CN$476,68,FALSE)</f>
        <v>0</v>
      </c>
      <c r="BQ235" s="3">
        <f>VLOOKUP(A235,'BalanceSheet 15-8-19'!$A$11:$CN$476,69,FALSE)</f>
        <v>0</v>
      </c>
      <c r="BR235" s="3">
        <f>VLOOKUP(A235,'BalanceSheet 15-8-19'!$A$11:$CN$476,70,FALSE)</f>
        <v>0</v>
      </c>
      <c r="BS235" s="3">
        <f>VLOOKUP(A235,'BalanceSheet 15-8-19'!$A$11:$CN$476,71,FALSE)</f>
        <v>0</v>
      </c>
      <c r="BT235" s="3">
        <f>VLOOKUP(A235,'BalanceSheet 15-8-19'!$A$11:$CN$476,72,FALSE)</f>
        <v>0</v>
      </c>
      <c r="BU235" s="3">
        <f>VLOOKUP(A235,'BalanceSheet 15-8-19'!$A$11:$CN$476,73,FALSE)</f>
        <v>0</v>
      </c>
      <c r="BV235" s="3">
        <f>VLOOKUP(A235,'BalanceSheet 15-8-19'!$A$11:$CN$476,74,FALSE)</f>
        <v>0</v>
      </c>
      <c r="BW235" s="3">
        <f>VLOOKUP(A235,'BalanceSheet 15-8-19'!$A$11:$CN$476,75,FALSE)</f>
        <v>0</v>
      </c>
      <c r="BX235" s="3">
        <f>VLOOKUP(A235,'BalanceSheet 15-8-19'!$A$11:$CN$476,76,FALSE)</f>
        <v>0</v>
      </c>
      <c r="BY235" s="3">
        <f>VLOOKUP(A235,'BalanceSheet 15-8-19'!$A$11:$CN$476,77,FALSE)</f>
        <v>0</v>
      </c>
      <c r="BZ235" s="3">
        <f>VLOOKUP(A235,'BalanceSheet 15-8-19'!$A$11:$CN$476,78,FALSE)</f>
        <v>0</v>
      </c>
      <c r="CA235" s="3">
        <f>VLOOKUP(A235,'BalanceSheet 15-8-19'!$A$11:$CN$476,79,FALSE)</f>
        <v>0</v>
      </c>
      <c r="CB235" s="3">
        <f>VLOOKUP(A235,'BalanceSheet 15-8-19'!$A$11:$CN$476,80,FALSE)</f>
        <v>0</v>
      </c>
      <c r="CC235" s="3">
        <f>VLOOKUP(A235,'BalanceSheet 15-8-19'!$A$11:$CN$476,81,FALSE)</f>
        <v>0</v>
      </c>
      <c r="CD235" s="3">
        <f>VLOOKUP(A235,'BalanceSheet 15-8-19'!$A$11:$CN$476,82,FALSE)</f>
        <v>0</v>
      </c>
      <c r="CE235" s="3">
        <f>VLOOKUP(A235,'BalanceSheet 15-8-19'!$A$11:$CN$476,83,FALSE)</f>
        <v>0</v>
      </c>
      <c r="CF235" s="3">
        <f>VLOOKUP(A235,'BalanceSheet 15-8-19'!$A$11:$CN$476,84,FALSE)</f>
        <v>0</v>
      </c>
      <c r="CG235" s="3">
        <f>VLOOKUP(A235,'BalanceSheet 15-8-19'!$A$11:$CN$476,85,FALSE)</f>
        <v>0</v>
      </c>
      <c r="CH235" s="3">
        <f>VLOOKUP(A235,'BalanceSheet 15-8-19'!$A$11:$CN$476,86,FALSE)</f>
        <v>0</v>
      </c>
      <c r="CI235" s="3">
        <f>VLOOKUP(A235,'BalanceSheet 15-8-19'!$A$11:$CN$476,87,FALSE)</f>
        <v>0</v>
      </c>
      <c r="CJ235" s="3">
        <f>VLOOKUP(A235,'BalanceSheet 15-8-19'!$A$11:$CN$476,88,FALSE)</f>
        <v>0</v>
      </c>
      <c r="CK235" s="3">
        <f>VLOOKUP(A235,'BalanceSheet 15-8-19'!$A$11:$CN$476,89,FALSE)</f>
        <v>0</v>
      </c>
      <c r="CL235" s="3">
        <f>VLOOKUP(A235,'BalanceSheet 15-8-19'!$A$11:$CN$476,90,FALSE)</f>
        <v>0</v>
      </c>
      <c r="CM235" s="3">
        <f>VLOOKUP(A235,'BalanceSheet 15-8-19'!$A$11:$CN$476,91,FALSE)</f>
        <v>0</v>
      </c>
      <c r="CN235" s="3">
        <f>VLOOKUP(A235,'BalanceSheet 15-8-19'!$A$11:$CS$476,92,FALSE)</f>
        <v>0</v>
      </c>
      <c r="CO235" s="3">
        <f>VLOOKUP(A235,'BalanceSheet 15-8-19'!$A$11:$CS$476,93,FALSE)</f>
        <v>0</v>
      </c>
      <c r="CP235" s="3">
        <f>VLOOKUP(A235,'BalanceSheet 15-8-19'!$A$11:$CS$476,94,FALSE)</f>
        <v>0</v>
      </c>
      <c r="CQ235" s="3">
        <f>VLOOKUP(A235,'BalanceSheet 15-8-19'!$A$11:$CS$476,95,FALSE)</f>
        <v>0</v>
      </c>
      <c r="CR235" s="3">
        <f>VLOOKUP(A235,'BalanceSheet 15-8-19'!$A$11:$CS$476,96,FALSE)</f>
        <v>0</v>
      </c>
      <c r="CS235" s="3">
        <f t="shared" si="20"/>
        <v>0</v>
      </c>
      <c r="CU235" s="19">
        <f>CS235-('BalanceSheet 15-8-19'!CS235-'BalanceSheet 15-8-19'!CV235-'BalanceSheet 15-8-19'!CW235)</f>
        <v>0</v>
      </c>
      <c r="CW235" s="132">
        <f t="shared" si="21"/>
        <v>0</v>
      </c>
      <c r="CZ235" s="148">
        <f>HLOOKUP(A235,CJE!$I$5:$TV$2054,2050, FALSE)</f>
        <v>-1691444</v>
      </c>
      <c r="DB235" s="148">
        <f t="shared" si="22"/>
        <v>-1691444</v>
      </c>
    </row>
    <row r="236" spans="1:106" x14ac:dyDescent="0.2">
      <c r="A236" s="3" t="str">
        <f>'BalanceSheet 15-8-19'!A236</f>
        <v>300-101-11 - EMPAG Pte Ltd</v>
      </c>
      <c r="B236" s="3">
        <f>VLOOKUP(A236,'BalanceSheet 15-8-19'!$A$11:$CN$476,2,FALSE)</f>
        <v>0</v>
      </c>
      <c r="C236" s="3">
        <f>VLOOKUP(A236,'BalanceSheet 15-8-19'!$A$11:$CN$476,3,FALSE)</f>
        <v>0</v>
      </c>
      <c r="D236" s="3">
        <f>VLOOKUP(A236,'BalanceSheet 15-8-19'!$A$11:$CN$476,4,FALSE)</f>
        <v>0</v>
      </c>
      <c r="E236" s="3">
        <f>VLOOKUP(A236,'BalanceSheet 15-8-19'!$A$11:$CN$476,5,FALSE)</f>
        <v>0</v>
      </c>
      <c r="F236" s="3">
        <f>VLOOKUP(A236,'BalanceSheet 15-8-19'!$A$11:$CN$476,6,FALSE)</f>
        <v>0</v>
      </c>
      <c r="G236" s="3">
        <f>VLOOKUP(A236,'BalanceSheet 15-8-19'!$A$11:$CN$476,7,FALSE)</f>
        <v>0</v>
      </c>
      <c r="H236" s="3">
        <f>VLOOKUP(A236,'BalanceSheet 15-8-19'!$A$11:$CN$476,8,FALSE)</f>
        <v>0</v>
      </c>
      <c r="I236" s="3">
        <f>VLOOKUP(A236,'BalanceSheet 15-8-19'!$A$11:$CN$476,9,FALSE)</f>
        <v>0</v>
      </c>
      <c r="J236" s="3"/>
      <c r="K236" s="3">
        <f>VLOOKUP(A236,'BalanceSheet 15-8-19'!$A$11:$CN$476,11,FALSE)</f>
        <v>0</v>
      </c>
      <c r="L236" s="3">
        <f>VLOOKUP(A236,'BalanceSheet 15-8-19'!$A$11:$CN$476,12,FALSE)</f>
        <v>0</v>
      </c>
      <c r="M236" s="3">
        <f>VLOOKUP(A236,'BalanceSheet 15-8-19'!$A$11:$CN$476,13,FALSE)</f>
        <v>0</v>
      </c>
      <c r="N236" s="3">
        <f>VLOOKUP(A236,'BalanceSheet 15-8-19'!$A$11:$CN$476,14,FALSE)</f>
        <v>0</v>
      </c>
      <c r="O236" s="3">
        <f>VLOOKUP(A236,'BalanceSheet 15-8-19'!$A$11:$CN$476,15,FALSE)</f>
        <v>0</v>
      </c>
      <c r="P236" s="3">
        <f>VLOOKUP(A236,'BalanceSheet 15-8-19'!$A$11:$CN$476,16,FALSE)</f>
        <v>0</v>
      </c>
      <c r="Q236" s="3">
        <f>VLOOKUP(A236,'BalanceSheet 15-8-19'!$A$11:$CN$476,17,FALSE)</f>
        <v>0</v>
      </c>
      <c r="R236" s="3">
        <f>VLOOKUP(A236,'BalanceSheet 15-8-19'!$A$11:$CN$476,18,FALSE)</f>
        <v>0</v>
      </c>
      <c r="S236" s="3">
        <f>VLOOKUP(A236,'BalanceSheet 15-8-19'!$A$11:$CN$476,19,FALSE)</f>
        <v>0</v>
      </c>
      <c r="T236" s="3">
        <f>VLOOKUP(A236,'BalanceSheet 15-8-19'!$A$11:$CN$476,20,FALSE)</f>
        <v>0</v>
      </c>
      <c r="U236" s="3">
        <f>VLOOKUP(A236,'BalanceSheet 15-8-19'!$A$11:$CN$476,21,FALSE)</f>
        <v>0</v>
      </c>
      <c r="V236" s="3">
        <f>VLOOKUP(A236,'BalanceSheet 15-8-19'!$A$11:$CN$476,22,FALSE)</f>
        <v>0</v>
      </c>
      <c r="W236" s="3">
        <f>VLOOKUP(A236,'BalanceSheet 15-8-19'!$A$11:$CN$476,23,FALSE)</f>
        <v>0</v>
      </c>
      <c r="X236" s="3">
        <f>VLOOKUP(A236,'BalanceSheet 15-8-19'!$A$11:$CN$476,24,FALSE)</f>
        <v>0</v>
      </c>
      <c r="Y236" s="3">
        <f>VLOOKUP(A236,'BalanceSheet 15-8-19'!$A$11:$CN$476,25,FALSE)</f>
        <v>0</v>
      </c>
      <c r="Z236" s="3">
        <f>VLOOKUP(A236,'BalanceSheet 15-8-19'!$A$11:$CN$476,26,FALSE)</f>
        <v>0</v>
      </c>
      <c r="AA236" s="3">
        <f>VLOOKUP(A236,'BalanceSheet 15-8-19'!$A$11:$CN$476,27,FALSE)</f>
        <v>0</v>
      </c>
      <c r="AB236" s="3">
        <f>VLOOKUP(A236,'BalanceSheet 15-8-19'!$A$11:$CN$476,28,FALSE)</f>
        <v>0</v>
      </c>
      <c r="AC236" s="3">
        <f>VLOOKUP(A236,'BalanceSheet 15-8-19'!$A$11:$CN$476,29,FALSE)</f>
        <v>0</v>
      </c>
      <c r="AD236" s="3">
        <f>VLOOKUP(A236,'BalanceSheet 15-8-19'!$A$11:$CN$476,30,FALSE)</f>
        <v>0</v>
      </c>
      <c r="AE236" s="3">
        <f>VLOOKUP(A236,'BalanceSheet 15-8-19'!$A$11:$CN$476,31,FALSE)</f>
        <v>0</v>
      </c>
      <c r="AF236" s="3">
        <f>VLOOKUP(A236,'BalanceSheet 15-8-19'!$A$11:$CN$476,32,FALSE)</f>
        <v>0</v>
      </c>
      <c r="AG236" s="3">
        <f>VLOOKUP(A236,'BalanceSheet 15-8-19'!$A$11:$CN$476,33,FALSE)</f>
        <v>0</v>
      </c>
      <c r="AH236" s="3">
        <f>VLOOKUP(A236,'BalanceSheet 15-8-19'!$A$11:$CN$476,34,FALSE)</f>
        <v>0</v>
      </c>
      <c r="AI236" s="3">
        <f>VLOOKUP(A236,'BalanceSheet 15-8-19'!$A$11:$CN$476,35,FALSE)</f>
        <v>0</v>
      </c>
      <c r="AJ236" s="3">
        <f>VLOOKUP(A236,'BalanceSheet 15-8-19'!$A$11:$CN$476,36,FALSE)</f>
        <v>0</v>
      </c>
      <c r="AK236" s="3">
        <f>VLOOKUP(A236,'BalanceSheet 15-8-19'!$A$11:$CN$476,37,FALSE)</f>
        <v>0</v>
      </c>
      <c r="AL236" s="3">
        <f>VLOOKUP(A236,'BalanceSheet 15-8-19'!$A$11:$CN$476,38,FALSE)</f>
        <v>0</v>
      </c>
      <c r="AM236" s="3">
        <f>VLOOKUP(A236,'BalanceSheet 15-8-19'!$A$11:$CN$476,39,FALSE)</f>
        <v>0</v>
      </c>
      <c r="AN236" s="3">
        <f>VLOOKUP(A236,'BalanceSheet 15-8-19'!$A$11:$CN$476,40,FALSE)</f>
        <v>0</v>
      </c>
      <c r="AO236" s="3">
        <f>VLOOKUP(A236,'BalanceSheet 15-8-19'!$A$11:$CN$476,41,FALSE)</f>
        <v>0</v>
      </c>
      <c r="AP236" s="3">
        <f>VLOOKUP(A236,'BalanceSheet 15-8-19'!$A$11:$CN$476,42,FALSE)</f>
        <v>0</v>
      </c>
      <c r="AQ236" s="3">
        <f>VLOOKUP(A236,'BalanceSheet 15-8-19'!$A$11:$CN$476,43,FALSE)</f>
        <v>0</v>
      </c>
      <c r="AR236" s="3">
        <f>VLOOKUP(A236,'BalanceSheet 15-8-19'!$A$11:$CN$476,44,FALSE)</f>
        <v>0</v>
      </c>
      <c r="AS236" s="3">
        <f>VLOOKUP(A236,'BalanceSheet 15-8-19'!$A$11:$CN$476,45,FALSE)</f>
        <v>0</v>
      </c>
      <c r="AT236" s="3">
        <f>VLOOKUP(A236,'BalanceSheet 15-8-19'!$A$11:$CN$476,46,FALSE)</f>
        <v>0</v>
      </c>
      <c r="AU236" s="3">
        <f>VLOOKUP(A236,'BalanceSheet 15-8-19'!$A$11:$CN$476,47,FALSE)</f>
        <v>0</v>
      </c>
      <c r="AV236" s="3">
        <f>VLOOKUP(A236,'BalanceSheet 15-8-19'!$A$11:$CN$476,48,FALSE)</f>
        <v>0</v>
      </c>
      <c r="AW236" s="3">
        <f>VLOOKUP(A236,'BalanceSheet 15-8-19'!$A$11:$CN$476,49,FALSE)</f>
        <v>0</v>
      </c>
      <c r="AX236" s="3">
        <f>VLOOKUP(A236,'BalanceSheet 15-8-19'!$A$11:$CN$476,50,FALSE)</f>
        <v>0</v>
      </c>
      <c r="AY236" s="3">
        <f>VLOOKUP(A236,'BalanceSheet 15-8-19'!$A$11:$CN$476,51,FALSE)</f>
        <v>0</v>
      </c>
      <c r="AZ236" s="3">
        <f>VLOOKUP(A236,'BalanceSheet 15-8-19'!$A$11:$CN$476,52,FALSE)</f>
        <v>0</v>
      </c>
      <c r="BA236" s="3">
        <f>VLOOKUP(A236,'BalanceSheet 15-8-19'!$A$11:$CN$476,53,FALSE)</f>
        <v>0</v>
      </c>
      <c r="BB236" s="3">
        <f>VLOOKUP(A236,'BalanceSheet 15-8-19'!$A$11:$CN$476,54,FALSE)</f>
        <v>0</v>
      </c>
      <c r="BC236" s="3">
        <f>VLOOKUP(A236,'BalanceSheet 15-8-19'!$A$11:$CN$476,55,FALSE)</f>
        <v>0</v>
      </c>
      <c r="BD236" s="3">
        <f>VLOOKUP(A236,'BalanceSheet 15-8-19'!$A$11:$CN$476,56,FALSE)</f>
        <v>0</v>
      </c>
      <c r="BE236" s="3">
        <f>VLOOKUP(A236,'BalanceSheet 15-8-19'!$A$11:$CN$476,57,FALSE)</f>
        <v>0</v>
      </c>
      <c r="BF236" s="3">
        <f>VLOOKUP(A236,'BalanceSheet 15-8-19'!$A$11:$CN$476,58,FALSE)</f>
        <v>0</v>
      </c>
      <c r="BG236" s="12">
        <f>VLOOKUP(A236,'BalanceSheet 15-8-19'!$A$11:$CN$476,59,FALSE)</f>
        <v>0</v>
      </c>
      <c r="BH236" s="3">
        <f>VLOOKUP(A236,'BalanceSheet 15-8-19'!$A$11:$CN$476,60,FALSE)</f>
        <v>0</v>
      </c>
      <c r="BI236" s="3">
        <f>VLOOKUP(A236,'BalanceSheet 15-8-19'!$A$11:$CN$476,61,FALSE)</f>
        <v>0</v>
      </c>
      <c r="BJ236" s="3">
        <f>VLOOKUP(A236,'BalanceSheet 15-8-19'!$A$11:$CN$476,62,FALSE)</f>
        <v>0</v>
      </c>
      <c r="BK236" s="3"/>
      <c r="BL236" s="3">
        <f>VLOOKUP(A236,'BalanceSheet 15-8-19'!$A$11:$CN$476,64,FALSE)</f>
        <v>0</v>
      </c>
      <c r="BM236" s="3">
        <f>VLOOKUP(A236,'BalanceSheet 15-8-19'!$A$11:$CN$476,65,FALSE)</f>
        <v>0</v>
      </c>
      <c r="BN236" s="3">
        <f>VLOOKUP(A236,'BalanceSheet 15-8-19'!$A$11:$CN$476,66,FALSE)</f>
        <v>0</v>
      </c>
      <c r="BO236" s="3">
        <f>VLOOKUP(A236,'BalanceSheet 15-8-19'!$A$11:$CN$476,67,FALSE)</f>
        <v>0</v>
      </c>
      <c r="BP236" s="3">
        <f>VLOOKUP(A236,'BalanceSheet 15-8-19'!$A$11:$CN$476,68,FALSE)</f>
        <v>0</v>
      </c>
      <c r="BQ236" s="3">
        <f>VLOOKUP(A236,'BalanceSheet 15-8-19'!$A$11:$CN$476,69,FALSE)</f>
        <v>0</v>
      </c>
      <c r="BR236" s="3">
        <f>VLOOKUP(A236,'BalanceSheet 15-8-19'!$A$11:$CN$476,70,FALSE)</f>
        <v>0</v>
      </c>
      <c r="BS236" s="3">
        <f>VLOOKUP(A236,'BalanceSheet 15-8-19'!$A$11:$CN$476,71,FALSE)</f>
        <v>0</v>
      </c>
      <c r="BT236" s="3">
        <f>VLOOKUP(A236,'BalanceSheet 15-8-19'!$A$11:$CN$476,72,FALSE)</f>
        <v>0</v>
      </c>
      <c r="BU236" s="3">
        <f>VLOOKUP(A236,'BalanceSheet 15-8-19'!$A$11:$CN$476,73,FALSE)</f>
        <v>0</v>
      </c>
      <c r="BV236" s="3">
        <f>VLOOKUP(A236,'BalanceSheet 15-8-19'!$A$11:$CN$476,74,FALSE)</f>
        <v>0</v>
      </c>
      <c r="BW236" s="3">
        <f>VLOOKUP(A236,'BalanceSheet 15-8-19'!$A$11:$CN$476,75,FALSE)</f>
        <v>0</v>
      </c>
      <c r="BX236" s="3">
        <f>VLOOKUP(A236,'BalanceSheet 15-8-19'!$A$11:$CN$476,76,FALSE)</f>
        <v>0</v>
      </c>
      <c r="BY236" s="3">
        <f>VLOOKUP(A236,'BalanceSheet 15-8-19'!$A$11:$CN$476,77,FALSE)</f>
        <v>0</v>
      </c>
      <c r="BZ236" s="3">
        <f>VLOOKUP(A236,'BalanceSheet 15-8-19'!$A$11:$CN$476,78,FALSE)</f>
        <v>0</v>
      </c>
      <c r="CA236" s="3">
        <f>VLOOKUP(A236,'BalanceSheet 15-8-19'!$A$11:$CN$476,79,FALSE)</f>
        <v>0</v>
      </c>
      <c r="CB236" s="3">
        <f>VLOOKUP(A236,'BalanceSheet 15-8-19'!$A$11:$CN$476,80,FALSE)</f>
        <v>0</v>
      </c>
      <c r="CC236" s="3">
        <f>VLOOKUP(A236,'BalanceSheet 15-8-19'!$A$11:$CN$476,81,FALSE)</f>
        <v>0</v>
      </c>
      <c r="CD236" s="3">
        <f>VLOOKUP(A236,'BalanceSheet 15-8-19'!$A$11:$CN$476,82,FALSE)</f>
        <v>0</v>
      </c>
      <c r="CE236" s="3">
        <f>VLOOKUP(A236,'BalanceSheet 15-8-19'!$A$11:$CN$476,83,FALSE)</f>
        <v>0</v>
      </c>
      <c r="CF236" s="3">
        <f>VLOOKUP(A236,'BalanceSheet 15-8-19'!$A$11:$CN$476,84,FALSE)</f>
        <v>0</v>
      </c>
      <c r="CG236" s="3">
        <f>VLOOKUP(A236,'BalanceSheet 15-8-19'!$A$11:$CN$476,85,FALSE)</f>
        <v>0</v>
      </c>
      <c r="CH236" s="3">
        <f>VLOOKUP(A236,'BalanceSheet 15-8-19'!$A$11:$CN$476,86,FALSE)</f>
        <v>0</v>
      </c>
      <c r="CI236" s="3">
        <f>VLOOKUP(A236,'BalanceSheet 15-8-19'!$A$11:$CN$476,87,FALSE)</f>
        <v>0</v>
      </c>
      <c r="CJ236" s="3">
        <f>VLOOKUP(A236,'BalanceSheet 15-8-19'!$A$11:$CN$476,88,FALSE)</f>
        <v>0</v>
      </c>
      <c r="CK236" s="3">
        <f>VLOOKUP(A236,'BalanceSheet 15-8-19'!$A$11:$CN$476,89,FALSE)</f>
        <v>0</v>
      </c>
      <c r="CL236" s="3">
        <f>VLOOKUP(A236,'BalanceSheet 15-8-19'!$A$11:$CN$476,90,FALSE)</f>
        <v>0</v>
      </c>
      <c r="CM236" s="3">
        <f>VLOOKUP(A236,'BalanceSheet 15-8-19'!$A$11:$CN$476,91,FALSE)</f>
        <v>0</v>
      </c>
      <c r="CN236" s="3">
        <f>VLOOKUP(A236,'BalanceSheet 15-8-19'!$A$11:$CS$476,92,FALSE)</f>
        <v>0</v>
      </c>
      <c r="CO236" s="3">
        <f>VLOOKUP(A236,'BalanceSheet 15-8-19'!$A$11:$CS$476,93,FALSE)</f>
        <v>0</v>
      </c>
      <c r="CP236" s="3">
        <f>VLOOKUP(A236,'BalanceSheet 15-8-19'!$A$11:$CS$476,94,FALSE)</f>
        <v>0</v>
      </c>
      <c r="CQ236" s="3">
        <f>VLOOKUP(A236,'BalanceSheet 15-8-19'!$A$11:$CS$476,95,FALSE)</f>
        <v>0</v>
      </c>
      <c r="CR236" s="3">
        <f>VLOOKUP(A236,'BalanceSheet 15-8-19'!$A$11:$CS$476,96,FALSE)</f>
        <v>0</v>
      </c>
      <c r="CS236" s="3">
        <f t="shared" si="20"/>
        <v>0</v>
      </c>
      <c r="CU236" s="19">
        <f>CS236-('BalanceSheet 15-8-19'!CS236-'BalanceSheet 15-8-19'!CV236-'BalanceSheet 15-8-19'!CW236)</f>
        <v>0</v>
      </c>
      <c r="CW236" s="132">
        <f t="shared" si="21"/>
        <v>0</v>
      </c>
      <c r="CZ236" s="148">
        <f>HLOOKUP(A236,CJE!$I$5:$TV$2054,2050, FALSE)</f>
        <v>-2000000</v>
      </c>
      <c r="DB236" s="148">
        <f t="shared" si="22"/>
        <v>-2000000</v>
      </c>
    </row>
    <row r="237" spans="1:106" x14ac:dyDescent="0.2">
      <c r="A237" s="3" t="str">
        <f>'BalanceSheet 15-8-19'!A237</f>
        <v>300-101-12 - Newlegacy Hospitality Pte Ltd</v>
      </c>
      <c r="B237" s="3">
        <f>VLOOKUP(A237,'BalanceSheet 15-8-19'!$A$11:$CN$476,2,FALSE)</f>
        <v>0</v>
      </c>
      <c r="C237" s="3">
        <f>VLOOKUP(A237,'BalanceSheet 15-8-19'!$A$11:$CN$476,3,FALSE)</f>
        <v>0</v>
      </c>
      <c r="D237" s="3">
        <f>VLOOKUP(A237,'BalanceSheet 15-8-19'!$A$11:$CN$476,4,FALSE)</f>
        <v>0</v>
      </c>
      <c r="E237" s="3">
        <f>VLOOKUP(A237,'BalanceSheet 15-8-19'!$A$11:$CN$476,5,FALSE)</f>
        <v>0</v>
      </c>
      <c r="F237" s="3">
        <f>VLOOKUP(A237,'BalanceSheet 15-8-19'!$A$11:$CN$476,6,FALSE)</f>
        <v>0</v>
      </c>
      <c r="G237" s="3">
        <f>VLOOKUP(A237,'BalanceSheet 15-8-19'!$A$11:$CN$476,7,FALSE)</f>
        <v>0</v>
      </c>
      <c r="H237" s="3">
        <f>VLOOKUP(A237,'BalanceSheet 15-8-19'!$A$11:$CN$476,8,FALSE)</f>
        <v>0</v>
      </c>
      <c r="I237" s="3">
        <f>VLOOKUP(A237,'BalanceSheet 15-8-19'!$A$11:$CN$476,9,FALSE)</f>
        <v>0</v>
      </c>
      <c r="J237" s="3"/>
      <c r="K237" s="3">
        <f>VLOOKUP(A237,'BalanceSheet 15-8-19'!$A$11:$CN$476,11,FALSE)</f>
        <v>0</v>
      </c>
      <c r="L237" s="3">
        <f>VLOOKUP(A237,'BalanceSheet 15-8-19'!$A$11:$CN$476,12,FALSE)</f>
        <v>0</v>
      </c>
      <c r="M237" s="3">
        <f>VLOOKUP(A237,'BalanceSheet 15-8-19'!$A$11:$CN$476,13,FALSE)</f>
        <v>0</v>
      </c>
      <c r="N237" s="3">
        <f>VLOOKUP(A237,'BalanceSheet 15-8-19'!$A$11:$CN$476,14,FALSE)</f>
        <v>0</v>
      </c>
      <c r="O237" s="3">
        <f>VLOOKUP(A237,'BalanceSheet 15-8-19'!$A$11:$CN$476,15,FALSE)</f>
        <v>0</v>
      </c>
      <c r="P237" s="3">
        <f>VLOOKUP(A237,'BalanceSheet 15-8-19'!$A$11:$CN$476,16,FALSE)</f>
        <v>0</v>
      </c>
      <c r="Q237" s="3">
        <f>VLOOKUP(A237,'BalanceSheet 15-8-19'!$A$11:$CN$476,17,FALSE)</f>
        <v>0</v>
      </c>
      <c r="R237" s="3">
        <f>VLOOKUP(A237,'BalanceSheet 15-8-19'!$A$11:$CN$476,18,FALSE)</f>
        <v>0</v>
      </c>
      <c r="S237" s="3">
        <f>VLOOKUP(A237,'BalanceSheet 15-8-19'!$A$11:$CN$476,19,FALSE)</f>
        <v>0</v>
      </c>
      <c r="T237" s="3">
        <f>VLOOKUP(A237,'BalanceSheet 15-8-19'!$A$11:$CN$476,20,FALSE)</f>
        <v>0</v>
      </c>
      <c r="U237" s="3">
        <f>VLOOKUP(A237,'BalanceSheet 15-8-19'!$A$11:$CN$476,21,FALSE)</f>
        <v>0</v>
      </c>
      <c r="V237" s="3">
        <f>VLOOKUP(A237,'BalanceSheet 15-8-19'!$A$11:$CN$476,22,FALSE)</f>
        <v>0</v>
      </c>
      <c r="W237" s="3">
        <f>VLOOKUP(A237,'BalanceSheet 15-8-19'!$A$11:$CN$476,23,FALSE)</f>
        <v>0</v>
      </c>
      <c r="X237" s="3">
        <f>VLOOKUP(A237,'BalanceSheet 15-8-19'!$A$11:$CN$476,24,FALSE)</f>
        <v>0</v>
      </c>
      <c r="Y237" s="3">
        <f>VLOOKUP(A237,'BalanceSheet 15-8-19'!$A$11:$CN$476,25,FALSE)</f>
        <v>0</v>
      </c>
      <c r="Z237" s="3">
        <f>VLOOKUP(A237,'BalanceSheet 15-8-19'!$A$11:$CN$476,26,FALSE)</f>
        <v>0</v>
      </c>
      <c r="AA237" s="3">
        <f>VLOOKUP(A237,'BalanceSheet 15-8-19'!$A$11:$CN$476,27,FALSE)</f>
        <v>0</v>
      </c>
      <c r="AB237" s="3">
        <f>VLOOKUP(A237,'BalanceSheet 15-8-19'!$A$11:$CN$476,28,FALSE)</f>
        <v>0</v>
      </c>
      <c r="AC237" s="3">
        <f>VLOOKUP(A237,'BalanceSheet 15-8-19'!$A$11:$CN$476,29,FALSE)</f>
        <v>0</v>
      </c>
      <c r="AD237" s="3">
        <f>VLOOKUP(A237,'BalanceSheet 15-8-19'!$A$11:$CN$476,30,FALSE)</f>
        <v>0</v>
      </c>
      <c r="AE237" s="3">
        <f>VLOOKUP(A237,'BalanceSheet 15-8-19'!$A$11:$CN$476,31,FALSE)</f>
        <v>0</v>
      </c>
      <c r="AF237" s="3">
        <f>VLOOKUP(A237,'BalanceSheet 15-8-19'!$A$11:$CN$476,32,FALSE)</f>
        <v>0</v>
      </c>
      <c r="AG237" s="3">
        <f>VLOOKUP(A237,'BalanceSheet 15-8-19'!$A$11:$CN$476,33,FALSE)</f>
        <v>0</v>
      </c>
      <c r="AH237" s="3">
        <f>VLOOKUP(A237,'BalanceSheet 15-8-19'!$A$11:$CN$476,34,FALSE)</f>
        <v>0</v>
      </c>
      <c r="AI237" s="3">
        <f>VLOOKUP(A237,'BalanceSheet 15-8-19'!$A$11:$CN$476,35,FALSE)</f>
        <v>0</v>
      </c>
      <c r="AJ237" s="3">
        <f>VLOOKUP(A237,'BalanceSheet 15-8-19'!$A$11:$CN$476,36,FALSE)</f>
        <v>0</v>
      </c>
      <c r="AK237" s="3">
        <f>VLOOKUP(A237,'BalanceSheet 15-8-19'!$A$11:$CN$476,37,FALSE)</f>
        <v>0</v>
      </c>
      <c r="AL237" s="3">
        <f>VLOOKUP(A237,'BalanceSheet 15-8-19'!$A$11:$CN$476,38,FALSE)</f>
        <v>0</v>
      </c>
      <c r="AM237" s="3">
        <f>VLOOKUP(A237,'BalanceSheet 15-8-19'!$A$11:$CN$476,39,FALSE)</f>
        <v>0</v>
      </c>
      <c r="AN237" s="3">
        <f>VLOOKUP(A237,'BalanceSheet 15-8-19'!$A$11:$CN$476,40,FALSE)</f>
        <v>0</v>
      </c>
      <c r="AO237" s="3">
        <f>VLOOKUP(A237,'BalanceSheet 15-8-19'!$A$11:$CN$476,41,FALSE)</f>
        <v>0</v>
      </c>
      <c r="AP237" s="3">
        <f>VLOOKUP(A237,'BalanceSheet 15-8-19'!$A$11:$CN$476,42,FALSE)</f>
        <v>0</v>
      </c>
      <c r="AQ237" s="3">
        <f>VLOOKUP(A237,'BalanceSheet 15-8-19'!$A$11:$CN$476,43,FALSE)</f>
        <v>0</v>
      </c>
      <c r="AR237" s="3">
        <f>VLOOKUP(A237,'BalanceSheet 15-8-19'!$A$11:$CN$476,44,FALSE)</f>
        <v>0</v>
      </c>
      <c r="AS237" s="3">
        <f>VLOOKUP(A237,'BalanceSheet 15-8-19'!$A$11:$CN$476,45,FALSE)</f>
        <v>0</v>
      </c>
      <c r="AT237" s="3">
        <f>VLOOKUP(A237,'BalanceSheet 15-8-19'!$A$11:$CN$476,46,FALSE)</f>
        <v>0</v>
      </c>
      <c r="AU237" s="3">
        <f>VLOOKUP(A237,'BalanceSheet 15-8-19'!$A$11:$CN$476,47,FALSE)</f>
        <v>0</v>
      </c>
      <c r="AV237" s="3">
        <f>VLOOKUP(A237,'BalanceSheet 15-8-19'!$A$11:$CN$476,48,FALSE)</f>
        <v>0</v>
      </c>
      <c r="AW237" s="3">
        <f>VLOOKUP(A237,'BalanceSheet 15-8-19'!$A$11:$CN$476,49,FALSE)</f>
        <v>0</v>
      </c>
      <c r="AX237" s="3">
        <f>VLOOKUP(A237,'BalanceSheet 15-8-19'!$A$11:$CN$476,50,FALSE)</f>
        <v>0</v>
      </c>
      <c r="AY237" s="3">
        <f>VLOOKUP(A237,'BalanceSheet 15-8-19'!$A$11:$CN$476,51,FALSE)</f>
        <v>0</v>
      </c>
      <c r="AZ237" s="3">
        <f>VLOOKUP(A237,'BalanceSheet 15-8-19'!$A$11:$CN$476,52,FALSE)</f>
        <v>0</v>
      </c>
      <c r="BA237" s="3">
        <f>VLOOKUP(A237,'BalanceSheet 15-8-19'!$A$11:$CN$476,53,FALSE)</f>
        <v>0</v>
      </c>
      <c r="BB237" s="3">
        <f>VLOOKUP(A237,'BalanceSheet 15-8-19'!$A$11:$CN$476,54,FALSE)</f>
        <v>0</v>
      </c>
      <c r="BC237" s="3">
        <f>VLOOKUP(A237,'BalanceSheet 15-8-19'!$A$11:$CN$476,55,FALSE)</f>
        <v>0</v>
      </c>
      <c r="BD237" s="3">
        <f>VLOOKUP(A237,'BalanceSheet 15-8-19'!$A$11:$CN$476,56,FALSE)</f>
        <v>0</v>
      </c>
      <c r="BE237" s="3">
        <f>VLOOKUP(A237,'BalanceSheet 15-8-19'!$A$11:$CN$476,57,FALSE)</f>
        <v>0</v>
      </c>
      <c r="BF237" s="3">
        <f>VLOOKUP(A237,'BalanceSheet 15-8-19'!$A$11:$CN$476,58,FALSE)</f>
        <v>0</v>
      </c>
      <c r="BG237" s="12">
        <f>VLOOKUP(A237,'BalanceSheet 15-8-19'!$A$11:$CN$476,59,FALSE)</f>
        <v>0</v>
      </c>
      <c r="BH237" s="3">
        <f>VLOOKUP(A237,'BalanceSheet 15-8-19'!$A$11:$CN$476,60,FALSE)</f>
        <v>0</v>
      </c>
      <c r="BI237" s="3">
        <f>VLOOKUP(A237,'BalanceSheet 15-8-19'!$A$11:$CN$476,61,FALSE)</f>
        <v>0</v>
      </c>
      <c r="BJ237" s="3">
        <f>VLOOKUP(A237,'BalanceSheet 15-8-19'!$A$11:$CN$476,62,FALSE)</f>
        <v>0</v>
      </c>
      <c r="BK237" s="3"/>
      <c r="BL237" s="3">
        <f>VLOOKUP(A237,'BalanceSheet 15-8-19'!$A$11:$CN$476,64,FALSE)</f>
        <v>0</v>
      </c>
      <c r="BM237" s="3">
        <f>VLOOKUP(A237,'BalanceSheet 15-8-19'!$A$11:$CN$476,65,FALSE)</f>
        <v>0</v>
      </c>
      <c r="BN237" s="3">
        <f>VLOOKUP(A237,'BalanceSheet 15-8-19'!$A$11:$CN$476,66,FALSE)</f>
        <v>0</v>
      </c>
      <c r="BO237" s="3">
        <f>VLOOKUP(A237,'BalanceSheet 15-8-19'!$A$11:$CN$476,67,FALSE)</f>
        <v>0</v>
      </c>
      <c r="BP237" s="3">
        <f>VLOOKUP(A237,'BalanceSheet 15-8-19'!$A$11:$CN$476,68,FALSE)</f>
        <v>0</v>
      </c>
      <c r="BQ237" s="3">
        <f>VLOOKUP(A237,'BalanceSheet 15-8-19'!$A$11:$CN$476,69,FALSE)</f>
        <v>0</v>
      </c>
      <c r="BR237" s="3">
        <f>VLOOKUP(A237,'BalanceSheet 15-8-19'!$A$11:$CN$476,70,FALSE)</f>
        <v>0</v>
      </c>
      <c r="BS237" s="3">
        <f>VLOOKUP(A237,'BalanceSheet 15-8-19'!$A$11:$CN$476,71,FALSE)</f>
        <v>0</v>
      </c>
      <c r="BT237" s="3">
        <f>VLOOKUP(A237,'BalanceSheet 15-8-19'!$A$11:$CN$476,72,FALSE)</f>
        <v>0</v>
      </c>
      <c r="BU237" s="3">
        <f>VLOOKUP(A237,'BalanceSheet 15-8-19'!$A$11:$CN$476,73,FALSE)</f>
        <v>0</v>
      </c>
      <c r="BV237" s="3">
        <f>VLOOKUP(A237,'BalanceSheet 15-8-19'!$A$11:$CN$476,74,FALSE)</f>
        <v>0</v>
      </c>
      <c r="BW237" s="3">
        <f>VLOOKUP(A237,'BalanceSheet 15-8-19'!$A$11:$CN$476,75,FALSE)</f>
        <v>0</v>
      </c>
      <c r="BX237" s="3">
        <f>VLOOKUP(A237,'BalanceSheet 15-8-19'!$A$11:$CN$476,76,FALSE)</f>
        <v>0</v>
      </c>
      <c r="BY237" s="3">
        <f>VLOOKUP(A237,'BalanceSheet 15-8-19'!$A$11:$CN$476,77,FALSE)</f>
        <v>0</v>
      </c>
      <c r="BZ237" s="3">
        <f>VLOOKUP(A237,'BalanceSheet 15-8-19'!$A$11:$CN$476,78,FALSE)</f>
        <v>0</v>
      </c>
      <c r="CA237" s="3">
        <f>VLOOKUP(A237,'BalanceSheet 15-8-19'!$A$11:$CN$476,79,FALSE)</f>
        <v>0</v>
      </c>
      <c r="CB237" s="3">
        <f>VLOOKUP(A237,'BalanceSheet 15-8-19'!$A$11:$CN$476,80,FALSE)</f>
        <v>0</v>
      </c>
      <c r="CC237" s="3">
        <f>VLOOKUP(A237,'BalanceSheet 15-8-19'!$A$11:$CN$476,81,FALSE)</f>
        <v>0</v>
      </c>
      <c r="CD237" s="3">
        <f>VLOOKUP(A237,'BalanceSheet 15-8-19'!$A$11:$CN$476,82,FALSE)</f>
        <v>0</v>
      </c>
      <c r="CE237" s="3">
        <f>VLOOKUP(A237,'BalanceSheet 15-8-19'!$A$11:$CN$476,83,FALSE)</f>
        <v>0</v>
      </c>
      <c r="CF237" s="3">
        <f>VLOOKUP(A237,'BalanceSheet 15-8-19'!$A$11:$CN$476,84,FALSE)</f>
        <v>0</v>
      </c>
      <c r="CG237" s="3">
        <f>VLOOKUP(A237,'BalanceSheet 15-8-19'!$A$11:$CN$476,85,FALSE)</f>
        <v>0</v>
      </c>
      <c r="CH237" s="3">
        <f>VLOOKUP(A237,'BalanceSheet 15-8-19'!$A$11:$CN$476,86,FALSE)</f>
        <v>0</v>
      </c>
      <c r="CI237" s="3">
        <f>VLOOKUP(A237,'BalanceSheet 15-8-19'!$A$11:$CN$476,87,FALSE)</f>
        <v>0</v>
      </c>
      <c r="CJ237" s="3">
        <f>VLOOKUP(A237,'BalanceSheet 15-8-19'!$A$11:$CN$476,88,FALSE)</f>
        <v>0</v>
      </c>
      <c r="CK237" s="3">
        <f>VLOOKUP(A237,'BalanceSheet 15-8-19'!$A$11:$CN$476,89,FALSE)</f>
        <v>0</v>
      </c>
      <c r="CL237" s="3">
        <f>VLOOKUP(A237,'BalanceSheet 15-8-19'!$A$11:$CN$476,90,FALSE)</f>
        <v>0</v>
      </c>
      <c r="CM237" s="3">
        <f>VLOOKUP(A237,'BalanceSheet 15-8-19'!$A$11:$CN$476,91,FALSE)</f>
        <v>0</v>
      </c>
      <c r="CN237" s="3">
        <f>VLOOKUP(A237,'BalanceSheet 15-8-19'!$A$11:$CS$476,92,FALSE)</f>
        <v>0</v>
      </c>
      <c r="CO237" s="3">
        <f>VLOOKUP(A237,'BalanceSheet 15-8-19'!$A$11:$CS$476,93,FALSE)</f>
        <v>0</v>
      </c>
      <c r="CP237" s="3">
        <f>VLOOKUP(A237,'BalanceSheet 15-8-19'!$A$11:$CS$476,94,FALSE)</f>
        <v>0</v>
      </c>
      <c r="CQ237" s="3">
        <f>VLOOKUP(A237,'BalanceSheet 15-8-19'!$A$11:$CS$476,95,FALSE)</f>
        <v>0</v>
      </c>
      <c r="CR237" s="3">
        <f>VLOOKUP(A237,'BalanceSheet 15-8-19'!$A$11:$CS$476,96,FALSE)</f>
        <v>0</v>
      </c>
      <c r="CS237" s="3">
        <f t="shared" si="20"/>
        <v>0</v>
      </c>
      <c r="CU237" s="19">
        <f>CS237-('BalanceSheet 15-8-19'!CS237-'BalanceSheet 15-8-19'!CV237-'BalanceSheet 15-8-19'!CW237)</f>
        <v>0</v>
      </c>
      <c r="CW237" s="132">
        <f t="shared" si="21"/>
        <v>0</v>
      </c>
      <c r="CZ237" s="148">
        <f>HLOOKUP(A237,CJE!$I$5:$TV$2054,2050, FALSE)</f>
        <v>-1390000</v>
      </c>
      <c r="DB237" s="148">
        <f t="shared" si="22"/>
        <v>-1390000</v>
      </c>
    </row>
    <row r="238" spans="1:106" x14ac:dyDescent="0.2">
      <c r="A238" s="3" t="str">
        <f>'BalanceSheet 15-8-19'!A238</f>
        <v>300-101-13 - Villing Pte Ltd</v>
      </c>
      <c r="B238" s="3">
        <f>VLOOKUP(A238,'BalanceSheet 15-8-19'!$A$11:$CN$476,2,FALSE)</f>
        <v>0</v>
      </c>
      <c r="C238" s="3">
        <f>VLOOKUP(A238,'BalanceSheet 15-8-19'!$A$11:$CN$476,3,FALSE)</f>
        <v>0</v>
      </c>
      <c r="D238" s="3">
        <f>VLOOKUP(A238,'BalanceSheet 15-8-19'!$A$11:$CN$476,4,FALSE)</f>
        <v>0</v>
      </c>
      <c r="E238" s="3">
        <f>VLOOKUP(A238,'BalanceSheet 15-8-19'!$A$11:$CN$476,5,FALSE)</f>
        <v>0</v>
      </c>
      <c r="F238" s="3">
        <f>VLOOKUP(A238,'BalanceSheet 15-8-19'!$A$11:$CN$476,6,FALSE)</f>
        <v>0</v>
      </c>
      <c r="G238" s="3">
        <f>VLOOKUP(A238,'BalanceSheet 15-8-19'!$A$11:$CN$476,7,FALSE)</f>
        <v>0</v>
      </c>
      <c r="H238" s="3">
        <f>VLOOKUP(A238,'BalanceSheet 15-8-19'!$A$11:$CN$476,8,FALSE)</f>
        <v>0</v>
      </c>
      <c r="I238" s="3">
        <f>VLOOKUP(A238,'BalanceSheet 15-8-19'!$A$11:$CN$476,9,FALSE)</f>
        <v>0</v>
      </c>
      <c r="J238" s="3"/>
      <c r="K238" s="3">
        <f>VLOOKUP(A238,'BalanceSheet 15-8-19'!$A$11:$CN$476,11,FALSE)</f>
        <v>0</v>
      </c>
      <c r="L238" s="3">
        <f>VLOOKUP(A238,'BalanceSheet 15-8-19'!$A$11:$CN$476,12,FALSE)</f>
        <v>0</v>
      </c>
      <c r="M238" s="3">
        <f>VLOOKUP(A238,'BalanceSheet 15-8-19'!$A$11:$CN$476,13,FALSE)</f>
        <v>0</v>
      </c>
      <c r="N238" s="3">
        <f>VLOOKUP(A238,'BalanceSheet 15-8-19'!$A$11:$CN$476,14,FALSE)</f>
        <v>0</v>
      </c>
      <c r="O238" s="3">
        <f>VLOOKUP(A238,'BalanceSheet 15-8-19'!$A$11:$CN$476,15,FALSE)</f>
        <v>0</v>
      </c>
      <c r="P238" s="3">
        <f>VLOOKUP(A238,'BalanceSheet 15-8-19'!$A$11:$CN$476,16,FALSE)</f>
        <v>0</v>
      </c>
      <c r="Q238" s="3">
        <f>VLOOKUP(A238,'BalanceSheet 15-8-19'!$A$11:$CN$476,17,FALSE)</f>
        <v>0</v>
      </c>
      <c r="R238" s="3">
        <f>VLOOKUP(A238,'BalanceSheet 15-8-19'!$A$11:$CN$476,18,FALSE)</f>
        <v>0</v>
      </c>
      <c r="S238" s="3">
        <f>VLOOKUP(A238,'BalanceSheet 15-8-19'!$A$11:$CN$476,19,FALSE)</f>
        <v>0</v>
      </c>
      <c r="T238" s="3">
        <f>VLOOKUP(A238,'BalanceSheet 15-8-19'!$A$11:$CN$476,20,FALSE)</f>
        <v>0</v>
      </c>
      <c r="U238" s="3">
        <f>VLOOKUP(A238,'BalanceSheet 15-8-19'!$A$11:$CN$476,21,FALSE)</f>
        <v>0</v>
      </c>
      <c r="V238" s="3">
        <f>VLOOKUP(A238,'BalanceSheet 15-8-19'!$A$11:$CN$476,22,FALSE)</f>
        <v>0</v>
      </c>
      <c r="W238" s="3">
        <f>VLOOKUP(A238,'BalanceSheet 15-8-19'!$A$11:$CN$476,23,FALSE)</f>
        <v>0</v>
      </c>
      <c r="X238" s="3">
        <f>VLOOKUP(A238,'BalanceSheet 15-8-19'!$A$11:$CN$476,24,FALSE)</f>
        <v>0</v>
      </c>
      <c r="Y238" s="3">
        <f>VLOOKUP(A238,'BalanceSheet 15-8-19'!$A$11:$CN$476,25,FALSE)</f>
        <v>0</v>
      </c>
      <c r="Z238" s="3">
        <f>VLOOKUP(A238,'BalanceSheet 15-8-19'!$A$11:$CN$476,26,FALSE)</f>
        <v>0</v>
      </c>
      <c r="AA238" s="3">
        <f>VLOOKUP(A238,'BalanceSheet 15-8-19'!$A$11:$CN$476,27,FALSE)</f>
        <v>0</v>
      </c>
      <c r="AB238" s="3">
        <f>VLOOKUP(A238,'BalanceSheet 15-8-19'!$A$11:$CN$476,28,FALSE)</f>
        <v>0</v>
      </c>
      <c r="AC238" s="3">
        <f>VLOOKUP(A238,'BalanceSheet 15-8-19'!$A$11:$CN$476,29,FALSE)</f>
        <v>0</v>
      </c>
      <c r="AD238" s="3">
        <f>VLOOKUP(A238,'BalanceSheet 15-8-19'!$A$11:$CN$476,30,FALSE)</f>
        <v>0</v>
      </c>
      <c r="AE238" s="3">
        <f>VLOOKUP(A238,'BalanceSheet 15-8-19'!$A$11:$CN$476,31,FALSE)</f>
        <v>0</v>
      </c>
      <c r="AF238" s="3">
        <f>VLOOKUP(A238,'BalanceSheet 15-8-19'!$A$11:$CN$476,32,FALSE)</f>
        <v>0</v>
      </c>
      <c r="AG238" s="3">
        <f>VLOOKUP(A238,'BalanceSheet 15-8-19'!$A$11:$CN$476,33,FALSE)</f>
        <v>0</v>
      </c>
      <c r="AH238" s="3">
        <f>VLOOKUP(A238,'BalanceSheet 15-8-19'!$A$11:$CN$476,34,FALSE)</f>
        <v>0</v>
      </c>
      <c r="AI238" s="3">
        <f>VLOOKUP(A238,'BalanceSheet 15-8-19'!$A$11:$CN$476,35,FALSE)</f>
        <v>0</v>
      </c>
      <c r="AJ238" s="3">
        <f>VLOOKUP(A238,'BalanceSheet 15-8-19'!$A$11:$CN$476,36,FALSE)</f>
        <v>0</v>
      </c>
      <c r="AK238" s="3">
        <f>VLOOKUP(A238,'BalanceSheet 15-8-19'!$A$11:$CN$476,37,FALSE)</f>
        <v>0</v>
      </c>
      <c r="AL238" s="3">
        <f>VLOOKUP(A238,'BalanceSheet 15-8-19'!$A$11:$CN$476,38,FALSE)</f>
        <v>0</v>
      </c>
      <c r="AM238" s="3">
        <f>VLOOKUP(A238,'BalanceSheet 15-8-19'!$A$11:$CN$476,39,FALSE)</f>
        <v>0</v>
      </c>
      <c r="AN238" s="3">
        <f>VLOOKUP(A238,'BalanceSheet 15-8-19'!$A$11:$CN$476,40,FALSE)</f>
        <v>0</v>
      </c>
      <c r="AO238" s="3">
        <f>VLOOKUP(A238,'BalanceSheet 15-8-19'!$A$11:$CN$476,41,FALSE)</f>
        <v>0</v>
      </c>
      <c r="AP238" s="3">
        <f>VLOOKUP(A238,'BalanceSheet 15-8-19'!$A$11:$CN$476,42,FALSE)</f>
        <v>0</v>
      </c>
      <c r="AQ238" s="3">
        <f>VLOOKUP(A238,'BalanceSheet 15-8-19'!$A$11:$CN$476,43,FALSE)</f>
        <v>0</v>
      </c>
      <c r="AR238" s="3">
        <f>VLOOKUP(A238,'BalanceSheet 15-8-19'!$A$11:$CN$476,44,FALSE)</f>
        <v>0</v>
      </c>
      <c r="AS238" s="3">
        <f>VLOOKUP(A238,'BalanceSheet 15-8-19'!$A$11:$CN$476,45,FALSE)</f>
        <v>0</v>
      </c>
      <c r="AT238" s="3">
        <f>VLOOKUP(A238,'BalanceSheet 15-8-19'!$A$11:$CN$476,46,FALSE)</f>
        <v>0</v>
      </c>
      <c r="AU238" s="3">
        <f>VLOOKUP(A238,'BalanceSheet 15-8-19'!$A$11:$CN$476,47,FALSE)</f>
        <v>0</v>
      </c>
      <c r="AV238" s="3">
        <f>VLOOKUP(A238,'BalanceSheet 15-8-19'!$A$11:$CN$476,48,FALSE)</f>
        <v>0</v>
      </c>
      <c r="AW238" s="3">
        <f>VLOOKUP(A238,'BalanceSheet 15-8-19'!$A$11:$CN$476,49,FALSE)</f>
        <v>0</v>
      </c>
      <c r="AX238" s="3">
        <f>VLOOKUP(A238,'BalanceSheet 15-8-19'!$A$11:$CN$476,50,FALSE)</f>
        <v>0</v>
      </c>
      <c r="AY238" s="3">
        <f>VLOOKUP(A238,'BalanceSheet 15-8-19'!$A$11:$CN$476,51,FALSE)</f>
        <v>0</v>
      </c>
      <c r="AZ238" s="3">
        <f>VLOOKUP(A238,'BalanceSheet 15-8-19'!$A$11:$CN$476,52,FALSE)</f>
        <v>0</v>
      </c>
      <c r="BA238" s="3">
        <f>VLOOKUP(A238,'BalanceSheet 15-8-19'!$A$11:$CN$476,53,FALSE)</f>
        <v>0</v>
      </c>
      <c r="BB238" s="3">
        <f>VLOOKUP(A238,'BalanceSheet 15-8-19'!$A$11:$CN$476,54,FALSE)</f>
        <v>0</v>
      </c>
      <c r="BC238" s="3">
        <f>VLOOKUP(A238,'BalanceSheet 15-8-19'!$A$11:$CN$476,55,FALSE)</f>
        <v>0</v>
      </c>
      <c r="BD238" s="3">
        <f>VLOOKUP(A238,'BalanceSheet 15-8-19'!$A$11:$CN$476,56,FALSE)</f>
        <v>0</v>
      </c>
      <c r="BE238" s="3">
        <f>VLOOKUP(A238,'BalanceSheet 15-8-19'!$A$11:$CN$476,57,FALSE)</f>
        <v>0</v>
      </c>
      <c r="BF238" s="3">
        <f>VLOOKUP(A238,'BalanceSheet 15-8-19'!$A$11:$CN$476,58,FALSE)</f>
        <v>0</v>
      </c>
      <c r="BG238" s="12">
        <f>VLOOKUP(A238,'BalanceSheet 15-8-19'!$A$11:$CN$476,59,FALSE)</f>
        <v>0</v>
      </c>
      <c r="BH238" s="3">
        <f>VLOOKUP(A238,'BalanceSheet 15-8-19'!$A$11:$CN$476,60,FALSE)</f>
        <v>0</v>
      </c>
      <c r="BI238" s="3">
        <f>VLOOKUP(A238,'BalanceSheet 15-8-19'!$A$11:$CN$476,61,FALSE)</f>
        <v>0</v>
      </c>
      <c r="BJ238" s="3">
        <f>VLOOKUP(A238,'BalanceSheet 15-8-19'!$A$11:$CN$476,62,FALSE)</f>
        <v>0</v>
      </c>
      <c r="BK238" s="3"/>
      <c r="BL238" s="3">
        <f>VLOOKUP(A238,'BalanceSheet 15-8-19'!$A$11:$CN$476,64,FALSE)</f>
        <v>0</v>
      </c>
      <c r="BM238" s="3">
        <f>VLOOKUP(A238,'BalanceSheet 15-8-19'!$A$11:$CN$476,65,FALSE)</f>
        <v>0</v>
      </c>
      <c r="BN238" s="3">
        <f>VLOOKUP(A238,'BalanceSheet 15-8-19'!$A$11:$CN$476,66,FALSE)</f>
        <v>0</v>
      </c>
      <c r="BO238" s="3">
        <f>VLOOKUP(A238,'BalanceSheet 15-8-19'!$A$11:$CN$476,67,FALSE)</f>
        <v>0</v>
      </c>
      <c r="BP238" s="3">
        <f>VLOOKUP(A238,'BalanceSheet 15-8-19'!$A$11:$CN$476,68,FALSE)</f>
        <v>0</v>
      </c>
      <c r="BQ238" s="3">
        <f>VLOOKUP(A238,'BalanceSheet 15-8-19'!$A$11:$CN$476,69,FALSE)</f>
        <v>0</v>
      </c>
      <c r="BR238" s="3">
        <f>VLOOKUP(A238,'BalanceSheet 15-8-19'!$A$11:$CN$476,70,FALSE)</f>
        <v>0</v>
      </c>
      <c r="BS238" s="3">
        <f>VLOOKUP(A238,'BalanceSheet 15-8-19'!$A$11:$CN$476,71,FALSE)</f>
        <v>0</v>
      </c>
      <c r="BT238" s="3">
        <f>VLOOKUP(A238,'BalanceSheet 15-8-19'!$A$11:$CN$476,72,FALSE)</f>
        <v>0</v>
      </c>
      <c r="BU238" s="3">
        <f>VLOOKUP(A238,'BalanceSheet 15-8-19'!$A$11:$CN$476,73,FALSE)</f>
        <v>0</v>
      </c>
      <c r="BV238" s="3">
        <f>VLOOKUP(A238,'BalanceSheet 15-8-19'!$A$11:$CN$476,74,FALSE)</f>
        <v>0</v>
      </c>
      <c r="BW238" s="3">
        <f>VLOOKUP(A238,'BalanceSheet 15-8-19'!$A$11:$CN$476,75,FALSE)</f>
        <v>0</v>
      </c>
      <c r="BX238" s="3">
        <f>VLOOKUP(A238,'BalanceSheet 15-8-19'!$A$11:$CN$476,76,FALSE)</f>
        <v>0</v>
      </c>
      <c r="BY238" s="3">
        <f>VLOOKUP(A238,'BalanceSheet 15-8-19'!$A$11:$CN$476,77,FALSE)</f>
        <v>0</v>
      </c>
      <c r="BZ238" s="3">
        <f>VLOOKUP(A238,'BalanceSheet 15-8-19'!$A$11:$CN$476,78,FALSE)</f>
        <v>0</v>
      </c>
      <c r="CA238" s="3">
        <f>VLOOKUP(A238,'BalanceSheet 15-8-19'!$A$11:$CN$476,79,FALSE)</f>
        <v>0</v>
      </c>
      <c r="CB238" s="3">
        <f>VLOOKUP(A238,'BalanceSheet 15-8-19'!$A$11:$CN$476,80,FALSE)</f>
        <v>0</v>
      </c>
      <c r="CC238" s="3">
        <f>VLOOKUP(A238,'BalanceSheet 15-8-19'!$A$11:$CN$476,81,FALSE)</f>
        <v>0</v>
      </c>
      <c r="CD238" s="3">
        <f>VLOOKUP(A238,'BalanceSheet 15-8-19'!$A$11:$CN$476,82,FALSE)</f>
        <v>0</v>
      </c>
      <c r="CE238" s="3">
        <f>VLOOKUP(A238,'BalanceSheet 15-8-19'!$A$11:$CN$476,83,FALSE)</f>
        <v>0</v>
      </c>
      <c r="CF238" s="3">
        <f>VLOOKUP(A238,'BalanceSheet 15-8-19'!$A$11:$CN$476,84,FALSE)</f>
        <v>0</v>
      </c>
      <c r="CG238" s="3">
        <f>VLOOKUP(A238,'BalanceSheet 15-8-19'!$A$11:$CN$476,85,FALSE)</f>
        <v>0</v>
      </c>
      <c r="CH238" s="3">
        <f>VLOOKUP(A238,'BalanceSheet 15-8-19'!$A$11:$CN$476,86,FALSE)</f>
        <v>0</v>
      </c>
      <c r="CI238" s="3">
        <f>VLOOKUP(A238,'BalanceSheet 15-8-19'!$A$11:$CN$476,87,FALSE)</f>
        <v>0</v>
      </c>
      <c r="CJ238" s="3">
        <f>VLOOKUP(A238,'BalanceSheet 15-8-19'!$A$11:$CN$476,88,FALSE)</f>
        <v>0</v>
      </c>
      <c r="CK238" s="3">
        <f>VLOOKUP(A238,'BalanceSheet 15-8-19'!$A$11:$CN$476,89,FALSE)</f>
        <v>0</v>
      </c>
      <c r="CL238" s="3">
        <f>VLOOKUP(A238,'BalanceSheet 15-8-19'!$A$11:$CN$476,90,FALSE)</f>
        <v>0</v>
      </c>
      <c r="CM238" s="3">
        <f>VLOOKUP(A238,'BalanceSheet 15-8-19'!$A$11:$CN$476,91,FALSE)</f>
        <v>0</v>
      </c>
      <c r="CN238" s="3">
        <f>VLOOKUP(A238,'BalanceSheet 15-8-19'!$A$11:$CS$476,92,FALSE)</f>
        <v>0</v>
      </c>
      <c r="CO238" s="3">
        <f>VLOOKUP(A238,'BalanceSheet 15-8-19'!$A$11:$CS$476,93,FALSE)</f>
        <v>0</v>
      </c>
      <c r="CP238" s="3">
        <f>VLOOKUP(A238,'BalanceSheet 15-8-19'!$A$11:$CS$476,94,FALSE)</f>
        <v>0</v>
      </c>
      <c r="CQ238" s="3">
        <f>VLOOKUP(A238,'BalanceSheet 15-8-19'!$A$11:$CS$476,95,FALSE)</f>
        <v>0</v>
      </c>
      <c r="CR238" s="3">
        <f>VLOOKUP(A238,'BalanceSheet 15-8-19'!$A$11:$CS$476,96,FALSE)</f>
        <v>0</v>
      </c>
      <c r="CS238" s="3">
        <f t="shared" si="20"/>
        <v>0</v>
      </c>
      <c r="CU238" s="19">
        <f>CS238-('BalanceSheet 15-8-19'!CS238-'BalanceSheet 15-8-19'!CV238-'BalanceSheet 15-8-19'!CW238)</f>
        <v>0</v>
      </c>
      <c r="CW238" s="132">
        <f t="shared" si="21"/>
        <v>0</v>
      </c>
      <c r="CZ238" s="148">
        <f>HLOOKUP(A238,CJE!$I$5:$TV$2054,2050, FALSE)</f>
        <v>-1770000</v>
      </c>
      <c r="DB238" s="148">
        <f t="shared" si="22"/>
        <v>-1770000</v>
      </c>
    </row>
    <row r="239" spans="1:106" x14ac:dyDescent="0.2">
      <c r="A239" s="3" t="str">
        <f>'BalanceSheet 15-8-19'!A239</f>
        <v>300-101-14 - Fist Jet Pte Ltd</v>
      </c>
      <c r="B239" s="3">
        <f>VLOOKUP(A239,'BalanceSheet 15-8-19'!$A$11:$CN$476,2,FALSE)</f>
        <v>0</v>
      </c>
      <c r="C239" s="3">
        <f>VLOOKUP(A239,'BalanceSheet 15-8-19'!$A$11:$CN$476,3,FALSE)</f>
        <v>0</v>
      </c>
      <c r="D239" s="3">
        <f>VLOOKUP(A239,'BalanceSheet 15-8-19'!$A$11:$CN$476,4,FALSE)</f>
        <v>0</v>
      </c>
      <c r="E239" s="3">
        <f>VLOOKUP(A239,'BalanceSheet 15-8-19'!$A$11:$CN$476,5,FALSE)</f>
        <v>0</v>
      </c>
      <c r="F239" s="3">
        <f>VLOOKUP(A239,'BalanceSheet 15-8-19'!$A$11:$CN$476,6,FALSE)</f>
        <v>0</v>
      </c>
      <c r="G239" s="3">
        <f>VLOOKUP(A239,'BalanceSheet 15-8-19'!$A$11:$CN$476,7,FALSE)</f>
        <v>0</v>
      </c>
      <c r="H239" s="3">
        <f>VLOOKUP(A239,'BalanceSheet 15-8-19'!$A$11:$CN$476,8,FALSE)</f>
        <v>0</v>
      </c>
      <c r="I239" s="3">
        <f>VLOOKUP(A239,'BalanceSheet 15-8-19'!$A$11:$CN$476,9,FALSE)</f>
        <v>0</v>
      </c>
      <c r="J239" s="3"/>
      <c r="K239" s="3">
        <f>VLOOKUP(A239,'BalanceSheet 15-8-19'!$A$11:$CN$476,11,FALSE)</f>
        <v>0</v>
      </c>
      <c r="L239" s="3">
        <f>VLOOKUP(A239,'BalanceSheet 15-8-19'!$A$11:$CN$476,12,FALSE)</f>
        <v>0</v>
      </c>
      <c r="M239" s="3">
        <f>VLOOKUP(A239,'BalanceSheet 15-8-19'!$A$11:$CN$476,13,FALSE)</f>
        <v>0</v>
      </c>
      <c r="N239" s="3">
        <f>VLOOKUP(A239,'BalanceSheet 15-8-19'!$A$11:$CN$476,14,FALSE)</f>
        <v>0</v>
      </c>
      <c r="O239" s="3">
        <f>VLOOKUP(A239,'BalanceSheet 15-8-19'!$A$11:$CN$476,15,FALSE)</f>
        <v>0</v>
      </c>
      <c r="P239" s="3">
        <f>VLOOKUP(A239,'BalanceSheet 15-8-19'!$A$11:$CN$476,16,FALSE)</f>
        <v>0</v>
      </c>
      <c r="Q239" s="3">
        <f>VLOOKUP(A239,'BalanceSheet 15-8-19'!$A$11:$CN$476,17,FALSE)</f>
        <v>0</v>
      </c>
      <c r="R239" s="3">
        <f>VLOOKUP(A239,'BalanceSheet 15-8-19'!$A$11:$CN$476,18,FALSE)</f>
        <v>0</v>
      </c>
      <c r="S239" s="3">
        <f>VLOOKUP(A239,'BalanceSheet 15-8-19'!$A$11:$CN$476,19,FALSE)</f>
        <v>0</v>
      </c>
      <c r="T239" s="3">
        <f>VLOOKUP(A239,'BalanceSheet 15-8-19'!$A$11:$CN$476,20,FALSE)</f>
        <v>0</v>
      </c>
      <c r="U239" s="3">
        <f>VLOOKUP(A239,'BalanceSheet 15-8-19'!$A$11:$CN$476,21,FALSE)</f>
        <v>0</v>
      </c>
      <c r="V239" s="3">
        <f>VLOOKUP(A239,'BalanceSheet 15-8-19'!$A$11:$CN$476,22,FALSE)</f>
        <v>0</v>
      </c>
      <c r="W239" s="3">
        <f>VLOOKUP(A239,'BalanceSheet 15-8-19'!$A$11:$CN$476,23,FALSE)</f>
        <v>0</v>
      </c>
      <c r="X239" s="3">
        <f>VLOOKUP(A239,'BalanceSheet 15-8-19'!$A$11:$CN$476,24,FALSE)</f>
        <v>0</v>
      </c>
      <c r="Y239" s="3">
        <f>VLOOKUP(A239,'BalanceSheet 15-8-19'!$A$11:$CN$476,25,FALSE)</f>
        <v>0</v>
      </c>
      <c r="Z239" s="3">
        <f>VLOOKUP(A239,'BalanceSheet 15-8-19'!$A$11:$CN$476,26,FALSE)</f>
        <v>0</v>
      </c>
      <c r="AA239" s="3">
        <f>VLOOKUP(A239,'BalanceSheet 15-8-19'!$A$11:$CN$476,27,FALSE)</f>
        <v>0</v>
      </c>
      <c r="AB239" s="3">
        <f>VLOOKUP(A239,'BalanceSheet 15-8-19'!$A$11:$CN$476,28,FALSE)</f>
        <v>0</v>
      </c>
      <c r="AC239" s="3">
        <f>VLOOKUP(A239,'BalanceSheet 15-8-19'!$A$11:$CN$476,29,FALSE)</f>
        <v>0</v>
      </c>
      <c r="AD239" s="3">
        <f>VLOOKUP(A239,'BalanceSheet 15-8-19'!$A$11:$CN$476,30,FALSE)</f>
        <v>0</v>
      </c>
      <c r="AE239" s="3">
        <f>VLOOKUP(A239,'BalanceSheet 15-8-19'!$A$11:$CN$476,31,FALSE)</f>
        <v>0</v>
      </c>
      <c r="AF239" s="3">
        <f>VLOOKUP(A239,'BalanceSheet 15-8-19'!$A$11:$CN$476,32,FALSE)</f>
        <v>0</v>
      </c>
      <c r="AG239" s="3">
        <f>VLOOKUP(A239,'BalanceSheet 15-8-19'!$A$11:$CN$476,33,FALSE)</f>
        <v>0</v>
      </c>
      <c r="AH239" s="3">
        <f>VLOOKUP(A239,'BalanceSheet 15-8-19'!$A$11:$CN$476,34,FALSE)</f>
        <v>0</v>
      </c>
      <c r="AI239" s="3">
        <f>VLOOKUP(A239,'BalanceSheet 15-8-19'!$A$11:$CN$476,35,FALSE)</f>
        <v>0</v>
      </c>
      <c r="AJ239" s="3">
        <f>VLOOKUP(A239,'BalanceSheet 15-8-19'!$A$11:$CN$476,36,FALSE)</f>
        <v>0</v>
      </c>
      <c r="AK239" s="3">
        <f>VLOOKUP(A239,'BalanceSheet 15-8-19'!$A$11:$CN$476,37,FALSE)</f>
        <v>0</v>
      </c>
      <c r="AL239" s="3">
        <f>VLOOKUP(A239,'BalanceSheet 15-8-19'!$A$11:$CN$476,38,FALSE)</f>
        <v>0</v>
      </c>
      <c r="AM239" s="3">
        <f>VLOOKUP(A239,'BalanceSheet 15-8-19'!$A$11:$CN$476,39,FALSE)</f>
        <v>0</v>
      </c>
      <c r="AN239" s="3">
        <f>VLOOKUP(A239,'BalanceSheet 15-8-19'!$A$11:$CN$476,40,FALSE)</f>
        <v>0</v>
      </c>
      <c r="AO239" s="3">
        <f>VLOOKUP(A239,'BalanceSheet 15-8-19'!$A$11:$CN$476,41,FALSE)</f>
        <v>0</v>
      </c>
      <c r="AP239" s="3">
        <f>VLOOKUP(A239,'BalanceSheet 15-8-19'!$A$11:$CN$476,42,FALSE)</f>
        <v>0</v>
      </c>
      <c r="AQ239" s="3">
        <f>VLOOKUP(A239,'BalanceSheet 15-8-19'!$A$11:$CN$476,43,FALSE)</f>
        <v>0</v>
      </c>
      <c r="AR239" s="3">
        <f>VLOOKUP(A239,'BalanceSheet 15-8-19'!$A$11:$CN$476,44,FALSE)</f>
        <v>0</v>
      </c>
      <c r="AS239" s="3">
        <f>VLOOKUP(A239,'BalanceSheet 15-8-19'!$A$11:$CN$476,45,FALSE)</f>
        <v>0</v>
      </c>
      <c r="AT239" s="3">
        <f>VLOOKUP(A239,'BalanceSheet 15-8-19'!$A$11:$CN$476,46,FALSE)</f>
        <v>0</v>
      </c>
      <c r="AU239" s="3">
        <f>VLOOKUP(A239,'BalanceSheet 15-8-19'!$A$11:$CN$476,47,FALSE)</f>
        <v>0</v>
      </c>
      <c r="AV239" s="3">
        <f>VLOOKUP(A239,'BalanceSheet 15-8-19'!$A$11:$CN$476,48,FALSE)</f>
        <v>0</v>
      </c>
      <c r="AW239" s="3">
        <f>VLOOKUP(A239,'BalanceSheet 15-8-19'!$A$11:$CN$476,49,FALSE)</f>
        <v>0</v>
      </c>
      <c r="AX239" s="3">
        <f>VLOOKUP(A239,'BalanceSheet 15-8-19'!$A$11:$CN$476,50,FALSE)</f>
        <v>0</v>
      </c>
      <c r="AY239" s="3">
        <f>VLOOKUP(A239,'BalanceSheet 15-8-19'!$A$11:$CN$476,51,FALSE)</f>
        <v>0</v>
      </c>
      <c r="AZ239" s="3">
        <f>VLOOKUP(A239,'BalanceSheet 15-8-19'!$A$11:$CN$476,52,FALSE)</f>
        <v>0</v>
      </c>
      <c r="BA239" s="3">
        <f>VLOOKUP(A239,'BalanceSheet 15-8-19'!$A$11:$CN$476,53,FALSE)</f>
        <v>0</v>
      </c>
      <c r="BB239" s="3">
        <f>VLOOKUP(A239,'BalanceSheet 15-8-19'!$A$11:$CN$476,54,FALSE)</f>
        <v>0</v>
      </c>
      <c r="BC239" s="3">
        <f>VLOOKUP(A239,'BalanceSheet 15-8-19'!$A$11:$CN$476,55,FALSE)</f>
        <v>0</v>
      </c>
      <c r="BD239" s="3">
        <f>VLOOKUP(A239,'BalanceSheet 15-8-19'!$A$11:$CN$476,56,FALSE)</f>
        <v>0</v>
      </c>
      <c r="BE239" s="3">
        <f>VLOOKUP(A239,'BalanceSheet 15-8-19'!$A$11:$CN$476,57,FALSE)</f>
        <v>0</v>
      </c>
      <c r="BF239" s="3">
        <f>VLOOKUP(A239,'BalanceSheet 15-8-19'!$A$11:$CN$476,58,FALSE)</f>
        <v>0</v>
      </c>
      <c r="BG239" s="12">
        <f>VLOOKUP(A239,'BalanceSheet 15-8-19'!$A$11:$CN$476,59,FALSE)</f>
        <v>0</v>
      </c>
      <c r="BH239" s="3">
        <f>VLOOKUP(A239,'BalanceSheet 15-8-19'!$A$11:$CN$476,60,FALSE)</f>
        <v>0</v>
      </c>
      <c r="BI239" s="3">
        <f>VLOOKUP(A239,'BalanceSheet 15-8-19'!$A$11:$CN$476,61,FALSE)</f>
        <v>0</v>
      </c>
      <c r="BJ239" s="3">
        <f>VLOOKUP(A239,'BalanceSheet 15-8-19'!$A$11:$CN$476,62,FALSE)</f>
        <v>0</v>
      </c>
      <c r="BK239" s="3"/>
      <c r="BL239" s="3">
        <f>VLOOKUP(A239,'BalanceSheet 15-8-19'!$A$11:$CN$476,64,FALSE)</f>
        <v>0</v>
      </c>
      <c r="BM239" s="3">
        <f>VLOOKUP(A239,'BalanceSheet 15-8-19'!$A$11:$CN$476,65,FALSE)</f>
        <v>0</v>
      </c>
      <c r="BN239" s="3">
        <f>VLOOKUP(A239,'BalanceSheet 15-8-19'!$A$11:$CN$476,66,FALSE)</f>
        <v>0</v>
      </c>
      <c r="BO239" s="3">
        <f>VLOOKUP(A239,'BalanceSheet 15-8-19'!$A$11:$CN$476,67,FALSE)</f>
        <v>0</v>
      </c>
      <c r="BP239" s="3">
        <f>VLOOKUP(A239,'BalanceSheet 15-8-19'!$A$11:$CN$476,68,FALSE)</f>
        <v>0</v>
      </c>
      <c r="BQ239" s="3">
        <f>VLOOKUP(A239,'BalanceSheet 15-8-19'!$A$11:$CN$476,69,FALSE)</f>
        <v>0</v>
      </c>
      <c r="BR239" s="3">
        <f>VLOOKUP(A239,'BalanceSheet 15-8-19'!$A$11:$CN$476,70,FALSE)</f>
        <v>0</v>
      </c>
      <c r="BS239" s="3">
        <f>VLOOKUP(A239,'BalanceSheet 15-8-19'!$A$11:$CN$476,71,FALSE)</f>
        <v>0</v>
      </c>
      <c r="BT239" s="3">
        <f>VLOOKUP(A239,'BalanceSheet 15-8-19'!$A$11:$CN$476,72,FALSE)</f>
        <v>0</v>
      </c>
      <c r="BU239" s="3">
        <f>VLOOKUP(A239,'BalanceSheet 15-8-19'!$A$11:$CN$476,73,FALSE)</f>
        <v>0</v>
      </c>
      <c r="BV239" s="3">
        <f>VLOOKUP(A239,'BalanceSheet 15-8-19'!$A$11:$CN$476,74,FALSE)</f>
        <v>0</v>
      </c>
      <c r="BW239" s="3">
        <f>VLOOKUP(A239,'BalanceSheet 15-8-19'!$A$11:$CN$476,75,FALSE)</f>
        <v>0</v>
      </c>
      <c r="BX239" s="3">
        <f>VLOOKUP(A239,'BalanceSheet 15-8-19'!$A$11:$CN$476,76,FALSE)</f>
        <v>0</v>
      </c>
      <c r="BY239" s="3">
        <f>VLOOKUP(A239,'BalanceSheet 15-8-19'!$A$11:$CN$476,77,FALSE)</f>
        <v>0</v>
      </c>
      <c r="BZ239" s="3">
        <f>VLOOKUP(A239,'BalanceSheet 15-8-19'!$A$11:$CN$476,78,FALSE)</f>
        <v>0</v>
      </c>
      <c r="CA239" s="3">
        <f>VLOOKUP(A239,'BalanceSheet 15-8-19'!$A$11:$CN$476,79,FALSE)</f>
        <v>0</v>
      </c>
      <c r="CB239" s="3">
        <f>VLOOKUP(A239,'BalanceSheet 15-8-19'!$A$11:$CN$476,80,FALSE)</f>
        <v>0</v>
      </c>
      <c r="CC239" s="3">
        <f>VLOOKUP(A239,'BalanceSheet 15-8-19'!$A$11:$CN$476,81,FALSE)</f>
        <v>0</v>
      </c>
      <c r="CD239" s="3">
        <f>VLOOKUP(A239,'BalanceSheet 15-8-19'!$A$11:$CN$476,82,FALSE)</f>
        <v>0</v>
      </c>
      <c r="CE239" s="3">
        <f>VLOOKUP(A239,'BalanceSheet 15-8-19'!$A$11:$CN$476,83,FALSE)</f>
        <v>0</v>
      </c>
      <c r="CF239" s="3">
        <f>VLOOKUP(A239,'BalanceSheet 15-8-19'!$A$11:$CN$476,84,FALSE)</f>
        <v>0</v>
      </c>
      <c r="CG239" s="3">
        <f>VLOOKUP(A239,'BalanceSheet 15-8-19'!$A$11:$CN$476,85,FALSE)</f>
        <v>0</v>
      </c>
      <c r="CH239" s="3">
        <f>VLOOKUP(A239,'BalanceSheet 15-8-19'!$A$11:$CN$476,86,FALSE)</f>
        <v>0</v>
      </c>
      <c r="CI239" s="3">
        <f>VLOOKUP(A239,'BalanceSheet 15-8-19'!$A$11:$CN$476,87,FALSE)</f>
        <v>0</v>
      </c>
      <c r="CJ239" s="3">
        <f>VLOOKUP(A239,'BalanceSheet 15-8-19'!$A$11:$CN$476,88,FALSE)</f>
        <v>0</v>
      </c>
      <c r="CK239" s="3">
        <f>VLOOKUP(A239,'BalanceSheet 15-8-19'!$A$11:$CN$476,89,FALSE)</f>
        <v>0</v>
      </c>
      <c r="CL239" s="3">
        <f>VLOOKUP(A239,'BalanceSheet 15-8-19'!$A$11:$CN$476,90,FALSE)</f>
        <v>0</v>
      </c>
      <c r="CM239" s="3">
        <f>VLOOKUP(A239,'BalanceSheet 15-8-19'!$A$11:$CN$476,91,FALSE)</f>
        <v>0</v>
      </c>
      <c r="CN239" s="3">
        <f>VLOOKUP(A239,'BalanceSheet 15-8-19'!$A$11:$CS$476,92,FALSE)</f>
        <v>0</v>
      </c>
      <c r="CO239" s="3">
        <f>VLOOKUP(A239,'BalanceSheet 15-8-19'!$A$11:$CS$476,93,FALSE)</f>
        <v>0</v>
      </c>
      <c r="CP239" s="3">
        <f>VLOOKUP(A239,'BalanceSheet 15-8-19'!$A$11:$CS$476,94,FALSE)</f>
        <v>0</v>
      </c>
      <c r="CQ239" s="3">
        <f>VLOOKUP(A239,'BalanceSheet 15-8-19'!$A$11:$CS$476,95,FALSE)</f>
        <v>0</v>
      </c>
      <c r="CR239" s="3">
        <f>VLOOKUP(A239,'BalanceSheet 15-8-19'!$A$11:$CS$476,96,FALSE)</f>
        <v>0</v>
      </c>
      <c r="CS239" s="3">
        <f t="shared" si="20"/>
        <v>0</v>
      </c>
      <c r="CU239" s="19">
        <f>CS239-('BalanceSheet 15-8-19'!CS239-'BalanceSheet 15-8-19'!CV239-'BalanceSheet 15-8-19'!CW239)</f>
        <v>0</v>
      </c>
      <c r="CW239" s="132">
        <f t="shared" si="21"/>
        <v>0</v>
      </c>
      <c r="CZ239" s="148">
        <f>HLOOKUP(A239,CJE!$I$5:$TV$2054,2050, FALSE)</f>
        <v>-100000</v>
      </c>
      <c r="DB239" s="148">
        <f t="shared" si="22"/>
        <v>-100000</v>
      </c>
    </row>
    <row r="240" spans="1:106" x14ac:dyDescent="0.2">
      <c r="A240" s="3" t="str">
        <f>'BalanceSheet 15-8-19'!A240</f>
        <v>300-101-15 - Reapra Ventures Pte Ltd</v>
      </c>
      <c r="B240" s="3">
        <f>VLOOKUP(A240,'BalanceSheet 15-8-19'!$A$11:$CN$476,2,FALSE)</f>
        <v>0</v>
      </c>
      <c r="C240" s="3">
        <f>VLOOKUP(A240,'BalanceSheet 15-8-19'!$A$11:$CN$476,3,FALSE)</f>
        <v>0</v>
      </c>
      <c r="D240" s="3">
        <f>VLOOKUP(A240,'BalanceSheet 15-8-19'!$A$11:$CN$476,4,FALSE)</f>
        <v>0</v>
      </c>
      <c r="E240" s="3">
        <f>VLOOKUP(A240,'BalanceSheet 15-8-19'!$A$11:$CN$476,5,FALSE)</f>
        <v>0</v>
      </c>
      <c r="F240" s="3">
        <f>VLOOKUP(A240,'BalanceSheet 15-8-19'!$A$11:$CN$476,6,FALSE)</f>
        <v>0</v>
      </c>
      <c r="G240" s="3">
        <f>VLOOKUP(A240,'BalanceSheet 15-8-19'!$A$11:$CN$476,7,FALSE)</f>
        <v>0</v>
      </c>
      <c r="H240" s="3">
        <f>VLOOKUP(A240,'BalanceSheet 15-8-19'!$A$11:$CN$476,8,FALSE)</f>
        <v>0</v>
      </c>
      <c r="I240" s="3">
        <f>VLOOKUP(A240,'BalanceSheet 15-8-19'!$A$11:$CN$476,9,FALSE)</f>
        <v>0</v>
      </c>
      <c r="J240" s="3"/>
      <c r="K240" s="3">
        <f>VLOOKUP(A240,'BalanceSheet 15-8-19'!$A$11:$CN$476,11,FALSE)</f>
        <v>0</v>
      </c>
      <c r="L240" s="3">
        <f>VLOOKUP(A240,'BalanceSheet 15-8-19'!$A$11:$CN$476,12,FALSE)</f>
        <v>0</v>
      </c>
      <c r="M240" s="3">
        <f>VLOOKUP(A240,'BalanceSheet 15-8-19'!$A$11:$CN$476,13,FALSE)</f>
        <v>0</v>
      </c>
      <c r="N240" s="3">
        <f>VLOOKUP(A240,'BalanceSheet 15-8-19'!$A$11:$CN$476,14,FALSE)</f>
        <v>0</v>
      </c>
      <c r="O240" s="3">
        <f>VLOOKUP(A240,'BalanceSheet 15-8-19'!$A$11:$CN$476,15,FALSE)</f>
        <v>0</v>
      </c>
      <c r="P240" s="3">
        <f>VLOOKUP(A240,'BalanceSheet 15-8-19'!$A$11:$CN$476,16,FALSE)</f>
        <v>0</v>
      </c>
      <c r="Q240" s="3">
        <f>VLOOKUP(A240,'BalanceSheet 15-8-19'!$A$11:$CN$476,17,FALSE)</f>
        <v>0</v>
      </c>
      <c r="R240" s="3">
        <f>VLOOKUP(A240,'BalanceSheet 15-8-19'!$A$11:$CN$476,18,FALSE)</f>
        <v>0</v>
      </c>
      <c r="S240" s="3">
        <f>VLOOKUP(A240,'BalanceSheet 15-8-19'!$A$11:$CN$476,19,FALSE)</f>
        <v>0</v>
      </c>
      <c r="T240" s="3">
        <f>VLOOKUP(A240,'BalanceSheet 15-8-19'!$A$11:$CN$476,20,FALSE)</f>
        <v>0</v>
      </c>
      <c r="U240" s="3">
        <f>VLOOKUP(A240,'BalanceSheet 15-8-19'!$A$11:$CN$476,21,FALSE)</f>
        <v>0</v>
      </c>
      <c r="V240" s="3">
        <f>VLOOKUP(A240,'BalanceSheet 15-8-19'!$A$11:$CN$476,22,FALSE)</f>
        <v>0</v>
      </c>
      <c r="W240" s="3">
        <f>VLOOKUP(A240,'BalanceSheet 15-8-19'!$A$11:$CN$476,23,FALSE)</f>
        <v>0</v>
      </c>
      <c r="X240" s="3">
        <f>VLOOKUP(A240,'BalanceSheet 15-8-19'!$A$11:$CN$476,24,FALSE)</f>
        <v>0</v>
      </c>
      <c r="Y240" s="3">
        <f>VLOOKUP(A240,'BalanceSheet 15-8-19'!$A$11:$CN$476,25,FALSE)</f>
        <v>0</v>
      </c>
      <c r="Z240" s="3">
        <f>VLOOKUP(A240,'BalanceSheet 15-8-19'!$A$11:$CN$476,26,FALSE)</f>
        <v>0</v>
      </c>
      <c r="AA240" s="3">
        <f>VLOOKUP(A240,'BalanceSheet 15-8-19'!$A$11:$CN$476,27,FALSE)</f>
        <v>0</v>
      </c>
      <c r="AB240" s="3">
        <f>VLOOKUP(A240,'BalanceSheet 15-8-19'!$A$11:$CN$476,28,FALSE)</f>
        <v>0</v>
      </c>
      <c r="AC240" s="3">
        <f>VLOOKUP(A240,'BalanceSheet 15-8-19'!$A$11:$CN$476,29,FALSE)</f>
        <v>0</v>
      </c>
      <c r="AD240" s="3">
        <f>VLOOKUP(A240,'BalanceSheet 15-8-19'!$A$11:$CN$476,30,FALSE)</f>
        <v>0</v>
      </c>
      <c r="AE240" s="3">
        <f>VLOOKUP(A240,'BalanceSheet 15-8-19'!$A$11:$CN$476,31,FALSE)</f>
        <v>0</v>
      </c>
      <c r="AF240" s="3">
        <f>VLOOKUP(A240,'BalanceSheet 15-8-19'!$A$11:$CN$476,32,FALSE)</f>
        <v>0</v>
      </c>
      <c r="AG240" s="3">
        <f>VLOOKUP(A240,'BalanceSheet 15-8-19'!$A$11:$CN$476,33,FALSE)</f>
        <v>0</v>
      </c>
      <c r="AH240" s="3">
        <f>VLOOKUP(A240,'BalanceSheet 15-8-19'!$A$11:$CN$476,34,FALSE)</f>
        <v>0</v>
      </c>
      <c r="AI240" s="3">
        <f>VLOOKUP(A240,'BalanceSheet 15-8-19'!$A$11:$CN$476,35,FALSE)</f>
        <v>0</v>
      </c>
      <c r="AJ240" s="3">
        <f>VLOOKUP(A240,'BalanceSheet 15-8-19'!$A$11:$CN$476,36,FALSE)</f>
        <v>0</v>
      </c>
      <c r="AK240" s="3">
        <f>VLOOKUP(A240,'BalanceSheet 15-8-19'!$A$11:$CN$476,37,FALSE)</f>
        <v>0</v>
      </c>
      <c r="AL240" s="3">
        <f>VLOOKUP(A240,'BalanceSheet 15-8-19'!$A$11:$CN$476,38,FALSE)</f>
        <v>0</v>
      </c>
      <c r="AM240" s="3">
        <f>VLOOKUP(A240,'BalanceSheet 15-8-19'!$A$11:$CN$476,39,FALSE)</f>
        <v>0</v>
      </c>
      <c r="AN240" s="3">
        <f>VLOOKUP(A240,'BalanceSheet 15-8-19'!$A$11:$CN$476,40,FALSE)</f>
        <v>0</v>
      </c>
      <c r="AO240" s="3">
        <f>VLOOKUP(A240,'BalanceSheet 15-8-19'!$A$11:$CN$476,41,FALSE)</f>
        <v>0</v>
      </c>
      <c r="AP240" s="3">
        <f>VLOOKUP(A240,'BalanceSheet 15-8-19'!$A$11:$CN$476,42,FALSE)</f>
        <v>0</v>
      </c>
      <c r="AQ240" s="3">
        <f>VLOOKUP(A240,'BalanceSheet 15-8-19'!$A$11:$CN$476,43,FALSE)</f>
        <v>0</v>
      </c>
      <c r="AR240" s="3">
        <f>VLOOKUP(A240,'BalanceSheet 15-8-19'!$A$11:$CN$476,44,FALSE)</f>
        <v>0</v>
      </c>
      <c r="AS240" s="3">
        <f>VLOOKUP(A240,'BalanceSheet 15-8-19'!$A$11:$CN$476,45,FALSE)</f>
        <v>0</v>
      </c>
      <c r="AT240" s="3">
        <f>VLOOKUP(A240,'BalanceSheet 15-8-19'!$A$11:$CN$476,46,FALSE)</f>
        <v>0</v>
      </c>
      <c r="AU240" s="3">
        <f>VLOOKUP(A240,'BalanceSheet 15-8-19'!$A$11:$CN$476,47,FALSE)</f>
        <v>0</v>
      </c>
      <c r="AV240" s="3">
        <f>VLOOKUP(A240,'BalanceSheet 15-8-19'!$A$11:$CN$476,48,FALSE)</f>
        <v>0</v>
      </c>
      <c r="AW240" s="3">
        <f>VLOOKUP(A240,'BalanceSheet 15-8-19'!$A$11:$CN$476,49,FALSE)</f>
        <v>0</v>
      </c>
      <c r="AX240" s="3">
        <f>VLOOKUP(A240,'BalanceSheet 15-8-19'!$A$11:$CN$476,50,FALSE)</f>
        <v>0</v>
      </c>
      <c r="AY240" s="3">
        <f>VLOOKUP(A240,'BalanceSheet 15-8-19'!$A$11:$CN$476,51,FALSE)</f>
        <v>0</v>
      </c>
      <c r="AZ240" s="3">
        <f>VLOOKUP(A240,'BalanceSheet 15-8-19'!$A$11:$CN$476,52,FALSE)</f>
        <v>0</v>
      </c>
      <c r="BA240" s="3">
        <f>VLOOKUP(A240,'BalanceSheet 15-8-19'!$A$11:$CN$476,53,FALSE)</f>
        <v>0</v>
      </c>
      <c r="BB240" s="3">
        <f>VLOOKUP(A240,'BalanceSheet 15-8-19'!$A$11:$CN$476,54,FALSE)</f>
        <v>0</v>
      </c>
      <c r="BC240" s="3">
        <f>VLOOKUP(A240,'BalanceSheet 15-8-19'!$A$11:$CN$476,55,FALSE)</f>
        <v>0</v>
      </c>
      <c r="BD240" s="3">
        <f>VLOOKUP(A240,'BalanceSheet 15-8-19'!$A$11:$CN$476,56,FALSE)</f>
        <v>0</v>
      </c>
      <c r="BE240" s="3">
        <f>VLOOKUP(A240,'BalanceSheet 15-8-19'!$A$11:$CN$476,57,FALSE)</f>
        <v>0</v>
      </c>
      <c r="BF240" s="3">
        <f>VLOOKUP(A240,'BalanceSheet 15-8-19'!$A$11:$CN$476,58,FALSE)</f>
        <v>0</v>
      </c>
      <c r="BG240" s="12">
        <f>VLOOKUP(A240,'BalanceSheet 15-8-19'!$A$11:$CN$476,59,FALSE)</f>
        <v>0</v>
      </c>
      <c r="BH240" s="3">
        <f>VLOOKUP(A240,'BalanceSheet 15-8-19'!$A$11:$CN$476,60,FALSE)</f>
        <v>0</v>
      </c>
      <c r="BI240" s="3">
        <f>VLOOKUP(A240,'BalanceSheet 15-8-19'!$A$11:$CN$476,61,FALSE)</f>
        <v>0</v>
      </c>
      <c r="BJ240" s="3">
        <f>VLOOKUP(A240,'BalanceSheet 15-8-19'!$A$11:$CN$476,62,FALSE)</f>
        <v>0</v>
      </c>
      <c r="BK240" s="3"/>
      <c r="BL240" s="3">
        <f>VLOOKUP(A240,'BalanceSheet 15-8-19'!$A$11:$CN$476,64,FALSE)</f>
        <v>0</v>
      </c>
      <c r="BM240" s="3">
        <f>VLOOKUP(A240,'BalanceSheet 15-8-19'!$A$11:$CN$476,65,FALSE)</f>
        <v>0</v>
      </c>
      <c r="BN240" s="3">
        <f>VLOOKUP(A240,'BalanceSheet 15-8-19'!$A$11:$CN$476,66,FALSE)</f>
        <v>0</v>
      </c>
      <c r="BO240" s="3">
        <f>VLOOKUP(A240,'BalanceSheet 15-8-19'!$A$11:$CN$476,67,FALSE)</f>
        <v>0</v>
      </c>
      <c r="BP240" s="3">
        <f>VLOOKUP(A240,'BalanceSheet 15-8-19'!$A$11:$CN$476,68,FALSE)</f>
        <v>0</v>
      </c>
      <c r="BQ240" s="3">
        <f>VLOOKUP(A240,'BalanceSheet 15-8-19'!$A$11:$CN$476,69,FALSE)</f>
        <v>0</v>
      </c>
      <c r="BR240" s="3">
        <f>VLOOKUP(A240,'BalanceSheet 15-8-19'!$A$11:$CN$476,70,FALSE)</f>
        <v>0</v>
      </c>
      <c r="BS240" s="3">
        <f>VLOOKUP(A240,'BalanceSheet 15-8-19'!$A$11:$CN$476,71,FALSE)</f>
        <v>0</v>
      </c>
      <c r="BT240" s="3">
        <f>VLOOKUP(A240,'BalanceSheet 15-8-19'!$A$11:$CN$476,72,FALSE)</f>
        <v>0</v>
      </c>
      <c r="BU240" s="3">
        <f>VLOOKUP(A240,'BalanceSheet 15-8-19'!$A$11:$CN$476,73,FALSE)</f>
        <v>0</v>
      </c>
      <c r="BV240" s="3">
        <f>VLOOKUP(A240,'BalanceSheet 15-8-19'!$A$11:$CN$476,74,FALSE)</f>
        <v>0</v>
      </c>
      <c r="BW240" s="3">
        <f>VLOOKUP(A240,'BalanceSheet 15-8-19'!$A$11:$CN$476,75,FALSE)</f>
        <v>0</v>
      </c>
      <c r="BX240" s="3">
        <f>VLOOKUP(A240,'BalanceSheet 15-8-19'!$A$11:$CN$476,76,FALSE)</f>
        <v>0</v>
      </c>
      <c r="BY240" s="3">
        <f>VLOOKUP(A240,'BalanceSheet 15-8-19'!$A$11:$CN$476,77,FALSE)</f>
        <v>0</v>
      </c>
      <c r="BZ240" s="3">
        <f>VLOOKUP(A240,'BalanceSheet 15-8-19'!$A$11:$CN$476,78,FALSE)</f>
        <v>0</v>
      </c>
      <c r="CA240" s="3">
        <f>VLOOKUP(A240,'BalanceSheet 15-8-19'!$A$11:$CN$476,79,FALSE)</f>
        <v>0</v>
      </c>
      <c r="CB240" s="3">
        <f>VLOOKUP(A240,'BalanceSheet 15-8-19'!$A$11:$CN$476,80,FALSE)</f>
        <v>0</v>
      </c>
      <c r="CC240" s="3">
        <f>VLOOKUP(A240,'BalanceSheet 15-8-19'!$A$11:$CN$476,81,FALSE)</f>
        <v>0</v>
      </c>
      <c r="CD240" s="3">
        <f>VLOOKUP(A240,'BalanceSheet 15-8-19'!$A$11:$CN$476,82,FALSE)</f>
        <v>0</v>
      </c>
      <c r="CE240" s="3">
        <f>VLOOKUP(A240,'BalanceSheet 15-8-19'!$A$11:$CN$476,83,FALSE)</f>
        <v>0</v>
      </c>
      <c r="CF240" s="3">
        <f>VLOOKUP(A240,'BalanceSheet 15-8-19'!$A$11:$CN$476,84,FALSE)</f>
        <v>0</v>
      </c>
      <c r="CG240" s="3">
        <f>VLOOKUP(A240,'BalanceSheet 15-8-19'!$A$11:$CN$476,85,FALSE)</f>
        <v>0</v>
      </c>
      <c r="CH240" s="3">
        <f>VLOOKUP(A240,'BalanceSheet 15-8-19'!$A$11:$CN$476,86,FALSE)</f>
        <v>0</v>
      </c>
      <c r="CI240" s="3">
        <f>VLOOKUP(A240,'BalanceSheet 15-8-19'!$A$11:$CN$476,87,FALSE)</f>
        <v>0</v>
      </c>
      <c r="CJ240" s="3">
        <f>VLOOKUP(A240,'BalanceSheet 15-8-19'!$A$11:$CN$476,88,FALSE)</f>
        <v>0</v>
      </c>
      <c r="CK240" s="3">
        <f>VLOOKUP(A240,'BalanceSheet 15-8-19'!$A$11:$CN$476,89,FALSE)</f>
        <v>0</v>
      </c>
      <c r="CL240" s="3">
        <f>VLOOKUP(A240,'BalanceSheet 15-8-19'!$A$11:$CN$476,90,FALSE)</f>
        <v>0</v>
      </c>
      <c r="CM240" s="3">
        <f>VLOOKUP(A240,'BalanceSheet 15-8-19'!$A$11:$CN$476,91,FALSE)</f>
        <v>0</v>
      </c>
      <c r="CN240" s="3">
        <f>VLOOKUP(A240,'BalanceSheet 15-8-19'!$A$11:$CS$476,92,FALSE)</f>
        <v>0</v>
      </c>
      <c r="CO240" s="3">
        <f>VLOOKUP(A240,'BalanceSheet 15-8-19'!$A$11:$CS$476,93,FALSE)</f>
        <v>0</v>
      </c>
      <c r="CP240" s="3">
        <f>VLOOKUP(A240,'BalanceSheet 15-8-19'!$A$11:$CS$476,94,FALSE)</f>
        <v>0</v>
      </c>
      <c r="CQ240" s="3">
        <f>VLOOKUP(A240,'BalanceSheet 15-8-19'!$A$11:$CS$476,95,FALSE)</f>
        <v>0</v>
      </c>
      <c r="CR240" s="3">
        <f>VLOOKUP(A240,'BalanceSheet 15-8-19'!$A$11:$CS$476,96,FALSE)</f>
        <v>0</v>
      </c>
      <c r="CS240" s="3">
        <f t="shared" si="20"/>
        <v>0</v>
      </c>
      <c r="CU240" s="19">
        <f>CS240-('BalanceSheet 15-8-19'!CS240-'BalanceSheet 15-8-19'!CV240-'BalanceSheet 15-8-19'!CW240)</f>
        <v>0</v>
      </c>
      <c r="CW240" s="132">
        <f t="shared" si="21"/>
        <v>0</v>
      </c>
      <c r="CZ240" s="148">
        <f>HLOOKUP(A240,CJE!$I$5:$TV$2054,2050, FALSE)</f>
        <v>-6297195</v>
      </c>
      <c r="DB240" s="148">
        <f t="shared" si="22"/>
        <v>-6297195</v>
      </c>
    </row>
    <row r="241" spans="1:106" x14ac:dyDescent="0.2">
      <c r="A241" s="3" t="str">
        <f>'BalanceSheet 15-8-19'!A241</f>
        <v>300-101-17 - Bitmakers Pte Ltd</v>
      </c>
      <c r="B241" s="3">
        <f>VLOOKUP(A241,'BalanceSheet 15-8-19'!$A$11:$CN$476,2,FALSE)</f>
        <v>0</v>
      </c>
      <c r="C241" s="3">
        <f>VLOOKUP(A241,'BalanceSheet 15-8-19'!$A$11:$CN$476,3,FALSE)</f>
        <v>0</v>
      </c>
      <c r="D241" s="3">
        <f>VLOOKUP(A241,'BalanceSheet 15-8-19'!$A$11:$CN$476,4,FALSE)</f>
        <v>0</v>
      </c>
      <c r="E241" s="3">
        <f>VLOOKUP(A241,'BalanceSheet 15-8-19'!$A$11:$CN$476,5,FALSE)</f>
        <v>0</v>
      </c>
      <c r="F241" s="3">
        <f>VLOOKUP(A241,'BalanceSheet 15-8-19'!$A$11:$CN$476,6,FALSE)</f>
        <v>0</v>
      </c>
      <c r="G241" s="3">
        <f>VLOOKUP(A241,'BalanceSheet 15-8-19'!$A$11:$CN$476,7,FALSE)</f>
        <v>0</v>
      </c>
      <c r="H241" s="3">
        <f>VLOOKUP(A241,'BalanceSheet 15-8-19'!$A$11:$CN$476,8,FALSE)</f>
        <v>0</v>
      </c>
      <c r="I241" s="3">
        <f>VLOOKUP(A241,'BalanceSheet 15-8-19'!$A$11:$CN$476,9,FALSE)</f>
        <v>0</v>
      </c>
      <c r="J241" s="3"/>
      <c r="K241" s="3">
        <f>VLOOKUP(A241,'BalanceSheet 15-8-19'!$A$11:$CN$476,11,FALSE)</f>
        <v>0</v>
      </c>
      <c r="L241" s="3">
        <f>VLOOKUP(A241,'BalanceSheet 15-8-19'!$A$11:$CN$476,12,FALSE)</f>
        <v>0</v>
      </c>
      <c r="M241" s="3">
        <f>VLOOKUP(A241,'BalanceSheet 15-8-19'!$A$11:$CN$476,13,FALSE)</f>
        <v>0</v>
      </c>
      <c r="N241" s="3">
        <f>VLOOKUP(A241,'BalanceSheet 15-8-19'!$A$11:$CN$476,14,FALSE)</f>
        <v>0</v>
      </c>
      <c r="O241" s="3">
        <f>VLOOKUP(A241,'BalanceSheet 15-8-19'!$A$11:$CN$476,15,FALSE)</f>
        <v>0</v>
      </c>
      <c r="P241" s="3">
        <f>VLOOKUP(A241,'BalanceSheet 15-8-19'!$A$11:$CN$476,16,FALSE)</f>
        <v>0</v>
      </c>
      <c r="Q241" s="3">
        <f>VLOOKUP(A241,'BalanceSheet 15-8-19'!$A$11:$CN$476,17,FALSE)</f>
        <v>0</v>
      </c>
      <c r="R241" s="3">
        <f>VLOOKUP(A241,'BalanceSheet 15-8-19'!$A$11:$CN$476,18,FALSE)</f>
        <v>0</v>
      </c>
      <c r="S241" s="3">
        <f>VLOOKUP(A241,'BalanceSheet 15-8-19'!$A$11:$CN$476,19,FALSE)</f>
        <v>0</v>
      </c>
      <c r="T241" s="3">
        <f>VLOOKUP(A241,'BalanceSheet 15-8-19'!$A$11:$CN$476,20,FALSE)</f>
        <v>0</v>
      </c>
      <c r="U241" s="3">
        <f>VLOOKUP(A241,'BalanceSheet 15-8-19'!$A$11:$CN$476,21,FALSE)</f>
        <v>0</v>
      </c>
      <c r="V241" s="3">
        <f>VLOOKUP(A241,'BalanceSheet 15-8-19'!$A$11:$CN$476,22,FALSE)</f>
        <v>0</v>
      </c>
      <c r="W241" s="3">
        <f>VLOOKUP(A241,'BalanceSheet 15-8-19'!$A$11:$CN$476,23,FALSE)</f>
        <v>0</v>
      </c>
      <c r="X241" s="3">
        <f>VLOOKUP(A241,'BalanceSheet 15-8-19'!$A$11:$CN$476,24,FALSE)</f>
        <v>0</v>
      </c>
      <c r="Y241" s="3">
        <f>VLOOKUP(A241,'BalanceSheet 15-8-19'!$A$11:$CN$476,25,FALSE)</f>
        <v>0</v>
      </c>
      <c r="Z241" s="3">
        <f>VLOOKUP(A241,'BalanceSheet 15-8-19'!$A$11:$CN$476,26,FALSE)</f>
        <v>0</v>
      </c>
      <c r="AA241" s="3">
        <f>VLOOKUP(A241,'BalanceSheet 15-8-19'!$A$11:$CN$476,27,FALSE)</f>
        <v>0</v>
      </c>
      <c r="AB241" s="3">
        <f>VLOOKUP(A241,'BalanceSheet 15-8-19'!$A$11:$CN$476,28,FALSE)</f>
        <v>0</v>
      </c>
      <c r="AC241" s="3">
        <f>VLOOKUP(A241,'BalanceSheet 15-8-19'!$A$11:$CN$476,29,FALSE)</f>
        <v>0</v>
      </c>
      <c r="AD241" s="3">
        <f>VLOOKUP(A241,'BalanceSheet 15-8-19'!$A$11:$CN$476,30,FALSE)</f>
        <v>0</v>
      </c>
      <c r="AE241" s="3">
        <f>VLOOKUP(A241,'BalanceSheet 15-8-19'!$A$11:$CN$476,31,FALSE)</f>
        <v>0</v>
      </c>
      <c r="AF241" s="3">
        <f>VLOOKUP(A241,'BalanceSheet 15-8-19'!$A$11:$CN$476,32,FALSE)</f>
        <v>0</v>
      </c>
      <c r="AG241" s="3">
        <f>VLOOKUP(A241,'BalanceSheet 15-8-19'!$A$11:$CN$476,33,FALSE)</f>
        <v>0</v>
      </c>
      <c r="AH241" s="3">
        <f>VLOOKUP(A241,'BalanceSheet 15-8-19'!$A$11:$CN$476,34,FALSE)</f>
        <v>0</v>
      </c>
      <c r="AI241" s="3">
        <f>VLOOKUP(A241,'BalanceSheet 15-8-19'!$A$11:$CN$476,35,FALSE)</f>
        <v>0</v>
      </c>
      <c r="AJ241" s="3">
        <f>VLOOKUP(A241,'BalanceSheet 15-8-19'!$A$11:$CN$476,36,FALSE)</f>
        <v>0</v>
      </c>
      <c r="AK241" s="3">
        <f>VLOOKUP(A241,'BalanceSheet 15-8-19'!$A$11:$CN$476,37,FALSE)</f>
        <v>0</v>
      </c>
      <c r="AL241" s="3">
        <f>VLOOKUP(A241,'BalanceSheet 15-8-19'!$A$11:$CN$476,38,FALSE)</f>
        <v>0</v>
      </c>
      <c r="AM241" s="3">
        <f>VLOOKUP(A241,'BalanceSheet 15-8-19'!$A$11:$CN$476,39,FALSE)</f>
        <v>0</v>
      </c>
      <c r="AN241" s="3">
        <f>VLOOKUP(A241,'BalanceSheet 15-8-19'!$A$11:$CN$476,40,FALSE)</f>
        <v>0</v>
      </c>
      <c r="AO241" s="3">
        <f>VLOOKUP(A241,'BalanceSheet 15-8-19'!$A$11:$CN$476,41,FALSE)</f>
        <v>0</v>
      </c>
      <c r="AP241" s="3">
        <f>VLOOKUP(A241,'BalanceSheet 15-8-19'!$A$11:$CN$476,42,FALSE)</f>
        <v>0</v>
      </c>
      <c r="AQ241" s="3">
        <f>VLOOKUP(A241,'BalanceSheet 15-8-19'!$A$11:$CN$476,43,FALSE)</f>
        <v>0</v>
      </c>
      <c r="AR241" s="3">
        <f>VLOOKUP(A241,'BalanceSheet 15-8-19'!$A$11:$CN$476,44,FALSE)</f>
        <v>0</v>
      </c>
      <c r="AS241" s="3">
        <f>VLOOKUP(A241,'BalanceSheet 15-8-19'!$A$11:$CN$476,45,FALSE)</f>
        <v>0</v>
      </c>
      <c r="AT241" s="3">
        <f>VLOOKUP(A241,'BalanceSheet 15-8-19'!$A$11:$CN$476,46,FALSE)</f>
        <v>0</v>
      </c>
      <c r="AU241" s="3">
        <f>VLOOKUP(A241,'BalanceSheet 15-8-19'!$A$11:$CN$476,47,FALSE)</f>
        <v>0</v>
      </c>
      <c r="AV241" s="3">
        <f>VLOOKUP(A241,'BalanceSheet 15-8-19'!$A$11:$CN$476,48,FALSE)</f>
        <v>0</v>
      </c>
      <c r="AW241" s="3">
        <f>VLOOKUP(A241,'BalanceSheet 15-8-19'!$A$11:$CN$476,49,FALSE)</f>
        <v>0</v>
      </c>
      <c r="AX241" s="3">
        <f>VLOOKUP(A241,'BalanceSheet 15-8-19'!$A$11:$CN$476,50,FALSE)</f>
        <v>0</v>
      </c>
      <c r="AY241" s="3">
        <f>VLOOKUP(A241,'BalanceSheet 15-8-19'!$A$11:$CN$476,51,FALSE)</f>
        <v>0</v>
      </c>
      <c r="AZ241" s="3">
        <f>VLOOKUP(A241,'BalanceSheet 15-8-19'!$A$11:$CN$476,52,FALSE)</f>
        <v>0</v>
      </c>
      <c r="BA241" s="3">
        <f>VLOOKUP(A241,'BalanceSheet 15-8-19'!$A$11:$CN$476,53,FALSE)</f>
        <v>0</v>
      </c>
      <c r="BB241" s="3">
        <f>VLOOKUP(A241,'BalanceSheet 15-8-19'!$A$11:$CN$476,54,FALSE)</f>
        <v>0</v>
      </c>
      <c r="BC241" s="3">
        <f>VLOOKUP(A241,'BalanceSheet 15-8-19'!$A$11:$CN$476,55,FALSE)</f>
        <v>0</v>
      </c>
      <c r="BD241" s="3">
        <f>VLOOKUP(A241,'BalanceSheet 15-8-19'!$A$11:$CN$476,56,FALSE)</f>
        <v>0</v>
      </c>
      <c r="BE241" s="3">
        <f>VLOOKUP(A241,'BalanceSheet 15-8-19'!$A$11:$CN$476,57,FALSE)</f>
        <v>0</v>
      </c>
      <c r="BF241" s="3">
        <f>VLOOKUP(A241,'BalanceSheet 15-8-19'!$A$11:$CN$476,58,FALSE)</f>
        <v>0</v>
      </c>
      <c r="BG241" s="12">
        <f>VLOOKUP(A241,'BalanceSheet 15-8-19'!$A$11:$CN$476,59,FALSE)</f>
        <v>0</v>
      </c>
      <c r="BH241" s="3">
        <f>VLOOKUP(A241,'BalanceSheet 15-8-19'!$A$11:$CN$476,60,FALSE)</f>
        <v>0</v>
      </c>
      <c r="BI241" s="3">
        <f>VLOOKUP(A241,'BalanceSheet 15-8-19'!$A$11:$CN$476,61,FALSE)</f>
        <v>0</v>
      </c>
      <c r="BJ241" s="3">
        <f>VLOOKUP(A241,'BalanceSheet 15-8-19'!$A$11:$CN$476,62,FALSE)</f>
        <v>0</v>
      </c>
      <c r="BK241" s="3"/>
      <c r="BL241" s="3">
        <f>VLOOKUP(A241,'BalanceSheet 15-8-19'!$A$11:$CN$476,64,FALSE)</f>
        <v>0</v>
      </c>
      <c r="BM241" s="3">
        <f>VLOOKUP(A241,'BalanceSheet 15-8-19'!$A$11:$CN$476,65,FALSE)</f>
        <v>0</v>
      </c>
      <c r="BN241" s="3">
        <f>VLOOKUP(A241,'BalanceSheet 15-8-19'!$A$11:$CN$476,66,FALSE)</f>
        <v>0</v>
      </c>
      <c r="BO241" s="3">
        <f>VLOOKUP(A241,'BalanceSheet 15-8-19'!$A$11:$CN$476,67,FALSE)</f>
        <v>0</v>
      </c>
      <c r="BP241" s="3">
        <f>VLOOKUP(A241,'BalanceSheet 15-8-19'!$A$11:$CN$476,68,FALSE)</f>
        <v>0</v>
      </c>
      <c r="BQ241" s="3">
        <f>VLOOKUP(A241,'BalanceSheet 15-8-19'!$A$11:$CN$476,69,FALSE)</f>
        <v>0</v>
      </c>
      <c r="BR241" s="3">
        <f>VLOOKUP(A241,'BalanceSheet 15-8-19'!$A$11:$CN$476,70,FALSE)</f>
        <v>0</v>
      </c>
      <c r="BS241" s="3">
        <f>VLOOKUP(A241,'BalanceSheet 15-8-19'!$A$11:$CN$476,71,FALSE)</f>
        <v>0</v>
      </c>
      <c r="BT241" s="3">
        <f>VLOOKUP(A241,'BalanceSheet 15-8-19'!$A$11:$CN$476,72,FALSE)</f>
        <v>0</v>
      </c>
      <c r="BU241" s="3">
        <f>VLOOKUP(A241,'BalanceSheet 15-8-19'!$A$11:$CN$476,73,FALSE)</f>
        <v>0</v>
      </c>
      <c r="BV241" s="3">
        <f>VLOOKUP(A241,'BalanceSheet 15-8-19'!$A$11:$CN$476,74,FALSE)</f>
        <v>0</v>
      </c>
      <c r="BW241" s="3">
        <f>VLOOKUP(A241,'BalanceSheet 15-8-19'!$A$11:$CN$476,75,FALSE)</f>
        <v>0</v>
      </c>
      <c r="BX241" s="3">
        <f>VLOOKUP(A241,'BalanceSheet 15-8-19'!$A$11:$CN$476,76,FALSE)</f>
        <v>0</v>
      </c>
      <c r="BY241" s="3">
        <f>VLOOKUP(A241,'BalanceSheet 15-8-19'!$A$11:$CN$476,77,FALSE)</f>
        <v>0</v>
      </c>
      <c r="BZ241" s="3">
        <f>VLOOKUP(A241,'BalanceSheet 15-8-19'!$A$11:$CN$476,78,FALSE)</f>
        <v>0</v>
      </c>
      <c r="CA241" s="3">
        <f>VLOOKUP(A241,'BalanceSheet 15-8-19'!$A$11:$CN$476,79,FALSE)</f>
        <v>0</v>
      </c>
      <c r="CB241" s="3">
        <f>VLOOKUP(A241,'BalanceSheet 15-8-19'!$A$11:$CN$476,80,FALSE)</f>
        <v>0</v>
      </c>
      <c r="CC241" s="3">
        <f>VLOOKUP(A241,'BalanceSheet 15-8-19'!$A$11:$CN$476,81,FALSE)</f>
        <v>0</v>
      </c>
      <c r="CD241" s="3">
        <f>VLOOKUP(A241,'BalanceSheet 15-8-19'!$A$11:$CN$476,82,FALSE)</f>
        <v>0</v>
      </c>
      <c r="CE241" s="3">
        <f>VLOOKUP(A241,'BalanceSheet 15-8-19'!$A$11:$CN$476,83,FALSE)</f>
        <v>0</v>
      </c>
      <c r="CF241" s="3">
        <f>VLOOKUP(A241,'BalanceSheet 15-8-19'!$A$11:$CN$476,84,FALSE)</f>
        <v>0</v>
      </c>
      <c r="CG241" s="3">
        <f>VLOOKUP(A241,'BalanceSheet 15-8-19'!$A$11:$CN$476,85,FALSE)</f>
        <v>0</v>
      </c>
      <c r="CH241" s="3">
        <f>VLOOKUP(A241,'BalanceSheet 15-8-19'!$A$11:$CN$476,86,FALSE)</f>
        <v>0</v>
      </c>
      <c r="CI241" s="3">
        <f>VLOOKUP(A241,'BalanceSheet 15-8-19'!$A$11:$CN$476,87,FALSE)</f>
        <v>0</v>
      </c>
      <c r="CJ241" s="3">
        <f>VLOOKUP(A241,'BalanceSheet 15-8-19'!$A$11:$CN$476,88,FALSE)</f>
        <v>0</v>
      </c>
      <c r="CK241" s="3">
        <f>VLOOKUP(A241,'BalanceSheet 15-8-19'!$A$11:$CN$476,89,FALSE)</f>
        <v>0</v>
      </c>
      <c r="CL241" s="3">
        <f>VLOOKUP(A241,'BalanceSheet 15-8-19'!$A$11:$CN$476,90,FALSE)</f>
        <v>0</v>
      </c>
      <c r="CM241" s="3">
        <f>VLOOKUP(A241,'BalanceSheet 15-8-19'!$A$11:$CN$476,91,FALSE)</f>
        <v>0</v>
      </c>
      <c r="CN241" s="3">
        <f>VLOOKUP(A241,'BalanceSheet 15-8-19'!$A$11:$CS$476,92,FALSE)</f>
        <v>0</v>
      </c>
      <c r="CO241" s="3">
        <f>VLOOKUP(A241,'BalanceSheet 15-8-19'!$A$11:$CS$476,93,FALSE)</f>
        <v>0</v>
      </c>
      <c r="CP241" s="3">
        <f>VLOOKUP(A241,'BalanceSheet 15-8-19'!$A$11:$CS$476,94,FALSE)</f>
        <v>0</v>
      </c>
      <c r="CQ241" s="3">
        <f>VLOOKUP(A241,'BalanceSheet 15-8-19'!$A$11:$CS$476,95,FALSE)</f>
        <v>0</v>
      </c>
      <c r="CR241" s="3">
        <f>VLOOKUP(A241,'BalanceSheet 15-8-19'!$A$11:$CS$476,96,FALSE)</f>
        <v>0</v>
      </c>
      <c r="CS241" s="3">
        <f t="shared" si="20"/>
        <v>0</v>
      </c>
      <c r="CU241" s="19">
        <f>CS241-('BalanceSheet 15-8-19'!CS241-'BalanceSheet 15-8-19'!CV241-'BalanceSheet 15-8-19'!CW241)</f>
        <v>0</v>
      </c>
      <c r="CW241" s="132">
        <f t="shared" si="21"/>
        <v>0</v>
      </c>
      <c r="CZ241" s="148">
        <f>HLOOKUP(A241,CJE!$I$5:$TV$2054,2050, FALSE)</f>
        <v>42000</v>
      </c>
      <c r="DB241" s="148">
        <f t="shared" si="22"/>
        <v>42000</v>
      </c>
    </row>
    <row r="242" spans="1:106" x14ac:dyDescent="0.2">
      <c r="A242" s="3" t="str">
        <f>'BalanceSheet 15-8-19'!A242</f>
        <v>300-101-18 - Digital Endeavor Pte Ltd</v>
      </c>
      <c r="B242" s="3">
        <f>VLOOKUP(A242,'BalanceSheet 15-8-19'!$A$11:$CN$476,2,FALSE)</f>
        <v>0</v>
      </c>
      <c r="C242" s="3">
        <f>VLOOKUP(A242,'BalanceSheet 15-8-19'!$A$11:$CN$476,3,FALSE)</f>
        <v>0</v>
      </c>
      <c r="D242" s="3">
        <f>VLOOKUP(A242,'BalanceSheet 15-8-19'!$A$11:$CN$476,4,FALSE)</f>
        <v>0</v>
      </c>
      <c r="E242" s="3">
        <f>VLOOKUP(A242,'BalanceSheet 15-8-19'!$A$11:$CN$476,5,FALSE)</f>
        <v>0</v>
      </c>
      <c r="F242" s="3">
        <f>VLOOKUP(A242,'BalanceSheet 15-8-19'!$A$11:$CN$476,6,FALSE)</f>
        <v>0</v>
      </c>
      <c r="G242" s="3">
        <f>VLOOKUP(A242,'BalanceSheet 15-8-19'!$A$11:$CN$476,7,FALSE)</f>
        <v>0</v>
      </c>
      <c r="H242" s="3">
        <f>VLOOKUP(A242,'BalanceSheet 15-8-19'!$A$11:$CN$476,8,FALSE)</f>
        <v>0</v>
      </c>
      <c r="I242" s="3">
        <f>VLOOKUP(A242,'BalanceSheet 15-8-19'!$A$11:$CN$476,9,FALSE)</f>
        <v>0</v>
      </c>
      <c r="J242" s="3"/>
      <c r="K242" s="3">
        <f>VLOOKUP(A242,'BalanceSheet 15-8-19'!$A$11:$CN$476,11,FALSE)</f>
        <v>0</v>
      </c>
      <c r="L242" s="3">
        <f>VLOOKUP(A242,'BalanceSheet 15-8-19'!$A$11:$CN$476,12,FALSE)</f>
        <v>0</v>
      </c>
      <c r="M242" s="3">
        <f>VLOOKUP(A242,'BalanceSheet 15-8-19'!$A$11:$CN$476,13,FALSE)</f>
        <v>0</v>
      </c>
      <c r="N242" s="3">
        <f>VLOOKUP(A242,'BalanceSheet 15-8-19'!$A$11:$CN$476,14,FALSE)</f>
        <v>0</v>
      </c>
      <c r="O242" s="3">
        <f>VLOOKUP(A242,'BalanceSheet 15-8-19'!$A$11:$CN$476,15,FALSE)</f>
        <v>0</v>
      </c>
      <c r="P242" s="3">
        <f>VLOOKUP(A242,'BalanceSheet 15-8-19'!$A$11:$CN$476,16,FALSE)</f>
        <v>0</v>
      </c>
      <c r="Q242" s="3">
        <f>VLOOKUP(A242,'BalanceSheet 15-8-19'!$A$11:$CN$476,17,FALSE)</f>
        <v>0</v>
      </c>
      <c r="R242" s="3">
        <f>VLOOKUP(A242,'BalanceSheet 15-8-19'!$A$11:$CN$476,18,FALSE)</f>
        <v>0</v>
      </c>
      <c r="S242" s="3">
        <f>VLOOKUP(A242,'BalanceSheet 15-8-19'!$A$11:$CN$476,19,FALSE)</f>
        <v>0</v>
      </c>
      <c r="T242" s="3">
        <f>VLOOKUP(A242,'BalanceSheet 15-8-19'!$A$11:$CN$476,20,FALSE)</f>
        <v>0</v>
      </c>
      <c r="U242" s="3">
        <f>VLOOKUP(A242,'BalanceSheet 15-8-19'!$A$11:$CN$476,21,FALSE)</f>
        <v>0</v>
      </c>
      <c r="V242" s="3">
        <f>VLOOKUP(A242,'BalanceSheet 15-8-19'!$A$11:$CN$476,22,FALSE)</f>
        <v>0</v>
      </c>
      <c r="W242" s="3">
        <f>VLOOKUP(A242,'BalanceSheet 15-8-19'!$A$11:$CN$476,23,FALSE)</f>
        <v>0</v>
      </c>
      <c r="X242" s="3">
        <f>VLOOKUP(A242,'BalanceSheet 15-8-19'!$A$11:$CN$476,24,FALSE)</f>
        <v>0</v>
      </c>
      <c r="Y242" s="3">
        <f>VLOOKUP(A242,'BalanceSheet 15-8-19'!$A$11:$CN$476,25,FALSE)</f>
        <v>0</v>
      </c>
      <c r="Z242" s="3">
        <f>VLOOKUP(A242,'BalanceSheet 15-8-19'!$A$11:$CN$476,26,FALSE)</f>
        <v>0</v>
      </c>
      <c r="AA242" s="3">
        <f>VLOOKUP(A242,'BalanceSheet 15-8-19'!$A$11:$CN$476,27,FALSE)</f>
        <v>0</v>
      </c>
      <c r="AB242" s="3">
        <f>VLOOKUP(A242,'BalanceSheet 15-8-19'!$A$11:$CN$476,28,FALSE)</f>
        <v>0</v>
      </c>
      <c r="AC242" s="3">
        <f>VLOOKUP(A242,'BalanceSheet 15-8-19'!$A$11:$CN$476,29,FALSE)</f>
        <v>0</v>
      </c>
      <c r="AD242" s="3">
        <f>VLOOKUP(A242,'BalanceSheet 15-8-19'!$A$11:$CN$476,30,FALSE)</f>
        <v>0</v>
      </c>
      <c r="AE242" s="3">
        <f>VLOOKUP(A242,'BalanceSheet 15-8-19'!$A$11:$CN$476,31,FALSE)</f>
        <v>0</v>
      </c>
      <c r="AF242" s="3">
        <f>VLOOKUP(A242,'BalanceSheet 15-8-19'!$A$11:$CN$476,32,FALSE)</f>
        <v>0</v>
      </c>
      <c r="AG242" s="3">
        <f>VLOOKUP(A242,'BalanceSheet 15-8-19'!$A$11:$CN$476,33,FALSE)</f>
        <v>0</v>
      </c>
      <c r="AH242" s="3">
        <f>VLOOKUP(A242,'BalanceSheet 15-8-19'!$A$11:$CN$476,34,FALSE)</f>
        <v>0</v>
      </c>
      <c r="AI242" s="3">
        <f>VLOOKUP(A242,'BalanceSheet 15-8-19'!$A$11:$CN$476,35,FALSE)</f>
        <v>0</v>
      </c>
      <c r="AJ242" s="3">
        <f>VLOOKUP(A242,'BalanceSheet 15-8-19'!$A$11:$CN$476,36,FALSE)</f>
        <v>0</v>
      </c>
      <c r="AK242" s="3">
        <f>VLOOKUP(A242,'BalanceSheet 15-8-19'!$A$11:$CN$476,37,FALSE)</f>
        <v>0</v>
      </c>
      <c r="AL242" s="3">
        <f>VLOOKUP(A242,'BalanceSheet 15-8-19'!$A$11:$CN$476,38,FALSE)</f>
        <v>0</v>
      </c>
      <c r="AM242" s="3">
        <f>VLOOKUP(A242,'BalanceSheet 15-8-19'!$A$11:$CN$476,39,FALSE)</f>
        <v>0</v>
      </c>
      <c r="AN242" s="3">
        <f>VLOOKUP(A242,'BalanceSheet 15-8-19'!$A$11:$CN$476,40,FALSE)</f>
        <v>0</v>
      </c>
      <c r="AO242" s="3">
        <f>VLOOKUP(A242,'BalanceSheet 15-8-19'!$A$11:$CN$476,41,FALSE)</f>
        <v>0</v>
      </c>
      <c r="AP242" s="3">
        <f>VLOOKUP(A242,'BalanceSheet 15-8-19'!$A$11:$CN$476,42,FALSE)</f>
        <v>0</v>
      </c>
      <c r="AQ242" s="3">
        <f>VLOOKUP(A242,'BalanceSheet 15-8-19'!$A$11:$CN$476,43,FALSE)</f>
        <v>0</v>
      </c>
      <c r="AR242" s="3">
        <f>VLOOKUP(A242,'BalanceSheet 15-8-19'!$A$11:$CN$476,44,FALSE)</f>
        <v>0</v>
      </c>
      <c r="AS242" s="3">
        <f>VLOOKUP(A242,'BalanceSheet 15-8-19'!$A$11:$CN$476,45,FALSE)</f>
        <v>0</v>
      </c>
      <c r="AT242" s="3">
        <f>VLOOKUP(A242,'BalanceSheet 15-8-19'!$A$11:$CN$476,46,FALSE)</f>
        <v>0</v>
      </c>
      <c r="AU242" s="3">
        <f>VLOOKUP(A242,'BalanceSheet 15-8-19'!$A$11:$CN$476,47,FALSE)</f>
        <v>0</v>
      </c>
      <c r="AV242" s="3">
        <f>VLOOKUP(A242,'BalanceSheet 15-8-19'!$A$11:$CN$476,48,FALSE)</f>
        <v>0</v>
      </c>
      <c r="AW242" s="3">
        <f>VLOOKUP(A242,'BalanceSheet 15-8-19'!$A$11:$CN$476,49,FALSE)</f>
        <v>0</v>
      </c>
      <c r="AX242" s="3">
        <f>VLOOKUP(A242,'BalanceSheet 15-8-19'!$A$11:$CN$476,50,FALSE)</f>
        <v>0</v>
      </c>
      <c r="AY242" s="3">
        <f>VLOOKUP(A242,'BalanceSheet 15-8-19'!$A$11:$CN$476,51,FALSE)</f>
        <v>0</v>
      </c>
      <c r="AZ242" s="3">
        <f>VLOOKUP(A242,'BalanceSheet 15-8-19'!$A$11:$CN$476,52,FALSE)</f>
        <v>0</v>
      </c>
      <c r="BA242" s="3">
        <f>VLOOKUP(A242,'BalanceSheet 15-8-19'!$A$11:$CN$476,53,FALSE)</f>
        <v>0</v>
      </c>
      <c r="BB242" s="3">
        <f>VLOOKUP(A242,'BalanceSheet 15-8-19'!$A$11:$CN$476,54,FALSE)</f>
        <v>0</v>
      </c>
      <c r="BC242" s="3">
        <f>VLOOKUP(A242,'BalanceSheet 15-8-19'!$A$11:$CN$476,55,FALSE)</f>
        <v>0</v>
      </c>
      <c r="BD242" s="3">
        <f>VLOOKUP(A242,'BalanceSheet 15-8-19'!$A$11:$CN$476,56,FALSE)</f>
        <v>0</v>
      </c>
      <c r="BE242" s="3">
        <f>VLOOKUP(A242,'BalanceSheet 15-8-19'!$A$11:$CN$476,57,FALSE)</f>
        <v>0</v>
      </c>
      <c r="BF242" s="3">
        <f>VLOOKUP(A242,'BalanceSheet 15-8-19'!$A$11:$CN$476,58,FALSE)</f>
        <v>0</v>
      </c>
      <c r="BG242" s="12">
        <f>VLOOKUP(A242,'BalanceSheet 15-8-19'!$A$11:$CN$476,59,FALSE)</f>
        <v>0</v>
      </c>
      <c r="BH242" s="3">
        <f>VLOOKUP(A242,'BalanceSheet 15-8-19'!$A$11:$CN$476,60,FALSE)</f>
        <v>0</v>
      </c>
      <c r="BI242" s="3">
        <f>VLOOKUP(A242,'BalanceSheet 15-8-19'!$A$11:$CN$476,61,FALSE)</f>
        <v>0</v>
      </c>
      <c r="BJ242" s="3">
        <f>VLOOKUP(A242,'BalanceSheet 15-8-19'!$A$11:$CN$476,62,FALSE)</f>
        <v>0</v>
      </c>
      <c r="BK242" s="3"/>
      <c r="BL242" s="3">
        <f>VLOOKUP(A242,'BalanceSheet 15-8-19'!$A$11:$CN$476,64,FALSE)</f>
        <v>0</v>
      </c>
      <c r="BM242" s="3">
        <f>VLOOKUP(A242,'BalanceSheet 15-8-19'!$A$11:$CN$476,65,FALSE)</f>
        <v>0</v>
      </c>
      <c r="BN242" s="3">
        <f>VLOOKUP(A242,'BalanceSheet 15-8-19'!$A$11:$CN$476,66,FALSE)</f>
        <v>0</v>
      </c>
      <c r="BO242" s="3">
        <f>VLOOKUP(A242,'BalanceSheet 15-8-19'!$A$11:$CN$476,67,FALSE)</f>
        <v>0</v>
      </c>
      <c r="BP242" s="3">
        <f>VLOOKUP(A242,'BalanceSheet 15-8-19'!$A$11:$CN$476,68,FALSE)</f>
        <v>0</v>
      </c>
      <c r="BQ242" s="3">
        <f>VLOOKUP(A242,'BalanceSheet 15-8-19'!$A$11:$CN$476,69,FALSE)</f>
        <v>0</v>
      </c>
      <c r="BR242" s="3">
        <f>VLOOKUP(A242,'BalanceSheet 15-8-19'!$A$11:$CN$476,70,FALSE)</f>
        <v>0</v>
      </c>
      <c r="BS242" s="3">
        <f>VLOOKUP(A242,'BalanceSheet 15-8-19'!$A$11:$CN$476,71,FALSE)</f>
        <v>0</v>
      </c>
      <c r="BT242" s="3">
        <f>VLOOKUP(A242,'BalanceSheet 15-8-19'!$A$11:$CN$476,72,FALSE)</f>
        <v>0</v>
      </c>
      <c r="BU242" s="3">
        <f>VLOOKUP(A242,'BalanceSheet 15-8-19'!$A$11:$CN$476,73,FALSE)</f>
        <v>0</v>
      </c>
      <c r="BV242" s="3">
        <f>VLOOKUP(A242,'BalanceSheet 15-8-19'!$A$11:$CN$476,74,FALSE)</f>
        <v>0</v>
      </c>
      <c r="BW242" s="3">
        <f>VLOOKUP(A242,'BalanceSheet 15-8-19'!$A$11:$CN$476,75,FALSE)</f>
        <v>0</v>
      </c>
      <c r="BX242" s="3">
        <f>VLOOKUP(A242,'BalanceSheet 15-8-19'!$A$11:$CN$476,76,FALSE)</f>
        <v>0</v>
      </c>
      <c r="BY242" s="3">
        <f>VLOOKUP(A242,'BalanceSheet 15-8-19'!$A$11:$CN$476,77,FALSE)</f>
        <v>0</v>
      </c>
      <c r="BZ242" s="3">
        <f>VLOOKUP(A242,'BalanceSheet 15-8-19'!$A$11:$CN$476,78,FALSE)</f>
        <v>0</v>
      </c>
      <c r="CA242" s="3">
        <f>VLOOKUP(A242,'BalanceSheet 15-8-19'!$A$11:$CN$476,79,FALSE)</f>
        <v>0</v>
      </c>
      <c r="CB242" s="3">
        <f>VLOOKUP(A242,'BalanceSheet 15-8-19'!$A$11:$CN$476,80,FALSE)</f>
        <v>0</v>
      </c>
      <c r="CC242" s="3">
        <f>VLOOKUP(A242,'BalanceSheet 15-8-19'!$A$11:$CN$476,81,FALSE)</f>
        <v>0</v>
      </c>
      <c r="CD242" s="3">
        <f>VLOOKUP(A242,'BalanceSheet 15-8-19'!$A$11:$CN$476,82,FALSE)</f>
        <v>0</v>
      </c>
      <c r="CE242" s="3">
        <f>VLOOKUP(A242,'BalanceSheet 15-8-19'!$A$11:$CN$476,83,FALSE)</f>
        <v>0</v>
      </c>
      <c r="CF242" s="3">
        <f>VLOOKUP(A242,'BalanceSheet 15-8-19'!$A$11:$CN$476,84,FALSE)</f>
        <v>0</v>
      </c>
      <c r="CG242" s="3">
        <f>VLOOKUP(A242,'BalanceSheet 15-8-19'!$A$11:$CN$476,85,FALSE)</f>
        <v>0</v>
      </c>
      <c r="CH242" s="3">
        <f>VLOOKUP(A242,'BalanceSheet 15-8-19'!$A$11:$CN$476,86,FALSE)</f>
        <v>0</v>
      </c>
      <c r="CI242" s="3">
        <f>VLOOKUP(A242,'BalanceSheet 15-8-19'!$A$11:$CN$476,87,FALSE)</f>
        <v>0</v>
      </c>
      <c r="CJ242" s="3">
        <f>VLOOKUP(A242,'BalanceSheet 15-8-19'!$A$11:$CN$476,88,FALSE)</f>
        <v>0</v>
      </c>
      <c r="CK242" s="3">
        <f>VLOOKUP(A242,'BalanceSheet 15-8-19'!$A$11:$CN$476,89,FALSE)</f>
        <v>0</v>
      </c>
      <c r="CL242" s="3">
        <f>VLOOKUP(A242,'BalanceSheet 15-8-19'!$A$11:$CN$476,90,FALSE)</f>
        <v>0</v>
      </c>
      <c r="CM242" s="3">
        <f>VLOOKUP(A242,'BalanceSheet 15-8-19'!$A$11:$CN$476,91,FALSE)</f>
        <v>0</v>
      </c>
      <c r="CN242" s="3">
        <f>VLOOKUP(A242,'BalanceSheet 15-8-19'!$A$11:$CS$476,92,FALSE)</f>
        <v>0</v>
      </c>
      <c r="CO242" s="3">
        <f>VLOOKUP(A242,'BalanceSheet 15-8-19'!$A$11:$CS$476,93,FALSE)</f>
        <v>0</v>
      </c>
      <c r="CP242" s="3">
        <f>VLOOKUP(A242,'BalanceSheet 15-8-19'!$A$11:$CS$476,94,FALSE)</f>
        <v>0</v>
      </c>
      <c r="CQ242" s="3">
        <f>VLOOKUP(A242,'BalanceSheet 15-8-19'!$A$11:$CS$476,95,FALSE)</f>
        <v>0</v>
      </c>
      <c r="CR242" s="3">
        <f>VLOOKUP(A242,'BalanceSheet 15-8-19'!$A$11:$CS$476,96,FALSE)</f>
        <v>0</v>
      </c>
      <c r="CS242" s="3">
        <f t="shared" si="20"/>
        <v>0</v>
      </c>
      <c r="CU242" s="19">
        <f>CS242-('BalanceSheet 15-8-19'!CS242-'BalanceSheet 15-8-19'!CV242-'BalanceSheet 15-8-19'!CW242)</f>
        <v>0</v>
      </c>
      <c r="CW242" s="132">
        <f t="shared" si="21"/>
        <v>0</v>
      </c>
      <c r="CZ242" s="148">
        <f>HLOOKUP(A242,CJE!$I$5:$TV$2054,2050, FALSE)</f>
        <v>-117000</v>
      </c>
      <c r="DB242" s="148">
        <f t="shared" si="22"/>
        <v>-117000</v>
      </c>
    </row>
    <row r="243" spans="1:106" x14ac:dyDescent="0.2">
      <c r="A243" s="3" t="str">
        <f>'BalanceSheet 15-8-19'!A243</f>
        <v>300-101-19 - R Financial Investment</v>
      </c>
      <c r="B243" s="3">
        <f>VLOOKUP(A243,'BalanceSheet 15-8-19'!$A$11:$CN$476,2,FALSE)</f>
        <v>0</v>
      </c>
      <c r="C243" s="3">
        <f>VLOOKUP(A243,'BalanceSheet 15-8-19'!$A$11:$CN$476,3,FALSE)</f>
        <v>0</v>
      </c>
      <c r="D243" s="3">
        <f>VLOOKUP(A243,'BalanceSheet 15-8-19'!$A$11:$CN$476,4,FALSE)</f>
        <v>0</v>
      </c>
      <c r="E243" s="3">
        <f>VLOOKUP(A243,'BalanceSheet 15-8-19'!$A$11:$CN$476,5,FALSE)</f>
        <v>0</v>
      </c>
      <c r="F243" s="3">
        <f>VLOOKUP(A243,'BalanceSheet 15-8-19'!$A$11:$CN$476,6,FALSE)</f>
        <v>0</v>
      </c>
      <c r="G243" s="3">
        <f>VLOOKUP(A243,'BalanceSheet 15-8-19'!$A$11:$CN$476,7,FALSE)</f>
        <v>0</v>
      </c>
      <c r="H243" s="3">
        <f>VLOOKUP(A243,'BalanceSheet 15-8-19'!$A$11:$CN$476,8,FALSE)</f>
        <v>0</v>
      </c>
      <c r="I243" s="3">
        <f>VLOOKUP(A243,'BalanceSheet 15-8-19'!$A$11:$CN$476,9,FALSE)</f>
        <v>0</v>
      </c>
      <c r="J243" s="3"/>
      <c r="K243" s="3">
        <f>VLOOKUP(A243,'BalanceSheet 15-8-19'!$A$11:$CN$476,11,FALSE)</f>
        <v>0</v>
      </c>
      <c r="L243" s="3">
        <f>VLOOKUP(A243,'BalanceSheet 15-8-19'!$A$11:$CN$476,12,FALSE)</f>
        <v>0</v>
      </c>
      <c r="M243" s="3">
        <f>VLOOKUP(A243,'BalanceSheet 15-8-19'!$A$11:$CN$476,13,FALSE)</f>
        <v>0</v>
      </c>
      <c r="N243" s="3">
        <f>VLOOKUP(A243,'BalanceSheet 15-8-19'!$A$11:$CN$476,14,FALSE)</f>
        <v>0</v>
      </c>
      <c r="O243" s="3">
        <f>VLOOKUP(A243,'BalanceSheet 15-8-19'!$A$11:$CN$476,15,FALSE)</f>
        <v>0</v>
      </c>
      <c r="P243" s="3">
        <f>VLOOKUP(A243,'BalanceSheet 15-8-19'!$A$11:$CN$476,16,FALSE)</f>
        <v>0</v>
      </c>
      <c r="Q243" s="3">
        <f>VLOOKUP(A243,'BalanceSheet 15-8-19'!$A$11:$CN$476,17,FALSE)</f>
        <v>0</v>
      </c>
      <c r="R243" s="3">
        <f>VLOOKUP(A243,'BalanceSheet 15-8-19'!$A$11:$CN$476,18,FALSE)</f>
        <v>0</v>
      </c>
      <c r="S243" s="3">
        <f>VLOOKUP(A243,'BalanceSheet 15-8-19'!$A$11:$CN$476,19,FALSE)</f>
        <v>0</v>
      </c>
      <c r="T243" s="3">
        <f>VLOOKUP(A243,'BalanceSheet 15-8-19'!$A$11:$CN$476,20,FALSE)</f>
        <v>0</v>
      </c>
      <c r="U243" s="3">
        <f>VLOOKUP(A243,'BalanceSheet 15-8-19'!$A$11:$CN$476,21,FALSE)</f>
        <v>0</v>
      </c>
      <c r="V243" s="3">
        <f>VLOOKUP(A243,'BalanceSheet 15-8-19'!$A$11:$CN$476,22,FALSE)</f>
        <v>0</v>
      </c>
      <c r="W243" s="3">
        <f>VLOOKUP(A243,'BalanceSheet 15-8-19'!$A$11:$CN$476,23,FALSE)</f>
        <v>0</v>
      </c>
      <c r="X243" s="3">
        <f>VLOOKUP(A243,'BalanceSheet 15-8-19'!$A$11:$CN$476,24,FALSE)</f>
        <v>0</v>
      </c>
      <c r="Y243" s="3">
        <f>VLOOKUP(A243,'BalanceSheet 15-8-19'!$A$11:$CN$476,25,FALSE)</f>
        <v>0</v>
      </c>
      <c r="Z243" s="3">
        <f>VLOOKUP(A243,'BalanceSheet 15-8-19'!$A$11:$CN$476,26,FALSE)</f>
        <v>0</v>
      </c>
      <c r="AA243" s="3">
        <f>VLOOKUP(A243,'BalanceSheet 15-8-19'!$A$11:$CN$476,27,FALSE)</f>
        <v>0</v>
      </c>
      <c r="AB243" s="3">
        <f>VLOOKUP(A243,'BalanceSheet 15-8-19'!$A$11:$CN$476,28,FALSE)</f>
        <v>0</v>
      </c>
      <c r="AC243" s="3">
        <f>VLOOKUP(A243,'BalanceSheet 15-8-19'!$A$11:$CN$476,29,FALSE)</f>
        <v>0</v>
      </c>
      <c r="AD243" s="3">
        <f>VLOOKUP(A243,'BalanceSheet 15-8-19'!$A$11:$CN$476,30,FALSE)</f>
        <v>0</v>
      </c>
      <c r="AE243" s="3">
        <f>VLOOKUP(A243,'BalanceSheet 15-8-19'!$A$11:$CN$476,31,FALSE)</f>
        <v>0</v>
      </c>
      <c r="AF243" s="3">
        <f>VLOOKUP(A243,'BalanceSheet 15-8-19'!$A$11:$CN$476,32,FALSE)</f>
        <v>0</v>
      </c>
      <c r="AG243" s="3">
        <f>VLOOKUP(A243,'BalanceSheet 15-8-19'!$A$11:$CN$476,33,FALSE)</f>
        <v>0</v>
      </c>
      <c r="AH243" s="3">
        <f>VLOOKUP(A243,'BalanceSheet 15-8-19'!$A$11:$CN$476,34,FALSE)</f>
        <v>0</v>
      </c>
      <c r="AI243" s="3">
        <f>VLOOKUP(A243,'BalanceSheet 15-8-19'!$A$11:$CN$476,35,FALSE)</f>
        <v>0</v>
      </c>
      <c r="AJ243" s="3">
        <f>VLOOKUP(A243,'BalanceSheet 15-8-19'!$A$11:$CN$476,36,FALSE)</f>
        <v>0</v>
      </c>
      <c r="AK243" s="3">
        <f>VLOOKUP(A243,'BalanceSheet 15-8-19'!$A$11:$CN$476,37,FALSE)</f>
        <v>0</v>
      </c>
      <c r="AL243" s="3">
        <f>VLOOKUP(A243,'BalanceSheet 15-8-19'!$A$11:$CN$476,38,FALSE)</f>
        <v>0</v>
      </c>
      <c r="AM243" s="3">
        <f>VLOOKUP(A243,'BalanceSheet 15-8-19'!$A$11:$CN$476,39,FALSE)</f>
        <v>0</v>
      </c>
      <c r="AN243" s="3">
        <f>VLOOKUP(A243,'BalanceSheet 15-8-19'!$A$11:$CN$476,40,FALSE)</f>
        <v>0</v>
      </c>
      <c r="AO243" s="3">
        <f>VLOOKUP(A243,'BalanceSheet 15-8-19'!$A$11:$CN$476,41,FALSE)</f>
        <v>0</v>
      </c>
      <c r="AP243" s="3">
        <f>VLOOKUP(A243,'BalanceSheet 15-8-19'!$A$11:$CN$476,42,FALSE)</f>
        <v>0</v>
      </c>
      <c r="AQ243" s="3">
        <f>VLOOKUP(A243,'BalanceSheet 15-8-19'!$A$11:$CN$476,43,FALSE)</f>
        <v>0</v>
      </c>
      <c r="AR243" s="3">
        <f>VLOOKUP(A243,'BalanceSheet 15-8-19'!$A$11:$CN$476,44,FALSE)</f>
        <v>0</v>
      </c>
      <c r="AS243" s="3">
        <f>VLOOKUP(A243,'BalanceSheet 15-8-19'!$A$11:$CN$476,45,FALSE)</f>
        <v>0</v>
      </c>
      <c r="AT243" s="3">
        <f>VLOOKUP(A243,'BalanceSheet 15-8-19'!$A$11:$CN$476,46,FALSE)</f>
        <v>0</v>
      </c>
      <c r="AU243" s="3">
        <f>VLOOKUP(A243,'BalanceSheet 15-8-19'!$A$11:$CN$476,47,FALSE)</f>
        <v>0</v>
      </c>
      <c r="AV243" s="3">
        <f>VLOOKUP(A243,'BalanceSheet 15-8-19'!$A$11:$CN$476,48,FALSE)</f>
        <v>0</v>
      </c>
      <c r="AW243" s="3">
        <f>VLOOKUP(A243,'BalanceSheet 15-8-19'!$A$11:$CN$476,49,FALSE)</f>
        <v>0</v>
      </c>
      <c r="AX243" s="3">
        <f>VLOOKUP(A243,'BalanceSheet 15-8-19'!$A$11:$CN$476,50,FALSE)</f>
        <v>0</v>
      </c>
      <c r="AY243" s="3">
        <f>VLOOKUP(A243,'BalanceSheet 15-8-19'!$A$11:$CN$476,51,FALSE)</f>
        <v>0</v>
      </c>
      <c r="AZ243" s="3">
        <f>VLOOKUP(A243,'BalanceSheet 15-8-19'!$A$11:$CN$476,52,FALSE)</f>
        <v>0</v>
      </c>
      <c r="BA243" s="3">
        <f>VLOOKUP(A243,'BalanceSheet 15-8-19'!$A$11:$CN$476,53,FALSE)</f>
        <v>0</v>
      </c>
      <c r="BB243" s="3">
        <f>VLOOKUP(A243,'BalanceSheet 15-8-19'!$A$11:$CN$476,54,FALSE)</f>
        <v>0</v>
      </c>
      <c r="BC243" s="3">
        <f>VLOOKUP(A243,'BalanceSheet 15-8-19'!$A$11:$CN$476,55,FALSE)</f>
        <v>0</v>
      </c>
      <c r="BD243" s="3">
        <f>VLOOKUP(A243,'BalanceSheet 15-8-19'!$A$11:$CN$476,56,FALSE)</f>
        <v>0</v>
      </c>
      <c r="BE243" s="3">
        <f>VLOOKUP(A243,'BalanceSheet 15-8-19'!$A$11:$CN$476,57,FALSE)</f>
        <v>0</v>
      </c>
      <c r="BF243" s="3">
        <f>VLOOKUP(A243,'BalanceSheet 15-8-19'!$A$11:$CN$476,58,FALSE)</f>
        <v>0</v>
      </c>
      <c r="BG243" s="12">
        <f>VLOOKUP(A243,'BalanceSheet 15-8-19'!$A$11:$CN$476,59,FALSE)</f>
        <v>0</v>
      </c>
      <c r="BH243" s="3">
        <f>VLOOKUP(A243,'BalanceSheet 15-8-19'!$A$11:$CN$476,60,FALSE)</f>
        <v>0</v>
      </c>
      <c r="BI243" s="3">
        <f>VLOOKUP(A243,'BalanceSheet 15-8-19'!$A$11:$CN$476,61,FALSE)</f>
        <v>0</v>
      </c>
      <c r="BJ243" s="3">
        <f>VLOOKUP(A243,'BalanceSheet 15-8-19'!$A$11:$CN$476,62,FALSE)</f>
        <v>0</v>
      </c>
      <c r="BK243" s="3"/>
      <c r="BL243" s="3">
        <f>VLOOKUP(A243,'BalanceSheet 15-8-19'!$A$11:$CN$476,64,FALSE)</f>
        <v>0</v>
      </c>
      <c r="BM243" s="3">
        <f>VLOOKUP(A243,'BalanceSheet 15-8-19'!$A$11:$CN$476,65,FALSE)</f>
        <v>0</v>
      </c>
      <c r="BN243" s="3">
        <f>VLOOKUP(A243,'BalanceSheet 15-8-19'!$A$11:$CN$476,66,FALSE)</f>
        <v>0</v>
      </c>
      <c r="BO243" s="3">
        <f>VLOOKUP(A243,'BalanceSheet 15-8-19'!$A$11:$CN$476,67,FALSE)</f>
        <v>0</v>
      </c>
      <c r="BP243" s="3">
        <f>VLOOKUP(A243,'BalanceSheet 15-8-19'!$A$11:$CN$476,68,FALSE)</f>
        <v>0</v>
      </c>
      <c r="BQ243" s="3">
        <f>VLOOKUP(A243,'BalanceSheet 15-8-19'!$A$11:$CN$476,69,FALSE)</f>
        <v>0</v>
      </c>
      <c r="BR243" s="3">
        <f>VLOOKUP(A243,'BalanceSheet 15-8-19'!$A$11:$CN$476,70,FALSE)</f>
        <v>0</v>
      </c>
      <c r="BS243" s="3">
        <f>VLOOKUP(A243,'BalanceSheet 15-8-19'!$A$11:$CN$476,71,FALSE)</f>
        <v>0</v>
      </c>
      <c r="BT243" s="3">
        <f>VLOOKUP(A243,'BalanceSheet 15-8-19'!$A$11:$CN$476,72,FALSE)</f>
        <v>0</v>
      </c>
      <c r="BU243" s="3">
        <f>VLOOKUP(A243,'BalanceSheet 15-8-19'!$A$11:$CN$476,73,FALSE)</f>
        <v>0</v>
      </c>
      <c r="BV243" s="3">
        <f>VLOOKUP(A243,'BalanceSheet 15-8-19'!$A$11:$CN$476,74,FALSE)</f>
        <v>0</v>
      </c>
      <c r="BW243" s="3">
        <f>VLOOKUP(A243,'BalanceSheet 15-8-19'!$A$11:$CN$476,75,FALSE)</f>
        <v>0</v>
      </c>
      <c r="BX243" s="3">
        <f>VLOOKUP(A243,'BalanceSheet 15-8-19'!$A$11:$CN$476,76,FALSE)</f>
        <v>0</v>
      </c>
      <c r="BY243" s="3">
        <f>VLOOKUP(A243,'BalanceSheet 15-8-19'!$A$11:$CN$476,77,FALSE)</f>
        <v>0</v>
      </c>
      <c r="BZ243" s="3">
        <f>VLOOKUP(A243,'BalanceSheet 15-8-19'!$A$11:$CN$476,78,FALSE)</f>
        <v>0</v>
      </c>
      <c r="CA243" s="3">
        <f>VLOOKUP(A243,'BalanceSheet 15-8-19'!$A$11:$CN$476,79,FALSE)</f>
        <v>0</v>
      </c>
      <c r="CB243" s="3">
        <f>VLOOKUP(A243,'BalanceSheet 15-8-19'!$A$11:$CN$476,80,FALSE)</f>
        <v>0</v>
      </c>
      <c r="CC243" s="3">
        <f>VLOOKUP(A243,'BalanceSheet 15-8-19'!$A$11:$CN$476,81,FALSE)</f>
        <v>0</v>
      </c>
      <c r="CD243" s="3">
        <f>VLOOKUP(A243,'BalanceSheet 15-8-19'!$A$11:$CN$476,82,FALSE)</f>
        <v>0</v>
      </c>
      <c r="CE243" s="3">
        <f>VLOOKUP(A243,'BalanceSheet 15-8-19'!$A$11:$CN$476,83,FALSE)</f>
        <v>0</v>
      </c>
      <c r="CF243" s="3">
        <f>VLOOKUP(A243,'BalanceSheet 15-8-19'!$A$11:$CN$476,84,FALSE)</f>
        <v>0</v>
      </c>
      <c r="CG243" s="3">
        <f>VLOOKUP(A243,'BalanceSheet 15-8-19'!$A$11:$CN$476,85,FALSE)</f>
        <v>0</v>
      </c>
      <c r="CH243" s="3">
        <f>VLOOKUP(A243,'BalanceSheet 15-8-19'!$A$11:$CN$476,86,FALSE)</f>
        <v>0</v>
      </c>
      <c r="CI243" s="3">
        <f>VLOOKUP(A243,'BalanceSheet 15-8-19'!$A$11:$CN$476,87,FALSE)</f>
        <v>0</v>
      </c>
      <c r="CJ243" s="3">
        <f>VLOOKUP(A243,'BalanceSheet 15-8-19'!$A$11:$CN$476,88,FALSE)</f>
        <v>0</v>
      </c>
      <c r="CK243" s="3">
        <f>VLOOKUP(A243,'BalanceSheet 15-8-19'!$A$11:$CN$476,89,FALSE)</f>
        <v>0</v>
      </c>
      <c r="CL243" s="3">
        <f>VLOOKUP(A243,'BalanceSheet 15-8-19'!$A$11:$CN$476,90,FALSE)</f>
        <v>0</v>
      </c>
      <c r="CM243" s="3">
        <f>VLOOKUP(A243,'BalanceSheet 15-8-19'!$A$11:$CN$476,91,FALSE)</f>
        <v>0</v>
      </c>
      <c r="CN243" s="3">
        <f>VLOOKUP(A243,'BalanceSheet 15-8-19'!$A$11:$CS$476,92,FALSE)</f>
        <v>0</v>
      </c>
      <c r="CO243" s="3">
        <f>VLOOKUP(A243,'BalanceSheet 15-8-19'!$A$11:$CS$476,93,FALSE)</f>
        <v>0</v>
      </c>
      <c r="CP243" s="3">
        <f>VLOOKUP(A243,'BalanceSheet 15-8-19'!$A$11:$CS$476,94,FALSE)</f>
        <v>0</v>
      </c>
      <c r="CQ243" s="3">
        <f>VLOOKUP(A243,'BalanceSheet 15-8-19'!$A$11:$CS$476,95,FALSE)</f>
        <v>0</v>
      </c>
      <c r="CR243" s="3">
        <f>VLOOKUP(A243,'BalanceSheet 15-8-19'!$A$11:$CS$476,96,FALSE)</f>
        <v>0</v>
      </c>
      <c r="CS243" s="3">
        <f t="shared" si="20"/>
        <v>0</v>
      </c>
      <c r="CU243" s="19">
        <f>CS243-('BalanceSheet 15-8-19'!CS243-'BalanceSheet 15-8-19'!CV243-'BalanceSheet 15-8-19'!CW243)</f>
        <v>0</v>
      </c>
      <c r="CW243" s="132">
        <f t="shared" si="21"/>
        <v>0</v>
      </c>
      <c r="CZ243" s="148">
        <f>HLOOKUP(A243,CJE!$I$5:$TV$2054,2050, FALSE)</f>
        <v>-100000</v>
      </c>
      <c r="DB243" s="148">
        <f t="shared" si="22"/>
        <v>-100000</v>
      </c>
    </row>
    <row r="244" spans="1:106" x14ac:dyDescent="0.2">
      <c r="A244" s="3" t="str">
        <f>'BalanceSheet 15-8-19'!A244</f>
        <v>300-101-20 - Newlegacy Hospitality (Thailand) Co.,Ltd</v>
      </c>
      <c r="B244" s="3">
        <f>VLOOKUP(A244,'BalanceSheet 15-8-19'!$A$11:$CN$476,2,FALSE)</f>
        <v>0</v>
      </c>
      <c r="C244" s="3">
        <f>VLOOKUP(A244,'BalanceSheet 15-8-19'!$A$11:$CN$476,3,FALSE)</f>
        <v>0</v>
      </c>
      <c r="D244" s="3">
        <f>VLOOKUP(A244,'BalanceSheet 15-8-19'!$A$11:$CN$476,4,FALSE)</f>
        <v>0</v>
      </c>
      <c r="E244" s="3">
        <f>VLOOKUP(A244,'BalanceSheet 15-8-19'!$A$11:$CN$476,5,FALSE)</f>
        <v>0</v>
      </c>
      <c r="F244" s="3">
        <f>VLOOKUP(A244,'BalanceSheet 15-8-19'!$A$11:$CN$476,6,FALSE)</f>
        <v>0</v>
      </c>
      <c r="G244" s="3">
        <f>VLOOKUP(A244,'BalanceSheet 15-8-19'!$A$11:$CN$476,7,FALSE)</f>
        <v>0</v>
      </c>
      <c r="H244" s="3">
        <f>VLOOKUP(A244,'BalanceSheet 15-8-19'!$A$11:$CN$476,8,FALSE)</f>
        <v>0</v>
      </c>
      <c r="I244" s="3">
        <f>VLOOKUP(A244,'BalanceSheet 15-8-19'!$A$11:$CN$476,9,FALSE)</f>
        <v>0</v>
      </c>
      <c r="J244" s="3"/>
      <c r="K244" s="3">
        <f>VLOOKUP(A244,'BalanceSheet 15-8-19'!$A$11:$CN$476,11,FALSE)</f>
        <v>0</v>
      </c>
      <c r="L244" s="3">
        <f>VLOOKUP(A244,'BalanceSheet 15-8-19'!$A$11:$CN$476,12,FALSE)</f>
        <v>0</v>
      </c>
      <c r="M244" s="3">
        <f>VLOOKUP(A244,'BalanceSheet 15-8-19'!$A$11:$CN$476,13,FALSE)</f>
        <v>0</v>
      </c>
      <c r="N244" s="3">
        <f>VLOOKUP(A244,'BalanceSheet 15-8-19'!$A$11:$CN$476,14,FALSE)</f>
        <v>0</v>
      </c>
      <c r="O244" s="3">
        <f>VLOOKUP(A244,'BalanceSheet 15-8-19'!$A$11:$CN$476,15,FALSE)</f>
        <v>0</v>
      </c>
      <c r="P244" s="3">
        <f>VLOOKUP(A244,'BalanceSheet 15-8-19'!$A$11:$CN$476,16,FALSE)</f>
        <v>0</v>
      </c>
      <c r="Q244" s="3">
        <f>VLOOKUP(A244,'BalanceSheet 15-8-19'!$A$11:$CN$476,17,FALSE)</f>
        <v>0</v>
      </c>
      <c r="R244" s="3">
        <f>VLOOKUP(A244,'BalanceSheet 15-8-19'!$A$11:$CN$476,18,FALSE)</f>
        <v>0</v>
      </c>
      <c r="S244" s="3">
        <f>VLOOKUP(A244,'BalanceSheet 15-8-19'!$A$11:$CN$476,19,FALSE)</f>
        <v>0</v>
      </c>
      <c r="T244" s="3">
        <f>VLOOKUP(A244,'BalanceSheet 15-8-19'!$A$11:$CN$476,20,FALSE)</f>
        <v>0</v>
      </c>
      <c r="U244" s="3">
        <f>VLOOKUP(A244,'BalanceSheet 15-8-19'!$A$11:$CN$476,21,FALSE)</f>
        <v>0</v>
      </c>
      <c r="V244" s="3">
        <f>VLOOKUP(A244,'BalanceSheet 15-8-19'!$A$11:$CN$476,22,FALSE)</f>
        <v>0</v>
      </c>
      <c r="W244" s="3">
        <f>VLOOKUP(A244,'BalanceSheet 15-8-19'!$A$11:$CN$476,23,FALSE)</f>
        <v>0</v>
      </c>
      <c r="X244" s="3">
        <f>VLOOKUP(A244,'BalanceSheet 15-8-19'!$A$11:$CN$476,24,FALSE)</f>
        <v>0</v>
      </c>
      <c r="Y244" s="3">
        <f>VLOOKUP(A244,'BalanceSheet 15-8-19'!$A$11:$CN$476,25,FALSE)</f>
        <v>0</v>
      </c>
      <c r="Z244" s="3">
        <f>VLOOKUP(A244,'BalanceSheet 15-8-19'!$A$11:$CN$476,26,FALSE)</f>
        <v>0</v>
      </c>
      <c r="AA244" s="3">
        <f>VLOOKUP(A244,'BalanceSheet 15-8-19'!$A$11:$CN$476,27,FALSE)</f>
        <v>0</v>
      </c>
      <c r="AB244" s="3">
        <f>VLOOKUP(A244,'BalanceSheet 15-8-19'!$A$11:$CN$476,28,FALSE)</f>
        <v>0</v>
      </c>
      <c r="AC244" s="3">
        <f>VLOOKUP(A244,'BalanceSheet 15-8-19'!$A$11:$CN$476,29,FALSE)</f>
        <v>0</v>
      </c>
      <c r="AD244" s="3">
        <f>VLOOKUP(A244,'BalanceSheet 15-8-19'!$A$11:$CN$476,30,FALSE)</f>
        <v>0</v>
      </c>
      <c r="AE244" s="3">
        <f>VLOOKUP(A244,'BalanceSheet 15-8-19'!$A$11:$CN$476,31,FALSE)</f>
        <v>0</v>
      </c>
      <c r="AF244" s="3">
        <f>VLOOKUP(A244,'BalanceSheet 15-8-19'!$A$11:$CN$476,32,FALSE)</f>
        <v>0</v>
      </c>
      <c r="AG244" s="3">
        <f>VLOOKUP(A244,'BalanceSheet 15-8-19'!$A$11:$CN$476,33,FALSE)</f>
        <v>0</v>
      </c>
      <c r="AH244" s="3">
        <f>VLOOKUP(A244,'BalanceSheet 15-8-19'!$A$11:$CN$476,34,FALSE)</f>
        <v>0</v>
      </c>
      <c r="AI244" s="3">
        <f>VLOOKUP(A244,'BalanceSheet 15-8-19'!$A$11:$CN$476,35,FALSE)</f>
        <v>0</v>
      </c>
      <c r="AJ244" s="3">
        <f>VLOOKUP(A244,'BalanceSheet 15-8-19'!$A$11:$CN$476,36,FALSE)</f>
        <v>0</v>
      </c>
      <c r="AK244" s="3">
        <f>VLOOKUP(A244,'BalanceSheet 15-8-19'!$A$11:$CN$476,37,FALSE)</f>
        <v>0</v>
      </c>
      <c r="AL244" s="3">
        <f>VLOOKUP(A244,'BalanceSheet 15-8-19'!$A$11:$CN$476,38,FALSE)</f>
        <v>0</v>
      </c>
      <c r="AM244" s="3">
        <f>VLOOKUP(A244,'BalanceSheet 15-8-19'!$A$11:$CN$476,39,FALSE)</f>
        <v>0</v>
      </c>
      <c r="AN244" s="3">
        <f>VLOOKUP(A244,'BalanceSheet 15-8-19'!$A$11:$CN$476,40,FALSE)</f>
        <v>0</v>
      </c>
      <c r="AO244" s="3">
        <f>VLOOKUP(A244,'BalanceSheet 15-8-19'!$A$11:$CN$476,41,FALSE)</f>
        <v>0</v>
      </c>
      <c r="AP244" s="3">
        <f>VLOOKUP(A244,'BalanceSheet 15-8-19'!$A$11:$CN$476,42,FALSE)</f>
        <v>0</v>
      </c>
      <c r="AQ244" s="3">
        <f>VLOOKUP(A244,'BalanceSheet 15-8-19'!$A$11:$CN$476,43,FALSE)</f>
        <v>0</v>
      </c>
      <c r="AR244" s="3">
        <f>VLOOKUP(A244,'BalanceSheet 15-8-19'!$A$11:$CN$476,44,FALSE)</f>
        <v>0</v>
      </c>
      <c r="AS244" s="3">
        <f>VLOOKUP(A244,'BalanceSheet 15-8-19'!$A$11:$CN$476,45,FALSE)</f>
        <v>0</v>
      </c>
      <c r="AT244" s="3">
        <f>VLOOKUP(A244,'BalanceSheet 15-8-19'!$A$11:$CN$476,46,FALSE)</f>
        <v>0</v>
      </c>
      <c r="AU244" s="3">
        <f>VLOOKUP(A244,'BalanceSheet 15-8-19'!$A$11:$CN$476,47,FALSE)</f>
        <v>0</v>
      </c>
      <c r="AV244" s="3">
        <f>VLOOKUP(A244,'BalanceSheet 15-8-19'!$A$11:$CN$476,48,FALSE)</f>
        <v>0</v>
      </c>
      <c r="AW244" s="3">
        <f>VLOOKUP(A244,'BalanceSheet 15-8-19'!$A$11:$CN$476,49,FALSE)</f>
        <v>0</v>
      </c>
      <c r="AX244" s="3">
        <f>VLOOKUP(A244,'BalanceSheet 15-8-19'!$A$11:$CN$476,50,FALSE)</f>
        <v>0</v>
      </c>
      <c r="AY244" s="3">
        <f>VLOOKUP(A244,'BalanceSheet 15-8-19'!$A$11:$CN$476,51,FALSE)</f>
        <v>0</v>
      </c>
      <c r="AZ244" s="3">
        <f>VLOOKUP(A244,'BalanceSheet 15-8-19'!$A$11:$CN$476,52,FALSE)</f>
        <v>0</v>
      </c>
      <c r="BA244" s="3">
        <f>VLOOKUP(A244,'BalanceSheet 15-8-19'!$A$11:$CN$476,53,FALSE)</f>
        <v>0</v>
      </c>
      <c r="BB244" s="3">
        <f>VLOOKUP(A244,'BalanceSheet 15-8-19'!$A$11:$CN$476,54,FALSE)</f>
        <v>0</v>
      </c>
      <c r="BC244" s="3">
        <f>VLOOKUP(A244,'BalanceSheet 15-8-19'!$A$11:$CN$476,55,FALSE)</f>
        <v>0</v>
      </c>
      <c r="BD244" s="3">
        <f>VLOOKUP(A244,'BalanceSheet 15-8-19'!$A$11:$CN$476,56,FALSE)</f>
        <v>0</v>
      </c>
      <c r="BE244" s="3">
        <f>VLOOKUP(A244,'BalanceSheet 15-8-19'!$A$11:$CN$476,57,FALSE)</f>
        <v>0</v>
      </c>
      <c r="BF244" s="3">
        <f>VLOOKUP(A244,'BalanceSheet 15-8-19'!$A$11:$CN$476,58,FALSE)</f>
        <v>0</v>
      </c>
      <c r="BG244" s="12">
        <f>VLOOKUP(A244,'BalanceSheet 15-8-19'!$A$11:$CN$476,59,FALSE)</f>
        <v>0</v>
      </c>
      <c r="BH244" s="3">
        <f>VLOOKUP(A244,'BalanceSheet 15-8-19'!$A$11:$CN$476,60,FALSE)</f>
        <v>0</v>
      </c>
      <c r="BI244" s="3">
        <f>VLOOKUP(A244,'BalanceSheet 15-8-19'!$A$11:$CN$476,61,FALSE)</f>
        <v>0</v>
      </c>
      <c r="BJ244" s="3">
        <f>VLOOKUP(A244,'BalanceSheet 15-8-19'!$A$11:$CN$476,62,FALSE)</f>
        <v>0</v>
      </c>
      <c r="BK244" s="3"/>
      <c r="BL244" s="3">
        <f>VLOOKUP(A244,'BalanceSheet 15-8-19'!$A$11:$CN$476,64,FALSE)</f>
        <v>0</v>
      </c>
      <c r="BM244" s="3">
        <f>VLOOKUP(A244,'BalanceSheet 15-8-19'!$A$11:$CN$476,65,FALSE)</f>
        <v>0</v>
      </c>
      <c r="BN244" s="3">
        <f>VLOOKUP(A244,'BalanceSheet 15-8-19'!$A$11:$CN$476,66,FALSE)</f>
        <v>0</v>
      </c>
      <c r="BO244" s="3">
        <f>VLOOKUP(A244,'BalanceSheet 15-8-19'!$A$11:$CN$476,67,FALSE)</f>
        <v>0</v>
      </c>
      <c r="BP244" s="3">
        <f>VLOOKUP(A244,'BalanceSheet 15-8-19'!$A$11:$CN$476,68,FALSE)</f>
        <v>0</v>
      </c>
      <c r="BQ244" s="3">
        <f>VLOOKUP(A244,'BalanceSheet 15-8-19'!$A$11:$CN$476,69,FALSE)</f>
        <v>0</v>
      </c>
      <c r="BR244" s="3">
        <f>VLOOKUP(A244,'BalanceSheet 15-8-19'!$A$11:$CN$476,70,FALSE)</f>
        <v>0</v>
      </c>
      <c r="BS244" s="3">
        <f>VLOOKUP(A244,'BalanceSheet 15-8-19'!$A$11:$CN$476,71,FALSE)</f>
        <v>0</v>
      </c>
      <c r="BT244" s="3">
        <f>VLOOKUP(A244,'BalanceSheet 15-8-19'!$A$11:$CN$476,72,FALSE)</f>
        <v>0</v>
      </c>
      <c r="BU244" s="3">
        <f>VLOOKUP(A244,'BalanceSheet 15-8-19'!$A$11:$CN$476,73,FALSE)</f>
        <v>0</v>
      </c>
      <c r="BV244" s="3">
        <f>VLOOKUP(A244,'BalanceSheet 15-8-19'!$A$11:$CN$476,74,FALSE)</f>
        <v>0</v>
      </c>
      <c r="BW244" s="3">
        <f>VLOOKUP(A244,'BalanceSheet 15-8-19'!$A$11:$CN$476,75,FALSE)</f>
        <v>0</v>
      </c>
      <c r="BX244" s="3">
        <f>VLOOKUP(A244,'BalanceSheet 15-8-19'!$A$11:$CN$476,76,FALSE)</f>
        <v>0</v>
      </c>
      <c r="BY244" s="3">
        <f>VLOOKUP(A244,'BalanceSheet 15-8-19'!$A$11:$CN$476,77,FALSE)</f>
        <v>0</v>
      </c>
      <c r="BZ244" s="3">
        <f>VLOOKUP(A244,'BalanceSheet 15-8-19'!$A$11:$CN$476,78,FALSE)</f>
        <v>0</v>
      </c>
      <c r="CA244" s="3">
        <f>VLOOKUP(A244,'BalanceSheet 15-8-19'!$A$11:$CN$476,79,FALSE)</f>
        <v>0</v>
      </c>
      <c r="CB244" s="3">
        <f>VLOOKUP(A244,'BalanceSheet 15-8-19'!$A$11:$CN$476,80,FALSE)</f>
        <v>0</v>
      </c>
      <c r="CC244" s="3">
        <f>VLOOKUP(A244,'BalanceSheet 15-8-19'!$A$11:$CN$476,81,FALSE)</f>
        <v>0</v>
      </c>
      <c r="CD244" s="3">
        <f>VLOOKUP(A244,'BalanceSheet 15-8-19'!$A$11:$CN$476,82,FALSE)</f>
        <v>0</v>
      </c>
      <c r="CE244" s="3">
        <f>VLOOKUP(A244,'BalanceSheet 15-8-19'!$A$11:$CN$476,83,FALSE)</f>
        <v>0</v>
      </c>
      <c r="CF244" s="3">
        <f>VLOOKUP(A244,'BalanceSheet 15-8-19'!$A$11:$CN$476,84,FALSE)</f>
        <v>0</v>
      </c>
      <c r="CG244" s="3">
        <f>VLOOKUP(A244,'BalanceSheet 15-8-19'!$A$11:$CN$476,85,FALSE)</f>
        <v>0</v>
      </c>
      <c r="CH244" s="3">
        <f>VLOOKUP(A244,'BalanceSheet 15-8-19'!$A$11:$CN$476,86,FALSE)</f>
        <v>0</v>
      </c>
      <c r="CI244" s="3">
        <f>VLOOKUP(A244,'BalanceSheet 15-8-19'!$A$11:$CN$476,87,FALSE)</f>
        <v>0</v>
      </c>
      <c r="CJ244" s="3">
        <f>VLOOKUP(A244,'BalanceSheet 15-8-19'!$A$11:$CN$476,88,FALSE)</f>
        <v>0</v>
      </c>
      <c r="CK244" s="3">
        <f>VLOOKUP(A244,'BalanceSheet 15-8-19'!$A$11:$CN$476,89,FALSE)</f>
        <v>0</v>
      </c>
      <c r="CL244" s="3">
        <f>VLOOKUP(A244,'BalanceSheet 15-8-19'!$A$11:$CN$476,90,FALSE)</f>
        <v>0</v>
      </c>
      <c r="CM244" s="3">
        <f>VLOOKUP(A244,'BalanceSheet 15-8-19'!$A$11:$CN$476,91,FALSE)</f>
        <v>0</v>
      </c>
      <c r="CN244" s="3">
        <f>VLOOKUP(A244,'BalanceSheet 15-8-19'!$A$11:$CS$476,92,FALSE)</f>
        <v>0</v>
      </c>
      <c r="CO244" s="3">
        <f>VLOOKUP(A244,'BalanceSheet 15-8-19'!$A$11:$CS$476,93,FALSE)</f>
        <v>0</v>
      </c>
      <c r="CP244" s="3">
        <f>VLOOKUP(A244,'BalanceSheet 15-8-19'!$A$11:$CS$476,94,FALSE)</f>
        <v>0</v>
      </c>
      <c r="CQ244" s="3">
        <f>VLOOKUP(A244,'BalanceSheet 15-8-19'!$A$11:$CS$476,95,FALSE)</f>
        <v>0</v>
      </c>
      <c r="CR244" s="3">
        <f>VLOOKUP(A244,'BalanceSheet 15-8-19'!$A$11:$CS$476,96,FALSE)</f>
        <v>0</v>
      </c>
      <c r="CS244" s="3">
        <f t="shared" si="20"/>
        <v>0</v>
      </c>
      <c r="CU244" s="19">
        <f>CS244-('BalanceSheet 15-8-19'!CS244-'BalanceSheet 15-8-19'!CV244-'BalanceSheet 15-8-19'!CW244)</f>
        <v>0</v>
      </c>
      <c r="CW244" s="132">
        <f t="shared" si="21"/>
        <v>0</v>
      </c>
      <c r="CZ244" s="148">
        <f>HLOOKUP(A244,CJE!$I$5:$TV$2054,2050, FALSE)</f>
        <v>-39194.120000000003</v>
      </c>
      <c r="DB244" s="148">
        <f t="shared" si="22"/>
        <v>-39194.120000000003</v>
      </c>
    </row>
    <row r="245" spans="1:106" x14ac:dyDescent="0.2">
      <c r="A245" s="3" t="str">
        <f>'BalanceSheet 15-8-19'!A245</f>
        <v>300-101-21 - Kokotel(Thailand) Co.,Ltd</v>
      </c>
      <c r="B245" s="3">
        <f>VLOOKUP(A245,'BalanceSheet 15-8-19'!$A$11:$CN$476,2,FALSE)</f>
        <v>0</v>
      </c>
      <c r="C245" s="3">
        <f>VLOOKUP(A245,'BalanceSheet 15-8-19'!$A$11:$CN$476,3,FALSE)</f>
        <v>0</v>
      </c>
      <c r="D245" s="3">
        <f>VLOOKUP(A245,'BalanceSheet 15-8-19'!$A$11:$CN$476,4,FALSE)</f>
        <v>0</v>
      </c>
      <c r="E245" s="3">
        <f>VLOOKUP(A245,'BalanceSheet 15-8-19'!$A$11:$CN$476,5,FALSE)</f>
        <v>0</v>
      </c>
      <c r="F245" s="3">
        <f>VLOOKUP(A245,'BalanceSheet 15-8-19'!$A$11:$CN$476,6,FALSE)</f>
        <v>0</v>
      </c>
      <c r="G245" s="3">
        <f>VLOOKUP(A245,'BalanceSheet 15-8-19'!$A$11:$CN$476,7,FALSE)</f>
        <v>0</v>
      </c>
      <c r="H245" s="3">
        <f>VLOOKUP(A245,'BalanceSheet 15-8-19'!$A$11:$CN$476,8,FALSE)</f>
        <v>0</v>
      </c>
      <c r="I245" s="3">
        <f>VLOOKUP(A245,'BalanceSheet 15-8-19'!$A$11:$CN$476,9,FALSE)</f>
        <v>0</v>
      </c>
      <c r="J245" s="3"/>
      <c r="K245" s="3">
        <f>VLOOKUP(A245,'BalanceSheet 15-8-19'!$A$11:$CN$476,11,FALSE)</f>
        <v>0</v>
      </c>
      <c r="L245" s="3">
        <f>VLOOKUP(A245,'BalanceSheet 15-8-19'!$A$11:$CN$476,12,FALSE)</f>
        <v>0</v>
      </c>
      <c r="M245" s="3">
        <f>VLOOKUP(A245,'BalanceSheet 15-8-19'!$A$11:$CN$476,13,FALSE)</f>
        <v>0</v>
      </c>
      <c r="N245" s="3">
        <f>VLOOKUP(A245,'BalanceSheet 15-8-19'!$A$11:$CN$476,14,FALSE)</f>
        <v>0</v>
      </c>
      <c r="O245" s="3">
        <f>VLOOKUP(A245,'BalanceSheet 15-8-19'!$A$11:$CN$476,15,FALSE)</f>
        <v>0</v>
      </c>
      <c r="P245" s="3">
        <f>VLOOKUP(A245,'BalanceSheet 15-8-19'!$A$11:$CN$476,16,FALSE)</f>
        <v>0</v>
      </c>
      <c r="Q245" s="3">
        <f>VLOOKUP(A245,'BalanceSheet 15-8-19'!$A$11:$CN$476,17,FALSE)</f>
        <v>0</v>
      </c>
      <c r="R245" s="3">
        <f>VLOOKUP(A245,'BalanceSheet 15-8-19'!$A$11:$CN$476,18,FALSE)</f>
        <v>0</v>
      </c>
      <c r="S245" s="3">
        <f>VLOOKUP(A245,'BalanceSheet 15-8-19'!$A$11:$CN$476,19,FALSE)</f>
        <v>0</v>
      </c>
      <c r="T245" s="3">
        <f>VLOOKUP(A245,'BalanceSheet 15-8-19'!$A$11:$CN$476,20,FALSE)</f>
        <v>0</v>
      </c>
      <c r="U245" s="3">
        <f>VLOOKUP(A245,'BalanceSheet 15-8-19'!$A$11:$CN$476,21,FALSE)</f>
        <v>0</v>
      </c>
      <c r="V245" s="3">
        <f>VLOOKUP(A245,'BalanceSheet 15-8-19'!$A$11:$CN$476,22,FALSE)</f>
        <v>0</v>
      </c>
      <c r="W245" s="3">
        <f>VLOOKUP(A245,'BalanceSheet 15-8-19'!$A$11:$CN$476,23,FALSE)</f>
        <v>0</v>
      </c>
      <c r="X245" s="3">
        <f>VLOOKUP(A245,'BalanceSheet 15-8-19'!$A$11:$CN$476,24,FALSE)</f>
        <v>0</v>
      </c>
      <c r="Y245" s="3">
        <f>VLOOKUP(A245,'BalanceSheet 15-8-19'!$A$11:$CN$476,25,FALSE)</f>
        <v>0</v>
      </c>
      <c r="Z245" s="3">
        <f>VLOOKUP(A245,'BalanceSheet 15-8-19'!$A$11:$CN$476,26,FALSE)</f>
        <v>0</v>
      </c>
      <c r="AA245" s="3">
        <f>VLOOKUP(A245,'BalanceSheet 15-8-19'!$A$11:$CN$476,27,FALSE)</f>
        <v>0</v>
      </c>
      <c r="AB245" s="3">
        <f>VLOOKUP(A245,'BalanceSheet 15-8-19'!$A$11:$CN$476,28,FALSE)</f>
        <v>0</v>
      </c>
      <c r="AC245" s="3">
        <f>VLOOKUP(A245,'BalanceSheet 15-8-19'!$A$11:$CN$476,29,FALSE)</f>
        <v>0</v>
      </c>
      <c r="AD245" s="3">
        <f>VLOOKUP(A245,'BalanceSheet 15-8-19'!$A$11:$CN$476,30,FALSE)</f>
        <v>0</v>
      </c>
      <c r="AE245" s="3">
        <f>VLOOKUP(A245,'BalanceSheet 15-8-19'!$A$11:$CN$476,31,FALSE)</f>
        <v>0</v>
      </c>
      <c r="AF245" s="3">
        <f>VLOOKUP(A245,'BalanceSheet 15-8-19'!$A$11:$CN$476,32,FALSE)</f>
        <v>0</v>
      </c>
      <c r="AG245" s="3">
        <f>VLOOKUP(A245,'BalanceSheet 15-8-19'!$A$11:$CN$476,33,FALSE)</f>
        <v>0</v>
      </c>
      <c r="AH245" s="3">
        <f>VLOOKUP(A245,'BalanceSheet 15-8-19'!$A$11:$CN$476,34,FALSE)</f>
        <v>0</v>
      </c>
      <c r="AI245" s="3">
        <f>VLOOKUP(A245,'BalanceSheet 15-8-19'!$A$11:$CN$476,35,FALSE)</f>
        <v>0</v>
      </c>
      <c r="AJ245" s="3">
        <f>VLOOKUP(A245,'BalanceSheet 15-8-19'!$A$11:$CN$476,36,FALSE)</f>
        <v>0</v>
      </c>
      <c r="AK245" s="3">
        <f>VLOOKUP(A245,'BalanceSheet 15-8-19'!$A$11:$CN$476,37,FALSE)</f>
        <v>0</v>
      </c>
      <c r="AL245" s="3">
        <f>VLOOKUP(A245,'BalanceSheet 15-8-19'!$A$11:$CN$476,38,FALSE)</f>
        <v>0</v>
      </c>
      <c r="AM245" s="3">
        <f>VLOOKUP(A245,'BalanceSheet 15-8-19'!$A$11:$CN$476,39,FALSE)</f>
        <v>0</v>
      </c>
      <c r="AN245" s="3">
        <f>VLOOKUP(A245,'BalanceSheet 15-8-19'!$A$11:$CN$476,40,FALSE)</f>
        <v>0</v>
      </c>
      <c r="AO245" s="3">
        <f>VLOOKUP(A245,'BalanceSheet 15-8-19'!$A$11:$CN$476,41,FALSE)</f>
        <v>0</v>
      </c>
      <c r="AP245" s="3">
        <f>VLOOKUP(A245,'BalanceSheet 15-8-19'!$A$11:$CN$476,42,FALSE)</f>
        <v>0</v>
      </c>
      <c r="AQ245" s="3">
        <f>VLOOKUP(A245,'BalanceSheet 15-8-19'!$A$11:$CN$476,43,FALSE)</f>
        <v>0</v>
      </c>
      <c r="AR245" s="3">
        <f>VLOOKUP(A245,'BalanceSheet 15-8-19'!$A$11:$CN$476,44,FALSE)</f>
        <v>0</v>
      </c>
      <c r="AS245" s="3">
        <f>VLOOKUP(A245,'BalanceSheet 15-8-19'!$A$11:$CN$476,45,FALSE)</f>
        <v>0</v>
      </c>
      <c r="AT245" s="3">
        <f>VLOOKUP(A245,'BalanceSheet 15-8-19'!$A$11:$CN$476,46,FALSE)</f>
        <v>0</v>
      </c>
      <c r="AU245" s="3">
        <f>VLOOKUP(A245,'BalanceSheet 15-8-19'!$A$11:$CN$476,47,FALSE)</f>
        <v>0</v>
      </c>
      <c r="AV245" s="3">
        <f>VLOOKUP(A245,'BalanceSheet 15-8-19'!$A$11:$CN$476,48,FALSE)</f>
        <v>0</v>
      </c>
      <c r="AW245" s="3">
        <f>VLOOKUP(A245,'BalanceSheet 15-8-19'!$A$11:$CN$476,49,FALSE)</f>
        <v>0</v>
      </c>
      <c r="AX245" s="3">
        <f>VLOOKUP(A245,'BalanceSheet 15-8-19'!$A$11:$CN$476,50,FALSE)</f>
        <v>0</v>
      </c>
      <c r="AY245" s="3">
        <f>VLOOKUP(A245,'BalanceSheet 15-8-19'!$A$11:$CN$476,51,FALSE)</f>
        <v>0</v>
      </c>
      <c r="AZ245" s="3">
        <f>VLOOKUP(A245,'BalanceSheet 15-8-19'!$A$11:$CN$476,52,FALSE)</f>
        <v>0</v>
      </c>
      <c r="BA245" s="3">
        <f>VLOOKUP(A245,'BalanceSheet 15-8-19'!$A$11:$CN$476,53,FALSE)</f>
        <v>0</v>
      </c>
      <c r="BB245" s="3">
        <f>VLOOKUP(A245,'BalanceSheet 15-8-19'!$A$11:$CN$476,54,FALSE)</f>
        <v>0</v>
      </c>
      <c r="BC245" s="3">
        <f>VLOOKUP(A245,'BalanceSheet 15-8-19'!$A$11:$CN$476,55,FALSE)</f>
        <v>0</v>
      </c>
      <c r="BD245" s="3">
        <f>VLOOKUP(A245,'BalanceSheet 15-8-19'!$A$11:$CN$476,56,FALSE)</f>
        <v>0</v>
      </c>
      <c r="BE245" s="3">
        <f>VLOOKUP(A245,'BalanceSheet 15-8-19'!$A$11:$CN$476,57,FALSE)</f>
        <v>0</v>
      </c>
      <c r="BF245" s="3">
        <f>VLOOKUP(A245,'BalanceSheet 15-8-19'!$A$11:$CN$476,58,FALSE)</f>
        <v>0</v>
      </c>
      <c r="BG245" s="12">
        <f>VLOOKUP(A245,'BalanceSheet 15-8-19'!$A$11:$CN$476,59,FALSE)</f>
        <v>0</v>
      </c>
      <c r="BH245" s="3">
        <f>VLOOKUP(A245,'BalanceSheet 15-8-19'!$A$11:$CN$476,60,FALSE)</f>
        <v>0</v>
      </c>
      <c r="BI245" s="3">
        <f>VLOOKUP(A245,'BalanceSheet 15-8-19'!$A$11:$CN$476,61,FALSE)</f>
        <v>0</v>
      </c>
      <c r="BJ245" s="3">
        <f>VLOOKUP(A245,'BalanceSheet 15-8-19'!$A$11:$CN$476,62,FALSE)</f>
        <v>0</v>
      </c>
      <c r="BK245" s="3"/>
      <c r="BL245" s="3">
        <f>VLOOKUP(A245,'BalanceSheet 15-8-19'!$A$11:$CN$476,64,FALSE)</f>
        <v>0</v>
      </c>
      <c r="BM245" s="3">
        <f>VLOOKUP(A245,'BalanceSheet 15-8-19'!$A$11:$CN$476,65,FALSE)</f>
        <v>0</v>
      </c>
      <c r="BN245" s="3">
        <f>VLOOKUP(A245,'BalanceSheet 15-8-19'!$A$11:$CN$476,66,FALSE)</f>
        <v>0</v>
      </c>
      <c r="BO245" s="3">
        <f>VLOOKUP(A245,'BalanceSheet 15-8-19'!$A$11:$CN$476,67,FALSE)</f>
        <v>0</v>
      </c>
      <c r="BP245" s="3">
        <f>VLOOKUP(A245,'BalanceSheet 15-8-19'!$A$11:$CN$476,68,FALSE)</f>
        <v>0</v>
      </c>
      <c r="BQ245" s="3">
        <f>VLOOKUP(A245,'BalanceSheet 15-8-19'!$A$11:$CN$476,69,FALSE)</f>
        <v>0</v>
      </c>
      <c r="BR245" s="3">
        <f>VLOOKUP(A245,'BalanceSheet 15-8-19'!$A$11:$CN$476,70,FALSE)</f>
        <v>0</v>
      </c>
      <c r="BS245" s="3">
        <f>VLOOKUP(A245,'BalanceSheet 15-8-19'!$A$11:$CN$476,71,FALSE)</f>
        <v>0</v>
      </c>
      <c r="BT245" s="3">
        <f>VLOOKUP(A245,'BalanceSheet 15-8-19'!$A$11:$CN$476,72,FALSE)</f>
        <v>0</v>
      </c>
      <c r="BU245" s="3">
        <f>VLOOKUP(A245,'BalanceSheet 15-8-19'!$A$11:$CN$476,73,FALSE)</f>
        <v>0</v>
      </c>
      <c r="BV245" s="3">
        <f>VLOOKUP(A245,'BalanceSheet 15-8-19'!$A$11:$CN$476,74,FALSE)</f>
        <v>0</v>
      </c>
      <c r="BW245" s="3">
        <f>VLOOKUP(A245,'BalanceSheet 15-8-19'!$A$11:$CN$476,75,FALSE)</f>
        <v>0</v>
      </c>
      <c r="BX245" s="3">
        <f>VLOOKUP(A245,'BalanceSheet 15-8-19'!$A$11:$CN$476,76,FALSE)</f>
        <v>0</v>
      </c>
      <c r="BY245" s="3">
        <f>VLOOKUP(A245,'BalanceSheet 15-8-19'!$A$11:$CN$476,77,FALSE)</f>
        <v>0</v>
      </c>
      <c r="BZ245" s="3">
        <f>VLOOKUP(A245,'BalanceSheet 15-8-19'!$A$11:$CN$476,78,FALSE)</f>
        <v>0</v>
      </c>
      <c r="CA245" s="3">
        <f>VLOOKUP(A245,'BalanceSheet 15-8-19'!$A$11:$CN$476,79,FALSE)</f>
        <v>0</v>
      </c>
      <c r="CB245" s="3">
        <f>VLOOKUP(A245,'BalanceSheet 15-8-19'!$A$11:$CN$476,80,FALSE)</f>
        <v>0</v>
      </c>
      <c r="CC245" s="3">
        <f>VLOOKUP(A245,'BalanceSheet 15-8-19'!$A$11:$CN$476,81,FALSE)</f>
        <v>0</v>
      </c>
      <c r="CD245" s="3">
        <f>VLOOKUP(A245,'BalanceSheet 15-8-19'!$A$11:$CN$476,82,FALSE)</f>
        <v>0</v>
      </c>
      <c r="CE245" s="3">
        <f>VLOOKUP(A245,'BalanceSheet 15-8-19'!$A$11:$CN$476,83,FALSE)</f>
        <v>0</v>
      </c>
      <c r="CF245" s="3">
        <f>VLOOKUP(A245,'BalanceSheet 15-8-19'!$A$11:$CN$476,84,FALSE)</f>
        <v>0</v>
      </c>
      <c r="CG245" s="3">
        <f>VLOOKUP(A245,'BalanceSheet 15-8-19'!$A$11:$CN$476,85,FALSE)</f>
        <v>0</v>
      </c>
      <c r="CH245" s="3">
        <f>VLOOKUP(A245,'BalanceSheet 15-8-19'!$A$11:$CN$476,86,FALSE)</f>
        <v>0</v>
      </c>
      <c r="CI245" s="3">
        <f>VLOOKUP(A245,'BalanceSheet 15-8-19'!$A$11:$CN$476,87,FALSE)</f>
        <v>0</v>
      </c>
      <c r="CJ245" s="3">
        <f>VLOOKUP(A245,'BalanceSheet 15-8-19'!$A$11:$CN$476,88,FALSE)</f>
        <v>0</v>
      </c>
      <c r="CK245" s="3">
        <f>VLOOKUP(A245,'BalanceSheet 15-8-19'!$A$11:$CN$476,89,FALSE)</f>
        <v>0</v>
      </c>
      <c r="CL245" s="3">
        <f>VLOOKUP(A245,'BalanceSheet 15-8-19'!$A$11:$CN$476,90,FALSE)</f>
        <v>0</v>
      </c>
      <c r="CM245" s="3">
        <f>VLOOKUP(A245,'BalanceSheet 15-8-19'!$A$11:$CN$476,91,FALSE)</f>
        <v>0</v>
      </c>
      <c r="CN245" s="3">
        <f>VLOOKUP(A245,'BalanceSheet 15-8-19'!$A$11:$CS$476,92,FALSE)</f>
        <v>0</v>
      </c>
      <c r="CO245" s="3">
        <f>VLOOKUP(A245,'BalanceSheet 15-8-19'!$A$11:$CS$476,93,FALSE)</f>
        <v>0</v>
      </c>
      <c r="CP245" s="3">
        <f>VLOOKUP(A245,'BalanceSheet 15-8-19'!$A$11:$CS$476,94,FALSE)</f>
        <v>0</v>
      </c>
      <c r="CQ245" s="3">
        <f>VLOOKUP(A245,'BalanceSheet 15-8-19'!$A$11:$CS$476,95,FALSE)</f>
        <v>0</v>
      </c>
      <c r="CR245" s="3">
        <f>VLOOKUP(A245,'BalanceSheet 15-8-19'!$A$11:$CS$476,96,FALSE)</f>
        <v>0</v>
      </c>
      <c r="CS245" s="3">
        <f t="shared" si="20"/>
        <v>0</v>
      </c>
      <c r="CU245" s="19">
        <f>CS245-('BalanceSheet 15-8-19'!CS245-'BalanceSheet 15-8-19'!CV245-'BalanceSheet 15-8-19'!CW245)</f>
        <v>0</v>
      </c>
      <c r="CW245" s="132">
        <f t="shared" si="21"/>
        <v>0</v>
      </c>
      <c r="CZ245" s="148">
        <f>HLOOKUP(A245,CJE!$I$5:$TV$2054,2050, FALSE)</f>
        <v>-900345</v>
      </c>
      <c r="DB245" s="148">
        <f t="shared" si="22"/>
        <v>-900345</v>
      </c>
    </row>
    <row r="246" spans="1:106" x14ac:dyDescent="0.2">
      <c r="A246" s="3" t="str">
        <f>'BalanceSheet 15-8-19'!A246</f>
        <v>300-101-22 - EMPAG (CAMBODIA) Pte Ltd (Local)</v>
      </c>
      <c r="B246" s="3">
        <f>VLOOKUP(A246,'BalanceSheet 15-8-19'!$A$11:$CN$476,2,FALSE)</f>
        <v>0</v>
      </c>
      <c r="C246" s="3">
        <f>VLOOKUP(A246,'BalanceSheet 15-8-19'!$A$11:$CN$476,3,FALSE)</f>
        <v>0</v>
      </c>
      <c r="D246" s="3">
        <f>VLOOKUP(A246,'BalanceSheet 15-8-19'!$A$11:$CN$476,4,FALSE)</f>
        <v>0</v>
      </c>
      <c r="E246" s="3">
        <f>VLOOKUP(A246,'BalanceSheet 15-8-19'!$A$11:$CN$476,5,FALSE)</f>
        <v>0</v>
      </c>
      <c r="F246" s="3">
        <f>VLOOKUP(A246,'BalanceSheet 15-8-19'!$A$11:$CN$476,6,FALSE)</f>
        <v>0</v>
      </c>
      <c r="G246" s="3">
        <f>VLOOKUP(A246,'BalanceSheet 15-8-19'!$A$11:$CN$476,7,FALSE)</f>
        <v>0</v>
      </c>
      <c r="H246" s="3">
        <f>VLOOKUP(A246,'BalanceSheet 15-8-19'!$A$11:$CN$476,8,FALSE)</f>
        <v>0</v>
      </c>
      <c r="I246" s="3">
        <f>VLOOKUP(A246,'BalanceSheet 15-8-19'!$A$11:$CN$476,9,FALSE)</f>
        <v>0</v>
      </c>
      <c r="J246" s="3"/>
      <c r="K246" s="3">
        <f>VLOOKUP(A246,'BalanceSheet 15-8-19'!$A$11:$CN$476,11,FALSE)</f>
        <v>0</v>
      </c>
      <c r="L246" s="3">
        <f>VLOOKUP(A246,'BalanceSheet 15-8-19'!$A$11:$CN$476,12,FALSE)</f>
        <v>0</v>
      </c>
      <c r="M246" s="3">
        <f>VLOOKUP(A246,'BalanceSheet 15-8-19'!$A$11:$CN$476,13,FALSE)</f>
        <v>0</v>
      </c>
      <c r="N246" s="3">
        <f>VLOOKUP(A246,'BalanceSheet 15-8-19'!$A$11:$CN$476,14,FALSE)</f>
        <v>0</v>
      </c>
      <c r="O246" s="3">
        <f>VLOOKUP(A246,'BalanceSheet 15-8-19'!$A$11:$CN$476,15,FALSE)</f>
        <v>0</v>
      </c>
      <c r="P246" s="3">
        <f>VLOOKUP(A246,'BalanceSheet 15-8-19'!$A$11:$CN$476,16,FALSE)</f>
        <v>0</v>
      </c>
      <c r="Q246" s="3">
        <f>VLOOKUP(A246,'BalanceSheet 15-8-19'!$A$11:$CN$476,17,FALSE)</f>
        <v>0</v>
      </c>
      <c r="R246" s="3">
        <f>VLOOKUP(A246,'BalanceSheet 15-8-19'!$A$11:$CN$476,18,FALSE)</f>
        <v>0</v>
      </c>
      <c r="S246" s="3">
        <f>VLOOKUP(A246,'BalanceSheet 15-8-19'!$A$11:$CN$476,19,FALSE)</f>
        <v>0</v>
      </c>
      <c r="T246" s="3">
        <f>VLOOKUP(A246,'BalanceSheet 15-8-19'!$A$11:$CN$476,20,FALSE)</f>
        <v>0</v>
      </c>
      <c r="U246" s="3">
        <f>VLOOKUP(A246,'BalanceSheet 15-8-19'!$A$11:$CN$476,21,FALSE)</f>
        <v>0</v>
      </c>
      <c r="V246" s="3">
        <f>VLOOKUP(A246,'BalanceSheet 15-8-19'!$A$11:$CN$476,22,FALSE)</f>
        <v>0</v>
      </c>
      <c r="W246" s="3">
        <f>VLOOKUP(A246,'BalanceSheet 15-8-19'!$A$11:$CN$476,23,FALSE)</f>
        <v>0</v>
      </c>
      <c r="X246" s="3">
        <f>VLOOKUP(A246,'BalanceSheet 15-8-19'!$A$11:$CN$476,24,FALSE)</f>
        <v>0</v>
      </c>
      <c r="Y246" s="3">
        <f>VLOOKUP(A246,'BalanceSheet 15-8-19'!$A$11:$CN$476,25,FALSE)</f>
        <v>0</v>
      </c>
      <c r="Z246" s="3">
        <f>VLOOKUP(A246,'BalanceSheet 15-8-19'!$A$11:$CN$476,26,FALSE)</f>
        <v>0</v>
      </c>
      <c r="AA246" s="3">
        <f>VLOOKUP(A246,'BalanceSheet 15-8-19'!$A$11:$CN$476,27,FALSE)</f>
        <v>0</v>
      </c>
      <c r="AB246" s="3">
        <f>VLOOKUP(A246,'BalanceSheet 15-8-19'!$A$11:$CN$476,28,FALSE)</f>
        <v>0</v>
      </c>
      <c r="AC246" s="3">
        <f>VLOOKUP(A246,'BalanceSheet 15-8-19'!$A$11:$CN$476,29,FALSE)</f>
        <v>0</v>
      </c>
      <c r="AD246" s="3">
        <f>VLOOKUP(A246,'BalanceSheet 15-8-19'!$A$11:$CN$476,30,FALSE)</f>
        <v>0</v>
      </c>
      <c r="AE246" s="3">
        <f>VLOOKUP(A246,'BalanceSheet 15-8-19'!$A$11:$CN$476,31,FALSE)</f>
        <v>0</v>
      </c>
      <c r="AF246" s="3">
        <f>VLOOKUP(A246,'BalanceSheet 15-8-19'!$A$11:$CN$476,32,FALSE)</f>
        <v>0</v>
      </c>
      <c r="AG246" s="3">
        <f>VLOOKUP(A246,'BalanceSheet 15-8-19'!$A$11:$CN$476,33,FALSE)</f>
        <v>0</v>
      </c>
      <c r="AH246" s="3">
        <f>VLOOKUP(A246,'BalanceSheet 15-8-19'!$A$11:$CN$476,34,FALSE)</f>
        <v>0</v>
      </c>
      <c r="AI246" s="3">
        <f>VLOOKUP(A246,'BalanceSheet 15-8-19'!$A$11:$CN$476,35,FALSE)</f>
        <v>0</v>
      </c>
      <c r="AJ246" s="3">
        <f>VLOOKUP(A246,'BalanceSheet 15-8-19'!$A$11:$CN$476,36,FALSE)</f>
        <v>0</v>
      </c>
      <c r="AK246" s="3">
        <f>VLOOKUP(A246,'BalanceSheet 15-8-19'!$A$11:$CN$476,37,FALSE)</f>
        <v>0</v>
      </c>
      <c r="AL246" s="3">
        <f>VLOOKUP(A246,'BalanceSheet 15-8-19'!$A$11:$CN$476,38,FALSE)</f>
        <v>0</v>
      </c>
      <c r="AM246" s="3">
        <f>VLOOKUP(A246,'BalanceSheet 15-8-19'!$A$11:$CN$476,39,FALSE)</f>
        <v>0</v>
      </c>
      <c r="AN246" s="3">
        <f>VLOOKUP(A246,'BalanceSheet 15-8-19'!$A$11:$CN$476,40,FALSE)</f>
        <v>0</v>
      </c>
      <c r="AO246" s="3">
        <f>VLOOKUP(A246,'BalanceSheet 15-8-19'!$A$11:$CN$476,41,FALSE)</f>
        <v>0</v>
      </c>
      <c r="AP246" s="3">
        <f>VLOOKUP(A246,'BalanceSheet 15-8-19'!$A$11:$CN$476,42,FALSE)</f>
        <v>0</v>
      </c>
      <c r="AQ246" s="3">
        <f>VLOOKUP(A246,'BalanceSheet 15-8-19'!$A$11:$CN$476,43,FALSE)</f>
        <v>0</v>
      </c>
      <c r="AR246" s="3">
        <f>VLOOKUP(A246,'BalanceSheet 15-8-19'!$A$11:$CN$476,44,FALSE)</f>
        <v>0</v>
      </c>
      <c r="AS246" s="3">
        <f>VLOOKUP(A246,'BalanceSheet 15-8-19'!$A$11:$CN$476,45,FALSE)</f>
        <v>0</v>
      </c>
      <c r="AT246" s="3">
        <f>VLOOKUP(A246,'BalanceSheet 15-8-19'!$A$11:$CN$476,46,FALSE)</f>
        <v>0</v>
      </c>
      <c r="AU246" s="3">
        <f>VLOOKUP(A246,'BalanceSheet 15-8-19'!$A$11:$CN$476,47,FALSE)</f>
        <v>0</v>
      </c>
      <c r="AV246" s="3">
        <f>VLOOKUP(A246,'BalanceSheet 15-8-19'!$A$11:$CN$476,48,FALSE)</f>
        <v>0</v>
      </c>
      <c r="AW246" s="3">
        <f>VLOOKUP(A246,'BalanceSheet 15-8-19'!$A$11:$CN$476,49,FALSE)</f>
        <v>0</v>
      </c>
      <c r="AX246" s="3">
        <f>VLOOKUP(A246,'BalanceSheet 15-8-19'!$A$11:$CN$476,50,FALSE)</f>
        <v>0</v>
      </c>
      <c r="AY246" s="3">
        <f>VLOOKUP(A246,'BalanceSheet 15-8-19'!$A$11:$CN$476,51,FALSE)</f>
        <v>0</v>
      </c>
      <c r="AZ246" s="3">
        <f>VLOOKUP(A246,'BalanceSheet 15-8-19'!$A$11:$CN$476,52,FALSE)</f>
        <v>0</v>
      </c>
      <c r="BA246" s="3">
        <f>VLOOKUP(A246,'BalanceSheet 15-8-19'!$A$11:$CN$476,53,FALSE)</f>
        <v>0</v>
      </c>
      <c r="BB246" s="3">
        <f>VLOOKUP(A246,'BalanceSheet 15-8-19'!$A$11:$CN$476,54,FALSE)</f>
        <v>0</v>
      </c>
      <c r="BC246" s="3">
        <f>VLOOKUP(A246,'BalanceSheet 15-8-19'!$A$11:$CN$476,55,FALSE)</f>
        <v>0</v>
      </c>
      <c r="BD246" s="3">
        <f>VLOOKUP(A246,'BalanceSheet 15-8-19'!$A$11:$CN$476,56,FALSE)</f>
        <v>0</v>
      </c>
      <c r="BE246" s="3">
        <f>VLOOKUP(A246,'BalanceSheet 15-8-19'!$A$11:$CN$476,57,FALSE)</f>
        <v>0</v>
      </c>
      <c r="BF246" s="3">
        <f>VLOOKUP(A246,'BalanceSheet 15-8-19'!$A$11:$CN$476,58,FALSE)</f>
        <v>0</v>
      </c>
      <c r="BG246" s="12">
        <f>VLOOKUP(A246,'BalanceSheet 15-8-19'!$A$11:$CN$476,59,FALSE)</f>
        <v>0</v>
      </c>
      <c r="BH246" s="3">
        <f>VLOOKUP(A246,'BalanceSheet 15-8-19'!$A$11:$CN$476,60,FALSE)</f>
        <v>0</v>
      </c>
      <c r="BI246" s="3">
        <f>VLOOKUP(A246,'BalanceSheet 15-8-19'!$A$11:$CN$476,61,FALSE)</f>
        <v>0</v>
      </c>
      <c r="BJ246" s="3">
        <f>VLOOKUP(A246,'BalanceSheet 15-8-19'!$A$11:$CN$476,62,FALSE)</f>
        <v>0</v>
      </c>
      <c r="BK246" s="3"/>
      <c r="BL246" s="3">
        <f>VLOOKUP(A246,'BalanceSheet 15-8-19'!$A$11:$CN$476,64,FALSE)</f>
        <v>0</v>
      </c>
      <c r="BM246" s="3">
        <f>VLOOKUP(A246,'BalanceSheet 15-8-19'!$A$11:$CN$476,65,FALSE)</f>
        <v>0</v>
      </c>
      <c r="BN246" s="3">
        <f>VLOOKUP(A246,'BalanceSheet 15-8-19'!$A$11:$CN$476,66,FALSE)</f>
        <v>0</v>
      </c>
      <c r="BO246" s="3">
        <f>VLOOKUP(A246,'BalanceSheet 15-8-19'!$A$11:$CN$476,67,FALSE)</f>
        <v>0</v>
      </c>
      <c r="BP246" s="3">
        <f>VLOOKUP(A246,'BalanceSheet 15-8-19'!$A$11:$CN$476,68,FALSE)</f>
        <v>0</v>
      </c>
      <c r="BQ246" s="3">
        <f>VLOOKUP(A246,'BalanceSheet 15-8-19'!$A$11:$CN$476,69,FALSE)</f>
        <v>0</v>
      </c>
      <c r="BR246" s="3">
        <f>VLOOKUP(A246,'BalanceSheet 15-8-19'!$A$11:$CN$476,70,FALSE)</f>
        <v>0</v>
      </c>
      <c r="BS246" s="3">
        <f>VLOOKUP(A246,'BalanceSheet 15-8-19'!$A$11:$CN$476,71,FALSE)</f>
        <v>0</v>
      </c>
      <c r="BT246" s="3">
        <f>VLOOKUP(A246,'BalanceSheet 15-8-19'!$A$11:$CN$476,72,FALSE)</f>
        <v>0</v>
      </c>
      <c r="BU246" s="3">
        <f>VLOOKUP(A246,'BalanceSheet 15-8-19'!$A$11:$CN$476,73,FALSE)</f>
        <v>0</v>
      </c>
      <c r="BV246" s="3">
        <f>VLOOKUP(A246,'BalanceSheet 15-8-19'!$A$11:$CN$476,74,FALSE)</f>
        <v>0</v>
      </c>
      <c r="BW246" s="3">
        <f>VLOOKUP(A246,'BalanceSheet 15-8-19'!$A$11:$CN$476,75,FALSE)</f>
        <v>0</v>
      </c>
      <c r="BX246" s="3">
        <f>VLOOKUP(A246,'BalanceSheet 15-8-19'!$A$11:$CN$476,76,FALSE)</f>
        <v>0</v>
      </c>
      <c r="BY246" s="3">
        <f>VLOOKUP(A246,'BalanceSheet 15-8-19'!$A$11:$CN$476,77,FALSE)</f>
        <v>0</v>
      </c>
      <c r="BZ246" s="3">
        <f>VLOOKUP(A246,'BalanceSheet 15-8-19'!$A$11:$CN$476,78,FALSE)</f>
        <v>0</v>
      </c>
      <c r="CA246" s="3">
        <f>VLOOKUP(A246,'BalanceSheet 15-8-19'!$A$11:$CN$476,79,FALSE)</f>
        <v>0</v>
      </c>
      <c r="CB246" s="3">
        <f>VLOOKUP(A246,'BalanceSheet 15-8-19'!$A$11:$CN$476,80,FALSE)</f>
        <v>0</v>
      </c>
      <c r="CC246" s="3">
        <f>VLOOKUP(A246,'BalanceSheet 15-8-19'!$A$11:$CN$476,81,FALSE)</f>
        <v>0</v>
      </c>
      <c r="CD246" s="3">
        <f>VLOOKUP(A246,'BalanceSheet 15-8-19'!$A$11:$CN$476,82,FALSE)</f>
        <v>0</v>
      </c>
      <c r="CE246" s="3">
        <f>VLOOKUP(A246,'BalanceSheet 15-8-19'!$A$11:$CN$476,83,FALSE)</f>
        <v>0</v>
      </c>
      <c r="CF246" s="3">
        <f>VLOOKUP(A246,'BalanceSheet 15-8-19'!$A$11:$CN$476,84,FALSE)</f>
        <v>0</v>
      </c>
      <c r="CG246" s="3">
        <f>VLOOKUP(A246,'BalanceSheet 15-8-19'!$A$11:$CN$476,85,FALSE)</f>
        <v>0</v>
      </c>
      <c r="CH246" s="3">
        <f>VLOOKUP(A246,'BalanceSheet 15-8-19'!$A$11:$CN$476,86,FALSE)</f>
        <v>0</v>
      </c>
      <c r="CI246" s="3">
        <f>VLOOKUP(A246,'BalanceSheet 15-8-19'!$A$11:$CN$476,87,FALSE)</f>
        <v>0</v>
      </c>
      <c r="CJ246" s="3">
        <f>VLOOKUP(A246,'BalanceSheet 15-8-19'!$A$11:$CN$476,88,FALSE)</f>
        <v>0</v>
      </c>
      <c r="CK246" s="3">
        <f>VLOOKUP(A246,'BalanceSheet 15-8-19'!$A$11:$CN$476,89,FALSE)</f>
        <v>0</v>
      </c>
      <c r="CL246" s="3">
        <f>VLOOKUP(A246,'BalanceSheet 15-8-19'!$A$11:$CN$476,90,FALSE)</f>
        <v>0</v>
      </c>
      <c r="CM246" s="3">
        <f>VLOOKUP(A246,'BalanceSheet 15-8-19'!$A$11:$CN$476,91,FALSE)</f>
        <v>0</v>
      </c>
      <c r="CN246" s="3">
        <f>VLOOKUP(A246,'BalanceSheet 15-8-19'!$A$11:$CS$476,92,FALSE)</f>
        <v>0</v>
      </c>
      <c r="CO246" s="3">
        <f>VLOOKUP(A246,'BalanceSheet 15-8-19'!$A$11:$CS$476,93,FALSE)</f>
        <v>0</v>
      </c>
      <c r="CP246" s="3">
        <f>VLOOKUP(A246,'BalanceSheet 15-8-19'!$A$11:$CS$476,94,FALSE)</f>
        <v>0</v>
      </c>
      <c r="CQ246" s="3">
        <f>VLOOKUP(A246,'BalanceSheet 15-8-19'!$A$11:$CS$476,95,FALSE)</f>
        <v>0</v>
      </c>
      <c r="CR246" s="3">
        <f>VLOOKUP(A246,'BalanceSheet 15-8-19'!$A$11:$CS$476,96,FALSE)</f>
        <v>0</v>
      </c>
      <c r="CS246" s="3">
        <f t="shared" si="20"/>
        <v>0</v>
      </c>
      <c r="CU246" s="19">
        <f>CS246-('BalanceSheet 15-8-19'!CS246-'BalanceSheet 15-8-19'!CV246-'BalanceSheet 15-8-19'!CW246)</f>
        <v>0</v>
      </c>
      <c r="CW246" s="132">
        <f t="shared" si="21"/>
        <v>0</v>
      </c>
      <c r="CZ246" s="148">
        <f>HLOOKUP(A246,CJE!$I$5:$TV$2054,2050, FALSE)</f>
        <v>0</v>
      </c>
      <c r="DB246" s="148">
        <f t="shared" si="22"/>
        <v>0</v>
      </c>
    </row>
    <row r="247" spans="1:106" x14ac:dyDescent="0.2">
      <c r="A247" s="3" t="str">
        <f>'BalanceSheet 15-8-19'!A247</f>
        <v>300-101-23 - Conjenik Inc</v>
      </c>
      <c r="B247" s="3">
        <f>VLOOKUP(A247,'BalanceSheet 15-8-19'!$A$11:$CN$476,2,FALSE)</f>
        <v>0</v>
      </c>
      <c r="C247" s="3">
        <f>VLOOKUP(A247,'BalanceSheet 15-8-19'!$A$11:$CN$476,3,FALSE)</f>
        <v>0</v>
      </c>
      <c r="D247" s="3">
        <f>VLOOKUP(A247,'BalanceSheet 15-8-19'!$A$11:$CN$476,4,FALSE)</f>
        <v>0</v>
      </c>
      <c r="E247" s="3">
        <f>VLOOKUP(A247,'BalanceSheet 15-8-19'!$A$11:$CN$476,5,FALSE)</f>
        <v>0</v>
      </c>
      <c r="F247" s="3">
        <f>VLOOKUP(A247,'BalanceSheet 15-8-19'!$A$11:$CN$476,6,FALSE)</f>
        <v>0</v>
      </c>
      <c r="G247" s="3">
        <f>VLOOKUP(A247,'BalanceSheet 15-8-19'!$A$11:$CN$476,7,FALSE)</f>
        <v>0</v>
      </c>
      <c r="H247" s="3">
        <f>VLOOKUP(A247,'BalanceSheet 15-8-19'!$A$11:$CN$476,8,FALSE)</f>
        <v>0</v>
      </c>
      <c r="I247" s="3">
        <f>VLOOKUP(A247,'BalanceSheet 15-8-19'!$A$11:$CN$476,9,FALSE)</f>
        <v>0</v>
      </c>
      <c r="J247" s="3"/>
      <c r="K247" s="3">
        <f>VLOOKUP(A247,'BalanceSheet 15-8-19'!$A$11:$CN$476,11,FALSE)</f>
        <v>0</v>
      </c>
      <c r="L247" s="3">
        <f>VLOOKUP(A247,'BalanceSheet 15-8-19'!$A$11:$CN$476,12,FALSE)</f>
        <v>0</v>
      </c>
      <c r="M247" s="3">
        <f>VLOOKUP(A247,'BalanceSheet 15-8-19'!$A$11:$CN$476,13,FALSE)</f>
        <v>0</v>
      </c>
      <c r="N247" s="3">
        <f>VLOOKUP(A247,'BalanceSheet 15-8-19'!$A$11:$CN$476,14,FALSE)</f>
        <v>0</v>
      </c>
      <c r="O247" s="3">
        <f>VLOOKUP(A247,'BalanceSheet 15-8-19'!$A$11:$CN$476,15,FALSE)</f>
        <v>0</v>
      </c>
      <c r="P247" s="3">
        <f>VLOOKUP(A247,'BalanceSheet 15-8-19'!$A$11:$CN$476,16,FALSE)</f>
        <v>0</v>
      </c>
      <c r="Q247" s="3">
        <f>VLOOKUP(A247,'BalanceSheet 15-8-19'!$A$11:$CN$476,17,FALSE)</f>
        <v>0</v>
      </c>
      <c r="R247" s="3">
        <f>VLOOKUP(A247,'BalanceSheet 15-8-19'!$A$11:$CN$476,18,FALSE)</f>
        <v>0</v>
      </c>
      <c r="S247" s="3">
        <f>VLOOKUP(A247,'BalanceSheet 15-8-19'!$A$11:$CN$476,19,FALSE)</f>
        <v>0</v>
      </c>
      <c r="T247" s="3">
        <f>VLOOKUP(A247,'BalanceSheet 15-8-19'!$A$11:$CN$476,20,FALSE)</f>
        <v>0</v>
      </c>
      <c r="U247" s="3">
        <f>VLOOKUP(A247,'BalanceSheet 15-8-19'!$A$11:$CN$476,21,FALSE)</f>
        <v>0</v>
      </c>
      <c r="V247" s="3">
        <f>VLOOKUP(A247,'BalanceSheet 15-8-19'!$A$11:$CN$476,22,FALSE)</f>
        <v>0</v>
      </c>
      <c r="W247" s="3">
        <f>VLOOKUP(A247,'BalanceSheet 15-8-19'!$A$11:$CN$476,23,FALSE)</f>
        <v>0</v>
      </c>
      <c r="X247" s="3">
        <f>VLOOKUP(A247,'BalanceSheet 15-8-19'!$A$11:$CN$476,24,FALSE)</f>
        <v>0</v>
      </c>
      <c r="Y247" s="3">
        <f>VLOOKUP(A247,'BalanceSheet 15-8-19'!$A$11:$CN$476,25,FALSE)</f>
        <v>0</v>
      </c>
      <c r="Z247" s="3">
        <f>VLOOKUP(A247,'BalanceSheet 15-8-19'!$A$11:$CN$476,26,FALSE)</f>
        <v>0</v>
      </c>
      <c r="AA247" s="3">
        <f>VLOOKUP(A247,'BalanceSheet 15-8-19'!$A$11:$CN$476,27,FALSE)</f>
        <v>0</v>
      </c>
      <c r="AB247" s="3">
        <f>VLOOKUP(A247,'BalanceSheet 15-8-19'!$A$11:$CN$476,28,FALSE)</f>
        <v>0</v>
      </c>
      <c r="AC247" s="3">
        <f>VLOOKUP(A247,'BalanceSheet 15-8-19'!$A$11:$CN$476,29,FALSE)</f>
        <v>0</v>
      </c>
      <c r="AD247" s="3">
        <f>VLOOKUP(A247,'BalanceSheet 15-8-19'!$A$11:$CN$476,30,FALSE)</f>
        <v>0</v>
      </c>
      <c r="AE247" s="3">
        <f>VLOOKUP(A247,'BalanceSheet 15-8-19'!$A$11:$CN$476,31,FALSE)</f>
        <v>0</v>
      </c>
      <c r="AF247" s="3">
        <f>VLOOKUP(A247,'BalanceSheet 15-8-19'!$A$11:$CN$476,32,FALSE)</f>
        <v>0</v>
      </c>
      <c r="AG247" s="3">
        <f>VLOOKUP(A247,'BalanceSheet 15-8-19'!$A$11:$CN$476,33,FALSE)</f>
        <v>0</v>
      </c>
      <c r="AH247" s="3">
        <f>VLOOKUP(A247,'BalanceSheet 15-8-19'!$A$11:$CN$476,34,FALSE)</f>
        <v>0</v>
      </c>
      <c r="AI247" s="3">
        <f>VLOOKUP(A247,'BalanceSheet 15-8-19'!$A$11:$CN$476,35,FALSE)</f>
        <v>0</v>
      </c>
      <c r="AJ247" s="3">
        <f>VLOOKUP(A247,'BalanceSheet 15-8-19'!$A$11:$CN$476,36,FALSE)</f>
        <v>0</v>
      </c>
      <c r="AK247" s="3">
        <f>VLOOKUP(A247,'BalanceSheet 15-8-19'!$A$11:$CN$476,37,FALSE)</f>
        <v>0</v>
      </c>
      <c r="AL247" s="3">
        <f>VLOOKUP(A247,'BalanceSheet 15-8-19'!$A$11:$CN$476,38,FALSE)</f>
        <v>0</v>
      </c>
      <c r="AM247" s="3">
        <f>VLOOKUP(A247,'BalanceSheet 15-8-19'!$A$11:$CN$476,39,FALSE)</f>
        <v>0</v>
      </c>
      <c r="AN247" s="3">
        <f>VLOOKUP(A247,'BalanceSheet 15-8-19'!$A$11:$CN$476,40,FALSE)</f>
        <v>0</v>
      </c>
      <c r="AO247" s="3">
        <f>VLOOKUP(A247,'BalanceSheet 15-8-19'!$A$11:$CN$476,41,FALSE)</f>
        <v>0</v>
      </c>
      <c r="AP247" s="3">
        <f>VLOOKUP(A247,'BalanceSheet 15-8-19'!$A$11:$CN$476,42,FALSE)</f>
        <v>0</v>
      </c>
      <c r="AQ247" s="3">
        <f>VLOOKUP(A247,'BalanceSheet 15-8-19'!$A$11:$CN$476,43,FALSE)</f>
        <v>0</v>
      </c>
      <c r="AR247" s="3">
        <f>VLOOKUP(A247,'BalanceSheet 15-8-19'!$A$11:$CN$476,44,FALSE)</f>
        <v>0</v>
      </c>
      <c r="AS247" s="3">
        <f>VLOOKUP(A247,'BalanceSheet 15-8-19'!$A$11:$CN$476,45,FALSE)</f>
        <v>0</v>
      </c>
      <c r="AT247" s="3">
        <f>VLOOKUP(A247,'BalanceSheet 15-8-19'!$A$11:$CN$476,46,FALSE)</f>
        <v>0</v>
      </c>
      <c r="AU247" s="3">
        <f>VLOOKUP(A247,'BalanceSheet 15-8-19'!$A$11:$CN$476,47,FALSE)</f>
        <v>0</v>
      </c>
      <c r="AV247" s="3">
        <f>VLOOKUP(A247,'BalanceSheet 15-8-19'!$A$11:$CN$476,48,FALSE)</f>
        <v>0</v>
      </c>
      <c r="AW247" s="3">
        <f>VLOOKUP(A247,'BalanceSheet 15-8-19'!$A$11:$CN$476,49,FALSE)</f>
        <v>0</v>
      </c>
      <c r="AX247" s="3">
        <f>VLOOKUP(A247,'BalanceSheet 15-8-19'!$A$11:$CN$476,50,FALSE)</f>
        <v>0</v>
      </c>
      <c r="AY247" s="3">
        <f>VLOOKUP(A247,'BalanceSheet 15-8-19'!$A$11:$CN$476,51,FALSE)</f>
        <v>0</v>
      </c>
      <c r="AZ247" s="3">
        <f>VLOOKUP(A247,'BalanceSheet 15-8-19'!$A$11:$CN$476,52,FALSE)</f>
        <v>0</v>
      </c>
      <c r="BA247" s="3">
        <f>VLOOKUP(A247,'BalanceSheet 15-8-19'!$A$11:$CN$476,53,FALSE)</f>
        <v>0</v>
      </c>
      <c r="BB247" s="3">
        <f>VLOOKUP(A247,'BalanceSheet 15-8-19'!$A$11:$CN$476,54,FALSE)</f>
        <v>0</v>
      </c>
      <c r="BC247" s="3">
        <f>VLOOKUP(A247,'BalanceSheet 15-8-19'!$A$11:$CN$476,55,FALSE)</f>
        <v>0</v>
      </c>
      <c r="BD247" s="3">
        <f>VLOOKUP(A247,'BalanceSheet 15-8-19'!$A$11:$CN$476,56,FALSE)</f>
        <v>0</v>
      </c>
      <c r="BE247" s="3">
        <f>VLOOKUP(A247,'BalanceSheet 15-8-19'!$A$11:$CN$476,57,FALSE)</f>
        <v>0</v>
      </c>
      <c r="BF247" s="3">
        <f>VLOOKUP(A247,'BalanceSheet 15-8-19'!$A$11:$CN$476,58,FALSE)</f>
        <v>0</v>
      </c>
      <c r="BG247" s="12">
        <f>VLOOKUP(A247,'BalanceSheet 15-8-19'!$A$11:$CN$476,59,FALSE)</f>
        <v>0</v>
      </c>
      <c r="BH247" s="3">
        <f>VLOOKUP(A247,'BalanceSheet 15-8-19'!$A$11:$CN$476,60,FALSE)</f>
        <v>0</v>
      </c>
      <c r="BI247" s="3">
        <f>VLOOKUP(A247,'BalanceSheet 15-8-19'!$A$11:$CN$476,61,FALSE)</f>
        <v>0</v>
      </c>
      <c r="BJ247" s="3">
        <f>VLOOKUP(A247,'BalanceSheet 15-8-19'!$A$11:$CN$476,62,FALSE)</f>
        <v>0</v>
      </c>
      <c r="BK247" s="3"/>
      <c r="BL247" s="3">
        <f>VLOOKUP(A247,'BalanceSheet 15-8-19'!$A$11:$CN$476,64,FALSE)</f>
        <v>0</v>
      </c>
      <c r="BM247" s="3">
        <f>VLOOKUP(A247,'BalanceSheet 15-8-19'!$A$11:$CN$476,65,FALSE)</f>
        <v>0</v>
      </c>
      <c r="BN247" s="3">
        <f>VLOOKUP(A247,'BalanceSheet 15-8-19'!$A$11:$CN$476,66,FALSE)</f>
        <v>0</v>
      </c>
      <c r="BO247" s="3">
        <f>VLOOKUP(A247,'BalanceSheet 15-8-19'!$A$11:$CN$476,67,FALSE)</f>
        <v>0</v>
      </c>
      <c r="BP247" s="3">
        <f>VLOOKUP(A247,'BalanceSheet 15-8-19'!$A$11:$CN$476,68,FALSE)</f>
        <v>0</v>
      </c>
      <c r="BQ247" s="3">
        <f>VLOOKUP(A247,'BalanceSheet 15-8-19'!$A$11:$CN$476,69,FALSE)</f>
        <v>0</v>
      </c>
      <c r="BR247" s="3">
        <f>VLOOKUP(A247,'BalanceSheet 15-8-19'!$A$11:$CN$476,70,FALSE)</f>
        <v>0</v>
      </c>
      <c r="BS247" s="3">
        <f>VLOOKUP(A247,'BalanceSheet 15-8-19'!$A$11:$CN$476,71,FALSE)</f>
        <v>0</v>
      </c>
      <c r="BT247" s="3">
        <f>VLOOKUP(A247,'BalanceSheet 15-8-19'!$A$11:$CN$476,72,FALSE)</f>
        <v>0</v>
      </c>
      <c r="BU247" s="3">
        <f>VLOOKUP(A247,'BalanceSheet 15-8-19'!$A$11:$CN$476,73,FALSE)</f>
        <v>0</v>
      </c>
      <c r="BV247" s="3">
        <f>VLOOKUP(A247,'BalanceSheet 15-8-19'!$A$11:$CN$476,74,FALSE)</f>
        <v>0</v>
      </c>
      <c r="BW247" s="3">
        <f>VLOOKUP(A247,'BalanceSheet 15-8-19'!$A$11:$CN$476,75,FALSE)</f>
        <v>0</v>
      </c>
      <c r="BX247" s="3">
        <f>VLOOKUP(A247,'BalanceSheet 15-8-19'!$A$11:$CN$476,76,FALSE)</f>
        <v>0</v>
      </c>
      <c r="BY247" s="3">
        <f>VLOOKUP(A247,'BalanceSheet 15-8-19'!$A$11:$CN$476,77,FALSE)</f>
        <v>0</v>
      </c>
      <c r="BZ247" s="3">
        <f>VLOOKUP(A247,'BalanceSheet 15-8-19'!$A$11:$CN$476,78,FALSE)</f>
        <v>0</v>
      </c>
      <c r="CA247" s="3">
        <f>VLOOKUP(A247,'BalanceSheet 15-8-19'!$A$11:$CN$476,79,FALSE)</f>
        <v>0</v>
      </c>
      <c r="CB247" s="3">
        <f>VLOOKUP(A247,'BalanceSheet 15-8-19'!$A$11:$CN$476,80,FALSE)</f>
        <v>0</v>
      </c>
      <c r="CC247" s="3">
        <f>VLOOKUP(A247,'BalanceSheet 15-8-19'!$A$11:$CN$476,81,FALSE)</f>
        <v>0</v>
      </c>
      <c r="CD247" s="3">
        <f>VLOOKUP(A247,'BalanceSheet 15-8-19'!$A$11:$CN$476,82,FALSE)</f>
        <v>0</v>
      </c>
      <c r="CE247" s="3">
        <f>VLOOKUP(A247,'BalanceSheet 15-8-19'!$A$11:$CN$476,83,FALSE)</f>
        <v>0</v>
      </c>
      <c r="CF247" s="3">
        <f>VLOOKUP(A247,'BalanceSheet 15-8-19'!$A$11:$CN$476,84,FALSE)</f>
        <v>0</v>
      </c>
      <c r="CG247" s="3">
        <f>VLOOKUP(A247,'BalanceSheet 15-8-19'!$A$11:$CN$476,85,FALSE)</f>
        <v>0</v>
      </c>
      <c r="CH247" s="3">
        <f>VLOOKUP(A247,'BalanceSheet 15-8-19'!$A$11:$CN$476,86,FALSE)</f>
        <v>0</v>
      </c>
      <c r="CI247" s="3">
        <f>VLOOKUP(A247,'BalanceSheet 15-8-19'!$A$11:$CN$476,87,FALSE)</f>
        <v>0</v>
      </c>
      <c r="CJ247" s="3">
        <f>VLOOKUP(A247,'BalanceSheet 15-8-19'!$A$11:$CN$476,88,FALSE)</f>
        <v>0</v>
      </c>
      <c r="CK247" s="3">
        <f>VLOOKUP(A247,'BalanceSheet 15-8-19'!$A$11:$CN$476,89,FALSE)</f>
        <v>0</v>
      </c>
      <c r="CL247" s="3">
        <f>VLOOKUP(A247,'BalanceSheet 15-8-19'!$A$11:$CN$476,90,FALSE)</f>
        <v>0</v>
      </c>
      <c r="CM247" s="3">
        <f>VLOOKUP(A247,'BalanceSheet 15-8-19'!$A$11:$CN$476,91,FALSE)</f>
        <v>0</v>
      </c>
      <c r="CN247" s="3">
        <f>VLOOKUP(A247,'BalanceSheet 15-8-19'!$A$11:$CS$476,92,FALSE)</f>
        <v>0</v>
      </c>
      <c r="CO247" s="3">
        <f>VLOOKUP(A247,'BalanceSheet 15-8-19'!$A$11:$CS$476,93,FALSE)</f>
        <v>0</v>
      </c>
      <c r="CP247" s="3">
        <f>VLOOKUP(A247,'BalanceSheet 15-8-19'!$A$11:$CS$476,94,FALSE)</f>
        <v>0</v>
      </c>
      <c r="CQ247" s="3">
        <f>VLOOKUP(A247,'BalanceSheet 15-8-19'!$A$11:$CS$476,95,FALSE)</f>
        <v>0</v>
      </c>
      <c r="CR247" s="3">
        <f>VLOOKUP(A247,'BalanceSheet 15-8-19'!$A$11:$CS$476,96,FALSE)</f>
        <v>0</v>
      </c>
      <c r="CS247" s="3">
        <f t="shared" si="20"/>
        <v>0</v>
      </c>
      <c r="CU247" s="19">
        <f>CS247-('BalanceSheet 15-8-19'!CS247-'BalanceSheet 15-8-19'!CV247-'BalanceSheet 15-8-19'!CW247)</f>
        <v>0</v>
      </c>
      <c r="CW247" s="132">
        <f t="shared" si="21"/>
        <v>0</v>
      </c>
      <c r="CZ247" s="148">
        <f>HLOOKUP(A247,CJE!$I$5:$TV$2054,2050, FALSE)</f>
        <v>-596740</v>
      </c>
      <c r="DB247" s="148">
        <f t="shared" si="22"/>
        <v>-596740</v>
      </c>
    </row>
    <row r="248" spans="1:106" x14ac:dyDescent="0.2">
      <c r="A248" s="3" t="str">
        <f>'BalanceSheet 15-8-19'!A248</f>
        <v>300-101-24 - Industria Pte Ltd</v>
      </c>
      <c r="B248" s="3">
        <f>VLOOKUP(A248,'BalanceSheet 15-8-19'!$A$11:$CN$476,2,FALSE)</f>
        <v>0</v>
      </c>
      <c r="C248" s="3">
        <f>VLOOKUP(A248,'BalanceSheet 15-8-19'!$A$11:$CN$476,3,FALSE)</f>
        <v>0</v>
      </c>
      <c r="D248" s="3">
        <f>VLOOKUP(A248,'BalanceSheet 15-8-19'!$A$11:$CN$476,4,FALSE)</f>
        <v>0</v>
      </c>
      <c r="E248" s="3">
        <f>VLOOKUP(A248,'BalanceSheet 15-8-19'!$A$11:$CN$476,5,FALSE)</f>
        <v>0</v>
      </c>
      <c r="F248" s="3">
        <f>VLOOKUP(A248,'BalanceSheet 15-8-19'!$A$11:$CN$476,6,FALSE)</f>
        <v>0</v>
      </c>
      <c r="G248" s="3">
        <f>VLOOKUP(A248,'BalanceSheet 15-8-19'!$A$11:$CN$476,7,FALSE)</f>
        <v>0</v>
      </c>
      <c r="H248" s="3">
        <f>VLOOKUP(A248,'BalanceSheet 15-8-19'!$A$11:$CN$476,8,FALSE)</f>
        <v>0</v>
      </c>
      <c r="I248" s="3">
        <f>VLOOKUP(A248,'BalanceSheet 15-8-19'!$A$11:$CN$476,9,FALSE)</f>
        <v>0</v>
      </c>
      <c r="J248" s="3"/>
      <c r="K248" s="3">
        <f>VLOOKUP(A248,'BalanceSheet 15-8-19'!$A$11:$CN$476,11,FALSE)</f>
        <v>0</v>
      </c>
      <c r="L248" s="3">
        <f>VLOOKUP(A248,'BalanceSheet 15-8-19'!$A$11:$CN$476,12,FALSE)</f>
        <v>0</v>
      </c>
      <c r="M248" s="3">
        <f>VLOOKUP(A248,'BalanceSheet 15-8-19'!$A$11:$CN$476,13,FALSE)</f>
        <v>0</v>
      </c>
      <c r="N248" s="3">
        <f>VLOOKUP(A248,'BalanceSheet 15-8-19'!$A$11:$CN$476,14,FALSE)</f>
        <v>0</v>
      </c>
      <c r="O248" s="3">
        <f>VLOOKUP(A248,'BalanceSheet 15-8-19'!$A$11:$CN$476,15,FALSE)</f>
        <v>0</v>
      </c>
      <c r="P248" s="3">
        <f>VLOOKUP(A248,'BalanceSheet 15-8-19'!$A$11:$CN$476,16,FALSE)</f>
        <v>0</v>
      </c>
      <c r="Q248" s="3">
        <f>VLOOKUP(A248,'BalanceSheet 15-8-19'!$A$11:$CN$476,17,FALSE)</f>
        <v>0</v>
      </c>
      <c r="R248" s="3">
        <f>VLOOKUP(A248,'BalanceSheet 15-8-19'!$A$11:$CN$476,18,FALSE)</f>
        <v>0</v>
      </c>
      <c r="S248" s="3">
        <f>VLOOKUP(A248,'BalanceSheet 15-8-19'!$A$11:$CN$476,19,FALSE)</f>
        <v>0</v>
      </c>
      <c r="T248" s="3">
        <f>VLOOKUP(A248,'BalanceSheet 15-8-19'!$A$11:$CN$476,20,FALSE)</f>
        <v>0</v>
      </c>
      <c r="U248" s="3">
        <f>VLOOKUP(A248,'BalanceSheet 15-8-19'!$A$11:$CN$476,21,FALSE)</f>
        <v>0</v>
      </c>
      <c r="V248" s="3">
        <f>VLOOKUP(A248,'BalanceSheet 15-8-19'!$A$11:$CN$476,22,FALSE)</f>
        <v>0</v>
      </c>
      <c r="W248" s="3">
        <f>VLOOKUP(A248,'BalanceSheet 15-8-19'!$A$11:$CN$476,23,FALSE)</f>
        <v>0</v>
      </c>
      <c r="X248" s="3">
        <f>VLOOKUP(A248,'BalanceSheet 15-8-19'!$A$11:$CN$476,24,FALSE)</f>
        <v>0</v>
      </c>
      <c r="Y248" s="3">
        <f>VLOOKUP(A248,'BalanceSheet 15-8-19'!$A$11:$CN$476,25,FALSE)</f>
        <v>0</v>
      </c>
      <c r="Z248" s="3">
        <f>VLOOKUP(A248,'BalanceSheet 15-8-19'!$A$11:$CN$476,26,FALSE)</f>
        <v>0</v>
      </c>
      <c r="AA248" s="3">
        <f>VLOOKUP(A248,'BalanceSheet 15-8-19'!$A$11:$CN$476,27,FALSE)</f>
        <v>0</v>
      </c>
      <c r="AB248" s="3">
        <f>VLOOKUP(A248,'BalanceSheet 15-8-19'!$A$11:$CN$476,28,FALSE)</f>
        <v>0</v>
      </c>
      <c r="AC248" s="3">
        <f>VLOOKUP(A248,'BalanceSheet 15-8-19'!$A$11:$CN$476,29,FALSE)</f>
        <v>0</v>
      </c>
      <c r="AD248" s="3">
        <f>VLOOKUP(A248,'BalanceSheet 15-8-19'!$A$11:$CN$476,30,FALSE)</f>
        <v>0</v>
      </c>
      <c r="AE248" s="3">
        <f>VLOOKUP(A248,'BalanceSheet 15-8-19'!$A$11:$CN$476,31,FALSE)</f>
        <v>0</v>
      </c>
      <c r="AF248" s="3">
        <f>VLOOKUP(A248,'BalanceSheet 15-8-19'!$A$11:$CN$476,32,FALSE)</f>
        <v>0</v>
      </c>
      <c r="AG248" s="3">
        <f>VLOOKUP(A248,'BalanceSheet 15-8-19'!$A$11:$CN$476,33,FALSE)</f>
        <v>0</v>
      </c>
      <c r="AH248" s="3">
        <f>VLOOKUP(A248,'BalanceSheet 15-8-19'!$A$11:$CN$476,34,FALSE)</f>
        <v>0</v>
      </c>
      <c r="AI248" s="3">
        <f>VLOOKUP(A248,'BalanceSheet 15-8-19'!$A$11:$CN$476,35,FALSE)</f>
        <v>0</v>
      </c>
      <c r="AJ248" s="3">
        <f>VLOOKUP(A248,'BalanceSheet 15-8-19'!$A$11:$CN$476,36,FALSE)</f>
        <v>0</v>
      </c>
      <c r="AK248" s="3">
        <f>VLOOKUP(A248,'BalanceSheet 15-8-19'!$A$11:$CN$476,37,FALSE)</f>
        <v>0</v>
      </c>
      <c r="AL248" s="3">
        <f>VLOOKUP(A248,'BalanceSheet 15-8-19'!$A$11:$CN$476,38,FALSE)</f>
        <v>0</v>
      </c>
      <c r="AM248" s="3">
        <f>VLOOKUP(A248,'BalanceSheet 15-8-19'!$A$11:$CN$476,39,FALSE)</f>
        <v>0</v>
      </c>
      <c r="AN248" s="3">
        <f>VLOOKUP(A248,'BalanceSheet 15-8-19'!$A$11:$CN$476,40,FALSE)</f>
        <v>0</v>
      </c>
      <c r="AO248" s="3">
        <f>VLOOKUP(A248,'BalanceSheet 15-8-19'!$A$11:$CN$476,41,FALSE)</f>
        <v>0</v>
      </c>
      <c r="AP248" s="3">
        <f>VLOOKUP(A248,'BalanceSheet 15-8-19'!$A$11:$CN$476,42,FALSE)</f>
        <v>0</v>
      </c>
      <c r="AQ248" s="3">
        <f>VLOOKUP(A248,'BalanceSheet 15-8-19'!$A$11:$CN$476,43,FALSE)</f>
        <v>0</v>
      </c>
      <c r="AR248" s="3">
        <f>VLOOKUP(A248,'BalanceSheet 15-8-19'!$A$11:$CN$476,44,FALSE)</f>
        <v>0</v>
      </c>
      <c r="AS248" s="3">
        <f>VLOOKUP(A248,'BalanceSheet 15-8-19'!$A$11:$CN$476,45,FALSE)</f>
        <v>0</v>
      </c>
      <c r="AT248" s="3">
        <f>VLOOKUP(A248,'BalanceSheet 15-8-19'!$A$11:$CN$476,46,FALSE)</f>
        <v>0</v>
      </c>
      <c r="AU248" s="3">
        <f>VLOOKUP(A248,'BalanceSheet 15-8-19'!$A$11:$CN$476,47,FALSE)</f>
        <v>0</v>
      </c>
      <c r="AV248" s="3">
        <f>VLOOKUP(A248,'BalanceSheet 15-8-19'!$A$11:$CN$476,48,FALSE)</f>
        <v>0</v>
      </c>
      <c r="AW248" s="3">
        <f>VLOOKUP(A248,'BalanceSheet 15-8-19'!$A$11:$CN$476,49,FALSE)</f>
        <v>0</v>
      </c>
      <c r="AX248" s="3">
        <f>VLOOKUP(A248,'BalanceSheet 15-8-19'!$A$11:$CN$476,50,FALSE)</f>
        <v>0</v>
      </c>
      <c r="AY248" s="3">
        <f>VLOOKUP(A248,'BalanceSheet 15-8-19'!$A$11:$CN$476,51,FALSE)</f>
        <v>0</v>
      </c>
      <c r="AZ248" s="3">
        <f>VLOOKUP(A248,'BalanceSheet 15-8-19'!$A$11:$CN$476,52,FALSE)</f>
        <v>0</v>
      </c>
      <c r="BA248" s="3">
        <f>VLOOKUP(A248,'BalanceSheet 15-8-19'!$A$11:$CN$476,53,FALSE)</f>
        <v>0</v>
      </c>
      <c r="BB248" s="3">
        <f>VLOOKUP(A248,'BalanceSheet 15-8-19'!$A$11:$CN$476,54,FALSE)</f>
        <v>0</v>
      </c>
      <c r="BC248" s="3">
        <f>VLOOKUP(A248,'BalanceSheet 15-8-19'!$A$11:$CN$476,55,FALSE)</f>
        <v>0</v>
      </c>
      <c r="BD248" s="3">
        <f>VLOOKUP(A248,'BalanceSheet 15-8-19'!$A$11:$CN$476,56,FALSE)</f>
        <v>0</v>
      </c>
      <c r="BE248" s="3">
        <f>VLOOKUP(A248,'BalanceSheet 15-8-19'!$A$11:$CN$476,57,FALSE)</f>
        <v>0</v>
      </c>
      <c r="BF248" s="3">
        <f>VLOOKUP(A248,'BalanceSheet 15-8-19'!$A$11:$CN$476,58,FALSE)</f>
        <v>0</v>
      </c>
      <c r="BG248" s="12">
        <f>VLOOKUP(A248,'BalanceSheet 15-8-19'!$A$11:$CN$476,59,FALSE)</f>
        <v>0</v>
      </c>
      <c r="BH248" s="3">
        <f>VLOOKUP(A248,'BalanceSheet 15-8-19'!$A$11:$CN$476,60,FALSE)</f>
        <v>0</v>
      </c>
      <c r="BI248" s="3">
        <f>VLOOKUP(A248,'BalanceSheet 15-8-19'!$A$11:$CN$476,61,FALSE)</f>
        <v>0</v>
      </c>
      <c r="BJ248" s="3">
        <f>VLOOKUP(A248,'BalanceSheet 15-8-19'!$A$11:$CN$476,62,FALSE)</f>
        <v>0</v>
      </c>
      <c r="BK248" s="3"/>
      <c r="BL248" s="3">
        <f>VLOOKUP(A248,'BalanceSheet 15-8-19'!$A$11:$CN$476,64,FALSE)</f>
        <v>0</v>
      </c>
      <c r="BM248" s="3">
        <f>VLOOKUP(A248,'BalanceSheet 15-8-19'!$A$11:$CN$476,65,FALSE)</f>
        <v>0</v>
      </c>
      <c r="BN248" s="3">
        <f>VLOOKUP(A248,'BalanceSheet 15-8-19'!$A$11:$CN$476,66,FALSE)</f>
        <v>0</v>
      </c>
      <c r="BO248" s="3">
        <f>VLOOKUP(A248,'BalanceSheet 15-8-19'!$A$11:$CN$476,67,FALSE)</f>
        <v>0</v>
      </c>
      <c r="BP248" s="3">
        <f>VLOOKUP(A248,'BalanceSheet 15-8-19'!$A$11:$CN$476,68,FALSE)</f>
        <v>0</v>
      </c>
      <c r="BQ248" s="3">
        <f>VLOOKUP(A248,'BalanceSheet 15-8-19'!$A$11:$CN$476,69,FALSE)</f>
        <v>0</v>
      </c>
      <c r="BR248" s="3">
        <f>VLOOKUP(A248,'BalanceSheet 15-8-19'!$A$11:$CN$476,70,FALSE)</f>
        <v>0</v>
      </c>
      <c r="BS248" s="3">
        <f>VLOOKUP(A248,'BalanceSheet 15-8-19'!$A$11:$CN$476,71,FALSE)</f>
        <v>0</v>
      </c>
      <c r="BT248" s="3">
        <f>VLOOKUP(A248,'BalanceSheet 15-8-19'!$A$11:$CN$476,72,FALSE)</f>
        <v>0</v>
      </c>
      <c r="BU248" s="3">
        <f>VLOOKUP(A248,'BalanceSheet 15-8-19'!$A$11:$CN$476,73,FALSE)</f>
        <v>0</v>
      </c>
      <c r="BV248" s="3">
        <f>VLOOKUP(A248,'BalanceSheet 15-8-19'!$A$11:$CN$476,74,FALSE)</f>
        <v>0</v>
      </c>
      <c r="BW248" s="3">
        <f>VLOOKUP(A248,'BalanceSheet 15-8-19'!$A$11:$CN$476,75,FALSE)</f>
        <v>0</v>
      </c>
      <c r="BX248" s="3">
        <f>VLOOKUP(A248,'BalanceSheet 15-8-19'!$A$11:$CN$476,76,FALSE)</f>
        <v>0</v>
      </c>
      <c r="BY248" s="3">
        <f>VLOOKUP(A248,'BalanceSheet 15-8-19'!$A$11:$CN$476,77,FALSE)</f>
        <v>0</v>
      </c>
      <c r="BZ248" s="3">
        <f>VLOOKUP(A248,'BalanceSheet 15-8-19'!$A$11:$CN$476,78,FALSE)</f>
        <v>0</v>
      </c>
      <c r="CA248" s="3">
        <f>VLOOKUP(A248,'BalanceSheet 15-8-19'!$A$11:$CN$476,79,FALSE)</f>
        <v>0</v>
      </c>
      <c r="CB248" s="3">
        <f>VLOOKUP(A248,'BalanceSheet 15-8-19'!$A$11:$CN$476,80,FALSE)</f>
        <v>0</v>
      </c>
      <c r="CC248" s="3">
        <f>VLOOKUP(A248,'BalanceSheet 15-8-19'!$A$11:$CN$476,81,FALSE)</f>
        <v>0</v>
      </c>
      <c r="CD248" s="3">
        <f>VLOOKUP(A248,'BalanceSheet 15-8-19'!$A$11:$CN$476,82,FALSE)</f>
        <v>0</v>
      </c>
      <c r="CE248" s="3">
        <f>VLOOKUP(A248,'BalanceSheet 15-8-19'!$A$11:$CN$476,83,FALSE)</f>
        <v>0</v>
      </c>
      <c r="CF248" s="3">
        <f>VLOOKUP(A248,'BalanceSheet 15-8-19'!$A$11:$CN$476,84,FALSE)</f>
        <v>0</v>
      </c>
      <c r="CG248" s="3">
        <f>VLOOKUP(A248,'BalanceSheet 15-8-19'!$A$11:$CN$476,85,FALSE)</f>
        <v>0</v>
      </c>
      <c r="CH248" s="3">
        <f>VLOOKUP(A248,'BalanceSheet 15-8-19'!$A$11:$CN$476,86,FALSE)</f>
        <v>0</v>
      </c>
      <c r="CI248" s="3">
        <f>VLOOKUP(A248,'BalanceSheet 15-8-19'!$A$11:$CN$476,87,FALSE)</f>
        <v>0</v>
      </c>
      <c r="CJ248" s="3">
        <f>VLOOKUP(A248,'BalanceSheet 15-8-19'!$A$11:$CN$476,88,FALSE)</f>
        <v>0</v>
      </c>
      <c r="CK248" s="3">
        <f>VLOOKUP(A248,'BalanceSheet 15-8-19'!$A$11:$CN$476,89,FALSE)</f>
        <v>0</v>
      </c>
      <c r="CL248" s="3">
        <f>VLOOKUP(A248,'BalanceSheet 15-8-19'!$A$11:$CN$476,90,FALSE)</f>
        <v>0</v>
      </c>
      <c r="CM248" s="3">
        <f>VLOOKUP(A248,'BalanceSheet 15-8-19'!$A$11:$CN$476,91,FALSE)</f>
        <v>0</v>
      </c>
      <c r="CN248" s="3">
        <f>VLOOKUP(A248,'BalanceSheet 15-8-19'!$A$11:$CS$476,92,FALSE)</f>
        <v>0</v>
      </c>
      <c r="CO248" s="3">
        <f>VLOOKUP(A248,'BalanceSheet 15-8-19'!$A$11:$CS$476,93,FALSE)</f>
        <v>0</v>
      </c>
      <c r="CP248" s="3">
        <f>VLOOKUP(A248,'BalanceSheet 15-8-19'!$A$11:$CS$476,94,FALSE)</f>
        <v>0</v>
      </c>
      <c r="CQ248" s="3">
        <f>VLOOKUP(A248,'BalanceSheet 15-8-19'!$A$11:$CS$476,95,FALSE)</f>
        <v>0</v>
      </c>
      <c r="CR248" s="3">
        <f>VLOOKUP(A248,'BalanceSheet 15-8-19'!$A$11:$CS$476,96,FALSE)</f>
        <v>0</v>
      </c>
      <c r="CS248" s="3">
        <f t="shared" si="20"/>
        <v>0</v>
      </c>
      <c r="CU248" s="19">
        <f>CS248-('BalanceSheet 15-8-19'!CS248-'BalanceSheet 15-8-19'!CV248-'BalanceSheet 15-8-19'!CW248)</f>
        <v>0</v>
      </c>
      <c r="CW248" s="132">
        <f t="shared" si="21"/>
        <v>0</v>
      </c>
      <c r="CZ248" s="148">
        <f>HLOOKUP(A248,CJE!$I$5:$TV$2054,2050, FALSE)</f>
        <v>-5100</v>
      </c>
      <c r="DB248" s="148">
        <f t="shared" si="22"/>
        <v>-5100</v>
      </c>
    </row>
    <row r="249" spans="1:106" x14ac:dyDescent="0.2">
      <c r="A249" s="3" t="str">
        <f>'BalanceSheet 15-8-19'!A249</f>
        <v>300-101-25 - Healthbank Vietnam Pte Ltd</v>
      </c>
      <c r="B249" s="3">
        <f>VLOOKUP(A249,'BalanceSheet 15-8-19'!$A$11:$CN$476,2,FALSE)</f>
        <v>0</v>
      </c>
      <c r="C249" s="3">
        <f>VLOOKUP(A249,'BalanceSheet 15-8-19'!$A$11:$CN$476,3,FALSE)</f>
        <v>0</v>
      </c>
      <c r="D249" s="3">
        <f>VLOOKUP(A249,'BalanceSheet 15-8-19'!$A$11:$CN$476,4,FALSE)</f>
        <v>0</v>
      </c>
      <c r="E249" s="3">
        <f>VLOOKUP(A249,'BalanceSheet 15-8-19'!$A$11:$CN$476,5,FALSE)</f>
        <v>0</v>
      </c>
      <c r="F249" s="3">
        <f>VLOOKUP(A249,'BalanceSheet 15-8-19'!$A$11:$CN$476,6,FALSE)</f>
        <v>0</v>
      </c>
      <c r="G249" s="3">
        <f>VLOOKUP(A249,'BalanceSheet 15-8-19'!$A$11:$CN$476,7,FALSE)</f>
        <v>0</v>
      </c>
      <c r="H249" s="3">
        <f>VLOOKUP(A249,'BalanceSheet 15-8-19'!$A$11:$CN$476,8,FALSE)</f>
        <v>0</v>
      </c>
      <c r="I249" s="3">
        <f>VLOOKUP(A249,'BalanceSheet 15-8-19'!$A$11:$CN$476,9,FALSE)</f>
        <v>0</v>
      </c>
      <c r="J249" s="3"/>
      <c r="K249" s="3">
        <f>VLOOKUP(A249,'BalanceSheet 15-8-19'!$A$11:$CN$476,11,FALSE)</f>
        <v>0</v>
      </c>
      <c r="L249" s="3">
        <f>VLOOKUP(A249,'BalanceSheet 15-8-19'!$A$11:$CN$476,12,FALSE)</f>
        <v>0</v>
      </c>
      <c r="M249" s="3">
        <f>VLOOKUP(A249,'BalanceSheet 15-8-19'!$A$11:$CN$476,13,FALSE)</f>
        <v>0</v>
      </c>
      <c r="N249" s="3">
        <f>VLOOKUP(A249,'BalanceSheet 15-8-19'!$A$11:$CN$476,14,FALSE)</f>
        <v>0</v>
      </c>
      <c r="O249" s="3">
        <f>VLOOKUP(A249,'BalanceSheet 15-8-19'!$A$11:$CN$476,15,FALSE)</f>
        <v>0</v>
      </c>
      <c r="P249" s="3">
        <f>VLOOKUP(A249,'BalanceSheet 15-8-19'!$A$11:$CN$476,16,FALSE)</f>
        <v>0</v>
      </c>
      <c r="Q249" s="3">
        <f>VLOOKUP(A249,'BalanceSheet 15-8-19'!$A$11:$CN$476,17,FALSE)</f>
        <v>0</v>
      </c>
      <c r="R249" s="3">
        <f>VLOOKUP(A249,'BalanceSheet 15-8-19'!$A$11:$CN$476,18,FALSE)</f>
        <v>0</v>
      </c>
      <c r="S249" s="3">
        <f>VLOOKUP(A249,'BalanceSheet 15-8-19'!$A$11:$CN$476,19,FALSE)</f>
        <v>0</v>
      </c>
      <c r="T249" s="3">
        <f>VLOOKUP(A249,'BalanceSheet 15-8-19'!$A$11:$CN$476,20,FALSE)</f>
        <v>0</v>
      </c>
      <c r="U249" s="3">
        <f>VLOOKUP(A249,'BalanceSheet 15-8-19'!$A$11:$CN$476,21,FALSE)</f>
        <v>0</v>
      </c>
      <c r="V249" s="3">
        <f>VLOOKUP(A249,'BalanceSheet 15-8-19'!$A$11:$CN$476,22,FALSE)</f>
        <v>0</v>
      </c>
      <c r="W249" s="3">
        <f>VLOOKUP(A249,'BalanceSheet 15-8-19'!$A$11:$CN$476,23,FALSE)</f>
        <v>0</v>
      </c>
      <c r="X249" s="3">
        <f>VLOOKUP(A249,'BalanceSheet 15-8-19'!$A$11:$CN$476,24,FALSE)</f>
        <v>0</v>
      </c>
      <c r="Y249" s="3">
        <f>VLOOKUP(A249,'BalanceSheet 15-8-19'!$A$11:$CN$476,25,FALSE)</f>
        <v>0</v>
      </c>
      <c r="Z249" s="3">
        <f>VLOOKUP(A249,'BalanceSheet 15-8-19'!$A$11:$CN$476,26,FALSE)</f>
        <v>0</v>
      </c>
      <c r="AA249" s="3">
        <f>VLOOKUP(A249,'BalanceSheet 15-8-19'!$A$11:$CN$476,27,FALSE)</f>
        <v>0</v>
      </c>
      <c r="AB249" s="3">
        <f>VLOOKUP(A249,'BalanceSheet 15-8-19'!$A$11:$CN$476,28,FALSE)</f>
        <v>0</v>
      </c>
      <c r="AC249" s="3">
        <f>VLOOKUP(A249,'BalanceSheet 15-8-19'!$A$11:$CN$476,29,FALSE)</f>
        <v>0</v>
      </c>
      <c r="AD249" s="3">
        <f>VLOOKUP(A249,'BalanceSheet 15-8-19'!$A$11:$CN$476,30,FALSE)</f>
        <v>0</v>
      </c>
      <c r="AE249" s="3">
        <f>VLOOKUP(A249,'BalanceSheet 15-8-19'!$A$11:$CN$476,31,FALSE)</f>
        <v>0</v>
      </c>
      <c r="AF249" s="3">
        <f>VLOOKUP(A249,'BalanceSheet 15-8-19'!$A$11:$CN$476,32,FALSE)</f>
        <v>0</v>
      </c>
      <c r="AG249" s="3">
        <f>VLOOKUP(A249,'BalanceSheet 15-8-19'!$A$11:$CN$476,33,FALSE)</f>
        <v>0</v>
      </c>
      <c r="AH249" s="3">
        <f>VLOOKUP(A249,'BalanceSheet 15-8-19'!$A$11:$CN$476,34,FALSE)</f>
        <v>0</v>
      </c>
      <c r="AI249" s="3">
        <f>VLOOKUP(A249,'BalanceSheet 15-8-19'!$A$11:$CN$476,35,FALSE)</f>
        <v>0</v>
      </c>
      <c r="AJ249" s="3">
        <f>VLOOKUP(A249,'BalanceSheet 15-8-19'!$A$11:$CN$476,36,FALSE)</f>
        <v>0</v>
      </c>
      <c r="AK249" s="3">
        <f>VLOOKUP(A249,'BalanceSheet 15-8-19'!$A$11:$CN$476,37,FALSE)</f>
        <v>0</v>
      </c>
      <c r="AL249" s="3">
        <f>VLOOKUP(A249,'BalanceSheet 15-8-19'!$A$11:$CN$476,38,FALSE)</f>
        <v>0</v>
      </c>
      <c r="AM249" s="3">
        <f>VLOOKUP(A249,'BalanceSheet 15-8-19'!$A$11:$CN$476,39,FALSE)</f>
        <v>0</v>
      </c>
      <c r="AN249" s="3">
        <f>VLOOKUP(A249,'BalanceSheet 15-8-19'!$A$11:$CN$476,40,FALSE)</f>
        <v>0</v>
      </c>
      <c r="AO249" s="3">
        <f>VLOOKUP(A249,'BalanceSheet 15-8-19'!$A$11:$CN$476,41,FALSE)</f>
        <v>0</v>
      </c>
      <c r="AP249" s="3">
        <f>VLOOKUP(A249,'BalanceSheet 15-8-19'!$A$11:$CN$476,42,FALSE)</f>
        <v>0</v>
      </c>
      <c r="AQ249" s="3">
        <f>VLOOKUP(A249,'BalanceSheet 15-8-19'!$A$11:$CN$476,43,FALSE)</f>
        <v>0</v>
      </c>
      <c r="AR249" s="3">
        <f>VLOOKUP(A249,'BalanceSheet 15-8-19'!$A$11:$CN$476,44,FALSE)</f>
        <v>0</v>
      </c>
      <c r="AS249" s="3">
        <f>VLOOKUP(A249,'BalanceSheet 15-8-19'!$A$11:$CN$476,45,FALSE)</f>
        <v>0</v>
      </c>
      <c r="AT249" s="3">
        <f>VLOOKUP(A249,'BalanceSheet 15-8-19'!$A$11:$CN$476,46,FALSE)</f>
        <v>0</v>
      </c>
      <c r="AU249" s="3">
        <f>VLOOKUP(A249,'BalanceSheet 15-8-19'!$A$11:$CN$476,47,FALSE)</f>
        <v>0</v>
      </c>
      <c r="AV249" s="3">
        <f>VLOOKUP(A249,'BalanceSheet 15-8-19'!$A$11:$CN$476,48,FALSE)</f>
        <v>0</v>
      </c>
      <c r="AW249" s="3">
        <f>VLOOKUP(A249,'BalanceSheet 15-8-19'!$A$11:$CN$476,49,FALSE)</f>
        <v>0</v>
      </c>
      <c r="AX249" s="3">
        <f>VLOOKUP(A249,'BalanceSheet 15-8-19'!$A$11:$CN$476,50,FALSE)</f>
        <v>0</v>
      </c>
      <c r="AY249" s="3">
        <f>VLOOKUP(A249,'BalanceSheet 15-8-19'!$A$11:$CN$476,51,FALSE)</f>
        <v>0</v>
      </c>
      <c r="AZ249" s="3">
        <f>VLOOKUP(A249,'BalanceSheet 15-8-19'!$A$11:$CN$476,52,FALSE)</f>
        <v>0</v>
      </c>
      <c r="BA249" s="3">
        <f>VLOOKUP(A249,'BalanceSheet 15-8-19'!$A$11:$CN$476,53,FALSE)</f>
        <v>0</v>
      </c>
      <c r="BB249" s="3">
        <f>VLOOKUP(A249,'BalanceSheet 15-8-19'!$A$11:$CN$476,54,FALSE)</f>
        <v>0</v>
      </c>
      <c r="BC249" s="3">
        <f>VLOOKUP(A249,'BalanceSheet 15-8-19'!$A$11:$CN$476,55,FALSE)</f>
        <v>0</v>
      </c>
      <c r="BD249" s="3">
        <f>VLOOKUP(A249,'BalanceSheet 15-8-19'!$A$11:$CN$476,56,FALSE)</f>
        <v>0</v>
      </c>
      <c r="BE249" s="3">
        <f>VLOOKUP(A249,'BalanceSheet 15-8-19'!$A$11:$CN$476,57,FALSE)</f>
        <v>0</v>
      </c>
      <c r="BF249" s="3">
        <f>VLOOKUP(A249,'BalanceSheet 15-8-19'!$A$11:$CN$476,58,FALSE)</f>
        <v>0</v>
      </c>
      <c r="BG249" s="12">
        <f>VLOOKUP(A249,'BalanceSheet 15-8-19'!$A$11:$CN$476,59,FALSE)</f>
        <v>0</v>
      </c>
      <c r="BH249" s="3">
        <f>VLOOKUP(A249,'BalanceSheet 15-8-19'!$A$11:$CN$476,60,FALSE)</f>
        <v>0</v>
      </c>
      <c r="BI249" s="3">
        <f>VLOOKUP(A249,'BalanceSheet 15-8-19'!$A$11:$CN$476,61,FALSE)</f>
        <v>0</v>
      </c>
      <c r="BJ249" s="3">
        <f>VLOOKUP(A249,'BalanceSheet 15-8-19'!$A$11:$CN$476,62,FALSE)</f>
        <v>0</v>
      </c>
      <c r="BK249" s="3"/>
      <c r="BL249" s="3">
        <f>VLOOKUP(A249,'BalanceSheet 15-8-19'!$A$11:$CN$476,64,FALSE)</f>
        <v>0</v>
      </c>
      <c r="BM249" s="3">
        <f>VLOOKUP(A249,'BalanceSheet 15-8-19'!$A$11:$CN$476,65,FALSE)</f>
        <v>0</v>
      </c>
      <c r="BN249" s="3">
        <f>VLOOKUP(A249,'BalanceSheet 15-8-19'!$A$11:$CN$476,66,FALSE)</f>
        <v>0</v>
      </c>
      <c r="BO249" s="3">
        <f>VLOOKUP(A249,'BalanceSheet 15-8-19'!$A$11:$CN$476,67,FALSE)</f>
        <v>0</v>
      </c>
      <c r="BP249" s="3">
        <f>VLOOKUP(A249,'BalanceSheet 15-8-19'!$A$11:$CN$476,68,FALSE)</f>
        <v>0</v>
      </c>
      <c r="BQ249" s="3">
        <f>VLOOKUP(A249,'BalanceSheet 15-8-19'!$A$11:$CN$476,69,FALSE)</f>
        <v>0</v>
      </c>
      <c r="BR249" s="3">
        <f>VLOOKUP(A249,'BalanceSheet 15-8-19'!$A$11:$CN$476,70,FALSE)</f>
        <v>0</v>
      </c>
      <c r="BS249" s="3">
        <f>VLOOKUP(A249,'BalanceSheet 15-8-19'!$A$11:$CN$476,71,FALSE)</f>
        <v>0</v>
      </c>
      <c r="BT249" s="3">
        <f>VLOOKUP(A249,'BalanceSheet 15-8-19'!$A$11:$CN$476,72,FALSE)</f>
        <v>0</v>
      </c>
      <c r="BU249" s="3">
        <f>VLOOKUP(A249,'BalanceSheet 15-8-19'!$A$11:$CN$476,73,FALSE)</f>
        <v>0</v>
      </c>
      <c r="BV249" s="3">
        <f>VLOOKUP(A249,'BalanceSheet 15-8-19'!$A$11:$CN$476,74,FALSE)</f>
        <v>0</v>
      </c>
      <c r="BW249" s="3">
        <f>VLOOKUP(A249,'BalanceSheet 15-8-19'!$A$11:$CN$476,75,FALSE)</f>
        <v>0</v>
      </c>
      <c r="BX249" s="3">
        <f>VLOOKUP(A249,'BalanceSheet 15-8-19'!$A$11:$CN$476,76,FALSE)</f>
        <v>0</v>
      </c>
      <c r="BY249" s="3">
        <f>VLOOKUP(A249,'BalanceSheet 15-8-19'!$A$11:$CN$476,77,FALSE)</f>
        <v>0</v>
      </c>
      <c r="BZ249" s="3">
        <f>VLOOKUP(A249,'BalanceSheet 15-8-19'!$A$11:$CN$476,78,FALSE)</f>
        <v>0</v>
      </c>
      <c r="CA249" s="3">
        <f>VLOOKUP(A249,'BalanceSheet 15-8-19'!$A$11:$CN$476,79,FALSE)</f>
        <v>0</v>
      </c>
      <c r="CB249" s="3">
        <f>VLOOKUP(A249,'BalanceSheet 15-8-19'!$A$11:$CN$476,80,FALSE)</f>
        <v>0</v>
      </c>
      <c r="CC249" s="3">
        <f>VLOOKUP(A249,'BalanceSheet 15-8-19'!$A$11:$CN$476,81,FALSE)</f>
        <v>0</v>
      </c>
      <c r="CD249" s="3">
        <f>VLOOKUP(A249,'BalanceSheet 15-8-19'!$A$11:$CN$476,82,FALSE)</f>
        <v>0</v>
      </c>
      <c r="CE249" s="3">
        <f>VLOOKUP(A249,'BalanceSheet 15-8-19'!$A$11:$CN$476,83,FALSE)</f>
        <v>0</v>
      </c>
      <c r="CF249" s="3">
        <f>VLOOKUP(A249,'BalanceSheet 15-8-19'!$A$11:$CN$476,84,FALSE)</f>
        <v>0</v>
      </c>
      <c r="CG249" s="3">
        <f>VLOOKUP(A249,'BalanceSheet 15-8-19'!$A$11:$CN$476,85,FALSE)</f>
        <v>0</v>
      </c>
      <c r="CH249" s="3">
        <f>VLOOKUP(A249,'BalanceSheet 15-8-19'!$A$11:$CN$476,86,FALSE)</f>
        <v>0</v>
      </c>
      <c r="CI249" s="3">
        <f>VLOOKUP(A249,'BalanceSheet 15-8-19'!$A$11:$CN$476,87,FALSE)</f>
        <v>0</v>
      </c>
      <c r="CJ249" s="3">
        <f>VLOOKUP(A249,'BalanceSheet 15-8-19'!$A$11:$CN$476,88,FALSE)</f>
        <v>0</v>
      </c>
      <c r="CK249" s="3">
        <f>VLOOKUP(A249,'BalanceSheet 15-8-19'!$A$11:$CN$476,89,FALSE)</f>
        <v>0</v>
      </c>
      <c r="CL249" s="3">
        <f>VLOOKUP(A249,'BalanceSheet 15-8-19'!$A$11:$CN$476,90,FALSE)</f>
        <v>0</v>
      </c>
      <c r="CM249" s="3">
        <f>VLOOKUP(A249,'BalanceSheet 15-8-19'!$A$11:$CN$476,91,FALSE)</f>
        <v>0</v>
      </c>
      <c r="CN249" s="3">
        <f>VLOOKUP(A249,'BalanceSheet 15-8-19'!$A$11:$CS$476,92,FALSE)</f>
        <v>0</v>
      </c>
      <c r="CO249" s="3">
        <f>VLOOKUP(A249,'BalanceSheet 15-8-19'!$A$11:$CS$476,93,FALSE)</f>
        <v>0</v>
      </c>
      <c r="CP249" s="3">
        <f>VLOOKUP(A249,'BalanceSheet 15-8-19'!$A$11:$CS$476,94,FALSE)</f>
        <v>0</v>
      </c>
      <c r="CQ249" s="3">
        <f>VLOOKUP(A249,'BalanceSheet 15-8-19'!$A$11:$CS$476,95,FALSE)</f>
        <v>0</v>
      </c>
      <c r="CR249" s="3">
        <f>VLOOKUP(A249,'BalanceSheet 15-8-19'!$A$11:$CS$476,96,FALSE)</f>
        <v>0</v>
      </c>
      <c r="CS249" s="3">
        <f t="shared" si="20"/>
        <v>0</v>
      </c>
      <c r="CU249" s="19">
        <f>CS249-('BalanceSheet 15-8-19'!CS249-'BalanceSheet 15-8-19'!CV249-'BalanceSheet 15-8-19'!CW249)</f>
        <v>0</v>
      </c>
      <c r="CW249" s="132">
        <f t="shared" si="21"/>
        <v>0</v>
      </c>
      <c r="CZ249" s="148">
        <f>HLOOKUP(A249,CJE!$I$5:$TV$2054,2050, FALSE)</f>
        <v>-1</v>
      </c>
      <c r="DB249" s="148">
        <f t="shared" si="22"/>
        <v>-1</v>
      </c>
    </row>
    <row r="250" spans="1:106" x14ac:dyDescent="0.2">
      <c r="A250" s="3" t="str">
        <f>'BalanceSheet 15-8-19'!A250</f>
        <v>300-101-26 - Empag Cambodia Holdiing Pte Ltd</v>
      </c>
      <c r="B250" s="3">
        <f>VLOOKUP(A250,'BalanceSheet 15-8-19'!$A$11:$CN$476,2,FALSE)</f>
        <v>0</v>
      </c>
      <c r="C250" s="3">
        <f>VLOOKUP(A250,'BalanceSheet 15-8-19'!$A$11:$CN$476,3,FALSE)</f>
        <v>0</v>
      </c>
      <c r="D250" s="3">
        <f>VLOOKUP(A250,'BalanceSheet 15-8-19'!$A$11:$CN$476,4,FALSE)</f>
        <v>0</v>
      </c>
      <c r="E250" s="3">
        <f>VLOOKUP(A250,'BalanceSheet 15-8-19'!$A$11:$CN$476,5,FALSE)</f>
        <v>0</v>
      </c>
      <c r="F250" s="3">
        <f>VLOOKUP(A250,'BalanceSheet 15-8-19'!$A$11:$CN$476,6,FALSE)</f>
        <v>0</v>
      </c>
      <c r="G250" s="3">
        <f>VLOOKUP(A250,'BalanceSheet 15-8-19'!$A$11:$CN$476,7,FALSE)</f>
        <v>0</v>
      </c>
      <c r="H250" s="3">
        <f>VLOOKUP(A250,'BalanceSheet 15-8-19'!$A$11:$CN$476,8,FALSE)</f>
        <v>0</v>
      </c>
      <c r="I250" s="3">
        <f>VLOOKUP(A250,'BalanceSheet 15-8-19'!$A$11:$CN$476,9,FALSE)</f>
        <v>0</v>
      </c>
      <c r="J250" s="3"/>
      <c r="K250" s="3">
        <f>VLOOKUP(A250,'BalanceSheet 15-8-19'!$A$11:$CN$476,11,FALSE)</f>
        <v>0</v>
      </c>
      <c r="L250" s="3">
        <f>VLOOKUP(A250,'BalanceSheet 15-8-19'!$A$11:$CN$476,12,FALSE)</f>
        <v>0</v>
      </c>
      <c r="M250" s="3">
        <f>VLOOKUP(A250,'BalanceSheet 15-8-19'!$A$11:$CN$476,13,FALSE)</f>
        <v>0</v>
      </c>
      <c r="N250" s="3">
        <f>VLOOKUP(A250,'BalanceSheet 15-8-19'!$A$11:$CN$476,14,FALSE)</f>
        <v>0</v>
      </c>
      <c r="O250" s="3">
        <f>VLOOKUP(A250,'BalanceSheet 15-8-19'!$A$11:$CN$476,15,FALSE)</f>
        <v>0</v>
      </c>
      <c r="P250" s="3">
        <f>VLOOKUP(A250,'BalanceSheet 15-8-19'!$A$11:$CN$476,16,FALSE)</f>
        <v>0</v>
      </c>
      <c r="Q250" s="3">
        <f>VLOOKUP(A250,'BalanceSheet 15-8-19'!$A$11:$CN$476,17,FALSE)</f>
        <v>0</v>
      </c>
      <c r="R250" s="3">
        <f>VLOOKUP(A250,'BalanceSheet 15-8-19'!$A$11:$CN$476,18,FALSE)</f>
        <v>0</v>
      </c>
      <c r="S250" s="3">
        <f>VLOOKUP(A250,'BalanceSheet 15-8-19'!$A$11:$CN$476,19,FALSE)</f>
        <v>0</v>
      </c>
      <c r="T250" s="3">
        <f>VLOOKUP(A250,'BalanceSheet 15-8-19'!$A$11:$CN$476,20,FALSE)</f>
        <v>0</v>
      </c>
      <c r="U250" s="3">
        <f>VLOOKUP(A250,'BalanceSheet 15-8-19'!$A$11:$CN$476,21,FALSE)</f>
        <v>0</v>
      </c>
      <c r="V250" s="3">
        <f>VLOOKUP(A250,'BalanceSheet 15-8-19'!$A$11:$CN$476,22,FALSE)</f>
        <v>0</v>
      </c>
      <c r="W250" s="3">
        <f>VLOOKUP(A250,'BalanceSheet 15-8-19'!$A$11:$CN$476,23,FALSE)</f>
        <v>0</v>
      </c>
      <c r="X250" s="3">
        <f>VLOOKUP(A250,'BalanceSheet 15-8-19'!$A$11:$CN$476,24,FALSE)</f>
        <v>0</v>
      </c>
      <c r="Y250" s="3">
        <f>VLOOKUP(A250,'BalanceSheet 15-8-19'!$A$11:$CN$476,25,FALSE)</f>
        <v>0</v>
      </c>
      <c r="Z250" s="3">
        <f>VLOOKUP(A250,'BalanceSheet 15-8-19'!$A$11:$CN$476,26,FALSE)</f>
        <v>0</v>
      </c>
      <c r="AA250" s="3">
        <f>VLOOKUP(A250,'BalanceSheet 15-8-19'!$A$11:$CN$476,27,FALSE)</f>
        <v>0</v>
      </c>
      <c r="AB250" s="3">
        <f>VLOOKUP(A250,'BalanceSheet 15-8-19'!$A$11:$CN$476,28,FALSE)</f>
        <v>0</v>
      </c>
      <c r="AC250" s="3">
        <f>VLOOKUP(A250,'BalanceSheet 15-8-19'!$A$11:$CN$476,29,FALSE)</f>
        <v>0</v>
      </c>
      <c r="AD250" s="3">
        <f>VLOOKUP(A250,'BalanceSheet 15-8-19'!$A$11:$CN$476,30,FALSE)</f>
        <v>0</v>
      </c>
      <c r="AE250" s="3">
        <f>VLOOKUP(A250,'BalanceSheet 15-8-19'!$A$11:$CN$476,31,FALSE)</f>
        <v>0</v>
      </c>
      <c r="AF250" s="3">
        <f>VLOOKUP(A250,'BalanceSheet 15-8-19'!$A$11:$CN$476,32,FALSE)</f>
        <v>0</v>
      </c>
      <c r="AG250" s="3">
        <f>VLOOKUP(A250,'BalanceSheet 15-8-19'!$A$11:$CN$476,33,FALSE)</f>
        <v>0</v>
      </c>
      <c r="AH250" s="3">
        <f>VLOOKUP(A250,'BalanceSheet 15-8-19'!$A$11:$CN$476,34,FALSE)</f>
        <v>0</v>
      </c>
      <c r="AI250" s="3">
        <f>VLOOKUP(A250,'BalanceSheet 15-8-19'!$A$11:$CN$476,35,FALSE)</f>
        <v>0</v>
      </c>
      <c r="AJ250" s="3">
        <f>VLOOKUP(A250,'BalanceSheet 15-8-19'!$A$11:$CN$476,36,FALSE)</f>
        <v>0</v>
      </c>
      <c r="AK250" s="3">
        <f>VLOOKUP(A250,'BalanceSheet 15-8-19'!$A$11:$CN$476,37,FALSE)</f>
        <v>0</v>
      </c>
      <c r="AL250" s="3">
        <f>VLOOKUP(A250,'BalanceSheet 15-8-19'!$A$11:$CN$476,38,FALSE)</f>
        <v>0</v>
      </c>
      <c r="AM250" s="3">
        <f>VLOOKUP(A250,'BalanceSheet 15-8-19'!$A$11:$CN$476,39,FALSE)</f>
        <v>0</v>
      </c>
      <c r="AN250" s="3">
        <f>VLOOKUP(A250,'BalanceSheet 15-8-19'!$A$11:$CN$476,40,FALSE)</f>
        <v>0</v>
      </c>
      <c r="AO250" s="3">
        <f>VLOOKUP(A250,'BalanceSheet 15-8-19'!$A$11:$CN$476,41,FALSE)</f>
        <v>0</v>
      </c>
      <c r="AP250" s="3">
        <f>VLOOKUP(A250,'BalanceSheet 15-8-19'!$A$11:$CN$476,42,FALSE)</f>
        <v>0</v>
      </c>
      <c r="AQ250" s="3">
        <f>VLOOKUP(A250,'BalanceSheet 15-8-19'!$A$11:$CN$476,43,FALSE)</f>
        <v>0</v>
      </c>
      <c r="AR250" s="3">
        <f>VLOOKUP(A250,'BalanceSheet 15-8-19'!$A$11:$CN$476,44,FALSE)</f>
        <v>0</v>
      </c>
      <c r="AS250" s="3">
        <f>VLOOKUP(A250,'BalanceSheet 15-8-19'!$A$11:$CN$476,45,FALSE)</f>
        <v>0</v>
      </c>
      <c r="AT250" s="3">
        <f>VLOOKUP(A250,'BalanceSheet 15-8-19'!$A$11:$CN$476,46,FALSE)</f>
        <v>0</v>
      </c>
      <c r="AU250" s="3">
        <f>VLOOKUP(A250,'BalanceSheet 15-8-19'!$A$11:$CN$476,47,FALSE)</f>
        <v>0</v>
      </c>
      <c r="AV250" s="3">
        <f>VLOOKUP(A250,'BalanceSheet 15-8-19'!$A$11:$CN$476,48,FALSE)</f>
        <v>0</v>
      </c>
      <c r="AW250" s="3">
        <f>VLOOKUP(A250,'BalanceSheet 15-8-19'!$A$11:$CN$476,49,FALSE)</f>
        <v>0</v>
      </c>
      <c r="AX250" s="3">
        <f>VLOOKUP(A250,'BalanceSheet 15-8-19'!$A$11:$CN$476,50,FALSE)</f>
        <v>0</v>
      </c>
      <c r="AY250" s="3">
        <f>VLOOKUP(A250,'BalanceSheet 15-8-19'!$A$11:$CN$476,51,FALSE)</f>
        <v>0</v>
      </c>
      <c r="AZ250" s="3">
        <f>VLOOKUP(A250,'BalanceSheet 15-8-19'!$A$11:$CN$476,52,FALSE)</f>
        <v>0</v>
      </c>
      <c r="BA250" s="3">
        <f>VLOOKUP(A250,'BalanceSheet 15-8-19'!$A$11:$CN$476,53,FALSE)</f>
        <v>0</v>
      </c>
      <c r="BB250" s="3">
        <f>VLOOKUP(A250,'BalanceSheet 15-8-19'!$A$11:$CN$476,54,FALSE)</f>
        <v>0</v>
      </c>
      <c r="BC250" s="3">
        <f>VLOOKUP(A250,'BalanceSheet 15-8-19'!$A$11:$CN$476,55,FALSE)</f>
        <v>0</v>
      </c>
      <c r="BD250" s="3">
        <f>VLOOKUP(A250,'BalanceSheet 15-8-19'!$A$11:$CN$476,56,FALSE)</f>
        <v>0</v>
      </c>
      <c r="BE250" s="3">
        <f>VLOOKUP(A250,'BalanceSheet 15-8-19'!$A$11:$CN$476,57,FALSE)</f>
        <v>0</v>
      </c>
      <c r="BF250" s="3">
        <f>VLOOKUP(A250,'BalanceSheet 15-8-19'!$A$11:$CN$476,58,FALSE)</f>
        <v>0</v>
      </c>
      <c r="BG250" s="12">
        <f>VLOOKUP(A250,'BalanceSheet 15-8-19'!$A$11:$CN$476,59,FALSE)</f>
        <v>0</v>
      </c>
      <c r="BH250" s="3">
        <f>VLOOKUP(A250,'BalanceSheet 15-8-19'!$A$11:$CN$476,60,FALSE)</f>
        <v>0</v>
      </c>
      <c r="BI250" s="3">
        <f>VLOOKUP(A250,'BalanceSheet 15-8-19'!$A$11:$CN$476,61,FALSE)</f>
        <v>0</v>
      </c>
      <c r="BJ250" s="3">
        <f>VLOOKUP(A250,'BalanceSheet 15-8-19'!$A$11:$CN$476,62,FALSE)</f>
        <v>0</v>
      </c>
      <c r="BK250" s="3"/>
      <c r="BL250" s="3">
        <f>VLOOKUP(A250,'BalanceSheet 15-8-19'!$A$11:$CN$476,64,FALSE)</f>
        <v>0</v>
      </c>
      <c r="BM250" s="3">
        <f>VLOOKUP(A250,'BalanceSheet 15-8-19'!$A$11:$CN$476,65,FALSE)</f>
        <v>0</v>
      </c>
      <c r="BN250" s="3">
        <f>VLOOKUP(A250,'BalanceSheet 15-8-19'!$A$11:$CN$476,66,FALSE)</f>
        <v>0</v>
      </c>
      <c r="BO250" s="3">
        <f>VLOOKUP(A250,'BalanceSheet 15-8-19'!$A$11:$CN$476,67,FALSE)</f>
        <v>0</v>
      </c>
      <c r="BP250" s="3">
        <f>VLOOKUP(A250,'BalanceSheet 15-8-19'!$A$11:$CN$476,68,FALSE)</f>
        <v>0</v>
      </c>
      <c r="BQ250" s="3">
        <f>VLOOKUP(A250,'BalanceSheet 15-8-19'!$A$11:$CN$476,69,FALSE)</f>
        <v>0</v>
      </c>
      <c r="BR250" s="3">
        <f>VLOOKUP(A250,'BalanceSheet 15-8-19'!$A$11:$CN$476,70,FALSE)</f>
        <v>0</v>
      </c>
      <c r="BS250" s="3">
        <f>VLOOKUP(A250,'BalanceSheet 15-8-19'!$A$11:$CN$476,71,FALSE)</f>
        <v>0</v>
      </c>
      <c r="BT250" s="3">
        <f>VLOOKUP(A250,'BalanceSheet 15-8-19'!$A$11:$CN$476,72,FALSE)</f>
        <v>0</v>
      </c>
      <c r="BU250" s="3">
        <f>VLOOKUP(A250,'BalanceSheet 15-8-19'!$A$11:$CN$476,73,FALSE)</f>
        <v>0</v>
      </c>
      <c r="BV250" s="3">
        <f>VLOOKUP(A250,'BalanceSheet 15-8-19'!$A$11:$CN$476,74,FALSE)</f>
        <v>0</v>
      </c>
      <c r="BW250" s="3">
        <f>VLOOKUP(A250,'BalanceSheet 15-8-19'!$A$11:$CN$476,75,FALSE)</f>
        <v>0</v>
      </c>
      <c r="BX250" s="3">
        <f>VLOOKUP(A250,'BalanceSheet 15-8-19'!$A$11:$CN$476,76,FALSE)</f>
        <v>0</v>
      </c>
      <c r="BY250" s="3">
        <f>VLOOKUP(A250,'BalanceSheet 15-8-19'!$A$11:$CN$476,77,FALSE)</f>
        <v>0</v>
      </c>
      <c r="BZ250" s="3">
        <f>VLOOKUP(A250,'BalanceSheet 15-8-19'!$A$11:$CN$476,78,FALSE)</f>
        <v>0</v>
      </c>
      <c r="CA250" s="3">
        <f>VLOOKUP(A250,'BalanceSheet 15-8-19'!$A$11:$CN$476,79,FALSE)</f>
        <v>0</v>
      </c>
      <c r="CB250" s="3">
        <f>VLOOKUP(A250,'BalanceSheet 15-8-19'!$A$11:$CN$476,80,FALSE)</f>
        <v>0</v>
      </c>
      <c r="CC250" s="3">
        <f>VLOOKUP(A250,'BalanceSheet 15-8-19'!$A$11:$CN$476,81,FALSE)</f>
        <v>0</v>
      </c>
      <c r="CD250" s="3">
        <f>VLOOKUP(A250,'BalanceSheet 15-8-19'!$A$11:$CN$476,82,FALSE)</f>
        <v>0</v>
      </c>
      <c r="CE250" s="3">
        <f>VLOOKUP(A250,'BalanceSheet 15-8-19'!$A$11:$CN$476,83,FALSE)</f>
        <v>0</v>
      </c>
      <c r="CF250" s="3">
        <f>VLOOKUP(A250,'BalanceSheet 15-8-19'!$A$11:$CN$476,84,FALSE)</f>
        <v>0</v>
      </c>
      <c r="CG250" s="3">
        <f>VLOOKUP(A250,'BalanceSheet 15-8-19'!$A$11:$CN$476,85,FALSE)</f>
        <v>0</v>
      </c>
      <c r="CH250" s="3">
        <f>VLOOKUP(A250,'BalanceSheet 15-8-19'!$A$11:$CN$476,86,FALSE)</f>
        <v>0</v>
      </c>
      <c r="CI250" s="3">
        <f>VLOOKUP(A250,'BalanceSheet 15-8-19'!$A$11:$CN$476,87,FALSE)</f>
        <v>0</v>
      </c>
      <c r="CJ250" s="3">
        <f>VLOOKUP(A250,'BalanceSheet 15-8-19'!$A$11:$CN$476,88,FALSE)</f>
        <v>0</v>
      </c>
      <c r="CK250" s="3">
        <f>VLOOKUP(A250,'BalanceSheet 15-8-19'!$A$11:$CN$476,89,FALSE)</f>
        <v>0</v>
      </c>
      <c r="CL250" s="3">
        <f>VLOOKUP(A250,'BalanceSheet 15-8-19'!$A$11:$CN$476,90,FALSE)</f>
        <v>0</v>
      </c>
      <c r="CM250" s="3">
        <f>VLOOKUP(A250,'BalanceSheet 15-8-19'!$A$11:$CN$476,91,FALSE)</f>
        <v>0</v>
      </c>
      <c r="CN250" s="3">
        <f>VLOOKUP(A250,'BalanceSheet 15-8-19'!$A$11:$CS$476,92,FALSE)</f>
        <v>0</v>
      </c>
      <c r="CO250" s="3">
        <f>VLOOKUP(A250,'BalanceSheet 15-8-19'!$A$11:$CS$476,93,FALSE)</f>
        <v>0</v>
      </c>
      <c r="CP250" s="3">
        <f>VLOOKUP(A250,'BalanceSheet 15-8-19'!$A$11:$CS$476,94,FALSE)</f>
        <v>0</v>
      </c>
      <c r="CQ250" s="3">
        <f>VLOOKUP(A250,'BalanceSheet 15-8-19'!$A$11:$CS$476,95,FALSE)</f>
        <v>0</v>
      </c>
      <c r="CR250" s="3">
        <f>VLOOKUP(A250,'BalanceSheet 15-8-19'!$A$11:$CS$476,96,FALSE)</f>
        <v>0</v>
      </c>
      <c r="CS250" s="3">
        <f t="shared" si="20"/>
        <v>0</v>
      </c>
      <c r="CU250" s="19">
        <f>CS250-('BalanceSheet 15-8-19'!CS250-'BalanceSheet 15-8-19'!CV250-'BalanceSheet 15-8-19'!CW250)</f>
        <v>0</v>
      </c>
      <c r="CW250" s="132">
        <f t="shared" si="21"/>
        <v>0</v>
      </c>
      <c r="CZ250" s="148">
        <f>HLOOKUP(A250,CJE!$I$5:$TV$2054,2050, FALSE)</f>
        <v>-1</v>
      </c>
      <c r="DB250" s="148">
        <f t="shared" si="22"/>
        <v>-1</v>
      </c>
    </row>
    <row r="251" spans="1:106" x14ac:dyDescent="0.2">
      <c r="A251" s="3" t="str">
        <f>'BalanceSheet 15-8-19'!A251</f>
        <v>300-101-27 - Digital Endeavor Philippine Holdings Pte Ltd</v>
      </c>
      <c r="B251" s="3">
        <f>VLOOKUP(A251,'BalanceSheet 15-8-19'!$A$11:$CN$476,2,FALSE)</f>
        <v>0</v>
      </c>
      <c r="C251" s="3">
        <f>VLOOKUP(A251,'BalanceSheet 15-8-19'!$A$11:$CN$476,3,FALSE)</f>
        <v>0</v>
      </c>
      <c r="D251" s="3">
        <f>VLOOKUP(A251,'BalanceSheet 15-8-19'!$A$11:$CN$476,4,FALSE)</f>
        <v>0</v>
      </c>
      <c r="E251" s="3">
        <f>VLOOKUP(A251,'BalanceSheet 15-8-19'!$A$11:$CN$476,5,FALSE)</f>
        <v>0</v>
      </c>
      <c r="F251" s="3">
        <f>VLOOKUP(A251,'BalanceSheet 15-8-19'!$A$11:$CN$476,6,FALSE)</f>
        <v>0</v>
      </c>
      <c r="G251" s="3">
        <f>VLOOKUP(A251,'BalanceSheet 15-8-19'!$A$11:$CN$476,7,FALSE)</f>
        <v>0</v>
      </c>
      <c r="H251" s="3">
        <f>VLOOKUP(A251,'BalanceSheet 15-8-19'!$A$11:$CN$476,8,FALSE)</f>
        <v>0</v>
      </c>
      <c r="I251" s="3">
        <f>VLOOKUP(A251,'BalanceSheet 15-8-19'!$A$11:$CN$476,9,FALSE)</f>
        <v>0</v>
      </c>
      <c r="J251" s="3"/>
      <c r="K251" s="3">
        <f>VLOOKUP(A251,'BalanceSheet 15-8-19'!$A$11:$CN$476,11,FALSE)</f>
        <v>0</v>
      </c>
      <c r="L251" s="3">
        <f>VLOOKUP(A251,'BalanceSheet 15-8-19'!$A$11:$CN$476,12,FALSE)</f>
        <v>0</v>
      </c>
      <c r="M251" s="3">
        <f>VLOOKUP(A251,'BalanceSheet 15-8-19'!$A$11:$CN$476,13,FALSE)</f>
        <v>0</v>
      </c>
      <c r="N251" s="3">
        <f>VLOOKUP(A251,'BalanceSheet 15-8-19'!$A$11:$CN$476,14,FALSE)</f>
        <v>0</v>
      </c>
      <c r="O251" s="3">
        <f>VLOOKUP(A251,'BalanceSheet 15-8-19'!$A$11:$CN$476,15,FALSE)</f>
        <v>0</v>
      </c>
      <c r="P251" s="3">
        <f>VLOOKUP(A251,'BalanceSheet 15-8-19'!$A$11:$CN$476,16,FALSE)</f>
        <v>0</v>
      </c>
      <c r="Q251" s="3">
        <f>VLOOKUP(A251,'BalanceSheet 15-8-19'!$A$11:$CN$476,17,FALSE)</f>
        <v>0</v>
      </c>
      <c r="R251" s="3">
        <f>VLOOKUP(A251,'BalanceSheet 15-8-19'!$A$11:$CN$476,18,FALSE)</f>
        <v>0</v>
      </c>
      <c r="S251" s="3">
        <f>VLOOKUP(A251,'BalanceSheet 15-8-19'!$A$11:$CN$476,19,FALSE)</f>
        <v>0</v>
      </c>
      <c r="T251" s="3">
        <f>VLOOKUP(A251,'BalanceSheet 15-8-19'!$A$11:$CN$476,20,FALSE)</f>
        <v>0</v>
      </c>
      <c r="U251" s="3">
        <f>VLOOKUP(A251,'BalanceSheet 15-8-19'!$A$11:$CN$476,21,FALSE)</f>
        <v>0</v>
      </c>
      <c r="V251" s="3">
        <f>VLOOKUP(A251,'BalanceSheet 15-8-19'!$A$11:$CN$476,22,FALSE)</f>
        <v>0</v>
      </c>
      <c r="W251" s="3">
        <f>VLOOKUP(A251,'BalanceSheet 15-8-19'!$A$11:$CN$476,23,FALSE)</f>
        <v>0</v>
      </c>
      <c r="X251" s="3">
        <f>VLOOKUP(A251,'BalanceSheet 15-8-19'!$A$11:$CN$476,24,FALSE)</f>
        <v>0</v>
      </c>
      <c r="Y251" s="3">
        <f>VLOOKUP(A251,'BalanceSheet 15-8-19'!$A$11:$CN$476,25,FALSE)</f>
        <v>0</v>
      </c>
      <c r="Z251" s="3">
        <f>VLOOKUP(A251,'BalanceSheet 15-8-19'!$A$11:$CN$476,26,FALSE)</f>
        <v>0</v>
      </c>
      <c r="AA251" s="3">
        <f>VLOOKUP(A251,'BalanceSheet 15-8-19'!$A$11:$CN$476,27,FALSE)</f>
        <v>0</v>
      </c>
      <c r="AB251" s="3">
        <f>VLOOKUP(A251,'BalanceSheet 15-8-19'!$A$11:$CN$476,28,FALSE)</f>
        <v>0</v>
      </c>
      <c r="AC251" s="3">
        <f>VLOOKUP(A251,'BalanceSheet 15-8-19'!$A$11:$CN$476,29,FALSE)</f>
        <v>0</v>
      </c>
      <c r="AD251" s="3">
        <f>VLOOKUP(A251,'BalanceSheet 15-8-19'!$A$11:$CN$476,30,FALSE)</f>
        <v>0</v>
      </c>
      <c r="AE251" s="3">
        <f>VLOOKUP(A251,'BalanceSheet 15-8-19'!$A$11:$CN$476,31,FALSE)</f>
        <v>0</v>
      </c>
      <c r="AF251" s="3">
        <f>VLOOKUP(A251,'BalanceSheet 15-8-19'!$A$11:$CN$476,32,FALSE)</f>
        <v>0</v>
      </c>
      <c r="AG251" s="3">
        <f>VLOOKUP(A251,'BalanceSheet 15-8-19'!$A$11:$CN$476,33,FALSE)</f>
        <v>0</v>
      </c>
      <c r="AH251" s="3">
        <f>VLOOKUP(A251,'BalanceSheet 15-8-19'!$A$11:$CN$476,34,FALSE)</f>
        <v>0</v>
      </c>
      <c r="AI251" s="3">
        <f>VLOOKUP(A251,'BalanceSheet 15-8-19'!$A$11:$CN$476,35,FALSE)</f>
        <v>0</v>
      </c>
      <c r="AJ251" s="3">
        <f>VLOOKUP(A251,'BalanceSheet 15-8-19'!$A$11:$CN$476,36,FALSE)</f>
        <v>0</v>
      </c>
      <c r="AK251" s="3">
        <f>VLOOKUP(A251,'BalanceSheet 15-8-19'!$A$11:$CN$476,37,FALSE)</f>
        <v>0</v>
      </c>
      <c r="AL251" s="3">
        <f>VLOOKUP(A251,'BalanceSheet 15-8-19'!$A$11:$CN$476,38,FALSE)</f>
        <v>0</v>
      </c>
      <c r="AM251" s="3">
        <f>VLOOKUP(A251,'BalanceSheet 15-8-19'!$A$11:$CN$476,39,FALSE)</f>
        <v>0</v>
      </c>
      <c r="AN251" s="3">
        <f>VLOOKUP(A251,'BalanceSheet 15-8-19'!$A$11:$CN$476,40,FALSE)</f>
        <v>0</v>
      </c>
      <c r="AO251" s="3">
        <f>VLOOKUP(A251,'BalanceSheet 15-8-19'!$A$11:$CN$476,41,FALSE)</f>
        <v>0</v>
      </c>
      <c r="AP251" s="3">
        <f>VLOOKUP(A251,'BalanceSheet 15-8-19'!$A$11:$CN$476,42,FALSE)</f>
        <v>0</v>
      </c>
      <c r="AQ251" s="3">
        <f>VLOOKUP(A251,'BalanceSheet 15-8-19'!$A$11:$CN$476,43,FALSE)</f>
        <v>0</v>
      </c>
      <c r="AR251" s="3">
        <f>VLOOKUP(A251,'BalanceSheet 15-8-19'!$A$11:$CN$476,44,FALSE)</f>
        <v>0</v>
      </c>
      <c r="AS251" s="3">
        <f>VLOOKUP(A251,'BalanceSheet 15-8-19'!$A$11:$CN$476,45,FALSE)</f>
        <v>0</v>
      </c>
      <c r="AT251" s="3">
        <f>VLOOKUP(A251,'BalanceSheet 15-8-19'!$A$11:$CN$476,46,FALSE)</f>
        <v>0</v>
      </c>
      <c r="AU251" s="3">
        <f>VLOOKUP(A251,'BalanceSheet 15-8-19'!$A$11:$CN$476,47,FALSE)</f>
        <v>0</v>
      </c>
      <c r="AV251" s="3">
        <f>VLOOKUP(A251,'BalanceSheet 15-8-19'!$A$11:$CN$476,48,FALSE)</f>
        <v>0</v>
      </c>
      <c r="AW251" s="3">
        <f>VLOOKUP(A251,'BalanceSheet 15-8-19'!$A$11:$CN$476,49,FALSE)</f>
        <v>0</v>
      </c>
      <c r="AX251" s="3">
        <f>VLOOKUP(A251,'BalanceSheet 15-8-19'!$A$11:$CN$476,50,FALSE)</f>
        <v>0</v>
      </c>
      <c r="AY251" s="3">
        <f>VLOOKUP(A251,'BalanceSheet 15-8-19'!$A$11:$CN$476,51,FALSE)</f>
        <v>0</v>
      </c>
      <c r="AZ251" s="3">
        <f>VLOOKUP(A251,'BalanceSheet 15-8-19'!$A$11:$CN$476,52,FALSE)</f>
        <v>0</v>
      </c>
      <c r="BA251" s="3">
        <f>VLOOKUP(A251,'BalanceSheet 15-8-19'!$A$11:$CN$476,53,FALSE)</f>
        <v>0</v>
      </c>
      <c r="BB251" s="3">
        <f>VLOOKUP(A251,'BalanceSheet 15-8-19'!$A$11:$CN$476,54,FALSE)</f>
        <v>0</v>
      </c>
      <c r="BC251" s="3">
        <f>VLOOKUP(A251,'BalanceSheet 15-8-19'!$A$11:$CN$476,55,FALSE)</f>
        <v>0</v>
      </c>
      <c r="BD251" s="3">
        <f>VLOOKUP(A251,'BalanceSheet 15-8-19'!$A$11:$CN$476,56,FALSE)</f>
        <v>0</v>
      </c>
      <c r="BE251" s="3">
        <f>VLOOKUP(A251,'BalanceSheet 15-8-19'!$A$11:$CN$476,57,FALSE)</f>
        <v>0</v>
      </c>
      <c r="BF251" s="3">
        <f>VLOOKUP(A251,'BalanceSheet 15-8-19'!$A$11:$CN$476,58,FALSE)</f>
        <v>0</v>
      </c>
      <c r="BG251" s="12">
        <f>VLOOKUP(A251,'BalanceSheet 15-8-19'!$A$11:$CN$476,59,FALSE)</f>
        <v>0</v>
      </c>
      <c r="BH251" s="3">
        <f>VLOOKUP(A251,'BalanceSheet 15-8-19'!$A$11:$CN$476,60,FALSE)</f>
        <v>0</v>
      </c>
      <c r="BI251" s="3">
        <f>VLOOKUP(A251,'BalanceSheet 15-8-19'!$A$11:$CN$476,61,FALSE)</f>
        <v>0</v>
      </c>
      <c r="BJ251" s="3">
        <f>VLOOKUP(A251,'BalanceSheet 15-8-19'!$A$11:$CN$476,62,FALSE)</f>
        <v>0</v>
      </c>
      <c r="BK251" s="3"/>
      <c r="BL251" s="3">
        <f>VLOOKUP(A251,'BalanceSheet 15-8-19'!$A$11:$CN$476,64,FALSE)</f>
        <v>0</v>
      </c>
      <c r="BM251" s="3">
        <f>VLOOKUP(A251,'BalanceSheet 15-8-19'!$A$11:$CN$476,65,FALSE)</f>
        <v>0</v>
      </c>
      <c r="BN251" s="3">
        <f>VLOOKUP(A251,'BalanceSheet 15-8-19'!$A$11:$CN$476,66,FALSE)</f>
        <v>0</v>
      </c>
      <c r="BO251" s="3">
        <f>VLOOKUP(A251,'BalanceSheet 15-8-19'!$A$11:$CN$476,67,FALSE)</f>
        <v>0</v>
      </c>
      <c r="BP251" s="3">
        <f>VLOOKUP(A251,'BalanceSheet 15-8-19'!$A$11:$CN$476,68,FALSE)</f>
        <v>0</v>
      </c>
      <c r="BQ251" s="3">
        <f>VLOOKUP(A251,'BalanceSheet 15-8-19'!$A$11:$CN$476,69,FALSE)</f>
        <v>0</v>
      </c>
      <c r="BR251" s="3">
        <f>VLOOKUP(A251,'BalanceSheet 15-8-19'!$A$11:$CN$476,70,FALSE)</f>
        <v>0</v>
      </c>
      <c r="BS251" s="3">
        <f>VLOOKUP(A251,'BalanceSheet 15-8-19'!$A$11:$CN$476,71,FALSE)</f>
        <v>0</v>
      </c>
      <c r="BT251" s="3">
        <f>VLOOKUP(A251,'BalanceSheet 15-8-19'!$A$11:$CN$476,72,FALSE)</f>
        <v>0</v>
      </c>
      <c r="BU251" s="3">
        <f>VLOOKUP(A251,'BalanceSheet 15-8-19'!$A$11:$CN$476,73,FALSE)</f>
        <v>0</v>
      </c>
      <c r="BV251" s="3">
        <f>VLOOKUP(A251,'BalanceSheet 15-8-19'!$A$11:$CN$476,74,FALSE)</f>
        <v>0</v>
      </c>
      <c r="BW251" s="3">
        <f>VLOOKUP(A251,'BalanceSheet 15-8-19'!$A$11:$CN$476,75,FALSE)</f>
        <v>0</v>
      </c>
      <c r="BX251" s="3">
        <f>VLOOKUP(A251,'BalanceSheet 15-8-19'!$A$11:$CN$476,76,FALSE)</f>
        <v>0</v>
      </c>
      <c r="BY251" s="3">
        <f>VLOOKUP(A251,'BalanceSheet 15-8-19'!$A$11:$CN$476,77,FALSE)</f>
        <v>0</v>
      </c>
      <c r="BZ251" s="3">
        <f>VLOOKUP(A251,'BalanceSheet 15-8-19'!$A$11:$CN$476,78,FALSE)</f>
        <v>0</v>
      </c>
      <c r="CA251" s="3">
        <f>VLOOKUP(A251,'BalanceSheet 15-8-19'!$A$11:$CN$476,79,FALSE)</f>
        <v>0</v>
      </c>
      <c r="CB251" s="3">
        <f>VLOOKUP(A251,'BalanceSheet 15-8-19'!$A$11:$CN$476,80,FALSE)</f>
        <v>0</v>
      </c>
      <c r="CC251" s="3">
        <f>VLOOKUP(A251,'BalanceSheet 15-8-19'!$A$11:$CN$476,81,FALSE)</f>
        <v>0</v>
      </c>
      <c r="CD251" s="3">
        <f>VLOOKUP(A251,'BalanceSheet 15-8-19'!$A$11:$CN$476,82,FALSE)</f>
        <v>0</v>
      </c>
      <c r="CE251" s="3">
        <f>VLOOKUP(A251,'BalanceSheet 15-8-19'!$A$11:$CN$476,83,FALSE)</f>
        <v>0</v>
      </c>
      <c r="CF251" s="3">
        <f>VLOOKUP(A251,'BalanceSheet 15-8-19'!$A$11:$CN$476,84,FALSE)</f>
        <v>0</v>
      </c>
      <c r="CG251" s="3">
        <f>VLOOKUP(A251,'BalanceSheet 15-8-19'!$A$11:$CN$476,85,FALSE)</f>
        <v>0</v>
      </c>
      <c r="CH251" s="3">
        <f>VLOOKUP(A251,'BalanceSheet 15-8-19'!$A$11:$CN$476,86,FALSE)</f>
        <v>0</v>
      </c>
      <c r="CI251" s="3">
        <f>VLOOKUP(A251,'BalanceSheet 15-8-19'!$A$11:$CN$476,87,FALSE)</f>
        <v>0</v>
      </c>
      <c r="CJ251" s="3">
        <f>VLOOKUP(A251,'BalanceSheet 15-8-19'!$A$11:$CN$476,88,FALSE)</f>
        <v>0</v>
      </c>
      <c r="CK251" s="3">
        <f>VLOOKUP(A251,'BalanceSheet 15-8-19'!$A$11:$CN$476,89,FALSE)</f>
        <v>0</v>
      </c>
      <c r="CL251" s="3">
        <f>VLOOKUP(A251,'BalanceSheet 15-8-19'!$A$11:$CN$476,90,FALSE)</f>
        <v>0</v>
      </c>
      <c r="CM251" s="3">
        <f>VLOOKUP(A251,'BalanceSheet 15-8-19'!$A$11:$CN$476,91,FALSE)</f>
        <v>0</v>
      </c>
      <c r="CN251" s="3">
        <f>VLOOKUP(A251,'BalanceSheet 15-8-19'!$A$11:$CS$476,92,FALSE)</f>
        <v>0</v>
      </c>
      <c r="CO251" s="3">
        <f>VLOOKUP(A251,'BalanceSheet 15-8-19'!$A$11:$CS$476,93,FALSE)</f>
        <v>0</v>
      </c>
      <c r="CP251" s="3">
        <f>VLOOKUP(A251,'BalanceSheet 15-8-19'!$A$11:$CS$476,94,FALSE)</f>
        <v>0</v>
      </c>
      <c r="CQ251" s="3">
        <f>VLOOKUP(A251,'BalanceSheet 15-8-19'!$A$11:$CS$476,95,FALSE)</f>
        <v>0</v>
      </c>
      <c r="CR251" s="3">
        <f>VLOOKUP(A251,'BalanceSheet 15-8-19'!$A$11:$CS$476,96,FALSE)</f>
        <v>0</v>
      </c>
      <c r="CS251" s="3">
        <f t="shared" si="20"/>
        <v>0</v>
      </c>
      <c r="CU251" s="19">
        <f>CS251-('BalanceSheet 15-8-19'!CS251-'BalanceSheet 15-8-19'!CV251-'BalanceSheet 15-8-19'!CW251)</f>
        <v>0</v>
      </c>
      <c r="CW251" s="132">
        <f t="shared" si="21"/>
        <v>0</v>
      </c>
      <c r="CZ251" s="148">
        <f>HLOOKUP(A251,CJE!$I$5:$TV$2054,2050, FALSE)</f>
        <v>-1350000</v>
      </c>
      <c r="DB251" s="148">
        <f t="shared" si="22"/>
        <v>-1350000</v>
      </c>
    </row>
    <row r="252" spans="1:106" x14ac:dyDescent="0.2">
      <c r="A252" s="3" t="str">
        <f>'BalanceSheet 15-8-19'!A252</f>
        <v>300-101-28 - Digital Endeavor, Inc. (Philippine)</v>
      </c>
      <c r="B252" s="3">
        <f>VLOOKUP(A252,'BalanceSheet 15-8-19'!$A$11:$CN$476,2,FALSE)</f>
        <v>0</v>
      </c>
      <c r="C252" s="3">
        <f>VLOOKUP(A252,'BalanceSheet 15-8-19'!$A$11:$CN$476,3,FALSE)</f>
        <v>0</v>
      </c>
      <c r="D252" s="3">
        <f>VLOOKUP(A252,'BalanceSheet 15-8-19'!$A$11:$CN$476,4,FALSE)</f>
        <v>0</v>
      </c>
      <c r="E252" s="3">
        <f>VLOOKUP(A252,'BalanceSheet 15-8-19'!$A$11:$CN$476,5,FALSE)</f>
        <v>0</v>
      </c>
      <c r="F252" s="3">
        <f>VLOOKUP(A252,'BalanceSheet 15-8-19'!$A$11:$CN$476,6,FALSE)</f>
        <v>0</v>
      </c>
      <c r="G252" s="3">
        <f>VLOOKUP(A252,'BalanceSheet 15-8-19'!$A$11:$CN$476,7,FALSE)</f>
        <v>0</v>
      </c>
      <c r="H252" s="3">
        <f>VLOOKUP(A252,'BalanceSheet 15-8-19'!$A$11:$CN$476,8,FALSE)</f>
        <v>0</v>
      </c>
      <c r="I252" s="3">
        <f>VLOOKUP(A252,'BalanceSheet 15-8-19'!$A$11:$CN$476,9,FALSE)</f>
        <v>0</v>
      </c>
      <c r="J252" s="3"/>
      <c r="K252" s="3">
        <f>VLOOKUP(A252,'BalanceSheet 15-8-19'!$A$11:$CN$476,11,FALSE)</f>
        <v>0</v>
      </c>
      <c r="L252" s="3">
        <f>VLOOKUP(A252,'BalanceSheet 15-8-19'!$A$11:$CN$476,12,FALSE)</f>
        <v>0</v>
      </c>
      <c r="M252" s="3">
        <f>VLOOKUP(A252,'BalanceSheet 15-8-19'!$A$11:$CN$476,13,FALSE)</f>
        <v>0</v>
      </c>
      <c r="N252" s="3">
        <f>VLOOKUP(A252,'BalanceSheet 15-8-19'!$A$11:$CN$476,14,FALSE)</f>
        <v>0</v>
      </c>
      <c r="O252" s="3">
        <f>VLOOKUP(A252,'BalanceSheet 15-8-19'!$A$11:$CN$476,15,FALSE)</f>
        <v>0</v>
      </c>
      <c r="P252" s="3">
        <f>VLOOKUP(A252,'BalanceSheet 15-8-19'!$A$11:$CN$476,16,FALSE)</f>
        <v>0</v>
      </c>
      <c r="Q252" s="3">
        <f>VLOOKUP(A252,'BalanceSheet 15-8-19'!$A$11:$CN$476,17,FALSE)</f>
        <v>0</v>
      </c>
      <c r="R252" s="3">
        <f>VLOOKUP(A252,'BalanceSheet 15-8-19'!$A$11:$CN$476,18,FALSE)</f>
        <v>0</v>
      </c>
      <c r="S252" s="3">
        <f>VLOOKUP(A252,'BalanceSheet 15-8-19'!$A$11:$CN$476,19,FALSE)</f>
        <v>0</v>
      </c>
      <c r="T252" s="3">
        <f>VLOOKUP(A252,'BalanceSheet 15-8-19'!$A$11:$CN$476,20,FALSE)</f>
        <v>0</v>
      </c>
      <c r="U252" s="3">
        <f>VLOOKUP(A252,'BalanceSheet 15-8-19'!$A$11:$CN$476,21,FALSE)</f>
        <v>0</v>
      </c>
      <c r="V252" s="3">
        <f>VLOOKUP(A252,'BalanceSheet 15-8-19'!$A$11:$CN$476,22,FALSE)</f>
        <v>0</v>
      </c>
      <c r="W252" s="3">
        <f>VLOOKUP(A252,'BalanceSheet 15-8-19'!$A$11:$CN$476,23,FALSE)</f>
        <v>0</v>
      </c>
      <c r="X252" s="3">
        <f>VLOOKUP(A252,'BalanceSheet 15-8-19'!$A$11:$CN$476,24,FALSE)</f>
        <v>0</v>
      </c>
      <c r="Y252" s="3">
        <f>VLOOKUP(A252,'BalanceSheet 15-8-19'!$A$11:$CN$476,25,FALSE)</f>
        <v>0</v>
      </c>
      <c r="Z252" s="3">
        <f>VLOOKUP(A252,'BalanceSheet 15-8-19'!$A$11:$CN$476,26,FALSE)</f>
        <v>0</v>
      </c>
      <c r="AA252" s="3">
        <f>VLOOKUP(A252,'BalanceSheet 15-8-19'!$A$11:$CN$476,27,FALSE)</f>
        <v>0</v>
      </c>
      <c r="AB252" s="3">
        <f>VLOOKUP(A252,'BalanceSheet 15-8-19'!$A$11:$CN$476,28,FALSE)</f>
        <v>0</v>
      </c>
      <c r="AC252" s="3">
        <f>VLOOKUP(A252,'BalanceSheet 15-8-19'!$A$11:$CN$476,29,FALSE)</f>
        <v>0</v>
      </c>
      <c r="AD252" s="3">
        <f>VLOOKUP(A252,'BalanceSheet 15-8-19'!$A$11:$CN$476,30,FALSE)</f>
        <v>0</v>
      </c>
      <c r="AE252" s="3">
        <f>VLOOKUP(A252,'BalanceSheet 15-8-19'!$A$11:$CN$476,31,FALSE)</f>
        <v>0</v>
      </c>
      <c r="AF252" s="3">
        <f>VLOOKUP(A252,'BalanceSheet 15-8-19'!$A$11:$CN$476,32,FALSE)</f>
        <v>0</v>
      </c>
      <c r="AG252" s="3">
        <f>VLOOKUP(A252,'BalanceSheet 15-8-19'!$A$11:$CN$476,33,FALSE)</f>
        <v>0</v>
      </c>
      <c r="AH252" s="3">
        <f>VLOOKUP(A252,'BalanceSheet 15-8-19'!$A$11:$CN$476,34,FALSE)</f>
        <v>0</v>
      </c>
      <c r="AI252" s="3">
        <f>VLOOKUP(A252,'BalanceSheet 15-8-19'!$A$11:$CN$476,35,FALSE)</f>
        <v>0</v>
      </c>
      <c r="AJ252" s="3">
        <f>VLOOKUP(A252,'BalanceSheet 15-8-19'!$A$11:$CN$476,36,FALSE)</f>
        <v>0</v>
      </c>
      <c r="AK252" s="3">
        <f>VLOOKUP(A252,'BalanceSheet 15-8-19'!$A$11:$CN$476,37,FALSE)</f>
        <v>0</v>
      </c>
      <c r="AL252" s="3">
        <f>VLOOKUP(A252,'BalanceSheet 15-8-19'!$A$11:$CN$476,38,FALSE)</f>
        <v>0</v>
      </c>
      <c r="AM252" s="3">
        <f>VLOOKUP(A252,'BalanceSheet 15-8-19'!$A$11:$CN$476,39,FALSE)</f>
        <v>0</v>
      </c>
      <c r="AN252" s="3">
        <f>VLOOKUP(A252,'BalanceSheet 15-8-19'!$A$11:$CN$476,40,FALSE)</f>
        <v>0</v>
      </c>
      <c r="AO252" s="3">
        <f>VLOOKUP(A252,'BalanceSheet 15-8-19'!$A$11:$CN$476,41,FALSE)</f>
        <v>0</v>
      </c>
      <c r="AP252" s="3">
        <f>VLOOKUP(A252,'BalanceSheet 15-8-19'!$A$11:$CN$476,42,FALSE)</f>
        <v>0</v>
      </c>
      <c r="AQ252" s="3">
        <f>VLOOKUP(A252,'BalanceSheet 15-8-19'!$A$11:$CN$476,43,FALSE)</f>
        <v>0</v>
      </c>
      <c r="AR252" s="3">
        <f>VLOOKUP(A252,'BalanceSheet 15-8-19'!$A$11:$CN$476,44,FALSE)</f>
        <v>0</v>
      </c>
      <c r="AS252" s="3">
        <f>VLOOKUP(A252,'BalanceSheet 15-8-19'!$A$11:$CN$476,45,FALSE)</f>
        <v>0</v>
      </c>
      <c r="AT252" s="3">
        <f>VLOOKUP(A252,'BalanceSheet 15-8-19'!$A$11:$CN$476,46,FALSE)</f>
        <v>0</v>
      </c>
      <c r="AU252" s="3">
        <f>VLOOKUP(A252,'BalanceSheet 15-8-19'!$A$11:$CN$476,47,FALSE)</f>
        <v>0</v>
      </c>
      <c r="AV252" s="3">
        <f>VLOOKUP(A252,'BalanceSheet 15-8-19'!$A$11:$CN$476,48,FALSE)</f>
        <v>0</v>
      </c>
      <c r="AW252" s="3">
        <f>VLOOKUP(A252,'BalanceSheet 15-8-19'!$A$11:$CN$476,49,FALSE)</f>
        <v>0</v>
      </c>
      <c r="AX252" s="3">
        <f>VLOOKUP(A252,'BalanceSheet 15-8-19'!$A$11:$CN$476,50,FALSE)</f>
        <v>0</v>
      </c>
      <c r="AY252" s="3">
        <f>VLOOKUP(A252,'BalanceSheet 15-8-19'!$A$11:$CN$476,51,FALSE)</f>
        <v>0</v>
      </c>
      <c r="AZ252" s="3">
        <f>VLOOKUP(A252,'BalanceSheet 15-8-19'!$A$11:$CN$476,52,FALSE)</f>
        <v>0</v>
      </c>
      <c r="BA252" s="3">
        <f>VLOOKUP(A252,'BalanceSheet 15-8-19'!$A$11:$CN$476,53,FALSE)</f>
        <v>0</v>
      </c>
      <c r="BB252" s="3">
        <f>VLOOKUP(A252,'BalanceSheet 15-8-19'!$A$11:$CN$476,54,FALSE)</f>
        <v>0</v>
      </c>
      <c r="BC252" s="3">
        <f>VLOOKUP(A252,'BalanceSheet 15-8-19'!$A$11:$CN$476,55,FALSE)</f>
        <v>0</v>
      </c>
      <c r="BD252" s="3">
        <f>VLOOKUP(A252,'BalanceSheet 15-8-19'!$A$11:$CN$476,56,FALSE)</f>
        <v>0</v>
      </c>
      <c r="BE252" s="3">
        <f>VLOOKUP(A252,'BalanceSheet 15-8-19'!$A$11:$CN$476,57,FALSE)</f>
        <v>0</v>
      </c>
      <c r="BF252" s="3">
        <f>VLOOKUP(A252,'BalanceSheet 15-8-19'!$A$11:$CN$476,58,FALSE)</f>
        <v>0</v>
      </c>
      <c r="BG252" s="12">
        <f>VLOOKUP(A252,'BalanceSheet 15-8-19'!$A$11:$CN$476,59,FALSE)</f>
        <v>0</v>
      </c>
      <c r="BH252" s="3">
        <f>VLOOKUP(A252,'BalanceSheet 15-8-19'!$A$11:$CN$476,60,FALSE)</f>
        <v>0</v>
      </c>
      <c r="BI252" s="3">
        <f>VLOOKUP(A252,'BalanceSheet 15-8-19'!$A$11:$CN$476,61,FALSE)</f>
        <v>0</v>
      </c>
      <c r="BJ252" s="3">
        <f>VLOOKUP(A252,'BalanceSheet 15-8-19'!$A$11:$CN$476,62,FALSE)</f>
        <v>0</v>
      </c>
      <c r="BK252" s="3"/>
      <c r="BL252" s="3">
        <f>VLOOKUP(A252,'BalanceSheet 15-8-19'!$A$11:$CN$476,64,FALSE)</f>
        <v>0</v>
      </c>
      <c r="BM252" s="3">
        <f>VLOOKUP(A252,'BalanceSheet 15-8-19'!$A$11:$CN$476,65,FALSE)</f>
        <v>0</v>
      </c>
      <c r="BN252" s="3">
        <f>VLOOKUP(A252,'BalanceSheet 15-8-19'!$A$11:$CN$476,66,FALSE)</f>
        <v>0</v>
      </c>
      <c r="BO252" s="3">
        <f>VLOOKUP(A252,'BalanceSheet 15-8-19'!$A$11:$CN$476,67,FALSE)</f>
        <v>0</v>
      </c>
      <c r="BP252" s="3">
        <f>VLOOKUP(A252,'BalanceSheet 15-8-19'!$A$11:$CN$476,68,FALSE)</f>
        <v>0</v>
      </c>
      <c r="BQ252" s="3">
        <f>VLOOKUP(A252,'BalanceSheet 15-8-19'!$A$11:$CN$476,69,FALSE)</f>
        <v>0</v>
      </c>
      <c r="BR252" s="3">
        <f>VLOOKUP(A252,'BalanceSheet 15-8-19'!$A$11:$CN$476,70,FALSE)</f>
        <v>0</v>
      </c>
      <c r="BS252" s="3">
        <f>VLOOKUP(A252,'BalanceSheet 15-8-19'!$A$11:$CN$476,71,FALSE)</f>
        <v>0</v>
      </c>
      <c r="BT252" s="3">
        <f>VLOOKUP(A252,'BalanceSheet 15-8-19'!$A$11:$CN$476,72,FALSE)</f>
        <v>0</v>
      </c>
      <c r="BU252" s="3">
        <f>VLOOKUP(A252,'BalanceSheet 15-8-19'!$A$11:$CN$476,73,FALSE)</f>
        <v>0</v>
      </c>
      <c r="BV252" s="3">
        <f>VLOOKUP(A252,'BalanceSheet 15-8-19'!$A$11:$CN$476,74,FALSE)</f>
        <v>0</v>
      </c>
      <c r="BW252" s="3">
        <f>VLOOKUP(A252,'BalanceSheet 15-8-19'!$A$11:$CN$476,75,FALSE)</f>
        <v>0</v>
      </c>
      <c r="BX252" s="3">
        <f>VLOOKUP(A252,'BalanceSheet 15-8-19'!$A$11:$CN$476,76,FALSE)</f>
        <v>0</v>
      </c>
      <c r="BY252" s="3">
        <f>VLOOKUP(A252,'BalanceSheet 15-8-19'!$A$11:$CN$476,77,FALSE)</f>
        <v>0</v>
      </c>
      <c r="BZ252" s="3">
        <f>VLOOKUP(A252,'BalanceSheet 15-8-19'!$A$11:$CN$476,78,FALSE)</f>
        <v>0</v>
      </c>
      <c r="CA252" s="3">
        <f>VLOOKUP(A252,'BalanceSheet 15-8-19'!$A$11:$CN$476,79,FALSE)</f>
        <v>0</v>
      </c>
      <c r="CB252" s="3">
        <f>VLOOKUP(A252,'BalanceSheet 15-8-19'!$A$11:$CN$476,80,FALSE)</f>
        <v>0</v>
      </c>
      <c r="CC252" s="3">
        <f>VLOOKUP(A252,'BalanceSheet 15-8-19'!$A$11:$CN$476,81,FALSE)</f>
        <v>0</v>
      </c>
      <c r="CD252" s="3">
        <f>VLOOKUP(A252,'BalanceSheet 15-8-19'!$A$11:$CN$476,82,FALSE)</f>
        <v>0</v>
      </c>
      <c r="CE252" s="3">
        <f>VLOOKUP(A252,'BalanceSheet 15-8-19'!$A$11:$CN$476,83,FALSE)</f>
        <v>0</v>
      </c>
      <c r="CF252" s="3">
        <f>VLOOKUP(A252,'BalanceSheet 15-8-19'!$A$11:$CN$476,84,FALSE)</f>
        <v>0</v>
      </c>
      <c r="CG252" s="3">
        <f>VLOOKUP(A252,'BalanceSheet 15-8-19'!$A$11:$CN$476,85,FALSE)</f>
        <v>0</v>
      </c>
      <c r="CH252" s="3">
        <f>VLOOKUP(A252,'BalanceSheet 15-8-19'!$A$11:$CN$476,86,FALSE)</f>
        <v>0</v>
      </c>
      <c r="CI252" s="3">
        <f>VLOOKUP(A252,'BalanceSheet 15-8-19'!$A$11:$CN$476,87,FALSE)</f>
        <v>0</v>
      </c>
      <c r="CJ252" s="3">
        <f>VLOOKUP(A252,'BalanceSheet 15-8-19'!$A$11:$CN$476,88,FALSE)</f>
        <v>0</v>
      </c>
      <c r="CK252" s="3">
        <f>VLOOKUP(A252,'BalanceSheet 15-8-19'!$A$11:$CN$476,89,FALSE)</f>
        <v>0</v>
      </c>
      <c r="CL252" s="3">
        <f>VLOOKUP(A252,'BalanceSheet 15-8-19'!$A$11:$CN$476,90,FALSE)</f>
        <v>0</v>
      </c>
      <c r="CM252" s="3">
        <f>VLOOKUP(A252,'BalanceSheet 15-8-19'!$A$11:$CN$476,91,FALSE)</f>
        <v>0</v>
      </c>
      <c r="CN252" s="3">
        <f>VLOOKUP(A252,'BalanceSheet 15-8-19'!$A$11:$CS$476,92,FALSE)</f>
        <v>0</v>
      </c>
      <c r="CO252" s="3">
        <f>VLOOKUP(A252,'BalanceSheet 15-8-19'!$A$11:$CS$476,93,FALSE)</f>
        <v>0</v>
      </c>
      <c r="CP252" s="3">
        <f>VLOOKUP(A252,'BalanceSheet 15-8-19'!$A$11:$CS$476,94,FALSE)</f>
        <v>0</v>
      </c>
      <c r="CQ252" s="3">
        <f>VLOOKUP(A252,'BalanceSheet 15-8-19'!$A$11:$CS$476,95,FALSE)</f>
        <v>0</v>
      </c>
      <c r="CR252" s="3">
        <f>VLOOKUP(A252,'BalanceSheet 15-8-19'!$A$11:$CS$476,96,FALSE)</f>
        <v>0</v>
      </c>
      <c r="CS252" s="3">
        <f t="shared" si="20"/>
        <v>0</v>
      </c>
      <c r="CU252" s="19">
        <f>CS252-('BalanceSheet 15-8-19'!CS252-'BalanceSheet 15-8-19'!CV252-'BalanceSheet 15-8-19'!CW252)</f>
        <v>0</v>
      </c>
      <c r="CW252" s="132">
        <f t="shared" si="21"/>
        <v>0</v>
      </c>
      <c r="CZ252" s="148">
        <f>HLOOKUP(A252,CJE!$I$5:$TV$2054,2050, FALSE)</f>
        <v>0</v>
      </c>
      <c r="DB252" s="148">
        <f t="shared" si="22"/>
        <v>0</v>
      </c>
    </row>
    <row r="253" spans="1:106" x14ac:dyDescent="0.2">
      <c r="A253" s="3" t="str">
        <f>'BalanceSheet 15-8-19'!A253</f>
        <v>300-101-29 - Empag Thailand Holding Pte Ltd</v>
      </c>
      <c r="B253" s="3">
        <f>VLOOKUP(A253,'BalanceSheet 15-8-19'!$A$11:$CN$476,2,FALSE)</f>
        <v>0</v>
      </c>
      <c r="C253" s="3">
        <f>VLOOKUP(A253,'BalanceSheet 15-8-19'!$A$11:$CN$476,3,FALSE)</f>
        <v>0</v>
      </c>
      <c r="D253" s="3">
        <f>VLOOKUP(A253,'BalanceSheet 15-8-19'!$A$11:$CN$476,4,FALSE)</f>
        <v>0</v>
      </c>
      <c r="E253" s="3">
        <f>VLOOKUP(A253,'BalanceSheet 15-8-19'!$A$11:$CN$476,5,FALSE)</f>
        <v>0</v>
      </c>
      <c r="F253" s="3">
        <f>VLOOKUP(A253,'BalanceSheet 15-8-19'!$A$11:$CN$476,6,FALSE)</f>
        <v>0</v>
      </c>
      <c r="G253" s="3">
        <f>VLOOKUP(A253,'BalanceSheet 15-8-19'!$A$11:$CN$476,7,FALSE)</f>
        <v>0</v>
      </c>
      <c r="H253" s="3">
        <f>VLOOKUP(A253,'BalanceSheet 15-8-19'!$A$11:$CN$476,8,FALSE)</f>
        <v>0</v>
      </c>
      <c r="I253" s="3">
        <f>VLOOKUP(A253,'BalanceSheet 15-8-19'!$A$11:$CN$476,9,FALSE)</f>
        <v>0</v>
      </c>
      <c r="J253" s="3"/>
      <c r="K253" s="3">
        <f>VLOOKUP(A253,'BalanceSheet 15-8-19'!$A$11:$CN$476,11,FALSE)</f>
        <v>0</v>
      </c>
      <c r="L253" s="3">
        <f>VLOOKUP(A253,'BalanceSheet 15-8-19'!$A$11:$CN$476,12,FALSE)</f>
        <v>0</v>
      </c>
      <c r="M253" s="3">
        <f>VLOOKUP(A253,'BalanceSheet 15-8-19'!$A$11:$CN$476,13,FALSE)</f>
        <v>0</v>
      </c>
      <c r="N253" s="3">
        <f>VLOOKUP(A253,'BalanceSheet 15-8-19'!$A$11:$CN$476,14,FALSE)</f>
        <v>0</v>
      </c>
      <c r="O253" s="3">
        <f>VLOOKUP(A253,'BalanceSheet 15-8-19'!$A$11:$CN$476,15,FALSE)</f>
        <v>0</v>
      </c>
      <c r="P253" s="3">
        <f>VLOOKUP(A253,'BalanceSheet 15-8-19'!$A$11:$CN$476,16,FALSE)</f>
        <v>0</v>
      </c>
      <c r="Q253" s="3">
        <f>VLOOKUP(A253,'BalanceSheet 15-8-19'!$A$11:$CN$476,17,FALSE)</f>
        <v>0</v>
      </c>
      <c r="R253" s="3">
        <f>VLOOKUP(A253,'BalanceSheet 15-8-19'!$A$11:$CN$476,18,FALSE)</f>
        <v>0</v>
      </c>
      <c r="S253" s="3">
        <f>VLOOKUP(A253,'BalanceSheet 15-8-19'!$A$11:$CN$476,19,FALSE)</f>
        <v>0</v>
      </c>
      <c r="T253" s="3">
        <f>VLOOKUP(A253,'BalanceSheet 15-8-19'!$A$11:$CN$476,20,FALSE)</f>
        <v>0</v>
      </c>
      <c r="U253" s="3">
        <f>VLOOKUP(A253,'BalanceSheet 15-8-19'!$A$11:$CN$476,21,FALSE)</f>
        <v>0</v>
      </c>
      <c r="V253" s="3">
        <f>VLOOKUP(A253,'BalanceSheet 15-8-19'!$A$11:$CN$476,22,FALSE)</f>
        <v>0</v>
      </c>
      <c r="W253" s="3">
        <f>VLOOKUP(A253,'BalanceSheet 15-8-19'!$A$11:$CN$476,23,FALSE)</f>
        <v>0</v>
      </c>
      <c r="X253" s="3">
        <f>VLOOKUP(A253,'BalanceSheet 15-8-19'!$A$11:$CN$476,24,FALSE)</f>
        <v>0</v>
      </c>
      <c r="Y253" s="3">
        <f>VLOOKUP(A253,'BalanceSheet 15-8-19'!$A$11:$CN$476,25,FALSE)</f>
        <v>0</v>
      </c>
      <c r="Z253" s="3">
        <f>VLOOKUP(A253,'BalanceSheet 15-8-19'!$A$11:$CN$476,26,FALSE)</f>
        <v>0</v>
      </c>
      <c r="AA253" s="3">
        <f>VLOOKUP(A253,'BalanceSheet 15-8-19'!$A$11:$CN$476,27,FALSE)</f>
        <v>0</v>
      </c>
      <c r="AB253" s="3">
        <f>VLOOKUP(A253,'BalanceSheet 15-8-19'!$A$11:$CN$476,28,FALSE)</f>
        <v>0</v>
      </c>
      <c r="AC253" s="3">
        <f>VLOOKUP(A253,'BalanceSheet 15-8-19'!$A$11:$CN$476,29,FALSE)</f>
        <v>0</v>
      </c>
      <c r="AD253" s="3">
        <f>VLOOKUP(A253,'BalanceSheet 15-8-19'!$A$11:$CN$476,30,FALSE)</f>
        <v>0</v>
      </c>
      <c r="AE253" s="3">
        <f>VLOOKUP(A253,'BalanceSheet 15-8-19'!$A$11:$CN$476,31,FALSE)</f>
        <v>0</v>
      </c>
      <c r="AF253" s="3">
        <f>VLOOKUP(A253,'BalanceSheet 15-8-19'!$A$11:$CN$476,32,FALSE)</f>
        <v>0</v>
      </c>
      <c r="AG253" s="3">
        <f>VLOOKUP(A253,'BalanceSheet 15-8-19'!$A$11:$CN$476,33,FALSE)</f>
        <v>0</v>
      </c>
      <c r="AH253" s="3">
        <f>VLOOKUP(A253,'BalanceSheet 15-8-19'!$A$11:$CN$476,34,FALSE)</f>
        <v>0</v>
      </c>
      <c r="AI253" s="3">
        <f>VLOOKUP(A253,'BalanceSheet 15-8-19'!$A$11:$CN$476,35,FALSE)</f>
        <v>0</v>
      </c>
      <c r="AJ253" s="3">
        <f>VLOOKUP(A253,'BalanceSheet 15-8-19'!$A$11:$CN$476,36,FALSE)</f>
        <v>0</v>
      </c>
      <c r="AK253" s="3">
        <f>VLOOKUP(A253,'BalanceSheet 15-8-19'!$A$11:$CN$476,37,FALSE)</f>
        <v>0</v>
      </c>
      <c r="AL253" s="3">
        <f>VLOOKUP(A253,'BalanceSheet 15-8-19'!$A$11:$CN$476,38,FALSE)</f>
        <v>0</v>
      </c>
      <c r="AM253" s="3">
        <f>VLOOKUP(A253,'BalanceSheet 15-8-19'!$A$11:$CN$476,39,FALSE)</f>
        <v>0</v>
      </c>
      <c r="AN253" s="3">
        <f>VLOOKUP(A253,'BalanceSheet 15-8-19'!$A$11:$CN$476,40,FALSE)</f>
        <v>0</v>
      </c>
      <c r="AO253" s="3">
        <f>VLOOKUP(A253,'BalanceSheet 15-8-19'!$A$11:$CN$476,41,FALSE)</f>
        <v>0</v>
      </c>
      <c r="AP253" s="3">
        <f>VLOOKUP(A253,'BalanceSheet 15-8-19'!$A$11:$CN$476,42,FALSE)</f>
        <v>0</v>
      </c>
      <c r="AQ253" s="3">
        <f>VLOOKUP(A253,'BalanceSheet 15-8-19'!$A$11:$CN$476,43,FALSE)</f>
        <v>0</v>
      </c>
      <c r="AR253" s="3">
        <f>VLOOKUP(A253,'BalanceSheet 15-8-19'!$A$11:$CN$476,44,FALSE)</f>
        <v>0</v>
      </c>
      <c r="AS253" s="3">
        <f>VLOOKUP(A253,'BalanceSheet 15-8-19'!$A$11:$CN$476,45,FALSE)</f>
        <v>0</v>
      </c>
      <c r="AT253" s="3">
        <f>VLOOKUP(A253,'BalanceSheet 15-8-19'!$A$11:$CN$476,46,FALSE)</f>
        <v>0</v>
      </c>
      <c r="AU253" s="3">
        <f>VLOOKUP(A253,'BalanceSheet 15-8-19'!$A$11:$CN$476,47,FALSE)</f>
        <v>0</v>
      </c>
      <c r="AV253" s="3">
        <f>VLOOKUP(A253,'BalanceSheet 15-8-19'!$A$11:$CN$476,48,FALSE)</f>
        <v>0</v>
      </c>
      <c r="AW253" s="3">
        <f>VLOOKUP(A253,'BalanceSheet 15-8-19'!$A$11:$CN$476,49,FALSE)</f>
        <v>0</v>
      </c>
      <c r="AX253" s="3">
        <f>VLOOKUP(A253,'BalanceSheet 15-8-19'!$A$11:$CN$476,50,FALSE)</f>
        <v>0</v>
      </c>
      <c r="AY253" s="3">
        <f>VLOOKUP(A253,'BalanceSheet 15-8-19'!$A$11:$CN$476,51,FALSE)</f>
        <v>0</v>
      </c>
      <c r="AZ253" s="3">
        <f>VLOOKUP(A253,'BalanceSheet 15-8-19'!$A$11:$CN$476,52,FALSE)</f>
        <v>0</v>
      </c>
      <c r="BA253" s="3">
        <f>VLOOKUP(A253,'BalanceSheet 15-8-19'!$A$11:$CN$476,53,FALSE)</f>
        <v>0</v>
      </c>
      <c r="BB253" s="3">
        <f>VLOOKUP(A253,'BalanceSheet 15-8-19'!$A$11:$CN$476,54,FALSE)</f>
        <v>0</v>
      </c>
      <c r="BC253" s="3">
        <f>VLOOKUP(A253,'BalanceSheet 15-8-19'!$A$11:$CN$476,55,FALSE)</f>
        <v>0</v>
      </c>
      <c r="BD253" s="3">
        <f>VLOOKUP(A253,'BalanceSheet 15-8-19'!$A$11:$CN$476,56,FALSE)</f>
        <v>0</v>
      </c>
      <c r="BE253" s="3">
        <f>VLOOKUP(A253,'BalanceSheet 15-8-19'!$A$11:$CN$476,57,FALSE)</f>
        <v>0</v>
      </c>
      <c r="BF253" s="3">
        <f>VLOOKUP(A253,'BalanceSheet 15-8-19'!$A$11:$CN$476,58,FALSE)</f>
        <v>0</v>
      </c>
      <c r="BG253" s="12">
        <f>VLOOKUP(A253,'BalanceSheet 15-8-19'!$A$11:$CN$476,59,FALSE)</f>
        <v>0</v>
      </c>
      <c r="BH253" s="3">
        <f>VLOOKUP(A253,'BalanceSheet 15-8-19'!$A$11:$CN$476,60,FALSE)</f>
        <v>0</v>
      </c>
      <c r="BI253" s="3">
        <f>VLOOKUP(A253,'BalanceSheet 15-8-19'!$A$11:$CN$476,61,FALSE)</f>
        <v>0</v>
      </c>
      <c r="BJ253" s="3">
        <f>VLOOKUP(A253,'BalanceSheet 15-8-19'!$A$11:$CN$476,62,FALSE)</f>
        <v>0</v>
      </c>
      <c r="BK253" s="3"/>
      <c r="BL253" s="3">
        <f>VLOOKUP(A253,'BalanceSheet 15-8-19'!$A$11:$CN$476,64,FALSE)</f>
        <v>0</v>
      </c>
      <c r="BM253" s="3">
        <f>VLOOKUP(A253,'BalanceSheet 15-8-19'!$A$11:$CN$476,65,FALSE)</f>
        <v>0</v>
      </c>
      <c r="BN253" s="3">
        <f>VLOOKUP(A253,'BalanceSheet 15-8-19'!$A$11:$CN$476,66,FALSE)</f>
        <v>0</v>
      </c>
      <c r="BO253" s="3">
        <f>VLOOKUP(A253,'BalanceSheet 15-8-19'!$A$11:$CN$476,67,FALSE)</f>
        <v>0</v>
      </c>
      <c r="BP253" s="3">
        <f>VLOOKUP(A253,'BalanceSheet 15-8-19'!$A$11:$CN$476,68,FALSE)</f>
        <v>0</v>
      </c>
      <c r="BQ253" s="3">
        <f>VLOOKUP(A253,'BalanceSheet 15-8-19'!$A$11:$CN$476,69,FALSE)</f>
        <v>0</v>
      </c>
      <c r="BR253" s="3">
        <f>VLOOKUP(A253,'BalanceSheet 15-8-19'!$A$11:$CN$476,70,FALSE)</f>
        <v>0</v>
      </c>
      <c r="BS253" s="3">
        <f>VLOOKUP(A253,'BalanceSheet 15-8-19'!$A$11:$CN$476,71,FALSE)</f>
        <v>0</v>
      </c>
      <c r="BT253" s="3">
        <f>VLOOKUP(A253,'BalanceSheet 15-8-19'!$A$11:$CN$476,72,FALSE)</f>
        <v>0</v>
      </c>
      <c r="BU253" s="3">
        <f>VLOOKUP(A253,'BalanceSheet 15-8-19'!$A$11:$CN$476,73,FALSE)</f>
        <v>0</v>
      </c>
      <c r="BV253" s="3">
        <f>VLOOKUP(A253,'BalanceSheet 15-8-19'!$A$11:$CN$476,74,FALSE)</f>
        <v>0</v>
      </c>
      <c r="BW253" s="3">
        <f>VLOOKUP(A253,'BalanceSheet 15-8-19'!$A$11:$CN$476,75,FALSE)</f>
        <v>0</v>
      </c>
      <c r="BX253" s="3">
        <f>VLOOKUP(A253,'BalanceSheet 15-8-19'!$A$11:$CN$476,76,FALSE)</f>
        <v>0</v>
      </c>
      <c r="BY253" s="3">
        <f>VLOOKUP(A253,'BalanceSheet 15-8-19'!$A$11:$CN$476,77,FALSE)</f>
        <v>0</v>
      </c>
      <c r="BZ253" s="3">
        <f>VLOOKUP(A253,'BalanceSheet 15-8-19'!$A$11:$CN$476,78,FALSE)</f>
        <v>0</v>
      </c>
      <c r="CA253" s="3">
        <f>VLOOKUP(A253,'BalanceSheet 15-8-19'!$A$11:$CN$476,79,FALSE)</f>
        <v>0</v>
      </c>
      <c r="CB253" s="3">
        <f>VLOOKUP(A253,'BalanceSheet 15-8-19'!$A$11:$CN$476,80,FALSE)</f>
        <v>0</v>
      </c>
      <c r="CC253" s="3">
        <f>VLOOKUP(A253,'BalanceSheet 15-8-19'!$A$11:$CN$476,81,FALSE)</f>
        <v>0</v>
      </c>
      <c r="CD253" s="3">
        <f>VLOOKUP(A253,'BalanceSheet 15-8-19'!$A$11:$CN$476,82,FALSE)</f>
        <v>0</v>
      </c>
      <c r="CE253" s="3">
        <f>VLOOKUP(A253,'BalanceSheet 15-8-19'!$A$11:$CN$476,83,FALSE)</f>
        <v>0</v>
      </c>
      <c r="CF253" s="3">
        <f>VLOOKUP(A253,'BalanceSheet 15-8-19'!$A$11:$CN$476,84,FALSE)</f>
        <v>0</v>
      </c>
      <c r="CG253" s="3">
        <f>VLOOKUP(A253,'BalanceSheet 15-8-19'!$A$11:$CN$476,85,FALSE)</f>
        <v>0</v>
      </c>
      <c r="CH253" s="3">
        <f>VLOOKUP(A253,'BalanceSheet 15-8-19'!$A$11:$CN$476,86,FALSE)</f>
        <v>0</v>
      </c>
      <c r="CI253" s="3">
        <f>VLOOKUP(A253,'BalanceSheet 15-8-19'!$A$11:$CN$476,87,FALSE)</f>
        <v>0</v>
      </c>
      <c r="CJ253" s="3">
        <f>VLOOKUP(A253,'BalanceSheet 15-8-19'!$A$11:$CN$476,88,FALSE)</f>
        <v>0</v>
      </c>
      <c r="CK253" s="3">
        <f>VLOOKUP(A253,'BalanceSheet 15-8-19'!$A$11:$CN$476,89,FALSE)</f>
        <v>0</v>
      </c>
      <c r="CL253" s="3">
        <f>VLOOKUP(A253,'BalanceSheet 15-8-19'!$A$11:$CN$476,90,FALSE)</f>
        <v>0</v>
      </c>
      <c r="CM253" s="3">
        <f>VLOOKUP(A253,'BalanceSheet 15-8-19'!$A$11:$CN$476,91,FALSE)</f>
        <v>0</v>
      </c>
      <c r="CN253" s="3">
        <f>VLOOKUP(A253,'BalanceSheet 15-8-19'!$A$11:$CS$476,92,FALSE)</f>
        <v>0</v>
      </c>
      <c r="CO253" s="3">
        <f>VLOOKUP(A253,'BalanceSheet 15-8-19'!$A$11:$CS$476,93,FALSE)</f>
        <v>0</v>
      </c>
      <c r="CP253" s="3">
        <f>VLOOKUP(A253,'BalanceSheet 15-8-19'!$A$11:$CS$476,94,FALSE)</f>
        <v>0</v>
      </c>
      <c r="CQ253" s="3">
        <f>VLOOKUP(A253,'BalanceSheet 15-8-19'!$A$11:$CS$476,95,FALSE)</f>
        <v>0</v>
      </c>
      <c r="CR253" s="3">
        <f>VLOOKUP(A253,'BalanceSheet 15-8-19'!$A$11:$CS$476,96,FALSE)</f>
        <v>0</v>
      </c>
      <c r="CS253" s="3">
        <f t="shared" si="20"/>
        <v>0</v>
      </c>
      <c r="CU253" s="19">
        <f>CS253-('BalanceSheet 15-8-19'!CS253-'BalanceSheet 15-8-19'!CV253-'BalanceSheet 15-8-19'!CW253)</f>
        <v>0</v>
      </c>
      <c r="CW253" s="132">
        <f t="shared" si="21"/>
        <v>0</v>
      </c>
      <c r="CZ253" s="148">
        <f>HLOOKUP(A253,CJE!$I$5:$TV$2054,2050, FALSE)</f>
        <v>-1170000</v>
      </c>
      <c r="DB253" s="148">
        <f t="shared" si="22"/>
        <v>-1170000</v>
      </c>
    </row>
    <row r="254" spans="1:106" x14ac:dyDescent="0.2">
      <c r="A254" s="3" t="str">
        <f>'BalanceSheet 15-8-19'!A254</f>
        <v>300-101-30 - Empag Siam Holding Co Ltd</v>
      </c>
      <c r="B254" s="3">
        <f>VLOOKUP(A254,'BalanceSheet 15-8-19'!$A$11:$CN$476,2,FALSE)</f>
        <v>0</v>
      </c>
      <c r="C254" s="3">
        <f>VLOOKUP(A254,'BalanceSheet 15-8-19'!$A$11:$CN$476,3,FALSE)</f>
        <v>0</v>
      </c>
      <c r="D254" s="3">
        <f>VLOOKUP(A254,'BalanceSheet 15-8-19'!$A$11:$CN$476,4,FALSE)</f>
        <v>0</v>
      </c>
      <c r="E254" s="3">
        <f>VLOOKUP(A254,'BalanceSheet 15-8-19'!$A$11:$CN$476,5,FALSE)</f>
        <v>0</v>
      </c>
      <c r="F254" s="3">
        <f>VLOOKUP(A254,'BalanceSheet 15-8-19'!$A$11:$CN$476,6,FALSE)</f>
        <v>0</v>
      </c>
      <c r="G254" s="3">
        <f>VLOOKUP(A254,'BalanceSheet 15-8-19'!$A$11:$CN$476,7,FALSE)</f>
        <v>0</v>
      </c>
      <c r="H254" s="3">
        <f>VLOOKUP(A254,'BalanceSheet 15-8-19'!$A$11:$CN$476,8,FALSE)</f>
        <v>0</v>
      </c>
      <c r="I254" s="3">
        <f>VLOOKUP(A254,'BalanceSheet 15-8-19'!$A$11:$CN$476,9,FALSE)</f>
        <v>0</v>
      </c>
      <c r="J254" s="3"/>
      <c r="K254" s="3">
        <f>VLOOKUP(A254,'BalanceSheet 15-8-19'!$A$11:$CN$476,11,FALSE)</f>
        <v>0</v>
      </c>
      <c r="L254" s="3">
        <f>VLOOKUP(A254,'BalanceSheet 15-8-19'!$A$11:$CN$476,12,FALSE)</f>
        <v>0</v>
      </c>
      <c r="M254" s="3">
        <f>VLOOKUP(A254,'BalanceSheet 15-8-19'!$A$11:$CN$476,13,FALSE)</f>
        <v>0</v>
      </c>
      <c r="N254" s="3">
        <f>VLOOKUP(A254,'BalanceSheet 15-8-19'!$A$11:$CN$476,14,FALSE)</f>
        <v>0</v>
      </c>
      <c r="O254" s="3">
        <f>VLOOKUP(A254,'BalanceSheet 15-8-19'!$A$11:$CN$476,15,FALSE)</f>
        <v>0</v>
      </c>
      <c r="P254" s="3">
        <f>VLOOKUP(A254,'BalanceSheet 15-8-19'!$A$11:$CN$476,16,FALSE)</f>
        <v>0</v>
      </c>
      <c r="Q254" s="3">
        <f>VLOOKUP(A254,'BalanceSheet 15-8-19'!$A$11:$CN$476,17,FALSE)</f>
        <v>0</v>
      </c>
      <c r="R254" s="3">
        <f>VLOOKUP(A254,'BalanceSheet 15-8-19'!$A$11:$CN$476,18,FALSE)</f>
        <v>0</v>
      </c>
      <c r="S254" s="3">
        <f>VLOOKUP(A254,'BalanceSheet 15-8-19'!$A$11:$CN$476,19,FALSE)</f>
        <v>0</v>
      </c>
      <c r="T254" s="3">
        <f>VLOOKUP(A254,'BalanceSheet 15-8-19'!$A$11:$CN$476,20,FALSE)</f>
        <v>0</v>
      </c>
      <c r="U254" s="3">
        <f>VLOOKUP(A254,'BalanceSheet 15-8-19'!$A$11:$CN$476,21,FALSE)</f>
        <v>0</v>
      </c>
      <c r="V254" s="3">
        <f>VLOOKUP(A254,'BalanceSheet 15-8-19'!$A$11:$CN$476,22,FALSE)</f>
        <v>0</v>
      </c>
      <c r="W254" s="3">
        <f>VLOOKUP(A254,'BalanceSheet 15-8-19'!$A$11:$CN$476,23,FALSE)</f>
        <v>0</v>
      </c>
      <c r="X254" s="3">
        <f>VLOOKUP(A254,'BalanceSheet 15-8-19'!$A$11:$CN$476,24,FALSE)</f>
        <v>0</v>
      </c>
      <c r="Y254" s="3">
        <f>VLOOKUP(A254,'BalanceSheet 15-8-19'!$A$11:$CN$476,25,FALSE)</f>
        <v>0</v>
      </c>
      <c r="Z254" s="3">
        <f>VLOOKUP(A254,'BalanceSheet 15-8-19'!$A$11:$CN$476,26,FALSE)</f>
        <v>0</v>
      </c>
      <c r="AA254" s="3">
        <f>VLOOKUP(A254,'BalanceSheet 15-8-19'!$A$11:$CN$476,27,FALSE)</f>
        <v>0</v>
      </c>
      <c r="AB254" s="3">
        <f>VLOOKUP(A254,'BalanceSheet 15-8-19'!$A$11:$CN$476,28,FALSE)</f>
        <v>0</v>
      </c>
      <c r="AC254" s="3">
        <f>VLOOKUP(A254,'BalanceSheet 15-8-19'!$A$11:$CN$476,29,FALSE)</f>
        <v>0</v>
      </c>
      <c r="AD254" s="3">
        <f>VLOOKUP(A254,'BalanceSheet 15-8-19'!$A$11:$CN$476,30,FALSE)</f>
        <v>0</v>
      </c>
      <c r="AE254" s="3">
        <f>VLOOKUP(A254,'BalanceSheet 15-8-19'!$A$11:$CN$476,31,FALSE)</f>
        <v>0</v>
      </c>
      <c r="AF254" s="3">
        <f>VLOOKUP(A254,'BalanceSheet 15-8-19'!$A$11:$CN$476,32,FALSE)</f>
        <v>0</v>
      </c>
      <c r="AG254" s="3">
        <f>VLOOKUP(A254,'BalanceSheet 15-8-19'!$A$11:$CN$476,33,FALSE)</f>
        <v>0</v>
      </c>
      <c r="AH254" s="3">
        <f>VLOOKUP(A254,'BalanceSheet 15-8-19'!$A$11:$CN$476,34,FALSE)</f>
        <v>0</v>
      </c>
      <c r="AI254" s="3">
        <f>VLOOKUP(A254,'BalanceSheet 15-8-19'!$A$11:$CN$476,35,FALSE)</f>
        <v>0</v>
      </c>
      <c r="AJ254" s="3">
        <f>VLOOKUP(A254,'BalanceSheet 15-8-19'!$A$11:$CN$476,36,FALSE)</f>
        <v>0</v>
      </c>
      <c r="AK254" s="3">
        <f>VLOOKUP(A254,'BalanceSheet 15-8-19'!$A$11:$CN$476,37,FALSE)</f>
        <v>0</v>
      </c>
      <c r="AL254" s="3">
        <f>VLOOKUP(A254,'BalanceSheet 15-8-19'!$A$11:$CN$476,38,FALSE)</f>
        <v>0</v>
      </c>
      <c r="AM254" s="3">
        <f>VLOOKUP(A254,'BalanceSheet 15-8-19'!$A$11:$CN$476,39,FALSE)</f>
        <v>0</v>
      </c>
      <c r="AN254" s="3">
        <f>VLOOKUP(A254,'BalanceSheet 15-8-19'!$A$11:$CN$476,40,FALSE)</f>
        <v>0</v>
      </c>
      <c r="AO254" s="3">
        <f>VLOOKUP(A254,'BalanceSheet 15-8-19'!$A$11:$CN$476,41,FALSE)</f>
        <v>0</v>
      </c>
      <c r="AP254" s="3">
        <f>VLOOKUP(A254,'BalanceSheet 15-8-19'!$A$11:$CN$476,42,FALSE)</f>
        <v>0</v>
      </c>
      <c r="AQ254" s="3">
        <f>VLOOKUP(A254,'BalanceSheet 15-8-19'!$A$11:$CN$476,43,FALSE)</f>
        <v>0</v>
      </c>
      <c r="AR254" s="3">
        <f>VLOOKUP(A254,'BalanceSheet 15-8-19'!$A$11:$CN$476,44,FALSE)</f>
        <v>0</v>
      </c>
      <c r="AS254" s="3">
        <f>VLOOKUP(A254,'BalanceSheet 15-8-19'!$A$11:$CN$476,45,FALSE)</f>
        <v>0</v>
      </c>
      <c r="AT254" s="3">
        <f>VLOOKUP(A254,'BalanceSheet 15-8-19'!$A$11:$CN$476,46,FALSE)</f>
        <v>0</v>
      </c>
      <c r="AU254" s="3">
        <f>VLOOKUP(A254,'BalanceSheet 15-8-19'!$A$11:$CN$476,47,FALSE)</f>
        <v>0</v>
      </c>
      <c r="AV254" s="3">
        <f>VLOOKUP(A254,'BalanceSheet 15-8-19'!$A$11:$CN$476,48,FALSE)</f>
        <v>0</v>
      </c>
      <c r="AW254" s="3">
        <f>VLOOKUP(A254,'BalanceSheet 15-8-19'!$A$11:$CN$476,49,FALSE)</f>
        <v>0</v>
      </c>
      <c r="AX254" s="3">
        <f>VLOOKUP(A254,'BalanceSheet 15-8-19'!$A$11:$CN$476,50,FALSE)</f>
        <v>0</v>
      </c>
      <c r="AY254" s="3">
        <f>VLOOKUP(A254,'BalanceSheet 15-8-19'!$A$11:$CN$476,51,FALSE)</f>
        <v>0</v>
      </c>
      <c r="AZ254" s="3">
        <f>VLOOKUP(A254,'BalanceSheet 15-8-19'!$A$11:$CN$476,52,FALSE)</f>
        <v>0</v>
      </c>
      <c r="BA254" s="3">
        <f>VLOOKUP(A254,'BalanceSheet 15-8-19'!$A$11:$CN$476,53,FALSE)</f>
        <v>0</v>
      </c>
      <c r="BB254" s="3">
        <f>VLOOKUP(A254,'BalanceSheet 15-8-19'!$A$11:$CN$476,54,FALSE)</f>
        <v>0</v>
      </c>
      <c r="BC254" s="3">
        <f>VLOOKUP(A254,'BalanceSheet 15-8-19'!$A$11:$CN$476,55,FALSE)</f>
        <v>0</v>
      </c>
      <c r="BD254" s="3">
        <f>VLOOKUP(A254,'BalanceSheet 15-8-19'!$A$11:$CN$476,56,FALSE)</f>
        <v>0</v>
      </c>
      <c r="BE254" s="3">
        <f>VLOOKUP(A254,'BalanceSheet 15-8-19'!$A$11:$CN$476,57,FALSE)</f>
        <v>0</v>
      </c>
      <c r="BF254" s="3">
        <f>VLOOKUP(A254,'BalanceSheet 15-8-19'!$A$11:$CN$476,58,FALSE)</f>
        <v>0</v>
      </c>
      <c r="BG254" s="12">
        <f>VLOOKUP(A254,'BalanceSheet 15-8-19'!$A$11:$CN$476,59,FALSE)</f>
        <v>0</v>
      </c>
      <c r="BH254" s="3">
        <f>VLOOKUP(A254,'BalanceSheet 15-8-19'!$A$11:$CN$476,60,FALSE)</f>
        <v>0</v>
      </c>
      <c r="BI254" s="3">
        <f>VLOOKUP(A254,'BalanceSheet 15-8-19'!$A$11:$CN$476,61,FALSE)</f>
        <v>0</v>
      </c>
      <c r="BJ254" s="3">
        <f>VLOOKUP(A254,'BalanceSheet 15-8-19'!$A$11:$CN$476,62,FALSE)</f>
        <v>0</v>
      </c>
      <c r="BK254" s="3"/>
      <c r="BL254" s="3">
        <f>VLOOKUP(A254,'BalanceSheet 15-8-19'!$A$11:$CN$476,64,FALSE)</f>
        <v>0</v>
      </c>
      <c r="BM254" s="3">
        <f>VLOOKUP(A254,'BalanceSheet 15-8-19'!$A$11:$CN$476,65,FALSE)</f>
        <v>0</v>
      </c>
      <c r="BN254" s="3">
        <f>VLOOKUP(A254,'BalanceSheet 15-8-19'!$A$11:$CN$476,66,FALSE)</f>
        <v>0</v>
      </c>
      <c r="BO254" s="3">
        <f>VLOOKUP(A254,'BalanceSheet 15-8-19'!$A$11:$CN$476,67,FALSE)</f>
        <v>0</v>
      </c>
      <c r="BP254" s="3">
        <f>VLOOKUP(A254,'BalanceSheet 15-8-19'!$A$11:$CN$476,68,FALSE)</f>
        <v>0</v>
      </c>
      <c r="BQ254" s="3">
        <f>VLOOKUP(A254,'BalanceSheet 15-8-19'!$A$11:$CN$476,69,FALSE)</f>
        <v>0</v>
      </c>
      <c r="BR254" s="3">
        <f>VLOOKUP(A254,'BalanceSheet 15-8-19'!$A$11:$CN$476,70,FALSE)</f>
        <v>0</v>
      </c>
      <c r="BS254" s="3">
        <f>VLOOKUP(A254,'BalanceSheet 15-8-19'!$A$11:$CN$476,71,FALSE)</f>
        <v>0</v>
      </c>
      <c r="BT254" s="3">
        <f>VLOOKUP(A254,'BalanceSheet 15-8-19'!$A$11:$CN$476,72,FALSE)</f>
        <v>0</v>
      </c>
      <c r="BU254" s="3">
        <f>VLOOKUP(A254,'BalanceSheet 15-8-19'!$A$11:$CN$476,73,FALSE)</f>
        <v>0</v>
      </c>
      <c r="BV254" s="3">
        <f>VLOOKUP(A254,'BalanceSheet 15-8-19'!$A$11:$CN$476,74,FALSE)</f>
        <v>0</v>
      </c>
      <c r="BW254" s="3">
        <f>VLOOKUP(A254,'BalanceSheet 15-8-19'!$A$11:$CN$476,75,FALSE)</f>
        <v>0</v>
      </c>
      <c r="BX254" s="3">
        <f>VLOOKUP(A254,'BalanceSheet 15-8-19'!$A$11:$CN$476,76,FALSE)</f>
        <v>0</v>
      </c>
      <c r="BY254" s="3">
        <f>VLOOKUP(A254,'BalanceSheet 15-8-19'!$A$11:$CN$476,77,FALSE)</f>
        <v>0</v>
      </c>
      <c r="BZ254" s="3">
        <f>VLOOKUP(A254,'BalanceSheet 15-8-19'!$A$11:$CN$476,78,FALSE)</f>
        <v>0</v>
      </c>
      <c r="CA254" s="3">
        <f>VLOOKUP(A254,'BalanceSheet 15-8-19'!$A$11:$CN$476,79,FALSE)</f>
        <v>0</v>
      </c>
      <c r="CB254" s="3">
        <f>VLOOKUP(A254,'BalanceSheet 15-8-19'!$A$11:$CN$476,80,FALSE)</f>
        <v>0</v>
      </c>
      <c r="CC254" s="3">
        <f>VLOOKUP(A254,'BalanceSheet 15-8-19'!$A$11:$CN$476,81,FALSE)</f>
        <v>0</v>
      </c>
      <c r="CD254" s="3">
        <f>VLOOKUP(A254,'BalanceSheet 15-8-19'!$A$11:$CN$476,82,FALSE)</f>
        <v>0</v>
      </c>
      <c r="CE254" s="3">
        <f>VLOOKUP(A254,'BalanceSheet 15-8-19'!$A$11:$CN$476,83,FALSE)</f>
        <v>0</v>
      </c>
      <c r="CF254" s="3">
        <f>VLOOKUP(A254,'BalanceSheet 15-8-19'!$A$11:$CN$476,84,FALSE)</f>
        <v>0</v>
      </c>
      <c r="CG254" s="3">
        <f>VLOOKUP(A254,'BalanceSheet 15-8-19'!$A$11:$CN$476,85,FALSE)</f>
        <v>0</v>
      </c>
      <c r="CH254" s="3">
        <f>VLOOKUP(A254,'BalanceSheet 15-8-19'!$A$11:$CN$476,86,FALSE)</f>
        <v>0</v>
      </c>
      <c r="CI254" s="3">
        <f>VLOOKUP(A254,'BalanceSheet 15-8-19'!$A$11:$CN$476,87,FALSE)</f>
        <v>0</v>
      </c>
      <c r="CJ254" s="3">
        <f>VLOOKUP(A254,'BalanceSheet 15-8-19'!$A$11:$CN$476,88,FALSE)</f>
        <v>0</v>
      </c>
      <c r="CK254" s="3">
        <f>VLOOKUP(A254,'BalanceSheet 15-8-19'!$A$11:$CN$476,89,FALSE)</f>
        <v>0</v>
      </c>
      <c r="CL254" s="3">
        <f>VLOOKUP(A254,'BalanceSheet 15-8-19'!$A$11:$CN$476,90,FALSE)</f>
        <v>0</v>
      </c>
      <c r="CM254" s="3">
        <f>VLOOKUP(A254,'BalanceSheet 15-8-19'!$A$11:$CN$476,91,FALSE)</f>
        <v>0</v>
      </c>
      <c r="CN254" s="3">
        <f>VLOOKUP(A254,'BalanceSheet 15-8-19'!$A$11:$CS$476,92,FALSE)</f>
        <v>0</v>
      </c>
      <c r="CO254" s="3">
        <f>VLOOKUP(A254,'BalanceSheet 15-8-19'!$A$11:$CS$476,93,FALSE)</f>
        <v>0</v>
      </c>
      <c r="CP254" s="3">
        <f>VLOOKUP(A254,'BalanceSheet 15-8-19'!$A$11:$CS$476,94,FALSE)</f>
        <v>0</v>
      </c>
      <c r="CQ254" s="3">
        <f>VLOOKUP(A254,'BalanceSheet 15-8-19'!$A$11:$CS$476,95,FALSE)</f>
        <v>0</v>
      </c>
      <c r="CR254" s="3">
        <f>VLOOKUP(A254,'BalanceSheet 15-8-19'!$A$11:$CS$476,96,FALSE)</f>
        <v>0</v>
      </c>
      <c r="CS254" s="3">
        <f t="shared" si="20"/>
        <v>0</v>
      </c>
      <c r="CU254" s="19">
        <f>CS254-('BalanceSheet 15-8-19'!CS254-'BalanceSheet 15-8-19'!CV254-'BalanceSheet 15-8-19'!CW254)</f>
        <v>0</v>
      </c>
      <c r="CW254" s="132">
        <f t="shared" si="21"/>
        <v>0</v>
      </c>
      <c r="CZ254" s="148">
        <f>HLOOKUP(A254,CJE!$I$5:$TV$2054,2050, FALSE)</f>
        <v>-38088</v>
      </c>
      <c r="DB254" s="148">
        <f t="shared" si="22"/>
        <v>-38088</v>
      </c>
    </row>
    <row r="255" spans="1:106" x14ac:dyDescent="0.2">
      <c r="A255" s="3" t="str">
        <f>'BalanceSheet 15-8-19'!A255</f>
        <v>300-101-31 - Empag (Thailand) Co Ltd</v>
      </c>
      <c r="B255" s="3">
        <f>VLOOKUP(A255,'BalanceSheet 15-8-19'!$A$11:$CN$476,2,FALSE)</f>
        <v>0</v>
      </c>
      <c r="C255" s="3">
        <f>VLOOKUP(A255,'BalanceSheet 15-8-19'!$A$11:$CN$476,3,FALSE)</f>
        <v>0</v>
      </c>
      <c r="D255" s="3">
        <f>VLOOKUP(A255,'BalanceSheet 15-8-19'!$A$11:$CN$476,4,FALSE)</f>
        <v>0</v>
      </c>
      <c r="E255" s="3">
        <f>VLOOKUP(A255,'BalanceSheet 15-8-19'!$A$11:$CN$476,5,FALSE)</f>
        <v>0</v>
      </c>
      <c r="F255" s="3">
        <f>VLOOKUP(A255,'BalanceSheet 15-8-19'!$A$11:$CN$476,6,FALSE)</f>
        <v>0</v>
      </c>
      <c r="G255" s="3">
        <f>VLOOKUP(A255,'BalanceSheet 15-8-19'!$A$11:$CN$476,7,FALSE)</f>
        <v>0</v>
      </c>
      <c r="H255" s="3">
        <f>VLOOKUP(A255,'BalanceSheet 15-8-19'!$A$11:$CN$476,8,FALSE)</f>
        <v>0</v>
      </c>
      <c r="I255" s="3">
        <f>VLOOKUP(A255,'BalanceSheet 15-8-19'!$A$11:$CN$476,9,FALSE)</f>
        <v>0</v>
      </c>
      <c r="J255" s="3"/>
      <c r="K255" s="3">
        <f>VLOOKUP(A255,'BalanceSheet 15-8-19'!$A$11:$CN$476,11,FALSE)</f>
        <v>0</v>
      </c>
      <c r="L255" s="3">
        <f>VLOOKUP(A255,'BalanceSheet 15-8-19'!$A$11:$CN$476,12,FALSE)</f>
        <v>0</v>
      </c>
      <c r="M255" s="3">
        <f>VLOOKUP(A255,'BalanceSheet 15-8-19'!$A$11:$CN$476,13,FALSE)</f>
        <v>0</v>
      </c>
      <c r="N255" s="3">
        <f>VLOOKUP(A255,'BalanceSheet 15-8-19'!$A$11:$CN$476,14,FALSE)</f>
        <v>0</v>
      </c>
      <c r="O255" s="3">
        <f>VLOOKUP(A255,'BalanceSheet 15-8-19'!$A$11:$CN$476,15,FALSE)</f>
        <v>0</v>
      </c>
      <c r="P255" s="3">
        <f>VLOOKUP(A255,'BalanceSheet 15-8-19'!$A$11:$CN$476,16,FALSE)</f>
        <v>0</v>
      </c>
      <c r="Q255" s="3">
        <f>VLOOKUP(A255,'BalanceSheet 15-8-19'!$A$11:$CN$476,17,FALSE)</f>
        <v>0</v>
      </c>
      <c r="R255" s="3">
        <f>VLOOKUP(A255,'BalanceSheet 15-8-19'!$A$11:$CN$476,18,FALSE)</f>
        <v>0</v>
      </c>
      <c r="S255" s="3">
        <f>VLOOKUP(A255,'BalanceSheet 15-8-19'!$A$11:$CN$476,19,FALSE)</f>
        <v>0</v>
      </c>
      <c r="T255" s="3">
        <f>VLOOKUP(A255,'BalanceSheet 15-8-19'!$A$11:$CN$476,20,FALSE)</f>
        <v>0</v>
      </c>
      <c r="U255" s="3">
        <f>VLOOKUP(A255,'BalanceSheet 15-8-19'!$A$11:$CN$476,21,FALSE)</f>
        <v>0</v>
      </c>
      <c r="V255" s="3">
        <f>VLOOKUP(A255,'BalanceSheet 15-8-19'!$A$11:$CN$476,22,FALSE)</f>
        <v>0</v>
      </c>
      <c r="W255" s="3">
        <f>VLOOKUP(A255,'BalanceSheet 15-8-19'!$A$11:$CN$476,23,FALSE)</f>
        <v>0</v>
      </c>
      <c r="X255" s="3">
        <f>VLOOKUP(A255,'BalanceSheet 15-8-19'!$A$11:$CN$476,24,FALSE)</f>
        <v>0</v>
      </c>
      <c r="Y255" s="3">
        <f>VLOOKUP(A255,'BalanceSheet 15-8-19'!$A$11:$CN$476,25,FALSE)</f>
        <v>0</v>
      </c>
      <c r="Z255" s="3">
        <f>VLOOKUP(A255,'BalanceSheet 15-8-19'!$A$11:$CN$476,26,FALSE)</f>
        <v>0</v>
      </c>
      <c r="AA255" s="3">
        <f>VLOOKUP(A255,'BalanceSheet 15-8-19'!$A$11:$CN$476,27,FALSE)</f>
        <v>0</v>
      </c>
      <c r="AB255" s="3">
        <f>VLOOKUP(A255,'BalanceSheet 15-8-19'!$A$11:$CN$476,28,FALSE)</f>
        <v>0</v>
      </c>
      <c r="AC255" s="3">
        <f>VLOOKUP(A255,'BalanceSheet 15-8-19'!$A$11:$CN$476,29,FALSE)</f>
        <v>0</v>
      </c>
      <c r="AD255" s="3">
        <f>VLOOKUP(A255,'BalanceSheet 15-8-19'!$A$11:$CN$476,30,FALSE)</f>
        <v>0</v>
      </c>
      <c r="AE255" s="3">
        <f>VLOOKUP(A255,'BalanceSheet 15-8-19'!$A$11:$CN$476,31,FALSE)</f>
        <v>0</v>
      </c>
      <c r="AF255" s="3">
        <f>VLOOKUP(A255,'BalanceSheet 15-8-19'!$A$11:$CN$476,32,FALSE)</f>
        <v>0</v>
      </c>
      <c r="AG255" s="3">
        <f>VLOOKUP(A255,'BalanceSheet 15-8-19'!$A$11:$CN$476,33,FALSE)</f>
        <v>0</v>
      </c>
      <c r="AH255" s="3">
        <f>VLOOKUP(A255,'BalanceSheet 15-8-19'!$A$11:$CN$476,34,FALSE)</f>
        <v>0</v>
      </c>
      <c r="AI255" s="3">
        <f>VLOOKUP(A255,'BalanceSheet 15-8-19'!$A$11:$CN$476,35,FALSE)</f>
        <v>0</v>
      </c>
      <c r="AJ255" s="3">
        <f>VLOOKUP(A255,'BalanceSheet 15-8-19'!$A$11:$CN$476,36,FALSE)</f>
        <v>0</v>
      </c>
      <c r="AK255" s="3">
        <f>VLOOKUP(A255,'BalanceSheet 15-8-19'!$A$11:$CN$476,37,FALSE)</f>
        <v>0</v>
      </c>
      <c r="AL255" s="3">
        <f>VLOOKUP(A255,'BalanceSheet 15-8-19'!$A$11:$CN$476,38,FALSE)</f>
        <v>0</v>
      </c>
      <c r="AM255" s="3">
        <f>VLOOKUP(A255,'BalanceSheet 15-8-19'!$A$11:$CN$476,39,FALSE)</f>
        <v>0</v>
      </c>
      <c r="AN255" s="3">
        <f>VLOOKUP(A255,'BalanceSheet 15-8-19'!$A$11:$CN$476,40,FALSE)</f>
        <v>0</v>
      </c>
      <c r="AO255" s="3">
        <f>VLOOKUP(A255,'BalanceSheet 15-8-19'!$A$11:$CN$476,41,FALSE)</f>
        <v>0</v>
      </c>
      <c r="AP255" s="3">
        <f>VLOOKUP(A255,'BalanceSheet 15-8-19'!$A$11:$CN$476,42,FALSE)</f>
        <v>0</v>
      </c>
      <c r="AQ255" s="3">
        <f>VLOOKUP(A255,'BalanceSheet 15-8-19'!$A$11:$CN$476,43,FALSE)</f>
        <v>0</v>
      </c>
      <c r="AR255" s="3">
        <f>VLOOKUP(A255,'BalanceSheet 15-8-19'!$A$11:$CN$476,44,FALSE)</f>
        <v>0</v>
      </c>
      <c r="AS255" s="3">
        <f>VLOOKUP(A255,'BalanceSheet 15-8-19'!$A$11:$CN$476,45,FALSE)</f>
        <v>0</v>
      </c>
      <c r="AT255" s="3">
        <f>VLOOKUP(A255,'BalanceSheet 15-8-19'!$A$11:$CN$476,46,FALSE)</f>
        <v>0</v>
      </c>
      <c r="AU255" s="3">
        <f>VLOOKUP(A255,'BalanceSheet 15-8-19'!$A$11:$CN$476,47,FALSE)</f>
        <v>0</v>
      </c>
      <c r="AV255" s="3">
        <f>VLOOKUP(A255,'BalanceSheet 15-8-19'!$A$11:$CN$476,48,FALSE)</f>
        <v>0</v>
      </c>
      <c r="AW255" s="3">
        <f>VLOOKUP(A255,'BalanceSheet 15-8-19'!$A$11:$CN$476,49,FALSE)</f>
        <v>0</v>
      </c>
      <c r="AX255" s="3">
        <f>VLOOKUP(A255,'BalanceSheet 15-8-19'!$A$11:$CN$476,50,FALSE)</f>
        <v>0</v>
      </c>
      <c r="AY255" s="3">
        <f>VLOOKUP(A255,'BalanceSheet 15-8-19'!$A$11:$CN$476,51,FALSE)</f>
        <v>0</v>
      </c>
      <c r="AZ255" s="3">
        <f>VLOOKUP(A255,'BalanceSheet 15-8-19'!$A$11:$CN$476,52,FALSE)</f>
        <v>0</v>
      </c>
      <c r="BA255" s="3">
        <f>VLOOKUP(A255,'BalanceSheet 15-8-19'!$A$11:$CN$476,53,FALSE)</f>
        <v>0</v>
      </c>
      <c r="BB255" s="3">
        <f>VLOOKUP(A255,'BalanceSheet 15-8-19'!$A$11:$CN$476,54,FALSE)</f>
        <v>0</v>
      </c>
      <c r="BC255" s="3">
        <f>VLOOKUP(A255,'BalanceSheet 15-8-19'!$A$11:$CN$476,55,FALSE)</f>
        <v>0</v>
      </c>
      <c r="BD255" s="3">
        <f>VLOOKUP(A255,'BalanceSheet 15-8-19'!$A$11:$CN$476,56,FALSE)</f>
        <v>0</v>
      </c>
      <c r="BE255" s="3">
        <f>VLOOKUP(A255,'BalanceSheet 15-8-19'!$A$11:$CN$476,57,FALSE)</f>
        <v>0</v>
      </c>
      <c r="BF255" s="3">
        <f>VLOOKUP(A255,'BalanceSheet 15-8-19'!$A$11:$CN$476,58,FALSE)</f>
        <v>0</v>
      </c>
      <c r="BG255" s="12">
        <f>VLOOKUP(A255,'BalanceSheet 15-8-19'!$A$11:$CN$476,59,FALSE)</f>
        <v>0</v>
      </c>
      <c r="BH255" s="3">
        <f>VLOOKUP(A255,'BalanceSheet 15-8-19'!$A$11:$CN$476,60,FALSE)</f>
        <v>0</v>
      </c>
      <c r="BI255" s="3">
        <f>VLOOKUP(A255,'BalanceSheet 15-8-19'!$A$11:$CN$476,61,FALSE)</f>
        <v>0</v>
      </c>
      <c r="BJ255" s="3">
        <f>VLOOKUP(A255,'BalanceSheet 15-8-19'!$A$11:$CN$476,62,FALSE)</f>
        <v>0</v>
      </c>
      <c r="BK255" s="3"/>
      <c r="BL255" s="3">
        <f>VLOOKUP(A255,'BalanceSheet 15-8-19'!$A$11:$CN$476,64,FALSE)</f>
        <v>0</v>
      </c>
      <c r="BM255" s="3">
        <f>VLOOKUP(A255,'BalanceSheet 15-8-19'!$A$11:$CN$476,65,FALSE)</f>
        <v>0</v>
      </c>
      <c r="BN255" s="3">
        <f>VLOOKUP(A255,'BalanceSheet 15-8-19'!$A$11:$CN$476,66,FALSE)</f>
        <v>0</v>
      </c>
      <c r="BO255" s="3">
        <f>VLOOKUP(A255,'BalanceSheet 15-8-19'!$A$11:$CN$476,67,FALSE)</f>
        <v>0</v>
      </c>
      <c r="BP255" s="3">
        <f>VLOOKUP(A255,'BalanceSheet 15-8-19'!$A$11:$CN$476,68,FALSE)</f>
        <v>0</v>
      </c>
      <c r="BQ255" s="3">
        <f>VLOOKUP(A255,'BalanceSheet 15-8-19'!$A$11:$CN$476,69,FALSE)</f>
        <v>0</v>
      </c>
      <c r="BR255" s="3">
        <f>VLOOKUP(A255,'BalanceSheet 15-8-19'!$A$11:$CN$476,70,FALSE)</f>
        <v>0</v>
      </c>
      <c r="BS255" s="3">
        <f>VLOOKUP(A255,'BalanceSheet 15-8-19'!$A$11:$CN$476,71,FALSE)</f>
        <v>0</v>
      </c>
      <c r="BT255" s="3">
        <f>VLOOKUP(A255,'BalanceSheet 15-8-19'!$A$11:$CN$476,72,FALSE)</f>
        <v>0</v>
      </c>
      <c r="BU255" s="3">
        <f>VLOOKUP(A255,'BalanceSheet 15-8-19'!$A$11:$CN$476,73,FALSE)</f>
        <v>0</v>
      </c>
      <c r="BV255" s="3">
        <f>VLOOKUP(A255,'BalanceSheet 15-8-19'!$A$11:$CN$476,74,FALSE)</f>
        <v>0</v>
      </c>
      <c r="BW255" s="3">
        <f>VLOOKUP(A255,'BalanceSheet 15-8-19'!$A$11:$CN$476,75,FALSE)</f>
        <v>0</v>
      </c>
      <c r="BX255" s="3">
        <f>VLOOKUP(A255,'BalanceSheet 15-8-19'!$A$11:$CN$476,76,FALSE)</f>
        <v>0</v>
      </c>
      <c r="BY255" s="3">
        <f>VLOOKUP(A255,'BalanceSheet 15-8-19'!$A$11:$CN$476,77,FALSE)</f>
        <v>0</v>
      </c>
      <c r="BZ255" s="3">
        <f>VLOOKUP(A255,'BalanceSheet 15-8-19'!$A$11:$CN$476,78,FALSE)</f>
        <v>0</v>
      </c>
      <c r="CA255" s="3">
        <f>VLOOKUP(A255,'BalanceSheet 15-8-19'!$A$11:$CN$476,79,FALSE)</f>
        <v>0</v>
      </c>
      <c r="CB255" s="3">
        <f>VLOOKUP(A255,'BalanceSheet 15-8-19'!$A$11:$CN$476,80,FALSE)</f>
        <v>0</v>
      </c>
      <c r="CC255" s="3">
        <f>VLOOKUP(A255,'BalanceSheet 15-8-19'!$A$11:$CN$476,81,FALSE)</f>
        <v>0</v>
      </c>
      <c r="CD255" s="3">
        <f>VLOOKUP(A255,'BalanceSheet 15-8-19'!$A$11:$CN$476,82,FALSE)</f>
        <v>0</v>
      </c>
      <c r="CE255" s="3">
        <f>VLOOKUP(A255,'BalanceSheet 15-8-19'!$A$11:$CN$476,83,FALSE)</f>
        <v>0</v>
      </c>
      <c r="CF255" s="3">
        <f>VLOOKUP(A255,'BalanceSheet 15-8-19'!$A$11:$CN$476,84,FALSE)</f>
        <v>0</v>
      </c>
      <c r="CG255" s="3">
        <f>VLOOKUP(A255,'BalanceSheet 15-8-19'!$A$11:$CN$476,85,FALSE)</f>
        <v>0</v>
      </c>
      <c r="CH255" s="3">
        <f>VLOOKUP(A255,'BalanceSheet 15-8-19'!$A$11:$CN$476,86,FALSE)</f>
        <v>0</v>
      </c>
      <c r="CI255" s="3">
        <f>VLOOKUP(A255,'BalanceSheet 15-8-19'!$A$11:$CN$476,87,FALSE)</f>
        <v>0</v>
      </c>
      <c r="CJ255" s="3">
        <f>VLOOKUP(A255,'BalanceSheet 15-8-19'!$A$11:$CN$476,88,FALSE)</f>
        <v>0</v>
      </c>
      <c r="CK255" s="3">
        <f>VLOOKUP(A255,'BalanceSheet 15-8-19'!$A$11:$CN$476,89,FALSE)</f>
        <v>0</v>
      </c>
      <c r="CL255" s="3">
        <f>VLOOKUP(A255,'BalanceSheet 15-8-19'!$A$11:$CN$476,90,FALSE)</f>
        <v>0</v>
      </c>
      <c r="CM255" s="3">
        <f>VLOOKUP(A255,'BalanceSheet 15-8-19'!$A$11:$CN$476,91,FALSE)</f>
        <v>0</v>
      </c>
      <c r="CN255" s="3">
        <f>VLOOKUP(A255,'BalanceSheet 15-8-19'!$A$11:$CS$476,92,FALSE)</f>
        <v>0</v>
      </c>
      <c r="CO255" s="3">
        <f>VLOOKUP(A255,'BalanceSheet 15-8-19'!$A$11:$CS$476,93,FALSE)</f>
        <v>0</v>
      </c>
      <c r="CP255" s="3">
        <f>VLOOKUP(A255,'BalanceSheet 15-8-19'!$A$11:$CS$476,94,FALSE)</f>
        <v>0</v>
      </c>
      <c r="CQ255" s="3">
        <f>VLOOKUP(A255,'BalanceSheet 15-8-19'!$A$11:$CS$476,95,FALSE)</f>
        <v>0</v>
      </c>
      <c r="CR255" s="3">
        <f>VLOOKUP(A255,'BalanceSheet 15-8-19'!$A$11:$CS$476,96,FALSE)</f>
        <v>0</v>
      </c>
      <c r="CS255" s="3">
        <f t="shared" si="20"/>
        <v>0</v>
      </c>
      <c r="CU255" s="19">
        <f>CS255-('BalanceSheet 15-8-19'!CS255-'BalanceSheet 15-8-19'!CV255-'BalanceSheet 15-8-19'!CW255)</f>
        <v>0</v>
      </c>
      <c r="CW255" s="132">
        <f t="shared" si="21"/>
        <v>0</v>
      </c>
      <c r="CZ255" s="148">
        <f>HLOOKUP(A255,CJE!$I$5:$TV$2054,2050, FALSE)</f>
        <v>-38092.89</v>
      </c>
      <c r="DB255" s="148">
        <f t="shared" si="22"/>
        <v>-38092.89</v>
      </c>
    </row>
    <row r="256" spans="1:106" x14ac:dyDescent="0.2">
      <c r="A256" s="3" t="str">
        <f>'BalanceSheet 15-8-19'!A256</f>
        <v>300-101-33 - Spark X Lab Pte Ltd</v>
      </c>
      <c r="B256" s="3">
        <f>VLOOKUP(A256,'BalanceSheet 15-8-19'!$A$11:$CN$476,2,FALSE)</f>
        <v>0</v>
      </c>
      <c r="C256" s="3">
        <f>VLOOKUP(A256,'BalanceSheet 15-8-19'!$A$11:$CN$476,3,FALSE)</f>
        <v>0</v>
      </c>
      <c r="D256" s="3">
        <f>VLOOKUP(A256,'BalanceSheet 15-8-19'!$A$11:$CN$476,4,FALSE)</f>
        <v>0</v>
      </c>
      <c r="E256" s="3">
        <f>VLOOKUP(A256,'BalanceSheet 15-8-19'!$A$11:$CN$476,5,FALSE)</f>
        <v>0</v>
      </c>
      <c r="F256" s="3">
        <f>VLOOKUP(A256,'BalanceSheet 15-8-19'!$A$11:$CN$476,6,FALSE)</f>
        <v>0</v>
      </c>
      <c r="G256" s="3">
        <f>VLOOKUP(A256,'BalanceSheet 15-8-19'!$A$11:$CN$476,7,FALSE)</f>
        <v>0</v>
      </c>
      <c r="H256" s="3">
        <f>VLOOKUP(A256,'BalanceSheet 15-8-19'!$A$11:$CN$476,8,FALSE)</f>
        <v>0</v>
      </c>
      <c r="I256" s="3">
        <f>VLOOKUP(A256,'BalanceSheet 15-8-19'!$A$11:$CN$476,9,FALSE)</f>
        <v>0</v>
      </c>
      <c r="J256" s="3"/>
      <c r="K256" s="3">
        <f>VLOOKUP(A256,'BalanceSheet 15-8-19'!$A$11:$CN$476,11,FALSE)</f>
        <v>0</v>
      </c>
      <c r="L256" s="3">
        <f>VLOOKUP(A256,'BalanceSheet 15-8-19'!$A$11:$CN$476,12,FALSE)</f>
        <v>0</v>
      </c>
      <c r="M256" s="3">
        <f>VLOOKUP(A256,'BalanceSheet 15-8-19'!$A$11:$CN$476,13,FALSE)</f>
        <v>0</v>
      </c>
      <c r="N256" s="3">
        <f>VLOOKUP(A256,'BalanceSheet 15-8-19'!$A$11:$CN$476,14,FALSE)</f>
        <v>0</v>
      </c>
      <c r="O256" s="3">
        <f>VLOOKUP(A256,'BalanceSheet 15-8-19'!$A$11:$CN$476,15,FALSE)</f>
        <v>0</v>
      </c>
      <c r="P256" s="3">
        <f>VLOOKUP(A256,'BalanceSheet 15-8-19'!$A$11:$CN$476,16,FALSE)</f>
        <v>0</v>
      </c>
      <c r="Q256" s="3">
        <f>VLOOKUP(A256,'BalanceSheet 15-8-19'!$A$11:$CN$476,17,FALSE)</f>
        <v>0</v>
      </c>
      <c r="R256" s="3">
        <f>VLOOKUP(A256,'BalanceSheet 15-8-19'!$A$11:$CN$476,18,FALSE)</f>
        <v>0</v>
      </c>
      <c r="S256" s="3">
        <f>VLOOKUP(A256,'BalanceSheet 15-8-19'!$A$11:$CN$476,19,FALSE)</f>
        <v>0</v>
      </c>
      <c r="T256" s="3">
        <f>VLOOKUP(A256,'BalanceSheet 15-8-19'!$A$11:$CN$476,20,FALSE)</f>
        <v>0</v>
      </c>
      <c r="U256" s="3">
        <f>VLOOKUP(A256,'BalanceSheet 15-8-19'!$A$11:$CN$476,21,FALSE)</f>
        <v>0</v>
      </c>
      <c r="V256" s="3">
        <f>VLOOKUP(A256,'BalanceSheet 15-8-19'!$A$11:$CN$476,22,FALSE)</f>
        <v>0</v>
      </c>
      <c r="W256" s="3">
        <f>VLOOKUP(A256,'BalanceSheet 15-8-19'!$A$11:$CN$476,23,FALSE)</f>
        <v>0</v>
      </c>
      <c r="X256" s="3">
        <f>VLOOKUP(A256,'BalanceSheet 15-8-19'!$A$11:$CN$476,24,FALSE)</f>
        <v>0</v>
      </c>
      <c r="Y256" s="3">
        <f>VLOOKUP(A256,'BalanceSheet 15-8-19'!$A$11:$CN$476,25,FALSE)</f>
        <v>0</v>
      </c>
      <c r="Z256" s="3">
        <f>VLOOKUP(A256,'BalanceSheet 15-8-19'!$A$11:$CN$476,26,FALSE)</f>
        <v>0</v>
      </c>
      <c r="AA256" s="3">
        <f>VLOOKUP(A256,'BalanceSheet 15-8-19'!$A$11:$CN$476,27,FALSE)</f>
        <v>0</v>
      </c>
      <c r="AB256" s="3">
        <f>VLOOKUP(A256,'BalanceSheet 15-8-19'!$A$11:$CN$476,28,FALSE)</f>
        <v>0</v>
      </c>
      <c r="AC256" s="3">
        <f>VLOOKUP(A256,'BalanceSheet 15-8-19'!$A$11:$CN$476,29,FALSE)</f>
        <v>0</v>
      </c>
      <c r="AD256" s="3">
        <f>VLOOKUP(A256,'BalanceSheet 15-8-19'!$A$11:$CN$476,30,FALSE)</f>
        <v>0</v>
      </c>
      <c r="AE256" s="3">
        <f>VLOOKUP(A256,'BalanceSheet 15-8-19'!$A$11:$CN$476,31,FALSE)</f>
        <v>0</v>
      </c>
      <c r="AF256" s="3">
        <f>VLOOKUP(A256,'BalanceSheet 15-8-19'!$A$11:$CN$476,32,FALSE)</f>
        <v>0</v>
      </c>
      <c r="AG256" s="3">
        <f>VLOOKUP(A256,'BalanceSheet 15-8-19'!$A$11:$CN$476,33,FALSE)</f>
        <v>0</v>
      </c>
      <c r="AH256" s="3">
        <f>VLOOKUP(A256,'BalanceSheet 15-8-19'!$A$11:$CN$476,34,FALSE)</f>
        <v>0</v>
      </c>
      <c r="AI256" s="3">
        <f>VLOOKUP(A256,'BalanceSheet 15-8-19'!$A$11:$CN$476,35,FALSE)</f>
        <v>0</v>
      </c>
      <c r="AJ256" s="3">
        <f>VLOOKUP(A256,'BalanceSheet 15-8-19'!$A$11:$CN$476,36,FALSE)</f>
        <v>0</v>
      </c>
      <c r="AK256" s="3">
        <f>VLOOKUP(A256,'BalanceSheet 15-8-19'!$A$11:$CN$476,37,FALSE)</f>
        <v>0</v>
      </c>
      <c r="AL256" s="3">
        <f>VLOOKUP(A256,'BalanceSheet 15-8-19'!$A$11:$CN$476,38,FALSE)</f>
        <v>0</v>
      </c>
      <c r="AM256" s="3">
        <f>VLOOKUP(A256,'BalanceSheet 15-8-19'!$A$11:$CN$476,39,FALSE)</f>
        <v>0</v>
      </c>
      <c r="AN256" s="3">
        <f>VLOOKUP(A256,'BalanceSheet 15-8-19'!$A$11:$CN$476,40,FALSE)</f>
        <v>0</v>
      </c>
      <c r="AO256" s="3">
        <f>VLOOKUP(A256,'BalanceSheet 15-8-19'!$A$11:$CN$476,41,FALSE)</f>
        <v>0</v>
      </c>
      <c r="AP256" s="3">
        <f>VLOOKUP(A256,'BalanceSheet 15-8-19'!$A$11:$CN$476,42,FALSE)</f>
        <v>0</v>
      </c>
      <c r="AQ256" s="3">
        <f>VLOOKUP(A256,'BalanceSheet 15-8-19'!$A$11:$CN$476,43,FALSE)</f>
        <v>0</v>
      </c>
      <c r="AR256" s="3">
        <f>VLOOKUP(A256,'BalanceSheet 15-8-19'!$A$11:$CN$476,44,FALSE)</f>
        <v>0</v>
      </c>
      <c r="AS256" s="3">
        <f>VLOOKUP(A256,'BalanceSheet 15-8-19'!$A$11:$CN$476,45,FALSE)</f>
        <v>0</v>
      </c>
      <c r="AT256" s="3">
        <f>VLOOKUP(A256,'BalanceSheet 15-8-19'!$A$11:$CN$476,46,FALSE)</f>
        <v>0</v>
      </c>
      <c r="AU256" s="3">
        <f>VLOOKUP(A256,'BalanceSheet 15-8-19'!$A$11:$CN$476,47,FALSE)</f>
        <v>0</v>
      </c>
      <c r="AV256" s="3">
        <f>VLOOKUP(A256,'BalanceSheet 15-8-19'!$A$11:$CN$476,48,FALSE)</f>
        <v>0</v>
      </c>
      <c r="AW256" s="3">
        <f>VLOOKUP(A256,'BalanceSheet 15-8-19'!$A$11:$CN$476,49,FALSE)</f>
        <v>0</v>
      </c>
      <c r="AX256" s="3">
        <f>VLOOKUP(A256,'BalanceSheet 15-8-19'!$A$11:$CN$476,50,FALSE)</f>
        <v>0</v>
      </c>
      <c r="AY256" s="3">
        <f>VLOOKUP(A256,'BalanceSheet 15-8-19'!$A$11:$CN$476,51,FALSE)</f>
        <v>0</v>
      </c>
      <c r="AZ256" s="3">
        <f>VLOOKUP(A256,'BalanceSheet 15-8-19'!$A$11:$CN$476,52,FALSE)</f>
        <v>0</v>
      </c>
      <c r="BA256" s="3">
        <f>VLOOKUP(A256,'BalanceSheet 15-8-19'!$A$11:$CN$476,53,FALSE)</f>
        <v>0</v>
      </c>
      <c r="BB256" s="3">
        <f>VLOOKUP(A256,'BalanceSheet 15-8-19'!$A$11:$CN$476,54,FALSE)</f>
        <v>0</v>
      </c>
      <c r="BC256" s="3">
        <f>VLOOKUP(A256,'BalanceSheet 15-8-19'!$A$11:$CN$476,55,FALSE)</f>
        <v>0</v>
      </c>
      <c r="BD256" s="3">
        <f>VLOOKUP(A256,'BalanceSheet 15-8-19'!$A$11:$CN$476,56,FALSE)</f>
        <v>0</v>
      </c>
      <c r="BE256" s="3">
        <f>VLOOKUP(A256,'BalanceSheet 15-8-19'!$A$11:$CN$476,57,FALSE)</f>
        <v>0</v>
      </c>
      <c r="BF256" s="3">
        <f>VLOOKUP(A256,'BalanceSheet 15-8-19'!$A$11:$CN$476,58,FALSE)</f>
        <v>0</v>
      </c>
      <c r="BG256" s="12">
        <f>VLOOKUP(A256,'BalanceSheet 15-8-19'!$A$11:$CN$476,59,FALSE)</f>
        <v>0</v>
      </c>
      <c r="BH256" s="3">
        <f>VLOOKUP(A256,'BalanceSheet 15-8-19'!$A$11:$CN$476,60,FALSE)</f>
        <v>0</v>
      </c>
      <c r="BI256" s="3">
        <f>VLOOKUP(A256,'BalanceSheet 15-8-19'!$A$11:$CN$476,61,FALSE)</f>
        <v>0</v>
      </c>
      <c r="BJ256" s="3">
        <f>VLOOKUP(A256,'BalanceSheet 15-8-19'!$A$11:$CN$476,62,FALSE)</f>
        <v>0</v>
      </c>
      <c r="BK256" s="3"/>
      <c r="BL256" s="3">
        <f>VLOOKUP(A256,'BalanceSheet 15-8-19'!$A$11:$CN$476,64,FALSE)</f>
        <v>0</v>
      </c>
      <c r="BM256" s="3">
        <f>VLOOKUP(A256,'BalanceSheet 15-8-19'!$A$11:$CN$476,65,FALSE)</f>
        <v>0</v>
      </c>
      <c r="BN256" s="3">
        <f>VLOOKUP(A256,'BalanceSheet 15-8-19'!$A$11:$CN$476,66,FALSE)</f>
        <v>0</v>
      </c>
      <c r="BO256" s="3">
        <f>VLOOKUP(A256,'BalanceSheet 15-8-19'!$A$11:$CN$476,67,FALSE)</f>
        <v>0</v>
      </c>
      <c r="BP256" s="3">
        <f>VLOOKUP(A256,'BalanceSheet 15-8-19'!$A$11:$CN$476,68,FALSE)</f>
        <v>0</v>
      </c>
      <c r="BQ256" s="3">
        <f>VLOOKUP(A256,'BalanceSheet 15-8-19'!$A$11:$CN$476,69,FALSE)</f>
        <v>0</v>
      </c>
      <c r="BR256" s="3">
        <f>VLOOKUP(A256,'BalanceSheet 15-8-19'!$A$11:$CN$476,70,FALSE)</f>
        <v>0</v>
      </c>
      <c r="BS256" s="3">
        <f>VLOOKUP(A256,'BalanceSheet 15-8-19'!$A$11:$CN$476,71,FALSE)</f>
        <v>0</v>
      </c>
      <c r="BT256" s="3">
        <f>VLOOKUP(A256,'BalanceSheet 15-8-19'!$A$11:$CN$476,72,FALSE)</f>
        <v>0</v>
      </c>
      <c r="BU256" s="3">
        <f>VLOOKUP(A256,'BalanceSheet 15-8-19'!$A$11:$CN$476,73,FALSE)</f>
        <v>0</v>
      </c>
      <c r="BV256" s="3">
        <f>VLOOKUP(A256,'BalanceSheet 15-8-19'!$A$11:$CN$476,74,FALSE)</f>
        <v>0</v>
      </c>
      <c r="BW256" s="3">
        <f>VLOOKUP(A256,'BalanceSheet 15-8-19'!$A$11:$CN$476,75,FALSE)</f>
        <v>0</v>
      </c>
      <c r="BX256" s="3">
        <f>VLOOKUP(A256,'BalanceSheet 15-8-19'!$A$11:$CN$476,76,FALSE)</f>
        <v>0</v>
      </c>
      <c r="BY256" s="3">
        <f>VLOOKUP(A256,'BalanceSheet 15-8-19'!$A$11:$CN$476,77,FALSE)</f>
        <v>0</v>
      </c>
      <c r="BZ256" s="3">
        <f>VLOOKUP(A256,'BalanceSheet 15-8-19'!$A$11:$CN$476,78,FALSE)</f>
        <v>0</v>
      </c>
      <c r="CA256" s="3">
        <f>VLOOKUP(A256,'BalanceSheet 15-8-19'!$A$11:$CN$476,79,FALSE)</f>
        <v>0</v>
      </c>
      <c r="CB256" s="3">
        <f>VLOOKUP(A256,'BalanceSheet 15-8-19'!$A$11:$CN$476,80,FALSE)</f>
        <v>0</v>
      </c>
      <c r="CC256" s="3">
        <f>VLOOKUP(A256,'BalanceSheet 15-8-19'!$A$11:$CN$476,81,FALSE)</f>
        <v>0</v>
      </c>
      <c r="CD256" s="3">
        <f>VLOOKUP(A256,'BalanceSheet 15-8-19'!$A$11:$CN$476,82,FALSE)</f>
        <v>0</v>
      </c>
      <c r="CE256" s="3">
        <f>VLOOKUP(A256,'BalanceSheet 15-8-19'!$A$11:$CN$476,83,FALSE)</f>
        <v>0</v>
      </c>
      <c r="CF256" s="3">
        <f>VLOOKUP(A256,'BalanceSheet 15-8-19'!$A$11:$CN$476,84,FALSE)</f>
        <v>0</v>
      </c>
      <c r="CG256" s="3">
        <f>VLOOKUP(A256,'BalanceSheet 15-8-19'!$A$11:$CN$476,85,FALSE)</f>
        <v>0</v>
      </c>
      <c r="CH256" s="3">
        <f>VLOOKUP(A256,'BalanceSheet 15-8-19'!$A$11:$CN$476,86,FALSE)</f>
        <v>0</v>
      </c>
      <c r="CI256" s="3">
        <f>VLOOKUP(A256,'BalanceSheet 15-8-19'!$A$11:$CN$476,87,FALSE)</f>
        <v>0</v>
      </c>
      <c r="CJ256" s="3">
        <f>VLOOKUP(A256,'BalanceSheet 15-8-19'!$A$11:$CN$476,88,FALSE)</f>
        <v>0</v>
      </c>
      <c r="CK256" s="3">
        <f>VLOOKUP(A256,'BalanceSheet 15-8-19'!$A$11:$CN$476,89,FALSE)</f>
        <v>0</v>
      </c>
      <c r="CL256" s="3">
        <f>VLOOKUP(A256,'BalanceSheet 15-8-19'!$A$11:$CN$476,90,FALSE)</f>
        <v>0</v>
      </c>
      <c r="CM256" s="3">
        <f>VLOOKUP(A256,'BalanceSheet 15-8-19'!$A$11:$CN$476,91,FALSE)</f>
        <v>0</v>
      </c>
      <c r="CN256" s="3">
        <f>VLOOKUP(A256,'BalanceSheet 15-8-19'!$A$11:$CS$476,92,FALSE)</f>
        <v>0</v>
      </c>
      <c r="CO256" s="3">
        <f>VLOOKUP(A256,'BalanceSheet 15-8-19'!$A$11:$CS$476,93,FALSE)</f>
        <v>0</v>
      </c>
      <c r="CP256" s="3">
        <f>VLOOKUP(A256,'BalanceSheet 15-8-19'!$A$11:$CS$476,94,FALSE)</f>
        <v>0</v>
      </c>
      <c r="CQ256" s="3">
        <f>VLOOKUP(A256,'BalanceSheet 15-8-19'!$A$11:$CS$476,95,FALSE)</f>
        <v>0</v>
      </c>
      <c r="CR256" s="3">
        <f>VLOOKUP(A256,'BalanceSheet 15-8-19'!$A$11:$CS$476,96,FALSE)</f>
        <v>0</v>
      </c>
      <c r="CS256" s="3">
        <f t="shared" si="20"/>
        <v>0</v>
      </c>
      <c r="CU256" s="19">
        <f>CS256-('BalanceSheet 15-8-19'!CS256-'BalanceSheet 15-8-19'!CV256-'BalanceSheet 15-8-19'!CW256)</f>
        <v>0</v>
      </c>
      <c r="CW256" s="132">
        <f t="shared" si="21"/>
        <v>0</v>
      </c>
      <c r="CZ256" s="148">
        <f>HLOOKUP(A256,CJE!$I$5:$TV$2054,2050, FALSE)</f>
        <v>-300000</v>
      </c>
      <c r="DB256" s="148">
        <f t="shared" si="22"/>
        <v>-300000</v>
      </c>
    </row>
    <row r="257" spans="1:106" x14ac:dyDescent="0.2">
      <c r="A257" s="3" t="str">
        <f>'BalanceSheet 15-8-19'!A257</f>
        <v>300-101-34 - Spark X Lab Vietnam Holding Pte Ltd</v>
      </c>
      <c r="B257" s="3">
        <f>VLOOKUP(A257,'BalanceSheet 15-8-19'!$A$11:$CN$476,2,FALSE)</f>
        <v>0</v>
      </c>
      <c r="C257" s="3">
        <f>VLOOKUP(A257,'BalanceSheet 15-8-19'!$A$11:$CN$476,3,FALSE)</f>
        <v>0</v>
      </c>
      <c r="D257" s="3">
        <f>VLOOKUP(A257,'BalanceSheet 15-8-19'!$A$11:$CN$476,4,FALSE)</f>
        <v>0</v>
      </c>
      <c r="E257" s="3">
        <f>VLOOKUP(A257,'BalanceSheet 15-8-19'!$A$11:$CN$476,5,FALSE)</f>
        <v>0</v>
      </c>
      <c r="F257" s="3">
        <f>VLOOKUP(A257,'BalanceSheet 15-8-19'!$A$11:$CN$476,6,FALSE)</f>
        <v>0</v>
      </c>
      <c r="G257" s="3">
        <f>VLOOKUP(A257,'BalanceSheet 15-8-19'!$A$11:$CN$476,7,FALSE)</f>
        <v>0</v>
      </c>
      <c r="H257" s="3">
        <f>VLOOKUP(A257,'BalanceSheet 15-8-19'!$A$11:$CN$476,8,FALSE)</f>
        <v>0</v>
      </c>
      <c r="I257" s="3">
        <f>VLOOKUP(A257,'BalanceSheet 15-8-19'!$A$11:$CN$476,9,FALSE)</f>
        <v>0</v>
      </c>
      <c r="J257" s="3"/>
      <c r="K257" s="3">
        <f>VLOOKUP(A257,'BalanceSheet 15-8-19'!$A$11:$CN$476,11,FALSE)</f>
        <v>0</v>
      </c>
      <c r="L257" s="3">
        <f>VLOOKUP(A257,'BalanceSheet 15-8-19'!$A$11:$CN$476,12,FALSE)</f>
        <v>0</v>
      </c>
      <c r="M257" s="3">
        <f>VLOOKUP(A257,'BalanceSheet 15-8-19'!$A$11:$CN$476,13,FALSE)</f>
        <v>0</v>
      </c>
      <c r="N257" s="3">
        <f>VLOOKUP(A257,'BalanceSheet 15-8-19'!$A$11:$CN$476,14,FALSE)</f>
        <v>0</v>
      </c>
      <c r="O257" s="3">
        <f>VLOOKUP(A257,'BalanceSheet 15-8-19'!$A$11:$CN$476,15,FALSE)</f>
        <v>0</v>
      </c>
      <c r="P257" s="3">
        <f>VLOOKUP(A257,'BalanceSheet 15-8-19'!$A$11:$CN$476,16,FALSE)</f>
        <v>0</v>
      </c>
      <c r="Q257" s="3">
        <f>VLOOKUP(A257,'BalanceSheet 15-8-19'!$A$11:$CN$476,17,FALSE)</f>
        <v>0</v>
      </c>
      <c r="R257" s="3">
        <f>VLOOKUP(A257,'BalanceSheet 15-8-19'!$A$11:$CN$476,18,FALSE)</f>
        <v>0</v>
      </c>
      <c r="S257" s="3">
        <f>VLOOKUP(A257,'BalanceSheet 15-8-19'!$A$11:$CN$476,19,FALSE)</f>
        <v>0</v>
      </c>
      <c r="T257" s="3">
        <f>VLOOKUP(A257,'BalanceSheet 15-8-19'!$A$11:$CN$476,20,FALSE)</f>
        <v>0</v>
      </c>
      <c r="U257" s="3">
        <f>VLOOKUP(A257,'BalanceSheet 15-8-19'!$A$11:$CN$476,21,FALSE)</f>
        <v>0</v>
      </c>
      <c r="V257" s="3">
        <f>VLOOKUP(A257,'BalanceSheet 15-8-19'!$A$11:$CN$476,22,FALSE)</f>
        <v>0</v>
      </c>
      <c r="W257" s="3">
        <f>VLOOKUP(A257,'BalanceSheet 15-8-19'!$A$11:$CN$476,23,FALSE)</f>
        <v>0</v>
      </c>
      <c r="X257" s="3">
        <f>VLOOKUP(A257,'BalanceSheet 15-8-19'!$A$11:$CN$476,24,FALSE)</f>
        <v>0</v>
      </c>
      <c r="Y257" s="3">
        <f>VLOOKUP(A257,'BalanceSheet 15-8-19'!$A$11:$CN$476,25,FALSE)</f>
        <v>0</v>
      </c>
      <c r="Z257" s="3">
        <f>VLOOKUP(A257,'BalanceSheet 15-8-19'!$A$11:$CN$476,26,FALSE)</f>
        <v>0</v>
      </c>
      <c r="AA257" s="3">
        <f>VLOOKUP(A257,'BalanceSheet 15-8-19'!$A$11:$CN$476,27,FALSE)</f>
        <v>0</v>
      </c>
      <c r="AB257" s="3">
        <f>VLOOKUP(A257,'BalanceSheet 15-8-19'!$A$11:$CN$476,28,FALSE)</f>
        <v>0</v>
      </c>
      <c r="AC257" s="3">
        <f>VLOOKUP(A257,'BalanceSheet 15-8-19'!$A$11:$CN$476,29,FALSE)</f>
        <v>0</v>
      </c>
      <c r="AD257" s="3">
        <f>VLOOKUP(A257,'BalanceSheet 15-8-19'!$A$11:$CN$476,30,FALSE)</f>
        <v>0</v>
      </c>
      <c r="AE257" s="3">
        <f>VLOOKUP(A257,'BalanceSheet 15-8-19'!$A$11:$CN$476,31,FALSE)</f>
        <v>0</v>
      </c>
      <c r="AF257" s="3">
        <f>VLOOKUP(A257,'BalanceSheet 15-8-19'!$A$11:$CN$476,32,FALSE)</f>
        <v>0</v>
      </c>
      <c r="AG257" s="3">
        <f>VLOOKUP(A257,'BalanceSheet 15-8-19'!$A$11:$CN$476,33,FALSE)</f>
        <v>0</v>
      </c>
      <c r="AH257" s="3">
        <f>VLOOKUP(A257,'BalanceSheet 15-8-19'!$A$11:$CN$476,34,FALSE)</f>
        <v>0</v>
      </c>
      <c r="AI257" s="3">
        <f>VLOOKUP(A257,'BalanceSheet 15-8-19'!$A$11:$CN$476,35,FALSE)</f>
        <v>0</v>
      </c>
      <c r="AJ257" s="3">
        <f>VLOOKUP(A257,'BalanceSheet 15-8-19'!$A$11:$CN$476,36,FALSE)</f>
        <v>0</v>
      </c>
      <c r="AK257" s="3">
        <f>VLOOKUP(A257,'BalanceSheet 15-8-19'!$A$11:$CN$476,37,FALSE)</f>
        <v>0</v>
      </c>
      <c r="AL257" s="3">
        <f>VLOOKUP(A257,'BalanceSheet 15-8-19'!$A$11:$CN$476,38,FALSE)</f>
        <v>0</v>
      </c>
      <c r="AM257" s="3">
        <f>VLOOKUP(A257,'BalanceSheet 15-8-19'!$A$11:$CN$476,39,FALSE)</f>
        <v>0</v>
      </c>
      <c r="AN257" s="3">
        <f>VLOOKUP(A257,'BalanceSheet 15-8-19'!$A$11:$CN$476,40,FALSE)</f>
        <v>0</v>
      </c>
      <c r="AO257" s="3">
        <f>VLOOKUP(A257,'BalanceSheet 15-8-19'!$A$11:$CN$476,41,FALSE)</f>
        <v>0</v>
      </c>
      <c r="AP257" s="3">
        <f>VLOOKUP(A257,'BalanceSheet 15-8-19'!$A$11:$CN$476,42,FALSE)</f>
        <v>0</v>
      </c>
      <c r="AQ257" s="3">
        <f>VLOOKUP(A257,'BalanceSheet 15-8-19'!$A$11:$CN$476,43,FALSE)</f>
        <v>0</v>
      </c>
      <c r="AR257" s="3">
        <f>VLOOKUP(A257,'BalanceSheet 15-8-19'!$A$11:$CN$476,44,FALSE)</f>
        <v>0</v>
      </c>
      <c r="AS257" s="3">
        <f>VLOOKUP(A257,'BalanceSheet 15-8-19'!$A$11:$CN$476,45,FALSE)</f>
        <v>0</v>
      </c>
      <c r="AT257" s="3">
        <f>VLOOKUP(A257,'BalanceSheet 15-8-19'!$A$11:$CN$476,46,FALSE)</f>
        <v>0</v>
      </c>
      <c r="AU257" s="3">
        <f>VLOOKUP(A257,'BalanceSheet 15-8-19'!$A$11:$CN$476,47,FALSE)</f>
        <v>0</v>
      </c>
      <c r="AV257" s="3">
        <f>VLOOKUP(A257,'BalanceSheet 15-8-19'!$A$11:$CN$476,48,FALSE)</f>
        <v>0</v>
      </c>
      <c r="AW257" s="3">
        <f>VLOOKUP(A257,'BalanceSheet 15-8-19'!$A$11:$CN$476,49,FALSE)</f>
        <v>0</v>
      </c>
      <c r="AX257" s="3">
        <f>VLOOKUP(A257,'BalanceSheet 15-8-19'!$A$11:$CN$476,50,FALSE)</f>
        <v>0</v>
      </c>
      <c r="AY257" s="3">
        <f>VLOOKUP(A257,'BalanceSheet 15-8-19'!$A$11:$CN$476,51,FALSE)</f>
        <v>0</v>
      </c>
      <c r="AZ257" s="3">
        <f>VLOOKUP(A257,'BalanceSheet 15-8-19'!$A$11:$CN$476,52,FALSE)</f>
        <v>0</v>
      </c>
      <c r="BA257" s="3">
        <f>VLOOKUP(A257,'BalanceSheet 15-8-19'!$A$11:$CN$476,53,FALSE)</f>
        <v>0</v>
      </c>
      <c r="BB257" s="3">
        <f>VLOOKUP(A257,'BalanceSheet 15-8-19'!$A$11:$CN$476,54,FALSE)</f>
        <v>0</v>
      </c>
      <c r="BC257" s="3">
        <f>VLOOKUP(A257,'BalanceSheet 15-8-19'!$A$11:$CN$476,55,FALSE)</f>
        <v>0</v>
      </c>
      <c r="BD257" s="3">
        <f>VLOOKUP(A257,'BalanceSheet 15-8-19'!$A$11:$CN$476,56,FALSE)</f>
        <v>0</v>
      </c>
      <c r="BE257" s="3">
        <f>VLOOKUP(A257,'BalanceSheet 15-8-19'!$A$11:$CN$476,57,FALSE)</f>
        <v>0</v>
      </c>
      <c r="BF257" s="3">
        <f>VLOOKUP(A257,'BalanceSheet 15-8-19'!$A$11:$CN$476,58,FALSE)</f>
        <v>0</v>
      </c>
      <c r="BG257" s="12">
        <f>VLOOKUP(A257,'BalanceSheet 15-8-19'!$A$11:$CN$476,59,FALSE)</f>
        <v>0</v>
      </c>
      <c r="BH257" s="3">
        <f>VLOOKUP(A257,'BalanceSheet 15-8-19'!$A$11:$CN$476,60,FALSE)</f>
        <v>0</v>
      </c>
      <c r="BI257" s="3">
        <f>VLOOKUP(A257,'BalanceSheet 15-8-19'!$A$11:$CN$476,61,FALSE)</f>
        <v>0</v>
      </c>
      <c r="BJ257" s="3">
        <f>VLOOKUP(A257,'BalanceSheet 15-8-19'!$A$11:$CN$476,62,FALSE)</f>
        <v>0</v>
      </c>
      <c r="BK257" s="3"/>
      <c r="BL257" s="3">
        <f>VLOOKUP(A257,'BalanceSheet 15-8-19'!$A$11:$CN$476,64,FALSE)</f>
        <v>0</v>
      </c>
      <c r="BM257" s="3">
        <f>VLOOKUP(A257,'BalanceSheet 15-8-19'!$A$11:$CN$476,65,FALSE)</f>
        <v>0</v>
      </c>
      <c r="BN257" s="3">
        <f>VLOOKUP(A257,'BalanceSheet 15-8-19'!$A$11:$CN$476,66,FALSE)</f>
        <v>0</v>
      </c>
      <c r="BO257" s="3">
        <f>VLOOKUP(A257,'BalanceSheet 15-8-19'!$A$11:$CN$476,67,FALSE)</f>
        <v>0</v>
      </c>
      <c r="BP257" s="3">
        <f>VLOOKUP(A257,'BalanceSheet 15-8-19'!$A$11:$CN$476,68,FALSE)</f>
        <v>0</v>
      </c>
      <c r="BQ257" s="3">
        <f>VLOOKUP(A257,'BalanceSheet 15-8-19'!$A$11:$CN$476,69,FALSE)</f>
        <v>0</v>
      </c>
      <c r="BR257" s="3">
        <f>VLOOKUP(A257,'BalanceSheet 15-8-19'!$A$11:$CN$476,70,FALSE)</f>
        <v>0</v>
      </c>
      <c r="BS257" s="3">
        <f>VLOOKUP(A257,'BalanceSheet 15-8-19'!$A$11:$CN$476,71,FALSE)</f>
        <v>0</v>
      </c>
      <c r="BT257" s="3">
        <f>VLOOKUP(A257,'BalanceSheet 15-8-19'!$A$11:$CN$476,72,FALSE)</f>
        <v>0</v>
      </c>
      <c r="BU257" s="3">
        <f>VLOOKUP(A257,'BalanceSheet 15-8-19'!$A$11:$CN$476,73,FALSE)</f>
        <v>0</v>
      </c>
      <c r="BV257" s="3">
        <f>VLOOKUP(A257,'BalanceSheet 15-8-19'!$A$11:$CN$476,74,FALSE)</f>
        <v>0</v>
      </c>
      <c r="BW257" s="3">
        <f>VLOOKUP(A257,'BalanceSheet 15-8-19'!$A$11:$CN$476,75,FALSE)</f>
        <v>0</v>
      </c>
      <c r="BX257" s="3">
        <f>VLOOKUP(A257,'BalanceSheet 15-8-19'!$A$11:$CN$476,76,FALSE)</f>
        <v>0</v>
      </c>
      <c r="BY257" s="3">
        <f>VLOOKUP(A257,'BalanceSheet 15-8-19'!$A$11:$CN$476,77,FALSE)</f>
        <v>0</v>
      </c>
      <c r="BZ257" s="3">
        <f>VLOOKUP(A257,'BalanceSheet 15-8-19'!$A$11:$CN$476,78,FALSE)</f>
        <v>0</v>
      </c>
      <c r="CA257" s="3">
        <f>VLOOKUP(A257,'BalanceSheet 15-8-19'!$A$11:$CN$476,79,FALSE)</f>
        <v>0</v>
      </c>
      <c r="CB257" s="3">
        <f>VLOOKUP(A257,'BalanceSheet 15-8-19'!$A$11:$CN$476,80,FALSE)</f>
        <v>0</v>
      </c>
      <c r="CC257" s="3">
        <f>VLOOKUP(A257,'BalanceSheet 15-8-19'!$A$11:$CN$476,81,FALSE)</f>
        <v>0</v>
      </c>
      <c r="CD257" s="3">
        <f>VLOOKUP(A257,'BalanceSheet 15-8-19'!$A$11:$CN$476,82,FALSE)</f>
        <v>0</v>
      </c>
      <c r="CE257" s="3">
        <f>VLOOKUP(A257,'BalanceSheet 15-8-19'!$A$11:$CN$476,83,FALSE)</f>
        <v>0</v>
      </c>
      <c r="CF257" s="3">
        <f>VLOOKUP(A257,'BalanceSheet 15-8-19'!$A$11:$CN$476,84,FALSE)</f>
        <v>0</v>
      </c>
      <c r="CG257" s="3">
        <f>VLOOKUP(A257,'BalanceSheet 15-8-19'!$A$11:$CN$476,85,FALSE)</f>
        <v>0</v>
      </c>
      <c r="CH257" s="3">
        <f>VLOOKUP(A257,'BalanceSheet 15-8-19'!$A$11:$CN$476,86,FALSE)</f>
        <v>0</v>
      </c>
      <c r="CI257" s="3">
        <f>VLOOKUP(A257,'BalanceSheet 15-8-19'!$A$11:$CN$476,87,FALSE)</f>
        <v>0</v>
      </c>
      <c r="CJ257" s="3">
        <f>VLOOKUP(A257,'BalanceSheet 15-8-19'!$A$11:$CN$476,88,FALSE)</f>
        <v>0</v>
      </c>
      <c r="CK257" s="3">
        <f>VLOOKUP(A257,'BalanceSheet 15-8-19'!$A$11:$CN$476,89,FALSE)</f>
        <v>0</v>
      </c>
      <c r="CL257" s="3">
        <f>VLOOKUP(A257,'BalanceSheet 15-8-19'!$A$11:$CN$476,90,FALSE)</f>
        <v>0</v>
      </c>
      <c r="CM257" s="3">
        <f>VLOOKUP(A257,'BalanceSheet 15-8-19'!$A$11:$CN$476,91,FALSE)</f>
        <v>0</v>
      </c>
      <c r="CN257" s="3">
        <f>VLOOKUP(A257,'BalanceSheet 15-8-19'!$A$11:$CS$476,92,FALSE)</f>
        <v>0</v>
      </c>
      <c r="CO257" s="3">
        <f>VLOOKUP(A257,'BalanceSheet 15-8-19'!$A$11:$CS$476,93,FALSE)</f>
        <v>0</v>
      </c>
      <c r="CP257" s="3">
        <f>VLOOKUP(A257,'BalanceSheet 15-8-19'!$A$11:$CS$476,94,FALSE)</f>
        <v>0</v>
      </c>
      <c r="CQ257" s="3">
        <f>VLOOKUP(A257,'BalanceSheet 15-8-19'!$A$11:$CS$476,95,FALSE)</f>
        <v>0</v>
      </c>
      <c r="CR257" s="3">
        <f>VLOOKUP(A257,'BalanceSheet 15-8-19'!$A$11:$CS$476,96,FALSE)</f>
        <v>0</v>
      </c>
      <c r="CS257" s="3">
        <f t="shared" si="20"/>
        <v>0</v>
      </c>
      <c r="CU257" s="19">
        <f>CS257-('BalanceSheet 15-8-19'!CS257-'BalanceSheet 15-8-19'!CV257-'BalanceSheet 15-8-19'!CW257)</f>
        <v>0</v>
      </c>
      <c r="CW257" s="132">
        <f t="shared" si="21"/>
        <v>0</v>
      </c>
      <c r="CZ257" s="148">
        <f>HLOOKUP(A257,CJE!$I$5:$TV$2054,2050, FALSE)</f>
        <v>-1473544.1579964501</v>
      </c>
      <c r="DB257" s="148">
        <f t="shared" si="22"/>
        <v>-1473544.1579964501</v>
      </c>
    </row>
    <row r="258" spans="1:106" x14ac:dyDescent="0.2">
      <c r="A258" s="3" t="str">
        <f>'BalanceSheet 15-8-19'!A258</f>
        <v>300-101-35 - Spark X Lab Vietnam Co Ltd</v>
      </c>
      <c r="B258" s="3">
        <f>VLOOKUP(A258,'BalanceSheet 15-8-19'!$A$11:$CN$476,2,FALSE)</f>
        <v>0</v>
      </c>
      <c r="C258" s="3">
        <f>VLOOKUP(A258,'BalanceSheet 15-8-19'!$A$11:$CN$476,3,FALSE)</f>
        <v>0</v>
      </c>
      <c r="D258" s="3">
        <f>VLOOKUP(A258,'BalanceSheet 15-8-19'!$A$11:$CN$476,4,FALSE)</f>
        <v>0</v>
      </c>
      <c r="E258" s="3">
        <f>VLOOKUP(A258,'BalanceSheet 15-8-19'!$A$11:$CN$476,5,FALSE)</f>
        <v>0</v>
      </c>
      <c r="F258" s="3">
        <f>VLOOKUP(A258,'BalanceSheet 15-8-19'!$A$11:$CN$476,6,FALSE)</f>
        <v>0</v>
      </c>
      <c r="G258" s="3">
        <f>VLOOKUP(A258,'BalanceSheet 15-8-19'!$A$11:$CN$476,7,FALSE)</f>
        <v>0</v>
      </c>
      <c r="H258" s="3">
        <f>VLOOKUP(A258,'BalanceSheet 15-8-19'!$A$11:$CN$476,8,FALSE)</f>
        <v>0</v>
      </c>
      <c r="I258" s="3">
        <f>VLOOKUP(A258,'BalanceSheet 15-8-19'!$A$11:$CN$476,9,FALSE)</f>
        <v>0</v>
      </c>
      <c r="J258" s="3"/>
      <c r="K258" s="3">
        <f>VLOOKUP(A258,'BalanceSheet 15-8-19'!$A$11:$CN$476,11,FALSE)</f>
        <v>0</v>
      </c>
      <c r="L258" s="3">
        <f>VLOOKUP(A258,'BalanceSheet 15-8-19'!$A$11:$CN$476,12,FALSE)</f>
        <v>0</v>
      </c>
      <c r="M258" s="3">
        <f>VLOOKUP(A258,'BalanceSheet 15-8-19'!$A$11:$CN$476,13,FALSE)</f>
        <v>0</v>
      </c>
      <c r="N258" s="3">
        <f>VLOOKUP(A258,'BalanceSheet 15-8-19'!$A$11:$CN$476,14,FALSE)</f>
        <v>0</v>
      </c>
      <c r="O258" s="3">
        <f>VLOOKUP(A258,'BalanceSheet 15-8-19'!$A$11:$CN$476,15,FALSE)</f>
        <v>0</v>
      </c>
      <c r="P258" s="3">
        <f>VLOOKUP(A258,'BalanceSheet 15-8-19'!$A$11:$CN$476,16,FALSE)</f>
        <v>0</v>
      </c>
      <c r="Q258" s="3">
        <f>VLOOKUP(A258,'BalanceSheet 15-8-19'!$A$11:$CN$476,17,FALSE)</f>
        <v>0</v>
      </c>
      <c r="R258" s="3">
        <f>VLOOKUP(A258,'BalanceSheet 15-8-19'!$A$11:$CN$476,18,FALSE)</f>
        <v>0</v>
      </c>
      <c r="S258" s="3">
        <f>VLOOKUP(A258,'BalanceSheet 15-8-19'!$A$11:$CN$476,19,FALSE)</f>
        <v>0</v>
      </c>
      <c r="T258" s="3">
        <f>VLOOKUP(A258,'BalanceSheet 15-8-19'!$A$11:$CN$476,20,FALSE)</f>
        <v>0</v>
      </c>
      <c r="U258" s="3">
        <f>VLOOKUP(A258,'BalanceSheet 15-8-19'!$A$11:$CN$476,21,FALSE)</f>
        <v>0</v>
      </c>
      <c r="V258" s="3">
        <f>VLOOKUP(A258,'BalanceSheet 15-8-19'!$A$11:$CN$476,22,FALSE)</f>
        <v>0</v>
      </c>
      <c r="W258" s="3">
        <f>VLOOKUP(A258,'BalanceSheet 15-8-19'!$A$11:$CN$476,23,FALSE)</f>
        <v>0</v>
      </c>
      <c r="X258" s="3">
        <f>VLOOKUP(A258,'BalanceSheet 15-8-19'!$A$11:$CN$476,24,FALSE)</f>
        <v>0</v>
      </c>
      <c r="Y258" s="3">
        <f>VLOOKUP(A258,'BalanceSheet 15-8-19'!$A$11:$CN$476,25,FALSE)</f>
        <v>0</v>
      </c>
      <c r="Z258" s="3">
        <f>VLOOKUP(A258,'BalanceSheet 15-8-19'!$A$11:$CN$476,26,FALSE)</f>
        <v>0</v>
      </c>
      <c r="AA258" s="3">
        <f>VLOOKUP(A258,'BalanceSheet 15-8-19'!$A$11:$CN$476,27,FALSE)</f>
        <v>0</v>
      </c>
      <c r="AB258" s="3">
        <f>VLOOKUP(A258,'BalanceSheet 15-8-19'!$A$11:$CN$476,28,FALSE)</f>
        <v>0</v>
      </c>
      <c r="AC258" s="3">
        <f>VLOOKUP(A258,'BalanceSheet 15-8-19'!$A$11:$CN$476,29,FALSE)</f>
        <v>0</v>
      </c>
      <c r="AD258" s="3">
        <f>VLOOKUP(A258,'BalanceSheet 15-8-19'!$A$11:$CN$476,30,FALSE)</f>
        <v>0</v>
      </c>
      <c r="AE258" s="3">
        <f>VLOOKUP(A258,'BalanceSheet 15-8-19'!$A$11:$CN$476,31,FALSE)</f>
        <v>0</v>
      </c>
      <c r="AF258" s="3">
        <f>VLOOKUP(A258,'BalanceSheet 15-8-19'!$A$11:$CN$476,32,FALSE)</f>
        <v>0</v>
      </c>
      <c r="AG258" s="3">
        <f>VLOOKUP(A258,'BalanceSheet 15-8-19'!$A$11:$CN$476,33,FALSE)</f>
        <v>0</v>
      </c>
      <c r="AH258" s="3">
        <f>VLOOKUP(A258,'BalanceSheet 15-8-19'!$A$11:$CN$476,34,FALSE)</f>
        <v>0</v>
      </c>
      <c r="AI258" s="3">
        <f>VLOOKUP(A258,'BalanceSheet 15-8-19'!$A$11:$CN$476,35,FALSE)</f>
        <v>0</v>
      </c>
      <c r="AJ258" s="3">
        <f>VLOOKUP(A258,'BalanceSheet 15-8-19'!$A$11:$CN$476,36,FALSE)</f>
        <v>0</v>
      </c>
      <c r="AK258" s="3">
        <f>VLOOKUP(A258,'BalanceSheet 15-8-19'!$A$11:$CN$476,37,FALSE)</f>
        <v>0</v>
      </c>
      <c r="AL258" s="3">
        <f>VLOOKUP(A258,'BalanceSheet 15-8-19'!$A$11:$CN$476,38,FALSE)</f>
        <v>0</v>
      </c>
      <c r="AM258" s="3">
        <f>VLOOKUP(A258,'BalanceSheet 15-8-19'!$A$11:$CN$476,39,FALSE)</f>
        <v>0</v>
      </c>
      <c r="AN258" s="3">
        <f>VLOOKUP(A258,'BalanceSheet 15-8-19'!$A$11:$CN$476,40,FALSE)</f>
        <v>0</v>
      </c>
      <c r="AO258" s="3">
        <f>VLOOKUP(A258,'BalanceSheet 15-8-19'!$A$11:$CN$476,41,FALSE)</f>
        <v>0</v>
      </c>
      <c r="AP258" s="3">
        <f>VLOOKUP(A258,'BalanceSheet 15-8-19'!$A$11:$CN$476,42,FALSE)</f>
        <v>0</v>
      </c>
      <c r="AQ258" s="3">
        <f>VLOOKUP(A258,'BalanceSheet 15-8-19'!$A$11:$CN$476,43,FALSE)</f>
        <v>0</v>
      </c>
      <c r="AR258" s="3">
        <f>VLOOKUP(A258,'BalanceSheet 15-8-19'!$A$11:$CN$476,44,FALSE)</f>
        <v>0</v>
      </c>
      <c r="AS258" s="3">
        <f>VLOOKUP(A258,'BalanceSheet 15-8-19'!$A$11:$CN$476,45,FALSE)</f>
        <v>0</v>
      </c>
      <c r="AT258" s="3">
        <f>VLOOKUP(A258,'BalanceSheet 15-8-19'!$A$11:$CN$476,46,FALSE)</f>
        <v>0</v>
      </c>
      <c r="AU258" s="3">
        <f>VLOOKUP(A258,'BalanceSheet 15-8-19'!$A$11:$CN$476,47,FALSE)</f>
        <v>0</v>
      </c>
      <c r="AV258" s="3">
        <f>VLOOKUP(A258,'BalanceSheet 15-8-19'!$A$11:$CN$476,48,FALSE)</f>
        <v>0</v>
      </c>
      <c r="AW258" s="3">
        <f>VLOOKUP(A258,'BalanceSheet 15-8-19'!$A$11:$CN$476,49,FALSE)</f>
        <v>0</v>
      </c>
      <c r="AX258" s="3">
        <f>VLOOKUP(A258,'BalanceSheet 15-8-19'!$A$11:$CN$476,50,FALSE)</f>
        <v>0</v>
      </c>
      <c r="AY258" s="3">
        <f>VLOOKUP(A258,'BalanceSheet 15-8-19'!$A$11:$CN$476,51,FALSE)</f>
        <v>0</v>
      </c>
      <c r="AZ258" s="3">
        <f>VLOOKUP(A258,'BalanceSheet 15-8-19'!$A$11:$CN$476,52,FALSE)</f>
        <v>0</v>
      </c>
      <c r="BA258" s="3">
        <f>VLOOKUP(A258,'BalanceSheet 15-8-19'!$A$11:$CN$476,53,FALSE)</f>
        <v>0</v>
      </c>
      <c r="BB258" s="3">
        <f>VLOOKUP(A258,'BalanceSheet 15-8-19'!$A$11:$CN$476,54,FALSE)</f>
        <v>0</v>
      </c>
      <c r="BC258" s="3">
        <f>VLOOKUP(A258,'BalanceSheet 15-8-19'!$A$11:$CN$476,55,FALSE)</f>
        <v>0</v>
      </c>
      <c r="BD258" s="3">
        <f>VLOOKUP(A258,'BalanceSheet 15-8-19'!$A$11:$CN$476,56,FALSE)</f>
        <v>0</v>
      </c>
      <c r="BE258" s="3">
        <f>VLOOKUP(A258,'BalanceSheet 15-8-19'!$A$11:$CN$476,57,FALSE)</f>
        <v>0</v>
      </c>
      <c r="BF258" s="3">
        <f>VLOOKUP(A258,'BalanceSheet 15-8-19'!$A$11:$CN$476,58,FALSE)</f>
        <v>0</v>
      </c>
      <c r="BG258" s="12">
        <f>VLOOKUP(A258,'BalanceSheet 15-8-19'!$A$11:$CN$476,59,FALSE)</f>
        <v>0</v>
      </c>
      <c r="BH258" s="3">
        <f>VLOOKUP(A258,'BalanceSheet 15-8-19'!$A$11:$CN$476,60,FALSE)</f>
        <v>0</v>
      </c>
      <c r="BI258" s="3">
        <f>VLOOKUP(A258,'BalanceSheet 15-8-19'!$A$11:$CN$476,61,FALSE)</f>
        <v>0</v>
      </c>
      <c r="BJ258" s="3">
        <f>VLOOKUP(A258,'BalanceSheet 15-8-19'!$A$11:$CN$476,62,FALSE)</f>
        <v>0</v>
      </c>
      <c r="BK258" s="3"/>
      <c r="BL258" s="3">
        <f>VLOOKUP(A258,'BalanceSheet 15-8-19'!$A$11:$CN$476,64,FALSE)</f>
        <v>0</v>
      </c>
      <c r="BM258" s="3">
        <f>VLOOKUP(A258,'BalanceSheet 15-8-19'!$A$11:$CN$476,65,FALSE)</f>
        <v>0</v>
      </c>
      <c r="BN258" s="3">
        <f>VLOOKUP(A258,'BalanceSheet 15-8-19'!$A$11:$CN$476,66,FALSE)</f>
        <v>0</v>
      </c>
      <c r="BO258" s="3">
        <f>VLOOKUP(A258,'BalanceSheet 15-8-19'!$A$11:$CN$476,67,FALSE)</f>
        <v>0</v>
      </c>
      <c r="BP258" s="3">
        <f>VLOOKUP(A258,'BalanceSheet 15-8-19'!$A$11:$CN$476,68,FALSE)</f>
        <v>0</v>
      </c>
      <c r="BQ258" s="3">
        <f>VLOOKUP(A258,'BalanceSheet 15-8-19'!$A$11:$CN$476,69,FALSE)</f>
        <v>0</v>
      </c>
      <c r="BR258" s="3">
        <f>VLOOKUP(A258,'BalanceSheet 15-8-19'!$A$11:$CN$476,70,FALSE)</f>
        <v>0</v>
      </c>
      <c r="BS258" s="3">
        <f>VLOOKUP(A258,'BalanceSheet 15-8-19'!$A$11:$CN$476,71,FALSE)</f>
        <v>0</v>
      </c>
      <c r="BT258" s="3">
        <f>VLOOKUP(A258,'BalanceSheet 15-8-19'!$A$11:$CN$476,72,FALSE)</f>
        <v>0</v>
      </c>
      <c r="BU258" s="3">
        <f>VLOOKUP(A258,'BalanceSheet 15-8-19'!$A$11:$CN$476,73,FALSE)</f>
        <v>0</v>
      </c>
      <c r="BV258" s="3">
        <f>VLOOKUP(A258,'BalanceSheet 15-8-19'!$A$11:$CN$476,74,FALSE)</f>
        <v>0</v>
      </c>
      <c r="BW258" s="3">
        <f>VLOOKUP(A258,'BalanceSheet 15-8-19'!$A$11:$CN$476,75,FALSE)</f>
        <v>0</v>
      </c>
      <c r="BX258" s="3">
        <f>VLOOKUP(A258,'BalanceSheet 15-8-19'!$A$11:$CN$476,76,FALSE)</f>
        <v>0</v>
      </c>
      <c r="BY258" s="3">
        <f>VLOOKUP(A258,'BalanceSheet 15-8-19'!$A$11:$CN$476,77,FALSE)</f>
        <v>0</v>
      </c>
      <c r="BZ258" s="3">
        <f>VLOOKUP(A258,'BalanceSheet 15-8-19'!$A$11:$CN$476,78,FALSE)</f>
        <v>0</v>
      </c>
      <c r="CA258" s="3">
        <f>VLOOKUP(A258,'BalanceSheet 15-8-19'!$A$11:$CN$476,79,FALSE)</f>
        <v>0</v>
      </c>
      <c r="CB258" s="3">
        <f>VLOOKUP(A258,'BalanceSheet 15-8-19'!$A$11:$CN$476,80,FALSE)</f>
        <v>0</v>
      </c>
      <c r="CC258" s="3">
        <f>VLOOKUP(A258,'BalanceSheet 15-8-19'!$A$11:$CN$476,81,FALSE)</f>
        <v>0</v>
      </c>
      <c r="CD258" s="3">
        <f>VLOOKUP(A258,'BalanceSheet 15-8-19'!$A$11:$CN$476,82,FALSE)</f>
        <v>0</v>
      </c>
      <c r="CE258" s="3">
        <f>VLOOKUP(A258,'BalanceSheet 15-8-19'!$A$11:$CN$476,83,FALSE)</f>
        <v>0</v>
      </c>
      <c r="CF258" s="3">
        <f>VLOOKUP(A258,'BalanceSheet 15-8-19'!$A$11:$CN$476,84,FALSE)</f>
        <v>0</v>
      </c>
      <c r="CG258" s="3">
        <f>VLOOKUP(A258,'BalanceSheet 15-8-19'!$A$11:$CN$476,85,FALSE)</f>
        <v>0</v>
      </c>
      <c r="CH258" s="3">
        <f>VLOOKUP(A258,'BalanceSheet 15-8-19'!$A$11:$CN$476,86,FALSE)</f>
        <v>0</v>
      </c>
      <c r="CI258" s="3">
        <f>VLOOKUP(A258,'BalanceSheet 15-8-19'!$A$11:$CN$476,87,FALSE)</f>
        <v>0</v>
      </c>
      <c r="CJ258" s="3">
        <f>VLOOKUP(A258,'BalanceSheet 15-8-19'!$A$11:$CN$476,88,FALSE)</f>
        <v>0</v>
      </c>
      <c r="CK258" s="3">
        <f>VLOOKUP(A258,'BalanceSheet 15-8-19'!$A$11:$CN$476,89,FALSE)</f>
        <v>0</v>
      </c>
      <c r="CL258" s="3">
        <f>VLOOKUP(A258,'BalanceSheet 15-8-19'!$A$11:$CN$476,90,FALSE)</f>
        <v>0</v>
      </c>
      <c r="CM258" s="3">
        <f>VLOOKUP(A258,'BalanceSheet 15-8-19'!$A$11:$CN$476,91,FALSE)</f>
        <v>0</v>
      </c>
      <c r="CN258" s="3">
        <f>VLOOKUP(A258,'BalanceSheet 15-8-19'!$A$11:$CS$476,92,FALSE)</f>
        <v>0</v>
      </c>
      <c r="CO258" s="3">
        <f>VLOOKUP(A258,'BalanceSheet 15-8-19'!$A$11:$CS$476,93,FALSE)</f>
        <v>0</v>
      </c>
      <c r="CP258" s="3">
        <f>VLOOKUP(A258,'BalanceSheet 15-8-19'!$A$11:$CS$476,94,FALSE)</f>
        <v>0</v>
      </c>
      <c r="CQ258" s="3">
        <f>VLOOKUP(A258,'BalanceSheet 15-8-19'!$A$11:$CS$476,95,FALSE)</f>
        <v>0</v>
      </c>
      <c r="CR258" s="3">
        <f>VLOOKUP(A258,'BalanceSheet 15-8-19'!$A$11:$CS$476,96,FALSE)</f>
        <v>0</v>
      </c>
      <c r="CS258" s="3">
        <f t="shared" si="20"/>
        <v>0</v>
      </c>
      <c r="CU258" s="19">
        <f>CS258-('BalanceSheet 15-8-19'!CS258-'BalanceSheet 15-8-19'!CV258-'BalanceSheet 15-8-19'!CW258)</f>
        <v>0</v>
      </c>
      <c r="CW258" s="132">
        <f t="shared" si="21"/>
        <v>0</v>
      </c>
      <c r="CZ258" s="148">
        <f>HLOOKUP(A258,CJE!$I$5:$TV$2054,2050, FALSE)</f>
        <v>-50005</v>
      </c>
      <c r="DB258" s="148">
        <f t="shared" si="22"/>
        <v>-50005</v>
      </c>
    </row>
    <row r="259" spans="1:106" x14ac:dyDescent="0.2">
      <c r="A259" s="3" t="str">
        <f>'BalanceSheet 15-8-19'!A259</f>
        <v>300-101-37 - REAPRA JAPAN Inc</v>
      </c>
      <c r="B259" s="3">
        <f>VLOOKUP(A259,'BalanceSheet 15-8-19'!$A$11:$CN$476,2,FALSE)</f>
        <v>0</v>
      </c>
      <c r="C259" s="3">
        <f>VLOOKUP(A259,'BalanceSheet 15-8-19'!$A$11:$CN$476,3,FALSE)</f>
        <v>0</v>
      </c>
      <c r="D259" s="3">
        <f>VLOOKUP(A259,'BalanceSheet 15-8-19'!$A$11:$CN$476,4,FALSE)</f>
        <v>0</v>
      </c>
      <c r="E259" s="3">
        <f>VLOOKUP(A259,'BalanceSheet 15-8-19'!$A$11:$CN$476,5,FALSE)</f>
        <v>0</v>
      </c>
      <c r="F259" s="3">
        <f>VLOOKUP(A259,'BalanceSheet 15-8-19'!$A$11:$CN$476,6,FALSE)</f>
        <v>0</v>
      </c>
      <c r="G259" s="3">
        <f>VLOOKUP(A259,'BalanceSheet 15-8-19'!$A$11:$CN$476,7,FALSE)</f>
        <v>0</v>
      </c>
      <c r="H259" s="3">
        <f>VLOOKUP(A259,'BalanceSheet 15-8-19'!$A$11:$CN$476,8,FALSE)</f>
        <v>0</v>
      </c>
      <c r="I259" s="3">
        <f>VLOOKUP(A259,'BalanceSheet 15-8-19'!$A$11:$CN$476,9,FALSE)</f>
        <v>0</v>
      </c>
      <c r="J259" s="3"/>
      <c r="K259" s="3">
        <f>VLOOKUP(A259,'BalanceSheet 15-8-19'!$A$11:$CN$476,11,FALSE)</f>
        <v>0</v>
      </c>
      <c r="L259" s="3">
        <f>VLOOKUP(A259,'BalanceSheet 15-8-19'!$A$11:$CN$476,12,FALSE)</f>
        <v>0</v>
      </c>
      <c r="M259" s="3">
        <f>VLOOKUP(A259,'BalanceSheet 15-8-19'!$A$11:$CN$476,13,FALSE)</f>
        <v>0</v>
      </c>
      <c r="N259" s="3">
        <f>VLOOKUP(A259,'BalanceSheet 15-8-19'!$A$11:$CN$476,14,FALSE)</f>
        <v>0</v>
      </c>
      <c r="O259" s="3">
        <f>VLOOKUP(A259,'BalanceSheet 15-8-19'!$A$11:$CN$476,15,FALSE)</f>
        <v>0</v>
      </c>
      <c r="P259" s="3">
        <f>VLOOKUP(A259,'BalanceSheet 15-8-19'!$A$11:$CN$476,16,FALSE)</f>
        <v>0</v>
      </c>
      <c r="Q259" s="3">
        <f>VLOOKUP(A259,'BalanceSheet 15-8-19'!$A$11:$CN$476,17,FALSE)</f>
        <v>0</v>
      </c>
      <c r="R259" s="3">
        <f>VLOOKUP(A259,'BalanceSheet 15-8-19'!$A$11:$CN$476,18,FALSE)</f>
        <v>0</v>
      </c>
      <c r="S259" s="3">
        <f>VLOOKUP(A259,'BalanceSheet 15-8-19'!$A$11:$CN$476,19,FALSE)</f>
        <v>0</v>
      </c>
      <c r="T259" s="3">
        <f>VLOOKUP(A259,'BalanceSheet 15-8-19'!$A$11:$CN$476,20,FALSE)</f>
        <v>0</v>
      </c>
      <c r="U259" s="3">
        <f>VLOOKUP(A259,'BalanceSheet 15-8-19'!$A$11:$CN$476,21,FALSE)</f>
        <v>0</v>
      </c>
      <c r="V259" s="3">
        <f>VLOOKUP(A259,'BalanceSheet 15-8-19'!$A$11:$CN$476,22,FALSE)</f>
        <v>0</v>
      </c>
      <c r="W259" s="3">
        <f>VLOOKUP(A259,'BalanceSheet 15-8-19'!$A$11:$CN$476,23,FALSE)</f>
        <v>0</v>
      </c>
      <c r="X259" s="3">
        <f>VLOOKUP(A259,'BalanceSheet 15-8-19'!$A$11:$CN$476,24,FALSE)</f>
        <v>0</v>
      </c>
      <c r="Y259" s="3">
        <f>VLOOKUP(A259,'BalanceSheet 15-8-19'!$A$11:$CN$476,25,FALSE)</f>
        <v>0</v>
      </c>
      <c r="Z259" s="3">
        <f>VLOOKUP(A259,'BalanceSheet 15-8-19'!$A$11:$CN$476,26,FALSE)</f>
        <v>0</v>
      </c>
      <c r="AA259" s="3">
        <f>VLOOKUP(A259,'BalanceSheet 15-8-19'!$A$11:$CN$476,27,FALSE)</f>
        <v>0</v>
      </c>
      <c r="AB259" s="3">
        <f>VLOOKUP(A259,'BalanceSheet 15-8-19'!$A$11:$CN$476,28,FALSE)</f>
        <v>0</v>
      </c>
      <c r="AC259" s="3">
        <f>VLOOKUP(A259,'BalanceSheet 15-8-19'!$A$11:$CN$476,29,FALSE)</f>
        <v>0</v>
      </c>
      <c r="AD259" s="3">
        <f>VLOOKUP(A259,'BalanceSheet 15-8-19'!$A$11:$CN$476,30,FALSE)</f>
        <v>0</v>
      </c>
      <c r="AE259" s="3">
        <f>VLOOKUP(A259,'BalanceSheet 15-8-19'!$A$11:$CN$476,31,FALSE)</f>
        <v>0</v>
      </c>
      <c r="AF259" s="3">
        <f>VLOOKUP(A259,'BalanceSheet 15-8-19'!$A$11:$CN$476,32,FALSE)</f>
        <v>0</v>
      </c>
      <c r="AG259" s="3">
        <f>VLOOKUP(A259,'BalanceSheet 15-8-19'!$A$11:$CN$476,33,FALSE)</f>
        <v>0</v>
      </c>
      <c r="AH259" s="3">
        <f>VLOOKUP(A259,'BalanceSheet 15-8-19'!$A$11:$CN$476,34,FALSE)</f>
        <v>0</v>
      </c>
      <c r="AI259" s="3">
        <f>VLOOKUP(A259,'BalanceSheet 15-8-19'!$A$11:$CN$476,35,FALSE)</f>
        <v>0</v>
      </c>
      <c r="AJ259" s="3">
        <f>VLOOKUP(A259,'BalanceSheet 15-8-19'!$A$11:$CN$476,36,FALSE)</f>
        <v>0</v>
      </c>
      <c r="AK259" s="3">
        <f>VLOOKUP(A259,'BalanceSheet 15-8-19'!$A$11:$CN$476,37,FALSE)</f>
        <v>0</v>
      </c>
      <c r="AL259" s="3">
        <f>VLOOKUP(A259,'BalanceSheet 15-8-19'!$A$11:$CN$476,38,FALSE)</f>
        <v>0</v>
      </c>
      <c r="AM259" s="3">
        <f>VLOOKUP(A259,'BalanceSheet 15-8-19'!$A$11:$CN$476,39,FALSE)</f>
        <v>0</v>
      </c>
      <c r="AN259" s="3">
        <f>VLOOKUP(A259,'BalanceSheet 15-8-19'!$A$11:$CN$476,40,FALSE)</f>
        <v>0</v>
      </c>
      <c r="AO259" s="3">
        <f>VLOOKUP(A259,'BalanceSheet 15-8-19'!$A$11:$CN$476,41,FALSE)</f>
        <v>0</v>
      </c>
      <c r="AP259" s="3">
        <f>VLOOKUP(A259,'BalanceSheet 15-8-19'!$A$11:$CN$476,42,FALSE)</f>
        <v>0</v>
      </c>
      <c r="AQ259" s="3">
        <f>VLOOKUP(A259,'BalanceSheet 15-8-19'!$A$11:$CN$476,43,FALSE)</f>
        <v>0</v>
      </c>
      <c r="AR259" s="3">
        <f>VLOOKUP(A259,'BalanceSheet 15-8-19'!$A$11:$CN$476,44,FALSE)</f>
        <v>0</v>
      </c>
      <c r="AS259" s="3">
        <f>VLOOKUP(A259,'BalanceSheet 15-8-19'!$A$11:$CN$476,45,FALSE)</f>
        <v>0</v>
      </c>
      <c r="AT259" s="3">
        <f>VLOOKUP(A259,'BalanceSheet 15-8-19'!$A$11:$CN$476,46,FALSE)</f>
        <v>0</v>
      </c>
      <c r="AU259" s="3">
        <f>VLOOKUP(A259,'BalanceSheet 15-8-19'!$A$11:$CN$476,47,FALSE)</f>
        <v>0</v>
      </c>
      <c r="AV259" s="3">
        <f>VLOOKUP(A259,'BalanceSheet 15-8-19'!$A$11:$CN$476,48,FALSE)</f>
        <v>0</v>
      </c>
      <c r="AW259" s="3">
        <f>VLOOKUP(A259,'BalanceSheet 15-8-19'!$A$11:$CN$476,49,FALSE)</f>
        <v>0</v>
      </c>
      <c r="AX259" s="3">
        <f>VLOOKUP(A259,'BalanceSheet 15-8-19'!$A$11:$CN$476,50,FALSE)</f>
        <v>0</v>
      </c>
      <c r="AY259" s="3">
        <f>VLOOKUP(A259,'BalanceSheet 15-8-19'!$A$11:$CN$476,51,FALSE)</f>
        <v>0</v>
      </c>
      <c r="AZ259" s="3">
        <f>VLOOKUP(A259,'BalanceSheet 15-8-19'!$A$11:$CN$476,52,FALSE)</f>
        <v>0</v>
      </c>
      <c r="BA259" s="3">
        <f>VLOOKUP(A259,'BalanceSheet 15-8-19'!$A$11:$CN$476,53,FALSE)</f>
        <v>0</v>
      </c>
      <c r="BB259" s="3">
        <f>VLOOKUP(A259,'BalanceSheet 15-8-19'!$A$11:$CN$476,54,FALSE)</f>
        <v>0</v>
      </c>
      <c r="BC259" s="3">
        <f>VLOOKUP(A259,'BalanceSheet 15-8-19'!$A$11:$CN$476,55,FALSE)</f>
        <v>0</v>
      </c>
      <c r="BD259" s="3">
        <f>VLOOKUP(A259,'BalanceSheet 15-8-19'!$A$11:$CN$476,56,FALSE)</f>
        <v>0</v>
      </c>
      <c r="BE259" s="3">
        <f>VLOOKUP(A259,'BalanceSheet 15-8-19'!$A$11:$CN$476,57,FALSE)</f>
        <v>0</v>
      </c>
      <c r="BF259" s="3">
        <f>VLOOKUP(A259,'BalanceSheet 15-8-19'!$A$11:$CN$476,58,FALSE)</f>
        <v>0</v>
      </c>
      <c r="BG259" s="12">
        <f>VLOOKUP(A259,'BalanceSheet 15-8-19'!$A$11:$CN$476,59,FALSE)</f>
        <v>0</v>
      </c>
      <c r="BH259" s="3">
        <f>VLOOKUP(A259,'BalanceSheet 15-8-19'!$A$11:$CN$476,60,FALSE)</f>
        <v>0</v>
      </c>
      <c r="BI259" s="3">
        <f>VLOOKUP(A259,'BalanceSheet 15-8-19'!$A$11:$CN$476,61,FALSE)</f>
        <v>0</v>
      </c>
      <c r="BJ259" s="3">
        <f>VLOOKUP(A259,'BalanceSheet 15-8-19'!$A$11:$CN$476,62,FALSE)</f>
        <v>0</v>
      </c>
      <c r="BK259" s="3"/>
      <c r="BL259" s="3">
        <f>VLOOKUP(A259,'BalanceSheet 15-8-19'!$A$11:$CN$476,64,FALSE)</f>
        <v>0</v>
      </c>
      <c r="BM259" s="3">
        <f>VLOOKUP(A259,'BalanceSheet 15-8-19'!$A$11:$CN$476,65,FALSE)</f>
        <v>0</v>
      </c>
      <c r="BN259" s="3">
        <f>VLOOKUP(A259,'BalanceSheet 15-8-19'!$A$11:$CN$476,66,FALSE)</f>
        <v>0</v>
      </c>
      <c r="BO259" s="3">
        <f>VLOOKUP(A259,'BalanceSheet 15-8-19'!$A$11:$CN$476,67,FALSE)</f>
        <v>0</v>
      </c>
      <c r="BP259" s="3">
        <f>VLOOKUP(A259,'BalanceSheet 15-8-19'!$A$11:$CN$476,68,FALSE)</f>
        <v>0</v>
      </c>
      <c r="BQ259" s="3">
        <f>VLOOKUP(A259,'BalanceSheet 15-8-19'!$A$11:$CN$476,69,FALSE)</f>
        <v>0</v>
      </c>
      <c r="BR259" s="3">
        <f>VLOOKUP(A259,'BalanceSheet 15-8-19'!$A$11:$CN$476,70,FALSE)</f>
        <v>0</v>
      </c>
      <c r="BS259" s="3">
        <f>VLOOKUP(A259,'BalanceSheet 15-8-19'!$A$11:$CN$476,71,FALSE)</f>
        <v>0</v>
      </c>
      <c r="BT259" s="3">
        <f>VLOOKUP(A259,'BalanceSheet 15-8-19'!$A$11:$CN$476,72,FALSE)</f>
        <v>0</v>
      </c>
      <c r="BU259" s="3">
        <f>VLOOKUP(A259,'BalanceSheet 15-8-19'!$A$11:$CN$476,73,FALSE)</f>
        <v>0</v>
      </c>
      <c r="BV259" s="3">
        <f>VLOOKUP(A259,'BalanceSheet 15-8-19'!$A$11:$CN$476,74,FALSE)</f>
        <v>0</v>
      </c>
      <c r="BW259" s="3">
        <f>VLOOKUP(A259,'BalanceSheet 15-8-19'!$A$11:$CN$476,75,FALSE)</f>
        <v>0</v>
      </c>
      <c r="BX259" s="3">
        <f>VLOOKUP(A259,'BalanceSheet 15-8-19'!$A$11:$CN$476,76,FALSE)</f>
        <v>0</v>
      </c>
      <c r="BY259" s="3">
        <f>VLOOKUP(A259,'BalanceSheet 15-8-19'!$A$11:$CN$476,77,FALSE)</f>
        <v>0</v>
      </c>
      <c r="BZ259" s="3">
        <f>VLOOKUP(A259,'BalanceSheet 15-8-19'!$A$11:$CN$476,78,FALSE)</f>
        <v>0</v>
      </c>
      <c r="CA259" s="3">
        <f>VLOOKUP(A259,'BalanceSheet 15-8-19'!$A$11:$CN$476,79,FALSE)</f>
        <v>0</v>
      </c>
      <c r="CB259" s="3">
        <f>VLOOKUP(A259,'BalanceSheet 15-8-19'!$A$11:$CN$476,80,FALSE)</f>
        <v>0</v>
      </c>
      <c r="CC259" s="3">
        <f>VLOOKUP(A259,'BalanceSheet 15-8-19'!$A$11:$CN$476,81,FALSE)</f>
        <v>0</v>
      </c>
      <c r="CD259" s="3">
        <f>VLOOKUP(A259,'BalanceSheet 15-8-19'!$A$11:$CN$476,82,FALSE)</f>
        <v>0</v>
      </c>
      <c r="CE259" s="3">
        <f>VLOOKUP(A259,'BalanceSheet 15-8-19'!$A$11:$CN$476,83,FALSE)</f>
        <v>0</v>
      </c>
      <c r="CF259" s="3">
        <f>VLOOKUP(A259,'BalanceSheet 15-8-19'!$A$11:$CN$476,84,FALSE)</f>
        <v>0</v>
      </c>
      <c r="CG259" s="3">
        <f>VLOOKUP(A259,'BalanceSheet 15-8-19'!$A$11:$CN$476,85,FALSE)</f>
        <v>0</v>
      </c>
      <c r="CH259" s="3">
        <f>VLOOKUP(A259,'BalanceSheet 15-8-19'!$A$11:$CN$476,86,FALSE)</f>
        <v>0</v>
      </c>
      <c r="CI259" s="3">
        <f>VLOOKUP(A259,'BalanceSheet 15-8-19'!$A$11:$CN$476,87,FALSE)</f>
        <v>0</v>
      </c>
      <c r="CJ259" s="3">
        <f>VLOOKUP(A259,'BalanceSheet 15-8-19'!$A$11:$CN$476,88,FALSE)</f>
        <v>0</v>
      </c>
      <c r="CK259" s="3">
        <f>VLOOKUP(A259,'BalanceSheet 15-8-19'!$A$11:$CN$476,89,FALSE)</f>
        <v>0</v>
      </c>
      <c r="CL259" s="3">
        <f>VLOOKUP(A259,'BalanceSheet 15-8-19'!$A$11:$CN$476,90,FALSE)</f>
        <v>0</v>
      </c>
      <c r="CM259" s="3">
        <f>VLOOKUP(A259,'BalanceSheet 15-8-19'!$A$11:$CN$476,91,FALSE)</f>
        <v>0</v>
      </c>
      <c r="CN259" s="3">
        <f>VLOOKUP(A259,'BalanceSheet 15-8-19'!$A$11:$CS$476,92,FALSE)</f>
        <v>0</v>
      </c>
      <c r="CO259" s="3">
        <f>VLOOKUP(A259,'BalanceSheet 15-8-19'!$A$11:$CS$476,93,FALSE)</f>
        <v>0</v>
      </c>
      <c r="CP259" s="3">
        <f>VLOOKUP(A259,'BalanceSheet 15-8-19'!$A$11:$CS$476,94,FALSE)</f>
        <v>0</v>
      </c>
      <c r="CQ259" s="3">
        <f>VLOOKUP(A259,'BalanceSheet 15-8-19'!$A$11:$CS$476,95,FALSE)</f>
        <v>0</v>
      </c>
      <c r="CR259" s="3">
        <f>VLOOKUP(A259,'BalanceSheet 15-8-19'!$A$11:$CS$476,96,FALSE)</f>
        <v>0</v>
      </c>
      <c r="CS259" s="3">
        <f t="shared" si="20"/>
        <v>0</v>
      </c>
      <c r="CU259" s="19">
        <f>CS259-('BalanceSheet 15-8-19'!CS259-'BalanceSheet 15-8-19'!CV259-'BalanceSheet 15-8-19'!CW259)</f>
        <v>0</v>
      </c>
      <c r="CW259" s="132">
        <f t="shared" si="21"/>
        <v>0</v>
      </c>
      <c r="CZ259" s="148">
        <f>HLOOKUP(A259,CJE!$I$5:$TV$2054,2050, FALSE)</f>
        <v>-13172</v>
      </c>
      <c r="DB259" s="148">
        <f t="shared" si="22"/>
        <v>-13172</v>
      </c>
    </row>
    <row r="260" spans="1:106" x14ac:dyDescent="0.2">
      <c r="A260" s="3" t="str">
        <f>'BalanceSheet 15-8-19'!A260</f>
        <v>300-101-38 - zero to one, Inc</v>
      </c>
      <c r="B260" s="3">
        <f>VLOOKUP(A260,'BalanceSheet 15-8-19'!$A$11:$CN$476,2,FALSE)</f>
        <v>0</v>
      </c>
      <c r="C260" s="3">
        <f>VLOOKUP(A260,'BalanceSheet 15-8-19'!$A$11:$CN$476,3,FALSE)</f>
        <v>0</v>
      </c>
      <c r="D260" s="3">
        <f>VLOOKUP(A260,'BalanceSheet 15-8-19'!$A$11:$CN$476,4,FALSE)</f>
        <v>0</v>
      </c>
      <c r="E260" s="3">
        <f>VLOOKUP(A260,'BalanceSheet 15-8-19'!$A$11:$CN$476,5,FALSE)</f>
        <v>0</v>
      </c>
      <c r="F260" s="3">
        <f>VLOOKUP(A260,'BalanceSheet 15-8-19'!$A$11:$CN$476,6,FALSE)</f>
        <v>0</v>
      </c>
      <c r="G260" s="3">
        <f>VLOOKUP(A260,'BalanceSheet 15-8-19'!$A$11:$CN$476,7,FALSE)</f>
        <v>0</v>
      </c>
      <c r="H260" s="3">
        <f>VLOOKUP(A260,'BalanceSheet 15-8-19'!$A$11:$CN$476,8,FALSE)</f>
        <v>0</v>
      </c>
      <c r="I260" s="3">
        <f>VLOOKUP(A260,'BalanceSheet 15-8-19'!$A$11:$CN$476,9,FALSE)</f>
        <v>0</v>
      </c>
      <c r="J260" s="3"/>
      <c r="K260" s="3">
        <f>VLOOKUP(A260,'BalanceSheet 15-8-19'!$A$11:$CN$476,11,FALSE)</f>
        <v>0</v>
      </c>
      <c r="L260" s="3">
        <f>VLOOKUP(A260,'BalanceSheet 15-8-19'!$A$11:$CN$476,12,FALSE)</f>
        <v>0</v>
      </c>
      <c r="M260" s="3">
        <f>VLOOKUP(A260,'BalanceSheet 15-8-19'!$A$11:$CN$476,13,FALSE)</f>
        <v>0</v>
      </c>
      <c r="N260" s="3">
        <f>VLOOKUP(A260,'BalanceSheet 15-8-19'!$A$11:$CN$476,14,FALSE)</f>
        <v>0</v>
      </c>
      <c r="O260" s="3">
        <f>VLOOKUP(A260,'BalanceSheet 15-8-19'!$A$11:$CN$476,15,FALSE)</f>
        <v>0</v>
      </c>
      <c r="P260" s="3">
        <f>VLOOKUP(A260,'BalanceSheet 15-8-19'!$A$11:$CN$476,16,FALSE)</f>
        <v>0</v>
      </c>
      <c r="Q260" s="3">
        <f>VLOOKUP(A260,'BalanceSheet 15-8-19'!$A$11:$CN$476,17,FALSE)</f>
        <v>0</v>
      </c>
      <c r="R260" s="3">
        <f>VLOOKUP(A260,'BalanceSheet 15-8-19'!$A$11:$CN$476,18,FALSE)</f>
        <v>0</v>
      </c>
      <c r="S260" s="3">
        <f>VLOOKUP(A260,'BalanceSheet 15-8-19'!$A$11:$CN$476,19,FALSE)</f>
        <v>0</v>
      </c>
      <c r="T260" s="3">
        <f>VLOOKUP(A260,'BalanceSheet 15-8-19'!$A$11:$CN$476,20,FALSE)</f>
        <v>0</v>
      </c>
      <c r="U260" s="3">
        <f>VLOOKUP(A260,'BalanceSheet 15-8-19'!$A$11:$CN$476,21,FALSE)</f>
        <v>0</v>
      </c>
      <c r="V260" s="3">
        <f>VLOOKUP(A260,'BalanceSheet 15-8-19'!$A$11:$CN$476,22,FALSE)</f>
        <v>0</v>
      </c>
      <c r="W260" s="3">
        <f>VLOOKUP(A260,'BalanceSheet 15-8-19'!$A$11:$CN$476,23,FALSE)</f>
        <v>0</v>
      </c>
      <c r="X260" s="3">
        <f>VLOOKUP(A260,'BalanceSheet 15-8-19'!$A$11:$CN$476,24,FALSE)</f>
        <v>0</v>
      </c>
      <c r="Y260" s="3">
        <f>VLOOKUP(A260,'BalanceSheet 15-8-19'!$A$11:$CN$476,25,FALSE)</f>
        <v>0</v>
      </c>
      <c r="Z260" s="3">
        <f>VLOOKUP(A260,'BalanceSheet 15-8-19'!$A$11:$CN$476,26,FALSE)</f>
        <v>0</v>
      </c>
      <c r="AA260" s="3">
        <f>VLOOKUP(A260,'BalanceSheet 15-8-19'!$A$11:$CN$476,27,FALSE)</f>
        <v>0</v>
      </c>
      <c r="AB260" s="3">
        <f>VLOOKUP(A260,'BalanceSheet 15-8-19'!$A$11:$CN$476,28,FALSE)</f>
        <v>0</v>
      </c>
      <c r="AC260" s="3">
        <f>VLOOKUP(A260,'BalanceSheet 15-8-19'!$A$11:$CN$476,29,FALSE)</f>
        <v>0</v>
      </c>
      <c r="AD260" s="3">
        <f>VLOOKUP(A260,'BalanceSheet 15-8-19'!$A$11:$CN$476,30,FALSE)</f>
        <v>0</v>
      </c>
      <c r="AE260" s="3">
        <f>VLOOKUP(A260,'BalanceSheet 15-8-19'!$A$11:$CN$476,31,FALSE)</f>
        <v>0</v>
      </c>
      <c r="AF260" s="3">
        <f>VLOOKUP(A260,'BalanceSheet 15-8-19'!$A$11:$CN$476,32,FALSE)</f>
        <v>0</v>
      </c>
      <c r="AG260" s="3">
        <f>VLOOKUP(A260,'BalanceSheet 15-8-19'!$A$11:$CN$476,33,FALSE)</f>
        <v>0</v>
      </c>
      <c r="AH260" s="3">
        <f>VLOOKUP(A260,'BalanceSheet 15-8-19'!$A$11:$CN$476,34,FALSE)</f>
        <v>0</v>
      </c>
      <c r="AI260" s="3">
        <f>VLOOKUP(A260,'BalanceSheet 15-8-19'!$A$11:$CN$476,35,FALSE)</f>
        <v>0</v>
      </c>
      <c r="AJ260" s="3">
        <f>VLOOKUP(A260,'BalanceSheet 15-8-19'!$A$11:$CN$476,36,FALSE)</f>
        <v>0</v>
      </c>
      <c r="AK260" s="3">
        <f>VLOOKUP(A260,'BalanceSheet 15-8-19'!$A$11:$CN$476,37,FALSE)</f>
        <v>0</v>
      </c>
      <c r="AL260" s="3">
        <f>VLOOKUP(A260,'BalanceSheet 15-8-19'!$A$11:$CN$476,38,FALSE)</f>
        <v>0</v>
      </c>
      <c r="AM260" s="3">
        <f>VLOOKUP(A260,'BalanceSheet 15-8-19'!$A$11:$CN$476,39,FALSE)</f>
        <v>0</v>
      </c>
      <c r="AN260" s="3">
        <f>VLOOKUP(A260,'BalanceSheet 15-8-19'!$A$11:$CN$476,40,FALSE)</f>
        <v>0</v>
      </c>
      <c r="AO260" s="3">
        <f>VLOOKUP(A260,'BalanceSheet 15-8-19'!$A$11:$CN$476,41,FALSE)</f>
        <v>0</v>
      </c>
      <c r="AP260" s="3">
        <f>VLOOKUP(A260,'BalanceSheet 15-8-19'!$A$11:$CN$476,42,FALSE)</f>
        <v>0</v>
      </c>
      <c r="AQ260" s="3">
        <f>VLOOKUP(A260,'BalanceSheet 15-8-19'!$A$11:$CN$476,43,FALSE)</f>
        <v>0</v>
      </c>
      <c r="AR260" s="3">
        <f>VLOOKUP(A260,'BalanceSheet 15-8-19'!$A$11:$CN$476,44,FALSE)</f>
        <v>0</v>
      </c>
      <c r="AS260" s="3">
        <f>VLOOKUP(A260,'BalanceSheet 15-8-19'!$A$11:$CN$476,45,FALSE)</f>
        <v>0</v>
      </c>
      <c r="AT260" s="3">
        <f>VLOOKUP(A260,'BalanceSheet 15-8-19'!$A$11:$CN$476,46,FALSE)</f>
        <v>0</v>
      </c>
      <c r="AU260" s="3">
        <f>VLOOKUP(A260,'BalanceSheet 15-8-19'!$A$11:$CN$476,47,FALSE)</f>
        <v>0</v>
      </c>
      <c r="AV260" s="3">
        <f>VLOOKUP(A260,'BalanceSheet 15-8-19'!$A$11:$CN$476,48,FALSE)</f>
        <v>0</v>
      </c>
      <c r="AW260" s="3">
        <f>VLOOKUP(A260,'BalanceSheet 15-8-19'!$A$11:$CN$476,49,FALSE)</f>
        <v>0</v>
      </c>
      <c r="AX260" s="3">
        <f>VLOOKUP(A260,'BalanceSheet 15-8-19'!$A$11:$CN$476,50,FALSE)</f>
        <v>0</v>
      </c>
      <c r="AY260" s="3">
        <f>VLOOKUP(A260,'BalanceSheet 15-8-19'!$A$11:$CN$476,51,FALSE)</f>
        <v>0</v>
      </c>
      <c r="AZ260" s="3">
        <f>VLOOKUP(A260,'BalanceSheet 15-8-19'!$A$11:$CN$476,52,FALSE)</f>
        <v>0</v>
      </c>
      <c r="BA260" s="3">
        <f>VLOOKUP(A260,'BalanceSheet 15-8-19'!$A$11:$CN$476,53,FALSE)</f>
        <v>0</v>
      </c>
      <c r="BB260" s="3">
        <f>VLOOKUP(A260,'BalanceSheet 15-8-19'!$A$11:$CN$476,54,FALSE)</f>
        <v>0</v>
      </c>
      <c r="BC260" s="3">
        <f>VLOOKUP(A260,'BalanceSheet 15-8-19'!$A$11:$CN$476,55,FALSE)</f>
        <v>0</v>
      </c>
      <c r="BD260" s="3">
        <f>VLOOKUP(A260,'BalanceSheet 15-8-19'!$A$11:$CN$476,56,FALSE)</f>
        <v>0</v>
      </c>
      <c r="BE260" s="3">
        <f>VLOOKUP(A260,'BalanceSheet 15-8-19'!$A$11:$CN$476,57,FALSE)</f>
        <v>0</v>
      </c>
      <c r="BF260" s="3">
        <f>VLOOKUP(A260,'BalanceSheet 15-8-19'!$A$11:$CN$476,58,FALSE)</f>
        <v>0</v>
      </c>
      <c r="BG260" s="12">
        <f>VLOOKUP(A260,'BalanceSheet 15-8-19'!$A$11:$CN$476,59,FALSE)</f>
        <v>0</v>
      </c>
      <c r="BH260" s="3">
        <f>VLOOKUP(A260,'BalanceSheet 15-8-19'!$A$11:$CN$476,60,FALSE)</f>
        <v>0</v>
      </c>
      <c r="BI260" s="3">
        <f>VLOOKUP(A260,'BalanceSheet 15-8-19'!$A$11:$CN$476,61,FALSE)</f>
        <v>0</v>
      </c>
      <c r="BJ260" s="3">
        <f>VLOOKUP(A260,'BalanceSheet 15-8-19'!$A$11:$CN$476,62,FALSE)</f>
        <v>0</v>
      </c>
      <c r="BK260" s="3"/>
      <c r="BL260" s="3">
        <f>VLOOKUP(A260,'BalanceSheet 15-8-19'!$A$11:$CN$476,64,FALSE)</f>
        <v>0</v>
      </c>
      <c r="BM260" s="3">
        <f>VLOOKUP(A260,'BalanceSheet 15-8-19'!$A$11:$CN$476,65,FALSE)</f>
        <v>0</v>
      </c>
      <c r="BN260" s="3">
        <f>VLOOKUP(A260,'BalanceSheet 15-8-19'!$A$11:$CN$476,66,FALSE)</f>
        <v>0</v>
      </c>
      <c r="BO260" s="3">
        <f>VLOOKUP(A260,'BalanceSheet 15-8-19'!$A$11:$CN$476,67,FALSE)</f>
        <v>0</v>
      </c>
      <c r="BP260" s="3">
        <f>VLOOKUP(A260,'BalanceSheet 15-8-19'!$A$11:$CN$476,68,FALSE)</f>
        <v>0</v>
      </c>
      <c r="BQ260" s="3">
        <f>VLOOKUP(A260,'BalanceSheet 15-8-19'!$A$11:$CN$476,69,FALSE)</f>
        <v>0</v>
      </c>
      <c r="BR260" s="3">
        <f>VLOOKUP(A260,'BalanceSheet 15-8-19'!$A$11:$CN$476,70,FALSE)</f>
        <v>0</v>
      </c>
      <c r="BS260" s="3">
        <f>VLOOKUP(A260,'BalanceSheet 15-8-19'!$A$11:$CN$476,71,FALSE)</f>
        <v>0</v>
      </c>
      <c r="BT260" s="3">
        <f>VLOOKUP(A260,'BalanceSheet 15-8-19'!$A$11:$CN$476,72,FALSE)</f>
        <v>0</v>
      </c>
      <c r="BU260" s="3">
        <f>VLOOKUP(A260,'BalanceSheet 15-8-19'!$A$11:$CN$476,73,FALSE)</f>
        <v>0</v>
      </c>
      <c r="BV260" s="3">
        <f>VLOOKUP(A260,'BalanceSheet 15-8-19'!$A$11:$CN$476,74,FALSE)</f>
        <v>0</v>
      </c>
      <c r="BW260" s="3">
        <f>VLOOKUP(A260,'BalanceSheet 15-8-19'!$A$11:$CN$476,75,FALSE)</f>
        <v>0</v>
      </c>
      <c r="BX260" s="3">
        <f>VLOOKUP(A260,'BalanceSheet 15-8-19'!$A$11:$CN$476,76,FALSE)</f>
        <v>0</v>
      </c>
      <c r="BY260" s="3">
        <f>VLOOKUP(A260,'BalanceSheet 15-8-19'!$A$11:$CN$476,77,FALSE)</f>
        <v>0</v>
      </c>
      <c r="BZ260" s="3">
        <f>VLOOKUP(A260,'BalanceSheet 15-8-19'!$A$11:$CN$476,78,FALSE)</f>
        <v>0</v>
      </c>
      <c r="CA260" s="3">
        <f>VLOOKUP(A260,'BalanceSheet 15-8-19'!$A$11:$CN$476,79,FALSE)</f>
        <v>0</v>
      </c>
      <c r="CB260" s="3">
        <f>VLOOKUP(A260,'BalanceSheet 15-8-19'!$A$11:$CN$476,80,FALSE)</f>
        <v>0</v>
      </c>
      <c r="CC260" s="3">
        <f>VLOOKUP(A260,'BalanceSheet 15-8-19'!$A$11:$CN$476,81,FALSE)</f>
        <v>0</v>
      </c>
      <c r="CD260" s="3">
        <f>VLOOKUP(A260,'BalanceSheet 15-8-19'!$A$11:$CN$476,82,FALSE)</f>
        <v>0</v>
      </c>
      <c r="CE260" s="3">
        <f>VLOOKUP(A260,'BalanceSheet 15-8-19'!$A$11:$CN$476,83,FALSE)</f>
        <v>0</v>
      </c>
      <c r="CF260" s="3">
        <f>VLOOKUP(A260,'BalanceSheet 15-8-19'!$A$11:$CN$476,84,FALSE)</f>
        <v>0</v>
      </c>
      <c r="CG260" s="3">
        <f>VLOOKUP(A260,'BalanceSheet 15-8-19'!$A$11:$CN$476,85,FALSE)</f>
        <v>0</v>
      </c>
      <c r="CH260" s="3">
        <f>VLOOKUP(A260,'BalanceSheet 15-8-19'!$A$11:$CN$476,86,FALSE)</f>
        <v>0</v>
      </c>
      <c r="CI260" s="3">
        <f>VLOOKUP(A260,'BalanceSheet 15-8-19'!$A$11:$CN$476,87,FALSE)</f>
        <v>0</v>
      </c>
      <c r="CJ260" s="3">
        <f>VLOOKUP(A260,'BalanceSheet 15-8-19'!$A$11:$CN$476,88,FALSE)</f>
        <v>0</v>
      </c>
      <c r="CK260" s="3">
        <f>VLOOKUP(A260,'BalanceSheet 15-8-19'!$A$11:$CN$476,89,FALSE)</f>
        <v>0</v>
      </c>
      <c r="CL260" s="3">
        <f>VLOOKUP(A260,'BalanceSheet 15-8-19'!$A$11:$CN$476,90,FALSE)</f>
        <v>0</v>
      </c>
      <c r="CM260" s="3">
        <f>VLOOKUP(A260,'BalanceSheet 15-8-19'!$A$11:$CN$476,91,FALSE)</f>
        <v>0</v>
      </c>
      <c r="CN260" s="3">
        <f>VLOOKUP(A260,'BalanceSheet 15-8-19'!$A$11:$CS$476,92,FALSE)</f>
        <v>0</v>
      </c>
      <c r="CO260" s="3">
        <f>VLOOKUP(A260,'BalanceSheet 15-8-19'!$A$11:$CS$476,93,FALSE)</f>
        <v>0</v>
      </c>
      <c r="CP260" s="3">
        <f>VLOOKUP(A260,'BalanceSheet 15-8-19'!$A$11:$CS$476,94,FALSE)</f>
        <v>0</v>
      </c>
      <c r="CQ260" s="3">
        <f>VLOOKUP(A260,'BalanceSheet 15-8-19'!$A$11:$CS$476,95,FALSE)</f>
        <v>0</v>
      </c>
      <c r="CR260" s="3">
        <f>VLOOKUP(A260,'BalanceSheet 15-8-19'!$A$11:$CS$476,96,FALSE)</f>
        <v>0</v>
      </c>
      <c r="CS260" s="3">
        <f t="shared" si="20"/>
        <v>0</v>
      </c>
      <c r="CU260" s="19">
        <f>CS260-('BalanceSheet 15-8-19'!CS260-'BalanceSheet 15-8-19'!CV260-'BalanceSheet 15-8-19'!CW260)</f>
        <v>0</v>
      </c>
      <c r="CW260" s="132">
        <f t="shared" si="21"/>
        <v>0</v>
      </c>
      <c r="CZ260" s="148">
        <f>HLOOKUP(A260,CJE!$I$5:$TV$2054,2050, FALSE)</f>
        <v>0</v>
      </c>
      <c r="DB260" s="148">
        <f t="shared" si="22"/>
        <v>0</v>
      </c>
    </row>
    <row r="261" spans="1:106" x14ac:dyDescent="0.2">
      <c r="A261" s="3" t="str">
        <f>'BalanceSheet 15-8-19'!A261</f>
        <v>300-101-39 - REAPRA REAL ESTATE PTE LTD</v>
      </c>
      <c r="B261" s="3">
        <f>VLOOKUP(A261,'BalanceSheet 15-8-19'!$A$11:$CN$476,2,FALSE)</f>
        <v>0</v>
      </c>
      <c r="C261" s="3">
        <f>VLOOKUP(A261,'BalanceSheet 15-8-19'!$A$11:$CN$476,3,FALSE)</f>
        <v>0</v>
      </c>
      <c r="D261" s="3">
        <f>VLOOKUP(A261,'BalanceSheet 15-8-19'!$A$11:$CN$476,4,FALSE)</f>
        <v>0</v>
      </c>
      <c r="E261" s="3">
        <f>VLOOKUP(A261,'BalanceSheet 15-8-19'!$A$11:$CN$476,5,FALSE)</f>
        <v>0</v>
      </c>
      <c r="F261" s="3">
        <f>VLOOKUP(A261,'BalanceSheet 15-8-19'!$A$11:$CN$476,6,FALSE)</f>
        <v>0</v>
      </c>
      <c r="G261" s="3">
        <f>VLOOKUP(A261,'BalanceSheet 15-8-19'!$A$11:$CN$476,7,FALSE)</f>
        <v>0</v>
      </c>
      <c r="H261" s="3">
        <f>VLOOKUP(A261,'BalanceSheet 15-8-19'!$A$11:$CN$476,8,FALSE)</f>
        <v>0</v>
      </c>
      <c r="I261" s="3">
        <f>VLOOKUP(A261,'BalanceSheet 15-8-19'!$A$11:$CN$476,9,FALSE)</f>
        <v>0</v>
      </c>
      <c r="J261" s="3"/>
      <c r="K261" s="3">
        <f>VLOOKUP(A261,'BalanceSheet 15-8-19'!$A$11:$CN$476,11,FALSE)</f>
        <v>0</v>
      </c>
      <c r="L261" s="3">
        <f>VLOOKUP(A261,'BalanceSheet 15-8-19'!$A$11:$CN$476,12,FALSE)</f>
        <v>0</v>
      </c>
      <c r="M261" s="3">
        <f>VLOOKUP(A261,'BalanceSheet 15-8-19'!$A$11:$CN$476,13,FALSE)</f>
        <v>0</v>
      </c>
      <c r="N261" s="3">
        <f>VLOOKUP(A261,'BalanceSheet 15-8-19'!$A$11:$CN$476,14,FALSE)</f>
        <v>0</v>
      </c>
      <c r="O261" s="3">
        <f>VLOOKUP(A261,'BalanceSheet 15-8-19'!$A$11:$CN$476,15,FALSE)</f>
        <v>0</v>
      </c>
      <c r="P261" s="3">
        <f>VLOOKUP(A261,'BalanceSheet 15-8-19'!$A$11:$CN$476,16,FALSE)</f>
        <v>0</v>
      </c>
      <c r="Q261" s="3">
        <f>VLOOKUP(A261,'BalanceSheet 15-8-19'!$A$11:$CN$476,17,FALSE)</f>
        <v>0</v>
      </c>
      <c r="R261" s="3">
        <f>VLOOKUP(A261,'BalanceSheet 15-8-19'!$A$11:$CN$476,18,FALSE)</f>
        <v>0</v>
      </c>
      <c r="S261" s="3">
        <f>VLOOKUP(A261,'BalanceSheet 15-8-19'!$A$11:$CN$476,19,FALSE)</f>
        <v>0</v>
      </c>
      <c r="T261" s="3">
        <f>VLOOKUP(A261,'BalanceSheet 15-8-19'!$A$11:$CN$476,20,FALSE)</f>
        <v>0</v>
      </c>
      <c r="U261" s="3">
        <f>VLOOKUP(A261,'BalanceSheet 15-8-19'!$A$11:$CN$476,21,FALSE)</f>
        <v>0</v>
      </c>
      <c r="V261" s="3">
        <f>VLOOKUP(A261,'BalanceSheet 15-8-19'!$A$11:$CN$476,22,FALSE)</f>
        <v>0</v>
      </c>
      <c r="W261" s="3">
        <f>VLOOKUP(A261,'BalanceSheet 15-8-19'!$A$11:$CN$476,23,FALSE)</f>
        <v>0</v>
      </c>
      <c r="X261" s="3">
        <f>VLOOKUP(A261,'BalanceSheet 15-8-19'!$A$11:$CN$476,24,FALSE)</f>
        <v>0</v>
      </c>
      <c r="Y261" s="3">
        <f>VLOOKUP(A261,'BalanceSheet 15-8-19'!$A$11:$CN$476,25,FALSE)</f>
        <v>0</v>
      </c>
      <c r="Z261" s="3">
        <f>VLOOKUP(A261,'BalanceSheet 15-8-19'!$A$11:$CN$476,26,FALSE)</f>
        <v>0</v>
      </c>
      <c r="AA261" s="3">
        <f>VLOOKUP(A261,'BalanceSheet 15-8-19'!$A$11:$CN$476,27,FALSE)</f>
        <v>0</v>
      </c>
      <c r="AB261" s="3">
        <f>VLOOKUP(A261,'BalanceSheet 15-8-19'!$A$11:$CN$476,28,FALSE)</f>
        <v>0</v>
      </c>
      <c r="AC261" s="3">
        <f>VLOOKUP(A261,'BalanceSheet 15-8-19'!$A$11:$CN$476,29,FALSE)</f>
        <v>0</v>
      </c>
      <c r="AD261" s="3">
        <f>VLOOKUP(A261,'BalanceSheet 15-8-19'!$A$11:$CN$476,30,FALSE)</f>
        <v>0</v>
      </c>
      <c r="AE261" s="3">
        <f>VLOOKUP(A261,'BalanceSheet 15-8-19'!$A$11:$CN$476,31,FALSE)</f>
        <v>0</v>
      </c>
      <c r="AF261" s="3">
        <f>VLOOKUP(A261,'BalanceSheet 15-8-19'!$A$11:$CN$476,32,FALSE)</f>
        <v>0</v>
      </c>
      <c r="AG261" s="3">
        <f>VLOOKUP(A261,'BalanceSheet 15-8-19'!$A$11:$CN$476,33,FALSE)</f>
        <v>0</v>
      </c>
      <c r="AH261" s="3">
        <f>VLOOKUP(A261,'BalanceSheet 15-8-19'!$A$11:$CN$476,34,FALSE)</f>
        <v>0</v>
      </c>
      <c r="AI261" s="3">
        <f>VLOOKUP(A261,'BalanceSheet 15-8-19'!$A$11:$CN$476,35,FALSE)</f>
        <v>0</v>
      </c>
      <c r="AJ261" s="3">
        <f>VLOOKUP(A261,'BalanceSheet 15-8-19'!$A$11:$CN$476,36,FALSE)</f>
        <v>0</v>
      </c>
      <c r="AK261" s="3">
        <f>VLOOKUP(A261,'BalanceSheet 15-8-19'!$A$11:$CN$476,37,FALSE)</f>
        <v>0</v>
      </c>
      <c r="AL261" s="3">
        <f>VLOOKUP(A261,'BalanceSheet 15-8-19'!$A$11:$CN$476,38,FALSE)</f>
        <v>0</v>
      </c>
      <c r="AM261" s="3">
        <f>VLOOKUP(A261,'BalanceSheet 15-8-19'!$A$11:$CN$476,39,FALSE)</f>
        <v>0</v>
      </c>
      <c r="AN261" s="3">
        <f>VLOOKUP(A261,'BalanceSheet 15-8-19'!$A$11:$CN$476,40,FALSE)</f>
        <v>0</v>
      </c>
      <c r="AO261" s="3">
        <f>VLOOKUP(A261,'BalanceSheet 15-8-19'!$A$11:$CN$476,41,FALSE)</f>
        <v>0</v>
      </c>
      <c r="AP261" s="3">
        <f>VLOOKUP(A261,'BalanceSheet 15-8-19'!$A$11:$CN$476,42,FALSE)</f>
        <v>0</v>
      </c>
      <c r="AQ261" s="3">
        <f>VLOOKUP(A261,'BalanceSheet 15-8-19'!$A$11:$CN$476,43,FALSE)</f>
        <v>0</v>
      </c>
      <c r="AR261" s="3">
        <f>VLOOKUP(A261,'BalanceSheet 15-8-19'!$A$11:$CN$476,44,FALSE)</f>
        <v>0</v>
      </c>
      <c r="AS261" s="3">
        <f>VLOOKUP(A261,'BalanceSheet 15-8-19'!$A$11:$CN$476,45,FALSE)</f>
        <v>0</v>
      </c>
      <c r="AT261" s="3">
        <f>VLOOKUP(A261,'BalanceSheet 15-8-19'!$A$11:$CN$476,46,FALSE)</f>
        <v>0</v>
      </c>
      <c r="AU261" s="3">
        <f>VLOOKUP(A261,'BalanceSheet 15-8-19'!$A$11:$CN$476,47,FALSE)</f>
        <v>0</v>
      </c>
      <c r="AV261" s="3">
        <f>VLOOKUP(A261,'BalanceSheet 15-8-19'!$A$11:$CN$476,48,FALSE)</f>
        <v>0</v>
      </c>
      <c r="AW261" s="3">
        <f>VLOOKUP(A261,'BalanceSheet 15-8-19'!$A$11:$CN$476,49,FALSE)</f>
        <v>0</v>
      </c>
      <c r="AX261" s="3">
        <f>VLOOKUP(A261,'BalanceSheet 15-8-19'!$A$11:$CN$476,50,FALSE)</f>
        <v>0</v>
      </c>
      <c r="AY261" s="3">
        <f>VLOOKUP(A261,'BalanceSheet 15-8-19'!$A$11:$CN$476,51,FALSE)</f>
        <v>0</v>
      </c>
      <c r="AZ261" s="3">
        <f>VLOOKUP(A261,'BalanceSheet 15-8-19'!$A$11:$CN$476,52,FALSE)</f>
        <v>0</v>
      </c>
      <c r="BA261" s="3">
        <f>VLOOKUP(A261,'BalanceSheet 15-8-19'!$A$11:$CN$476,53,FALSE)</f>
        <v>0</v>
      </c>
      <c r="BB261" s="3">
        <f>VLOOKUP(A261,'BalanceSheet 15-8-19'!$A$11:$CN$476,54,FALSE)</f>
        <v>0</v>
      </c>
      <c r="BC261" s="3">
        <f>VLOOKUP(A261,'BalanceSheet 15-8-19'!$A$11:$CN$476,55,FALSE)</f>
        <v>0</v>
      </c>
      <c r="BD261" s="3">
        <f>VLOOKUP(A261,'BalanceSheet 15-8-19'!$A$11:$CN$476,56,FALSE)</f>
        <v>0</v>
      </c>
      <c r="BE261" s="3">
        <f>VLOOKUP(A261,'BalanceSheet 15-8-19'!$A$11:$CN$476,57,FALSE)</f>
        <v>0</v>
      </c>
      <c r="BF261" s="3">
        <f>VLOOKUP(A261,'BalanceSheet 15-8-19'!$A$11:$CN$476,58,FALSE)</f>
        <v>0</v>
      </c>
      <c r="BG261" s="12">
        <f>VLOOKUP(A261,'BalanceSheet 15-8-19'!$A$11:$CN$476,59,FALSE)</f>
        <v>0</v>
      </c>
      <c r="BH261" s="3">
        <f>VLOOKUP(A261,'BalanceSheet 15-8-19'!$A$11:$CN$476,60,FALSE)</f>
        <v>0</v>
      </c>
      <c r="BI261" s="3">
        <f>VLOOKUP(A261,'BalanceSheet 15-8-19'!$A$11:$CN$476,61,FALSE)</f>
        <v>0</v>
      </c>
      <c r="BJ261" s="3">
        <f>VLOOKUP(A261,'BalanceSheet 15-8-19'!$A$11:$CN$476,62,FALSE)</f>
        <v>0</v>
      </c>
      <c r="BK261" s="3"/>
      <c r="BL261" s="3">
        <f>VLOOKUP(A261,'BalanceSheet 15-8-19'!$A$11:$CN$476,64,FALSE)</f>
        <v>0</v>
      </c>
      <c r="BM261" s="3">
        <f>VLOOKUP(A261,'BalanceSheet 15-8-19'!$A$11:$CN$476,65,FALSE)</f>
        <v>0</v>
      </c>
      <c r="BN261" s="3">
        <f>VLOOKUP(A261,'BalanceSheet 15-8-19'!$A$11:$CN$476,66,FALSE)</f>
        <v>0</v>
      </c>
      <c r="BO261" s="3">
        <f>VLOOKUP(A261,'BalanceSheet 15-8-19'!$A$11:$CN$476,67,FALSE)</f>
        <v>0</v>
      </c>
      <c r="BP261" s="3">
        <f>VLOOKUP(A261,'BalanceSheet 15-8-19'!$A$11:$CN$476,68,FALSE)</f>
        <v>0</v>
      </c>
      <c r="BQ261" s="3">
        <f>VLOOKUP(A261,'BalanceSheet 15-8-19'!$A$11:$CN$476,69,FALSE)</f>
        <v>0</v>
      </c>
      <c r="BR261" s="3">
        <f>VLOOKUP(A261,'BalanceSheet 15-8-19'!$A$11:$CN$476,70,FALSE)</f>
        <v>0</v>
      </c>
      <c r="BS261" s="3">
        <f>VLOOKUP(A261,'BalanceSheet 15-8-19'!$A$11:$CN$476,71,FALSE)</f>
        <v>0</v>
      </c>
      <c r="BT261" s="3">
        <f>VLOOKUP(A261,'BalanceSheet 15-8-19'!$A$11:$CN$476,72,FALSE)</f>
        <v>0</v>
      </c>
      <c r="BU261" s="3">
        <f>VLOOKUP(A261,'BalanceSheet 15-8-19'!$A$11:$CN$476,73,FALSE)</f>
        <v>0</v>
      </c>
      <c r="BV261" s="3">
        <f>VLOOKUP(A261,'BalanceSheet 15-8-19'!$A$11:$CN$476,74,FALSE)</f>
        <v>0</v>
      </c>
      <c r="BW261" s="3">
        <f>VLOOKUP(A261,'BalanceSheet 15-8-19'!$A$11:$CN$476,75,FALSE)</f>
        <v>0</v>
      </c>
      <c r="BX261" s="3">
        <f>VLOOKUP(A261,'BalanceSheet 15-8-19'!$A$11:$CN$476,76,FALSE)</f>
        <v>0</v>
      </c>
      <c r="BY261" s="3">
        <f>VLOOKUP(A261,'BalanceSheet 15-8-19'!$A$11:$CN$476,77,FALSE)</f>
        <v>0</v>
      </c>
      <c r="BZ261" s="3">
        <f>VLOOKUP(A261,'BalanceSheet 15-8-19'!$A$11:$CN$476,78,FALSE)</f>
        <v>0</v>
      </c>
      <c r="CA261" s="3">
        <f>VLOOKUP(A261,'BalanceSheet 15-8-19'!$A$11:$CN$476,79,FALSE)</f>
        <v>0</v>
      </c>
      <c r="CB261" s="3">
        <f>VLOOKUP(A261,'BalanceSheet 15-8-19'!$A$11:$CN$476,80,FALSE)</f>
        <v>0</v>
      </c>
      <c r="CC261" s="3">
        <f>VLOOKUP(A261,'BalanceSheet 15-8-19'!$A$11:$CN$476,81,FALSE)</f>
        <v>0</v>
      </c>
      <c r="CD261" s="3">
        <f>VLOOKUP(A261,'BalanceSheet 15-8-19'!$A$11:$CN$476,82,FALSE)</f>
        <v>0</v>
      </c>
      <c r="CE261" s="3">
        <f>VLOOKUP(A261,'BalanceSheet 15-8-19'!$A$11:$CN$476,83,FALSE)</f>
        <v>0</v>
      </c>
      <c r="CF261" s="3">
        <f>VLOOKUP(A261,'BalanceSheet 15-8-19'!$A$11:$CN$476,84,FALSE)</f>
        <v>0</v>
      </c>
      <c r="CG261" s="3">
        <f>VLOOKUP(A261,'BalanceSheet 15-8-19'!$A$11:$CN$476,85,FALSE)</f>
        <v>0</v>
      </c>
      <c r="CH261" s="3">
        <f>VLOOKUP(A261,'BalanceSheet 15-8-19'!$A$11:$CN$476,86,FALSE)</f>
        <v>0</v>
      </c>
      <c r="CI261" s="3">
        <f>VLOOKUP(A261,'BalanceSheet 15-8-19'!$A$11:$CN$476,87,FALSE)</f>
        <v>0</v>
      </c>
      <c r="CJ261" s="3">
        <f>VLOOKUP(A261,'BalanceSheet 15-8-19'!$A$11:$CN$476,88,FALSE)</f>
        <v>0</v>
      </c>
      <c r="CK261" s="3">
        <f>VLOOKUP(A261,'BalanceSheet 15-8-19'!$A$11:$CN$476,89,FALSE)</f>
        <v>0</v>
      </c>
      <c r="CL261" s="3">
        <f>VLOOKUP(A261,'BalanceSheet 15-8-19'!$A$11:$CN$476,90,FALSE)</f>
        <v>0</v>
      </c>
      <c r="CM261" s="3">
        <f>VLOOKUP(A261,'BalanceSheet 15-8-19'!$A$11:$CN$476,91,FALSE)</f>
        <v>0</v>
      </c>
      <c r="CN261" s="3">
        <f>VLOOKUP(A261,'BalanceSheet 15-8-19'!$A$11:$CS$476,92,FALSE)</f>
        <v>0</v>
      </c>
      <c r="CO261" s="3">
        <f>VLOOKUP(A261,'BalanceSheet 15-8-19'!$A$11:$CS$476,93,FALSE)</f>
        <v>0</v>
      </c>
      <c r="CP261" s="3">
        <f>VLOOKUP(A261,'BalanceSheet 15-8-19'!$A$11:$CS$476,94,FALSE)</f>
        <v>0</v>
      </c>
      <c r="CQ261" s="3">
        <f>VLOOKUP(A261,'BalanceSheet 15-8-19'!$A$11:$CS$476,95,FALSE)</f>
        <v>0</v>
      </c>
      <c r="CR261" s="3">
        <f>VLOOKUP(A261,'BalanceSheet 15-8-19'!$A$11:$CS$476,96,FALSE)</f>
        <v>0</v>
      </c>
      <c r="CS261" s="3">
        <f t="shared" si="20"/>
        <v>0</v>
      </c>
      <c r="CU261" s="19">
        <f>CS261-('BalanceSheet 15-8-19'!CS261-'BalanceSheet 15-8-19'!CV261-'BalanceSheet 15-8-19'!CW261)</f>
        <v>0</v>
      </c>
      <c r="CW261" s="132">
        <f t="shared" si="21"/>
        <v>0</v>
      </c>
      <c r="CZ261" s="148">
        <f>HLOOKUP(A261,CJE!$I$5:$TV$2054,2050, FALSE)</f>
        <v>-200000</v>
      </c>
      <c r="DB261" s="148">
        <f t="shared" si="22"/>
        <v>-200000</v>
      </c>
    </row>
    <row r="262" spans="1:106" x14ac:dyDescent="0.2">
      <c r="A262" s="3" t="str">
        <f>'BalanceSheet 15-8-19'!A262</f>
        <v>300-101-40 - REAPRA MEDIA PTE LTD</v>
      </c>
      <c r="B262" s="3">
        <f>VLOOKUP(A262,'BalanceSheet 15-8-19'!$A$11:$CN$476,2,FALSE)</f>
        <v>0</v>
      </c>
      <c r="C262" s="3">
        <f>VLOOKUP(A262,'BalanceSheet 15-8-19'!$A$11:$CN$476,3,FALSE)</f>
        <v>0</v>
      </c>
      <c r="D262" s="3">
        <f>VLOOKUP(A262,'BalanceSheet 15-8-19'!$A$11:$CN$476,4,FALSE)</f>
        <v>0</v>
      </c>
      <c r="E262" s="3">
        <f>VLOOKUP(A262,'BalanceSheet 15-8-19'!$A$11:$CN$476,5,FALSE)</f>
        <v>0</v>
      </c>
      <c r="F262" s="3">
        <f>VLOOKUP(A262,'BalanceSheet 15-8-19'!$A$11:$CN$476,6,FALSE)</f>
        <v>0</v>
      </c>
      <c r="G262" s="3">
        <f>VLOOKUP(A262,'BalanceSheet 15-8-19'!$A$11:$CN$476,7,FALSE)</f>
        <v>0</v>
      </c>
      <c r="H262" s="3">
        <f>VLOOKUP(A262,'BalanceSheet 15-8-19'!$A$11:$CN$476,8,FALSE)</f>
        <v>0</v>
      </c>
      <c r="I262" s="3">
        <f>VLOOKUP(A262,'BalanceSheet 15-8-19'!$A$11:$CN$476,9,FALSE)</f>
        <v>0</v>
      </c>
      <c r="J262" s="3"/>
      <c r="K262" s="3">
        <f>VLOOKUP(A262,'BalanceSheet 15-8-19'!$A$11:$CN$476,11,FALSE)</f>
        <v>0</v>
      </c>
      <c r="L262" s="3">
        <f>VLOOKUP(A262,'BalanceSheet 15-8-19'!$A$11:$CN$476,12,FALSE)</f>
        <v>0</v>
      </c>
      <c r="M262" s="3">
        <f>VLOOKUP(A262,'BalanceSheet 15-8-19'!$A$11:$CN$476,13,FALSE)</f>
        <v>0</v>
      </c>
      <c r="N262" s="3">
        <f>VLOOKUP(A262,'BalanceSheet 15-8-19'!$A$11:$CN$476,14,FALSE)</f>
        <v>0</v>
      </c>
      <c r="O262" s="3">
        <f>VLOOKUP(A262,'BalanceSheet 15-8-19'!$A$11:$CN$476,15,FALSE)</f>
        <v>0</v>
      </c>
      <c r="P262" s="3">
        <f>VLOOKUP(A262,'BalanceSheet 15-8-19'!$A$11:$CN$476,16,FALSE)</f>
        <v>0</v>
      </c>
      <c r="Q262" s="3">
        <f>VLOOKUP(A262,'BalanceSheet 15-8-19'!$A$11:$CN$476,17,FALSE)</f>
        <v>0</v>
      </c>
      <c r="R262" s="3">
        <f>VLOOKUP(A262,'BalanceSheet 15-8-19'!$A$11:$CN$476,18,FALSE)</f>
        <v>0</v>
      </c>
      <c r="S262" s="3">
        <f>VLOOKUP(A262,'BalanceSheet 15-8-19'!$A$11:$CN$476,19,FALSE)</f>
        <v>0</v>
      </c>
      <c r="T262" s="3">
        <f>VLOOKUP(A262,'BalanceSheet 15-8-19'!$A$11:$CN$476,20,FALSE)</f>
        <v>0</v>
      </c>
      <c r="U262" s="3">
        <f>VLOOKUP(A262,'BalanceSheet 15-8-19'!$A$11:$CN$476,21,FALSE)</f>
        <v>0</v>
      </c>
      <c r="V262" s="3">
        <f>VLOOKUP(A262,'BalanceSheet 15-8-19'!$A$11:$CN$476,22,FALSE)</f>
        <v>0</v>
      </c>
      <c r="W262" s="3">
        <f>VLOOKUP(A262,'BalanceSheet 15-8-19'!$A$11:$CN$476,23,FALSE)</f>
        <v>0</v>
      </c>
      <c r="X262" s="3">
        <f>VLOOKUP(A262,'BalanceSheet 15-8-19'!$A$11:$CN$476,24,FALSE)</f>
        <v>0</v>
      </c>
      <c r="Y262" s="3">
        <f>VLOOKUP(A262,'BalanceSheet 15-8-19'!$A$11:$CN$476,25,FALSE)</f>
        <v>0</v>
      </c>
      <c r="Z262" s="3">
        <f>VLOOKUP(A262,'BalanceSheet 15-8-19'!$A$11:$CN$476,26,FALSE)</f>
        <v>0</v>
      </c>
      <c r="AA262" s="3">
        <f>VLOOKUP(A262,'BalanceSheet 15-8-19'!$A$11:$CN$476,27,FALSE)</f>
        <v>0</v>
      </c>
      <c r="AB262" s="3">
        <f>VLOOKUP(A262,'BalanceSheet 15-8-19'!$A$11:$CN$476,28,FALSE)</f>
        <v>0</v>
      </c>
      <c r="AC262" s="3">
        <f>VLOOKUP(A262,'BalanceSheet 15-8-19'!$A$11:$CN$476,29,FALSE)</f>
        <v>0</v>
      </c>
      <c r="AD262" s="3">
        <f>VLOOKUP(A262,'BalanceSheet 15-8-19'!$A$11:$CN$476,30,FALSE)</f>
        <v>0</v>
      </c>
      <c r="AE262" s="3">
        <f>VLOOKUP(A262,'BalanceSheet 15-8-19'!$A$11:$CN$476,31,FALSE)</f>
        <v>0</v>
      </c>
      <c r="AF262" s="3">
        <f>VLOOKUP(A262,'BalanceSheet 15-8-19'!$A$11:$CN$476,32,FALSE)</f>
        <v>0</v>
      </c>
      <c r="AG262" s="3">
        <f>VLOOKUP(A262,'BalanceSheet 15-8-19'!$A$11:$CN$476,33,FALSE)</f>
        <v>0</v>
      </c>
      <c r="AH262" s="3">
        <f>VLOOKUP(A262,'BalanceSheet 15-8-19'!$A$11:$CN$476,34,FALSE)</f>
        <v>0</v>
      </c>
      <c r="AI262" s="3">
        <f>VLOOKUP(A262,'BalanceSheet 15-8-19'!$A$11:$CN$476,35,FALSE)</f>
        <v>0</v>
      </c>
      <c r="AJ262" s="3">
        <f>VLOOKUP(A262,'BalanceSheet 15-8-19'!$A$11:$CN$476,36,FALSE)</f>
        <v>0</v>
      </c>
      <c r="AK262" s="3">
        <f>VLOOKUP(A262,'BalanceSheet 15-8-19'!$A$11:$CN$476,37,FALSE)</f>
        <v>0</v>
      </c>
      <c r="AL262" s="3">
        <f>VLOOKUP(A262,'BalanceSheet 15-8-19'!$A$11:$CN$476,38,FALSE)</f>
        <v>0</v>
      </c>
      <c r="AM262" s="3">
        <f>VLOOKUP(A262,'BalanceSheet 15-8-19'!$A$11:$CN$476,39,FALSE)</f>
        <v>0</v>
      </c>
      <c r="AN262" s="3">
        <f>VLOOKUP(A262,'BalanceSheet 15-8-19'!$A$11:$CN$476,40,FALSE)</f>
        <v>0</v>
      </c>
      <c r="AO262" s="3">
        <f>VLOOKUP(A262,'BalanceSheet 15-8-19'!$A$11:$CN$476,41,FALSE)</f>
        <v>0</v>
      </c>
      <c r="AP262" s="3">
        <f>VLOOKUP(A262,'BalanceSheet 15-8-19'!$A$11:$CN$476,42,FALSE)</f>
        <v>0</v>
      </c>
      <c r="AQ262" s="3">
        <f>VLOOKUP(A262,'BalanceSheet 15-8-19'!$A$11:$CN$476,43,FALSE)</f>
        <v>0</v>
      </c>
      <c r="AR262" s="3">
        <f>VLOOKUP(A262,'BalanceSheet 15-8-19'!$A$11:$CN$476,44,FALSE)</f>
        <v>0</v>
      </c>
      <c r="AS262" s="3">
        <f>VLOOKUP(A262,'BalanceSheet 15-8-19'!$A$11:$CN$476,45,FALSE)</f>
        <v>0</v>
      </c>
      <c r="AT262" s="3">
        <f>VLOOKUP(A262,'BalanceSheet 15-8-19'!$A$11:$CN$476,46,FALSE)</f>
        <v>0</v>
      </c>
      <c r="AU262" s="3">
        <f>VLOOKUP(A262,'BalanceSheet 15-8-19'!$A$11:$CN$476,47,FALSE)</f>
        <v>0</v>
      </c>
      <c r="AV262" s="3">
        <f>VLOOKUP(A262,'BalanceSheet 15-8-19'!$A$11:$CN$476,48,FALSE)</f>
        <v>0</v>
      </c>
      <c r="AW262" s="3">
        <f>VLOOKUP(A262,'BalanceSheet 15-8-19'!$A$11:$CN$476,49,FALSE)</f>
        <v>0</v>
      </c>
      <c r="AX262" s="3">
        <f>VLOOKUP(A262,'BalanceSheet 15-8-19'!$A$11:$CN$476,50,FALSE)</f>
        <v>0</v>
      </c>
      <c r="AY262" s="3">
        <f>VLOOKUP(A262,'BalanceSheet 15-8-19'!$A$11:$CN$476,51,FALSE)</f>
        <v>0</v>
      </c>
      <c r="AZ262" s="3">
        <f>VLOOKUP(A262,'BalanceSheet 15-8-19'!$A$11:$CN$476,52,FALSE)</f>
        <v>0</v>
      </c>
      <c r="BA262" s="3">
        <f>VLOOKUP(A262,'BalanceSheet 15-8-19'!$A$11:$CN$476,53,FALSE)</f>
        <v>0</v>
      </c>
      <c r="BB262" s="3">
        <f>VLOOKUP(A262,'BalanceSheet 15-8-19'!$A$11:$CN$476,54,FALSE)</f>
        <v>0</v>
      </c>
      <c r="BC262" s="3">
        <f>VLOOKUP(A262,'BalanceSheet 15-8-19'!$A$11:$CN$476,55,FALSE)</f>
        <v>0</v>
      </c>
      <c r="BD262" s="3">
        <f>VLOOKUP(A262,'BalanceSheet 15-8-19'!$A$11:$CN$476,56,FALSE)</f>
        <v>0</v>
      </c>
      <c r="BE262" s="3">
        <f>VLOOKUP(A262,'BalanceSheet 15-8-19'!$A$11:$CN$476,57,FALSE)</f>
        <v>0</v>
      </c>
      <c r="BF262" s="3">
        <f>VLOOKUP(A262,'BalanceSheet 15-8-19'!$A$11:$CN$476,58,FALSE)</f>
        <v>0</v>
      </c>
      <c r="BG262" s="12">
        <f>VLOOKUP(A262,'BalanceSheet 15-8-19'!$A$11:$CN$476,59,FALSE)</f>
        <v>0</v>
      </c>
      <c r="BH262" s="3">
        <f>VLOOKUP(A262,'BalanceSheet 15-8-19'!$A$11:$CN$476,60,FALSE)</f>
        <v>0</v>
      </c>
      <c r="BI262" s="3">
        <f>VLOOKUP(A262,'BalanceSheet 15-8-19'!$A$11:$CN$476,61,FALSE)</f>
        <v>0</v>
      </c>
      <c r="BJ262" s="3">
        <f>VLOOKUP(A262,'BalanceSheet 15-8-19'!$A$11:$CN$476,62,FALSE)</f>
        <v>0</v>
      </c>
      <c r="BK262" s="3"/>
      <c r="BL262" s="3">
        <f>VLOOKUP(A262,'BalanceSheet 15-8-19'!$A$11:$CN$476,64,FALSE)</f>
        <v>0</v>
      </c>
      <c r="BM262" s="3">
        <f>VLOOKUP(A262,'BalanceSheet 15-8-19'!$A$11:$CN$476,65,FALSE)</f>
        <v>0</v>
      </c>
      <c r="BN262" s="3">
        <f>VLOOKUP(A262,'BalanceSheet 15-8-19'!$A$11:$CN$476,66,FALSE)</f>
        <v>0</v>
      </c>
      <c r="BO262" s="3">
        <f>VLOOKUP(A262,'BalanceSheet 15-8-19'!$A$11:$CN$476,67,FALSE)</f>
        <v>0</v>
      </c>
      <c r="BP262" s="3">
        <f>VLOOKUP(A262,'BalanceSheet 15-8-19'!$A$11:$CN$476,68,FALSE)</f>
        <v>0</v>
      </c>
      <c r="BQ262" s="3">
        <f>VLOOKUP(A262,'BalanceSheet 15-8-19'!$A$11:$CN$476,69,FALSE)</f>
        <v>0</v>
      </c>
      <c r="BR262" s="3">
        <f>VLOOKUP(A262,'BalanceSheet 15-8-19'!$A$11:$CN$476,70,FALSE)</f>
        <v>0</v>
      </c>
      <c r="BS262" s="3">
        <f>VLOOKUP(A262,'BalanceSheet 15-8-19'!$A$11:$CN$476,71,FALSE)</f>
        <v>0</v>
      </c>
      <c r="BT262" s="3">
        <f>VLOOKUP(A262,'BalanceSheet 15-8-19'!$A$11:$CN$476,72,FALSE)</f>
        <v>0</v>
      </c>
      <c r="BU262" s="3">
        <f>VLOOKUP(A262,'BalanceSheet 15-8-19'!$A$11:$CN$476,73,FALSE)</f>
        <v>0</v>
      </c>
      <c r="BV262" s="3">
        <f>VLOOKUP(A262,'BalanceSheet 15-8-19'!$A$11:$CN$476,74,FALSE)</f>
        <v>0</v>
      </c>
      <c r="BW262" s="3">
        <f>VLOOKUP(A262,'BalanceSheet 15-8-19'!$A$11:$CN$476,75,FALSE)</f>
        <v>0</v>
      </c>
      <c r="BX262" s="3">
        <f>VLOOKUP(A262,'BalanceSheet 15-8-19'!$A$11:$CN$476,76,FALSE)</f>
        <v>0</v>
      </c>
      <c r="BY262" s="3">
        <f>VLOOKUP(A262,'BalanceSheet 15-8-19'!$A$11:$CN$476,77,FALSE)</f>
        <v>0</v>
      </c>
      <c r="BZ262" s="3">
        <f>VLOOKUP(A262,'BalanceSheet 15-8-19'!$A$11:$CN$476,78,FALSE)</f>
        <v>0</v>
      </c>
      <c r="CA262" s="3">
        <f>VLOOKUP(A262,'BalanceSheet 15-8-19'!$A$11:$CN$476,79,FALSE)</f>
        <v>0</v>
      </c>
      <c r="CB262" s="3">
        <f>VLOOKUP(A262,'BalanceSheet 15-8-19'!$A$11:$CN$476,80,FALSE)</f>
        <v>0</v>
      </c>
      <c r="CC262" s="3">
        <f>VLOOKUP(A262,'BalanceSheet 15-8-19'!$A$11:$CN$476,81,FALSE)</f>
        <v>0</v>
      </c>
      <c r="CD262" s="3">
        <f>VLOOKUP(A262,'BalanceSheet 15-8-19'!$A$11:$CN$476,82,FALSE)</f>
        <v>0</v>
      </c>
      <c r="CE262" s="3">
        <f>VLOOKUP(A262,'BalanceSheet 15-8-19'!$A$11:$CN$476,83,FALSE)</f>
        <v>0</v>
      </c>
      <c r="CF262" s="3">
        <f>VLOOKUP(A262,'BalanceSheet 15-8-19'!$A$11:$CN$476,84,FALSE)</f>
        <v>0</v>
      </c>
      <c r="CG262" s="3">
        <f>VLOOKUP(A262,'BalanceSheet 15-8-19'!$A$11:$CN$476,85,FALSE)</f>
        <v>0</v>
      </c>
      <c r="CH262" s="3">
        <f>VLOOKUP(A262,'BalanceSheet 15-8-19'!$A$11:$CN$476,86,FALSE)</f>
        <v>0</v>
      </c>
      <c r="CI262" s="3">
        <f>VLOOKUP(A262,'BalanceSheet 15-8-19'!$A$11:$CN$476,87,FALSE)</f>
        <v>0</v>
      </c>
      <c r="CJ262" s="3">
        <f>VLOOKUP(A262,'BalanceSheet 15-8-19'!$A$11:$CN$476,88,FALSE)</f>
        <v>0</v>
      </c>
      <c r="CK262" s="3">
        <f>VLOOKUP(A262,'BalanceSheet 15-8-19'!$A$11:$CN$476,89,FALSE)</f>
        <v>0</v>
      </c>
      <c r="CL262" s="3">
        <f>VLOOKUP(A262,'BalanceSheet 15-8-19'!$A$11:$CN$476,90,FALSE)</f>
        <v>0</v>
      </c>
      <c r="CM262" s="3">
        <f>VLOOKUP(A262,'BalanceSheet 15-8-19'!$A$11:$CN$476,91,FALSE)</f>
        <v>0</v>
      </c>
      <c r="CN262" s="3">
        <f>VLOOKUP(A262,'BalanceSheet 15-8-19'!$A$11:$CS$476,92,FALSE)</f>
        <v>0</v>
      </c>
      <c r="CO262" s="3">
        <f>VLOOKUP(A262,'BalanceSheet 15-8-19'!$A$11:$CS$476,93,FALSE)</f>
        <v>0</v>
      </c>
      <c r="CP262" s="3">
        <f>VLOOKUP(A262,'BalanceSheet 15-8-19'!$A$11:$CS$476,94,FALSE)</f>
        <v>0</v>
      </c>
      <c r="CQ262" s="3">
        <f>VLOOKUP(A262,'BalanceSheet 15-8-19'!$A$11:$CS$476,95,FALSE)</f>
        <v>0</v>
      </c>
      <c r="CR262" s="3">
        <f>VLOOKUP(A262,'BalanceSheet 15-8-19'!$A$11:$CS$476,96,FALSE)</f>
        <v>0</v>
      </c>
      <c r="CS262" s="3">
        <f t="shared" si="20"/>
        <v>0</v>
      </c>
      <c r="CU262" s="19">
        <f>CS262-('BalanceSheet 15-8-19'!CS262-'BalanceSheet 15-8-19'!CV262-'BalanceSheet 15-8-19'!CW262)</f>
        <v>0</v>
      </c>
      <c r="CW262" s="132">
        <f t="shared" si="21"/>
        <v>0</v>
      </c>
      <c r="CZ262" s="148">
        <f>HLOOKUP(A262,CJE!$I$5:$TV$2054,2050, FALSE)</f>
        <v>-171000</v>
      </c>
      <c r="DB262" s="148">
        <f t="shared" si="22"/>
        <v>-171000</v>
      </c>
    </row>
    <row r="263" spans="1:106" x14ac:dyDescent="0.2">
      <c r="A263" s="3" t="str">
        <f>'BalanceSheet 15-8-19'!A263</f>
        <v>300-101-41 - REAPRA EENTERTAINMENT PTE LTD</v>
      </c>
      <c r="B263" s="3">
        <f>VLOOKUP(A263,'BalanceSheet 15-8-19'!$A$11:$CN$476,2,FALSE)</f>
        <v>0</v>
      </c>
      <c r="C263" s="3">
        <f>VLOOKUP(A263,'BalanceSheet 15-8-19'!$A$11:$CN$476,3,FALSE)</f>
        <v>0</v>
      </c>
      <c r="D263" s="3">
        <f>VLOOKUP(A263,'BalanceSheet 15-8-19'!$A$11:$CN$476,4,FALSE)</f>
        <v>0</v>
      </c>
      <c r="E263" s="3">
        <f>VLOOKUP(A263,'BalanceSheet 15-8-19'!$A$11:$CN$476,5,FALSE)</f>
        <v>0</v>
      </c>
      <c r="F263" s="3">
        <f>VLOOKUP(A263,'BalanceSheet 15-8-19'!$A$11:$CN$476,6,FALSE)</f>
        <v>0</v>
      </c>
      <c r="G263" s="3">
        <f>VLOOKUP(A263,'BalanceSheet 15-8-19'!$A$11:$CN$476,7,FALSE)</f>
        <v>0</v>
      </c>
      <c r="H263" s="3">
        <f>VLOOKUP(A263,'BalanceSheet 15-8-19'!$A$11:$CN$476,8,FALSE)</f>
        <v>0</v>
      </c>
      <c r="I263" s="3">
        <f>VLOOKUP(A263,'BalanceSheet 15-8-19'!$A$11:$CN$476,9,FALSE)</f>
        <v>0</v>
      </c>
      <c r="J263" s="3"/>
      <c r="K263" s="3">
        <f>VLOOKUP(A263,'BalanceSheet 15-8-19'!$A$11:$CN$476,11,FALSE)</f>
        <v>0</v>
      </c>
      <c r="L263" s="3">
        <f>VLOOKUP(A263,'BalanceSheet 15-8-19'!$A$11:$CN$476,12,FALSE)</f>
        <v>0</v>
      </c>
      <c r="M263" s="3">
        <f>VLOOKUP(A263,'BalanceSheet 15-8-19'!$A$11:$CN$476,13,FALSE)</f>
        <v>0</v>
      </c>
      <c r="N263" s="3">
        <f>VLOOKUP(A263,'BalanceSheet 15-8-19'!$A$11:$CN$476,14,FALSE)</f>
        <v>0</v>
      </c>
      <c r="O263" s="3">
        <f>VLOOKUP(A263,'BalanceSheet 15-8-19'!$A$11:$CN$476,15,FALSE)</f>
        <v>0</v>
      </c>
      <c r="P263" s="3">
        <f>VLOOKUP(A263,'BalanceSheet 15-8-19'!$A$11:$CN$476,16,FALSE)</f>
        <v>0</v>
      </c>
      <c r="Q263" s="3">
        <f>VLOOKUP(A263,'BalanceSheet 15-8-19'!$A$11:$CN$476,17,FALSE)</f>
        <v>0</v>
      </c>
      <c r="R263" s="3">
        <f>VLOOKUP(A263,'BalanceSheet 15-8-19'!$A$11:$CN$476,18,FALSE)</f>
        <v>0</v>
      </c>
      <c r="S263" s="3">
        <f>VLOOKUP(A263,'BalanceSheet 15-8-19'!$A$11:$CN$476,19,FALSE)</f>
        <v>0</v>
      </c>
      <c r="T263" s="3">
        <f>VLOOKUP(A263,'BalanceSheet 15-8-19'!$A$11:$CN$476,20,FALSE)</f>
        <v>0</v>
      </c>
      <c r="U263" s="3">
        <f>VLOOKUP(A263,'BalanceSheet 15-8-19'!$A$11:$CN$476,21,FALSE)</f>
        <v>0</v>
      </c>
      <c r="V263" s="3">
        <f>VLOOKUP(A263,'BalanceSheet 15-8-19'!$A$11:$CN$476,22,FALSE)</f>
        <v>0</v>
      </c>
      <c r="W263" s="3">
        <f>VLOOKUP(A263,'BalanceSheet 15-8-19'!$A$11:$CN$476,23,FALSE)</f>
        <v>0</v>
      </c>
      <c r="X263" s="3">
        <f>VLOOKUP(A263,'BalanceSheet 15-8-19'!$A$11:$CN$476,24,FALSE)</f>
        <v>0</v>
      </c>
      <c r="Y263" s="3">
        <f>VLOOKUP(A263,'BalanceSheet 15-8-19'!$A$11:$CN$476,25,FALSE)</f>
        <v>0</v>
      </c>
      <c r="Z263" s="3">
        <f>VLOOKUP(A263,'BalanceSheet 15-8-19'!$A$11:$CN$476,26,FALSE)</f>
        <v>0</v>
      </c>
      <c r="AA263" s="3">
        <f>VLOOKUP(A263,'BalanceSheet 15-8-19'!$A$11:$CN$476,27,FALSE)</f>
        <v>0</v>
      </c>
      <c r="AB263" s="3">
        <f>VLOOKUP(A263,'BalanceSheet 15-8-19'!$A$11:$CN$476,28,FALSE)</f>
        <v>0</v>
      </c>
      <c r="AC263" s="3">
        <f>VLOOKUP(A263,'BalanceSheet 15-8-19'!$A$11:$CN$476,29,FALSE)</f>
        <v>0</v>
      </c>
      <c r="AD263" s="3">
        <f>VLOOKUP(A263,'BalanceSheet 15-8-19'!$A$11:$CN$476,30,FALSE)</f>
        <v>0</v>
      </c>
      <c r="AE263" s="3">
        <f>VLOOKUP(A263,'BalanceSheet 15-8-19'!$A$11:$CN$476,31,FALSE)</f>
        <v>0</v>
      </c>
      <c r="AF263" s="3">
        <f>VLOOKUP(A263,'BalanceSheet 15-8-19'!$A$11:$CN$476,32,FALSE)</f>
        <v>0</v>
      </c>
      <c r="AG263" s="3">
        <f>VLOOKUP(A263,'BalanceSheet 15-8-19'!$A$11:$CN$476,33,FALSE)</f>
        <v>0</v>
      </c>
      <c r="AH263" s="3">
        <f>VLOOKUP(A263,'BalanceSheet 15-8-19'!$A$11:$CN$476,34,FALSE)</f>
        <v>0</v>
      </c>
      <c r="AI263" s="3">
        <f>VLOOKUP(A263,'BalanceSheet 15-8-19'!$A$11:$CN$476,35,FALSE)</f>
        <v>0</v>
      </c>
      <c r="AJ263" s="3">
        <f>VLOOKUP(A263,'BalanceSheet 15-8-19'!$A$11:$CN$476,36,FALSE)</f>
        <v>0</v>
      </c>
      <c r="AK263" s="3">
        <f>VLOOKUP(A263,'BalanceSheet 15-8-19'!$A$11:$CN$476,37,FALSE)</f>
        <v>0</v>
      </c>
      <c r="AL263" s="3">
        <f>VLOOKUP(A263,'BalanceSheet 15-8-19'!$A$11:$CN$476,38,FALSE)</f>
        <v>0</v>
      </c>
      <c r="AM263" s="3">
        <f>VLOOKUP(A263,'BalanceSheet 15-8-19'!$A$11:$CN$476,39,FALSE)</f>
        <v>0</v>
      </c>
      <c r="AN263" s="3">
        <f>VLOOKUP(A263,'BalanceSheet 15-8-19'!$A$11:$CN$476,40,FALSE)</f>
        <v>0</v>
      </c>
      <c r="AO263" s="3">
        <f>VLOOKUP(A263,'BalanceSheet 15-8-19'!$A$11:$CN$476,41,FALSE)</f>
        <v>0</v>
      </c>
      <c r="AP263" s="3">
        <f>VLOOKUP(A263,'BalanceSheet 15-8-19'!$A$11:$CN$476,42,FALSE)</f>
        <v>0</v>
      </c>
      <c r="AQ263" s="3">
        <f>VLOOKUP(A263,'BalanceSheet 15-8-19'!$A$11:$CN$476,43,FALSE)</f>
        <v>0</v>
      </c>
      <c r="AR263" s="3">
        <f>VLOOKUP(A263,'BalanceSheet 15-8-19'!$A$11:$CN$476,44,FALSE)</f>
        <v>0</v>
      </c>
      <c r="AS263" s="3">
        <f>VLOOKUP(A263,'BalanceSheet 15-8-19'!$A$11:$CN$476,45,FALSE)</f>
        <v>0</v>
      </c>
      <c r="AT263" s="3">
        <f>VLOOKUP(A263,'BalanceSheet 15-8-19'!$A$11:$CN$476,46,FALSE)</f>
        <v>0</v>
      </c>
      <c r="AU263" s="3">
        <f>VLOOKUP(A263,'BalanceSheet 15-8-19'!$A$11:$CN$476,47,FALSE)</f>
        <v>0</v>
      </c>
      <c r="AV263" s="3">
        <f>VLOOKUP(A263,'BalanceSheet 15-8-19'!$A$11:$CN$476,48,FALSE)</f>
        <v>0</v>
      </c>
      <c r="AW263" s="3">
        <f>VLOOKUP(A263,'BalanceSheet 15-8-19'!$A$11:$CN$476,49,FALSE)</f>
        <v>0</v>
      </c>
      <c r="AX263" s="3">
        <f>VLOOKUP(A263,'BalanceSheet 15-8-19'!$A$11:$CN$476,50,FALSE)</f>
        <v>0</v>
      </c>
      <c r="AY263" s="3">
        <f>VLOOKUP(A263,'BalanceSheet 15-8-19'!$A$11:$CN$476,51,FALSE)</f>
        <v>0</v>
      </c>
      <c r="AZ263" s="3">
        <f>VLOOKUP(A263,'BalanceSheet 15-8-19'!$A$11:$CN$476,52,FALSE)</f>
        <v>0</v>
      </c>
      <c r="BA263" s="3">
        <f>VLOOKUP(A263,'BalanceSheet 15-8-19'!$A$11:$CN$476,53,FALSE)</f>
        <v>0</v>
      </c>
      <c r="BB263" s="3">
        <f>VLOOKUP(A263,'BalanceSheet 15-8-19'!$A$11:$CN$476,54,FALSE)</f>
        <v>0</v>
      </c>
      <c r="BC263" s="3">
        <f>VLOOKUP(A263,'BalanceSheet 15-8-19'!$A$11:$CN$476,55,FALSE)</f>
        <v>0</v>
      </c>
      <c r="BD263" s="3">
        <f>VLOOKUP(A263,'BalanceSheet 15-8-19'!$A$11:$CN$476,56,FALSE)</f>
        <v>0</v>
      </c>
      <c r="BE263" s="3">
        <f>VLOOKUP(A263,'BalanceSheet 15-8-19'!$A$11:$CN$476,57,FALSE)</f>
        <v>0</v>
      </c>
      <c r="BF263" s="3">
        <f>VLOOKUP(A263,'BalanceSheet 15-8-19'!$A$11:$CN$476,58,FALSE)</f>
        <v>0</v>
      </c>
      <c r="BG263" s="12">
        <f>VLOOKUP(A263,'BalanceSheet 15-8-19'!$A$11:$CN$476,59,FALSE)</f>
        <v>0</v>
      </c>
      <c r="BH263" s="3">
        <f>VLOOKUP(A263,'BalanceSheet 15-8-19'!$A$11:$CN$476,60,FALSE)</f>
        <v>0</v>
      </c>
      <c r="BI263" s="3">
        <f>VLOOKUP(A263,'BalanceSheet 15-8-19'!$A$11:$CN$476,61,FALSE)</f>
        <v>0</v>
      </c>
      <c r="BJ263" s="3">
        <f>VLOOKUP(A263,'BalanceSheet 15-8-19'!$A$11:$CN$476,62,FALSE)</f>
        <v>0</v>
      </c>
      <c r="BK263" s="3"/>
      <c r="BL263" s="3">
        <f>VLOOKUP(A263,'BalanceSheet 15-8-19'!$A$11:$CN$476,64,FALSE)</f>
        <v>0</v>
      </c>
      <c r="BM263" s="3">
        <f>VLOOKUP(A263,'BalanceSheet 15-8-19'!$A$11:$CN$476,65,FALSE)</f>
        <v>0</v>
      </c>
      <c r="BN263" s="3">
        <f>VLOOKUP(A263,'BalanceSheet 15-8-19'!$A$11:$CN$476,66,FALSE)</f>
        <v>0</v>
      </c>
      <c r="BO263" s="3">
        <f>VLOOKUP(A263,'BalanceSheet 15-8-19'!$A$11:$CN$476,67,FALSE)</f>
        <v>0</v>
      </c>
      <c r="BP263" s="3">
        <f>VLOOKUP(A263,'BalanceSheet 15-8-19'!$A$11:$CN$476,68,FALSE)</f>
        <v>0</v>
      </c>
      <c r="BQ263" s="3">
        <f>VLOOKUP(A263,'BalanceSheet 15-8-19'!$A$11:$CN$476,69,FALSE)</f>
        <v>0</v>
      </c>
      <c r="BR263" s="3">
        <f>VLOOKUP(A263,'BalanceSheet 15-8-19'!$A$11:$CN$476,70,FALSE)</f>
        <v>0</v>
      </c>
      <c r="BS263" s="3">
        <f>VLOOKUP(A263,'BalanceSheet 15-8-19'!$A$11:$CN$476,71,FALSE)</f>
        <v>0</v>
      </c>
      <c r="BT263" s="3">
        <f>VLOOKUP(A263,'BalanceSheet 15-8-19'!$A$11:$CN$476,72,FALSE)</f>
        <v>0</v>
      </c>
      <c r="BU263" s="3">
        <f>VLOOKUP(A263,'BalanceSheet 15-8-19'!$A$11:$CN$476,73,FALSE)</f>
        <v>0</v>
      </c>
      <c r="BV263" s="3">
        <f>VLOOKUP(A263,'BalanceSheet 15-8-19'!$A$11:$CN$476,74,FALSE)</f>
        <v>0</v>
      </c>
      <c r="BW263" s="3">
        <f>VLOOKUP(A263,'BalanceSheet 15-8-19'!$A$11:$CN$476,75,FALSE)</f>
        <v>0</v>
      </c>
      <c r="BX263" s="3">
        <f>VLOOKUP(A263,'BalanceSheet 15-8-19'!$A$11:$CN$476,76,FALSE)</f>
        <v>0</v>
      </c>
      <c r="BY263" s="3">
        <f>VLOOKUP(A263,'BalanceSheet 15-8-19'!$A$11:$CN$476,77,FALSE)</f>
        <v>0</v>
      </c>
      <c r="BZ263" s="3">
        <f>VLOOKUP(A263,'BalanceSheet 15-8-19'!$A$11:$CN$476,78,FALSE)</f>
        <v>0</v>
      </c>
      <c r="CA263" s="3">
        <f>VLOOKUP(A263,'BalanceSheet 15-8-19'!$A$11:$CN$476,79,FALSE)</f>
        <v>0</v>
      </c>
      <c r="CB263" s="3">
        <f>VLOOKUP(A263,'BalanceSheet 15-8-19'!$A$11:$CN$476,80,FALSE)</f>
        <v>0</v>
      </c>
      <c r="CC263" s="3">
        <f>VLOOKUP(A263,'BalanceSheet 15-8-19'!$A$11:$CN$476,81,FALSE)</f>
        <v>0</v>
      </c>
      <c r="CD263" s="3">
        <f>VLOOKUP(A263,'BalanceSheet 15-8-19'!$A$11:$CN$476,82,FALSE)</f>
        <v>0</v>
      </c>
      <c r="CE263" s="3">
        <f>VLOOKUP(A263,'BalanceSheet 15-8-19'!$A$11:$CN$476,83,FALSE)</f>
        <v>0</v>
      </c>
      <c r="CF263" s="3">
        <f>VLOOKUP(A263,'BalanceSheet 15-8-19'!$A$11:$CN$476,84,FALSE)</f>
        <v>0</v>
      </c>
      <c r="CG263" s="3">
        <f>VLOOKUP(A263,'BalanceSheet 15-8-19'!$A$11:$CN$476,85,FALSE)</f>
        <v>0</v>
      </c>
      <c r="CH263" s="3">
        <f>VLOOKUP(A263,'BalanceSheet 15-8-19'!$A$11:$CN$476,86,FALSE)</f>
        <v>0</v>
      </c>
      <c r="CI263" s="3">
        <f>VLOOKUP(A263,'BalanceSheet 15-8-19'!$A$11:$CN$476,87,FALSE)</f>
        <v>0</v>
      </c>
      <c r="CJ263" s="3">
        <f>VLOOKUP(A263,'BalanceSheet 15-8-19'!$A$11:$CN$476,88,FALSE)</f>
        <v>0</v>
      </c>
      <c r="CK263" s="3">
        <f>VLOOKUP(A263,'BalanceSheet 15-8-19'!$A$11:$CN$476,89,FALSE)</f>
        <v>0</v>
      </c>
      <c r="CL263" s="3">
        <f>VLOOKUP(A263,'BalanceSheet 15-8-19'!$A$11:$CN$476,90,FALSE)</f>
        <v>0</v>
      </c>
      <c r="CM263" s="3">
        <f>VLOOKUP(A263,'BalanceSheet 15-8-19'!$A$11:$CN$476,91,FALSE)</f>
        <v>0</v>
      </c>
      <c r="CN263" s="3">
        <f>VLOOKUP(A263,'BalanceSheet 15-8-19'!$A$11:$CS$476,92,FALSE)</f>
        <v>0</v>
      </c>
      <c r="CO263" s="3">
        <f>VLOOKUP(A263,'BalanceSheet 15-8-19'!$A$11:$CS$476,93,FALSE)</f>
        <v>0</v>
      </c>
      <c r="CP263" s="3">
        <f>VLOOKUP(A263,'BalanceSheet 15-8-19'!$A$11:$CS$476,94,FALSE)</f>
        <v>0</v>
      </c>
      <c r="CQ263" s="3">
        <f>VLOOKUP(A263,'BalanceSheet 15-8-19'!$A$11:$CS$476,95,FALSE)</f>
        <v>0</v>
      </c>
      <c r="CR263" s="3">
        <f>VLOOKUP(A263,'BalanceSheet 15-8-19'!$A$11:$CS$476,96,FALSE)</f>
        <v>0</v>
      </c>
      <c r="CS263" s="3">
        <f t="shared" si="20"/>
        <v>0</v>
      </c>
      <c r="CU263" s="19">
        <f>CS263-('BalanceSheet 15-8-19'!CS263-'BalanceSheet 15-8-19'!CV263-'BalanceSheet 15-8-19'!CW263)</f>
        <v>0</v>
      </c>
      <c r="CW263" s="132">
        <f t="shared" si="21"/>
        <v>0</v>
      </c>
      <c r="CZ263" s="148">
        <f>HLOOKUP(A263,CJE!$I$5:$TV$2054,2050, FALSE)</f>
        <v>-310000</v>
      </c>
      <c r="DB263" s="148">
        <f t="shared" si="22"/>
        <v>-310000</v>
      </c>
    </row>
    <row r="264" spans="1:106" x14ac:dyDescent="0.2">
      <c r="A264" s="3" t="str">
        <f>'BalanceSheet 15-8-19'!A264</f>
        <v>300-101-42 - REAL FORWARD PTE LTD</v>
      </c>
      <c r="B264" s="3">
        <f>VLOOKUP(A264,'BalanceSheet 15-8-19'!$A$11:$CN$476,2,FALSE)</f>
        <v>0</v>
      </c>
      <c r="C264" s="3">
        <f>VLOOKUP(A264,'BalanceSheet 15-8-19'!$A$11:$CN$476,3,FALSE)</f>
        <v>0</v>
      </c>
      <c r="D264" s="3">
        <f>VLOOKUP(A264,'BalanceSheet 15-8-19'!$A$11:$CN$476,4,FALSE)</f>
        <v>0</v>
      </c>
      <c r="E264" s="3">
        <f>VLOOKUP(A264,'BalanceSheet 15-8-19'!$A$11:$CN$476,5,FALSE)</f>
        <v>0</v>
      </c>
      <c r="F264" s="3">
        <f>VLOOKUP(A264,'BalanceSheet 15-8-19'!$A$11:$CN$476,6,FALSE)</f>
        <v>0</v>
      </c>
      <c r="G264" s="3">
        <f>VLOOKUP(A264,'BalanceSheet 15-8-19'!$A$11:$CN$476,7,FALSE)</f>
        <v>0</v>
      </c>
      <c r="H264" s="3">
        <f>VLOOKUP(A264,'BalanceSheet 15-8-19'!$A$11:$CN$476,8,FALSE)</f>
        <v>0</v>
      </c>
      <c r="I264" s="3">
        <f>VLOOKUP(A264,'BalanceSheet 15-8-19'!$A$11:$CN$476,9,FALSE)</f>
        <v>0</v>
      </c>
      <c r="J264" s="3"/>
      <c r="K264" s="3">
        <f>VLOOKUP(A264,'BalanceSheet 15-8-19'!$A$11:$CN$476,11,FALSE)</f>
        <v>0</v>
      </c>
      <c r="L264" s="3">
        <f>VLOOKUP(A264,'BalanceSheet 15-8-19'!$A$11:$CN$476,12,FALSE)</f>
        <v>0</v>
      </c>
      <c r="M264" s="3">
        <f>VLOOKUP(A264,'BalanceSheet 15-8-19'!$A$11:$CN$476,13,FALSE)</f>
        <v>0</v>
      </c>
      <c r="N264" s="3">
        <f>VLOOKUP(A264,'BalanceSheet 15-8-19'!$A$11:$CN$476,14,FALSE)</f>
        <v>0</v>
      </c>
      <c r="O264" s="3">
        <f>VLOOKUP(A264,'BalanceSheet 15-8-19'!$A$11:$CN$476,15,FALSE)</f>
        <v>0</v>
      </c>
      <c r="P264" s="3">
        <f>VLOOKUP(A264,'BalanceSheet 15-8-19'!$A$11:$CN$476,16,FALSE)</f>
        <v>0</v>
      </c>
      <c r="Q264" s="3">
        <f>VLOOKUP(A264,'BalanceSheet 15-8-19'!$A$11:$CN$476,17,FALSE)</f>
        <v>0</v>
      </c>
      <c r="R264" s="3">
        <f>VLOOKUP(A264,'BalanceSheet 15-8-19'!$A$11:$CN$476,18,FALSE)</f>
        <v>0</v>
      </c>
      <c r="S264" s="3">
        <f>VLOOKUP(A264,'BalanceSheet 15-8-19'!$A$11:$CN$476,19,FALSE)</f>
        <v>0</v>
      </c>
      <c r="T264" s="3">
        <f>VLOOKUP(A264,'BalanceSheet 15-8-19'!$A$11:$CN$476,20,FALSE)</f>
        <v>0</v>
      </c>
      <c r="U264" s="3">
        <f>VLOOKUP(A264,'BalanceSheet 15-8-19'!$A$11:$CN$476,21,FALSE)</f>
        <v>0</v>
      </c>
      <c r="V264" s="3">
        <f>VLOOKUP(A264,'BalanceSheet 15-8-19'!$A$11:$CN$476,22,FALSE)</f>
        <v>0</v>
      </c>
      <c r="W264" s="3">
        <f>VLOOKUP(A264,'BalanceSheet 15-8-19'!$A$11:$CN$476,23,FALSE)</f>
        <v>0</v>
      </c>
      <c r="X264" s="3">
        <f>VLOOKUP(A264,'BalanceSheet 15-8-19'!$A$11:$CN$476,24,FALSE)</f>
        <v>0</v>
      </c>
      <c r="Y264" s="3">
        <f>VLOOKUP(A264,'BalanceSheet 15-8-19'!$A$11:$CN$476,25,FALSE)</f>
        <v>0</v>
      </c>
      <c r="Z264" s="3">
        <f>VLOOKUP(A264,'BalanceSheet 15-8-19'!$A$11:$CN$476,26,FALSE)</f>
        <v>0</v>
      </c>
      <c r="AA264" s="3">
        <f>VLOOKUP(A264,'BalanceSheet 15-8-19'!$A$11:$CN$476,27,FALSE)</f>
        <v>0</v>
      </c>
      <c r="AB264" s="3">
        <f>VLOOKUP(A264,'BalanceSheet 15-8-19'!$A$11:$CN$476,28,FALSE)</f>
        <v>0</v>
      </c>
      <c r="AC264" s="3">
        <f>VLOOKUP(A264,'BalanceSheet 15-8-19'!$A$11:$CN$476,29,FALSE)</f>
        <v>0</v>
      </c>
      <c r="AD264" s="3">
        <f>VLOOKUP(A264,'BalanceSheet 15-8-19'!$A$11:$CN$476,30,FALSE)</f>
        <v>0</v>
      </c>
      <c r="AE264" s="3">
        <f>VLOOKUP(A264,'BalanceSheet 15-8-19'!$A$11:$CN$476,31,FALSE)</f>
        <v>0</v>
      </c>
      <c r="AF264" s="3">
        <f>VLOOKUP(A264,'BalanceSheet 15-8-19'!$A$11:$CN$476,32,FALSE)</f>
        <v>0</v>
      </c>
      <c r="AG264" s="3">
        <f>VLOOKUP(A264,'BalanceSheet 15-8-19'!$A$11:$CN$476,33,FALSE)</f>
        <v>0</v>
      </c>
      <c r="AH264" s="3">
        <f>VLOOKUP(A264,'BalanceSheet 15-8-19'!$A$11:$CN$476,34,FALSE)</f>
        <v>0</v>
      </c>
      <c r="AI264" s="3">
        <f>VLOOKUP(A264,'BalanceSheet 15-8-19'!$A$11:$CN$476,35,FALSE)</f>
        <v>0</v>
      </c>
      <c r="AJ264" s="3">
        <f>VLOOKUP(A264,'BalanceSheet 15-8-19'!$A$11:$CN$476,36,FALSE)</f>
        <v>0</v>
      </c>
      <c r="AK264" s="3">
        <f>VLOOKUP(A264,'BalanceSheet 15-8-19'!$A$11:$CN$476,37,FALSE)</f>
        <v>0</v>
      </c>
      <c r="AL264" s="3">
        <f>VLOOKUP(A264,'BalanceSheet 15-8-19'!$A$11:$CN$476,38,FALSE)</f>
        <v>0</v>
      </c>
      <c r="AM264" s="3">
        <f>VLOOKUP(A264,'BalanceSheet 15-8-19'!$A$11:$CN$476,39,FALSE)</f>
        <v>0</v>
      </c>
      <c r="AN264" s="3">
        <f>VLOOKUP(A264,'BalanceSheet 15-8-19'!$A$11:$CN$476,40,FALSE)</f>
        <v>0</v>
      </c>
      <c r="AO264" s="3">
        <f>VLOOKUP(A264,'BalanceSheet 15-8-19'!$A$11:$CN$476,41,FALSE)</f>
        <v>0</v>
      </c>
      <c r="AP264" s="3">
        <f>VLOOKUP(A264,'BalanceSheet 15-8-19'!$A$11:$CN$476,42,FALSE)</f>
        <v>0</v>
      </c>
      <c r="AQ264" s="3">
        <f>VLOOKUP(A264,'BalanceSheet 15-8-19'!$A$11:$CN$476,43,FALSE)</f>
        <v>0</v>
      </c>
      <c r="AR264" s="3">
        <f>VLOOKUP(A264,'BalanceSheet 15-8-19'!$A$11:$CN$476,44,FALSE)</f>
        <v>0</v>
      </c>
      <c r="AS264" s="3">
        <f>VLOOKUP(A264,'BalanceSheet 15-8-19'!$A$11:$CN$476,45,FALSE)</f>
        <v>0</v>
      </c>
      <c r="AT264" s="3">
        <f>VLOOKUP(A264,'BalanceSheet 15-8-19'!$A$11:$CN$476,46,FALSE)</f>
        <v>0</v>
      </c>
      <c r="AU264" s="3">
        <f>VLOOKUP(A264,'BalanceSheet 15-8-19'!$A$11:$CN$476,47,FALSE)</f>
        <v>0</v>
      </c>
      <c r="AV264" s="3">
        <f>VLOOKUP(A264,'BalanceSheet 15-8-19'!$A$11:$CN$476,48,FALSE)</f>
        <v>0</v>
      </c>
      <c r="AW264" s="3">
        <f>VLOOKUP(A264,'BalanceSheet 15-8-19'!$A$11:$CN$476,49,FALSE)</f>
        <v>0</v>
      </c>
      <c r="AX264" s="3">
        <f>VLOOKUP(A264,'BalanceSheet 15-8-19'!$A$11:$CN$476,50,FALSE)</f>
        <v>0</v>
      </c>
      <c r="AY264" s="3">
        <f>VLOOKUP(A264,'BalanceSheet 15-8-19'!$A$11:$CN$476,51,FALSE)</f>
        <v>0</v>
      </c>
      <c r="AZ264" s="3">
        <f>VLOOKUP(A264,'BalanceSheet 15-8-19'!$A$11:$CN$476,52,FALSE)</f>
        <v>0</v>
      </c>
      <c r="BA264" s="3">
        <f>VLOOKUP(A264,'BalanceSheet 15-8-19'!$A$11:$CN$476,53,FALSE)</f>
        <v>0</v>
      </c>
      <c r="BB264" s="3">
        <f>VLOOKUP(A264,'BalanceSheet 15-8-19'!$A$11:$CN$476,54,FALSE)</f>
        <v>0</v>
      </c>
      <c r="BC264" s="3">
        <f>VLOOKUP(A264,'BalanceSheet 15-8-19'!$A$11:$CN$476,55,FALSE)</f>
        <v>0</v>
      </c>
      <c r="BD264" s="3">
        <f>VLOOKUP(A264,'BalanceSheet 15-8-19'!$A$11:$CN$476,56,FALSE)</f>
        <v>0</v>
      </c>
      <c r="BE264" s="3">
        <f>VLOOKUP(A264,'BalanceSheet 15-8-19'!$A$11:$CN$476,57,FALSE)</f>
        <v>0</v>
      </c>
      <c r="BF264" s="3">
        <f>VLOOKUP(A264,'BalanceSheet 15-8-19'!$A$11:$CN$476,58,FALSE)</f>
        <v>0</v>
      </c>
      <c r="BG264" s="12">
        <f>VLOOKUP(A264,'BalanceSheet 15-8-19'!$A$11:$CN$476,59,FALSE)</f>
        <v>0</v>
      </c>
      <c r="BH264" s="3">
        <f>VLOOKUP(A264,'BalanceSheet 15-8-19'!$A$11:$CN$476,60,FALSE)</f>
        <v>0</v>
      </c>
      <c r="BI264" s="3">
        <f>VLOOKUP(A264,'BalanceSheet 15-8-19'!$A$11:$CN$476,61,FALSE)</f>
        <v>0</v>
      </c>
      <c r="BJ264" s="3">
        <f>VLOOKUP(A264,'BalanceSheet 15-8-19'!$A$11:$CN$476,62,FALSE)</f>
        <v>0</v>
      </c>
      <c r="BK264" s="3"/>
      <c r="BL264" s="3">
        <f>VLOOKUP(A264,'BalanceSheet 15-8-19'!$A$11:$CN$476,64,FALSE)</f>
        <v>0</v>
      </c>
      <c r="BM264" s="3">
        <f>VLOOKUP(A264,'BalanceSheet 15-8-19'!$A$11:$CN$476,65,FALSE)</f>
        <v>0</v>
      </c>
      <c r="BN264" s="3">
        <f>VLOOKUP(A264,'BalanceSheet 15-8-19'!$A$11:$CN$476,66,FALSE)</f>
        <v>0</v>
      </c>
      <c r="BO264" s="3">
        <f>VLOOKUP(A264,'BalanceSheet 15-8-19'!$A$11:$CN$476,67,FALSE)</f>
        <v>0</v>
      </c>
      <c r="BP264" s="3">
        <f>VLOOKUP(A264,'BalanceSheet 15-8-19'!$A$11:$CN$476,68,FALSE)</f>
        <v>0</v>
      </c>
      <c r="BQ264" s="3">
        <f>VLOOKUP(A264,'BalanceSheet 15-8-19'!$A$11:$CN$476,69,FALSE)</f>
        <v>0</v>
      </c>
      <c r="BR264" s="3">
        <f>VLOOKUP(A264,'BalanceSheet 15-8-19'!$A$11:$CN$476,70,FALSE)</f>
        <v>0</v>
      </c>
      <c r="BS264" s="3">
        <f>VLOOKUP(A264,'BalanceSheet 15-8-19'!$A$11:$CN$476,71,FALSE)</f>
        <v>0</v>
      </c>
      <c r="BT264" s="3">
        <f>VLOOKUP(A264,'BalanceSheet 15-8-19'!$A$11:$CN$476,72,FALSE)</f>
        <v>0</v>
      </c>
      <c r="BU264" s="3">
        <f>VLOOKUP(A264,'BalanceSheet 15-8-19'!$A$11:$CN$476,73,FALSE)</f>
        <v>0</v>
      </c>
      <c r="BV264" s="3">
        <f>VLOOKUP(A264,'BalanceSheet 15-8-19'!$A$11:$CN$476,74,FALSE)</f>
        <v>0</v>
      </c>
      <c r="BW264" s="3">
        <f>VLOOKUP(A264,'BalanceSheet 15-8-19'!$A$11:$CN$476,75,FALSE)</f>
        <v>0</v>
      </c>
      <c r="BX264" s="3">
        <f>VLOOKUP(A264,'BalanceSheet 15-8-19'!$A$11:$CN$476,76,FALSE)</f>
        <v>0</v>
      </c>
      <c r="BY264" s="3">
        <f>VLOOKUP(A264,'BalanceSheet 15-8-19'!$A$11:$CN$476,77,FALSE)</f>
        <v>0</v>
      </c>
      <c r="BZ264" s="3">
        <f>VLOOKUP(A264,'BalanceSheet 15-8-19'!$A$11:$CN$476,78,FALSE)</f>
        <v>0</v>
      </c>
      <c r="CA264" s="3">
        <f>VLOOKUP(A264,'BalanceSheet 15-8-19'!$A$11:$CN$476,79,FALSE)</f>
        <v>0</v>
      </c>
      <c r="CB264" s="3">
        <f>VLOOKUP(A264,'BalanceSheet 15-8-19'!$A$11:$CN$476,80,FALSE)</f>
        <v>0</v>
      </c>
      <c r="CC264" s="3">
        <f>VLOOKUP(A264,'BalanceSheet 15-8-19'!$A$11:$CN$476,81,FALSE)</f>
        <v>0</v>
      </c>
      <c r="CD264" s="3">
        <f>VLOOKUP(A264,'BalanceSheet 15-8-19'!$A$11:$CN$476,82,FALSE)</f>
        <v>0</v>
      </c>
      <c r="CE264" s="3">
        <f>VLOOKUP(A264,'BalanceSheet 15-8-19'!$A$11:$CN$476,83,FALSE)</f>
        <v>0</v>
      </c>
      <c r="CF264" s="3">
        <f>VLOOKUP(A264,'BalanceSheet 15-8-19'!$A$11:$CN$476,84,FALSE)</f>
        <v>0</v>
      </c>
      <c r="CG264" s="3">
        <f>VLOOKUP(A264,'BalanceSheet 15-8-19'!$A$11:$CN$476,85,FALSE)</f>
        <v>0</v>
      </c>
      <c r="CH264" s="3">
        <f>VLOOKUP(A264,'BalanceSheet 15-8-19'!$A$11:$CN$476,86,FALSE)</f>
        <v>0</v>
      </c>
      <c r="CI264" s="3">
        <f>VLOOKUP(A264,'BalanceSheet 15-8-19'!$A$11:$CN$476,87,FALSE)</f>
        <v>0</v>
      </c>
      <c r="CJ264" s="3">
        <f>VLOOKUP(A264,'BalanceSheet 15-8-19'!$A$11:$CN$476,88,FALSE)</f>
        <v>0</v>
      </c>
      <c r="CK264" s="3">
        <f>VLOOKUP(A264,'BalanceSheet 15-8-19'!$A$11:$CN$476,89,FALSE)</f>
        <v>0</v>
      </c>
      <c r="CL264" s="3">
        <f>VLOOKUP(A264,'BalanceSheet 15-8-19'!$A$11:$CN$476,90,FALSE)</f>
        <v>0</v>
      </c>
      <c r="CM264" s="3">
        <f>VLOOKUP(A264,'BalanceSheet 15-8-19'!$A$11:$CN$476,91,FALSE)</f>
        <v>0</v>
      </c>
      <c r="CN264" s="3">
        <f>VLOOKUP(A264,'BalanceSheet 15-8-19'!$A$11:$CS$476,92,FALSE)</f>
        <v>0</v>
      </c>
      <c r="CO264" s="3">
        <f>VLOOKUP(A264,'BalanceSheet 15-8-19'!$A$11:$CS$476,93,FALSE)</f>
        <v>0</v>
      </c>
      <c r="CP264" s="3">
        <f>VLOOKUP(A264,'BalanceSheet 15-8-19'!$A$11:$CS$476,94,FALSE)</f>
        <v>0</v>
      </c>
      <c r="CQ264" s="3">
        <f>VLOOKUP(A264,'BalanceSheet 15-8-19'!$A$11:$CS$476,95,FALSE)</f>
        <v>0</v>
      </c>
      <c r="CR264" s="3">
        <f>VLOOKUP(A264,'BalanceSheet 15-8-19'!$A$11:$CS$476,96,FALSE)</f>
        <v>0</v>
      </c>
      <c r="CS264" s="3">
        <f t="shared" si="20"/>
        <v>0</v>
      </c>
      <c r="CU264" s="19">
        <f>CS264-('BalanceSheet 15-8-19'!CS264-'BalanceSheet 15-8-19'!CV264-'BalanceSheet 15-8-19'!CW264)</f>
        <v>0</v>
      </c>
      <c r="CW264" s="132">
        <f t="shared" si="21"/>
        <v>0</v>
      </c>
      <c r="CZ264" s="148">
        <f>HLOOKUP(A264,CJE!$I$5:$TV$2054,2050, FALSE)</f>
        <v>-195000</v>
      </c>
      <c r="DB264" s="148">
        <f t="shared" si="22"/>
        <v>-195000</v>
      </c>
    </row>
    <row r="265" spans="1:106" x14ac:dyDescent="0.2">
      <c r="A265" s="3" t="str">
        <f>'BalanceSheet 15-8-19'!A265</f>
        <v>300-101-44 - Reapra Agriculture &amp; Food Pte Ltd</v>
      </c>
      <c r="B265" s="3">
        <f>VLOOKUP(A265,'BalanceSheet 15-8-19'!$A$11:$CN$476,2,FALSE)</f>
        <v>0</v>
      </c>
      <c r="C265" s="3">
        <f>VLOOKUP(A265,'BalanceSheet 15-8-19'!$A$11:$CN$476,3,FALSE)</f>
        <v>0</v>
      </c>
      <c r="D265" s="3">
        <f>VLOOKUP(A265,'BalanceSheet 15-8-19'!$A$11:$CN$476,4,FALSE)</f>
        <v>0</v>
      </c>
      <c r="E265" s="3">
        <f>VLOOKUP(A265,'BalanceSheet 15-8-19'!$A$11:$CN$476,5,FALSE)</f>
        <v>0</v>
      </c>
      <c r="F265" s="3">
        <f>VLOOKUP(A265,'BalanceSheet 15-8-19'!$A$11:$CN$476,6,FALSE)</f>
        <v>0</v>
      </c>
      <c r="G265" s="3">
        <f>VLOOKUP(A265,'BalanceSheet 15-8-19'!$A$11:$CN$476,7,FALSE)</f>
        <v>0</v>
      </c>
      <c r="H265" s="3">
        <f>VLOOKUP(A265,'BalanceSheet 15-8-19'!$A$11:$CN$476,8,FALSE)</f>
        <v>0</v>
      </c>
      <c r="I265" s="3">
        <f>VLOOKUP(A265,'BalanceSheet 15-8-19'!$A$11:$CN$476,9,FALSE)</f>
        <v>0</v>
      </c>
      <c r="J265" s="3"/>
      <c r="K265" s="3">
        <f>VLOOKUP(A265,'BalanceSheet 15-8-19'!$A$11:$CN$476,11,FALSE)</f>
        <v>0</v>
      </c>
      <c r="L265" s="3">
        <f>VLOOKUP(A265,'BalanceSheet 15-8-19'!$A$11:$CN$476,12,FALSE)</f>
        <v>0</v>
      </c>
      <c r="M265" s="3">
        <f>VLOOKUP(A265,'BalanceSheet 15-8-19'!$A$11:$CN$476,13,FALSE)</f>
        <v>0</v>
      </c>
      <c r="N265" s="3">
        <f>VLOOKUP(A265,'BalanceSheet 15-8-19'!$A$11:$CN$476,14,FALSE)</f>
        <v>0</v>
      </c>
      <c r="O265" s="3">
        <f>VLOOKUP(A265,'BalanceSheet 15-8-19'!$A$11:$CN$476,15,FALSE)</f>
        <v>0</v>
      </c>
      <c r="P265" s="3">
        <f>VLOOKUP(A265,'BalanceSheet 15-8-19'!$A$11:$CN$476,16,FALSE)</f>
        <v>0</v>
      </c>
      <c r="Q265" s="3">
        <f>VLOOKUP(A265,'BalanceSheet 15-8-19'!$A$11:$CN$476,17,FALSE)</f>
        <v>0</v>
      </c>
      <c r="R265" s="3">
        <f>VLOOKUP(A265,'BalanceSheet 15-8-19'!$A$11:$CN$476,18,FALSE)</f>
        <v>0</v>
      </c>
      <c r="S265" s="3">
        <f>VLOOKUP(A265,'BalanceSheet 15-8-19'!$A$11:$CN$476,19,FALSE)</f>
        <v>0</v>
      </c>
      <c r="T265" s="3">
        <f>VLOOKUP(A265,'BalanceSheet 15-8-19'!$A$11:$CN$476,20,FALSE)</f>
        <v>0</v>
      </c>
      <c r="U265" s="3">
        <f>VLOOKUP(A265,'BalanceSheet 15-8-19'!$A$11:$CN$476,21,FALSE)</f>
        <v>0</v>
      </c>
      <c r="V265" s="3">
        <f>VLOOKUP(A265,'BalanceSheet 15-8-19'!$A$11:$CN$476,22,FALSE)</f>
        <v>0</v>
      </c>
      <c r="W265" s="3">
        <f>VLOOKUP(A265,'BalanceSheet 15-8-19'!$A$11:$CN$476,23,FALSE)</f>
        <v>0</v>
      </c>
      <c r="X265" s="3">
        <f>VLOOKUP(A265,'BalanceSheet 15-8-19'!$A$11:$CN$476,24,FALSE)</f>
        <v>0</v>
      </c>
      <c r="Y265" s="3">
        <f>VLOOKUP(A265,'BalanceSheet 15-8-19'!$A$11:$CN$476,25,FALSE)</f>
        <v>0</v>
      </c>
      <c r="Z265" s="3">
        <f>VLOOKUP(A265,'BalanceSheet 15-8-19'!$A$11:$CN$476,26,FALSE)</f>
        <v>0</v>
      </c>
      <c r="AA265" s="3">
        <f>VLOOKUP(A265,'BalanceSheet 15-8-19'!$A$11:$CN$476,27,FALSE)</f>
        <v>0</v>
      </c>
      <c r="AB265" s="3">
        <f>VLOOKUP(A265,'BalanceSheet 15-8-19'!$A$11:$CN$476,28,FALSE)</f>
        <v>0</v>
      </c>
      <c r="AC265" s="3">
        <f>VLOOKUP(A265,'BalanceSheet 15-8-19'!$A$11:$CN$476,29,FALSE)</f>
        <v>0</v>
      </c>
      <c r="AD265" s="3">
        <f>VLOOKUP(A265,'BalanceSheet 15-8-19'!$A$11:$CN$476,30,FALSE)</f>
        <v>0</v>
      </c>
      <c r="AE265" s="3">
        <f>VLOOKUP(A265,'BalanceSheet 15-8-19'!$A$11:$CN$476,31,FALSE)</f>
        <v>0</v>
      </c>
      <c r="AF265" s="3">
        <f>VLOOKUP(A265,'BalanceSheet 15-8-19'!$A$11:$CN$476,32,FALSE)</f>
        <v>0</v>
      </c>
      <c r="AG265" s="3">
        <f>VLOOKUP(A265,'BalanceSheet 15-8-19'!$A$11:$CN$476,33,FALSE)</f>
        <v>0</v>
      </c>
      <c r="AH265" s="3">
        <f>VLOOKUP(A265,'BalanceSheet 15-8-19'!$A$11:$CN$476,34,FALSE)</f>
        <v>0</v>
      </c>
      <c r="AI265" s="3">
        <f>VLOOKUP(A265,'BalanceSheet 15-8-19'!$A$11:$CN$476,35,FALSE)</f>
        <v>0</v>
      </c>
      <c r="AJ265" s="3">
        <f>VLOOKUP(A265,'BalanceSheet 15-8-19'!$A$11:$CN$476,36,FALSE)</f>
        <v>0</v>
      </c>
      <c r="AK265" s="3">
        <f>VLOOKUP(A265,'BalanceSheet 15-8-19'!$A$11:$CN$476,37,FALSE)</f>
        <v>0</v>
      </c>
      <c r="AL265" s="3">
        <f>VLOOKUP(A265,'BalanceSheet 15-8-19'!$A$11:$CN$476,38,FALSE)</f>
        <v>0</v>
      </c>
      <c r="AM265" s="3">
        <f>VLOOKUP(A265,'BalanceSheet 15-8-19'!$A$11:$CN$476,39,FALSE)</f>
        <v>0</v>
      </c>
      <c r="AN265" s="3">
        <f>VLOOKUP(A265,'BalanceSheet 15-8-19'!$A$11:$CN$476,40,FALSE)</f>
        <v>0</v>
      </c>
      <c r="AO265" s="3">
        <f>VLOOKUP(A265,'BalanceSheet 15-8-19'!$A$11:$CN$476,41,FALSE)</f>
        <v>0</v>
      </c>
      <c r="AP265" s="3">
        <f>VLOOKUP(A265,'BalanceSheet 15-8-19'!$A$11:$CN$476,42,FALSE)</f>
        <v>0</v>
      </c>
      <c r="AQ265" s="3">
        <f>VLOOKUP(A265,'BalanceSheet 15-8-19'!$A$11:$CN$476,43,FALSE)</f>
        <v>0</v>
      </c>
      <c r="AR265" s="3">
        <f>VLOOKUP(A265,'BalanceSheet 15-8-19'!$A$11:$CN$476,44,FALSE)</f>
        <v>0</v>
      </c>
      <c r="AS265" s="3">
        <f>VLOOKUP(A265,'BalanceSheet 15-8-19'!$A$11:$CN$476,45,FALSE)</f>
        <v>0</v>
      </c>
      <c r="AT265" s="3">
        <f>VLOOKUP(A265,'BalanceSheet 15-8-19'!$A$11:$CN$476,46,FALSE)</f>
        <v>0</v>
      </c>
      <c r="AU265" s="3">
        <f>VLOOKUP(A265,'BalanceSheet 15-8-19'!$A$11:$CN$476,47,FALSE)</f>
        <v>0</v>
      </c>
      <c r="AV265" s="3">
        <f>VLOOKUP(A265,'BalanceSheet 15-8-19'!$A$11:$CN$476,48,FALSE)</f>
        <v>0</v>
      </c>
      <c r="AW265" s="3">
        <f>VLOOKUP(A265,'BalanceSheet 15-8-19'!$A$11:$CN$476,49,FALSE)</f>
        <v>0</v>
      </c>
      <c r="AX265" s="3">
        <f>VLOOKUP(A265,'BalanceSheet 15-8-19'!$A$11:$CN$476,50,FALSE)</f>
        <v>0</v>
      </c>
      <c r="AY265" s="3">
        <f>VLOOKUP(A265,'BalanceSheet 15-8-19'!$A$11:$CN$476,51,FALSE)</f>
        <v>0</v>
      </c>
      <c r="AZ265" s="3">
        <f>VLOOKUP(A265,'BalanceSheet 15-8-19'!$A$11:$CN$476,52,FALSE)</f>
        <v>0</v>
      </c>
      <c r="BA265" s="3">
        <f>VLOOKUP(A265,'BalanceSheet 15-8-19'!$A$11:$CN$476,53,FALSE)</f>
        <v>0</v>
      </c>
      <c r="BB265" s="3">
        <f>VLOOKUP(A265,'BalanceSheet 15-8-19'!$A$11:$CN$476,54,FALSE)</f>
        <v>0</v>
      </c>
      <c r="BC265" s="3">
        <f>VLOOKUP(A265,'BalanceSheet 15-8-19'!$A$11:$CN$476,55,FALSE)</f>
        <v>0</v>
      </c>
      <c r="BD265" s="3">
        <f>VLOOKUP(A265,'BalanceSheet 15-8-19'!$A$11:$CN$476,56,FALSE)</f>
        <v>0</v>
      </c>
      <c r="BE265" s="3">
        <f>VLOOKUP(A265,'BalanceSheet 15-8-19'!$A$11:$CN$476,57,FALSE)</f>
        <v>0</v>
      </c>
      <c r="BF265" s="3">
        <f>VLOOKUP(A265,'BalanceSheet 15-8-19'!$A$11:$CN$476,58,FALSE)</f>
        <v>0</v>
      </c>
      <c r="BG265" s="12">
        <f>VLOOKUP(A265,'BalanceSheet 15-8-19'!$A$11:$CN$476,59,FALSE)</f>
        <v>0</v>
      </c>
      <c r="BH265" s="3">
        <f>VLOOKUP(A265,'BalanceSheet 15-8-19'!$A$11:$CN$476,60,FALSE)</f>
        <v>0</v>
      </c>
      <c r="BI265" s="3">
        <f>VLOOKUP(A265,'BalanceSheet 15-8-19'!$A$11:$CN$476,61,FALSE)</f>
        <v>0</v>
      </c>
      <c r="BJ265" s="3">
        <f>VLOOKUP(A265,'BalanceSheet 15-8-19'!$A$11:$CN$476,62,FALSE)</f>
        <v>0</v>
      </c>
      <c r="BK265" s="3"/>
      <c r="BL265" s="3">
        <f>VLOOKUP(A265,'BalanceSheet 15-8-19'!$A$11:$CN$476,64,FALSE)</f>
        <v>0</v>
      </c>
      <c r="BM265" s="3">
        <f>VLOOKUP(A265,'BalanceSheet 15-8-19'!$A$11:$CN$476,65,FALSE)</f>
        <v>0</v>
      </c>
      <c r="BN265" s="3">
        <f>VLOOKUP(A265,'BalanceSheet 15-8-19'!$A$11:$CN$476,66,FALSE)</f>
        <v>0</v>
      </c>
      <c r="BO265" s="3">
        <f>VLOOKUP(A265,'BalanceSheet 15-8-19'!$A$11:$CN$476,67,FALSE)</f>
        <v>0</v>
      </c>
      <c r="BP265" s="3">
        <f>VLOOKUP(A265,'BalanceSheet 15-8-19'!$A$11:$CN$476,68,FALSE)</f>
        <v>0</v>
      </c>
      <c r="BQ265" s="3">
        <f>VLOOKUP(A265,'BalanceSheet 15-8-19'!$A$11:$CN$476,69,FALSE)</f>
        <v>0</v>
      </c>
      <c r="BR265" s="3">
        <f>VLOOKUP(A265,'BalanceSheet 15-8-19'!$A$11:$CN$476,70,FALSE)</f>
        <v>0</v>
      </c>
      <c r="BS265" s="3">
        <f>VLOOKUP(A265,'BalanceSheet 15-8-19'!$A$11:$CN$476,71,FALSE)</f>
        <v>0</v>
      </c>
      <c r="BT265" s="3">
        <f>VLOOKUP(A265,'BalanceSheet 15-8-19'!$A$11:$CN$476,72,FALSE)</f>
        <v>0</v>
      </c>
      <c r="BU265" s="3">
        <f>VLOOKUP(A265,'BalanceSheet 15-8-19'!$A$11:$CN$476,73,FALSE)</f>
        <v>0</v>
      </c>
      <c r="BV265" s="3">
        <f>VLOOKUP(A265,'BalanceSheet 15-8-19'!$A$11:$CN$476,74,FALSE)</f>
        <v>0</v>
      </c>
      <c r="BW265" s="3">
        <f>VLOOKUP(A265,'BalanceSheet 15-8-19'!$A$11:$CN$476,75,FALSE)</f>
        <v>0</v>
      </c>
      <c r="BX265" s="3">
        <f>VLOOKUP(A265,'BalanceSheet 15-8-19'!$A$11:$CN$476,76,FALSE)</f>
        <v>0</v>
      </c>
      <c r="BY265" s="3">
        <f>VLOOKUP(A265,'BalanceSheet 15-8-19'!$A$11:$CN$476,77,FALSE)</f>
        <v>0</v>
      </c>
      <c r="BZ265" s="3">
        <f>VLOOKUP(A265,'BalanceSheet 15-8-19'!$A$11:$CN$476,78,FALSE)</f>
        <v>0</v>
      </c>
      <c r="CA265" s="3">
        <f>VLOOKUP(A265,'BalanceSheet 15-8-19'!$A$11:$CN$476,79,FALSE)</f>
        <v>0</v>
      </c>
      <c r="CB265" s="3">
        <f>VLOOKUP(A265,'BalanceSheet 15-8-19'!$A$11:$CN$476,80,FALSE)</f>
        <v>0</v>
      </c>
      <c r="CC265" s="3">
        <f>VLOOKUP(A265,'BalanceSheet 15-8-19'!$A$11:$CN$476,81,FALSE)</f>
        <v>0</v>
      </c>
      <c r="CD265" s="3">
        <f>VLOOKUP(A265,'BalanceSheet 15-8-19'!$A$11:$CN$476,82,FALSE)</f>
        <v>0</v>
      </c>
      <c r="CE265" s="3">
        <f>VLOOKUP(A265,'BalanceSheet 15-8-19'!$A$11:$CN$476,83,FALSE)</f>
        <v>0</v>
      </c>
      <c r="CF265" s="3">
        <f>VLOOKUP(A265,'BalanceSheet 15-8-19'!$A$11:$CN$476,84,FALSE)</f>
        <v>0</v>
      </c>
      <c r="CG265" s="3">
        <f>VLOOKUP(A265,'BalanceSheet 15-8-19'!$A$11:$CN$476,85,FALSE)</f>
        <v>0</v>
      </c>
      <c r="CH265" s="3">
        <f>VLOOKUP(A265,'BalanceSheet 15-8-19'!$A$11:$CN$476,86,FALSE)</f>
        <v>0</v>
      </c>
      <c r="CI265" s="3">
        <f>VLOOKUP(A265,'BalanceSheet 15-8-19'!$A$11:$CN$476,87,FALSE)</f>
        <v>0</v>
      </c>
      <c r="CJ265" s="3">
        <f>VLOOKUP(A265,'BalanceSheet 15-8-19'!$A$11:$CN$476,88,FALSE)</f>
        <v>0</v>
      </c>
      <c r="CK265" s="3">
        <f>VLOOKUP(A265,'BalanceSheet 15-8-19'!$A$11:$CN$476,89,FALSE)</f>
        <v>0</v>
      </c>
      <c r="CL265" s="3">
        <f>VLOOKUP(A265,'BalanceSheet 15-8-19'!$A$11:$CN$476,90,FALSE)</f>
        <v>0</v>
      </c>
      <c r="CM265" s="3">
        <f>VLOOKUP(A265,'BalanceSheet 15-8-19'!$A$11:$CN$476,91,FALSE)</f>
        <v>0</v>
      </c>
      <c r="CN265" s="3">
        <f>VLOOKUP(A265,'BalanceSheet 15-8-19'!$A$11:$CS$476,92,FALSE)</f>
        <v>0</v>
      </c>
      <c r="CO265" s="3">
        <f>VLOOKUP(A265,'BalanceSheet 15-8-19'!$A$11:$CS$476,93,FALSE)</f>
        <v>0</v>
      </c>
      <c r="CP265" s="3">
        <f>VLOOKUP(A265,'BalanceSheet 15-8-19'!$A$11:$CS$476,94,FALSE)</f>
        <v>0</v>
      </c>
      <c r="CQ265" s="3">
        <f>VLOOKUP(A265,'BalanceSheet 15-8-19'!$A$11:$CS$476,95,FALSE)</f>
        <v>0</v>
      </c>
      <c r="CR265" s="3">
        <f>VLOOKUP(A265,'BalanceSheet 15-8-19'!$A$11:$CS$476,96,FALSE)</f>
        <v>0</v>
      </c>
      <c r="CS265" s="3">
        <f t="shared" si="20"/>
        <v>0</v>
      </c>
      <c r="CU265" s="19">
        <f>CS265-('BalanceSheet 15-8-19'!CS265-'BalanceSheet 15-8-19'!CV265-'BalanceSheet 15-8-19'!CW265)</f>
        <v>0</v>
      </c>
      <c r="CW265" s="132">
        <f t="shared" si="21"/>
        <v>0</v>
      </c>
      <c r="CZ265" s="148">
        <f>HLOOKUP(A265,CJE!$I$5:$TV$2054,2050, FALSE)</f>
        <v>-1473544.1579964501</v>
      </c>
      <c r="DB265" s="148">
        <f t="shared" si="22"/>
        <v>-1473544.1579964501</v>
      </c>
    </row>
    <row r="266" spans="1:106" x14ac:dyDescent="0.2">
      <c r="A266" s="3" t="str">
        <f>'BalanceSheet 15-8-19'!A266</f>
        <v>300-101-45 - Reapra Asset Management Pte Ltd</v>
      </c>
      <c r="B266" s="3">
        <f>VLOOKUP(A266,'BalanceSheet 15-8-19'!$A$11:$CN$476,2,FALSE)</f>
        <v>0</v>
      </c>
      <c r="C266" s="3">
        <f>VLOOKUP(A266,'BalanceSheet 15-8-19'!$A$11:$CN$476,3,FALSE)</f>
        <v>0</v>
      </c>
      <c r="D266" s="3">
        <f>VLOOKUP(A266,'BalanceSheet 15-8-19'!$A$11:$CN$476,4,FALSE)</f>
        <v>0</v>
      </c>
      <c r="E266" s="3">
        <f>VLOOKUP(A266,'BalanceSheet 15-8-19'!$A$11:$CN$476,5,FALSE)</f>
        <v>0</v>
      </c>
      <c r="F266" s="3">
        <f>VLOOKUP(A266,'BalanceSheet 15-8-19'!$A$11:$CN$476,6,FALSE)</f>
        <v>0</v>
      </c>
      <c r="G266" s="3">
        <f>VLOOKUP(A266,'BalanceSheet 15-8-19'!$A$11:$CN$476,7,FALSE)</f>
        <v>0</v>
      </c>
      <c r="H266" s="3">
        <f>VLOOKUP(A266,'BalanceSheet 15-8-19'!$A$11:$CN$476,8,FALSE)</f>
        <v>0</v>
      </c>
      <c r="I266" s="3">
        <f>VLOOKUP(A266,'BalanceSheet 15-8-19'!$A$11:$CN$476,9,FALSE)</f>
        <v>0</v>
      </c>
      <c r="J266" s="3"/>
      <c r="K266" s="3">
        <f>VLOOKUP(A266,'BalanceSheet 15-8-19'!$A$11:$CN$476,11,FALSE)</f>
        <v>0</v>
      </c>
      <c r="L266" s="3">
        <f>VLOOKUP(A266,'BalanceSheet 15-8-19'!$A$11:$CN$476,12,FALSE)</f>
        <v>0</v>
      </c>
      <c r="M266" s="3">
        <f>VLOOKUP(A266,'BalanceSheet 15-8-19'!$A$11:$CN$476,13,FALSE)</f>
        <v>0</v>
      </c>
      <c r="N266" s="3">
        <f>VLOOKUP(A266,'BalanceSheet 15-8-19'!$A$11:$CN$476,14,FALSE)</f>
        <v>0</v>
      </c>
      <c r="O266" s="3">
        <f>VLOOKUP(A266,'BalanceSheet 15-8-19'!$A$11:$CN$476,15,FALSE)</f>
        <v>0</v>
      </c>
      <c r="P266" s="3">
        <f>VLOOKUP(A266,'BalanceSheet 15-8-19'!$A$11:$CN$476,16,FALSE)</f>
        <v>0</v>
      </c>
      <c r="Q266" s="3">
        <f>VLOOKUP(A266,'BalanceSheet 15-8-19'!$A$11:$CN$476,17,FALSE)</f>
        <v>0</v>
      </c>
      <c r="R266" s="3">
        <f>VLOOKUP(A266,'BalanceSheet 15-8-19'!$A$11:$CN$476,18,FALSE)</f>
        <v>0</v>
      </c>
      <c r="S266" s="3">
        <f>VLOOKUP(A266,'BalanceSheet 15-8-19'!$A$11:$CN$476,19,FALSE)</f>
        <v>0</v>
      </c>
      <c r="T266" s="3">
        <f>VLOOKUP(A266,'BalanceSheet 15-8-19'!$A$11:$CN$476,20,FALSE)</f>
        <v>0</v>
      </c>
      <c r="U266" s="3">
        <f>VLOOKUP(A266,'BalanceSheet 15-8-19'!$A$11:$CN$476,21,FALSE)</f>
        <v>0</v>
      </c>
      <c r="V266" s="3">
        <f>VLOOKUP(A266,'BalanceSheet 15-8-19'!$A$11:$CN$476,22,FALSE)</f>
        <v>0</v>
      </c>
      <c r="W266" s="3">
        <f>VLOOKUP(A266,'BalanceSheet 15-8-19'!$A$11:$CN$476,23,FALSE)</f>
        <v>0</v>
      </c>
      <c r="X266" s="3">
        <f>VLOOKUP(A266,'BalanceSheet 15-8-19'!$A$11:$CN$476,24,FALSE)</f>
        <v>0</v>
      </c>
      <c r="Y266" s="3">
        <f>VLOOKUP(A266,'BalanceSheet 15-8-19'!$A$11:$CN$476,25,FALSE)</f>
        <v>0</v>
      </c>
      <c r="Z266" s="3">
        <f>VLOOKUP(A266,'BalanceSheet 15-8-19'!$A$11:$CN$476,26,FALSE)</f>
        <v>0</v>
      </c>
      <c r="AA266" s="3">
        <f>VLOOKUP(A266,'BalanceSheet 15-8-19'!$A$11:$CN$476,27,FALSE)</f>
        <v>0</v>
      </c>
      <c r="AB266" s="3">
        <f>VLOOKUP(A266,'BalanceSheet 15-8-19'!$A$11:$CN$476,28,FALSE)</f>
        <v>0</v>
      </c>
      <c r="AC266" s="3">
        <f>VLOOKUP(A266,'BalanceSheet 15-8-19'!$A$11:$CN$476,29,FALSE)</f>
        <v>0</v>
      </c>
      <c r="AD266" s="3">
        <f>VLOOKUP(A266,'BalanceSheet 15-8-19'!$A$11:$CN$476,30,FALSE)</f>
        <v>0</v>
      </c>
      <c r="AE266" s="3">
        <f>VLOOKUP(A266,'BalanceSheet 15-8-19'!$A$11:$CN$476,31,FALSE)</f>
        <v>0</v>
      </c>
      <c r="AF266" s="3">
        <f>VLOOKUP(A266,'BalanceSheet 15-8-19'!$A$11:$CN$476,32,FALSE)</f>
        <v>0</v>
      </c>
      <c r="AG266" s="3">
        <f>VLOOKUP(A266,'BalanceSheet 15-8-19'!$A$11:$CN$476,33,FALSE)</f>
        <v>0</v>
      </c>
      <c r="AH266" s="3">
        <f>VLOOKUP(A266,'BalanceSheet 15-8-19'!$A$11:$CN$476,34,FALSE)</f>
        <v>0</v>
      </c>
      <c r="AI266" s="3">
        <f>VLOOKUP(A266,'BalanceSheet 15-8-19'!$A$11:$CN$476,35,FALSE)</f>
        <v>0</v>
      </c>
      <c r="AJ266" s="3">
        <f>VLOOKUP(A266,'BalanceSheet 15-8-19'!$A$11:$CN$476,36,FALSE)</f>
        <v>0</v>
      </c>
      <c r="AK266" s="3">
        <f>VLOOKUP(A266,'BalanceSheet 15-8-19'!$A$11:$CN$476,37,FALSE)</f>
        <v>0</v>
      </c>
      <c r="AL266" s="3">
        <f>VLOOKUP(A266,'BalanceSheet 15-8-19'!$A$11:$CN$476,38,FALSE)</f>
        <v>0</v>
      </c>
      <c r="AM266" s="3">
        <f>VLOOKUP(A266,'BalanceSheet 15-8-19'!$A$11:$CN$476,39,FALSE)</f>
        <v>0</v>
      </c>
      <c r="AN266" s="3">
        <f>VLOOKUP(A266,'BalanceSheet 15-8-19'!$A$11:$CN$476,40,FALSE)</f>
        <v>0</v>
      </c>
      <c r="AO266" s="3">
        <f>VLOOKUP(A266,'BalanceSheet 15-8-19'!$A$11:$CN$476,41,FALSE)</f>
        <v>0</v>
      </c>
      <c r="AP266" s="3">
        <f>VLOOKUP(A266,'BalanceSheet 15-8-19'!$A$11:$CN$476,42,FALSE)</f>
        <v>0</v>
      </c>
      <c r="AQ266" s="3">
        <f>VLOOKUP(A266,'BalanceSheet 15-8-19'!$A$11:$CN$476,43,FALSE)</f>
        <v>0</v>
      </c>
      <c r="AR266" s="3">
        <f>VLOOKUP(A266,'BalanceSheet 15-8-19'!$A$11:$CN$476,44,FALSE)</f>
        <v>0</v>
      </c>
      <c r="AS266" s="3">
        <f>VLOOKUP(A266,'BalanceSheet 15-8-19'!$A$11:$CN$476,45,FALSE)</f>
        <v>0</v>
      </c>
      <c r="AT266" s="3">
        <f>VLOOKUP(A266,'BalanceSheet 15-8-19'!$A$11:$CN$476,46,FALSE)</f>
        <v>0</v>
      </c>
      <c r="AU266" s="3">
        <f>VLOOKUP(A266,'BalanceSheet 15-8-19'!$A$11:$CN$476,47,FALSE)</f>
        <v>0</v>
      </c>
      <c r="AV266" s="3">
        <f>VLOOKUP(A266,'BalanceSheet 15-8-19'!$A$11:$CN$476,48,FALSE)</f>
        <v>0</v>
      </c>
      <c r="AW266" s="3">
        <f>VLOOKUP(A266,'BalanceSheet 15-8-19'!$A$11:$CN$476,49,FALSE)</f>
        <v>0</v>
      </c>
      <c r="AX266" s="3">
        <f>VLOOKUP(A266,'BalanceSheet 15-8-19'!$A$11:$CN$476,50,FALSE)</f>
        <v>0</v>
      </c>
      <c r="AY266" s="3">
        <f>VLOOKUP(A266,'BalanceSheet 15-8-19'!$A$11:$CN$476,51,FALSE)</f>
        <v>0</v>
      </c>
      <c r="AZ266" s="3">
        <f>VLOOKUP(A266,'BalanceSheet 15-8-19'!$A$11:$CN$476,52,FALSE)</f>
        <v>0</v>
      </c>
      <c r="BA266" s="3">
        <f>VLOOKUP(A266,'BalanceSheet 15-8-19'!$A$11:$CN$476,53,FALSE)</f>
        <v>0</v>
      </c>
      <c r="BB266" s="3">
        <f>VLOOKUP(A266,'BalanceSheet 15-8-19'!$A$11:$CN$476,54,FALSE)</f>
        <v>0</v>
      </c>
      <c r="BC266" s="3">
        <f>VLOOKUP(A266,'BalanceSheet 15-8-19'!$A$11:$CN$476,55,FALSE)</f>
        <v>0</v>
      </c>
      <c r="BD266" s="3">
        <f>VLOOKUP(A266,'BalanceSheet 15-8-19'!$A$11:$CN$476,56,FALSE)</f>
        <v>0</v>
      </c>
      <c r="BE266" s="3">
        <f>VLOOKUP(A266,'BalanceSheet 15-8-19'!$A$11:$CN$476,57,FALSE)</f>
        <v>0</v>
      </c>
      <c r="BF266" s="3">
        <f>VLOOKUP(A266,'BalanceSheet 15-8-19'!$A$11:$CN$476,58,FALSE)</f>
        <v>0</v>
      </c>
      <c r="BG266" s="12">
        <f>VLOOKUP(A266,'BalanceSheet 15-8-19'!$A$11:$CN$476,59,FALSE)</f>
        <v>0</v>
      </c>
      <c r="BH266" s="3">
        <f>VLOOKUP(A266,'BalanceSheet 15-8-19'!$A$11:$CN$476,60,FALSE)</f>
        <v>0</v>
      </c>
      <c r="BI266" s="3">
        <f>VLOOKUP(A266,'BalanceSheet 15-8-19'!$A$11:$CN$476,61,FALSE)</f>
        <v>0</v>
      </c>
      <c r="BJ266" s="3">
        <f>VLOOKUP(A266,'BalanceSheet 15-8-19'!$A$11:$CN$476,62,FALSE)</f>
        <v>0</v>
      </c>
      <c r="BK266" s="3"/>
      <c r="BL266" s="3">
        <f>VLOOKUP(A266,'BalanceSheet 15-8-19'!$A$11:$CN$476,64,FALSE)</f>
        <v>0</v>
      </c>
      <c r="BM266" s="3">
        <f>VLOOKUP(A266,'BalanceSheet 15-8-19'!$A$11:$CN$476,65,FALSE)</f>
        <v>0</v>
      </c>
      <c r="BN266" s="3">
        <f>VLOOKUP(A266,'BalanceSheet 15-8-19'!$A$11:$CN$476,66,FALSE)</f>
        <v>0</v>
      </c>
      <c r="BO266" s="3">
        <f>VLOOKUP(A266,'BalanceSheet 15-8-19'!$A$11:$CN$476,67,FALSE)</f>
        <v>0</v>
      </c>
      <c r="BP266" s="3">
        <f>VLOOKUP(A266,'BalanceSheet 15-8-19'!$A$11:$CN$476,68,FALSE)</f>
        <v>0</v>
      </c>
      <c r="BQ266" s="3">
        <f>VLOOKUP(A266,'BalanceSheet 15-8-19'!$A$11:$CN$476,69,FALSE)</f>
        <v>0</v>
      </c>
      <c r="BR266" s="3">
        <f>VLOOKUP(A266,'BalanceSheet 15-8-19'!$A$11:$CN$476,70,FALSE)</f>
        <v>0</v>
      </c>
      <c r="BS266" s="3">
        <f>VLOOKUP(A266,'BalanceSheet 15-8-19'!$A$11:$CN$476,71,FALSE)</f>
        <v>0</v>
      </c>
      <c r="BT266" s="3">
        <f>VLOOKUP(A266,'BalanceSheet 15-8-19'!$A$11:$CN$476,72,FALSE)</f>
        <v>0</v>
      </c>
      <c r="BU266" s="3">
        <f>VLOOKUP(A266,'BalanceSheet 15-8-19'!$A$11:$CN$476,73,FALSE)</f>
        <v>0</v>
      </c>
      <c r="BV266" s="3">
        <f>VLOOKUP(A266,'BalanceSheet 15-8-19'!$A$11:$CN$476,74,FALSE)</f>
        <v>0</v>
      </c>
      <c r="BW266" s="3">
        <f>VLOOKUP(A266,'BalanceSheet 15-8-19'!$A$11:$CN$476,75,FALSE)</f>
        <v>0</v>
      </c>
      <c r="BX266" s="3">
        <f>VLOOKUP(A266,'BalanceSheet 15-8-19'!$A$11:$CN$476,76,FALSE)</f>
        <v>0</v>
      </c>
      <c r="BY266" s="3">
        <f>VLOOKUP(A266,'BalanceSheet 15-8-19'!$A$11:$CN$476,77,FALSE)</f>
        <v>0</v>
      </c>
      <c r="BZ266" s="3">
        <f>VLOOKUP(A266,'BalanceSheet 15-8-19'!$A$11:$CN$476,78,FALSE)</f>
        <v>0</v>
      </c>
      <c r="CA266" s="3">
        <f>VLOOKUP(A266,'BalanceSheet 15-8-19'!$A$11:$CN$476,79,FALSE)</f>
        <v>0</v>
      </c>
      <c r="CB266" s="3">
        <f>VLOOKUP(A266,'BalanceSheet 15-8-19'!$A$11:$CN$476,80,FALSE)</f>
        <v>0</v>
      </c>
      <c r="CC266" s="3">
        <f>VLOOKUP(A266,'BalanceSheet 15-8-19'!$A$11:$CN$476,81,FALSE)</f>
        <v>0</v>
      </c>
      <c r="CD266" s="3">
        <f>VLOOKUP(A266,'BalanceSheet 15-8-19'!$A$11:$CN$476,82,FALSE)</f>
        <v>0</v>
      </c>
      <c r="CE266" s="3">
        <f>VLOOKUP(A266,'BalanceSheet 15-8-19'!$A$11:$CN$476,83,FALSE)</f>
        <v>0</v>
      </c>
      <c r="CF266" s="3">
        <f>VLOOKUP(A266,'BalanceSheet 15-8-19'!$A$11:$CN$476,84,FALSE)</f>
        <v>0</v>
      </c>
      <c r="CG266" s="3">
        <f>VLOOKUP(A266,'BalanceSheet 15-8-19'!$A$11:$CN$476,85,FALSE)</f>
        <v>0</v>
      </c>
      <c r="CH266" s="3">
        <f>VLOOKUP(A266,'BalanceSheet 15-8-19'!$A$11:$CN$476,86,FALSE)</f>
        <v>0</v>
      </c>
      <c r="CI266" s="3">
        <f>VLOOKUP(A266,'BalanceSheet 15-8-19'!$A$11:$CN$476,87,FALSE)</f>
        <v>0</v>
      </c>
      <c r="CJ266" s="3">
        <f>VLOOKUP(A266,'BalanceSheet 15-8-19'!$A$11:$CN$476,88,FALSE)</f>
        <v>0</v>
      </c>
      <c r="CK266" s="3">
        <f>VLOOKUP(A266,'BalanceSheet 15-8-19'!$A$11:$CN$476,89,FALSE)</f>
        <v>0</v>
      </c>
      <c r="CL266" s="3">
        <f>VLOOKUP(A266,'BalanceSheet 15-8-19'!$A$11:$CN$476,90,FALSE)</f>
        <v>0</v>
      </c>
      <c r="CM266" s="3">
        <f>VLOOKUP(A266,'BalanceSheet 15-8-19'!$A$11:$CN$476,91,FALSE)</f>
        <v>0</v>
      </c>
      <c r="CN266" s="3">
        <f>VLOOKUP(A266,'BalanceSheet 15-8-19'!$A$11:$CS$476,92,FALSE)</f>
        <v>0</v>
      </c>
      <c r="CO266" s="3">
        <f>VLOOKUP(A266,'BalanceSheet 15-8-19'!$A$11:$CS$476,93,FALSE)</f>
        <v>0</v>
      </c>
      <c r="CP266" s="3">
        <f>VLOOKUP(A266,'BalanceSheet 15-8-19'!$A$11:$CS$476,94,FALSE)</f>
        <v>0</v>
      </c>
      <c r="CQ266" s="3">
        <f>VLOOKUP(A266,'BalanceSheet 15-8-19'!$A$11:$CS$476,95,FALSE)</f>
        <v>0</v>
      </c>
      <c r="CR266" s="3">
        <f>VLOOKUP(A266,'BalanceSheet 15-8-19'!$A$11:$CS$476,96,FALSE)</f>
        <v>0</v>
      </c>
      <c r="CS266" s="3">
        <f t="shared" si="20"/>
        <v>0</v>
      </c>
      <c r="CU266" s="19">
        <f>CS266-('BalanceSheet 15-8-19'!CS266-'BalanceSheet 15-8-19'!CV266-'BalanceSheet 15-8-19'!CW266)</f>
        <v>0</v>
      </c>
      <c r="CW266" s="132">
        <f t="shared" si="21"/>
        <v>0</v>
      </c>
      <c r="CZ266" s="148">
        <f>HLOOKUP(A266,CJE!$I$5:$TV$2054,2050, FALSE)</f>
        <v>-1473544.1579964501</v>
      </c>
      <c r="DB266" s="148">
        <f t="shared" si="22"/>
        <v>-1473544.1579964501</v>
      </c>
    </row>
    <row r="267" spans="1:106" x14ac:dyDescent="0.2">
      <c r="A267" s="3" t="str">
        <f>'BalanceSheet 15-8-19'!A267</f>
        <v>300-101-46 - Reapra Aviation Pte Ltd</v>
      </c>
      <c r="B267" s="3">
        <f>VLOOKUP(A267,'BalanceSheet 15-8-19'!$A$11:$CN$476,2,FALSE)</f>
        <v>0</v>
      </c>
      <c r="C267" s="3">
        <f>VLOOKUP(A267,'BalanceSheet 15-8-19'!$A$11:$CN$476,3,FALSE)</f>
        <v>0</v>
      </c>
      <c r="D267" s="3">
        <f>VLOOKUP(A267,'BalanceSheet 15-8-19'!$A$11:$CN$476,4,FALSE)</f>
        <v>0</v>
      </c>
      <c r="E267" s="3">
        <f>VLOOKUP(A267,'BalanceSheet 15-8-19'!$A$11:$CN$476,5,FALSE)</f>
        <v>0</v>
      </c>
      <c r="F267" s="3">
        <f>VLOOKUP(A267,'BalanceSheet 15-8-19'!$A$11:$CN$476,6,FALSE)</f>
        <v>0</v>
      </c>
      <c r="G267" s="3">
        <f>VLOOKUP(A267,'BalanceSheet 15-8-19'!$A$11:$CN$476,7,FALSE)</f>
        <v>0</v>
      </c>
      <c r="H267" s="3">
        <f>VLOOKUP(A267,'BalanceSheet 15-8-19'!$A$11:$CN$476,8,FALSE)</f>
        <v>0</v>
      </c>
      <c r="I267" s="3">
        <f>VLOOKUP(A267,'BalanceSheet 15-8-19'!$A$11:$CN$476,9,FALSE)</f>
        <v>0</v>
      </c>
      <c r="J267" s="3"/>
      <c r="K267" s="3">
        <f>VLOOKUP(A267,'BalanceSheet 15-8-19'!$A$11:$CN$476,11,FALSE)</f>
        <v>0</v>
      </c>
      <c r="L267" s="3">
        <f>VLOOKUP(A267,'BalanceSheet 15-8-19'!$A$11:$CN$476,12,FALSE)</f>
        <v>0</v>
      </c>
      <c r="M267" s="3">
        <f>VLOOKUP(A267,'BalanceSheet 15-8-19'!$A$11:$CN$476,13,FALSE)</f>
        <v>0</v>
      </c>
      <c r="N267" s="3">
        <f>VLOOKUP(A267,'BalanceSheet 15-8-19'!$A$11:$CN$476,14,FALSE)</f>
        <v>0</v>
      </c>
      <c r="O267" s="3">
        <f>VLOOKUP(A267,'BalanceSheet 15-8-19'!$A$11:$CN$476,15,FALSE)</f>
        <v>0</v>
      </c>
      <c r="P267" s="3">
        <f>VLOOKUP(A267,'BalanceSheet 15-8-19'!$A$11:$CN$476,16,FALSE)</f>
        <v>0</v>
      </c>
      <c r="Q267" s="3">
        <f>VLOOKUP(A267,'BalanceSheet 15-8-19'!$A$11:$CN$476,17,FALSE)</f>
        <v>0</v>
      </c>
      <c r="R267" s="3">
        <f>VLOOKUP(A267,'BalanceSheet 15-8-19'!$A$11:$CN$476,18,FALSE)</f>
        <v>0</v>
      </c>
      <c r="S267" s="3">
        <f>VLOOKUP(A267,'BalanceSheet 15-8-19'!$A$11:$CN$476,19,FALSE)</f>
        <v>0</v>
      </c>
      <c r="T267" s="3">
        <f>VLOOKUP(A267,'BalanceSheet 15-8-19'!$A$11:$CN$476,20,FALSE)</f>
        <v>0</v>
      </c>
      <c r="U267" s="3">
        <f>VLOOKUP(A267,'BalanceSheet 15-8-19'!$A$11:$CN$476,21,FALSE)</f>
        <v>0</v>
      </c>
      <c r="V267" s="3">
        <f>VLOOKUP(A267,'BalanceSheet 15-8-19'!$A$11:$CN$476,22,FALSE)</f>
        <v>0</v>
      </c>
      <c r="W267" s="3">
        <f>VLOOKUP(A267,'BalanceSheet 15-8-19'!$A$11:$CN$476,23,FALSE)</f>
        <v>0</v>
      </c>
      <c r="X267" s="3">
        <f>VLOOKUP(A267,'BalanceSheet 15-8-19'!$A$11:$CN$476,24,FALSE)</f>
        <v>0</v>
      </c>
      <c r="Y267" s="3">
        <f>VLOOKUP(A267,'BalanceSheet 15-8-19'!$A$11:$CN$476,25,FALSE)</f>
        <v>0</v>
      </c>
      <c r="Z267" s="3">
        <f>VLOOKUP(A267,'BalanceSheet 15-8-19'!$A$11:$CN$476,26,FALSE)</f>
        <v>0</v>
      </c>
      <c r="AA267" s="3">
        <f>VLOOKUP(A267,'BalanceSheet 15-8-19'!$A$11:$CN$476,27,FALSE)</f>
        <v>0</v>
      </c>
      <c r="AB267" s="3">
        <f>VLOOKUP(A267,'BalanceSheet 15-8-19'!$A$11:$CN$476,28,FALSE)</f>
        <v>0</v>
      </c>
      <c r="AC267" s="3">
        <f>VLOOKUP(A267,'BalanceSheet 15-8-19'!$A$11:$CN$476,29,FALSE)</f>
        <v>0</v>
      </c>
      <c r="AD267" s="3">
        <f>VLOOKUP(A267,'BalanceSheet 15-8-19'!$A$11:$CN$476,30,FALSE)</f>
        <v>0</v>
      </c>
      <c r="AE267" s="3">
        <f>VLOOKUP(A267,'BalanceSheet 15-8-19'!$A$11:$CN$476,31,FALSE)</f>
        <v>0</v>
      </c>
      <c r="AF267" s="3">
        <f>VLOOKUP(A267,'BalanceSheet 15-8-19'!$A$11:$CN$476,32,FALSE)</f>
        <v>0</v>
      </c>
      <c r="AG267" s="3">
        <f>VLOOKUP(A267,'BalanceSheet 15-8-19'!$A$11:$CN$476,33,FALSE)</f>
        <v>0</v>
      </c>
      <c r="AH267" s="3">
        <f>VLOOKUP(A267,'BalanceSheet 15-8-19'!$A$11:$CN$476,34,FALSE)</f>
        <v>0</v>
      </c>
      <c r="AI267" s="3">
        <f>VLOOKUP(A267,'BalanceSheet 15-8-19'!$A$11:$CN$476,35,FALSE)</f>
        <v>0</v>
      </c>
      <c r="AJ267" s="3">
        <f>VLOOKUP(A267,'BalanceSheet 15-8-19'!$A$11:$CN$476,36,FALSE)</f>
        <v>0</v>
      </c>
      <c r="AK267" s="3">
        <f>VLOOKUP(A267,'BalanceSheet 15-8-19'!$A$11:$CN$476,37,FALSE)</f>
        <v>0</v>
      </c>
      <c r="AL267" s="3">
        <f>VLOOKUP(A267,'BalanceSheet 15-8-19'!$A$11:$CN$476,38,FALSE)</f>
        <v>0</v>
      </c>
      <c r="AM267" s="3">
        <f>VLOOKUP(A267,'BalanceSheet 15-8-19'!$A$11:$CN$476,39,FALSE)</f>
        <v>0</v>
      </c>
      <c r="AN267" s="3">
        <f>VLOOKUP(A267,'BalanceSheet 15-8-19'!$A$11:$CN$476,40,FALSE)</f>
        <v>0</v>
      </c>
      <c r="AO267" s="3">
        <f>VLOOKUP(A267,'BalanceSheet 15-8-19'!$A$11:$CN$476,41,FALSE)</f>
        <v>0</v>
      </c>
      <c r="AP267" s="3">
        <f>VLOOKUP(A267,'BalanceSheet 15-8-19'!$A$11:$CN$476,42,FALSE)</f>
        <v>0</v>
      </c>
      <c r="AQ267" s="3">
        <f>VLOOKUP(A267,'BalanceSheet 15-8-19'!$A$11:$CN$476,43,FALSE)</f>
        <v>0</v>
      </c>
      <c r="AR267" s="3">
        <f>VLOOKUP(A267,'BalanceSheet 15-8-19'!$A$11:$CN$476,44,FALSE)</f>
        <v>0</v>
      </c>
      <c r="AS267" s="3">
        <f>VLOOKUP(A267,'BalanceSheet 15-8-19'!$A$11:$CN$476,45,FALSE)</f>
        <v>0</v>
      </c>
      <c r="AT267" s="3">
        <f>VLOOKUP(A267,'BalanceSheet 15-8-19'!$A$11:$CN$476,46,FALSE)</f>
        <v>0</v>
      </c>
      <c r="AU267" s="3">
        <f>VLOOKUP(A267,'BalanceSheet 15-8-19'!$A$11:$CN$476,47,FALSE)</f>
        <v>0</v>
      </c>
      <c r="AV267" s="3">
        <f>VLOOKUP(A267,'BalanceSheet 15-8-19'!$A$11:$CN$476,48,FALSE)</f>
        <v>0</v>
      </c>
      <c r="AW267" s="3">
        <f>VLOOKUP(A267,'BalanceSheet 15-8-19'!$A$11:$CN$476,49,FALSE)</f>
        <v>0</v>
      </c>
      <c r="AX267" s="3">
        <f>VLOOKUP(A267,'BalanceSheet 15-8-19'!$A$11:$CN$476,50,FALSE)</f>
        <v>0</v>
      </c>
      <c r="AY267" s="3">
        <f>VLOOKUP(A267,'BalanceSheet 15-8-19'!$A$11:$CN$476,51,FALSE)</f>
        <v>0</v>
      </c>
      <c r="AZ267" s="3">
        <f>VLOOKUP(A267,'BalanceSheet 15-8-19'!$A$11:$CN$476,52,FALSE)</f>
        <v>0</v>
      </c>
      <c r="BA267" s="3">
        <f>VLOOKUP(A267,'BalanceSheet 15-8-19'!$A$11:$CN$476,53,FALSE)</f>
        <v>0</v>
      </c>
      <c r="BB267" s="3">
        <f>VLOOKUP(A267,'BalanceSheet 15-8-19'!$A$11:$CN$476,54,FALSE)</f>
        <v>0</v>
      </c>
      <c r="BC267" s="3">
        <f>VLOOKUP(A267,'BalanceSheet 15-8-19'!$A$11:$CN$476,55,FALSE)</f>
        <v>0</v>
      </c>
      <c r="BD267" s="3">
        <f>VLOOKUP(A267,'BalanceSheet 15-8-19'!$A$11:$CN$476,56,FALSE)</f>
        <v>0</v>
      </c>
      <c r="BE267" s="3">
        <f>VLOOKUP(A267,'BalanceSheet 15-8-19'!$A$11:$CN$476,57,FALSE)</f>
        <v>0</v>
      </c>
      <c r="BF267" s="3">
        <f>VLOOKUP(A267,'BalanceSheet 15-8-19'!$A$11:$CN$476,58,FALSE)</f>
        <v>0</v>
      </c>
      <c r="BG267" s="12">
        <f>VLOOKUP(A267,'BalanceSheet 15-8-19'!$A$11:$CN$476,59,FALSE)</f>
        <v>0</v>
      </c>
      <c r="BH267" s="3">
        <f>VLOOKUP(A267,'BalanceSheet 15-8-19'!$A$11:$CN$476,60,FALSE)</f>
        <v>0</v>
      </c>
      <c r="BI267" s="3">
        <f>VLOOKUP(A267,'BalanceSheet 15-8-19'!$A$11:$CN$476,61,FALSE)</f>
        <v>0</v>
      </c>
      <c r="BJ267" s="3">
        <f>VLOOKUP(A267,'BalanceSheet 15-8-19'!$A$11:$CN$476,62,FALSE)</f>
        <v>0</v>
      </c>
      <c r="BK267" s="3"/>
      <c r="BL267" s="3">
        <f>VLOOKUP(A267,'BalanceSheet 15-8-19'!$A$11:$CN$476,64,FALSE)</f>
        <v>0</v>
      </c>
      <c r="BM267" s="3">
        <f>VLOOKUP(A267,'BalanceSheet 15-8-19'!$A$11:$CN$476,65,FALSE)</f>
        <v>0</v>
      </c>
      <c r="BN267" s="3">
        <f>VLOOKUP(A267,'BalanceSheet 15-8-19'!$A$11:$CN$476,66,FALSE)</f>
        <v>0</v>
      </c>
      <c r="BO267" s="3">
        <f>VLOOKUP(A267,'BalanceSheet 15-8-19'!$A$11:$CN$476,67,FALSE)</f>
        <v>0</v>
      </c>
      <c r="BP267" s="3">
        <f>VLOOKUP(A267,'BalanceSheet 15-8-19'!$A$11:$CN$476,68,FALSE)</f>
        <v>0</v>
      </c>
      <c r="BQ267" s="3">
        <f>VLOOKUP(A267,'BalanceSheet 15-8-19'!$A$11:$CN$476,69,FALSE)</f>
        <v>0</v>
      </c>
      <c r="BR267" s="3">
        <f>VLOOKUP(A267,'BalanceSheet 15-8-19'!$A$11:$CN$476,70,FALSE)</f>
        <v>0</v>
      </c>
      <c r="BS267" s="3">
        <f>VLOOKUP(A267,'BalanceSheet 15-8-19'!$A$11:$CN$476,71,FALSE)</f>
        <v>0</v>
      </c>
      <c r="BT267" s="3">
        <f>VLOOKUP(A267,'BalanceSheet 15-8-19'!$A$11:$CN$476,72,FALSE)</f>
        <v>0</v>
      </c>
      <c r="BU267" s="3">
        <f>VLOOKUP(A267,'BalanceSheet 15-8-19'!$A$11:$CN$476,73,FALSE)</f>
        <v>0</v>
      </c>
      <c r="BV267" s="3">
        <f>VLOOKUP(A267,'BalanceSheet 15-8-19'!$A$11:$CN$476,74,FALSE)</f>
        <v>0</v>
      </c>
      <c r="BW267" s="3">
        <f>VLOOKUP(A267,'BalanceSheet 15-8-19'!$A$11:$CN$476,75,FALSE)</f>
        <v>0</v>
      </c>
      <c r="BX267" s="3">
        <f>VLOOKUP(A267,'BalanceSheet 15-8-19'!$A$11:$CN$476,76,FALSE)</f>
        <v>0</v>
      </c>
      <c r="BY267" s="3">
        <f>VLOOKUP(A267,'BalanceSheet 15-8-19'!$A$11:$CN$476,77,FALSE)</f>
        <v>0</v>
      </c>
      <c r="BZ267" s="3">
        <f>VLOOKUP(A267,'BalanceSheet 15-8-19'!$A$11:$CN$476,78,FALSE)</f>
        <v>0</v>
      </c>
      <c r="CA267" s="3">
        <f>VLOOKUP(A267,'BalanceSheet 15-8-19'!$A$11:$CN$476,79,FALSE)</f>
        <v>0</v>
      </c>
      <c r="CB267" s="3">
        <f>VLOOKUP(A267,'BalanceSheet 15-8-19'!$A$11:$CN$476,80,FALSE)</f>
        <v>0</v>
      </c>
      <c r="CC267" s="3">
        <f>VLOOKUP(A267,'BalanceSheet 15-8-19'!$A$11:$CN$476,81,FALSE)</f>
        <v>0</v>
      </c>
      <c r="CD267" s="3">
        <f>VLOOKUP(A267,'BalanceSheet 15-8-19'!$A$11:$CN$476,82,FALSE)</f>
        <v>0</v>
      </c>
      <c r="CE267" s="3">
        <f>VLOOKUP(A267,'BalanceSheet 15-8-19'!$A$11:$CN$476,83,FALSE)</f>
        <v>0</v>
      </c>
      <c r="CF267" s="3">
        <f>VLOOKUP(A267,'BalanceSheet 15-8-19'!$A$11:$CN$476,84,FALSE)</f>
        <v>0</v>
      </c>
      <c r="CG267" s="3">
        <f>VLOOKUP(A267,'BalanceSheet 15-8-19'!$A$11:$CN$476,85,FALSE)</f>
        <v>0</v>
      </c>
      <c r="CH267" s="3">
        <f>VLOOKUP(A267,'BalanceSheet 15-8-19'!$A$11:$CN$476,86,FALSE)</f>
        <v>0</v>
      </c>
      <c r="CI267" s="3">
        <f>VLOOKUP(A267,'BalanceSheet 15-8-19'!$A$11:$CN$476,87,FALSE)</f>
        <v>0</v>
      </c>
      <c r="CJ267" s="3">
        <f>VLOOKUP(A267,'BalanceSheet 15-8-19'!$A$11:$CN$476,88,FALSE)</f>
        <v>0</v>
      </c>
      <c r="CK267" s="3">
        <f>VLOOKUP(A267,'BalanceSheet 15-8-19'!$A$11:$CN$476,89,FALSE)</f>
        <v>0</v>
      </c>
      <c r="CL267" s="3">
        <f>VLOOKUP(A267,'BalanceSheet 15-8-19'!$A$11:$CN$476,90,FALSE)</f>
        <v>0</v>
      </c>
      <c r="CM267" s="3">
        <f>VLOOKUP(A267,'BalanceSheet 15-8-19'!$A$11:$CN$476,91,FALSE)</f>
        <v>0</v>
      </c>
      <c r="CN267" s="3">
        <f>VLOOKUP(A267,'BalanceSheet 15-8-19'!$A$11:$CS$476,92,FALSE)</f>
        <v>0</v>
      </c>
      <c r="CO267" s="3">
        <f>VLOOKUP(A267,'BalanceSheet 15-8-19'!$A$11:$CS$476,93,FALSE)</f>
        <v>0</v>
      </c>
      <c r="CP267" s="3">
        <f>VLOOKUP(A267,'BalanceSheet 15-8-19'!$A$11:$CS$476,94,FALSE)</f>
        <v>0</v>
      </c>
      <c r="CQ267" s="3">
        <f>VLOOKUP(A267,'BalanceSheet 15-8-19'!$A$11:$CS$476,95,FALSE)</f>
        <v>0</v>
      </c>
      <c r="CR267" s="3">
        <f>VLOOKUP(A267,'BalanceSheet 15-8-19'!$A$11:$CS$476,96,FALSE)</f>
        <v>0</v>
      </c>
      <c r="CS267" s="3">
        <f t="shared" si="20"/>
        <v>0</v>
      </c>
      <c r="CU267" s="19">
        <f>CS267-('BalanceSheet 15-8-19'!CS267-'BalanceSheet 15-8-19'!CV267-'BalanceSheet 15-8-19'!CW267)</f>
        <v>0</v>
      </c>
      <c r="CW267" s="132">
        <f t="shared" si="21"/>
        <v>0</v>
      </c>
      <c r="CZ267" s="148">
        <f>HLOOKUP(A267,CJE!$I$5:$TV$2054,2050, FALSE)</f>
        <v>-1473544.1579964501</v>
      </c>
      <c r="DB267" s="148">
        <f t="shared" si="22"/>
        <v>-1473544.1579964501</v>
      </c>
    </row>
    <row r="268" spans="1:106" x14ac:dyDescent="0.2">
      <c r="A268" s="3" t="str">
        <f>'BalanceSheet 15-8-19'!A268</f>
        <v>300-101-47 - Reapra Beauty Pte Ltd</v>
      </c>
      <c r="B268" s="3">
        <f>VLOOKUP(A268,'BalanceSheet 15-8-19'!$A$11:$CN$476,2,FALSE)</f>
        <v>0</v>
      </c>
      <c r="C268" s="3">
        <f>VLOOKUP(A268,'BalanceSheet 15-8-19'!$A$11:$CN$476,3,FALSE)</f>
        <v>0</v>
      </c>
      <c r="D268" s="3">
        <f>VLOOKUP(A268,'BalanceSheet 15-8-19'!$A$11:$CN$476,4,FALSE)</f>
        <v>0</v>
      </c>
      <c r="E268" s="3">
        <f>VLOOKUP(A268,'BalanceSheet 15-8-19'!$A$11:$CN$476,5,FALSE)</f>
        <v>0</v>
      </c>
      <c r="F268" s="3">
        <f>VLOOKUP(A268,'BalanceSheet 15-8-19'!$A$11:$CN$476,6,FALSE)</f>
        <v>0</v>
      </c>
      <c r="G268" s="3">
        <f>VLOOKUP(A268,'BalanceSheet 15-8-19'!$A$11:$CN$476,7,FALSE)</f>
        <v>0</v>
      </c>
      <c r="H268" s="3">
        <f>VLOOKUP(A268,'BalanceSheet 15-8-19'!$A$11:$CN$476,8,FALSE)</f>
        <v>0</v>
      </c>
      <c r="I268" s="3">
        <f>VLOOKUP(A268,'BalanceSheet 15-8-19'!$A$11:$CN$476,9,FALSE)</f>
        <v>0</v>
      </c>
      <c r="J268" s="3"/>
      <c r="K268" s="3">
        <f>VLOOKUP(A268,'BalanceSheet 15-8-19'!$A$11:$CN$476,11,FALSE)</f>
        <v>0</v>
      </c>
      <c r="L268" s="3">
        <f>VLOOKUP(A268,'BalanceSheet 15-8-19'!$A$11:$CN$476,12,FALSE)</f>
        <v>0</v>
      </c>
      <c r="M268" s="3">
        <f>VLOOKUP(A268,'BalanceSheet 15-8-19'!$A$11:$CN$476,13,FALSE)</f>
        <v>0</v>
      </c>
      <c r="N268" s="3">
        <f>VLOOKUP(A268,'BalanceSheet 15-8-19'!$A$11:$CN$476,14,FALSE)</f>
        <v>0</v>
      </c>
      <c r="O268" s="3">
        <f>VLOOKUP(A268,'BalanceSheet 15-8-19'!$A$11:$CN$476,15,FALSE)</f>
        <v>0</v>
      </c>
      <c r="P268" s="3">
        <f>VLOOKUP(A268,'BalanceSheet 15-8-19'!$A$11:$CN$476,16,FALSE)</f>
        <v>0</v>
      </c>
      <c r="Q268" s="3">
        <f>VLOOKUP(A268,'BalanceSheet 15-8-19'!$A$11:$CN$476,17,FALSE)</f>
        <v>0</v>
      </c>
      <c r="R268" s="3">
        <f>VLOOKUP(A268,'BalanceSheet 15-8-19'!$A$11:$CN$476,18,FALSE)</f>
        <v>0</v>
      </c>
      <c r="S268" s="3">
        <f>VLOOKUP(A268,'BalanceSheet 15-8-19'!$A$11:$CN$476,19,FALSE)</f>
        <v>0</v>
      </c>
      <c r="T268" s="3">
        <f>VLOOKUP(A268,'BalanceSheet 15-8-19'!$A$11:$CN$476,20,FALSE)</f>
        <v>0</v>
      </c>
      <c r="U268" s="3">
        <f>VLOOKUP(A268,'BalanceSheet 15-8-19'!$A$11:$CN$476,21,FALSE)</f>
        <v>0</v>
      </c>
      <c r="V268" s="3">
        <f>VLOOKUP(A268,'BalanceSheet 15-8-19'!$A$11:$CN$476,22,FALSE)</f>
        <v>0</v>
      </c>
      <c r="W268" s="3">
        <f>VLOOKUP(A268,'BalanceSheet 15-8-19'!$A$11:$CN$476,23,FALSE)</f>
        <v>0</v>
      </c>
      <c r="X268" s="3">
        <f>VLOOKUP(A268,'BalanceSheet 15-8-19'!$A$11:$CN$476,24,FALSE)</f>
        <v>0</v>
      </c>
      <c r="Y268" s="3">
        <f>VLOOKUP(A268,'BalanceSheet 15-8-19'!$A$11:$CN$476,25,FALSE)</f>
        <v>0</v>
      </c>
      <c r="Z268" s="3">
        <f>VLOOKUP(A268,'BalanceSheet 15-8-19'!$A$11:$CN$476,26,FALSE)</f>
        <v>0</v>
      </c>
      <c r="AA268" s="3">
        <f>VLOOKUP(A268,'BalanceSheet 15-8-19'!$A$11:$CN$476,27,FALSE)</f>
        <v>0</v>
      </c>
      <c r="AB268" s="3">
        <f>VLOOKUP(A268,'BalanceSheet 15-8-19'!$A$11:$CN$476,28,FALSE)</f>
        <v>0</v>
      </c>
      <c r="AC268" s="3">
        <f>VLOOKUP(A268,'BalanceSheet 15-8-19'!$A$11:$CN$476,29,FALSE)</f>
        <v>0</v>
      </c>
      <c r="AD268" s="3">
        <f>VLOOKUP(A268,'BalanceSheet 15-8-19'!$A$11:$CN$476,30,FALSE)</f>
        <v>0</v>
      </c>
      <c r="AE268" s="3">
        <f>VLOOKUP(A268,'BalanceSheet 15-8-19'!$A$11:$CN$476,31,FALSE)</f>
        <v>0</v>
      </c>
      <c r="AF268" s="3">
        <f>VLOOKUP(A268,'BalanceSheet 15-8-19'!$A$11:$CN$476,32,FALSE)</f>
        <v>0</v>
      </c>
      <c r="AG268" s="3">
        <f>VLOOKUP(A268,'BalanceSheet 15-8-19'!$A$11:$CN$476,33,FALSE)</f>
        <v>0</v>
      </c>
      <c r="AH268" s="3">
        <f>VLOOKUP(A268,'BalanceSheet 15-8-19'!$A$11:$CN$476,34,FALSE)</f>
        <v>0</v>
      </c>
      <c r="AI268" s="3">
        <f>VLOOKUP(A268,'BalanceSheet 15-8-19'!$A$11:$CN$476,35,FALSE)</f>
        <v>0</v>
      </c>
      <c r="AJ268" s="3">
        <f>VLOOKUP(A268,'BalanceSheet 15-8-19'!$A$11:$CN$476,36,FALSE)</f>
        <v>0</v>
      </c>
      <c r="AK268" s="3">
        <f>VLOOKUP(A268,'BalanceSheet 15-8-19'!$A$11:$CN$476,37,FALSE)</f>
        <v>0</v>
      </c>
      <c r="AL268" s="3">
        <f>VLOOKUP(A268,'BalanceSheet 15-8-19'!$A$11:$CN$476,38,FALSE)</f>
        <v>0</v>
      </c>
      <c r="AM268" s="3">
        <f>VLOOKUP(A268,'BalanceSheet 15-8-19'!$A$11:$CN$476,39,FALSE)</f>
        <v>0</v>
      </c>
      <c r="AN268" s="3">
        <f>VLOOKUP(A268,'BalanceSheet 15-8-19'!$A$11:$CN$476,40,FALSE)</f>
        <v>0</v>
      </c>
      <c r="AO268" s="3">
        <f>VLOOKUP(A268,'BalanceSheet 15-8-19'!$A$11:$CN$476,41,FALSE)</f>
        <v>0</v>
      </c>
      <c r="AP268" s="3">
        <f>VLOOKUP(A268,'BalanceSheet 15-8-19'!$A$11:$CN$476,42,FALSE)</f>
        <v>0</v>
      </c>
      <c r="AQ268" s="3">
        <f>VLOOKUP(A268,'BalanceSheet 15-8-19'!$A$11:$CN$476,43,FALSE)</f>
        <v>0</v>
      </c>
      <c r="AR268" s="3">
        <f>VLOOKUP(A268,'BalanceSheet 15-8-19'!$A$11:$CN$476,44,FALSE)</f>
        <v>0</v>
      </c>
      <c r="AS268" s="3">
        <f>VLOOKUP(A268,'BalanceSheet 15-8-19'!$A$11:$CN$476,45,FALSE)</f>
        <v>0</v>
      </c>
      <c r="AT268" s="3">
        <f>VLOOKUP(A268,'BalanceSheet 15-8-19'!$A$11:$CN$476,46,FALSE)</f>
        <v>0</v>
      </c>
      <c r="AU268" s="3">
        <f>VLOOKUP(A268,'BalanceSheet 15-8-19'!$A$11:$CN$476,47,FALSE)</f>
        <v>0</v>
      </c>
      <c r="AV268" s="3">
        <f>VLOOKUP(A268,'BalanceSheet 15-8-19'!$A$11:$CN$476,48,FALSE)</f>
        <v>0</v>
      </c>
      <c r="AW268" s="3">
        <f>VLOOKUP(A268,'BalanceSheet 15-8-19'!$A$11:$CN$476,49,FALSE)</f>
        <v>0</v>
      </c>
      <c r="AX268" s="3">
        <f>VLOOKUP(A268,'BalanceSheet 15-8-19'!$A$11:$CN$476,50,FALSE)</f>
        <v>0</v>
      </c>
      <c r="AY268" s="3">
        <f>VLOOKUP(A268,'BalanceSheet 15-8-19'!$A$11:$CN$476,51,FALSE)</f>
        <v>0</v>
      </c>
      <c r="AZ268" s="3">
        <f>VLOOKUP(A268,'BalanceSheet 15-8-19'!$A$11:$CN$476,52,FALSE)</f>
        <v>0</v>
      </c>
      <c r="BA268" s="3">
        <f>VLOOKUP(A268,'BalanceSheet 15-8-19'!$A$11:$CN$476,53,FALSE)</f>
        <v>0</v>
      </c>
      <c r="BB268" s="3">
        <f>VLOOKUP(A268,'BalanceSheet 15-8-19'!$A$11:$CN$476,54,FALSE)</f>
        <v>0</v>
      </c>
      <c r="BC268" s="3">
        <f>VLOOKUP(A268,'BalanceSheet 15-8-19'!$A$11:$CN$476,55,FALSE)</f>
        <v>0</v>
      </c>
      <c r="BD268" s="3">
        <f>VLOOKUP(A268,'BalanceSheet 15-8-19'!$A$11:$CN$476,56,FALSE)</f>
        <v>0</v>
      </c>
      <c r="BE268" s="3">
        <f>VLOOKUP(A268,'BalanceSheet 15-8-19'!$A$11:$CN$476,57,FALSE)</f>
        <v>0</v>
      </c>
      <c r="BF268" s="3">
        <f>VLOOKUP(A268,'BalanceSheet 15-8-19'!$A$11:$CN$476,58,FALSE)</f>
        <v>0</v>
      </c>
      <c r="BG268" s="12">
        <f>VLOOKUP(A268,'BalanceSheet 15-8-19'!$A$11:$CN$476,59,FALSE)</f>
        <v>0</v>
      </c>
      <c r="BH268" s="3">
        <f>VLOOKUP(A268,'BalanceSheet 15-8-19'!$A$11:$CN$476,60,FALSE)</f>
        <v>0</v>
      </c>
      <c r="BI268" s="3">
        <f>VLOOKUP(A268,'BalanceSheet 15-8-19'!$A$11:$CN$476,61,FALSE)</f>
        <v>0</v>
      </c>
      <c r="BJ268" s="3">
        <f>VLOOKUP(A268,'BalanceSheet 15-8-19'!$A$11:$CN$476,62,FALSE)</f>
        <v>0</v>
      </c>
      <c r="BK268" s="3"/>
      <c r="BL268" s="3">
        <f>VLOOKUP(A268,'BalanceSheet 15-8-19'!$A$11:$CN$476,64,FALSE)</f>
        <v>0</v>
      </c>
      <c r="BM268" s="3">
        <f>VLOOKUP(A268,'BalanceSheet 15-8-19'!$A$11:$CN$476,65,FALSE)</f>
        <v>0</v>
      </c>
      <c r="BN268" s="3">
        <f>VLOOKUP(A268,'BalanceSheet 15-8-19'!$A$11:$CN$476,66,FALSE)</f>
        <v>0</v>
      </c>
      <c r="BO268" s="3">
        <f>VLOOKUP(A268,'BalanceSheet 15-8-19'!$A$11:$CN$476,67,FALSE)</f>
        <v>0</v>
      </c>
      <c r="BP268" s="3">
        <f>VLOOKUP(A268,'BalanceSheet 15-8-19'!$A$11:$CN$476,68,FALSE)</f>
        <v>0</v>
      </c>
      <c r="BQ268" s="3">
        <f>VLOOKUP(A268,'BalanceSheet 15-8-19'!$A$11:$CN$476,69,FALSE)</f>
        <v>0</v>
      </c>
      <c r="BR268" s="3">
        <f>VLOOKUP(A268,'BalanceSheet 15-8-19'!$A$11:$CN$476,70,FALSE)</f>
        <v>0</v>
      </c>
      <c r="BS268" s="3">
        <f>VLOOKUP(A268,'BalanceSheet 15-8-19'!$A$11:$CN$476,71,FALSE)</f>
        <v>0</v>
      </c>
      <c r="BT268" s="3">
        <f>VLOOKUP(A268,'BalanceSheet 15-8-19'!$A$11:$CN$476,72,FALSE)</f>
        <v>0</v>
      </c>
      <c r="BU268" s="3">
        <f>VLOOKUP(A268,'BalanceSheet 15-8-19'!$A$11:$CN$476,73,FALSE)</f>
        <v>0</v>
      </c>
      <c r="BV268" s="3">
        <f>VLOOKUP(A268,'BalanceSheet 15-8-19'!$A$11:$CN$476,74,FALSE)</f>
        <v>0</v>
      </c>
      <c r="BW268" s="3">
        <f>VLOOKUP(A268,'BalanceSheet 15-8-19'!$A$11:$CN$476,75,FALSE)</f>
        <v>0</v>
      </c>
      <c r="BX268" s="3">
        <f>VLOOKUP(A268,'BalanceSheet 15-8-19'!$A$11:$CN$476,76,FALSE)</f>
        <v>0</v>
      </c>
      <c r="BY268" s="3">
        <f>VLOOKUP(A268,'BalanceSheet 15-8-19'!$A$11:$CN$476,77,FALSE)</f>
        <v>0</v>
      </c>
      <c r="BZ268" s="3">
        <f>VLOOKUP(A268,'BalanceSheet 15-8-19'!$A$11:$CN$476,78,FALSE)</f>
        <v>0</v>
      </c>
      <c r="CA268" s="3">
        <f>VLOOKUP(A268,'BalanceSheet 15-8-19'!$A$11:$CN$476,79,FALSE)</f>
        <v>0</v>
      </c>
      <c r="CB268" s="3">
        <f>VLOOKUP(A268,'BalanceSheet 15-8-19'!$A$11:$CN$476,80,FALSE)</f>
        <v>0</v>
      </c>
      <c r="CC268" s="3">
        <f>VLOOKUP(A268,'BalanceSheet 15-8-19'!$A$11:$CN$476,81,FALSE)</f>
        <v>0</v>
      </c>
      <c r="CD268" s="3">
        <f>VLOOKUP(A268,'BalanceSheet 15-8-19'!$A$11:$CN$476,82,FALSE)</f>
        <v>0</v>
      </c>
      <c r="CE268" s="3">
        <f>VLOOKUP(A268,'BalanceSheet 15-8-19'!$A$11:$CN$476,83,FALSE)</f>
        <v>0</v>
      </c>
      <c r="CF268" s="3">
        <f>VLOOKUP(A268,'BalanceSheet 15-8-19'!$A$11:$CN$476,84,FALSE)</f>
        <v>0</v>
      </c>
      <c r="CG268" s="3">
        <f>VLOOKUP(A268,'BalanceSheet 15-8-19'!$A$11:$CN$476,85,FALSE)</f>
        <v>0</v>
      </c>
      <c r="CH268" s="3">
        <f>VLOOKUP(A268,'BalanceSheet 15-8-19'!$A$11:$CN$476,86,FALSE)</f>
        <v>0</v>
      </c>
      <c r="CI268" s="3">
        <f>VLOOKUP(A268,'BalanceSheet 15-8-19'!$A$11:$CN$476,87,FALSE)</f>
        <v>0</v>
      </c>
      <c r="CJ268" s="3">
        <f>VLOOKUP(A268,'BalanceSheet 15-8-19'!$A$11:$CN$476,88,FALSE)</f>
        <v>0</v>
      </c>
      <c r="CK268" s="3">
        <f>VLOOKUP(A268,'BalanceSheet 15-8-19'!$A$11:$CN$476,89,FALSE)</f>
        <v>0</v>
      </c>
      <c r="CL268" s="3">
        <f>VLOOKUP(A268,'BalanceSheet 15-8-19'!$A$11:$CN$476,90,FALSE)</f>
        <v>0</v>
      </c>
      <c r="CM268" s="3">
        <f>VLOOKUP(A268,'BalanceSheet 15-8-19'!$A$11:$CN$476,91,FALSE)</f>
        <v>0</v>
      </c>
      <c r="CN268" s="3">
        <f>VLOOKUP(A268,'BalanceSheet 15-8-19'!$A$11:$CS$476,92,FALSE)</f>
        <v>0</v>
      </c>
      <c r="CO268" s="3">
        <f>VLOOKUP(A268,'BalanceSheet 15-8-19'!$A$11:$CS$476,93,FALSE)</f>
        <v>0</v>
      </c>
      <c r="CP268" s="3">
        <f>VLOOKUP(A268,'BalanceSheet 15-8-19'!$A$11:$CS$476,94,FALSE)</f>
        <v>0</v>
      </c>
      <c r="CQ268" s="3">
        <f>VLOOKUP(A268,'BalanceSheet 15-8-19'!$A$11:$CS$476,95,FALSE)</f>
        <v>0</v>
      </c>
      <c r="CR268" s="3">
        <f>VLOOKUP(A268,'BalanceSheet 15-8-19'!$A$11:$CS$476,96,FALSE)</f>
        <v>0</v>
      </c>
      <c r="CS268" s="3">
        <f t="shared" si="20"/>
        <v>0</v>
      </c>
      <c r="CU268" s="19">
        <f>CS268-('BalanceSheet 15-8-19'!CS268-'BalanceSheet 15-8-19'!CV268-'BalanceSheet 15-8-19'!CW268)</f>
        <v>0</v>
      </c>
      <c r="CW268" s="132">
        <f t="shared" si="21"/>
        <v>0</v>
      </c>
      <c r="CZ268" s="148">
        <f>HLOOKUP(A268,CJE!$I$5:$TV$2054,2050, FALSE)</f>
        <v>-1473544.1579964501</v>
      </c>
      <c r="DB268" s="148">
        <f t="shared" si="22"/>
        <v>-1473544.1579964501</v>
      </c>
    </row>
    <row r="269" spans="1:106" x14ac:dyDescent="0.2">
      <c r="A269" s="3" t="str">
        <f>'BalanceSheet 15-8-19'!A269</f>
        <v>300-101-48 - Reapra Digital Marketing Pte Ltd</v>
      </c>
      <c r="B269" s="3">
        <f>VLOOKUP(A269,'BalanceSheet 15-8-19'!$A$11:$CN$476,2,FALSE)</f>
        <v>0</v>
      </c>
      <c r="C269" s="3">
        <f>VLOOKUP(A269,'BalanceSheet 15-8-19'!$A$11:$CN$476,3,FALSE)</f>
        <v>0</v>
      </c>
      <c r="D269" s="3">
        <f>VLOOKUP(A269,'BalanceSheet 15-8-19'!$A$11:$CN$476,4,FALSE)</f>
        <v>0</v>
      </c>
      <c r="E269" s="3">
        <f>VLOOKUP(A269,'BalanceSheet 15-8-19'!$A$11:$CN$476,5,FALSE)</f>
        <v>0</v>
      </c>
      <c r="F269" s="3">
        <f>VLOOKUP(A269,'BalanceSheet 15-8-19'!$A$11:$CN$476,6,FALSE)</f>
        <v>0</v>
      </c>
      <c r="G269" s="3">
        <f>VLOOKUP(A269,'BalanceSheet 15-8-19'!$A$11:$CN$476,7,FALSE)</f>
        <v>0</v>
      </c>
      <c r="H269" s="3">
        <f>VLOOKUP(A269,'BalanceSheet 15-8-19'!$A$11:$CN$476,8,FALSE)</f>
        <v>0</v>
      </c>
      <c r="I269" s="3">
        <f>VLOOKUP(A269,'BalanceSheet 15-8-19'!$A$11:$CN$476,9,FALSE)</f>
        <v>0</v>
      </c>
      <c r="J269" s="3"/>
      <c r="K269" s="3">
        <f>VLOOKUP(A269,'BalanceSheet 15-8-19'!$A$11:$CN$476,11,FALSE)</f>
        <v>0</v>
      </c>
      <c r="L269" s="3">
        <f>VLOOKUP(A269,'BalanceSheet 15-8-19'!$A$11:$CN$476,12,FALSE)</f>
        <v>0</v>
      </c>
      <c r="M269" s="3">
        <f>VLOOKUP(A269,'BalanceSheet 15-8-19'!$A$11:$CN$476,13,FALSE)</f>
        <v>0</v>
      </c>
      <c r="N269" s="3">
        <f>VLOOKUP(A269,'BalanceSheet 15-8-19'!$A$11:$CN$476,14,FALSE)</f>
        <v>0</v>
      </c>
      <c r="O269" s="3">
        <f>VLOOKUP(A269,'BalanceSheet 15-8-19'!$A$11:$CN$476,15,FALSE)</f>
        <v>0</v>
      </c>
      <c r="P269" s="3">
        <f>VLOOKUP(A269,'BalanceSheet 15-8-19'!$A$11:$CN$476,16,FALSE)</f>
        <v>0</v>
      </c>
      <c r="Q269" s="3">
        <f>VLOOKUP(A269,'BalanceSheet 15-8-19'!$A$11:$CN$476,17,FALSE)</f>
        <v>0</v>
      </c>
      <c r="R269" s="3">
        <f>VLOOKUP(A269,'BalanceSheet 15-8-19'!$A$11:$CN$476,18,FALSE)</f>
        <v>0</v>
      </c>
      <c r="S269" s="3">
        <f>VLOOKUP(A269,'BalanceSheet 15-8-19'!$A$11:$CN$476,19,FALSE)</f>
        <v>0</v>
      </c>
      <c r="T269" s="3">
        <f>VLOOKUP(A269,'BalanceSheet 15-8-19'!$A$11:$CN$476,20,FALSE)</f>
        <v>0</v>
      </c>
      <c r="U269" s="3">
        <f>VLOOKUP(A269,'BalanceSheet 15-8-19'!$A$11:$CN$476,21,FALSE)</f>
        <v>0</v>
      </c>
      <c r="V269" s="3">
        <f>VLOOKUP(A269,'BalanceSheet 15-8-19'!$A$11:$CN$476,22,FALSE)</f>
        <v>0</v>
      </c>
      <c r="W269" s="3">
        <f>VLOOKUP(A269,'BalanceSheet 15-8-19'!$A$11:$CN$476,23,FALSE)</f>
        <v>0</v>
      </c>
      <c r="X269" s="3">
        <f>VLOOKUP(A269,'BalanceSheet 15-8-19'!$A$11:$CN$476,24,FALSE)</f>
        <v>0</v>
      </c>
      <c r="Y269" s="3">
        <f>VLOOKUP(A269,'BalanceSheet 15-8-19'!$A$11:$CN$476,25,FALSE)</f>
        <v>0</v>
      </c>
      <c r="Z269" s="3">
        <f>VLOOKUP(A269,'BalanceSheet 15-8-19'!$A$11:$CN$476,26,FALSE)</f>
        <v>0</v>
      </c>
      <c r="AA269" s="3">
        <f>VLOOKUP(A269,'BalanceSheet 15-8-19'!$A$11:$CN$476,27,FALSE)</f>
        <v>0</v>
      </c>
      <c r="AB269" s="3">
        <f>VLOOKUP(A269,'BalanceSheet 15-8-19'!$A$11:$CN$476,28,FALSE)</f>
        <v>0</v>
      </c>
      <c r="AC269" s="3">
        <f>VLOOKUP(A269,'BalanceSheet 15-8-19'!$A$11:$CN$476,29,FALSE)</f>
        <v>0</v>
      </c>
      <c r="AD269" s="3">
        <f>VLOOKUP(A269,'BalanceSheet 15-8-19'!$A$11:$CN$476,30,FALSE)</f>
        <v>0</v>
      </c>
      <c r="AE269" s="3">
        <f>VLOOKUP(A269,'BalanceSheet 15-8-19'!$A$11:$CN$476,31,FALSE)</f>
        <v>0</v>
      </c>
      <c r="AF269" s="3">
        <f>VLOOKUP(A269,'BalanceSheet 15-8-19'!$A$11:$CN$476,32,FALSE)</f>
        <v>0</v>
      </c>
      <c r="AG269" s="3">
        <f>VLOOKUP(A269,'BalanceSheet 15-8-19'!$A$11:$CN$476,33,FALSE)</f>
        <v>0</v>
      </c>
      <c r="AH269" s="3">
        <f>VLOOKUP(A269,'BalanceSheet 15-8-19'!$A$11:$CN$476,34,FALSE)</f>
        <v>0</v>
      </c>
      <c r="AI269" s="3">
        <f>VLOOKUP(A269,'BalanceSheet 15-8-19'!$A$11:$CN$476,35,FALSE)</f>
        <v>0</v>
      </c>
      <c r="AJ269" s="3">
        <f>VLOOKUP(A269,'BalanceSheet 15-8-19'!$A$11:$CN$476,36,FALSE)</f>
        <v>0</v>
      </c>
      <c r="AK269" s="3">
        <f>VLOOKUP(A269,'BalanceSheet 15-8-19'!$A$11:$CN$476,37,FALSE)</f>
        <v>0</v>
      </c>
      <c r="AL269" s="3">
        <f>VLOOKUP(A269,'BalanceSheet 15-8-19'!$A$11:$CN$476,38,FALSE)</f>
        <v>0</v>
      </c>
      <c r="AM269" s="3">
        <f>VLOOKUP(A269,'BalanceSheet 15-8-19'!$A$11:$CN$476,39,FALSE)</f>
        <v>0</v>
      </c>
      <c r="AN269" s="3">
        <f>VLOOKUP(A269,'BalanceSheet 15-8-19'!$A$11:$CN$476,40,FALSE)</f>
        <v>0</v>
      </c>
      <c r="AO269" s="3">
        <f>VLOOKUP(A269,'BalanceSheet 15-8-19'!$A$11:$CN$476,41,FALSE)</f>
        <v>0</v>
      </c>
      <c r="AP269" s="3">
        <f>VLOOKUP(A269,'BalanceSheet 15-8-19'!$A$11:$CN$476,42,FALSE)</f>
        <v>0</v>
      </c>
      <c r="AQ269" s="3">
        <f>VLOOKUP(A269,'BalanceSheet 15-8-19'!$A$11:$CN$476,43,FALSE)</f>
        <v>0</v>
      </c>
      <c r="AR269" s="3">
        <f>VLOOKUP(A269,'BalanceSheet 15-8-19'!$A$11:$CN$476,44,FALSE)</f>
        <v>0</v>
      </c>
      <c r="AS269" s="3">
        <f>VLOOKUP(A269,'BalanceSheet 15-8-19'!$A$11:$CN$476,45,FALSE)</f>
        <v>0</v>
      </c>
      <c r="AT269" s="3">
        <f>VLOOKUP(A269,'BalanceSheet 15-8-19'!$A$11:$CN$476,46,FALSE)</f>
        <v>0</v>
      </c>
      <c r="AU269" s="3">
        <f>VLOOKUP(A269,'BalanceSheet 15-8-19'!$A$11:$CN$476,47,FALSE)</f>
        <v>0</v>
      </c>
      <c r="AV269" s="3">
        <f>VLOOKUP(A269,'BalanceSheet 15-8-19'!$A$11:$CN$476,48,FALSE)</f>
        <v>0</v>
      </c>
      <c r="AW269" s="3">
        <f>VLOOKUP(A269,'BalanceSheet 15-8-19'!$A$11:$CN$476,49,FALSE)</f>
        <v>0</v>
      </c>
      <c r="AX269" s="3">
        <f>VLOOKUP(A269,'BalanceSheet 15-8-19'!$A$11:$CN$476,50,FALSE)</f>
        <v>0</v>
      </c>
      <c r="AY269" s="3">
        <f>VLOOKUP(A269,'BalanceSheet 15-8-19'!$A$11:$CN$476,51,FALSE)</f>
        <v>0</v>
      </c>
      <c r="AZ269" s="3">
        <f>VLOOKUP(A269,'BalanceSheet 15-8-19'!$A$11:$CN$476,52,FALSE)</f>
        <v>0</v>
      </c>
      <c r="BA269" s="3">
        <f>VLOOKUP(A269,'BalanceSheet 15-8-19'!$A$11:$CN$476,53,FALSE)</f>
        <v>0</v>
      </c>
      <c r="BB269" s="3">
        <f>VLOOKUP(A269,'BalanceSheet 15-8-19'!$A$11:$CN$476,54,FALSE)</f>
        <v>0</v>
      </c>
      <c r="BC269" s="3">
        <f>VLOOKUP(A269,'BalanceSheet 15-8-19'!$A$11:$CN$476,55,FALSE)</f>
        <v>0</v>
      </c>
      <c r="BD269" s="3">
        <f>VLOOKUP(A269,'BalanceSheet 15-8-19'!$A$11:$CN$476,56,FALSE)</f>
        <v>0</v>
      </c>
      <c r="BE269" s="3">
        <f>VLOOKUP(A269,'BalanceSheet 15-8-19'!$A$11:$CN$476,57,FALSE)</f>
        <v>0</v>
      </c>
      <c r="BF269" s="3">
        <f>VLOOKUP(A269,'BalanceSheet 15-8-19'!$A$11:$CN$476,58,FALSE)</f>
        <v>0</v>
      </c>
      <c r="BG269" s="12">
        <f>VLOOKUP(A269,'BalanceSheet 15-8-19'!$A$11:$CN$476,59,FALSE)</f>
        <v>0</v>
      </c>
      <c r="BH269" s="3">
        <f>VLOOKUP(A269,'BalanceSheet 15-8-19'!$A$11:$CN$476,60,FALSE)</f>
        <v>0</v>
      </c>
      <c r="BI269" s="3">
        <f>VLOOKUP(A269,'BalanceSheet 15-8-19'!$A$11:$CN$476,61,FALSE)</f>
        <v>0</v>
      </c>
      <c r="BJ269" s="3">
        <f>VLOOKUP(A269,'BalanceSheet 15-8-19'!$A$11:$CN$476,62,FALSE)</f>
        <v>0</v>
      </c>
      <c r="BK269" s="3"/>
      <c r="BL269" s="3">
        <f>VLOOKUP(A269,'BalanceSheet 15-8-19'!$A$11:$CN$476,64,FALSE)</f>
        <v>0</v>
      </c>
      <c r="BM269" s="3">
        <f>VLOOKUP(A269,'BalanceSheet 15-8-19'!$A$11:$CN$476,65,FALSE)</f>
        <v>0</v>
      </c>
      <c r="BN269" s="3">
        <f>VLOOKUP(A269,'BalanceSheet 15-8-19'!$A$11:$CN$476,66,FALSE)</f>
        <v>0</v>
      </c>
      <c r="BO269" s="3">
        <f>VLOOKUP(A269,'BalanceSheet 15-8-19'!$A$11:$CN$476,67,FALSE)</f>
        <v>0</v>
      </c>
      <c r="BP269" s="3">
        <f>VLOOKUP(A269,'BalanceSheet 15-8-19'!$A$11:$CN$476,68,FALSE)</f>
        <v>0</v>
      </c>
      <c r="BQ269" s="3">
        <f>VLOOKUP(A269,'BalanceSheet 15-8-19'!$A$11:$CN$476,69,FALSE)</f>
        <v>0</v>
      </c>
      <c r="BR269" s="3">
        <f>VLOOKUP(A269,'BalanceSheet 15-8-19'!$A$11:$CN$476,70,FALSE)</f>
        <v>0</v>
      </c>
      <c r="BS269" s="3">
        <f>VLOOKUP(A269,'BalanceSheet 15-8-19'!$A$11:$CN$476,71,FALSE)</f>
        <v>0</v>
      </c>
      <c r="BT269" s="3">
        <f>VLOOKUP(A269,'BalanceSheet 15-8-19'!$A$11:$CN$476,72,FALSE)</f>
        <v>0</v>
      </c>
      <c r="BU269" s="3">
        <f>VLOOKUP(A269,'BalanceSheet 15-8-19'!$A$11:$CN$476,73,FALSE)</f>
        <v>0</v>
      </c>
      <c r="BV269" s="3">
        <f>VLOOKUP(A269,'BalanceSheet 15-8-19'!$A$11:$CN$476,74,FALSE)</f>
        <v>0</v>
      </c>
      <c r="BW269" s="3">
        <f>VLOOKUP(A269,'BalanceSheet 15-8-19'!$A$11:$CN$476,75,FALSE)</f>
        <v>0</v>
      </c>
      <c r="BX269" s="3">
        <f>VLOOKUP(A269,'BalanceSheet 15-8-19'!$A$11:$CN$476,76,FALSE)</f>
        <v>0</v>
      </c>
      <c r="BY269" s="3">
        <f>VLOOKUP(A269,'BalanceSheet 15-8-19'!$A$11:$CN$476,77,FALSE)</f>
        <v>0</v>
      </c>
      <c r="BZ269" s="3">
        <f>VLOOKUP(A269,'BalanceSheet 15-8-19'!$A$11:$CN$476,78,FALSE)</f>
        <v>0</v>
      </c>
      <c r="CA269" s="3">
        <f>VLOOKUP(A269,'BalanceSheet 15-8-19'!$A$11:$CN$476,79,FALSE)</f>
        <v>0</v>
      </c>
      <c r="CB269" s="3">
        <f>VLOOKUP(A269,'BalanceSheet 15-8-19'!$A$11:$CN$476,80,FALSE)</f>
        <v>0</v>
      </c>
      <c r="CC269" s="3">
        <f>VLOOKUP(A269,'BalanceSheet 15-8-19'!$A$11:$CN$476,81,FALSE)</f>
        <v>0</v>
      </c>
      <c r="CD269" s="3">
        <f>VLOOKUP(A269,'BalanceSheet 15-8-19'!$A$11:$CN$476,82,FALSE)</f>
        <v>0</v>
      </c>
      <c r="CE269" s="3">
        <f>VLOOKUP(A269,'BalanceSheet 15-8-19'!$A$11:$CN$476,83,FALSE)</f>
        <v>0</v>
      </c>
      <c r="CF269" s="3">
        <f>VLOOKUP(A269,'BalanceSheet 15-8-19'!$A$11:$CN$476,84,FALSE)</f>
        <v>0</v>
      </c>
      <c r="CG269" s="3">
        <f>VLOOKUP(A269,'BalanceSheet 15-8-19'!$A$11:$CN$476,85,FALSE)</f>
        <v>0</v>
      </c>
      <c r="CH269" s="3">
        <f>VLOOKUP(A269,'BalanceSheet 15-8-19'!$A$11:$CN$476,86,FALSE)</f>
        <v>0</v>
      </c>
      <c r="CI269" s="3">
        <f>VLOOKUP(A269,'BalanceSheet 15-8-19'!$A$11:$CN$476,87,FALSE)</f>
        <v>0</v>
      </c>
      <c r="CJ269" s="3">
        <f>VLOOKUP(A269,'BalanceSheet 15-8-19'!$A$11:$CN$476,88,FALSE)</f>
        <v>0</v>
      </c>
      <c r="CK269" s="3">
        <f>VLOOKUP(A269,'BalanceSheet 15-8-19'!$A$11:$CN$476,89,FALSE)</f>
        <v>0</v>
      </c>
      <c r="CL269" s="3">
        <f>VLOOKUP(A269,'BalanceSheet 15-8-19'!$A$11:$CN$476,90,FALSE)</f>
        <v>0</v>
      </c>
      <c r="CM269" s="3">
        <f>VLOOKUP(A269,'BalanceSheet 15-8-19'!$A$11:$CN$476,91,FALSE)</f>
        <v>0</v>
      </c>
      <c r="CN269" s="3">
        <f>VLOOKUP(A269,'BalanceSheet 15-8-19'!$A$11:$CS$476,92,FALSE)</f>
        <v>0</v>
      </c>
      <c r="CO269" s="3">
        <f>VLOOKUP(A269,'BalanceSheet 15-8-19'!$A$11:$CS$476,93,FALSE)</f>
        <v>0</v>
      </c>
      <c r="CP269" s="3">
        <f>VLOOKUP(A269,'BalanceSheet 15-8-19'!$A$11:$CS$476,94,FALSE)</f>
        <v>0</v>
      </c>
      <c r="CQ269" s="3">
        <f>VLOOKUP(A269,'BalanceSheet 15-8-19'!$A$11:$CS$476,95,FALSE)</f>
        <v>0</v>
      </c>
      <c r="CR269" s="3">
        <f>VLOOKUP(A269,'BalanceSheet 15-8-19'!$A$11:$CS$476,96,FALSE)</f>
        <v>0</v>
      </c>
      <c r="CS269" s="3">
        <f t="shared" si="20"/>
        <v>0</v>
      </c>
      <c r="CU269" s="19">
        <f>CS269-('BalanceSheet 15-8-19'!CS269-'BalanceSheet 15-8-19'!CV269-'BalanceSheet 15-8-19'!CW269)</f>
        <v>0</v>
      </c>
      <c r="CW269" s="132">
        <f t="shared" si="21"/>
        <v>0</v>
      </c>
      <c r="CZ269" s="148">
        <f>HLOOKUP(A269,CJE!$I$5:$TV$2054,2050, FALSE)</f>
        <v>-40000</v>
      </c>
      <c r="DB269" s="148">
        <f t="shared" si="22"/>
        <v>-40000</v>
      </c>
    </row>
    <row r="270" spans="1:106" x14ac:dyDescent="0.2">
      <c r="A270" s="3" t="str">
        <f>'BalanceSheet 15-8-19'!A270</f>
        <v>300-101-49 - Reapra Education Pte Ltd</v>
      </c>
      <c r="B270" s="3">
        <f>VLOOKUP(A270,'BalanceSheet 15-8-19'!$A$11:$CN$476,2,FALSE)</f>
        <v>0</v>
      </c>
      <c r="C270" s="3">
        <f>VLOOKUP(A270,'BalanceSheet 15-8-19'!$A$11:$CN$476,3,FALSE)</f>
        <v>0</v>
      </c>
      <c r="D270" s="3">
        <f>VLOOKUP(A270,'BalanceSheet 15-8-19'!$A$11:$CN$476,4,FALSE)</f>
        <v>0</v>
      </c>
      <c r="E270" s="3">
        <f>VLOOKUP(A270,'BalanceSheet 15-8-19'!$A$11:$CN$476,5,FALSE)</f>
        <v>0</v>
      </c>
      <c r="F270" s="3">
        <f>VLOOKUP(A270,'BalanceSheet 15-8-19'!$A$11:$CN$476,6,FALSE)</f>
        <v>0</v>
      </c>
      <c r="G270" s="3">
        <f>VLOOKUP(A270,'BalanceSheet 15-8-19'!$A$11:$CN$476,7,FALSE)</f>
        <v>0</v>
      </c>
      <c r="H270" s="3">
        <f>VLOOKUP(A270,'BalanceSheet 15-8-19'!$A$11:$CN$476,8,FALSE)</f>
        <v>0</v>
      </c>
      <c r="I270" s="3">
        <f>VLOOKUP(A270,'BalanceSheet 15-8-19'!$A$11:$CN$476,9,FALSE)</f>
        <v>0</v>
      </c>
      <c r="J270" s="3"/>
      <c r="K270" s="3">
        <f>VLOOKUP(A270,'BalanceSheet 15-8-19'!$A$11:$CN$476,11,FALSE)</f>
        <v>0</v>
      </c>
      <c r="L270" s="3">
        <f>VLOOKUP(A270,'BalanceSheet 15-8-19'!$A$11:$CN$476,12,FALSE)</f>
        <v>0</v>
      </c>
      <c r="M270" s="3">
        <f>VLOOKUP(A270,'BalanceSheet 15-8-19'!$A$11:$CN$476,13,FALSE)</f>
        <v>0</v>
      </c>
      <c r="N270" s="3">
        <f>VLOOKUP(A270,'BalanceSheet 15-8-19'!$A$11:$CN$476,14,FALSE)</f>
        <v>0</v>
      </c>
      <c r="O270" s="3">
        <f>VLOOKUP(A270,'BalanceSheet 15-8-19'!$A$11:$CN$476,15,FALSE)</f>
        <v>0</v>
      </c>
      <c r="P270" s="3">
        <f>VLOOKUP(A270,'BalanceSheet 15-8-19'!$A$11:$CN$476,16,FALSE)</f>
        <v>0</v>
      </c>
      <c r="Q270" s="3">
        <f>VLOOKUP(A270,'BalanceSheet 15-8-19'!$A$11:$CN$476,17,FALSE)</f>
        <v>0</v>
      </c>
      <c r="R270" s="3">
        <f>VLOOKUP(A270,'BalanceSheet 15-8-19'!$A$11:$CN$476,18,FALSE)</f>
        <v>0</v>
      </c>
      <c r="S270" s="3">
        <f>VLOOKUP(A270,'BalanceSheet 15-8-19'!$A$11:$CN$476,19,FALSE)</f>
        <v>0</v>
      </c>
      <c r="T270" s="3">
        <f>VLOOKUP(A270,'BalanceSheet 15-8-19'!$A$11:$CN$476,20,FALSE)</f>
        <v>0</v>
      </c>
      <c r="U270" s="3">
        <f>VLOOKUP(A270,'BalanceSheet 15-8-19'!$A$11:$CN$476,21,FALSE)</f>
        <v>0</v>
      </c>
      <c r="V270" s="3">
        <f>VLOOKUP(A270,'BalanceSheet 15-8-19'!$A$11:$CN$476,22,FALSE)</f>
        <v>0</v>
      </c>
      <c r="W270" s="3">
        <f>VLOOKUP(A270,'BalanceSheet 15-8-19'!$A$11:$CN$476,23,FALSE)</f>
        <v>0</v>
      </c>
      <c r="X270" s="3">
        <f>VLOOKUP(A270,'BalanceSheet 15-8-19'!$A$11:$CN$476,24,FALSE)</f>
        <v>0</v>
      </c>
      <c r="Y270" s="3">
        <f>VLOOKUP(A270,'BalanceSheet 15-8-19'!$A$11:$CN$476,25,FALSE)</f>
        <v>0</v>
      </c>
      <c r="Z270" s="3">
        <f>VLOOKUP(A270,'BalanceSheet 15-8-19'!$A$11:$CN$476,26,FALSE)</f>
        <v>0</v>
      </c>
      <c r="AA270" s="3">
        <f>VLOOKUP(A270,'BalanceSheet 15-8-19'!$A$11:$CN$476,27,FALSE)</f>
        <v>0</v>
      </c>
      <c r="AB270" s="3">
        <f>VLOOKUP(A270,'BalanceSheet 15-8-19'!$A$11:$CN$476,28,FALSE)</f>
        <v>0</v>
      </c>
      <c r="AC270" s="3">
        <f>VLOOKUP(A270,'BalanceSheet 15-8-19'!$A$11:$CN$476,29,FALSE)</f>
        <v>0</v>
      </c>
      <c r="AD270" s="3">
        <f>VLOOKUP(A270,'BalanceSheet 15-8-19'!$A$11:$CN$476,30,FALSE)</f>
        <v>0</v>
      </c>
      <c r="AE270" s="3">
        <f>VLOOKUP(A270,'BalanceSheet 15-8-19'!$A$11:$CN$476,31,FALSE)</f>
        <v>0</v>
      </c>
      <c r="AF270" s="3">
        <f>VLOOKUP(A270,'BalanceSheet 15-8-19'!$A$11:$CN$476,32,FALSE)</f>
        <v>0</v>
      </c>
      <c r="AG270" s="3">
        <f>VLOOKUP(A270,'BalanceSheet 15-8-19'!$A$11:$CN$476,33,FALSE)</f>
        <v>0</v>
      </c>
      <c r="AH270" s="3">
        <f>VLOOKUP(A270,'BalanceSheet 15-8-19'!$A$11:$CN$476,34,FALSE)</f>
        <v>0</v>
      </c>
      <c r="AI270" s="3">
        <f>VLOOKUP(A270,'BalanceSheet 15-8-19'!$A$11:$CN$476,35,FALSE)</f>
        <v>0</v>
      </c>
      <c r="AJ270" s="3">
        <f>VLOOKUP(A270,'BalanceSheet 15-8-19'!$A$11:$CN$476,36,FALSE)</f>
        <v>0</v>
      </c>
      <c r="AK270" s="3">
        <f>VLOOKUP(A270,'BalanceSheet 15-8-19'!$A$11:$CN$476,37,FALSE)</f>
        <v>0</v>
      </c>
      <c r="AL270" s="3">
        <f>VLOOKUP(A270,'BalanceSheet 15-8-19'!$A$11:$CN$476,38,FALSE)</f>
        <v>0</v>
      </c>
      <c r="AM270" s="3">
        <f>VLOOKUP(A270,'BalanceSheet 15-8-19'!$A$11:$CN$476,39,FALSE)</f>
        <v>0</v>
      </c>
      <c r="AN270" s="3">
        <f>VLOOKUP(A270,'BalanceSheet 15-8-19'!$A$11:$CN$476,40,FALSE)</f>
        <v>0</v>
      </c>
      <c r="AO270" s="3">
        <f>VLOOKUP(A270,'BalanceSheet 15-8-19'!$A$11:$CN$476,41,FALSE)</f>
        <v>0</v>
      </c>
      <c r="AP270" s="3">
        <f>VLOOKUP(A270,'BalanceSheet 15-8-19'!$A$11:$CN$476,42,FALSE)</f>
        <v>0</v>
      </c>
      <c r="AQ270" s="3">
        <f>VLOOKUP(A270,'BalanceSheet 15-8-19'!$A$11:$CN$476,43,FALSE)</f>
        <v>0</v>
      </c>
      <c r="AR270" s="3">
        <f>VLOOKUP(A270,'BalanceSheet 15-8-19'!$A$11:$CN$476,44,FALSE)</f>
        <v>0</v>
      </c>
      <c r="AS270" s="3">
        <f>VLOOKUP(A270,'BalanceSheet 15-8-19'!$A$11:$CN$476,45,FALSE)</f>
        <v>0</v>
      </c>
      <c r="AT270" s="3">
        <f>VLOOKUP(A270,'BalanceSheet 15-8-19'!$A$11:$CN$476,46,FALSE)</f>
        <v>0</v>
      </c>
      <c r="AU270" s="3">
        <f>VLOOKUP(A270,'BalanceSheet 15-8-19'!$A$11:$CN$476,47,FALSE)</f>
        <v>0</v>
      </c>
      <c r="AV270" s="3">
        <f>VLOOKUP(A270,'BalanceSheet 15-8-19'!$A$11:$CN$476,48,FALSE)</f>
        <v>0</v>
      </c>
      <c r="AW270" s="3">
        <f>VLOOKUP(A270,'BalanceSheet 15-8-19'!$A$11:$CN$476,49,FALSE)</f>
        <v>0</v>
      </c>
      <c r="AX270" s="3">
        <f>VLOOKUP(A270,'BalanceSheet 15-8-19'!$A$11:$CN$476,50,FALSE)</f>
        <v>0</v>
      </c>
      <c r="AY270" s="3">
        <f>VLOOKUP(A270,'BalanceSheet 15-8-19'!$A$11:$CN$476,51,FALSE)</f>
        <v>0</v>
      </c>
      <c r="AZ270" s="3">
        <f>VLOOKUP(A270,'BalanceSheet 15-8-19'!$A$11:$CN$476,52,FALSE)</f>
        <v>0</v>
      </c>
      <c r="BA270" s="3">
        <f>VLOOKUP(A270,'BalanceSheet 15-8-19'!$A$11:$CN$476,53,FALSE)</f>
        <v>0</v>
      </c>
      <c r="BB270" s="3">
        <f>VLOOKUP(A270,'BalanceSheet 15-8-19'!$A$11:$CN$476,54,FALSE)</f>
        <v>0</v>
      </c>
      <c r="BC270" s="3">
        <f>VLOOKUP(A270,'BalanceSheet 15-8-19'!$A$11:$CN$476,55,FALSE)</f>
        <v>0</v>
      </c>
      <c r="BD270" s="3">
        <f>VLOOKUP(A270,'BalanceSheet 15-8-19'!$A$11:$CN$476,56,FALSE)</f>
        <v>0</v>
      </c>
      <c r="BE270" s="3">
        <f>VLOOKUP(A270,'BalanceSheet 15-8-19'!$A$11:$CN$476,57,FALSE)</f>
        <v>0</v>
      </c>
      <c r="BF270" s="3">
        <f>VLOOKUP(A270,'BalanceSheet 15-8-19'!$A$11:$CN$476,58,FALSE)</f>
        <v>0</v>
      </c>
      <c r="BG270" s="12">
        <f>VLOOKUP(A270,'BalanceSheet 15-8-19'!$A$11:$CN$476,59,FALSE)</f>
        <v>0</v>
      </c>
      <c r="BH270" s="3">
        <f>VLOOKUP(A270,'BalanceSheet 15-8-19'!$A$11:$CN$476,60,FALSE)</f>
        <v>0</v>
      </c>
      <c r="BI270" s="3">
        <f>VLOOKUP(A270,'BalanceSheet 15-8-19'!$A$11:$CN$476,61,FALSE)</f>
        <v>0</v>
      </c>
      <c r="BJ270" s="3">
        <f>VLOOKUP(A270,'BalanceSheet 15-8-19'!$A$11:$CN$476,62,FALSE)</f>
        <v>0</v>
      </c>
      <c r="BK270" s="3"/>
      <c r="BL270" s="3">
        <f>VLOOKUP(A270,'BalanceSheet 15-8-19'!$A$11:$CN$476,64,FALSE)</f>
        <v>0</v>
      </c>
      <c r="BM270" s="3">
        <f>VLOOKUP(A270,'BalanceSheet 15-8-19'!$A$11:$CN$476,65,FALSE)</f>
        <v>0</v>
      </c>
      <c r="BN270" s="3">
        <f>VLOOKUP(A270,'BalanceSheet 15-8-19'!$A$11:$CN$476,66,FALSE)</f>
        <v>0</v>
      </c>
      <c r="BO270" s="3">
        <f>VLOOKUP(A270,'BalanceSheet 15-8-19'!$A$11:$CN$476,67,FALSE)</f>
        <v>0</v>
      </c>
      <c r="BP270" s="3">
        <f>VLOOKUP(A270,'BalanceSheet 15-8-19'!$A$11:$CN$476,68,FALSE)</f>
        <v>0</v>
      </c>
      <c r="BQ270" s="3">
        <f>VLOOKUP(A270,'BalanceSheet 15-8-19'!$A$11:$CN$476,69,FALSE)</f>
        <v>0</v>
      </c>
      <c r="BR270" s="3">
        <f>VLOOKUP(A270,'BalanceSheet 15-8-19'!$A$11:$CN$476,70,FALSE)</f>
        <v>0</v>
      </c>
      <c r="BS270" s="3">
        <f>VLOOKUP(A270,'BalanceSheet 15-8-19'!$A$11:$CN$476,71,FALSE)</f>
        <v>0</v>
      </c>
      <c r="BT270" s="3">
        <f>VLOOKUP(A270,'BalanceSheet 15-8-19'!$A$11:$CN$476,72,FALSE)</f>
        <v>0</v>
      </c>
      <c r="BU270" s="3">
        <f>VLOOKUP(A270,'BalanceSheet 15-8-19'!$A$11:$CN$476,73,FALSE)</f>
        <v>0</v>
      </c>
      <c r="BV270" s="3">
        <f>VLOOKUP(A270,'BalanceSheet 15-8-19'!$A$11:$CN$476,74,FALSE)</f>
        <v>0</v>
      </c>
      <c r="BW270" s="3">
        <f>VLOOKUP(A270,'BalanceSheet 15-8-19'!$A$11:$CN$476,75,FALSE)</f>
        <v>0</v>
      </c>
      <c r="BX270" s="3">
        <f>VLOOKUP(A270,'BalanceSheet 15-8-19'!$A$11:$CN$476,76,FALSE)</f>
        <v>0</v>
      </c>
      <c r="BY270" s="3">
        <f>VLOOKUP(A270,'BalanceSheet 15-8-19'!$A$11:$CN$476,77,FALSE)</f>
        <v>0</v>
      </c>
      <c r="BZ270" s="3">
        <f>VLOOKUP(A270,'BalanceSheet 15-8-19'!$A$11:$CN$476,78,FALSE)</f>
        <v>0</v>
      </c>
      <c r="CA270" s="3">
        <f>VLOOKUP(A270,'BalanceSheet 15-8-19'!$A$11:$CN$476,79,FALSE)</f>
        <v>0</v>
      </c>
      <c r="CB270" s="3">
        <f>VLOOKUP(A270,'BalanceSheet 15-8-19'!$A$11:$CN$476,80,FALSE)</f>
        <v>0</v>
      </c>
      <c r="CC270" s="3">
        <f>VLOOKUP(A270,'BalanceSheet 15-8-19'!$A$11:$CN$476,81,FALSE)</f>
        <v>0</v>
      </c>
      <c r="CD270" s="3">
        <f>VLOOKUP(A270,'BalanceSheet 15-8-19'!$A$11:$CN$476,82,FALSE)</f>
        <v>0</v>
      </c>
      <c r="CE270" s="3">
        <f>VLOOKUP(A270,'BalanceSheet 15-8-19'!$A$11:$CN$476,83,FALSE)</f>
        <v>0</v>
      </c>
      <c r="CF270" s="3">
        <f>VLOOKUP(A270,'BalanceSheet 15-8-19'!$A$11:$CN$476,84,FALSE)</f>
        <v>0</v>
      </c>
      <c r="CG270" s="3">
        <f>VLOOKUP(A270,'BalanceSheet 15-8-19'!$A$11:$CN$476,85,FALSE)</f>
        <v>0</v>
      </c>
      <c r="CH270" s="3">
        <f>VLOOKUP(A270,'BalanceSheet 15-8-19'!$A$11:$CN$476,86,FALSE)</f>
        <v>0</v>
      </c>
      <c r="CI270" s="3">
        <f>VLOOKUP(A270,'BalanceSheet 15-8-19'!$A$11:$CN$476,87,FALSE)</f>
        <v>0</v>
      </c>
      <c r="CJ270" s="3">
        <f>VLOOKUP(A270,'BalanceSheet 15-8-19'!$A$11:$CN$476,88,FALSE)</f>
        <v>0</v>
      </c>
      <c r="CK270" s="3">
        <f>VLOOKUP(A270,'BalanceSheet 15-8-19'!$A$11:$CN$476,89,FALSE)</f>
        <v>0</v>
      </c>
      <c r="CL270" s="3">
        <f>VLOOKUP(A270,'BalanceSheet 15-8-19'!$A$11:$CN$476,90,FALSE)</f>
        <v>0</v>
      </c>
      <c r="CM270" s="3">
        <f>VLOOKUP(A270,'BalanceSheet 15-8-19'!$A$11:$CN$476,91,FALSE)</f>
        <v>0</v>
      </c>
      <c r="CN270" s="3">
        <f>VLOOKUP(A270,'BalanceSheet 15-8-19'!$A$11:$CS$476,92,FALSE)</f>
        <v>0</v>
      </c>
      <c r="CO270" s="3">
        <f>VLOOKUP(A270,'BalanceSheet 15-8-19'!$A$11:$CS$476,93,FALSE)</f>
        <v>0</v>
      </c>
      <c r="CP270" s="3">
        <f>VLOOKUP(A270,'BalanceSheet 15-8-19'!$A$11:$CS$476,94,FALSE)</f>
        <v>0</v>
      </c>
      <c r="CQ270" s="3">
        <f>VLOOKUP(A270,'BalanceSheet 15-8-19'!$A$11:$CS$476,95,FALSE)</f>
        <v>0</v>
      </c>
      <c r="CR270" s="3">
        <f>VLOOKUP(A270,'BalanceSheet 15-8-19'!$A$11:$CS$476,96,FALSE)</f>
        <v>0</v>
      </c>
      <c r="CS270" s="3">
        <f t="shared" ref="CS270:CS333" si="26">SUM(B270:CR270)</f>
        <v>0</v>
      </c>
      <c r="CU270" s="19">
        <f>CS270-('BalanceSheet 15-8-19'!CS270-'BalanceSheet 15-8-19'!CV270-'BalanceSheet 15-8-19'!CW270)</f>
        <v>0</v>
      </c>
      <c r="CW270" s="132">
        <f t="shared" ref="CW270:CW333" si="27">SUM(BR270:CR270)</f>
        <v>0</v>
      </c>
      <c r="CZ270" s="148">
        <f>HLOOKUP(A270,CJE!$I$5:$TV$2054,2050, FALSE)</f>
        <v>-1473544.1579964501</v>
      </c>
      <c r="DB270" s="148">
        <f t="shared" ref="DB270:DB333" si="28">SUM(B270:BQ270)+CZ270</f>
        <v>-1473544.1579964501</v>
      </c>
    </row>
    <row r="271" spans="1:106" x14ac:dyDescent="0.2">
      <c r="A271" s="3" t="str">
        <f>'BalanceSheet 15-8-19'!A271</f>
        <v>300-101-50 - Reapra Healthcare Pte Ltd</v>
      </c>
      <c r="B271" s="3">
        <f>VLOOKUP(A271,'BalanceSheet 15-8-19'!$A$11:$CN$476,2,FALSE)</f>
        <v>0</v>
      </c>
      <c r="C271" s="3">
        <f>VLOOKUP(A271,'BalanceSheet 15-8-19'!$A$11:$CN$476,3,FALSE)</f>
        <v>0</v>
      </c>
      <c r="D271" s="3">
        <f>VLOOKUP(A271,'BalanceSheet 15-8-19'!$A$11:$CN$476,4,FALSE)</f>
        <v>0</v>
      </c>
      <c r="E271" s="3">
        <f>VLOOKUP(A271,'BalanceSheet 15-8-19'!$A$11:$CN$476,5,FALSE)</f>
        <v>0</v>
      </c>
      <c r="F271" s="3">
        <f>VLOOKUP(A271,'BalanceSheet 15-8-19'!$A$11:$CN$476,6,FALSE)</f>
        <v>0</v>
      </c>
      <c r="G271" s="3">
        <f>VLOOKUP(A271,'BalanceSheet 15-8-19'!$A$11:$CN$476,7,FALSE)</f>
        <v>0</v>
      </c>
      <c r="H271" s="3">
        <f>VLOOKUP(A271,'BalanceSheet 15-8-19'!$A$11:$CN$476,8,FALSE)</f>
        <v>0</v>
      </c>
      <c r="I271" s="3">
        <f>VLOOKUP(A271,'BalanceSheet 15-8-19'!$A$11:$CN$476,9,FALSE)</f>
        <v>0</v>
      </c>
      <c r="J271" s="3"/>
      <c r="K271" s="3">
        <f>VLOOKUP(A271,'BalanceSheet 15-8-19'!$A$11:$CN$476,11,FALSE)</f>
        <v>0</v>
      </c>
      <c r="L271" s="3">
        <f>VLOOKUP(A271,'BalanceSheet 15-8-19'!$A$11:$CN$476,12,FALSE)</f>
        <v>0</v>
      </c>
      <c r="M271" s="3">
        <f>VLOOKUP(A271,'BalanceSheet 15-8-19'!$A$11:$CN$476,13,FALSE)</f>
        <v>0</v>
      </c>
      <c r="N271" s="3">
        <f>VLOOKUP(A271,'BalanceSheet 15-8-19'!$A$11:$CN$476,14,FALSE)</f>
        <v>0</v>
      </c>
      <c r="O271" s="3">
        <f>VLOOKUP(A271,'BalanceSheet 15-8-19'!$A$11:$CN$476,15,FALSE)</f>
        <v>0</v>
      </c>
      <c r="P271" s="3">
        <f>VLOOKUP(A271,'BalanceSheet 15-8-19'!$A$11:$CN$476,16,FALSE)</f>
        <v>0</v>
      </c>
      <c r="Q271" s="3">
        <f>VLOOKUP(A271,'BalanceSheet 15-8-19'!$A$11:$CN$476,17,FALSE)</f>
        <v>0</v>
      </c>
      <c r="R271" s="3">
        <f>VLOOKUP(A271,'BalanceSheet 15-8-19'!$A$11:$CN$476,18,FALSE)</f>
        <v>0</v>
      </c>
      <c r="S271" s="3">
        <f>VLOOKUP(A271,'BalanceSheet 15-8-19'!$A$11:$CN$476,19,FALSE)</f>
        <v>0</v>
      </c>
      <c r="T271" s="3">
        <f>VLOOKUP(A271,'BalanceSheet 15-8-19'!$A$11:$CN$476,20,FALSE)</f>
        <v>0</v>
      </c>
      <c r="U271" s="3">
        <f>VLOOKUP(A271,'BalanceSheet 15-8-19'!$A$11:$CN$476,21,FALSE)</f>
        <v>0</v>
      </c>
      <c r="V271" s="3">
        <f>VLOOKUP(A271,'BalanceSheet 15-8-19'!$A$11:$CN$476,22,FALSE)</f>
        <v>0</v>
      </c>
      <c r="W271" s="3">
        <f>VLOOKUP(A271,'BalanceSheet 15-8-19'!$A$11:$CN$476,23,FALSE)</f>
        <v>0</v>
      </c>
      <c r="X271" s="3">
        <f>VLOOKUP(A271,'BalanceSheet 15-8-19'!$A$11:$CN$476,24,FALSE)</f>
        <v>0</v>
      </c>
      <c r="Y271" s="3">
        <f>VLOOKUP(A271,'BalanceSheet 15-8-19'!$A$11:$CN$476,25,FALSE)</f>
        <v>0</v>
      </c>
      <c r="Z271" s="3">
        <f>VLOOKUP(A271,'BalanceSheet 15-8-19'!$A$11:$CN$476,26,FALSE)</f>
        <v>0</v>
      </c>
      <c r="AA271" s="3">
        <f>VLOOKUP(A271,'BalanceSheet 15-8-19'!$A$11:$CN$476,27,FALSE)</f>
        <v>0</v>
      </c>
      <c r="AB271" s="3">
        <f>VLOOKUP(A271,'BalanceSheet 15-8-19'!$A$11:$CN$476,28,FALSE)</f>
        <v>0</v>
      </c>
      <c r="AC271" s="3">
        <f>VLOOKUP(A271,'BalanceSheet 15-8-19'!$A$11:$CN$476,29,FALSE)</f>
        <v>0</v>
      </c>
      <c r="AD271" s="3">
        <f>VLOOKUP(A271,'BalanceSheet 15-8-19'!$A$11:$CN$476,30,FALSE)</f>
        <v>0</v>
      </c>
      <c r="AE271" s="3">
        <f>VLOOKUP(A271,'BalanceSheet 15-8-19'!$A$11:$CN$476,31,FALSE)</f>
        <v>0</v>
      </c>
      <c r="AF271" s="3">
        <f>VLOOKUP(A271,'BalanceSheet 15-8-19'!$A$11:$CN$476,32,FALSE)</f>
        <v>0</v>
      </c>
      <c r="AG271" s="3">
        <f>VLOOKUP(A271,'BalanceSheet 15-8-19'!$A$11:$CN$476,33,FALSE)</f>
        <v>0</v>
      </c>
      <c r="AH271" s="3">
        <f>VLOOKUP(A271,'BalanceSheet 15-8-19'!$A$11:$CN$476,34,FALSE)</f>
        <v>0</v>
      </c>
      <c r="AI271" s="3">
        <f>VLOOKUP(A271,'BalanceSheet 15-8-19'!$A$11:$CN$476,35,FALSE)</f>
        <v>0</v>
      </c>
      <c r="AJ271" s="3">
        <f>VLOOKUP(A271,'BalanceSheet 15-8-19'!$A$11:$CN$476,36,FALSE)</f>
        <v>0</v>
      </c>
      <c r="AK271" s="3">
        <f>VLOOKUP(A271,'BalanceSheet 15-8-19'!$A$11:$CN$476,37,FALSE)</f>
        <v>0</v>
      </c>
      <c r="AL271" s="3">
        <f>VLOOKUP(A271,'BalanceSheet 15-8-19'!$A$11:$CN$476,38,FALSE)</f>
        <v>0</v>
      </c>
      <c r="AM271" s="3">
        <f>VLOOKUP(A271,'BalanceSheet 15-8-19'!$A$11:$CN$476,39,FALSE)</f>
        <v>0</v>
      </c>
      <c r="AN271" s="3">
        <f>VLOOKUP(A271,'BalanceSheet 15-8-19'!$A$11:$CN$476,40,FALSE)</f>
        <v>0</v>
      </c>
      <c r="AO271" s="3">
        <f>VLOOKUP(A271,'BalanceSheet 15-8-19'!$A$11:$CN$476,41,FALSE)</f>
        <v>0</v>
      </c>
      <c r="AP271" s="3">
        <f>VLOOKUP(A271,'BalanceSheet 15-8-19'!$A$11:$CN$476,42,FALSE)</f>
        <v>0</v>
      </c>
      <c r="AQ271" s="3">
        <f>VLOOKUP(A271,'BalanceSheet 15-8-19'!$A$11:$CN$476,43,FALSE)</f>
        <v>0</v>
      </c>
      <c r="AR271" s="3">
        <f>VLOOKUP(A271,'BalanceSheet 15-8-19'!$A$11:$CN$476,44,FALSE)</f>
        <v>0</v>
      </c>
      <c r="AS271" s="3">
        <f>VLOOKUP(A271,'BalanceSheet 15-8-19'!$A$11:$CN$476,45,FALSE)</f>
        <v>0</v>
      </c>
      <c r="AT271" s="3">
        <f>VLOOKUP(A271,'BalanceSheet 15-8-19'!$A$11:$CN$476,46,FALSE)</f>
        <v>0</v>
      </c>
      <c r="AU271" s="3">
        <f>VLOOKUP(A271,'BalanceSheet 15-8-19'!$A$11:$CN$476,47,FALSE)</f>
        <v>0</v>
      </c>
      <c r="AV271" s="3">
        <f>VLOOKUP(A271,'BalanceSheet 15-8-19'!$A$11:$CN$476,48,FALSE)</f>
        <v>0</v>
      </c>
      <c r="AW271" s="3">
        <f>VLOOKUP(A271,'BalanceSheet 15-8-19'!$A$11:$CN$476,49,FALSE)</f>
        <v>0</v>
      </c>
      <c r="AX271" s="3">
        <f>VLOOKUP(A271,'BalanceSheet 15-8-19'!$A$11:$CN$476,50,FALSE)</f>
        <v>0</v>
      </c>
      <c r="AY271" s="3">
        <f>VLOOKUP(A271,'BalanceSheet 15-8-19'!$A$11:$CN$476,51,FALSE)</f>
        <v>0</v>
      </c>
      <c r="AZ271" s="3">
        <f>VLOOKUP(A271,'BalanceSheet 15-8-19'!$A$11:$CN$476,52,FALSE)</f>
        <v>0</v>
      </c>
      <c r="BA271" s="3">
        <f>VLOOKUP(A271,'BalanceSheet 15-8-19'!$A$11:$CN$476,53,FALSE)</f>
        <v>0</v>
      </c>
      <c r="BB271" s="3">
        <f>VLOOKUP(A271,'BalanceSheet 15-8-19'!$A$11:$CN$476,54,FALSE)</f>
        <v>0</v>
      </c>
      <c r="BC271" s="3">
        <f>VLOOKUP(A271,'BalanceSheet 15-8-19'!$A$11:$CN$476,55,FALSE)</f>
        <v>0</v>
      </c>
      <c r="BD271" s="3">
        <f>VLOOKUP(A271,'BalanceSheet 15-8-19'!$A$11:$CN$476,56,FALSE)</f>
        <v>0</v>
      </c>
      <c r="BE271" s="3">
        <f>VLOOKUP(A271,'BalanceSheet 15-8-19'!$A$11:$CN$476,57,FALSE)</f>
        <v>0</v>
      </c>
      <c r="BF271" s="3">
        <f>VLOOKUP(A271,'BalanceSheet 15-8-19'!$A$11:$CN$476,58,FALSE)</f>
        <v>0</v>
      </c>
      <c r="BG271" s="12">
        <f>VLOOKUP(A271,'BalanceSheet 15-8-19'!$A$11:$CN$476,59,FALSE)</f>
        <v>0</v>
      </c>
      <c r="BH271" s="3">
        <f>VLOOKUP(A271,'BalanceSheet 15-8-19'!$A$11:$CN$476,60,FALSE)</f>
        <v>0</v>
      </c>
      <c r="BI271" s="3">
        <f>VLOOKUP(A271,'BalanceSheet 15-8-19'!$A$11:$CN$476,61,FALSE)</f>
        <v>0</v>
      </c>
      <c r="BJ271" s="3">
        <f>VLOOKUP(A271,'BalanceSheet 15-8-19'!$A$11:$CN$476,62,FALSE)</f>
        <v>0</v>
      </c>
      <c r="BK271" s="3"/>
      <c r="BL271" s="3">
        <f>VLOOKUP(A271,'BalanceSheet 15-8-19'!$A$11:$CN$476,64,FALSE)</f>
        <v>0</v>
      </c>
      <c r="BM271" s="3">
        <f>VLOOKUP(A271,'BalanceSheet 15-8-19'!$A$11:$CN$476,65,FALSE)</f>
        <v>0</v>
      </c>
      <c r="BN271" s="3">
        <f>VLOOKUP(A271,'BalanceSheet 15-8-19'!$A$11:$CN$476,66,FALSE)</f>
        <v>0</v>
      </c>
      <c r="BO271" s="3">
        <f>VLOOKUP(A271,'BalanceSheet 15-8-19'!$A$11:$CN$476,67,FALSE)</f>
        <v>0</v>
      </c>
      <c r="BP271" s="3">
        <f>VLOOKUP(A271,'BalanceSheet 15-8-19'!$A$11:$CN$476,68,FALSE)</f>
        <v>0</v>
      </c>
      <c r="BQ271" s="3">
        <f>VLOOKUP(A271,'BalanceSheet 15-8-19'!$A$11:$CN$476,69,FALSE)</f>
        <v>0</v>
      </c>
      <c r="BR271" s="3">
        <f>VLOOKUP(A271,'BalanceSheet 15-8-19'!$A$11:$CN$476,70,FALSE)</f>
        <v>0</v>
      </c>
      <c r="BS271" s="3">
        <f>VLOOKUP(A271,'BalanceSheet 15-8-19'!$A$11:$CN$476,71,FALSE)</f>
        <v>0</v>
      </c>
      <c r="BT271" s="3">
        <f>VLOOKUP(A271,'BalanceSheet 15-8-19'!$A$11:$CN$476,72,FALSE)</f>
        <v>0</v>
      </c>
      <c r="BU271" s="3">
        <f>VLOOKUP(A271,'BalanceSheet 15-8-19'!$A$11:$CN$476,73,FALSE)</f>
        <v>0</v>
      </c>
      <c r="BV271" s="3">
        <f>VLOOKUP(A271,'BalanceSheet 15-8-19'!$A$11:$CN$476,74,FALSE)</f>
        <v>0</v>
      </c>
      <c r="BW271" s="3">
        <f>VLOOKUP(A271,'BalanceSheet 15-8-19'!$A$11:$CN$476,75,FALSE)</f>
        <v>0</v>
      </c>
      <c r="BX271" s="3">
        <f>VLOOKUP(A271,'BalanceSheet 15-8-19'!$A$11:$CN$476,76,FALSE)</f>
        <v>0</v>
      </c>
      <c r="BY271" s="3">
        <f>VLOOKUP(A271,'BalanceSheet 15-8-19'!$A$11:$CN$476,77,FALSE)</f>
        <v>0</v>
      </c>
      <c r="BZ271" s="3">
        <f>VLOOKUP(A271,'BalanceSheet 15-8-19'!$A$11:$CN$476,78,FALSE)</f>
        <v>0</v>
      </c>
      <c r="CA271" s="3">
        <f>VLOOKUP(A271,'BalanceSheet 15-8-19'!$A$11:$CN$476,79,FALSE)</f>
        <v>0</v>
      </c>
      <c r="CB271" s="3">
        <f>VLOOKUP(A271,'BalanceSheet 15-8-19'!$A$11:$CN$476,80,FALSE)</f>
        <v>0</v>
      </c>
      <c r="CC271" s="3">
        <f>VLOOKUP(A271,'BalanceSheet 15-8-19'!$A$11:$CN$476,81,FALSE)</f>
        <v>0</v>
      </c>
      <c r="CD271" s="3">
        <f>VLOOKUP(A271,'BalanceSheet 15-8-19'!$A$11:$CN$476,82,FALSE)</f>
        <v>0</v>
      </c>
      <c r="CE271" s="3">
        <f>VLOOKUP(A271,'BalanceSheet 15-8-19'!$A$11:$CN$476,83,FALSE)</f>
        <v>0</v>
      </c>
      <c r="CF271" s="3">
        <f>VLOOKUP(A271,'BalanceSheet 15-8-19'!$A$11:$CN$476,84,FALSE)</f>
        <v>0</v>
      </c>
      <c r="CG271" s="3">
        <f>VLOOKUP(A271,'BalanceSheet 15-8-19'!$A$11:$CN$476,85,FALSE)</f>
        <v>0</v>
      </c>
      <c r="CH271" s="3">
        <f>VLOOKUP(A271,'BalanceSheet 15-8-19'!$A$11:$CN$476,86,FALSE)</f>
        <v>0</v>
      </c>
      <c r="CI271" s="3">
        <f>VLOOKUP(A271,'BalanceSheet 15-8-19'!$A$11:$CN$476,87,FALSE)</f>
        <v>0</v>
      </c>
      <c r="CJ271" s="3">
        <f>VLOOKUP(A271,'BalanceSheet 15-8-19'!$A$11:$CN$476,88,FALSE)</f>
        <v>0</v>
      </c>
      <c r="CK271" s="3">
        <f>VLOOKUP(A271,'BalanceSheet 15-8-19'!$A$11:$CN$476,89,FALSE)</f>
        <v>0</v>
      </c>
      <c r="CL271" s="3">
        <f>VLOOKUP(A271,'BalanceSheet 15-8-19'!$A$11:$CN$476,90,FALSE)</f>
        <v>0</v>
      </c>
      <c r="CM271" s="3">
        <f>VLOOKUP(A271,'BalanceSheet 15-8-19'!$A$11:$CN$476,91,FALSE)</f>
        <v>0</v>
      </c>
      <c r="CN271" s="3">
        <f>VLOOKUP(A271,'BalanceSheet 15-8-19'!$A$11:$CS$476,92,FALSE)</f>
        <v>0</v>
      </c>
      <c r="CO271" s="3">
        <f>VLOOKUP(A271,'BalanceSheet 15-8-19'!$A$11:$CS$476,93,FALSE)</f>
        <v>0</v>
      </c>
      <c r="CP271" s="3">
        <f>VLOOKUP(A271,'BalanceSheet 15-8-19'!$A$11:$CS$476,94,FALSE)</f>
        <v>0</v>
      </c>
      <c r="CQ271" s="3">
        <f>VLOOKUP(A271,'BalanceSheet 15-8-19'!$A$11:$CS$476,95,FALSE)</f>
        <v>0</v>
      </c>
      <c r="CR271" s="3">
        <f>VLOOKUP(A271,'BalanceSheet 15-8-19'!$A$11:$CS$476,96,FALSE)</f>
        <v>0</v>
      </c>
      <c r="CS271" s="3">
        <f t="shared" si="26"/>
        <v>0</v>
      </c>
      <c r="CU271" s="19">
        <f>CS271-('BalanceSheet 15-8-19'!CS271-'BalanceSheet 15-8-19'!CV271-'BalanceSheet 15-8-19'!CW271)</f>
        <v>0</v>
      </c>
      <c r="CW271" s="132">
        <f t="shared" si="27"/>
        <v>0</v>
      </c>
      <c r="CZ271" s="148">
        <f>HLOOKUP(A271,CJE!$I$5:$TV$2054,2050, FALSE)</f>
        <v>-1473544.1579964501</v>
      </c>
      <c r="DB271" s="148">
        <f t="shared" si="28"/>
        <v>-1473544.1579964501</v>
      </c>
    </row>
    <row r="272" spans="1:106" x14ac:dyDescent="0.2">
      <c r="A272" s="3" t="str">
        <f>'BalanceSheet 15-8-19'!A272</f>
        <v>300-101-51 - Reapra Hospitality Pte Ltd</v>
      </c>
      <c r="B272" s="3">
        <f>VLOOKUP(A272,'BalanceSheet 15-8-19'!$A$11:$CN$476,2,FALSE)</f>
        <v>0</v>
      </c>
      <c r="C272" s="3">
        <f>VLOOKUP(A272,'BalanceSheet 15-8-19'!$A$11:$CN$476,3,FALSE)</f>
        <v>0</v>
      </c>
      <c r="D272" s="3">
        <f>VLOOKUP(A272,'BalanceSheet 15-8-19'!$A$11:$CN$476,4,FALSE)</f>
        <v>0</v>
      </c>
      <c r="E272" s="3">
        <f>VLOOKUP(A272,'BalanceSheet 15-8-19'!$A$11:$CN$476,5,FALSE)</f>
        <v>0</v>
      </c>
      <c r="F272" s="3">
        <f>VLOOKUP(A272,'BalanceSheet 15-8-19'!$A$11:$CN$476,6,FALSE)</f>
        <v>0</v>
      </c>
      <c r="G272" s="3">
        <f>VLOOKUP(A272,'BalanceSheet 15-8-19'!$A$11:$CN$476,7,FALSE)</f>
        <v>0</v>
      </c>
      <c r="H272" s="3">
        <f>VLOOKUP(A272,'BalanceSheet 15-8-19'!$A$11:$CN$476,8,FALSE)</f>
        <v>0</v>
      </c>
      <c r="I272" s="3">
        <f>VLOOKUP(A272,'BalanceSheet 15-8-19'!$A$11:$CN$476,9,FALSE)</f>
        <v>0</v>
      </c>
      <c r="J272" s="3"/>
      <c r="K272" s="3">
        <f>VLOOKUP(A272,'BalanceSheet 15-8-19'!$A$11:$CN$476,11,FALSE)</f>
        <v>0</v>
      </c>
      <c r="L272" s="3">
        <f>VLOOKUP(A272,'BalanceSheet 15-8-19'!$A$11:$CN$476,12,FALSE)</f>
        <v>0</v>
      </c>
      <c r="M272" s="3">
        <f>VLOOKUP(A272,'BalanceSheet 15-8-19'!$A$11:$CN$476,13,FALSE)</f>
        <v>0</v>
      </c>
      <c r="N272" s="3">
        <f>VLOOKUP(A272,'BalanceSheet 15-8-19'!$A$11:$CN$476,14,FALSE)</f>
        <v>0</v>
      </c>
      <c r="O272" s="3">
        <f>VLOOKUP(A272,'BalanceSheet 15-8-19'!$A$11:$CN$476,15,FALSE)</f>
        <v>0</v>
      </c>
      <c r="P272" s="3">
        <f>VLOOKUP(A272,'BalanceSheet 15-8-19'!$A$11:$CN$476,16,FALSE)</f>
        <v>0</v>
      </c>
      <c r="Q272" s="3">
        <f>VLOOKUP(A272,'BalanceSheet 15-8-19'!$A$11:$CN$476,17,FALSE)</f>
        <v>0</v>
      </c>
      <c r="R272" s="3">
        <f>VLOOKUP(A272,'BalanceSheet 15-8-19'!$A$11:$CN$476,18,FALSE)</f>
        <v>0</v>
      </c>
      <c r="S272" s="3">
        <f>VLOOKUP(A272,'BalanceSheet 15-8-19'!$A$11:$CN$476,19,FALSE)</f>
        <v>0</v>
      </c>
      <c r="T272" s="3">
        <f>VLOOKUP(A272,'BalanceSheet 15-8-19'!$A$11:$CN$476,20,FALSE)</f>
        <v>0</v>
      </c>
      <c r="U272" s="3">
        <f>VLOOKUP(A272,'BalanceSheet 15-8-19'!$A$11:$CN$476,21,FALSE)</f>
        <v>0</v>
      </c>
      <c r="V272" s="3">
        <f>VLOOKUP(A272,'BalanceSheet 15-8-19'!$A$11:$CN$476,22,FALSE)</f>
        <v>0</v>
      </c>
      <c r="W272" s="3">
        <f>VLOOKUP(A272,'BalanceSheet 15-8-19'!$A$11:$CN$476,23,FALSE)</f>
        <v>0</v>
      </c>
      <c r="X272" s="3">
        <f>VLOOKUP(A272,'BalanceSheet 15-8-19'!$A$11:$CN$476,24,FALSE)</f>
        <v>0</v>
      </c>
      <c r="Y272" s="3">
        <f>VLOOKUP(A272,'BalanceSheet 15-8-19'!$A$11:$CN$476,25,FALSE)</f>
        <v>0</v>
      </c>
      <c r="Z272" s="3">
        <f>VLOOKUP(A272,'BalanceSheet 15-8-19'!$A$11:$CN$476,26,FALSE)</f>
        <v>0</v>
      </c>
      <c r="AA272" s="3">
        <f>VLOOKUP(A272,'BalanceSheet 15-8-19'!$A$11:$CN$476,27,FALSE)</f>
        <v>0</v>
      </c>
      <c r="AB272" s="3">
        <f>VLOOKUP(A272,'BalanceSheet 15-8-19'!$A$11:$CN$476,28,FALSE)</f>
        <v>0</v>
      </c>
      <c r="AC272" s="3">
        <f>VLOOKUP(A272,'BalanceSheet 15-8-19'!$A$11:$CN$476,29,FALSE)</f>
        <v>0</v>
      </c>
      <c r="AD272" s="3">
        <f>VLOOKUP(A272,'BalanceSheet 15-8-19'!$A$11:$CN$476,30,FALSE)</f>
        <v>0</v>
      </c>
      <c r="AE272" s="3">
        <f>VLOOKUP(A272,'BalanceSheet 15-8-19'!$A$11:$CN$476,31,FALSE)</f>
        <v>0</v>
      </c>
      <c r="AF272" s="3">
        <f>VLOOKUP(A272,'BalanceSheet 15-8-19'!$A$11:$CN$476,32,FALSE)</f>
        <v>0</v>
      </c>
      <c r="AG272" s="3">
        <f>VLOOKUP(A272,'BalanceSheet 15-8-19'!$A$11:$CN$476,33,FALSE)</f>
        <v>0</v>
      </c>
      <c r="AH272" s="3">
        <f>VLOOKUP(A272,'BalanceSheet 15-8-19'!$A$11:$CN$476,34,FALSE)</f>
        <v>0</v>
      </c>
      <c r="AI272" s="3">
        <f>VLOOKUP(A272,'BalanceSheet 15-8-19'!$A$11:$CN$476,35,FALSE)</f>
        <v>0</v>
      </c>
      <c r="AJ272" s="3">
        <f>VLOOKUP(A272,'BalanceSheet 15-8-19'!$A$11:$CN$476,36,FALSE)</f>
        <v>0</v>
      </c>
      <c r="AK272" s="3">
        <f>VLOOKUP(A272,'BalanceSheet 15-8-19'!$A$11:$CN$476,37,FALSE)</f>
        <v>0</v>
      </c>
      <c r="AL272" s="3">
        <f>VLOOKUP(A272,'BalanceSheet 15-8-19'!$A$11:$CN$476,38,FALSE)</f>
        <v>0</v>
      </c>
      <c r="AM272" s="3">
        <f>VLOOKUP(A272,'BalanceSheet 15-8-19'!$A$11:$CN$476,39,FALSE)</f>
        <v>0</v>
      </c>
      <c r="AN272" s="3">
        <f>VLOOKUP(A272,'BalanceSheet 15-8-19'!$A$11:$CN$476,40,FALSE)</f>
        <v>0</v>
      </c>
      <c r="AO272" s="3">
        <f>VLOOKUP(A272,'BalanceSheet 15-8-19'!$A$11:$CN$476,41,FALSE)</f>
        <v>0</v>
      </c>
      <c r="AP272" s="3">
        <f>VLOOKUP(A272,'BalanceSheet 15-8-19'!$A$11:$CN$476,42,FALSE)</f>
        <v>0</v>
      </c>
      <c r="AQ272" s="3">
        <f>VLOOKUP(A272,'BalanceSheet 15-8-19'!$A$11:$CN$476,43,FALSE)</f>
        <v>0</v>
      </c>
      <c r="AR272" s="3">
        <f>VLOOKUP(A272,'BalanceSheet 15-8-19'!$A$11:$CN$476,44,FALSE)</f>
        <v>0</v>
      </c>
      <c r="AS272" s="3">
        <f>VLOOKUP(A272,'BalanceSheet 15-8-19'!$A$11:$CN$476,45,FALSE)</f>
        <v>0</v>
      </c>
      <c r="AT272" s="3">
        <f>VLOOKUP(A272,'BalanceSheet 15-8-19'!$A$11:$CN$476,46,FALSE)</f>
        <v>0</v>
      </c>
      <c r="AU272" s="3">
        <f>VLOOKUP(A272,'BalanceSheet 15-8-19'!$A$11:$CN$476,47,FALSE)</f>
        <v>0</v>
      </c>
      <c r="AV272" s="3">
        <f>VLOOKUP(A272,'BalanceSheet 15-8-19'!$A$11:$CN$476,48,FALSE)</f>
        <v>0</v>
      </c>
      <c r="AW272" s="3">
        <f>VLOOKUP(A272,'BalanceSheet 15-8-19'!$A$11:$CN$476,49,FALSE)</f>
        <v>0</v>
      </c>
      <c r="AX272" s="3">
        <f>VLOOKUP(A272,'BalanceSheet 15-8-19'!$A$11:$CN$476,50,FALSE)</f>
        <v>0</v>
      </c>
      <c r="AY272" s="3">
        <f>VLOOKUP(A272,'BalanceSheet 15-8-19'!$A$11:$CN$476,51,FALSE)</f>
        <v>0</v>
      </c>
      <c r="AZ272" s="3">
        <f>VLOOKUP(A272,'BalanceSheet 15-8-19'!$A$11:$CN$476,52,FALSE)</f>
        <v>0</v>
      </c>
      <c r="BA272" s="3">
        <f>VLOOKUP(A272,'BalanceSheet 15-8-19'!$A$11:$CN$476,53,FALSE)</f>
        <v>0</v>
      </c>
      <c r="BB272" s="3">
        <f>VLOOKUP(A272,'BalanceSheet 15-8-19'!$A$11:$CN$476,54,FALSE)</f>
        <v>0</v>
      </c>
      <c r="BC272" s="3">
        <f>VLOOKUP(A272,'BalanceSheet 15-8-19'!$A$11:$CN$476,55,FALSE)</f>
        <v>0</v>
      </c>
      <c r="BD272" s="3">
        <f>VLOOKUP(A272,'BalanceSheet 15-8-19'!$A$11:$CN$476,56,FALSE)</f>
        <v>0</v>
      </c>
      <c r="BE272" s="3">
        <f>VLOOKUP(A272,'BalanceSheet 15-8-19'!$A$11:$CN$476,57,FALSE)</f>
        <v>0</v>
      </c>
      <c r="BF272" s="3">
        <f>VLOOKUP(A272,'BalanceSheet 15-8-19'!$A$11:$CN$476,58,FALSE)</f>
        <v>0</v>
      </c>
      <c r="BG272" s="12">
        <f>VLOOKUP(A272,'BalanceSheet 15-8-19'!$A$11:$CN$476,59,FALSE)</f>
        <v>0</v>
      </c>
      <c r="BH272" s="3">
        <f>VLOOKUP(A272,'BalanceSheet 15-8-19'!$A$11:$CN$476,60,FALSE)</f>
        <v>0</v>
      </c>
      <c r="BI272" s="3">
        <f>VLOOKUP(A272,'BalanceSheet 15-8-19'!$A$11:$CN$476,61,FALSE)</f>
        <v>0</v>
      </c>
      <c r="BJ272" s="3">
        <f>VLOOKUP(A272,'BalanceSheet 15-8-19'!$A$11:$CN$476,62,FALSE)</f>
        <v>0</v>
      </c>
      <c r="BK272" s="3"/>
      <c r="BL272" s="3">
        <f>VLOOKUP(A272,'BalanceSheet 15-8-19'!$A$11:$CN$476,64,FALSE)</f>
        <v>0</v>
      </c>
      <c r="BM272" s="3">
        <f>VLOOKUP(A272,'BalanceSheet 15-8-19'!$A$11:$CN$476,65,FALSE)</f>
        <v>0</v>
      </c>
      <c r="BN272" s="3">
        <f>VLOOKUP(A272,'BalanceSheet 15-8-19'!$A$11:$CN$476,66,FALSE)</f>
        <v>0</v>
      </c>
      <c r="BO272" s="3">
        <f>VLOOKUP(A272,'BalanceSheet 15-8-19'!$A$11:$CN$476,67,FALSE)</f>
        <v>0</v>
      </c>
      <c r="BP272" s="3">
        <f>VLOOKUP(A272,'BalanceSheet 15-8-19'!$A$11:$CN$476,68,FALSE)</f>
        <v>0</v>
      </c>
      <c r="BQ272" s="3">
        <f>VLOOKUP(A272,'BalanceSheet 15-8-19'!$A$11:$CN$476,69,FALSE)</f>
        <v>0</v>
      </c>
      <c r="BR272" s="3">
        <f>VLOOKUP(A272,'BalanceSheet 15-8-19'!$A$11:$CN$476,70,FALSE)</f>
        <v>0</v>
      </c>
      <c r="BS272" s="3">
        <f>VLOOKUP(A272,'BalanceSheet 15-8-19'!$A$11:$CN$476,71,FALSE)</f>
        <v>0</v>
      </c>
      <c r="BT272" s="3">
        <f>VLOOKUP(A272,'BalanceSheet 15-8-19'!$A$11:$CN$476,72,FALSE)</f>
        <v>0</v>
      </c>
      <c r="BU272" s="3">
        <f>VLOOKUP(A272,'BalanceSheet 15-8-19'!$A$11:$CN$476,73,FALSE)</f>
        <v>0</v>
      </c>
      <c r="BV272" s="3">
        <f>VLOOKUP(A272,'BalanceSheet 15-8-19'!$A$11:$CN$476,74,FALSE)</f>
        <v>0</v>
      </c>
      <c r="BW272" s="3">
        <f>VLOOKUP(A272,'BalanceSheet 15-8-19'!$A$11:$CN$476,75,FALSE)</f>
        <v>0</v>
      </c>
      <c r="BX272" s="3">
        <f>VLOOKUP(A272,'BalanceSheet 15-8-19'!$A$11:$CN$476,76,FALSE)</f>
        <v>0</v>
      </c>
      <c r="BY272" s="3">
        <f>VLOOKUP(A272,'BalanceSheet 15-8-19'!$A$11:$CN$476,77,FALSE)</f>
        <v>0</v>
      </c>
      <c r="BZ272" s="3">
        <f>VLOOKUP(A272,'BalanceSheet 15-8-19'!$A$11:$CN$476,78,FALSE)</f>
        <v>0</v>
      </c>
      <c r="CA272" s="3">
        <f>VLOOKUP(A272,'BalanceSheet 15-8-19'!$A$11:$CN$476,79,FALSE)</f>
        <v>0</v>
      </c>
      <c r="CB272" s="3">
        <f>VLOOKUP(A272,'BalanceSheet 15-8-19'!$A$11:$CN$476,80,FALSE)</f>
        <v>0</v>
      </c>
      <c r="CC272" s="3">
        <f>VLOOKUP(A272,'BalanceSheet 15-8-19'!$A$11:$CN$476,81,FALSE)</f>
        <v>0</v>
      </c>
      <c r="CD272" s="3">
        <f>VLOOKUP(A272,'BalanceSheet 15-8-19'!$A$11:$CN$476,82,FALSE)</f>
        <v>0</v>
      </c>
      <c r="CE272" s="3">
        <f>VLOOKUP(A272,'BalanceSheet 15-8-19'!$A$11:$CN$476,83,FALSE)</f>
        <v>0</v>
      </c>
      <c r="CF272" s="3">
        <f>VLOOKUP(A272,'BalanceSheet 15-8-19'!$A$11:$CN$476,84,FALSE)</f>
        <v>0</v>
      </c>
      <c r="CG272" s="3">
        <f>VLOOKUP(A272,'BalanceSheet 15-8-19'!$A$11:$CN$476,85,FALSE)</f>
        <v>0</v>
      </c>
      <c r="CH272" s="3">
        <f>VLOOKUP(A272,'BalanceSheet 15-8-19'!$A$11:$CN$476,86,FALSE)</f>
        <v>0</v>
      </c>
      <c r="CI272" s="3">
        <f>VLOOKUP(A272,'BalanceSheet 15-8-19'!$A$11:$CN$476,87,FALSE)</f>
        <v>0</v>
      </c>
      <c r="CJ272" s="3">
        <f>VLOOKUP(A272,'BalanceSheet 15-8-19'!$A$11:$CN$476,88,FALSE)</f>
        <v>0</v>
      </c>
      <c r="CK272" s="3">
        <f>VLOOKUP(A272,'BalanceSheet 15-8-19'!$A$11:$CN$476,89,FALSE)</f>
        <v>0</v>
      </c>
      <c r="CL272" s="3">
        <f>VLOOKUP(A272,'BalanceSheet 15-8-19'!$A$11:$CN$476,90,FALSE)</f>
        <v>0</v>
      </c>
      <c r="CM272" s="3">
        <f>VLOOKUP(A272,'BalanceSheet 15-8-19'!$A$11:$CN$476,91,FALSE)</f>
        <v>0</v>
      </c>
      <c r="CN272" s="3">
        <f>VLOOKUP(A272,'BalanceSheet 15-8-19'!$A$11:$CS$476,92,FALSE)</f>
        <v>0</v>
      </c>
      <c r="CO272" s="3">
        <f>VLOOKUP(A272,'BalanceSheet 15-8-19'!$A$11:$CS$476,93,FALSE)</f>
        <v>0</v>
      </c>
      <c r="CP272" s="3">
        <f>VLOOKUP(A272,'BalanceSheet 15-8-19'!$A$11:$CS$476,94,FALSE)</f>
        <v>0</v>
      </c>
      <c r="CQ272" s="3">
        <f>VLOOKUP(A272,'BalanceSheet 15-8-19'!$A$11:$CS$476,95,FALSE)</f>
        <v>0</v>
      </c>
      <c r="CR272" s="3">
        <f>VLOOKUP(A272,'BalanceSheet 15-8-19'!$A$11:$CS$476,96,FALSE)</f>
        <v>0</v>
      </c>
      <c r="CS272" s="3">
        <f t="shared" si="26"/>
        <v>0</v>
      </c>
      <c r="CU272" s="19">
        <f>CS272-('BalanceSheet 15-8-19'!CS272-'BalanceSheet 15-8-19'!CV272-'BalanceSheet 15-8-19'!CW272)</f>
        <v>0</v>
      </c>
      <c r="CW272" s="132">
        <f t="shared" si="27"/>
        <v>0</v>
      </c>
      <c r="CZ272" s="148">
        <f>HLOOKUP(A272,CJE!$I$5:$TV$2054,2050, FALSE)</f>
        <v>-1473544.1579964501</v>
      </c>
      <c r="DB272" s="148">
        <f t="shared" si="28"/>
        <v>-1473544.1579964501</v>
      </c>
    </row>
    <row r="273" spans="1:108" x14ac:dyDescent="0.2">
      <c r="A273" s="3" t="str">
        <f>'BalanceSheet 15-8-19'!A273</f>
        <v>300-101-52 - Reapra Outsourcing Pte Ltd</v>
      </c>
      <c r="B273" s="3">
        <f>VLOOKUP(A273,'BalanceSheet 15-8-19'!$A$11:$CN$476,2,FALSE)</f>
        <v>0</v>
      </c>
      <c r="C273" s="3">
        <f>VLOOKUP(A273,'BalanceSheet 15-8-19'!$A$11:$CN$476,3,FALSE)</f>
        <v>0</v>
      </c>
      <c r="D273" s="3">
        <f>VLOOKUP(A273,'BalanceSheet 15-8-19'!$A$11:$CN$476,4,FALSE)</f>
        <v>0</v>
      </c>
      <c r="E273" s="3">
        <f>VLOOKUP(A273,'BalanceSheet 15-8-19'!$A$11:$CN$476,5,FALSE)</f>
        <v>0</v>
      </c>
      <c r="F273" s="3">
        <f>VLOOKUP(A273,'BalanceSheet 15-8-19'!$A$11:$CN$476,6,FALSE)</f>
        <v>0</v>
      </c>
      <c r="G273" s="3">
        <f>VLOOKUP(A273,'BalanceSheet 15-8-19'!$A$11:$CN$476,7,FALSE)</f>
        <v>0</v>
      </c>
      <c r="H273" s="3">
        <f>VLOOKUP(A273,'BalanceSheet 15-8-19'!$A$11:$CN$476,8,FALSE)</f>
        <v>0</v>
      </c>
      <c r="I273" s="3">
        <f>VLOOKUP(A273,'BalanceSheet 15-8-19'!$A$11:$CN$476,9,FALSE)</f>
        <v>0</v>
      </c>
      <c r="J273" s="3"/>
      <c r="K273" s="3">
        <f>VLOOKUP(A273,'BalanceSheet 15-8-19'!$A$11:$CN$476,11,FALSE)</f>
        <v>0</v>
      </c>
      <c r="L273" s="3">
        <f>VLOOKUP(A273,'BalanceSheet 15-8-19'!$A$11:$CN$476,12,FALSE)</f>
        <v>0</v>
      </c>
      <c r="M273" s="3">
        <f>VLOOKUP(A273,'BalanceSheet 15-8-19'!$A$11:$CN$476,13,FALSE)</f>
        <v>0</v>
      </c>
      <c r="N273" s="3">
        <f>VLOOKUP(A273,'BalanceSheet 15-8-19'!$A$11:$CN$476,14,FALSE)</f>
        <v>0</v>
      </c>
      <c r="O273" s="3">
        <f>VLOOKUP(A273,'BalanceSheet 15-8-19'!$A$11:$CN$476,15,FALSE)</f>
        <v>0</v>
      </c>
      <c r="P273" s="3">
        <f>VLOOKUP(A273,'BalanceSheet 15-8-19'!$A$11:$CN$476,16,FALSE)</f>
        <v>0</v>
      </c>
      <c r="Q273" s="3">
        <f>VLOOKUP(A273,'BalanceSheet 15-8-19'!$A$11:$CN$476,17,FALSE)</f>
        <v>0</v>
      </c>
      <c r="R273" s="3">
        <f>VLOOKUP(A273,'BalanceSheet 15-8-19'!$A$11:$CN$476,18,FALSE)</f>
        <v>0</v>
      </c>
      <c r="S273" s="3">
        <f>VLOOKUP(A273,'BalanceSheet 15-8-19'!$A$11:$CN$476,19,FALSE)</f>
        <v>0</v>
      </c>
      <c r="T273" s="3">
        <f>VLOOKUP(A273,'BalanceSheet 15-8-19'!$A$11:$CN$476,20,FALSE)</f>
        <v>0</v>
      </c>
      <c r="U273" s="3">
        <f>VLOOKUP(A273,'BalanceSheet 15-8-19'!$A$11:$CN$476,21,FALSE)</f>
        <v>0</v>
      </c>
      <c r="V273" s="3">
        <f>VLOOKUP(A273,'BalanceSheet 15-8-19'!$A$11:$CN$476,22,FALSE)</f>
        <v>0</v>
      </c>
      <c r="W273" s="3">
        <f>VLOOKUP(A273,'BalanceSheet 15-8-19'!$A$11:$CN$476,23,FALSE)</f>
        <v>0</v>
      </c>
      <c r="X273" s="3">
        <f>VLOOKUP(A273,'BalanceSheet 15-8-19'!$A$11:$CN$476,24,FALSE)</f>
        <v>0</v>
      </c>
      <c r="Y273" s="3">
        <f>VLOOKUP(A273,'BalanceSheet 15-8-19'!$A$11:$CN$476,25,FALSE)</f>
        <v>0</v>
      </c>
      <c r="Z273" s="3">
        <f>VLOOKUP(A273,'BalanceSheet 15-8-19'!$A$11:$CN$476,26,FALSE)</f>
        <v>0</v>
      </c>
      <c r="AA273" s="3">
        <f>VLOOKUP(A273,'BalanceSheet 15-8-19'!$A$11:$CN$476,27,FALSE)</f>
        <v>0</v>
      </c>
      <c r="AB273" s="3">
        <f>VLOOKUP(A273,'BalanceSheet 15-8-19'!$A$11:$CN$476,28,FALSE)</f>
        <v>0</v>
      </c>
      <c r="AC273" s="3">
        <f>VLOOKUP(A273,'BalanceSheet 15-8-19'!$A$11:$CN$476,29,FALSE)</f>
        <v>0</v>
      </c>
      <c r="AD273" s="3">
        <f>VLOOKUP(A273,'BalanceSheet 15-8-19'!$A$11:$CN$476,30,FALSE)</f>
        <v>0</v>
      </c>
      <c r="AE273" s="3">
        <f>VLOOKUP(A273,'BalanceSheet 15-8-19'!$A$11:$CN$476,31,FALSE)</f>
        <v>0</v>
      </c>
      <c r="AF273" s="3">
        <f>VLOOKUP(A273,'BalanceSheet 15-8-19'!$A$11:$CN$476,32,FALSE)</f>
        <v>0</v>
      </c>
      <c r="AG273" s="3">
        <f>VLOOKUP(A273,'BalanceSheet 15-8-19'!$A$11:$CN$476,33,FALSE)</f>
        <v>0</v>
      </c>
      <c r="AH273" s="3">
        <f>VLOOKUP(A273,'BalanceSheet 15-8-19'!$A$11:$CN$476,34,FALSE)</f>
        <v>0</v>
      </c>
      <c r="AI273" s="3">
        <f>VLOOKUP(A273,'BalanceSheet 15-8-19'!$A$11:$CN$476,35,FALSE)</f>
        <v>0</v>
      </c>
      <c r="AJ273" s="3">
        <f>VLOOKUP(A273,'BalanceSheet 15-8-19'!$A$11:$CN$476,36,FALSE)</f>
        <v>0</v>
      </c>
      <c r="AK273" s="3">
        <f>VLOOKUP(A273,'BalanceSheet 15-8-19'!$A$11:$CN$476,37,FALSE)</f>
        <v>0</v>
      </c>
      <c r="AL273" s="3">
        <f>VLOOKUP(A273,'BalanceSheet 15-8-19'!$A$11:$CN$476,38,FALSE)</f>
        <v>0</v>
      </c>
      <c r="AM273" s="3">
        <f>VLOOKUP(A273,'BalanceSheet 15-8-19'!$A$11:$CN$476,39,FALSE)</f>
        <v>0</v>
      </c>
      <c r="AN273" s="3">
        <f>VLOOKUP(A273,'BalanceSheet 15-8-19'!$A$11:$CN$476,40,FALSE)</f>
        <v>0</v>
      </c>
      <c r="AO273" s="3">
        <f>VLOOKUP(A273,'BalanceSheet 15-8-19'!$A$11:$CN$476,41,FALSE)</f>
        <v>0</v>
      </c>
      <c r="AP273" s="3">
        <f>VLOOKUP(A273,'BalanceSheet 15-8-19'!$A$11:$CN$476,42,FALSE)</f>
        <v>0</v>
      </c>
      <c r="AQ273" s="3">
        <f>VLOOKUP(A273,'BalanceSheet 15-8-19'!$A$11:$CN$476,43,FALSE)</f>
        <v>0</v>
      </c>
      <c r="AR273" s="3">
        <f>VLOOKUP(A273,'BalanceSheet 15-8-19'!$A$11:$CN$476,44,FALSE)</f>
        <v>0</v>
      </c>
      <c r="AS273" s="3">
        <f>VLOOKUP(A273,'BalanceSheet 15-8-19'!$A$11:$CN$476,45,FALSE)</f>
        <v>0</v>
      </c>
      <c r="AT273" s="3">
        <f>VLOOKUP(A273,'BalanceSheet 15-8-19'!$A$11:$CN$476,46,FALSE)</f>
        <v>0</v>
      </c>
      <c r="AU273" s="3">
        <f>VLOOKUP(A273,'BalanceSheet 15-8-19'!$A$11:$CN$476,47,FALSE)</f>
        <v>0</v>
      </c>
      <c r="AV273" s="3">
        <f>VLOOKUP(A273,'BalanceSheet 15-8-19'!$A$11:$CN$476,48,FALSE)</f>
        <v>0</v>
      </c>
      <c r="AW273" s="3">
        <f>VLOOKUP(A273,'BalanceSheet 15-8-19'!$A$11:$CN$476,49,FALSE)</f>
        <v>0</v>
      </c>
      <c r="AX273" s="3">
        <f>VLOOKUP(A273,'BalanceSheet 15-8-19'!$A$11:$CN$476,50,FALSE)</f>
        <v>0</v>
      </c>
      <c r="AY273" s="3">
        <f>VLOOKUP(A273,'BalanceSheet 15-8-19'!$A$11:$CN$476,51,FALSE)</f>
        <v>0</v>
      </c>
      <c r="AZ273" s="3">
        <f>VLOOKUP(A273,'BalanceSheet 15-8-19'!$A$11:$CN$476,52,FALSE)</f>
        <v>0</v>
      </c>
      <c r="BA273" s="3">
        <f>VLOOKUP(A273,'BalanceSheet 15-8-19'!$A$11:$CN$476,53,FALSE)</f>
        <v>0</v>
      </c>
      <c r="BB273" s="3">
        <f>VLOOKUP(A273,'BalanceSheet 15-8-19'!$A$11:$CN$476,54,FALSE)</f>
        <v>0</v>
      </c>
      <c r="BC273" s="3">
        <f>VLOOKUP(A273,'BalanceSheet 15-8-19'!$A$11:$CN$476,55,FALSE)</f>
        <v>0</v>
      </c>
      <c r="BD273" s="3">
        <f>VLOOKUP(A273,'BalanceSheet 15-8-19'!$A$11:$CN$476,56,FALSE)</f>
        <v>0</v>
      </c>
      <c r="BE273" s="3">
        <f>VLOOKUP(A273,'BalanceSheet 15-8-19'!$A$11:$CN$476,57,FALSE)</f>
        <v>0</v>
      </c>
      <c r="BF273" s="3">
        <f>VLOOKUP(A273,'BalanceSheet 15-8-19'!$A$11:$CN$476,58,FALSE)</f>
        <v>0</v>
      </c>
      <c r="BG273" s="12">
        <f>VLOOKUP(A273,'BalanceSheet 15-8-19'!$A$11:$CN$476,59,FALSE)</f>
        <v>0</v>
      </c>
      <c r="BH273" s="3">
        <f>VLOOKUP(A273,'BalanceSheet 15-8-19'!$A$11:$CN$476,60,FALSE)</f>
        <v>0</v>
      </c>
      <c r="BI273" s="3">
        <f>VLOOKUP(A273,'BalanceSheet 15-8-19'!$A$11:$CN$476,61,FALSE)</f>
        <v>0</v>
      </c>
      <c r="BJ273" s="3">
        <f>VLOOKUP(A273,'BalanceSheet 15-8-19'!$A$11:$CN$476,62,FALSE)</f>
        <v>0</v>
      </c>
      <c r="BK273" s="3"/>
      <c r="BL273" s="3">
        <f>VLOOKUP(A273,'BalanceSheet 15-8-19'!$A$11:$CN$476,64,FALSE)</f>
        <v>0</v>
      </c>
      <c r="BM273" s="3">
        <f>VLOOKUP(A273,'BalanceSheet 15-8-19'!$A$11:$CN$476,65,FALSE)</f>
        <v>0</v>
      </c>
      <c r="BN273" s="3">
        <f>VLOOKUP(A273,'BalanceSheet 15-8-19'!$A$11:$CN$476,66,FALSE)</f>
        <v>0</v>
      </c>
      <c r="BO273" s="3">
        <f>VLOOKUP(A273,'BalanceSheet 15-8-19'!$A$11:$CN$476,67,FALSE)</f>
        <v>0</v>
      </c>
      <c r="BP273" s="3">
        <f>VLOOKUP(A273,'BalanceSheet 15-8-19'!$A$11:$CN$476,68,FALSE)</f>
        <v>0</v>
      </c>
      <c r="BQ273" s="3">
        <f>VLOOKUP(A273,'BalanceSheet 15-8-19'!$A$11:$CN$476,69,FALSE)</f>
        <v>0</v>
      </c>
      <c r="BR273" s="3">
        <f>VLOOKUP(A273,'BalanceSheet 15-8-19'!$A$11:$CN$476,70,FALSE)</f>
        <v>0</v>
      </c>
      <c r="BS273" s="3">
        <f>VLOOKUP(A273,'BalanceSheet 15-8-19'!$A$11:$CN$476,71,FALSE)</f>
        <v>0</v>
      </c>
      <c r="BT273" s="3">
        <f>VLOOKUP(A273,'BalanceSheet 15-8-19'!$A$11:$CN$476,72,FALSE)</f>
        <v>0</v>
      </c>
      <c r="BU273" s="3">
        <f>VLOOKUP(A273,'BalanceSheet 15-8-19'!$A$11:$CN$476,73,FALSE)</f>
        <v>0</v>
      </c>
      <c r="BV273" s="3">
        <f>VLOOKUP(A273,'BalanceSheet 15-8-19'!$A$11:$CN$476,74,FALSE)</f>
        <v>0</v>
      </c>
      <c r="BW273" s="3">
        <f>VLOOKUP(A273,'BalanceSheet 15-8-19'!$A$11:$CN$476,75,FALSE)</f>
        <v>0</v>
      </c>
      <c r="BX273" s="3">
        <f>VLOOKUP(A273,'BalanceSheet 15-8-19'!$A$11:$CN$476,76,FALSE)</f>
        <v>0</v>
      </c>
      <c r="BY273" s="3">
        <f>VLOOKUP(A273,'BalanceSheet 15-8-19'!$A$11:$CN$476,77,FALSE)</f>
        <v>0</v>
      </c>
      <c r="BZ273" s="3">
        <f>VLOOKUP(A273,'BalanceSheet 15-8-19'!$A$11:$CN$476,78,FALSE)</f>
        <v>0</v>
      </c>
      <c r="CA273" s="3">
        <f>VLOOKUP(A273,'BalanceSheet 15-8-19'!$A$11:$CN$476,79,FALSE)</f>
        <v>0</v>
      </c>
      <c r="CB273" s="3">
        <f>VLOOKUP(A273,'BalanceSheet 15-8-19'!$A$11:$CN$476,80,FALSE)</f>
        <v>0</v>
      </c>
      <c r="CC273" s="3">
        <f>VLOOKUP(A273,'BalanceSheet 15-8-19'!$A$11:$CN$476,81,FALSE)</f>
        <v>0</v>
      </c>
      <c r="CD273" s="3">
        <f>VLOOKUP(A273,'BalanceSheet 15-8-19'!$A$11:$CN$476,82,FALSE)</f>
        <v>0</v>
      </c>
      <c r="CE273" s="3">
        <f>VLOOKUP(A273,'BalanceSheet 15-8-19'!$A$11:$CN$476,83,FALSE)</f>
        <v>0</v>
      </c>
      <c r="CF273" s="3">
        <f>VLOOKUP(A273,'BalanceSheet 15-8-19'!$A$11:$CN$476,84,FALSE)</f>
        <v>0</v>
      </c>
      <c r="CG273" s="3">
        <f>VLOOKUP(A273,'BalanceSheet 15-8-19'!$A$11:$CN$476,85,FALSE)</f>
        <v>0</v>
      </c>
      <c r="CH273" s="3">
        <f>VLOOKUP(A273,'BalanceSheet 15-8-19'!$A$11:$CN$476,86,FALSE)</f>
        <v>0</v>
      </c>
      <c r="CI273" s="3">
        <f>VLOOKUP(A273,'BalanceSheet 15-8-19'!$A$11:$CN$476,87,FALSE)</f>
        <v>0</v>
      </c>
      <c r="CJ273" s="3">
        <f>VLOOKUP(A273,'BalanceSheet 15-8-19'!$A$11:$CN$476,88,FALSE)</f>
        <v>0</v>
      </c>
      <c r="CK273" s="3">
        <f>VLOOKUP(A273,'BalanceSheet 15-8-19'!$A$11:$CN$476,89,FALSE)</f>
        <v>0</v>
      </c>
      <c r="CL273" s="3">
        <f>VLOOKUP(A273,'BalanceSheet 15-8-19'!$A$11:$CN$476,90,FALSE)</f>
        <v>0</v>
      </c>
      <c r="CM273" s="3">
        <f>VLOOKUP(A273,'BalanceSheet 15-8-19'!$A$11:$CN$476,91,FALSE)</f>
        <v>0</v>
      </c>
      <c r="CN273" s="3">
        <f>VLOOKUP(A273,'BalanceSheet 15-8-19'!$A$11:$CS$476,92,FALSE)</f>
        <v>0</v>
      </c>
      <c r="CO273" s="3">
        <f>VLOOKUP(A273,'BalanceSheet 15-8-19'!$A$11:$CS$476,93,FALSE)</f>
        <v>0</v>
      </c>
      <c r="CP273" s="3">
        <f>VLOOKUP(A273,'BalanceSheet 15-8-19'!$A$11:$CS$476,94,FALSE)</f>
        <v>0</v>
      </c>
      <c r="CQ273" s="3">
        <f>VLOOKUP(A273,'BalanceSheet 15-8-19'!$A$11:$CS$476,95,FALSE)</f>
        <v>0</v>
      </c>
      <c r="CR273" s="3">
        <f>VLOOKUP(A273,'BalanceSheet 15-8-19'!$A$11:$CS$476,96,FALSE)</f>
        <v>0</v>
      </c>
      <c r="CS273" s="3">
        <f t="shared" si="26"/>
        <v>0</v>
      </c>
      <c r="CU273" s="19">
        <f>CS273-('BalanceSheet 15-8-19'!CS273-'BalanceSheet 15-8-19'!CV273-'BalanceSheet 15-8-19'!CW273)</f>
        <v>0</v>
      </c>
      <c r="CW273" s="132">
        <f t="shared" si="27"/>
        <v>0</v>
      </c>
      <c r="CZ273" s="148">
        <f>HLOOKUP(A273,CJE!$I$5:$TV$2054,2050, FALSE)</f>
        <v>-1473544.1579964501</v>
      </c>
      <c r="DB273" s="148">
        <f t="shared" si="28"/>
        <v>-1473544.1579964501</v>
      </c>
    </row>
    <row r="274" spans="1:108" x14ac:dyDescent="0.2">
      <c r="A274" s="3" t="str">
        <f>'BalanceSheet 15-8-19'!A274</f>
        <v>300-101-53 - R Pilot Financial Investment Pte Ltd</v>
      </c>
      <c r="B274" s="3">
        <f>VLOOKUP(A274,'BalanceSheet 15-8-19'!$A$11:$CN$476,2,FALSE)</f>
        <v>0</v>
      </c>
      <c r="C274" s="3">
        <f>VLOOKUP(A274,'BalanceSheet 15-8-19'!$A$11:$CN$476,3,FALSE)</f>
        <v>0</v>
      </c>
      <c r="D274" s="3">
        <f>VLOOKUP(A274,'BalanceSheet 15-8-19'!$A$11:$CN$476,4,FALSE)</f>
        <v>0</v>
      </c>
      <c r="E274" s="3">
        <f>VLOOKUP(A274,'BalanceSheet 15-8-19'!$A$11:$CN$476,5,FALSE)</f>
        <v>0</v>
      </c>
      <c r="F274" s="3">
        <f>VLOOKUP(A274,'BalanceSheet 15-8-19'!$A$11:$CN$476,6,FALSE)</f>
        <v>0</v>
      </c>
      <c r="G274" s="3">
        <f>VLOOKUP(A274,'BalanceSheet 15-8-19'!$A$11:$CN$476,7,FALSE)</f>
        <v>0</v>
      </c>
      <c r="H274" s="3">
        <f>VLOOKUP(A274,'BalanceSheet 15-8-19'!$A$11:$CN$476,8,FALSE)</f>
        <v>0</v>
      </c>
      <c r="I274" s="3">
        <f>VLOOKUP(A274,'BalanceSheet 15-8-19'!$A$11:$CN$476,9,FALSE)</f>
        <v>0</v>
      </c>
      <c r="J274" s="3"/>
      <c r="K274" s="3">
        <f>VLOOKUP(A274,'BalanceSheet 15-8-19'!$A$11:$CN$476,11,FALSE)</f>
        <v>0</v>
      </c>
      <c r="L274" s="3">
        <f>VLOOKUP(A274,'BalanceSheet 15-8-19'!$A$11:$CN$476,12,FALSE)</f>
        <v>0</v>
      </c>
      <c r="M274" s="3">
        <f>VLOOKUP(A274,'BalanceSheet 15-8-19'!$A$11:$CN$476,13,FALSE)</f>
        <v>0</v>
      </c>
      <c r="N274" s="3">
        <f>VLOOKUP(A274,'BalanceSheet 15-8-19'!$A$11:$CN$476,14,FALSE)</f>
        <v>0</v>
      </c>
      <c r="O274" s="3">
        <f>VLOOKUP(A274,'BalanceSheet 15-8-19'!$A$11:$CN$476,15,FALSE)</f>
        <v>0</v>
      </c>
      <c r="P274" s="3">
        <f>VLOOKUP(A274,'BalanceSheet 15-8-19'!$A$11:$CN$476,16,FALSE)</f>
        <v>0</v>
      </c>
      <c r="Q274" s="3">
        <f>VLOOKUP(A274,'BalanceSheet 15-8-19'!$A$11:$CN$476,17,FALSE)</f>
        <v>0</v>
      </c>
      <c r="R274" s="3">
        <f>VLOOKUP(A274,'BalanceSheet 15-8-19'!$A$11:$CN$476,18,FALSE)</f>
        <v>0</v>
      </c>
      <c r="S274" s="3">
        <f>VLOOKUP(A274,'BalanceSheet 15-8-19'!$A$11:$CN$476,19,FALSE)</f>
        <v>0</v>
      </c>
      <c r="T274" s="3">
        <f>VLOOKUP(A274,'BalanceSheet 15-8-19'!$A$11:$CN$476,20,FALSE)</f>
        <v>0</v>
      </c>
      <c r="U274" s="3">
        <f>VLOOKUP(A274,'BalanceSheet 15-8-19'!$A$11:$CN$476,21,FALSE)</f>
        <v>0</v>
      </c>
      <c r="V274" s="3">
        <f>VLOOKUP(A274,'BalanceSheet 15-8-19'!$A$11:$CN$476,22,FALSE)</f>
        <v>0</v>
      </c>
      <c r="W274" s="3">
        <f>VLOOKUP(A274,'BalanceSheet 15-8-19'!$A$11:$CN$476,23,FALSE)</f>
        <v>0</v>
      </c>
      <c r="X274" s="3">
        <f>VLOOKUP(A274,'BalanceSheet 15-8-19'!$A$11:$CN$476,24,FALSE)</f>
        <v>0</v>
      </c>
      <c r="Y274" s="3">
        <f>VLOOKUP(A274,'BalanceSheet 15-8-19'!$A$11:$CN$476,25,FALSE)</f>
        <v>0</v>
      </c>
      <c r="Z274" s="3">
        <f>VLOOKUP(A274,'BalanceSheet 15-8-19'!$A$11:$CN$476,26,FALSE)</f>
        <v>0</v>
      </c>
      <c r="AA274" s="3">
        <f>VLOOKUP(A274,'BalanceSheet 15-8-19'!$A$11:$CN$476,27,FALSE)</f>
        <v>0</v>
      </c>
      <c r="AB274" s="3">
        <f>VLOOKUP(A274,'BalanceSheet 15-8-19'!$A$11:$CN$476,28,FALSE)</f>
        <v>0</v>
      </c>
      <c r="AC274" s="3">
        <f>VLOOKUP(A274,'BalanceSheet 15-8-19'!$A$11:$CN$476,29,FALSE)</f>
        <v>0</v>
      </c>
      <c r="AD274" s="3">
        <f>VLOOKUP(A274,'BalanceSheet 15-8-19'!$A$11:$CN$476,30,FALSE)</f>
        <v>0</v>
      </c>
      <c r="AE274" s="3">
        <f>VLOOKUP(A274,'BalanceSheet 15-8-19'!$A$11:$CN$476,31,FALSE)</f>
        <v>0</v>
      </c>
      <c r="AF274" s="3">
        <f>VLOOKUP(A274,'BalanceSheet 15-8-19'!$A$11:$CN$476,32,FALSE)</f>
        <v>0</v>
      </c>
      <c r="AG274" s="3">
        <f>VLOOKUP(A274,'BalanceSheet 15-8-19'!$A$11:$CN$476,33,FALSE)</f>
        <v>0</v>
      </c>
      <c r="AH274" s="3">
        <f>VLOOKUP(A274,'BalanceSheet 15-8-19'!$A$11:$CN$476,34,FALSE)</f>
        <v>0</v>
      </c>
      <c r="AI274" s="3">
        <f>VLOOKUP(A274,'BalanceSheet 15-8-19'!$A$11:$CN$476,35,FALSE)</f>
        <v>0</v>
      </c>
      <c r="AJ274" s="3">
        <f>VLOOKUP(A274,'BalanceSheet 15-8-19'!$A$11:$CN$476,36,FALSE)</f>
        <v>0</v>
      </c>
      <c r="AK274" s="3">
        <f>VLOOKUP(A274,'BalanceSheet 15-8-19'!$A$11:$CN$476,37,FALSE)</f>
        <v>0</v>
      </c>
      <c r="AL274" s="3">
        <f>VLOOKUP(A274,'BalanceSheet 15-8-19'!$A$11:$CN$476,38,FALSE)</f>
        <v>0</v>
      </c>
      <c r="AM274" s="3">
        <f>VLOOKUP(A274,'BalanceSheet 15-8-19'!$A$11:$CN$476,39,FALSE)</f>
        <v>0</v>
      </c>
      <c r="AN274" s="3">
        <f>VLOOKUP(A274,'BalanceSheet 15-8-19'!$A$11:$CN$476,40,FALSE)</f>
        <v>0</v>
      </c>
      <c r="AO274" s="3">
        <f>VLOOKUP(A274,'BalanceSheet 15-8-19'!$A$11:$CN$476,41,FALSE)</f>
        <v>0</v>
      </c>
      <c r="AP274" s="3">
        <f>VLOOKUP(A274,'BalanceSheet 15-8-19'!$A$11:$CN$476,42,FALSE)</f>
        <v>0</v>
      </c>
      <c r="AQ274" s="3">
        <f>VLOOKUP(A274,'BalanceSheet 15-8-19'!$A$11:$CN$476,43,FALSE)</f>
        <v>0</v>
      </c>
      <c r="AR274" s="3">
        <f>VLOOKUP(A274,'BalanceSheet 15-8-19'!$A$11:$CN$476,44,FALSE)</f>
        <v>0</v>
      </c>
      <c r="AS274" s="3">
        <f>VLOOKUP(A274,'BalanceSheet 15-8-19'!$A$11:$CN$476,45,FALSE)</f>
        <v>0</v>
      </c>
      <c r="AT274" s="3">
        <f>VLOOKUP(A274,'BalanceSheet 15-8-19'!$A$11:$CN$476,46,FALSE)</f>
        <v>0</v>
      </c>
      <c r="AU274" s="3">
        <f>VLOOKUP(A274,'BalanceSheet 15-8-19'!$A$11:$CN$476,47,FALSE)</f>
        <v>0</v>
      </c>
      <c r="AV274" s="3">
        <f>VLOOKUP(A274,'BalanceSheet 15-8-19'!$A$11:$CN$476,48,FALSE)</f>
        <v>0</v>
      </c>
      <c r="AW274" s="3">
        <f>VLOOKUP(A274,'BalanceSheet 15-8-19'!$A$11:$CN$476,49,FALSE)</f>
        <v>0</v>
      </c>
      <c r="AX274" s="3">
        <f>VLOOKUP(A274,'BalanceSheet 15-8-19'!$A$11:$CN$476,50,FALSE)</f>
        <v>0</v>
      </c>
      <c r="AY274" s="3">
        <f>VLOOKUP(A274,'BalanceSheet 15-8-19'!$A$11:$CN$476,51,FALSE)</f>
        <v>0</v>
      </c>
      <c r="AZ274" s="3">
        <f>VLOOKUP(A274,'BalanceSheet 15-8-19'!$A$11:$CN$476,52,FALSE)</f>
        <v>0</v>
      </c>
      <c r="BA274" s="3">
        <f>VLOOKUP(A274,'BalanceSheet 15-8-19'!$A$11:$CN$476,53,FALSE)</f>
        <v>0</v>
      </c>
      <c r="BB274" s="3">
        <f>VLOOKUP(A274,'BalanceSheet 15-8-19'!$A$11:$CN$476,54,FALSE)</f>
        <v>0</v>
      </c>
      <c r="BC274" s="3">
        <f>VLOOKUP(A274,'BalanceSheet 15-8-19'!$A$11:$CN$476,55,FALSE)</f>
        <v>0</v>
      </c>
      <c r="BD274" s="3">
        <f>VLOOKUP(A274,'BalanceSheet 15-8-19'!$A$11:$CN$476,56,FALSE)</f>
        <v>0</v>
      </c>
      <c r="BE274" s="3">
        <f>VLOOKUP(A274,'BalanceSheet 15-8-19'!$A$11:$CN$476,57,FALSE)</f>
        <v>0</v>
      </c>
      <c r="BF274" s="3">
        <f>VLOOKUP(A274,'BalanceSheet 15-8-19'!$A$11:$CN$476,58,FALSE)</f>
        <v>0</v>
      </c>
      <c r="BG274" s="12">
        <f>VLOOKUP(A274,'BalanceSheet 15-8-19'!$A$11:$CN$476,59,FALSE)</f>
        <v>0</v>
      </c>
      <c r="BH274" s="3">
        <f>VLOOKUP(A274,'BalanceSheet 15-8-19'!$A$11:$CN$476,60,FALSE)</f>
        <v>0</v>
      </c>
      <c r="BI274" s="3">
        <f>VLOOKUP(A274,'BalanceSheet 15-8-19'!$A$11:$CN$476,61,FALSE)</f>
        <v>0</v>
      </c>
      <c r="BJ274" s="3">
        <f>VLOOKUP(A274,'BalanceSheet 15-8-19'!$A$11:$CN$476,62,FALSE)</f>
        <v>0</v>
      </c>
      <c r="BK274" s="3"/>
      <c r="BL274" s="3">
        <f>VLOOKUP(A274,'BalanceSheet 15-8-19'!$A$11:$CN$476,64,FALSE)</f>
        <v>0</v>
      </c>
      <c r="BM274" s="3">
        <f>VLOOKUP(A274,'BalanceSheet 15-8-19'!$A$11:$CN$476,65,FALSE)</f>
        <v>0</v>
      </c>
      <c r="BN274" s="3">
        <f>VLOOKUP(A274,'BalanceSheet 15-8-19'!$A$11:$CN$476,66,FALSE)</f>
        <v>0</v>
      </c>
      <c r="BO274" s="3">
        <f>VLOOKUP(A274,'BalanceSheet 15-8-19'!$A$11:$CN$476,67,FALSE)</f>
        <v>0</v>
      </c>
      <c r="BP274" s="3">
        <f>VLOOKUP(A274,'BalanceSheet 15-8-19'!$A$11:$CN$476,68,FALSE)</f>
        <v>0</v>
      </c>
      <c r="BQ274" s="3">
        <f>VLOOKUP(A274,'BalanceSheet 15-8-19'!$A$11:$CN$476,69,FALSE)</f>
        <v>0</v>
      </c>
      <c r="BR274" s="3">
        <f>VLOOKUP(A274,'BalanceSheet 15-8-19'!$A$11:$CN$476,70,FALSE)</f>
        <v>0</v>
      </c>
      <c r="BS274" s="3">
        <f>VLOOKUP(A274,'BalanceSheet 15-8-19'!$A$11:$CN$476,71,FALSE)</f>
        <v>0</v>
      </c>
      <c r="BT274" s="3">
        <f>VLOOKUP(A274,'BalanceSheet 15-8-19'!$A$11:$CN$476,72,FALSE)</f>
        <v>0</v>
      </c>
      <c r="BU274" s="3">
        <f>VLOOKUP(A274,'BalanceSheet 15-8-19'!$A$11:$CN$476,73,FALSE)</f>
        <v>0</v>
      </c>
      <c r="BV274" s="3">
        <f>VLOOKUP(A274,'BalanceSheet 15-8-19'!$A$11:$CN$476,74,FALSE)</f>
        <v>0</v>
      </c>
      <c r="BW274" s="3">
        <f>VLOOKUP(A274,'BalanceSheet 15-8-19'!$A$11:$CN$476,75,FALSE)</f>
        <v>0</v>
      </c>
      <c r="BX274" s="3">
        <f>VLOOKUP(A274,'BalanceSheet 15-8-19'!$A$11:$CN$476,76,FALSE)</f>
        <v>0</v>
      </c>
      <c r="BY274" s="3">
        <f>VLOOKUP(A274,'BalanceSheet 15-8-19'!$A$11:$CN$476,77,FALSE)</f>
        <v>0</v>
      </c>
      <c r="BZ274" s="3">
        <f>VLOOKUP(A274,'BalanceSheet 15-8-19'!$A$11:$CN$476,78,FALSE)</f>
        <v>0</v>
      </c>
      <c r="CA274" s="3">
        <f>VLOOKUP(A274,'BalanceSheet 15-8-19'!$A$11:$CN$476,79,FALSE)</f>
        <v>0</v>
      </c>
      <c r="CB274" s="3">
        <f>VLOOKUP(A274,'BalanceSheet 15-8-19'!$A$11:$CN$476,80,FALSE)</f>
        <v>0</v>
      </c>
      <c r="CC274" s="3">
        <f>VLOOKUP(A274,'BalanceSheet 15-8-19'!$A$11:$CN$476,81,FALSE)</f>
        <v>0</v>
      </c>
      <c r="CD274" s="3">
        <f>VLOOKUP(A274,'BalanceSheet 15-8-19'!$A$11:$CN$476,82,FALSE)</f>
        <v>0</v>
      </c>
      <c r="CE274" s="3">
        <f>VLOOKUP(A274,'BalanceSheet 15-8-19'!$A$11:$CN$476,83,FALSE)</f>
        <v>0</v>
      </c>
      <c r="CF274" s="3">
        <f>VLOOKUP(A274,'BalanceSheet 15-8-19'!$A$11:$CN$476,84,FALSE)</f>
        <v>0</v>
      </c>
      <c r="CG274" s="3">
        <f>VLOOKUP(A274,'BalanceSheet 15-8-19'!$A$11:$CN$476,85,FALSE)</f>
        <v>0</v>
      </c>
      <c r="CH274" s="3">
        <f>VLOOKUP(A274,'BalanceSheet 15-8-19'!$A$11:$CN$476,86,FALSE)</f>
        <v>0</v>
      </c>
      <c r="CI274" s="3">
        <f>VLOOKUP(A274,'BalanceSheet 15-8-19'!$A$11:$CN$476,87,FALSE)</f>
        <v>0</v>
      </c>
      <c r="CJ274" s="3">
        <f>VLOOKUP(A274,'BalanceSheet 15-8-19'!$A$11:$CN$476,88,FALSE)</f>
        <v>0</v>
      </c>
      <c r="CK274" s="3">
        <f>VLOOKUP(A274,'BalanceSheet 15-8-19'!$A$11:$CN$476,89,FALSE)</f>
        <v>0</v>
      </c>
      <c r="CL274" s="3">
        <f>VLOOKUP(A274,'BalanceSheet 15-8-19'!$A$11:$CN$476,90,FALSE)</f>
        <v>0</v>
      </c>
      <c r="CM274" s="3">
        <f>VLOOKUP(A274,'BalanceSheet 15-8-19'!$A$11:$CN$476,91,FALSE)</f>
        <v>0</v>
      </c>
      <c r="CN274" s="3">
        <f>VLOOKUP(A274,'BalanceSheet 15-8-19'!$A$11:$CS$476,92,FALSE)</f>
        <v>0</v>
      </c>
      <c r="CO274" s="3">
        <f>VLOOKUP(A274,'BalanceSheet 15-8-19'!$A$11:$CS$476,93,FALSE)</f>
        <v>0</v>
      </c>
      <c r="CP274" s="3">
        <f>VLOOKUP(A274,'BalanceSheet 15-8-19'!$A$11:$CS$476,94,FALSE)</f>
        <v>0</v>
      </c>
      <c r="CQ274" s="3">
        <f>VLOOKUP(A274,'BalanceSheet 15-8-19'!$A$11:$CS$476,95,FALSE)</f>
        <v>0</v>
      </c>
      <c r="CR274" s="3">
        <f>VLOOKUP(A274,'BalanceSheet 15-8-19'!$A$11:$CS$476,96,FALSE)</f>
        <v>0</v>
      </c>
      <c r="CS274" s="3">
        <f t="shared" si="26"/>
        <v>0</v>
      </c>
      <c r="CU274" s="19">
        <f>CS274-('BalanceSheet 15-8-19'!CS274-'BalanceSheet 15-8-19'!CV274-'BalanceSheet 15-8-19'!CW274)</f>
        <v>0</v>
      </c>
      <c r="CW274" s="132">
        <f t="shared" si="27"/>
        <v>0</v>
      </c>
      <c r="CZ274" s="148">
        <f>HLOOKUP(A274,CJE!$I$5:$TV$2054,2050, FALSE)</f>
        <v>-1473544.1579964501</v>
      </c>
      <c r="DB274" s="148">
        <f t="shared" si="28"/>
        <v>-1473544.1579964501</v>
      </c>
    </row>
    <row r="275" spans="1:108" x14ac:dyDescent="0.2">
      <c r="A275" s="3" t="str">
        <f>'BalanceSheet 15-8-19'!A275</f>
        <v>300-101-54 - Reapra Travel Pte Ltd</v>
      </c>
      <c r="B275" s="3">
        <f>VLOOKUP(A275,'BalanceSheet 15-8-19'!$A$11:$CN$476,2,FALSE)</f>
        <v>0</v>
      </c>
      <c r="C275" s="3">
        <f>VLOOKUP(A275,'BalanceSheet 15-8-19'!$A$11:$CN$476,3,FALSE)</f>
        <v>0</v>
      </c>
      <c r="D275" s="3">
        <f>VLOOKUP(A275,'BalanceSheet 15-8-19'!$A$11:$CN$476,4,FALSE)</f>
        <v>0</v>
      </c>
      <c r="E275" s="3">
        <f>VLOOKUP(A275,'BalanceSheet 15-8-19'!$A$11:$CN$476,5,FALSE)</f>
        <v>0</v>
      </c>
      <c r="F275" s="3">
        <f>VLOOKUP(A275,'BalanceSheet 15-8-19'!$A$11:$CN$476,6,FALSE)</f>
        <v>0</v>
      </c>
      <c r="G275" s="3">
        <f>VLOOKUP(A275,'BalanceSheet 15-8-19'!$A$11:$CN$476,7,FALSE)</f>
        <v>0</v>
      </c>
      <c r="H275" s="3">
        <f>VLOOKUP(A275,'BalanceSheet 15-8-19'!$A$11:$CN$476,8,FALSE)</f>
        <v>0</v>
      </c>
      <c r="I275" s="3">
        <f>VLOOKUP(A275,'BalanceSheet 15-8-19'!$A$11:$CN$476,9,FALSE)</f>
        <v>0</v>
      </c>
      <c r="J275" s="3"/>
      <c r="K275" s="3">
        <f>VLOOKUP(A275,'BalanceSheet 15-8-19'!$A$11:$CN$476,11,FALSE)</f>
        <v>0</v>
      </c>
      <c r="L275" s="3">
        <f>VLOOKUP(A275,'BalanceSheet 15-8-19'!$A$11:$CN$476,12,FALSE)</f>
        <v>0</v>
      </c>
      <c r="M275" s="3">
        <f>VLOOKUP(A275,'BalanceSheet 15-8-19'!$A$11:$CN$476,13,FALSE)</f>
        <v>0</v>
      </c>
      <c r="N275" s="3">
        <f>VLOOKUP(A275,'BalanceSheet 15-8-19'!$A$11:$CN$476,14,FALSE)</f>
        <v>0</v>
      </c>
      <c r="O275" s="3">
        <f>VLOOKUP(A275,'BalanceSheet 15-8-19'!$A$11:$CN$476,15,FALSE)</f>
        <v>0</v>
      </c>
      <c r="P275" s="3">
        <f>VLOOKUP(A275,'BalanceSheet 15-8-19'!$A$11:$CN$476,16,FALSE)</f>
        <v>0</v>
      </c>
      <c r="Q275" s="3">
        <f>VLOOKUP(A275,'BalanceSheet 15-8-19'!$A$11:$CN$476,17,FALSE)</f>
        <v>0</v>
      </c>
      <c r="R275" s="3">
        <f>VLOOKUP(A275,'BalanceSheet 15-8-19'!$A$11:$CN$476,18,FALSE)</f>
        <v>0</v>
      </c>
      <c r="S275" s="3">
        <f>VLOOKUP(A275,'BalanceSheet 15-8-19'!$A$11:$CN$476,19,FALSE)</f>
        <v>0</v>
      </c>
      <c r="T275" s="3">
        <f>VLOOKUP(A275,'BalanceSheet 15-8-19'!$A$11:$CN$476,20,FALSE)</f>
        <v>0</v>
      </c>
      <c r="U275" s="3">
        <f>VLOOKUP(A275,'BalanceSheet 15-8-19'!$A$11:$CN$476,21,FALSE)</f>
        <v>0</v>
      </c>
      <c r="V275" s="3">
        <f>VLOOKUP(A275,'BalanceSheet 15-8-19'!$A$11:$CN$476,22,FALSE)</f>
        <v>0</v>
      </c>
      <c r="W275" s="3">
        <f>VLOOKUP(A275,'BalanceSheet 15-8-19'!$A$11:$CN$476,23,FALSE)</f>
        <v>0</v>
      </c>
      <c r="X275" s="3">
        <f>VLOOKUP(A275,'BalanceSheet 15-8-19'!$A$11:$CN$476,24,FALSE)</f>
        <v>0</v>
      </c>
      <c r="Y275" s="3">
        <f>VLOOKUP(A275,'BalanceSheet 15-8-19'!$A$11:$CN$476,25,FALSE)</f>
        <v>0</v>
      </c>
      <c r="Z275" s="3">
        <f>VLOOKUP(A275,'BalanceSheet 15-8-19'!$A$11:$CN$476,26,FALSE)</f>
        <v>0</v>
      </c>
      <c r="AA275" s="3">
        <f>VLOOKUP(A275,'BalanceSheet 15-8-19'!$A$11:$CN$476,27,FALSE)</f>
        <v>0</v>
      </c>
      <c r="AB275" s="3">
        <f>VLOOKUP(A275,'BalanceSheet 15-8-19'!$A$11:$CN$476,28,FALSE)</f>
        <v>0</v>
      </c>
      <c r="AC275" s="3">
        <f>VLOOKUP(A275,'BalanceSheet 15-8-19'!$A$11:$CN$476,29,FALSE)</f>
        <v>0</v>
      </c>
      <c r="AD275" s="3">
        <f>VLOOKUP(A275,'BalanceSheet 15-8-19'!$A$11:$CN$476,30,FALSE)</f>
        <v>0</v>
      </c>
      <c r="AE275" s="3">
        <f>VLOOKUP(A275,'BalanceSheet 15-8-19'!$A$11:$CN$476,31,FALSE)</f>
        <v>0</v>
      </c>
      <c r="AF275" s="3">
        <f>VLOOKUP(A275,'BalanceSheet 15-8-19'!$A$11:$CN$476,32,FALSE)</f>
        <v>0</v>
      </c>
      <c r="AG275" s="3">
        <f>VLOOKUP(A275,'BalanceSheet 15-8-19'!$A$11:$CN$476,33,FALSE)</f>
        <v>0</v>
      </c>
      <c r="AH275" s="3">
        <f>VLOOKUP(A275,'BalanceSheet 15-8-19'!$A$11:$CN$476,34,FALSE)</f>
        <v>0</v>
      </c>
      <c r="AI275" s="3">
        <f>VLOOKUP(A275,'BalanceSheet 15-8-19'!$A$11:$CN$476,35,FALSE)</f>
        <v>0</v>
      </c>
      <c r="AJ275" s="3">
        <f>VLOOKUP(A275,'BalanceSheet 15-8-19'!$A$11:$CN$476,36,FALSE)</f>
        <v>0</v>
      </c>
      <c r="AK275" s="3">
        <f>VLOOKUP(A275,'BalanceSheet 15-8-19'!$A$11:$CN$476,37,FALSE)</f>
        <v>0</v>
      </c>
      <c r="AL275" s="3">
        <f>VLOOKUP(A275,'BalanceSheet 15-8-19'!$A$11:$CN$476,38,FALSE)</f>
        <v>0</v>
      </c>
      <c r="AM275" s="3">
        <f>VLOOKUP(A275,'BalanceSheet 15-8-19'!$A$11:$CN$476,39,FALSE)</f>
        <v>0</v>
      </c>
      <c r="AN275" s="3">
        <f>VLOOKUP(A275,'BalanceSheet 15-8-19'!$A$11:$CN$476,40,FALSE)</f>
        <v>0</v>
      </c>
      <c r="AO275" s="3">
        <f>VLOOKUP(A275,'BalanceSheet 15-8-19'!$A$11:$CN$476,41,FALSE)</f>
        <v>0</v>
      </c>
      <c r="AP275" s="3">
        <f>VLOOKUP(A275,'BalanceSheet 15-8-19'!$A$11:$CN$476,42,FALSE)</f>
        <v>0</v>
      </c>
      <c r="AQ275" s="3">
        <f>VLOOKUP(A275,'BalanceSheet 15-8-19'!$A$11:$CN$476,43,FALSE)</f>
        <v>0</v>
      </c>
      <c r="AR275" s="3">
        <f>VLOOKUP(A275,'BalanceSheet 15-8-19'!$A$11:$CN$476,44,FALSE)</f>
        <v>0</v>
      </c>
      <c r="AS275" s="3">
        <f>VLOOKUP(A275,'BalanceSheet 15-8-19'!$A$11:$CN$476,45,FALSE)</f>
        <v>0</v>
      </c>
      <c r="AT275" s="3">
        <f>VLOOKUP(A275,'BalanceSheet 15-8-19'!$A$11:$CN$476,46,FALSE)</f>
        <v>0</v>
      </c>
      <c r="AU275" s="3">
        <f>VLOOKUP(A275,'BalanceSheet 15-8-19'!$A$11:$CN$476,47,FALSE)</f>
        <v>0</v>
      </c>
      <c r="AV275" s="3">
        <f>VLOOKUP(A275,'BalanceSheet 15-8-19'!$A$11:$CN$476,48,FALSE)</f>
        <v>0</v>
      </c>
      <c r="AW275" s="3">
        <f>VLOOKUP(A275,'BalanceSheet 15-8-19'!$A$11:$CN$476,49,FALSE)</f>
        <v>0</v>
      </c>
      <c r="AX275" s="3">
        <f>VLOOKUP(A275,'BalanceSheet 15-8-19'!$A$11:$CN$476,50,FALSE)</f>
        <v>0</v>
      </c>
      <c r="AY275" s="3">
        <f>VLOOKUP(A275,'BalanceSheet 15-8-19'!$A$11:$CN$476,51,FALSE)</f>
        <v>0</v>
      </c>
      <c r="AZ275" s="3">
        <f>VLOOKUP(A275,'BalanceSheet 15-8-19'!$A$11:$CN$476,52,FALSE)</f>
        <v>0</v>
      </c>
      <c r="BA275" s="3">
        <f>VLOOKUP(A275,'BalanceSheet 15-8-19'!$A$11:$CN$476,53,FALSE)</f>
        <v>0</v>
      </c>
      <c r="BB275" s="3">
        <f>VLOOKUP(A275,'BalanceSheet 15-8-19'!$A$11:$CN$476,54,FALSE)</f>
        <v>0</v>
      </c>
      <c r="BC275" s="3">
        <f>VLOOKUP(A275,'BalanceSheet 15-8-19'!$A$11:$CN$476,55,FALSE)</f>
        <v>0</v>
      </c>
      <c r="BD275" s="3">
        <f>VLOOKUP(A275,'BalanceSheet 15-8-19'!$A$11:$CN$476,56,FALSE)</f>
        <v>0</v>
      </c>
      <c r="BE275" s="3">
        <f>VLOOKUP(A275,'BalanceSheet 15-8-19'!$A$11:$CN$476,57,FALSE)</f>
        <v>0</v>
      </c>
      <c r="BF275" s="3">
        <f>VLOOKUP(A275,'BalanceSheet 15-8-19'!$A$11:$CN$476,58,FALSE)</f>
        <v>0</v>
      </c>
      <c r="BG275" s="12">
        <f>VLOOKUP(A275,'BalanceSheet 15-8-19'!$A$11:$CN$476,59,FALSE)</f>
        <v>0</v>
      </c>
      <c r="BH275" s="3">
        <f>VLOOKUP(A275,'BalanceSheet 15-8-19'!$A$11:$CN$476,60,FALSE)</f>
        <v>0</v>
      </c>
      <c r="BI275" s="3">
        <f>VLOOKUP(A275,'BalanceSheet 15-8-19'!$A$11:$CN$476,61,FALSE)</f>
        <v>0</v>
      </c>
      <c r="BJ275" s="3">
        <f>VLOOKUP(A275,'BalanceSheet 15-8-19'!$A$11:$CN$476,62,FALSE)</f>
        <v>0</v>
      </c>
      <c r="BK275" s="3"/>
      <c r="BL275" s="3">
        <f>VLOOKUP(A275,'BalanceSheet 15-8-19'!$A$11:$CN$476,64,FALSE)</f>
        <v>0</v>
      </c>
      <c r="BM275" s="3">
        <f>VLOOKUP(A275,'BalanceSheet 15-8-19'!$A$11:$CN$476,65,FALSE)</f>
        <v>0</v>
      </c>
      <c r="BN275" s="3">
        <f>VLOOKUP(A275,'BalanceSheet 15-8-19'!$A$11:$CN$476,66,FALSE)</f>
        <v>0</v>
      </c>
      <c r="BO275" s="3">
        <f>VLOOKUP(A275,'BalanceSheet 15-8-19'!$A$11:$CN$476,67,FALSE)</f>
        <v>0</v>
      </c>
      <c r="BP275" s="3">
        <f>VLOOKUP(A275,'BalanceSheet 15-8-19'!$A$11:$CN$476,68,FALSE)</f>
        <v>0</v>
      </c>
      <c r="BQ275" s="3">
        <f>VLOOKUP(A275,'BalanceSheet 15-8-19'!$A$11:$CN$476,69,FALSE)</f>
        <v>0</v>
      </c>
      <c r="BR275" s="3">
        <f>VLOOKUP(A275,'BalanceSheet 15-8-19'!$A$11:$CN$476,70,FALSE)</f>
        <v>0</v>
      </c>
      <c r="BS275" s="3">
        <f>VLOOKUP(A275,'BalanceSheet 15-8-19'!$A$11:$CN$476,71,FALSE)</f>
        <v>0</v>
      </c>
      <c r="BT275" s="3">
        <f>VLOOKUP(A275,'BalanceSheet 15-8-19'!$A$11:$CN$476,72,FALSE)</f>
        <v>0</v>
      </c>
      <c r="BU275" s="3">
        <f>VLOOKUP(A275,'BalanceSheet 15-8-19'!$A$11:$CN$476,73,FALSE)</f>
        <v>0</v>
      </c>
      <c r="BV275" s="3">
        <f>VLOOKUP(A275,'BalanceSheet 15-8-19'!$A$11:$CN$476,74,FALSE)</f>
        <v>0</v>
      </c>
      <c r="BW275" s="3">
        <f>VLOOKUP(A275,'BalanceSheet 15-8-19'!$A$11:$CN$476,75,FALSE)</f>
        <v>0</v>
      </c>
      <c r="BX275" s="3">
        <f>VLOOKUP(A275,'BalanceSheet 15-8-19'!$A$11:$CN$476,76,FALSE)</f>
        <v>0</v>
      </c>
      <c r="BY275" s="3">
        <f>VLOOKUP(A275,'BalanceSheet 15-8-19'!$A$11:$CN$476,77,FALSE)</f>
        <v>0</v>
      </c>
      <c r="BZ275" s="3">
        <f>VLOOKUP(A275,'BalanceSheet 15-8-19'!$A$11:$CN$476,78,FALSE)</f>
        <v>0</v>
      </c>
      <c r="CA275" s="3">
        <f>VLOOKUP(A275,'BalanceSheet 15-8-19'!$A$11:$CN$476,79,FALSE)</f>
        <v>0</v>
      </c>
      <c r="CB275" s="3">
        <f>VLOOKUP(A275,'BalanceSheet 15-8-19'!$A$11:$CN$476,80,FALSE)</f>
        <v>0</v>
      </c>
      <c r="CC275" s="3">
        <f>VLOOKUP(A275,'BalanceSheet 15-8-19'!$A$11:$CN$476,81,FALSE)</f>
        <v>0</v>
      </c>
      <c r="CD275" s="3">
        <f>VLOOKUP(A275,'BalanceSheet 15-8-19'!$A$11:$CN$476,82,FALSE)</f>
        <v>0</v>
      </c>
      <c r="CE275" s="3">
        <f>VLOOKUP(A275,'BalanceSheet 15-8-19'!$A$11:$CN$476,83,FALSE)</f>
        <v>0</v>
      </c>
      <c r="CF275" s="3">
        <f>VLOOKUP(A275,'BalanceSheet 15-8-19'!$A$11:$CN$476,84,FALSE)</f>
        <v>0</v>
      </c>
      <c r="CG275" s="3">
        <f>VLOOKUP(A275,'BalanceSheet 15-8-19'!$A$11:$CN$476,85,FALSE)</f>
        <v>0</v>
      </c>
      <c r="CH275" s="3">
        <f>VLOOKUP(A275,'BalanceSheet 15-8-19'!$A$11:$CN$476,86,FALSE)</f>
        <v>0</v>
      </c>
      <c r="CI275" s="3">
        <f>VLOOKUP(A275,'BalanceSheet 15-8-19'!$A$11:$CN$476,87,FALSE)</f>
        <v>0</v>
      </c>
      <c r="CJ275" s="3">
        <f>VLOOKUP(A275,'BalanceSheet 15-8-19'!$A$11:$CN$476,88,FALSE)</f>
        <v>0</v>
      </c>
      <c r="CK275" s="3">
        <f>VLOOKUP(A275,'BalanceSheet 15-8-19'!$A$11:$CN$476,89,FALSE)</f>
        <v>0</v>
      </c>
      <c r="CL275" s="3">
        <f>VLOOKUP(A275,'BalanceSheet 15-8-19'!$A$11:$CN$476,90,FALSE)</f>
        <v>0</v>
      </c>
      <c r="CM275" s="3">
        <f>VLOOKUP(A275,'BalanceSheet 15-8-19'!$A$11:$CN$476,91,FALSE)</f>
        <v>0</v>
      </c>
      <c r="CN275" s="3">
        <f>VLOOKUP(A275,'BalanceSheet 15-8-19'!$A$11:$CS$476,92,FALSE)</f>
        <v>0</v>
      </c>
      <c r="CO275" s="3">
        <f>VLOOKUP(A275,'BalanceSheet 15-8-19'!$A$11:$CS$476,93,FALSE)</f>
        <v>0</v>
      </c>
      <c r="CP275" s="3">
        <f>VLOOKUP(A275,'BalanceSheet 15-8-19'!$A$11:$CS$476,94,FALSE)</f>
        <v>0</v>
      </c>
      <c r="CQ275" s="3">
        <f>VLOOKUP(A275,'BalanceSheet 15-8-19'!$A$11:$CS$476,95,FALSE)</f>
        <v>0</v>
      </c>
      <c r="CR275" s="3">
        <f>VLOOKUP(A275,'BalanceSheet 15-8-19'!$A$11:$CS$476,96,FALSE)</f>
        <v>0</v>
      </c>
      <c r="CS275" s="3">
        <f t="shared" si="26"/>
        <v>0</v>
      </c>
      <c r="CU275" s="19">
        <f>CS275-('BalanceSheet 15-8-19'!CS275-'BalanceSheet 15-8-19'!CV275-'BalanceSheet 15-8-19'!CW275)</f>
        <v>0</v>
      </c>
      <c r="CW275" s="132">
        <f t="shared" si="27"/>
        <v>0</v>
      </c>
      <c r="CZ275" s="148">
        <f>HLOOKUP(A275,CJE!$I$5:$TV$2054,2050, FALSE)</f>
        <v>-1473544.1579964501</v>
      </c>
      <c r="DB275" s="148">
        <f t="shared" si="28"/>
        <v>-1473544.1579964501</v>
      </c>
    </row>
    <row r="276" spans="1:108" x14ac:dyDescent="0.2">
      <c r="A276" s="3" t="str">
        <f>'BalanceSheet 15-8-19'!A276</f>
        <v>300-101-55 - Reapra Venture Builder Pte Ltd</v>
      </c>
      <c r="B276" s="3">
        <f>VLOOKUP(A276,'BalanceSheet 15-8-19'!$A$11:$CN$476,2,FALSE)</f>
        <v>0</v>
      </c>
      <c r="C276" s="3">
        <f>VLOOKUP(A276,'BalanceSheet 15-8-19'!$A$11:$CN$476,3,FALSE)</f>
        <v>0</v>
      </c>
      <c r="D276" s="3">
        <f>VLOOKUP(A276,'BalanceSheet 15-8-19'!$A$11:$CN$476,4,FALSE)</f>
        <v>0</v>
      </c>
      <c r="E276" s="3">
        <f>VLOOKUP(A276,'BalanceSheet 15-8-19'!$A$11:$CN$476,5,FALSE)</f>
        <v>0</v>
      </c>
      <c r="F276" s="3">
        <f>VLOOKUP(A276,'BalanceSheet 15-8-19'!$A$11:$CN$476,6,FALSE)</f>
        <v>0</v>
      </c>
      <c r="G276" s="3">
        <f>VLOOKUP(A276,'BalanceSheet 15-8-19'!$A$11:$CN$476,7,FALSE)</f>
        <v>0</v>
      </c>
      <c r="H276" s="3">
        <f>VLOOKUP(A276,'BalanceSheet 15-8-19'!$A$11:$CN$476,8,FALSE)</f>
        <v>0</v>
      </c>
      <c r="I276" s="3">
        <f>VLOOKUP(A276,'BalanceSheet 15-8-19'!$A$11:$CN$476,9,FALSE)</f>
        <v>0</v>
      </c>
      <c r="J276" s="3"/>
      <c r="K276" s="3">
        <f>VLOOKUP(A276,'BalanceSheet 15-8-19'!$A$11:$CN$476,11,FALSE)</f>
        <v>0</v>
      </c>
      <c r="L276" s="3">
        <f>VLOOKUP(A276,'BalanceSheet 15-8-19'!$A$11:$CN$476,12,FALSE)</f>
        <v>0</v>
      </c>
      <c r="M276" s="3">
        <f>VLOOKUP(A276,'BalanceSheet 15-8-19'!$A$11:$CN$476,13,FALSE)</f>
        <v>0</v>
      </c>
      <c r="N276" s="3">
        <f>VLOOKUP(A276,'BalanceSheet 15-8-19'!$A$11:$CN$476,14,FALSE)</f>
        <v>0</v>
      </c>
      <c r="O276" s="3">
        <f>VLOOKUP(A276,'BalanceSheet 15-8-19'!$A$11:$CN$476,15,FALSE)</f>
        <v>0</v>
      </c>
      <c r="P276" s="3">
        <f>VLOOKUP(A276,'BalanceSheet 15-8-19'!$A$11:$CN$476,16,FALSE)</f>
        <v>0</v>
      </c>
      <c r="Q276" s="3">
        <f>VLOOKUP(A276,'BalanceSheet 15-8-19'!$A$11:$CN$476,17,FALSE)</f>
        <v>0</v>
      </c>
      <c r="R276" s="3">
        <f>VLOOKUP(A276,'BalanceSheet 15-8-19'!$A$11:$CN$476,18,FALSE)</f>
        <v>0</v>
      </c>
      <c r="S276" s="3">
        <f>VLOOKUP(A276,'BalanceSheet 15-8-19'!$A$11:$CN$476,19,FALSE)</f>
        <v>0</v>
      </c>
      <c r="T276" s="3">
        <f>VLOOKUP(A276,'BalanceSheet 15-8-19'!$A$11:$CN$476,20,FALSE)</f>
        <v>0</v>
      </c>
      <c r="U276" s="3">
        <f>VLOOKUP(A276,'BalanceSheet 15-8-19'!$A$11:$CN$476,21,FALSE)</f>
        <v>0</v>
      </c>
      <c r="V276" s="3">
        <f>VLOOKUP(A276,'BalanceSheet 15-8-19'!$A$11:$CN$476,22,FALSE)</f>
        <v>0</v>
      </c>
      <c r="W276" s="3">
        <f>VLOOKUP(A276,'BalanceSheet 15-8-19'!$A$11:$CN$476,23,FALSE)</f>
        <v>0</v>
      </c>
      <c r="X276" s="3">
        <f>VLOOKUP(A276,'BalanceSheet 15-8-19'!$A$11:$CN$476,24,FALSE)</f>
        <v>0</v>
      </c>
      <c r="Y276" s="3">
        <f>VLOOKUP(A276,'BalanceSheet 15-8-19'!$A$11:$CN$476,25,FALSE)</f>
        <v>0</v>
      </c>
      <c r="Z276" s="3">
        <f>VLOOKUP(A276,'BalanceSheet 15-8-19'!$A$11:$CN$476,26,FALSE)</f>
        <v>0</v>
      </c>
      <c r="AA276" s="3">
        <f>VLOOKUP(A276,'BalanceSheet 15-8-19'!$A$11:$CN$476,27,FALSE)</f>
        <v>0</v>
      </c>
      <c r="AB276" s="3">
        <f>VLOOKUP(A276,'BalanceSheet 15-8-19'!$A$11:$CN$476,28,FALSE)</f>
        <v>0</v>
      </c>
      <c r="AC276" s="3">
        <f>VLOOKUP(A276,'BalanceSheet 15-8-19'!$A$11:$CN$476,29,FALSE)</f>
        <v>0</v>
      </c>
      <c r="AD276" s="3">
        <f>VLOOKUP(A276,'BalanceSheet 15-8-19'!$A$11:$CN$476,30,FALSE)</f>
        <v>0</v>
      </c>
      <c r="AE276" s="3">
        <f>VLOOKUP(A276,'BalanceSheet 15-8-19'!$A$11:$CN$476,31,FALSE)</f>
        <v>0</v>
      </c>
      <c r="AF276" s="3">
        <f>VLOOKUP(A276,'BalanceSheet 15-8-19'!$A$11:$CN$476,32,FALSE)</f>
        <v>0</v>
      </c>
      <c r="AG276" s="3">
        <f>VLOOKUP(A276,'BalanceSheet 15-8-19'!$A$11:$CN$476,33,FALSE)</f>
        <v>0</v>
      </c>
      <c r="AH276" s="3">
        <f>VLOOKUP(A276,'BalanceSheet 15-8-19'!$A$11:$CN$476,34,FALSE)</f>
        <v>0</v>
      </c>
      <c r="AI276" s="3">
        <f>VLOOKUP(A276,'BalanceSheet 15-8-19'!$A$11:$CN$476,35,FALSE)</f>
        <v>0</v>
      </c>
      <c r="AJ276" s="3">
        <f>VLOOKUP(A276,'BalanceSheet 15-8-19'!$A$11:$CN$476,36,FALSE)</f>
        <v>0</v>
      </c>
      <c r="AK276" s="3">
        <f>VLOOKUP(A276,'BalanceSheet 15-8-19'!$A$11:$CN$476,37,FALSE)</f>
        <v>0</v>
      </c>
      <c r="AL276" s="3">
        <f>VLOOKUP(A276,'BalanceSheet 15-8-19'!$A$11:$CN$476,38,FALSE)</f>
        <v>0</v>
      </c>
      <c r="AM276" s="3">
        <f>VLOOKUP(A276,'BalanceSheet 15-8-19'!$A$11:$CN$476,39,FALSE)</f>
        <v>0</v>
      </c>
      <c r="AN276" s="3">
        <f>VLOOKUP(A276,'BalanceSheet 15-8-19'!$A$11:$CN$476,40,FALSE)</f>
        <v>0</v>
      </c>
      <c r="AO276" s="3">
        <f>VLOOKUP(A276,'BalanceSheet 15-8-19'!$A$11:$CN$476,41,FALSE)</f>
        <v>0</v>
      </c>
      <c r="AP276" s="3">
        <f>VLOOKUP(A276,'BalanceSheet 15-8-19'!$A$11:$CN$476,42,FALSE)</f>
        <v>0</v>
      </c>
      <c r="AQ276" s="3">
        <f>VLOOKUP(A276,'BalanceSheet 15-8-19'!$A$11:$CN$476,43,FALSE)</f>
        <v>0</v>
      </c>
      <c r="AR276" s="3">
        <f>VLOOKUP(A276,'BalanceSheet 15-8-19'!$A$11:$CN$476,44,FALSE)</f>
        <v>0</v>
      </c>
      <c r="AS276" s="3">
        <f>VLOOKUP(A276,'BalanceSheet 15-8-19'!$A$11:$CN$476,45,FALSE)</f>
        <v>0</v>
      </c>
      <c r="AT276" s="3">
        <f>VLOOKUP(A276,'BalanceSheet 15-8-19'!$A$11:$CN$476,46,FALSE)</f>
        <v>0</v>
      </c>
      <c r="AU276" s="3">
        <f>VLOOKUP(A276,'BalanceSheet 15-8-19'!$A$11:$CN$476,47,FALSE)</f>
        <v>0</v>
      </c>
      <c r="AV276" s="3">
        <f>VLOOKUP(A276,'BalanceSheet 15-8-19'!$A$11:$CN$476,48,FALSE)</f>
        <v>0</v>
      </c>
      <c r="AW276" s="3">
        <f>VLOOKUP(A276,'BalanceSheet 15-8-19'!$A$11:$CN$476,49,FALSE)</f>
        <v>0</v>
      </c>
      <c r="AX276" s="3">
        <f>VLOOKUP(A276,'BalanceSheet 15-8-19'!$A$11:$CN$476,50,FALSE)</f>
        <v>0</v>
      </c>
      <c r="AY276" s="3">
        <f>VLOOKUP(A276,'BalanceSheet 15-8-19'!$A$11:$CN$476,51,FALSE)</f>
        <v>0</v>
      </c>
      <c r="AZ276" s="3">
        <f>VLOOKUP(A276,'BalanceSheet 15-8-19'!$A$11:$CN$476,52,FALSE)</f>
        <v>0</v>
      </c>
      <c r="BA276" s="3">
        <f>VLOOKUP(A276,'BalanceSheet 15-8-19'!$A$11:$CN$476,53,FALSE)</f>
        <v>0</v>
      </c>
      <c r="BB276" s="3">
        <f>VLOOKUP(A276,'BalanceSheet 15-8-19'!$A$11:$CN$476,54,FALSE)</f>
        <v>0</v>
      </c>
      <c r="BC276" s="3">
        <f>VLOOKUP(A276,'BalanceSheet 15-8-19'!$A$11:$CN$476,55,FALSE)</f>
        <v>0</v>
      </c>
      <c r="BD276" s="3">
        <f>VLOOKUP(A276,'BalanceSheet 15-8-19'!$A$11:$CN$476,56,FALSE)</f>
        <v>0</v>
      </c>
      <c r="BE276" s="3">
        <f>VLOOKUP(A276,'BalanceSheet 15-8-19'!$A$11:$CN$476,57,FALSE)</f>
        <v>0</v>
      </c>
      <c r="BF276" s="3">
        <f>VLOOKUP(A276,'BalanceSheet 15-8-19'!$A$11:$CN$476,58,FALSE)</f>
        <v>0</v>
      </c>
      <c r="BG276" s="12">
        <f>VLOOKUP(A276,'BalanceSheet 15-8-19'!$A$11:$CN$476,59,FALSE)</f>
        <v>0</v>
      </c>
      <c r="BH276" s="3">
        <f>VLOOKUP(A276,'BalanceSheet 15-8-19'!$A$11:$CN$476,60,FALSE)</f>
        <v>0</v>
      </c>
      <c r="BI276" s="3">
        <f>VLOOKUP(A276,'BalanceSheet 15-8-19'!$A$11:$CN$476,61,FALSE)</f>
        <v>0</v>
      </c>
      <c r="BJ276" s="3">
        <f>VLOOKUP(A276,'BalanceSheet 15-8-19'!$A$11:$CN$476,62,FALSE)</f>
        <v>0</v>
      </c>
      <c r="BK276" s="3"/>
      <c r="BL276" s="3">
        <f>VLOOKUP(A276,'BalanceSheet 15-8-19'!$A$11:$CN$476,64,FALSE)</f>
        <v>0</v>
      </c>
      <c r="BM276" s="3">
        <f>VLOOKUP(A276,'BalanceSheet 15-8-19'!$A$11:$CN$476,65,FALSE)</f>
        <v>0</v>
      </c>
      <c r="BN276" s="3">
        <f>VLOOKUP(A276,'BalanceSheet 15-8-19'!$A$11:$CN$476,66,FALSE)</f>
        <v>0</v>
      </c>
      <c r="BO276" s="3">
        <f>VLOOKUP(A276,'BalanceSheet 15-8-19'!$A$11:$CN$476,67,FALSE)</f>
        <v>0</v>
      </c>
      <c r="BP276" s="3">
        <f>VLOOKUP(A276,'BalanceSheet 15-8-19'!$A$11:$CN$476,68,FALSE)</f>
        <v>0</v>
      </c>
      <c r="BQ276" s="3">
        <f>VLOOKUP(A276,'BalanceSheet 15-8-19'!$A$11:$CN$476,69,FALSE)</f>
        <v>0</v>
      </c>
      <c r="BR276" s="3">
        <f>VLOOKUP(A276,'BalanceSheet 15-8-19'!$A$11:$CN$476,70,FALSE)</f>
        <v>0</v>
      </c>
      <c r="BS276" s="3">
        <f>VLOOKUP(A276,'BalanceSheet 15-8-19'!$A$11:$CN$476,71,FALSE)</f>
        <v>0</v>
      </c>
      <c r="BT276" s="3">
        <f>VLOOKUP(A276,'BalanceSheet 15-8-19'!$A$11:$CN$476,72,FALSE)</f>
        <v>0</v>
      </c>
      <c r="BU276" s="3">
        <f>VLOOKUP(A276,'BalanceSheet 15-8-19'!$A$11:$CN$476,73,FALSE)</f>
        <v>0</v>
      </c>
      <c r="BV276" s="3">
        <f>VLOOKUP(A276,'BalanceSheet 15-8-19'!$A$11:$CN$476,74,FALSE)</f>
        <v>0</v>
      </c>
      <c r="BW276" s="3">
        <f>VLOOKUP(A276,'BalanceSheet 15-8-19'!$A$11:$CN$476,75,FALSE)</f>
        <v>0</v>
      </c>
      <c r="BX276" s="3">
        <f>VLOOKUP(A276,'BalanceSheet 15-8-19'!$A$11:$CN$476,76,FALSE)</f>
        <v>0</v>
      </c>
      <c r="BY276" s="3">
        <f>VLOOKUP(A276,'BalanceSheet 15-8-19'!$A$11:$CN$476,77,FALSE)</f>
        <v>0</v>
      </c>
      <c r="BZ276" s="3">
        <f>VLOOKUP(A276,'BalanceSheet 15-8-19'!$A$11:$CN$476,78,FALSE)</f>
        <v>0</v>
      </c>
      <c r="CA276" s="3">
        <f>VLOOKUP(A276,'BalanceSheet 15-8-19'!$A$11:$CN$476,79,FALSE)</f>
        <v>0</v>
      </c>
      <c r="CB276" s="3">
        <f>VLOOKUP(A276,'BalanceSheet 15-8-19'!$A$11:$CN$476,80,FALSE)</f>
        <v>0</v>
      </c>
      <c r="CC276" s="3">
        <f>VLOOKUP(A276,'BalanceSheet 15-8-19'!$A$11:$CN$476,81,FALSE)</f>
        <v>0</v>
      </c>
      <c r="CD276" s="3">
        <f>VLOOKUP(A276,'BalanceSheet 15-8-19'!$A$11:$CN$476,82,FALSE)</f>
        <v>0</v>
      </c>
      <c r="CE276" s="3">
        <f>VLOOKUP(A276,'BalanceSheet 15-8-19'!$A$11:$CN$476,83,FALSE)</f>
        <v>0</v>
      </c>
      <c r="CF276" s="3">
        <f>VLOOKUP(A276,'BalanceSheet 15-8-19'!$A$11:$CN$476,84,FALSE)</f>
        <v>0</v>
      </c>
      <c r="CG276" s="3">
        <f>VLOOKUP(A276,'BalanceSheet 15-8-19'!$A$11:$CN$476,85,FALSE)</f>
        <v>0</v>
      </c>
      <c r="CH276" s="3">
        <f>VLOOKUP(A276,'BalanceSheet 15-8-19'!$A$11:$CN$476,86,FALSE)</f>
        <v>0</v>
      </c>
      <c r="CI276" s="3">
        <f>VLOOKUP(A276,'BalanceSheet 15-8-19'!$A$11:$CN$476,87,FALSE)</f>
        <v>0</v>
      </c>
      <c r="CJ276" s="3">
        <f>VLOOKUP(A276,'BalanceSheet 15-8-19'!$A$11:$CN$476,88,FALSE)</f>
        <v>0</v>
      </c>
      <c r="CK276" s="3">
        <f>VLOOKUP(A276,'BalanceSheet 15-8-19'!$A$11:$CN$476,89,FALSE)</f>
        <v>0</v>
      </c>
      <c r="CL276" s="3">
        <f>VLOOKUP(A276,'BalanceSheet 15-8-19'!$A$11:$CN$476,90,FALSE)</f>
        <v>0</v>
      </c>
      <c r="CM276" s="3">
        <f>VLOOKUP(A276,'BalanceSheet 15-8-19'!$A$11:$CN$476,91,FALSE)</f>
        <v>0</v>
      </c>
      <c r="CN276" s="3">
        <f>VLOOKUP(A276,'BalanceSheet 15-8-19'!$A$11:$CS$476,92,FALSE)</f>
        <v>0</v>
      </c>
      <c r="CO276" s="3">
        <f>VLOOKUP(A276,'BalanceSheet 15-8-19'!$A$11:$CS$476,93,FALSE)</f>
        <v>0</v>
      </c>
      <c r="CP276" s="3">
        <f>VLOOKUP(A276,'BalanceSheet 15-8-19'!$A$11:$CS$476,94,FALSE)</f>
        <v>0</v>
      </c>
      <c r="CQ276" s="3">
        <f>VLOOKUP(A276,'BalanceSheet 15-8-19'!$A$11:$CS$476,95,FALSE)</f>
        <v>0</v>
      </c>
      <c r="CR276" s="3">
        <f>VLOOKUP(A276,'BalanceSheet 15-8-19'!$A$11:$CS$476,96,FALSE)</f>
        <v>0</v>
      </c>
      <c r="CS276" s="3">
        <f t="shared" si="26"/>
        <v>0</v>
      </c>
      <c r="CU276" s="19">
        <f>CS276-('BalanceSheet 15-8-19'!CS276-'BalanceSheet 15-8-19'!CV276-'BalanceSheet 15-8-19'!CW276)</f>
        <v>0</v>
      </c>
      <c r="CW276" s="132">
        <f t="shared" si="27"/>
        <v>0</v>
      </c>
      <c r="CZ276" s="148">
        <f>HLOOKUP(A276,CJE!$I$5:$TV$2054,2050, FALSE)</f>
        <v>-1473544.1579964501</v>
      </c>
      <c r="DB276" s="148">
        <f t="shared" si="28"/>
        <v>-1473544.1579964501</v>
      </c>
    </row>
    <row r="277" spans="1:108" x14ac:dyDescent="0.2">
      <c r="A277" s="3" t="str">
        <f>'BalanceSheet 15-8-19'!A277</f>
        <v>300-101-56 - Reapra JV Pte.Ltd</v>
      </c>
      <c r="B277" s="3">
        <f>VLOOKUP(A277,'BalanceSheet 15-8-19'!$A$11:$CN$476,2,FALSE)</f>
        <v>0</v>
      </c>
      <c r="C277" s="3">
        <f>VLOOKUP(A277,'BalanceSheet 15-8-19'!$A$11:$CN$476,3,FALSE)</f>
        <v>0</v>
      </c>
      <c r="D277" s="3">
        <f>VLOOKUP(A277,'BalanceSheet 15-8-19'!$A$11:$CN$476,4,FALSE)</f>
        <v>0</v>
      </c>
      <c r="E277" s="3">
        <f>VLOOKUP(A277,'BalanceSheet 15-8-19'!$A$11:$CN$476,5,FALSE)</f>
        <v>0</v>
      </c>
      <c r="F277" s="3">
        <f>VLOOKUP(A277,'BalanceSheet 15-8-19'!$A$11:$CN$476,6,FALSE)</f>
        <v>0</v>
      </c>
      <c r="G277" s="3">
        <f>VLOOKUP(A277,'BalanceSheet 15-8-19'!$A$11:$CN$476,7,FALSE)</f>
        <v>0</v>
      </c>
      <c r="H277" s="3">
        <f>VLOOKUP(A277,'BalanceSheet 15-8-19'!$A$11:$CN$476,8,FALSE)</f>
        <v>0</v>
      </c>
      <c r="I277" s="3">
        <f>VLOOKUP(A277,'BalanceSheet 15-8-19'!$A$11:$CN$476,9,FALSE)</f>
        <v>0</v>
      </c>
      <c r="J277" s="3"/>
      <c r="K277" s="3">
        <f>VLOOKUP(A277,'BalanceSheet 15-8-19'!$A$11:$CN$476,11,FALSE)</f>
        <v>0</v>
      </c>
      <c r="L277" s="3">
        <f>VLOOKUP(A277,'BalanceSheet 15-8-19'!$A$11:$CN$476,12,FALSE)</f>
        <v>0</v>
      </c>
      <c r="M277" s="3">
        <f>VLOOKUP(A277,'BalanceSheet 15-8-19'!$A$11:$CN$476,13,FALSE)</f>
        <v>0</v>
      </c>
      <c r="N277" s="3">
        <f>VLOOKUP(A277,'BalanceSheet 15-8-19'!$A$11:$CN$476,14,FALSE)</f>
        <v>0</v>
      </c>
      <c r="O277" s="3">
        <f>VLOOKUP(A277,'BalanceSheet 15-8-19'!$A$11:$CN$476,15,FALSE)</f>
        <v>0</v>
      </c>
      <c r="P277" s="3">
        <f>VLOOKUP(A277,'BalanceSheet 15-8-19'!$A$11:$CN$476,16,FALSE)</f>
        <v>0</v>
      </c>
      <c r="Q277" s="3">
        <f>VLOOKUP(A277,'BalanceSheet 15-8-19'!$A$11:$CN$476,17,FALSE)</f>
        <v>0</v>
      </c>
      <c r="R277" s="3">
        <f>VLOOKUP(A277,'BalanceSheet 15-8-19'!$A$11:$CN$476,18,FALSE)</f>
        <v>0</v>
      </c>
      <c r="S277" s="3">
        <f>VLOOKUP(A277,'BalanceSheet 15-8-19'!$A$11:$CN$476,19,FALSE)</f>
        <v>0</v>
      </c>
      <c r="T277" s="3">
        <f>VLOOKUP(A277,'BalanceSheet 15-8-19'!$A$11:$CN$476,20,FALSE)</f>
        <v>0</v>
      </c>
      <c r="U277" s="3">
        <f>VLOOKUP(A277,'BalanceSheet 15-8-19'!$A$11:$CN$476,21,FALSE)</f>
        <v>0</v>
      </c>
      <c r="V277" s="3">
        <f>VLOOKUP(A277,'BalanceSheet 15-8-19'!$A$11:$CN$476,22,FALSE)</f>
        <v>0</v>
      </c>
      <c r="W277" s="3">
        <f>VLOOKUP(A277,'BalanceSheet 15-8-19'!$A$11:$CN$476,23,FALSE)</f>
        <v>0</v>
      </c>
      <c r="X277" s="3">
        <f>VLOOKUP(A277,'BalanceSheet 15-8-19'!$A$11:$CN$476,24,FALSE)</f>
        <v>0</v>
      </c>
      <c r="Y277" s="3">
        <f>VLOOKUP(A277,'BalanceSheet 15-8-19'!$A$11:$CN$476,25,FALSE)</f>
        <v>0</v>
      </c>
      <c r="Z277" s="3">
        <f>VLOOKUP(A277,'BalanceSheet 15-8-19'!$A$11:$CN$476,26,FALSE)</f>
        <v>0</v>
      </c>
      <c r="AA277" s="3">
        <f>VLOOKUP(A277,'BalanceSheet 15-8-19'!$A$11:$CN$476,27,FALSE)</f>
        <v>0</v>
      </c>
      <c r="AB277" s="3">
        <f>VLOOKUP(A277,'BalanceSheet 15-8-19'!$A$11:$CN$476,28,FALSE)</f>
        <v>0</v>
      </c>
      <c r="AC277" s="3">
        <f>VLOOKUP(A277,'BalanceSheet 15-8-19'!$A$11:$CN$476,29,FALSE)</f>
        <v>0</v>
      </c>
      <c r="AD277" s="3">
        <f>VLOOKUP(A277,'BalanceSheet 15-8-19'!$A$11:$CN$476,30,FALSE)</f>
        <v>0</v>
      </c>
      <c r="AE277" s="3">
        <f>VLOOKUP(A277,'BalanceSheet 15-8-19'!$A$11:$CN$476,31,FALSE)</f>
        <v>0</v>
      </c>
      <c r="AF277" s="3">
        <f>VLOOKUP(A277,'BalanceSheet 15-8-19'!$A$11:$CN$476,32,FALSE)</f>
        <v>0</v>
      </c>
      <c r="AG277" s="3">
        <f>VLOOKUP(A277,'BalanceSheet 15-8-19'!$A$11:$CN$476,33,FALSE)</f>
        <v>0</v>
      </c>
      <c r="AH277" s="3">
        <f>VLOOKUP(A277,'BalanceSheet 15-8-19'!$A$11:$CN$476,34,FALSE)</f>
        <v>0</v>
      </c>
      <c r="AI277" s="3">
        <f>VLOOKUP(A277,'BalanceSheet 15-8-19'!$A$11:$CN$476,35,FALSE)</f>
        <v>0</v>
      </c>
      <c r="AJ277" s="3">
        <f>VLOOKUP(A277,'BalanceSheet 15-8-19'!$A$11:$CN$476,36,FALSE)</f>
        <v>0</v>
      </c>
      <c r="AK277" s="3">
        <f>VLOOKUP(A277,'BalanceSheet 15-8-19'!$A$11:$CN$476,37,FALSE)</f>
        <v>0</v>
      </c>
      <c r="AL277" s="3">
        <f>VLOOKUP(A277,'BalanceSheet 15-8-19'!$A$11:$CN$476,38,FALSE)</f>
        <v>0</v>
      </c>
      <c r="AM277" s="3">
        <f>VLOOKUP(A277,'BalanceSheet 15-8-19'!$A$11:$CN$476,39,FALSE)</f>
        <v>0</v>
      </c>
      <c r="AN277" s="3">
        <f>VLOOKUP(A277,'BalanceSheet 15-8-19'!$A$11:$CN$476,40,FALSE)</f>
        <v>0</v>
      </c>
      <c r="AO277" s="3">
        <f>VLOOKUP(A277,'BalanceSheet 15-8-19'!$A$11:$CN$476,41,FALSE)</f>
        <v>0</v>
      </c>
      <c r="AP277" s="3">
        <f>VLOOKUP(A277,'BalanceSheet 15-8-19'!$A$11:$CN$476,42,FALSE)</f>
        <v>0</v>
      </c>
      <c r="AQ277" s="3">
        <f>VLOOKUP(A277,'BalanceSheet 15-8-19'!$A$11:$CN$476,43,FALSE)</f>
        <v>0</v>
      </c>
      <c r="AR277" s="3">
        <f>VLOOKUP(A277,'BalanceSheet 15-8-19'!$A$11:$CN$476,44,FALSE)</f>
        <v>0</v>
      </c>
      <c r="AS277" s="3">
        <f>VLOOKUP(A277,'BalanceSheet 15-8-19'!$A$11:$CN$476,45,FALSE)</f>
        <v>0</v>
      </c>
      <c r="AT277" s="3">
        <f>VLOOKUP(A277,'BalanceSheet 15-8-19'!$A$11:$CN$476,46,FALSE)</f>
        <v>0</v>
      </c>
      <c r="AU277" s="3">
        <f>VLOOKUP(A277,'BalanceSheet 15-8-19'!$A$11:$CN$476,47,FALSE)</f>
        <v>0</v>
      </c>
      <c r="AV277" s="3">
        <f>VLOOKUP(A277,'BalanceSheet 15-8-19'!$A$11:$CN$476,48,FALSE)</f>
        <v>0</v>
      </c>
      <c r="AW277" s="3">
        <f>VLOOKUP(A277,'BalanceSheet 15-8-19'!$A$11:$CN$476,49,FALSE)</f>
        <v>0</v>
      </c>
      <c r="AX277" s="3">
        <f>VLOOKUP(A277,'BalanceSheet 15-8-19'!$A$11:$CN$476,50,FALSE)</f>
        <v>0</v>
      </c>
      <c r="AY277" s="3">
        <f>VLOOKUP(A277,'BalanceSheet 15-8-19'!$A$11:$CN$476,51,FALSE)</f>
        <v>0</v>
      </c>
      <c r="AZ277" s="3">
        <f>VLOOKUP(A277,'BalanceSheet 15-8-19'!$A$11:$CN$476,52,FALSE)</f>
        <v>0</v>
      </c>
      <c r="BA277" s="3">
        <f>VLOOKUP(A277,'BalanceSheet 15-8-19'!$A$11:$CN$476,53,FALSE)</f>
        <v>0</v>
      </c>
      <c r="BB277" s="3">
        <f>VLOOKUP(A277,'BalanceSheet 15-8-19'!$A$11:$CN$476,54,FALSE)</f>
        <v>0</v>
      </c>
      <c r="BC277" s="3">
        <f>VLOOKUP(A277,'BalanceSheet 15-8-19'!$A$11:$CN$476,55,FALSE)</f>
        <v>0</v>
      </c>
      <c r="BD277" s="3">
        <f>VLOOKUP(A277,'BalanceSheet 15-8-19'!$A$11:$CN$476,56,FALSE)</f>
        <v>0</v>
      </c>
      <c r="BE277" s="3">
        <f>VLOOKUP(A277,'BalanceSheet 15-8-19'!$A$11:$CN$476,57,FALSE)</f>
        <v>0</v>
      </c>
      <c r="BF277" s="3">
        <f>VLOOKUP(A277,'BalanceSheet 15-8-19'!$A$11:$CN$476,58,FALSE)</f>
        <v>0</v>
      </c>
      <c r="BG277" s="12">
        <f>VLOOKUP(A277,'BalanceSheet 15-8-19'!$A$11:$CN$476,59,FALSE)</f>
        <v>0</v>
      </c>
      <c r="BH277" s="3">
        <f>VLOOKUP(A277,'BalanceSheet 15-8-19'!$A$11:$CN$476,60,FALSE)</f>
        <v>0</v>
      </c>
      <c r="BI277" s="3">
        <f>VLOOKUP(A277,'BalanceSheet 15-8-19'!$A$11:$CN$476,61,FALSE)</f>
        <v>0</v>
      </c>
      <c r="BJ277" s="3">
        <f>VLOOKUP(A277,'BalanceSheet 15-8-19'!$A$11:$CN$476,62,FALSE)</f>
        <v>0</v>
      </c>
      <c r="BK277" s="3"/>
      <c r="BL277" s="3">
        <f>VLOOKUP(A277,'BalanceSheet 15-8-19'!$A$11:$CN$476,64,FALSE)</f>
        <v>0</v>
      </c>
      <c r="BM277" s="3">
        <f>VLOOKUP(A277,'BalanceSheet 15-8-19'!$A$11:$CN$476,65,FALSE)</f>
        <v>0</v>
      </c>
      <c r="BN277" s="3">
        <f>VLOOKUP(A277,'BalanceSheet 15-8-19'!$A$11:$CN$476,66,FALSE)</f>
        <v>0</v>
      </c>
      <c r="BO277" s="3">
        <f>VLOOKUP(A277,'BalanceSheet 15-8-19'!$A$11:$CN$476,67,FALSE)</f>
        <v>0</v>
      </c>
      <c r="BP277" s="3">
        <f>VLOOKUP(A277,'BalanceSheet 15-8-19'!$A$11:$CN$476,68,FALSE)</f>
        <v>0</v>
      </c>
      <c r="BQ277" s="3">
        <f>VLOOKUP(A277,'BalanceSheet 15-8-19'!$A$11:$CN$476,69,FALSE)</f>
        <v>0</v>
      </c>
      <c r="BR277" s="3">
        <f>VLOOKUP(A277,'BalanceSheet 15-8-19'!$A$11:$CN$476,70,FALSE)</f>
        <v>0</v>
      </c>
      <c r="BS277" s="3">
        <f>VLOOKUP(A277,'BalanceSheet 15-8-19'!$A$11:$CN$476,71,FALSE)</f>
        <v>0</v>
      </c>
      <c r="BT277" s="3">
        <f>VLOOKUP(A277,'BalanceSheet 15-8-19'!$A$11:$CN$476,72,FALSE)</f>
        <v>0</v>
      </c>
      <c r="BU277" s="3">
        <f>VLOOKUP(A277,'BalanceSheet 15-8-19'!$A$11:$CN$476,73,FALSE)</f>
        <v>0</v>
      </c>
      <c r="BV277" s="3">
        <f>VLOOKUP(A277,'BalanceSheet 15-8-19'!$A$11:$CN$476,74,FALSE)</f>
        <v>0</v>
      </c>
      <c r="BW277" s="3">
        <f>VLOOKUP(A277,'BalanceSheet 15-8-19'!$A$11:$CN$476,75,FALSE)</f>
        <v>0</v>
      </c>
      <c r="BX277" s="3">
        <f>VLOOKUP(A277,'BalanceSheet 15-8-19'!$A$11:$CN$476,76,FALSE)</f>
        <v>0</v>
      </c>
      <c r="BY277" s="3">
        <f>VLOOKUP(A277,'BalanceSheet 15-8-19'!$A$11:$CN$476,77,FALSE)</f>
        <v>0</v>
      </c>
      <c r="BZ277" s="3">
        <f>VLOOKUP(A277,'BalanceSheet 15-8-19'!$A$11:$CN$476,78,FALSE)</f>
        <v>0</v>
      </c>
      <c r="CA277" s="3">
        <f>VLOOKUP(A277,'BalanceSheet 15-8-19'!$A$11:$CN$476,79,FALSE)</f>
        <v>0</v>
      </c>
      <c r="CB277" s="3">
        <f>VLOOKUP(A277,'BalanceSheet 15-8-19'!$A$11:$CN$476,80,FALSE)</f>
        <v>0</v>
      </c>
      <c r="CC277" s="3">
        <f>VLOOKUP(A277,'BalanceSheet 15-8-19'!$A$11:$CN$476,81,FALSE)</f>
        <v>0</v>
      </c>
      <c r="CD277" s="3">
        <f>VLOOKUP(A277,'BalanceSheet 15-8-19'!$A$11:$CN$476,82,FALSE)</f>
        <v>0</v>
      </c>
      <c r="CE277" s="3">
        <f>VLOOKUP(A277,'BalanceSheet 15-8-19'!$A$11:$CN$476,83,FALSE)</f>
        <v>0</v>
      </c>
      <c r="CF277" s="3">
        <f>VLOOKUP(A277,'BalanceSheet 15-8-19'!$A$11:$CN$476,84,FALSE)</f>
        <v>0</v>
      </c>
      <c r="CG277" s="3">
        <f>VLOOKUP(A277,'BalanceSheet 15-8-19'!$A$11:$CN$476,85,FALSE)</f>
        <v>0</v>
      </c>
      <c r="CH277" s="3">
        <f>VLOOKUP(A277,'BalanceSheet 15-8-19'!$A$11:$CN$476,86,FALSE)</f>
        <v>0</v>
      </c>
      <c r="CI277" s="3">
        <f>VLOOKUP(A277,'BalanceSheet 15-8-19'!$A$11:$CN$476,87,FALSE)</f>
        <v>0</v>
      </c>
      <c r="CJ277" s="3">
        <f>VLOOKUP(A277,'BalanceSheet 15-8-19'!$A$11:$CN$476,88,FALSE)</f>
        <v>0</v>
      </c>
      <c r="CK277" s="3">
        <f>VLOOKUP(A277,'BalanceSheet 15-8-19'!$A$11:$CN$476,89,FALSE)</f>
        <v>0</v>
      </c>
      <c r="CL277" s="3">
        <f>VLOOKUP(A277,'BalanceSheet 15-8-19'!$A$11:$CN$476,90,FALSE)</f>
        <v>0</v>
      </c>
      <c r="CM277" s="3">
        <f>VLOOKUP(A277,'BalanceSheet 15-8-19'!$A$11:$CN$476,91,FALSE)</f>
        <v>0</v>
      </c>
      <c r="CN277" s="3">
        <f>VLOOKUP(A277,'BalanceSheet 15-8-19'!$A$11:$CS$476,92,FALSE)</f>
        <v>0</v>
      </c>
      <c r="CO277" s="3">
        <f>VLOOKUP(A277,'BalanceSheet 15-8-19'!$A$11:$CS$476,93,FALSE)</f>
        <v>0</v>
      </c>
      <c r="CP277" s="3">
        <f>VLOOKUP(A277,'BalanceSheet 15-8-19'!$A$11:$CS$476,94,FALSE)</f>
        <v>0</v>
      </c>
      <c r="CQ277" s="3">
        <f>VLOOKUP(A277,'BalanceSheet 15-8-19'!$A$11:$CS$476,95,FALSE)</f>
        <v>0</v>
      </c>
      <c r="CR277" s="3">
        <f>VLOOKUP(A277,'BalanceSheet 15-8-19'!$A$11:$CS$476,96,FALSE)</f>
        <v>0</v>
      </c>
      <c r="CS277" s="3">
        <f t="shared" si="26"/>
        <v>0</v>
      </c>
      <c r="CU277" s="19">
        <f>CS277-('BalanceSheet 15-8-19'!CS277-'BalanceSheet 15-8-19'!CV277-'BalanceSheet 15-8-19'!CW277)</f>
        <v>0</v>
      </c>
      <c r="CW277" s="132">
        <f t="shared" si="27"/>
        <v>0</v>
      </c>
      <c r="CZ277" s="148">
        <f>HLOOKUP(A277,CJE!$I$5:$TV$2054,2050, FALSE)</f>
        <v>-1473544.1579964501</v>
      </c>
      <c r="DB277" s="148">
        <f t="shared" si="28"/>
        <v>-1473544.1579964501</v>
      </c>
    </row>
    <row r="278" spans="1:108" x14ac:dyDescent="0.2">
      <c r="A278" s="3" t="str">
        <f>'BalanceSheet 15-8-19'!A278</f>
        <v>300-101-57 - Reapra Aviation Partners Pte Ltd</v>
      </c>
      <c r="B278" s="3">
        <f>VLOOKUP(A278,'BalanceSheet 15-8-19'!$A$11:$CN$476,2,FALSE)</f>
        <v>0</v>
      </c>
      <c r="C278" s="3">
        <f>VLOOKUP(A278,'BalanceSheet 15-8-19'!$A$11:$CN$476,3,FALSE)</f>
        <v>0</v>
      </c>
      <c r="D278" s="3">
        <f>VLOOKUP(A278,'BalanceSheet 15-8-19'!$A$11:$CN$476,4,FALSE)</f>
        <v>0</v>
      </c>
      <c r="E278" s="3">
        <f>VLOOKUP(A278,'BalanceSheet 15-8-19'!$A$11:$CN$476,5,FALSE)</f>
        <v>0</v>
      </c>
      <c r="F278" s="3">
        <f>VLOOKUP(A278,'BalanceSheet 15-8-19'!$A$11:$CN$476,6,FALSE)</f>
        <v>0</v>
      </c>
      <c r="G278" s="3">
        <f>VLOOKUP(A278,'BalanceSheet 15-8-19'!$A$11:$CN$476,7,FALSE)</f>
        <v>0</v>
      </c>
      <c r="H278" s="3">
        <f>VLOOKUP(A278,'BalanceSheet 15-8-19'!$A$11:$CN$476,8,FALSE)</f>
        <v>0</v>
      </c>
      <c r="I278" s="3">
        <f>VLOOKUP(A278,'BalanceSheet 15-8-19'!$A$11:$CN$476,9,FALSE)</f>
        <v>0</v>
      </c>
      <c r="J278" s="3"/>
      <c r="K278" s="3">
        <f>VLOOKUP(A278,'BalanceSheet 15-8-19'!$A$11:$CN$476,11,FALSE)</f>
        <v>0</v>
      </c>
      <c r="L278" s="3">
        <f>VLOOKUP(A278,'BalanceSheet 15-8-19'!$A$11:$CN$476,12,FALSE)</f>
        <v>0</v>
      </c>
      <c r="M278" s="3">
        <f>VLOOKUP(A278,'BalanceSheet 15-8-19'!$A$11:$CN$476,13,FALSE)</f>
        <v>0</v>
      </c>
      <c r="N278" s="3">
        <f>VLOOKUP(A278,'BalanceSheet 15-8-19'!$A$11:$CN$476,14,FALSE)</f>
        <v>0</v>
      </c>
      <c r="O278" s="3">
        <f>VLOOKUP(A278,'BalanceSheet 15-8-19'!$A$11:$CN$476,15,FALSE)</f>
        <v>0</v>
      </c>
      <c r="P278" s="3">
        <f>VLOOKUP(A278,'BalanceSheet 15-8-19'!$A$11:$CN$476,16,FALSE)</f>
        <v>0</v>
      </c>
      <c r="Q278" s="3">
        <f>VLOOKUP(A278,'BalanceSheet 15-8-19'!$A$11:$CN$476,17,FALSE)</f>
        <v>0</v>
      </c>
      <c r="R278" s="3">
        <f>VLOOKUP(A278,'BalanceSheet 15-8-19'!$A$11:$CN$476,18,FALSE)</f>
        <v>0</v>
      </c>
      <c r="S278" s="3">
        <f>VLOOKUP(A278,'BalanceSheet 15-8-19'!$A$11:$CN$476,19,FALSE)</f>
        <v>0</v>
      </c>
      <c r="T278" s="3">
        <f>VLOOKUP(A278,'BalanceSheet 15-8-19'!$A$11:$CN$476,20,FALSE)</f>
        <v>0</v>
      </c>
      <c r="U278" s="3">
        <f>VLOOKUP(A278,'BalanceSheet 15-8-19'!$A$11:$CN$476,21,FALSE)</f>
        <v>0</v>
      </c>
      <c r="V278" s="3">
        <f>VLOOKUP(A278,'BalanceSheet 15-8-19'!$A$11:$CN$476,22,FALSE)</f>
        <v>0</v>
      </c>
      <c r="W278" s="3">
        <f>VLOOKUP(A278,'BalanceSheet 15-8-19'!$A$11:$CN$476,23,FALSE)</f>
        <v>0</v>
      </c>
      <c r="X278" s="3">
        <f>VLOOKUP(A278,'BalanceSheet 15-8-19'!$A$11:$CN$476,24,FALSE)</f>
        <v>0</v>
      </c>
      <c r="Y278" s="3">
        <f>VLOOKUP(A278,'BalanceSheet 15-8-19'!$A$11:$CN$476,25,FALSE)</f>
        <v>0</v>
      </c>
      <c r="Z278" s="3">
        <f>VLOOKUP(A278,'BalanceSheet 15-8-19'!$A$11:$CN$476,26,FALSE)</f>
        <v>0</v>
      </c>
      <c r="AA278" s="3">
        <f>VLOOKUP(A278,'BalanceSheet 15-8-19'!$A$11:$CN$476,27,FALSE)</f>
        <v>0</v>
      </c>
      <c r="AB278" s="3">
        <f>VLOOKUP(A278,'BalanceSheet 15-8-19'!$A$11:$CN$476,28,FALSE)</f>
        <v>0</v>
      </c>
      <c r="AC278" s="3">
        <f>VLOOKUP(A278,'BalanceSheet 15-8-19'!$A$11:$CN$476,29,FALSE)</f>
        <v>0</v>
      </c>
      <c r="AD278" s="3">
        <f>VLOOKUP(A278,'BalanceSheet 15-8-19'!$A$11:$CN$476,30,FALSE)</f>
        <v>0</v>
      </c>
      <c r="AE278" s="3">
        <f>VLOOKUP(A278,'BalanceSheet 15-8-19'!$A$11:$CN$476,31,FALSE)</f>
        <v>0</v>
      </c>
      <c r="AF278" s="3">
        <f>VLOOKUP(A278,'BalanceSheet 15-8-19'!$A$11:$CN$476,32,FALSE)</f>
        <v>0</v>
      </c>
      <c r="AG278" s="3">
        <f>VLOOKUP(A278,'BalanceSheet 15-8-19'!$A$11:$CN$476,33,FALSE)</f>
        <v>0</v>
      </c>
      <c r="AH278" s="3">
        <f>VLOOKUP(A278,'BalanceSheet 15-8-19'!$A$11:$CN$476,34,FALSE)</f>
        <v>0</v>
      </c>
      <c r="AI278" s="3">
        <f>VLOOKUP(A278,'BalanceSheet 15-8-19'!$A$11:$CN$476,35,FALSE)</f>
        <v>0</v>
      </c>
      <c r="AJ278" s="3">
        <f>VLOOKUP(A278,'BalanceSheet 15-8-19'!$A$11:$CN$476,36,FALSE)</f>
        <v>0</v>
      </c>
      <c r="AK278" s="3">
        <f>VLOOKUP(A278,'BalanceSheet 15-8-19'!$A$11:$CN$476,37,FALSE)</f>
        <v>0</v>
      </c>
      <c r="AL278" s="3">
        <f>VLOOKUP(A278,'BalanceSheet 15-8-19'!$A$11:$CN$476,38,FALSE)</f>
        <v>0</v>
      </c>
      <c r="AM278" s="3">
        <f>VLOOKUP(A278,'BalanceSheet 15-8-19'!$A$11:$CN$476,39,FALSE)</f>
        <v>0</v>
      </c>
      <c r="AN278" s="3">
        <f>VLOOKUP(A278,'BalanceSheet 15-8-19'!$A$11:$CN$476,40,FALSE)</f>
        <v>0</v>
      </c>
      <c r="AO278" s="3">
        <f>VLOOKUP(A278,'BalanceSheet 15-8-19'!$A$11:$CN$476,41,FALSE)</f>
        <v>0</v>
      </c>
      <c r="AP278" s="3">
        <f>VLOOKUP(A278,'BalanceSheet 15-8-19'!$A$11:$CN$476,42,FALSE)</f>
        <v>0</v>
      </c>
      <c r="AQ278" s="3">
        <f>VLOOKUP(A278,'BalanceSheet 15-8-19'!$A$11:$CN$476,43,FALSE)</f>
        <v>0</v>
      </c>
      <c r="AR278" s="3">
        <f>VLOOKUP(A278,'BalanceSheet 15-8-19'!$A$11:$CN$476,44,FALSE)</f>
        <v>0</v>
      </c>
      <c r="AS278" s="3">
        <f>VLOOKUP(A278,'BalanceSheet 15-8-19'!$A$11:$CN$476,45,FALSE)</f>
        <v>0</v>
      </c>
      <c r="AT278" s="3">
        <f>VLOOKUP(A278,'BalanceSheet 15-8-19'!$A$11:$CN$476,46,FALSE)</f>
        <v>0</v>
      </c>
      <c r="AU278" s="3">
        <f>VLOOKUP(A278,'BalanceSheet 15-8-19'!$A$11:$CN$476,47,FALSE)</f>
        <v>0</v>
      </c>
      <c r="AV278" s="3">
        <f>VLOOKUP(A278,'BalanceSheet 15-8-19'!$A$11:$CN$476,48,FALSE)</f>
        <v>0</v>
      </c>
      <c r="AW278" s="3">
        <f>VLOOKUP(A278,'BalanceSheet 15-8-19'!$A$11:$CN$476,49,FALSE)</f>
        <v>0</v>
      </c>
      <c r="AX278" s="3">
        <f>VLOOKUP(A278,'BalanceSheet 15-8-19'!$A$11:$CN$476,50,FALSE)</f>
        <v>0</v>
      </c>
      <c r="AY278" s="3">
        <f>VLOOKUP(A278,'BalanceSheet 15-8-19'!$A$11:$CN$476,51,FALSE)</f>
        <v>0</v>
      </c>
      <c r="AZ278" s="3">
        <f>VLOOKUP(A278,'BalanceSheet 15-8-19'!$A$11:$CN$476,52,FALSE)</f>
        <v>0</v>
      </c>
      <c r="BA278" s="3">
        <f>VLOOKUP(A278,'BalanceSheet 15-8-19'!$A$11:$CN$476,53,FALSE)</f>
        <v>0</v>
      </c>
      <c r="BB278" s="3">
        <f>VLOOKUP(A278,'BalanceSheet 15-8-19'!$A$11:$CN$476,54,FALSE)</f>
        <v>0</v>
      </c>
      <c r="BC278" s="3">
        <f>VLOOKUP(A278,'BalanceSheet 15-8-19'!$A$11:$CN$476,55,FALSE)</f>
        <v>0</v>
      </c>
      <c r="BD278" s="3">
        <f>VLOOKUP(A278,'BalanceSheet 15-8-19'!$A$11:$CN$476,56,FALSE)</f>
        <v>0</v>
      </c>
      <c r="BE278" s="3">
        <f>VLOOKUP(A278,'BalanceSheet 15-8-19'!$A$11:$CN$476,57,FALSE)</f>
        <v>0</v>
      </c>
      <c r="BF278" s="3">
        <f>VLOOKUP(A278,'BalanceSheet 15-8-19'!$A$11:$CN$476,58,FALSE)</f>
        <v>0</v>
      </c>
      <c r="BG278" s="12">
        <f>VLOOKUP(A278,'BalanceSheet 15-8-19'!$A$11:$CN$476,59,FALSE)</f>
        <v>0</v>
      </c>
      <c r="BH278" s="3">
        <f>VLOOKUP(A278,'BalanceSheet 15-8-19'!$A$11:$CN$476,60,FALSE)</f>
        <v>0</v>
      </c>
      <c r="BI278" s="3">
        <f>VLOOKUP(A278,'BalanceSheet 15-8-19'!$A$11:$CN$476,61,FALSE)</f>
        <v>0</v>
      </c>
      <c r="BJ278" s="3">
        <f>VLOOKUP(A278,'BalanceSheet 15-8-19'!$A$11:$CN$476,62,FALSE)</f>
        <v>0</v>
      </c>
      <c r="BK278" s="3"/>
      <c r="BL278" s="3">
        <f>VLOOKUP(A278,'BalanceSheet 15-8-19'!$A$11:$CN$476,64,FALSE)</f>
        <v>0</v>
      </c>
      <c r="BM278" s="3">
        <f>VLOOKUP(A278,'BalanceSheet 15-8-19'!$A$11:$CN$476,65,FALSE)</f>
        <v>0</v>
      </c>
      <c r="BN278" s="3">
        <f>VLOOKUP(A278,'BalanceSheet 15-8-19'!$A$11:$CN$476,66,FALSE)</f>
        <v>0</v>
      </c>
      <c r="BO278" s="3">
        <f>VLOOKUP(A278,'BalanceSheet 15-8-19'!$A$11:$CN$476,67,FALSE)</f>
        <v>0</v>
      </c>
      <c r="BP278" s="3">
        <f>VLOOKUP(A278,'BalanceSheet 15-8-19'!$A$11:$CN$476,68,FALSE)</f>
        <v>0</v>
      </c>
      <c r="BQ278" s="3">
        <f>VLOOKUP(A278,'BalanceSheet 15-8-19'!$A$11:$CN$476,69,FALSE)</f>
        <v>0</v>
      </c>
      <c r="BR278" s="3">
        <f>VLOOKUP(A278,'BalanceSheet 15-8-19'!$A$11:$CN$476,70,FALSE)</f>
        <v>0</v>
      </c>
      <c r="BS278" s="3">
        <f>VLOOKUP(A278,'BalanceSheet 15-8-19'!$A$11:$CN$476,71,FALSE)</f>
        <v>0</v>
      </c>
      <c r="BT278" s="3">
        <f>VLOOKUP(A278,'BalanceSheet 15-8-19'!$A$11:$CN$476,72,FALSE)</f>
        <v>0</v>
      </c>
      <c r="BU278" s="3">
        <f>VLOOKUP(A278,'BalanceSheet 15-8-19'!$A$11:$CN$476,73,FALSE)</f>
        <v>0</v>
      </c>
      <c r="BV278" s="3">
        <f>VLOOKUP(A278,'BalanceSheet 15-8-19'!$A$11:$CN$476,74,FALSE)</f>
        <v>0</v>
      </c>
      <c r="BW278" s="3">
        <f>VLOOKUP(A278,'BalanceSheet 15-8-19'!$A$11:$CN$476,75,FALSE)</f>
        <v>0</v>
      </c>
      <c r="BX278" s="3">
        <f>VLOOKUP(A278,'BalanceSheet 15-8-19'!$A$11:$CN$476,76,FALSE)</f>
        <v>0</v>
      </c>
      <c r="BY278" s="3">
        <f>VLOOKUP(A278,'BalanceSheet 15-8-19'!$A$11:$CN$476,77,FALSE)</f>
        <v>0</v>
      </c>
      <c r="BZ278" s="3">
        <f>VLOOKUP(A278,'BalanceSheet 15-8-19'!$A$11:$CN$476,78,FALSE)</f>
        <v>0</v>
      </c>
      <c r="CA278" s="3">
        <f>VLOOKUP(A278,'BalanceSheet 15-8-19'!$A$11:$CN$476,79,FALSE)</f>
        <v>0</v>
      </c>
      <c r="CB278" s="3">
        <f>VLOOKUP(A278,'BalanceSheet 15-8-19'!$A$11:$CN$476,80,FALSE)</f>
        <v>0</v>
      </c>
      <c r="CC278" s="3">
        <f>VLOOKUP(A278,'BalanceSheet 15-8-19'!$A$11:$CN$476,81,FALSE)</f>
        <v>0</v>
      </c>
      <c r="CD278" s="3">
        <f>VLOOKUP(A278,'BalanceSheet 15-8-19'!$A$11:$CN$476,82,FALSE)</f>
        <v>0</v>
      </c>
      <c r="CE278" s="3">
        <f>VLOOKUP(A278,'BalanceSheet 15-8-19'!$A$11:$CN$476,83,FALSE)</f>
        <v>0</v>
      </c>
      <c r="CF278" s="3">
        <f>VLOOKUP(A278,'BalanceSheet 15-8-19'!$A$11:$CN$476,84,FALSE)</f>
        <v>0</v>
      </c>
      <c r="CG278" s="3">
        <f>VLOOKUP(A278,'BalanceSheet 15-8-19'!$A$11:$CN$476,85,FALSE)</f>
        <v>0</v>
      </c>
      <c r="CH278" s="3">
        <f>VLOOKUP(A278,'BalanceSheet 15-8-19'!$A$11:$CN$476,86,FALSE)</f>
        <v>0</v>
      </c>
      <c r="CI278" s="3">
        <f>VLOOKUP(A278,'BalanceSheet 15-8-19'!$A$11:$CN$476,87,FALSE)</f>
        <v>0</v>
      </c>
      <c r="CJ278" s="3">
        <f>VLOOKUP(A278,'BalanceSheet 15-8-19'!$A$11:$CN$476,88,FALSE)</f>
        <v>0</v>
      </c>
      <c r="CK278" s="3">
        <f>VLOOKUP(A278,'BalanceSheet 15-8-19'!$A$11:$CN$476,89,FALSE)</f>
        <v>0</v>
      </c>
      <c r="CL278" s="3">
        <f>VLOOKUP(A278,'BalanceSheet 15-8-19'!$A$11:$CN$476,90,FALSE)</f>
        <v>0</v>
      </c>
      <c r="CM278" s="3">
        <f>VLOOKUP(A278,'BalanceSheet 15-8-19'!$A$11:$CN$476,91,FALSE)</f>
        <v>0</v>
      </c>
      <c r="CN278" s="3">
        <f>VLOOKUP(A278,'BalanceSheet 15-8-19'!$A$11:$CS$476,92,FALSE)</f>
        <v>0</v>
      </c>
      <c r="CO278" s="3">
        <f>VLOOKUP(A278,'BalanceSheet 15-8-19'!$A$11:$CS$476,93,FALSE)</f>
        <v>0</v>
      </c>
      <c r="CP278" s="3">
        <f>VLOOKUP(A278,'BalanceSheet 15-8-19'!$A$11:$CS$476,94,FALSE)</f>
        <v>0</v>
      </c>
      <c r="CQ278" s="3">
        <f>VLOOKUP(A278,'BalanceSheet 15-8-19'!$A$11:$CS$476,95,FALSE)</f>
        <v>0</v>
      </c>
      <c r="CR278" s="3">
        <f>VLOOKUP(A278,'BalanceSheet 15-8-19'!$A$11:$CS$476,96,FALSE)</f>
        <v>0</v>
      </c>
      <c r="CS278" s="3">
        <f t="shared" si="26"/>
        <v>0</v>
      </c>
      <c r="CU278" s="19">
        <f>CS278-('BalanceSheet 15-8-19'!CS278-'BalanceSheet 15-8-19'!CV278-'BalanceSheet 15-8-19'!CW278)</f>
        <v>0</v>
      </c>
      <c r="CW278" s="132">
        <f t="shared" si="27"/>
        <v>0</v>
      </c>
      <c r="CZ278" s="148">
        <f>HLOOKUP(A278,CJE!$I$5:$TV$2054,2050, FALSE)</f>
        <v>-1473544.1579964501</v>
      </c>
      <c r="DB278" s="148">
        <f t="shared" si="28"/>
        <v>-1473544.1579964501</v>
      </c>
    </row>
    <row r="279" spans="1:108" x14ac:dyDescent="0.2">
      <c r="A279" s="3" t="str">
        <f>'BalanceSheet 15-8-19'!A279</f>
        <v>300-101-58 - V Hospitality Company Pte Ltd</v>
      </c>
      <c r="B279" s="3">
        <f>VLOOKUP(A279,'BalanceSheet 15-8-19'!$A$11:$CN$476,2,FALSE)</f>
        <v>0</v>
      </c>
      <c r="C279" s="3">
        <f>VLOOKUP(A279,'BalanceSheet 15-8-19'!$A$11:$CN$476,3,FALSE)</f>
        <v>0</v>
      </c>
      <c r="D279" s="3">
        <f>VLOOKUP(A279,'BalanceSheet 15-8-19'!$A$11:$CN$476,4,FALSE)</f>
        <v>0</v>
      </c>
      <c r="E279" s="3">
        <f>VLOOKUP(A279,'BalanceSheet 15-8-19'!$A$11:$CN$476,5,FALSE)</f>
        <v>0</v>
      </c>
      <c r="F279" s="3">
        <f>VLOOKUP(A279,'BalanceSheet 15-8-19'!$A$11:$CN$476,6,FALSE)</f>
        <v>0</v>
      </c>
      <c r="G279" s="3">
        <f>VLOOKUP(A279,'BalanceSheet 15-8-19'!$A$11:$CN$476,7,FALSE)</f>
        <v>0</v>
      </c>
      <c r="H279" s="3">
        <f>VLOOKUP(A279,'BalanceSheet 15-8-19'!$A$11:$CN$476,8,FALSE)</f>
        <v>0</v>
      </c>
      <c r="I279" s="3">
        <f>VLOOKUP(A279,'BalanceSheet 15-8-19'!$A$11:$CN$476,9,FALSE)</f>
        <v>0</v>
      </c>
      <c r="J279" s="3"/>
      <c r="K279" s="3">
        <f>VLOOKUP(A279,'BalanceSheet 15-8-19'!$A$11:$CN$476,11,FALSE)</f>
        <v>0</v>
      </c>
      <c r="L279" s="3">
        <f>VLOOKUP(A279,'BalanceSheet 15-8-19'!$A$11:$CN$476,12,FALSE)</f>
        <v>0</v>
      </c>
      <c r="M279" s="3">
        <f>VLOOKUP(A279,'BalanceSheet 15-8-19'!$A$11:$CN$476,13,FALSE)</f>
        <v>0</v>
      </c>
      <c r="N279" s="3">
        <f>VLOOKUP(A279,'BalanceSheet 15-8-19'!$A$11:$CN$476,14,FALSE)</f>
        <v>0</v>
      </c>
      <c r="O279" s="3">
        <f>VLOOKUP(A279,'BalanceSheet 15-8-19'!$A$11:$CN$476,15,FALSE)</f>
        <v>0</v>
      </c>
      <c r="P279" s="3">
        <f>VLOOKUP(A279,'BalanceSheet 15-8-19'!$A$11:$CN$476,16,FALSE)</f>
        <v>0</v>
      </c>
      <c r="Q279" s="3">
        <f>VLOOKUP(A279,'BalanceSheet 15-8-19'!$A$11:$CN$476,17,FALSE)</f>
        <v>0</v>
      </c>
      <c r="R279" s="3">
        <f>VLOOKUP(A279,'BalanceSheet 15-8-19'!$A$11:$CN$476,18,FALSE)</f>
        <v>0</v>
      </c>
      <c r="S279" s="3">
        <f>VLOOKUP(A279,'BalanceSheet 15-8-19'!$A$11:$CN$476,19,FALSE)</f>
        <v>0</v>
      </c>
      <c r="T279" s="3">
        <f>VLOOKUP(A279,'BalanceSheet 15-8-19'!$A$11:$CN$476,20,FALSE)</f>
        <v>0</v>
      </c>
      <c r="U279" s="3">
        <f>VLOOKUP(A279,'BalanceSheet 15-8-19'!$A$11:$CN$476,21,FALSE)</f>
        <v>0</v>
      </c>
      <c r="V279" s="3">
        <f>VLOOKUP(A279,'BalanceSheet 15-8-19'!$A$11:$CN$476,22,FALSE)</f>
        <v>0</v>
      </c>
      <c r="W279" s="3">
        <f>VLOOKUP(A279,'BalanceSheet 15-8-19'!$A$11:$CN$476,23,FALSE)</f>
        <v>0</v>
      </c>
      <c r="X279" s="3">
        <f>VLOOKUP(A279,'BalanceSheet 15-8-19'!$A$11:$CN$476,24,FALSE)</f>
        <v>0</v>
      </c>
      <c r="Y279" s="3">
        <f>VLOOKUP(A279,'BalanceSheet 15-8-19'!$A$11:$CN$476,25,FALSE)</f>
        <v>0</v>
      </c>
      <c r="Z279" s="3">
        <f>VLOOKUP(A279,'BalanceSheet 15-8-19'!$A$11:$CN$476,26,FALSE)</f>
        <v>0</v>
      </c>
      <c r="AA279" s="3">
        <f>VLOOKUP(A279,'BalanceSheet 15-8-19'!$A$11:$CN$476,27,FALSE)</f>
        <v>0</v>
      </c>
      <c r="AB279" s="3">
        <f>VLOOKUP(A279,'BalanceSheet 15-8-19'!$A$11:$CN$476,28,FALSE)</f>
        <v>0</v>
      </c>
      <c r="AC279" s="3">
        <f>VLOOKUP(A279,'BalanceSheet 15-8-19'!$A$11:$CN$476,29,FALSE)</f>
        <v>0</v>
      </c>
      <c r="AD279" s="3">
        <f>VLOOKUP(A279,'BalanceSheet 15-8-19'!$A$11:$CN$476,30,FALSE)</f>
        <v>0</v>
      </c>
      <c r="AE279" s="3">
        <f>VLOOKUP(A279,'BalanceSheet 15-8-19'!$A$11:$CN$476,31,FALSE)</f>
        <v>0</v>
      </c>
      <c r="AF279" s="3">
        <f>VLOOKUP(A279,'BalanceSheet 15-8-19'!$A$11:$CN$476,32,FALSE)</f>
        <v>0</v>
      </c>
      <c r="AG279" s="3">
        <f>VLOOKUP(A279,'BalanceSheet 15-8-19'!$A$11:$CN$476,33,FALSE)</f>
        <v>0</v>
      </c>
      <c r="AH279" s="3">
        <f>VLOOKUP(A279,'BalanceSheet 15-8-19'!$A$11:$CN$476,34,FALSE)</f>
        <v>0</v>
      </c>
      <c r="AI279" s="3">
        <f>VLOOKUP(A279,'BalanceSheet 15-8-19'!$A$11:$CN$476,35,FALSE)</f>
        <v>0</v>
      </c>
      <c r="AJ279" s="3">
        <f>VLOOKUP(A279,'BalanceSheet 15-8-19'!$A$11:$CN$476,36,FALSE)</f>
        <v>0</v>
      </c>
      <c r="AK279" s="3">
        <f>VLOOKUP(A279,'BalanceSheet 15-8-19'!$A$11:$CN$476,37,FALSE)</f>
        <v>0</v>
      </c>
      <c r="AL279" s="3">
        <f>VLOOKUP(A279,'BalanceSheet 15-8-19'!$A$11:$CN$476,38,FALSE)</f>
        <v>0</v>
      </c>
      <c r="AM279" s="3">
        <f>VLOOKUP(A279,'BalanceSheet 15-8-19'!$A$11:$CN$476,39,FALSE)</f>
        <v>0</v>
      </c>
      <c r="AN279" s="3">
        <f>VLOOKUP(A279,'BalanceSheet 15-8-19'!$A$11:$CN$476,40,FALSE)</f>
        <v>0</v>
      </c>
      <c r="AO279" s="3">
        <f>VLOOKUP(A279,'BalanceSheet 15-8-19'!$A$11:$CN$476,41,FALSE)</f>
        <v>0</v>
      </c>
      <c r="AP279" s="3">
        <f>VLOOKUP(A279,'BalanceSheet 15-8-19'!$A$11:$CN$476,42,FALSE)</f>
        <v>0</v>
      </c>
      <c r="AQ279" s="3">
        <f>VLOOKUP(A279,'BalanceSheet 15-8-19'!$A$11:$CN$476,43,FALSE)</f>
        <v>0</v>
      </c>
      <c r="AR279" s="3">
        <f>VLOOKUP(A279,'BalanceSheet 15-8-19'!$A$11:$CN$476,44,FALSE)</f>
        <v>0</v>
      </c>
      <c r="AS279" s="3">
        <f>VLOOKUP(A279,'BalanceSheet 15-8-19'!$A$11:$CN$476,45,FALSE)</f>
        <v>0</v>
      </c>
      <c r="AT279" s="3">
        <f>VLOOKUP(A279,'BalanceSheet 15-8-19'!$A$11:$CN$476,46,FALSE)</f>
        <v>0</v>
      </c>
      <c r="AU279" s="3">
        <f>VLOOKUP(A279,'BalanceSheet 15-8-19'!$A$11:$CN$476,47,FALSE)</f>
        <v>0</v>
      </c>
      <c r="AV279" s="3">
        <f>VLOOKUP(A279,'BalanceSheet 15-8-19'!$A$11:$CN$476,48,FALSE)</f>
        <v>0</v>
      </c>
      <c r="AW279" s="3">
        <f>VLOOKUP(A279,'BalanceSheet 15-8-19'!$A$11:$CN$476,49,FALSE)</f>
        <v>0</v>
      </c>
      <c r="AX279" s="3">
        <f>VLOOKUP(A279,'BalanceSheet 15-8-19'!$A$11:$CN$476,50,FALSE)</f>
        <v>0</v>
      </c>
      <c r="AY279" s="3">
        <f>VLOOKUP(A279,'BalanceSheet 15-8-19'!$A$11:$CN$476,51,FALSE)</f>
        <v>0</v>
      </c>
      <c r="AZ279" s="3">
        <f>VLOOKUP(A279,'BalanceSheet 15-8-19'!$A$11:$CN$476,52,FALSE)</f>
        <v>0</v>
      </c>
      <c r="BA279" s="3">
        <f>VLOOKUP(A279,'BalanceSheet 15-8-19'!$A$11:$CN$476,53,FALSE)</f>
        <v>0</v>
      </c>
      <c r="BB279" s="3">
        <f>VLOOKUP(A279,'BalanceSheet 15-8-19'!$A$11:$CN$476,54,FALSE)</f>
        <v>0</v>
      </c>
      <c r="BC279" s="3">
        <f>VLOOKUP(A279,'BalanceSheet 15-8-19'!$A$11:$CN$476,55,FALSE)</f>
        <v>0</v>
      </c>
      <c r="BD279" s="3">
        <f>VLOOKUP(A279,'BalanceSheet 15-8-19'!$A$11:$CN$476,56,FALSE)</f>
        <v>0</v>
      </c>
      <c r="BE279" s="3">
        <f>VLOOKUP(A279,'BalanceSheet 15-8-19'!$A$11:$CN$476,57,FALSE)</f>
        <v>0</v>
      </c>
      <c r="BF279" s="3">
        <f>VLOOKUP(A279,'BalanceSheet 15-8-19'!$A$11:$CN$476,58,FALSE)</f>
        <v>0</v>
      </c>
      <c r="BG279" s="12">
        <f>VLOOKUP(A279,'BalanceSheet 15-8-19'!$A$11:$CN$476,59,FALSE)</f>
        <v>0</v>
      </c>
      <c r="BH279" s="3">
        <f>VLOOKUP(A279,'BalanceSheet 15-8-19'!$A$11:$CN$476,60,FALSE)</f>
        <v>0</v>
      </c>
      <c r="BI279" s="3">
        <f>VLOOKUP(A279,'BalanceSheet 15-8-19'!$A$11:$CN$476,61,FALSE)</f>
        <v>0</v>
      </c>
      <c r="BJ279" s="3">
        <f>VLOOKUP(A279,'BalanceSheet 15-8-19'!$A$11:$CN$476,62,FALSE)</f>
        <v>0</v>
      </c>
      <c r="BK279" s="3"/>
      <c r="BL279" s="3">
        <f>VLOOKUP(A279,'BalanceSheet 15-8-19'!$A$11:$CN$476,64,FALSE)</f>
        <v>0</v>
      </c>
      <c r="BM279" s="3">
        <f>VLOOKUP(A279,'BalanceSheet 15-8-19'!$A$11:$CN$476,65,FALSE)</f>
        <v>0</v>
      </c>
      <c r="BN279" s="3">
        <f>VLOOKUP(A279,'BalanceSheet 15-8-19'!$A$11:$CN$476,66,FALSE)</f>
        <v>0</v>
      </c>
      <c r="BO279" s="3">
        <f>VLOOKUP(A279,'BalanceSheet 15-8-19'!$A$11:$CN$476,67,FALSE)</f>
        <v>0</v>
      </c>
      <c r="BP279" s="3">
        <f>VLOOKUP(A279,'BalanceSheet 15-8-19'!$A$11:$CN$476,68,FALSE)</f>
        <v>0</v>
      </c>
      <c r="BQ279" s="3">
        <f>VLOOKUP(A279,'BalanceSheet 15-8-19'!$A$11:$CN$476,69,FALSE)</f>
        <v>0</v>
      </c>
      <c r="BR279" s="3">
        <f>VLOOKUP(A279,'BalanceSheet 15-8-19'!$A$11:$CN$476,70,FALSE)</f>
        <v>0</v>
      </c>
      <c r="BS279" s="3">
        <f>VLOOKUP(A279,'BalanceSheet 15-8-19'!$A$11:$CN$476,71,FALSE)</f>
        <v>0</v>
      </c>
      <c r="BT279" s="3">
        <f>VLOOKUP(A279,'BalanceSheet 15-8-19'!$A$11:$CN$476,72,FALSE)</f>
        <v>0</v>
      </c>
      <c r="BU279" s="3">
        <f>VLOOKUP(A279,'BalanceSheet 15-8-19'!$A$11:$CN$476,73,FALSE)</f>
        <v>0</v>
      </c>
      <c r="BV279" s="3">
        <f>VLOOKUP(A279,'BalanceSheet 15-8-19'!$A$11:$CN$476,74,FALSE)</f>
        <v>0</v>
      </c>
      <c r="BW279" s="3">
        <f>VLOOKUP(A279,'BalanceSheet 15-8-19'!$A$11:$CN$476,75,FALSE)</f>
        <v>0</v>
      </c>
      <c r="BX279" s="3">
        <f>VLOOKUP(A279,'BalanceSheet 15-8-19'!$A$11:$CN$476,76,FALSE)</f>
        <v>0</v>
      </c>
      <c r="BY279" s="3">
        <f>VLOOKUP(A279,'BalanceSheet 15-8-19'!$A$11:$CN$476,77,FALSE)</f>
        <v>0</v>
      </c>
      <c r="BZ279" s="3">
        <f>VLOOKUP(A279,'BalanceSheet 15-8-19'!$A$11:$CN$476,78,FALSE)</f>
        <v>0</v>
      </c>
      <c r="CA279" s="3">
        <f>VLOOKUP(A279,'BalanceSheet 15-8-19'!$A$11:$CN$476,79,FALSE)</f>
        <v>0</v>
      </c>
      <c r="CB279" s="3">
        <f>VLOOKUP(A279,'BalanceSheet 15-8-19'!$A$11:$CN$476,80,FALSE)</f>
        <v>0</v>
      </c>
      <c r="CC279" s="3">
        <f>VLOOKUP(A279,'BalanceSheet 15-8-19'!$A$11:$CN$476,81,FALSE)</f>
        <v>0</v>
      </c>
      <c r="CD279" s="3">
        <f>VLOOKUP(A279,'BalanceSheet 15-8-19'!$A$11:$CN$476,82,FALSE)</f>
        <v>0</v>
      </c>
      <c r="CE279" s="3">
        <f>VLOOKUP(A279,'BalanceSheet 15-8-19'!$A$11:$CN$476,83,FALSE)</f>
        <v>0</v>
      </c>
      <c r="CF279" s="3">
        <f>VLOOKUP(A279,'BalanceSheet 15-8-19'!$A$11:$CN$476,84,FALSE)</f>
        <v>0</v>
      </c>
      <c r="CG279" s="3">
        <f>VLOOKUP(A279,'BalanceSheet 15-8-19'!$A$11:$CN$476,85,FALSE)</f>
        <v>0</v>
      </c>
      <c r="CH279" s="3">
        <f>VLOOKUP(A279,'BalanceSheet 15-8-19'!$A$11:$CN$476,86,FALSE)</f>
        <v>0</v>
      </c>
      <c r="CI279" s="3">
        <f>VLOOKUP(A279,'BalanceSheet 15-8-19'!$A$11:$CN$476,87,FALSE)</f>
        <v>0</v>
      </c>
      <c r="CJ279" s="3">
        <f>VLOOKUP(A279,'BalanceSheet 15-8-19'!$A$11:$CN$476,88,FALSE)</f>
        <v>0</v>
      </c>
      <c r="CK279" s="3">
        <f>VLOOKUP(A279,'BalanceSheet 15-8-19'!$A$11:$CN$476,89,FALSE)</f>
        <v>0</v>
      </c>
      <c r="CL279" s="3">
        <f>VLOOKUP(A279,'BalanceSheet 15-8-19'!$A$11:$CN$476,90,FALSE)</f>
        <v>0</v>
      </c>
      <c r="CM279" s="3">
        <f>VLOOKUP(A279,'BalanceSheet 15-8-19'!$A$11:$CN$476,91,FALSE)</f>
        <v>0</v>
      </c>
      <c r="CN279" s="3">
        <f>VLOOKUP(A279,'BalanceSheet 15-8-19'!$A$11:$CS$476,92,FALSE)</f>
        <v>0</v>
      </c>
      <c r="CO279" s="3">
        <f>VLOOKUP(A279,'BalanceSheet 15-8-19'!$A$11:$CS$476,93,FALSE)</f>
        <v>0</v>
      </c>
      <c r="CP279" s="3">
        <f>VLOOKUP(A279,'BalanceSheet 15-8-19'!$A$11:$CS$476,94,FALSE)</f>
        <v>0</v>
      </c>
      <c r="CQ279" s="3">
        <f>VLOOKUP(A279,'BalanceSheet 15-8-19'!$A$11:$CS$476,95,FALSE)</f>
        <v>0</v>
      </c>
      <c r="CR279" s="3">
        <f>VLOOKUP(A279,'BalanceSheet 15-8-19'!$A$11:$CS$476,96,FALSE)</f>
        <v>0</v>
      </c>
      <c r="CS279" s="3">
        <f t="shared" si="26"/>
        <v>0</v>
      </c>
      <c r="CU279" s="19">
        <f>CS279-('BalanceSheet 15-8-19'!CS279-'BalanceSheet 15-8-19'!CV279-'BalanceSheet 15-8-19'!CW279)</f>
        <v>0</v>
      </c>
      <c r="CW279" s="132">
        <f t="shared" si="27"/>
        <v>0</v>
      </c>
      <c r="CZ279" s="148">
        <f>HLOOKUP(A279,CJE!$I$5:$TV$2054,2050, FALSE)</f>
        <v>-380000</v>
      </c>
      <c r="DB279" s="148">
        <f t="shared" si="28"/>
        <v>-380000</v>
      </c>
    </row>
    <row r="280" spans="1:108" x14ac:dyDescent="0.2">
      <c r="A280" s="3" t="str">
        <f>'BalanceSheet 15-8-19'!A280</f>
        <v>300-101-59 - AEXYS Pte Ltd</v>
      </c>
      <c r="B280" s="3">
        <f>VLOOKUP(A280,'BalanceSheet 15-8-19'!$A$11:$CN$476,2,FALSE)</f>
        <v>0</v>
      </c>
      <c r="C280" s="3">
        <f>VLOOKUP(A280,'BalanceSheet 15-8-19'!$A$11:$CN$476,3,FALSE)</f>
        <v>0</v>
      </c>
      <c r="D280" s="3">
        <f>VLOOKUP(A280,'BalanceSheet 15-8-19'!$A$11:$CN$476,4,FALSE)</f>
        <v>0</v>
      </c>
      <c r="E280" s="3">
        <f>VLOOKUP(A280,'BalanceSheet 15-8-19'!$A$11:$CN$476,5,FALSE)</f>
        <v>0</v>
      </c>
      <c r="F280" s="3">
        <f>VLOOKUP(A280,'BalanceSheet 15-8-19'!$A$11:$CN$476,6,FALSE)</f>
        <v>0</v>
      </c>
      <c r="G280" s="3">
        <f>VLOOKUP(A280,'BalanceSheet 15-8-19'!$A$11:$CN$476,7,FALSE)</f>
        <v>0</v>
      </c>
      <c r="H280" s="3">
        <f>VLOOKUP(A280,'BalanceSheet 15-8-19'!$A$11:$CN$476,8,FALSE)</f>
        <v>0</v>
      </c>
      <c r="I280" s="3">
        <f>VLOOKUP(A280,'BalanceSheet 15-8-19'!$A$11:$CN$476,9,FALSE)</f>
        <v>0</v>
      </c>
      <c r="J280" s="3"/>
      <c r="K280" s="3">
        <f>VLOOKUP(A280,'BalanceSheet 15-8-19'!$A$11:$CN$476,11,FALSE)</f>
        <v>0</v>
      </c>
      <c r="L280" s="3">
        <f>VLOOKUP(A280,'BalanceSheet 15-8-19'!$A$11:$CN$476,12,FALSE)</f>
        <v>0</v>
      </c>
      <c r="M280" s="3">
        <f>VLOOKUP(A280,'BalanceSheet 15-8-19'!$A$11:$CN$476,13,FALSE)</f>
        <v>0</v>
      </c>
      <c r="N280" s="3">
        <f>VLOOKUP(A280,'BalanceSheet 15-8-19'!$A$11:$CN$476,14,FALSE)</f>
        <v>0</v>
      </c>
      <c r="O280" s="3">
        <f>VLOOKUP(A280,'BalanceSheet 15-8-19'!$A$11:$CN$476,15,FALSE)</f>
        <v>0</v>
      </c>
      <c r="P280" s="3">
        <f>VLOOKUP(A280,'BalanceSheet 15-8-19'!$A$11:$CN$476,16,FALSE)</f>
        <v>0</v>
      </c>
      <c r="Q280" s="3">
        <f>VLOOKUP(A280,'BalanceSheet 15-8-19'!$A$11:$CN$476,17,FALSE)</f>
        <v>0</v>
      </c>
      <c r="R280" s="3">
        <f>VLOOKUP(A280,'BalanceSheet 15-8-19'!$A$11:$CN$476,18,FALSE)</f>
        <v>0</v>
      </c>
      <c r="S280" s="3">
        <f>VLOOKUP(A280,'BalanceSheet 15-8-19'!$A$11:$CN$476,19,FALSE)</f>
        <v>0</v>
      </c>
      <c r="T280" s="3">
        <f>VLOOKUP(A280,'BalanceSheet 15-8-19'!$A$11:$CN$476,20,FALSE)</f>
        <v>0</v>
      </c>
      <c r="U280" s="3">
        <f>VLOOKUP(A280,'BalanceSheet 15-8-19'!$A$11:$CN$476,21,FALSE)</f>
        <v>0</v>
      </c>
      <c r="V280" s="3">
        <f>VLOOKUP(A280,'BalanceSheet 15-8-19'!$A$11:$CN$476,22,FALSE)</f>
        <v>0</v>
      </c>
      <c r="W280" s="3">
        <f>VLOOKUP(A280,'BalanceSheet 15-8-19'!$A$11:$CN$476,23,FALSE)</f>
        <v>0</v>
      </c>
      <c r="X280" s="3">
        <f>VLOOKUP(A280,'BalanceSheet 15-8-19'!$A$11:$CN$476,24,FALSE)</f>
        <v>0</v>
      </c>
      <c r="Y280" s="3">
        <f>VLOOKUP(A280,'BalanceSheet 15-8-19'!$A$11:$CN$476,25,FALSE)</f>
        <v>0</v>
      </c>
      <c r="Z280" s="3">
        <f>VLOOKUP(A280,'BalanceSheet 15-8-19'!$A$11:$CN$476,26,FALSE)</f>
        <v>0</v>
      </c>
      <c r="AA280" s="3">
        <f>VLOOKUP(A280,'BalanceSheet 15-8-19'!$A$11:$CN$476,27,FALSE)</f>
        <v>0</v>
      </c>
      <c r="AB280" s="3">
        <f>VLOOKUP(A280,'BalanceSheet 15-8-19'!$A$11:$CN$476,28,FALSE)</f>
        <v>0</v>
      </c>
      <c r="AC280" s="3">
        <f>VLOOKUP(A280,'BalanceSheet 15-8-19'!$A$11:$CN$476,29,FALSE)</f>
        <v>0</v>
      </c>
      <c r="AD280" s="3">
        <f>VLOOKUP(A280,'BalanceSheet 15-8-19'!$A$11:$CN$476,30,FALSE)</f>
        <v>0</v>
      </c>
      <c r="AE280" s="3">
        <f>VLOOKUP(A280,'BalanceSheet 15-8-19'!$A$11:$CN$476,31,FALSE)</f>
        <v>0</v>
      </c>
      <c r="AF280" s="3">
        <f>VLOOKUP(A280,'BalanceSheet 15-8-19'!$A$11:$CN$476,32,FALSE)</f>
        <v>0</v>
      </c>
      <c r="AG280" s="3">
        <f>VLOOKUP(A280,'BalanceSheet 15-8-19'!$A$11:$CN$476,33,FALSE)</f>
        <v>0</v>
      </c>
      <c r="AH280" s="3">
        <f>VLOOKUP(A280,'BalanceSheet 15-8-19'!$A$11:$CN$476,34,FALSE)</f>
        <v>0</v>
      </c>
      <c r="AI280" s="3">
        <f>VLOOKUP(A280,'BalanceSheet 15-8-19'!$A$11:$CN$476,35,FALSE)</f>
        <v>0</v>
      </c>
      <c r="AJ280" s="3">
        <f>VLOOKUP(A280,'BalanceSheet 15-8-19'!$A$11:$CN$476,36,FALSE)</f>
        <v>0</v>
      </c>
      <c r="AK280" s="3">
        <f>VLOOKUP(A280,'BalanceSheet 15-8-19'!$A$11:$CN$476,37,FALSE)</f>
        <v>0</v>
      </c>
      <c r="AL280" s="3">
        <f>VLOOKUP(A280,'BalanceSheet 15-8-19'!$A$11:$CN$476,38,FALSE)</f>
        <v>0</v>
      </c>
      <c r="AM280" s="3">
        <f>VLOOKUP(A280,'BalanceSheet 15-8-19'!$A$11:$CN$476,39,FALSE)</f>
        <v>0</v>
      </c>
      <c r="AN280" s="3">
        <f>VLOOKUP(A280,'BalanceSheet 15-8-19'!$A$11:$CN$476,40,FALSE)</f>
        <v>0</v>
      </c>
      <c r="AO280" s="3">
        <f>VLOOKUP(A280,'BalanceSheet 15-8-19'!$A$11:$CN$476,41,FALSE)</f>
        <v>0</v>
      </c>
      <c r="AP280" s="3">
        <f>VLOOKUP(A280,'BalanceSheet 15-8-19'!$A$11:$CN$476,42,FALSE)</f>
        <v>0</v>
      </c>
      <c r="AQ280" s="3">
        <f>VLOOKUP(A280,'BalanceSheet 15-8-19'!$A$11:$CN$476,43,FALSE)</f>
        <v>0</v>
      </c>
      <c r="AR280" s="3">
        <f>VLOOKUP(A280,'BalanceSheet 15-8-19'!$A$11:$CN$476,44,FALSE)</f>
        <v>0</v>
      </c>
      <c r="AS280" s="3">
        <f>VLOOKUP(A280,'BalanceSheet 15-8-19'!$A$11:$CN$476,45,FALSE)</f>
        <v>0</v>
      </c>
      <c r="AT280" s="3">
        <f>VLOOKUP(A280,'BalanceSheet 15-8-19'!$A$11:$CN$476,46,FALSE)</f>
        <v>0</v>
      </c>
      <c r="AU280" s="3">
        <f>VLOOKUP(A280,'BalanceSheet 15-8-19'!$A$11:$CN$476,47,FALSE)</f>
        <v>0</v>
      </c>
      <c r="AV280" s="3">
        <f>VLOOKUP(A280,'BalanceSheet 15-8-19'!$A$11:$CN$476,48,FALSE)</f>
        <v>0</v>
      </c>
      <c r="AW280" s="3">
        <f>VLOOKUP(A280,'BalanceSheet 15-8-19'!$A$11:$CN$476,49,FALSE)</f>
        <v>0</v>
      </c>
      <c r="AX280" s="3">
        <f>VLOOKUP(A280,'BalanceSheet 15-8-19'!$A$11:$CN$476,50,FALSE)</f>
        <v>0</v>
      </c>
      <c r="AY280" s="3">
        <f>VLOOKUP(A280,'BalanceSheet 15-8-19'!$A$11:$CN$476,51,FALSE)</f>
        <v>0</v>
      </c>
      <c r="AZ280" s="3">
        <f>VLOOKUP(A280,'BalanceSheet 15-8-19'!$A$11:$CN$476,52,FALSE)</f>
        <v>0</v>
      </c>
      <c r="BA280" s="3">
        <f>VLOOKUP(A280,'BalanceSheet 15-8-19'!$A$11:$CN$476,53,FALSE)</f>
        <v>0</v>
      </c>
      <c r="BB280" s="3">
        <f>VLOOKUP(A280,'BalanceSheet 15-8-19'!$A$11:$CN$476,54,FALSE)</f>
        <v>0</v>
      </c>
      <c r="BC280" s="3">
        <f>VLOOKUP(A280,'BalanceSheet 15-8-19'!$A$11:$CN$476,55,FALSE)</f>
        <v>0</v>
      </c>
      <c r="BD280" s="3">
        <f>VLOOKUP(A280,'BalanceSheet 15-8-19'!$A$11:$CN$476,56,FALSE)</f>
        <v>0</v>
      </c>
      <c r="BE280" s="3">
        <f>VLOOKUP(A280,'BalanceSheet 15-8-19'!$A$11:$CN$476,57,FALSE)</f>
        <v>0</v>
      </c>
      <c r="BF280" s="3">
        <f>VLOOKUP(A280,'BalanceSheet 15-8-19'!$A$11:$CN$476,58,FALSE)</f>
        <v>0</v>
      </c>
      <c r="BG280" s="12">
        <f>VLOOKUP(A280,'BalanceSheet 15-8-19'!$A$11:$CN$476,59,FALSE)</f>
        <v>0</v>
      </c>
      <c r="BH280" s="3">
        <f>VLOOKUP(A280,'BalanceSheet 15-8-19'!$A$11:$CN$476,60,FALSE)</f>
        <v>0</v>
      </c>
      <c r="BI280" s="3">
        <f>VLOOKUP(A280,'BalanceSheet 15-8-19'!$A$11:$CN$476,61,FALSE)</f>
        <v>0</v>
      </c>
      <c r="BJ280" s="3">
        <f>VLOOKUP(A280,'BalanceSheet 15-8-19'!$A$11:$CN$476,62,FALSE)</f>
        <v>0</v>
      </c>
      <c r="BK280" s="3"/>
      <c r="BL280" s="3">
        <f>VLOOKUP(A280,'BalanceSheet 15-8-19'!$A$11:$CN$476,64,FALSE)</f>
        <v>0</v>
      </c>
      <c r="BM280" s="3">
        <f>VLOOKUP(A280,'BalanceSheet 15-8-19'!$A$11:$CN$476,65,FALSE)</f>
        <v>0</v>
      </c>
      <c r="BN280" s="3">
        <f>VLOOKUP(A280,'BalanceSheet 15-8-19'!$A$11:$CN$476,66,FALSE)</f>
        <v>0</v>
      </c>
      <c r="BO280" s="3">
        <f>VLOOKUP(A280,'BalanceSheet 15-8-19'!$A$11:$CN$476,67,FALSE)</f>
        <v>0</v>
      </c>
      <c r="BP280" s="3">
        <f>VLOOKUP(A280,'BalanceSheet 15-8-19'!$A$11:$CN$476,68,FALSE)</f>
        <v>0</v>
      </c>
      <c r="BQ280" s="3">
        <f>VLOOKUP(A280,'BalanceSheet 15-8-19'!$A$11:$CN$476,69,FALSE)</f>
        <v>0</v>
      </c>
      <c r="BR280" s="3">
        <f>VLOOKUP(A280,'BalanceSheet 15-8-19'!$A$11:$CN$476,70,FALSE)</f>
        <v>0</v>
      </c>
      <c r="BS280" s="3">
        <f>VLOOKUP(A280,'BalanceSheet 15-8-19'!$A$11:$CN$476,71,FALSE)</f>
        <v>0</v>
      </c>
      <c r="BT280" s="3">
        <f>VLOOKUP(A280,'BalanceSheet 15-8-19'!$A$11:$CN$476,72,FALSE)</f>
        <v>0</v>
      </c>
      <c r="BU280" s="3">
        <f>VLOOKUP(A280,'BalanceSheet 15-8-19'!$A$11:$CN$476,73,FALSE)</f>
        <v>0</v>
      </c>
      <c r="BV280" s="3">
        <f>VLOOKUP(A280,'BalanceSheet 15-8-19'!$A$11:$CN$476,74,FALSE)</f>
        <v>0</v>
      </c>
      <c r="BW280" s="3">
        <f>VLOOKUP(A280,'BalanceSheet 15-8-19'!$A$11:$CN$476,75,FALSE)</f>
        <v>0</v>
      </c>
      <c r="BX280" s="3">
        <f>VLOOKUP(A280,'BalanceSheet 15-8-19'!$A$11:$CN$476,76,FALSE)</f>
        <v>0</v>
      </c>
      <c r="BY280" s="3">
        <f>VLOOKUP(A280,'BalanceSheet 15-8-19'!$A$11:$CN$476,77,FALSE)</f>
        <v>0</v>
      </c>
      <c r="BZ280" s="3">
        <f>VLOOKUP(A280,'BalanceSheet 15-8-19'!$A$11:$CN$476,78,FALSE)</f>
        <v>0</v>
      </c>
      <c r="CA280" s="3">
        <f>VLOOKUP(A280,'BalanceSheet 15-8-19'!$A$11:$CN$476,79,FALSE)</f>
        <v>0</v>
      </c>
      <c r="CB280" s="3">
        <f>VLOOKUP(A280,'BalanceSheet 15-8-19'!$A$11:$CN$476,80,FALSE)</f>
        <v>0</v>
      </c>
      <c r="CC280" s="3">
        <f>VLOOKUP(A280,'BalanceSheet 15-8-19'!$A$11:$CN$476,81,FALSE)</f>
        <v>0</v>
      </c>
      <c r="CD280" s="3">
        <f>VLOOKUP(A280,'BalanceSheet 15-8-19'!$A$11:$CN$476,82,FALSE)</f>
        <v>0</v>
      </c>
      <c r="CE280" s="3">
        <f>VLOOKUP(A280,'BalanceSheet 15-8-19'!$A$11:$CN$476,83,FALSE)</f>
        <v>0</v>
      </c>
      <c r="CF280" s="3">
        <f>VLOOKUP(A280,'BalanceSheet 15-8-19'!$A$11:$CN$476,84,FALSE)</f>
        <v>0</v>
      </c>
      <c r="CG280" s="3">
        <f>VLOOKUP(A280,'BalanceSheet 15-8-19'!$A$11:$CN$476,85,FALSE)</f>
        <v>0</v>
      </c>
      <c r="CH280" s="3">
        <f>VLOOKUP(A280,'BalanceSheet 15-8-19'!$A$11:$CN$476,86,FALSE)</f>
        <v>0</v>
      </c>
      <c r="CI280" s="3">
        <f>VLOOKUP(A280,'BalanceSheet 15-8-19'!$A$11:$CN$476,87,FALSE)</f>
        <v>0</v>
      </c>
      <c r="CJ280" s="3">
        <f>VLOOKUP(A280,'BalanceSheet 15-8-19'!$A$11:$CN$476,88,FALSE)</f>
        <v>0</v>
      </c>
      <c r="CK280" s="3">
        <f>VLOOKUP(A280,'BalanceSheet 15-8-19'!$A$11:$CN$476,89,FALSE)</f>
        <v>0</v>
      </c>
      <c r="CL280" s="3">
        <f>VLOOKUP(A280,'BalanceSheet 15-8-19'!$A$11:$CN$476,90,FALSE)</f>
        <v>0</v>
      </c>
      <c r="CM280" s="3">
        <f>VLOOKUP(A280,'BalanceSheet 15-8-19'!$A$11:$CN$476,91,FALSE)</f>
        <v>0</v>
      </c>
      <c r="CN280" s="3">
        <f>VLOOKUP(A280,'BalanceSheet 15-8-19'!$A$11:$CS$476,92,FALSE)</f>
        <v>0</v>
      </c>
      <c r="CO280" s="3">
        <f>VLOOKUP(A280,'BalanceSheet 15-8-19'!$A$11:$CS$476,93,FALSE)</f>
        <v>0</v>
      </c>
      <c r="CP280" s="3">
        <f>VLOOKUP(A280,'BalanceSheet 15-8-19'!$A$11:$CS$476,94,FALSE)</f>
        <v>0</v>
      </c>
      <c r="CQ280" s="3">
        <f>VLOOKUP(A280,'BalanceSheet 15-8-19'!$A$11:$CS$476,95,FALSE)</f>
        <v>0</v>
      </c>
      <c r="CR280" s="3">
        <f>VLOOKUP(A280,'BalanceSheet 15-8-19'!$A$11:$CS$476,96,FALSE)</f>
        <v>0</v>
      </c>
      <c r="CS280" s="3">
        <f t="shared" si="26"/>
        <v>0</v>
      </c>
      <c r="CU280" s="19">
        <f>CS280-('BalanceSheet 15-8-19'!CS280-'BalanceSheet 15-8-19'!CV280-'BalanceSheet 15-8-19'!CW280)</f>
        <v>0</v>
      </c>
      <c r="CW280" s="132">
        <f t="shared" si="27"/>
        <v>0</v>
      </c>
      <c r="CZ280" s="148">
        <f>HLOOKUP(A280,CJE!$I$5:$TV$2054,2050, FALSE)</f>
        <v>0</v>
      </c>
      <c r="DB280" s="148">
        <f t="shared" si="28"/>
        <v>0</v>
      </c>
    </row>
    <row r="281" spans="1:108" x14ac:dyDescent="0.2">
      <c r="A281" s="3" t="str">
        <f>'BalanceSheet 15-8-19'!A281</f>
        <v>300-101-60 - MissKick Pte Ltd</v>
      </c>
      <c r="B281" s="3">
        <f>VLOOKUP(A281,'BalanceSheet 15-8-19'!$A$11:$CN$476,2,FALSE)</f>
        <v>0</v>
      </c>
      <c r="C281" s="3">
        <f>VLOOKUP(A281,'BalanceSheet 15-8-19'!$A$11:$CN$476,3,FALSE)</f>
        <v>0</v>
      </c>
      <c r="D281" s="3">
        <f>VLOOKUP(A281,'BalanceSheet 15-8-19'!$A$11:$CN$476,4,FALSE)</f>
        <v>0</v>
      </c>
      <c r="E281" s="3">
        <f>VLOOKUP(A281,'BalanceSheet 15-8-19'!$A$11:$CN$476,5,FALSE)</f>
        <v>0</v>
      </c>
      <c r="F281" s="3">
        <f>VLOOKUP(A281,'BalanceSheet 15-8-19'!$A$11:$CN$476,6,FALSE)</f>
        <v>0</v>
      </c>
      <c r="G281" s="3">
        <f>VLOOKUP(A281,'BalanceSheet 15-8-19'!$A$11:$CN$476,7,FALSE)</f>
        <v>0</v>
      </c>
      <c r="H281" s="3">
        <f>VLOOKUP(A281,'BalanceSheet 15-8-19'!$A$11:$CN$476,8,FALSE)</f>
        <v>0</v>
      </c>
      <c r="I281" s="3">
        <f>VLOOKUP(A281,'BalanceSheet 15-8-19'!$A$11:$CN$476,9,FALSE)</f>
        <v>0</v>
      </c>
      <c r="J281" s="3"/>
      <c r="K281" s="3">
        <f>VLOOKUP(A281,'BalanceSheet 15-8-19'!$A$11:$CN$476,11,FALSE)</f>
        <v>0</v>
      </c>
      <c r="L281" s="3">
        <f>VLOOKUP(A281,'BalanceSheet 15-8-19'!$A$11:$CN$476,12,FALSE)</f>
        <v>0</v>
      </c>
      <c r="M281" s="3">
        <f>VLOOKUP(A281,'BalanceSheet 15-8-19'!$A$11:$CN$476,13,FALSE)</f>
        <v>0</v>
      </c>
      <c r="N281" s="3">
        <f>VLOOKUP(A281,'BalanceSheet 15-8-19'!$A$11:$CN$476,14,FALSE)</f>
        <v>0</v>
      </c>
      <c r="O281" s="3">
        <f>VLOOKUP(A281,'BalanceSheet 15-8-19'!$A$11:$CN$476,15,FALSE)</f>
        <v>0</v>
      </c>
      <c r="P281" s="3">
        <f>VLOOKUP(A281,'BalanceSheet 15-8-19'!$A$11:$CN$476,16,FALSE)</f>
        <v>0</v>
      </c>
      <c r="Q281" s="3">
        <f>VLOOKUP(A281,'BalanceSheet 15-8-19'!$A$11:$CN$476,17,FALSE)</f>
        <v>0</v>
      </c>
      <c r="R281" s="3">
        <f>VLOOKUP(A281,'BalanceSheet 15-8-19'!$A$11:$CN$476,18,FALSE)</f>
        <v>0</v>
      </c>
      <c r="S281" s="3">
        <f>VLOOKUP(A281,'BalanceSheet 15-8-19'!$A$11:$CN$476,19,FALSE)</f>
        <v>0</v>
      </c>
      <c r="T281" s="3">
        <f>VLOOKUP(A281,'BalanceSheet 15-8-19'!$A$11:$CN$476,20,FALSE)</f>
        <v>0</v>
      </c>
      <c r="U281" s="3">
        <f>VLOOKUP(A281,'BalanceSheet 15-8-19'!$A$11:$CN$476,21,FALSE)</f>
        <v>0</v>
      </c>
      <c r="V281" s="3">
        <f>VLOOKUP(A281,'BalanceSheet 15-8-19'!$A$11:$CN$476,22,FALSE)</f>
        <v>0</v>
      </c>
      <c r="W281" s="3">
        <f>VLOOKUP(A281,'BalanceSheet 15-8-19'!$A$11:$CN$476,23,FALSE)</f>
        <v>0</v>
      </c>
      <c r="X281" s="3">
        <f>VLOOKUP(A281,'BalanceSheet 15-8-19'!$A$11:$CN$476,24,FALSE)</f>
        <v>0</v>
      </c>
      <c r="Y281" s="3">
        <f>VLOOKUP(A281,'BalanceSheet 15-8-19'!$A$11:$CN$476,25,FALSE)</f>
        <v>0</v>
      </c>
      <c r="Z281" s="3">
        <f>VLOOKUP(A281,'BalanceSheet 15-8-19'!$A$11:$CN$476,26,FALSE)</f>
        <v>0</v>
      </c>
      <c r="AA281" s="3">
        <f>VLOOKUP(A281,'BalanceSheet 15-8-19'!$A$11:$CN$476,27,FALSE)</f>
        <v>0</v>
      </c>
      <c r="AB281" s="3">
        <f>VLOOKUP(A281,'BalanceSheet 15-8-19'!$A$11:$CN$476,28,FALSE)</f>
        <v>0</v>
      </c>
      <c r="AC281" s="3">
        <f>VLOOKUP(A281,'BalanceSheet 15-8-19'!$A$11:$CN$476,29,FALSE)</f>
        <v>0</v>
      </c>
      <c r="AD281" s="3">
        <f>VLOOKUP(A281,'BalanceSheet 15-8-19'!$A$11:$CN$476,30,FALSE)</f>
        <v>0</v>
      </c>
      <c r="AE281" s="3">
        <f>VLOOKUP(A281,'BalanceSheet 15-8-19'!$A$11:$CN$476,31,FALSE)</f>
        <v>0</v>
      </c>
      <c r="AF281" s="3">
        <f>VLOOKUP(A281,'BalanceSheet 15-8-19'!$A$11:$CN$476,32,FALSE)</f>
        <v>0</v>
      </c>
      <c r="AG281" s="3">
        <f>VLOOKUP(A281,'BalanceSheet 15-8-19'!$A$11:$CN$476,33,FALSE)</f>
        <v>0</v>
      </c>
      <c r="AH281" s="3">
        <f>VLOOKUP(A281,'BalanceSheet 15-8-19'!$A$11:$CN$476,34,FALSE)</f>
        <v>0</v>
      </c>
      <c r="AI281" s="3">
        <f>VLOOKUP(A281,'BalanceSheet 15-8-19'!$A$11:$CN$476,35,FALSE)</f>
        <v>0</v>
      </c>
      <c r="AJ281" s="3">
        <f>VLOOKUP(A281,'BalanceSheet 15-8-19'!$A$11:$CN$476,36,FALSE)</f>
        <v>0</v>
      </c>
      <c r="AK281" s="3">
        <f>VLOOKUP(A281,'BalanceSheet 15-8-19'!$A$11:$CN$476,37,FALSE)</f>
        <v>0</v>
      </c>
      <c r="AL281" s="3">
        <f>VLOOKUP(A281,'BalanceSheet 15-8-19'!$A$11:$CN$476,38,FALSE)</f>
        <v>0</v>
      </c>
      <c r="AM281" s="3">
        <f>VLOOKUP(A281,'BalanceSheet 15-8-19'!$A$11:$CN$476,39,FALSE)</f>
        <v>0</v>
      </c>
      <c r="AN281" s="3">
        <f>VLOOKUP(A281,'BalanceSheet 15-8-19'!$A$11:$CN$476,40,FALSE)</f>
        <v>0</v>
      </c>
      <c r="AO281" s="3">
        <f>VLOOKUP(A281,'BalanceSheet 15-8-19'!$A$11:$CN$476,41,FALSE)</f>
        <v>0</v>
      </c>
      <c r="AP281" s="3">
        <f>VLOOKUP(A281,'BalanceSheet 15-8-19'!$A$11:$CN$476,42,FALSE)</f>
        <v>0</v>
      </c>
      <c r="AQ281" s="3">
        <f>VLOOKUP(A281,'BalanceSheet 15-8-19'!$A$11:$CN$476,43,FALSE)</f>
        <v>0</v>
      </c>
      <c r="AR281" s="3">
        <f>VLOOKUP(A281,'BalanceSheet 15-8-19'!$A$11:$CN$476,44,FALSE)</f>
        <v>0</v>
      </c>
      <c r="AS281" s="3">
        <f>VLOOKUP(A281,'BalanceSheet 15-8-19'!$A$11:$CN$476,45,FALSE)</f>
        <v>0</v>
      </c>
      <c r="AT281" s="3">
        <f>VLOOKUP(A281,'BalanceSheet 15-8-19'!$A$11:$CN$476,46,FALSE)</f>
        <v>0</v>
      </c>
      <c r="AU281" s="3">
        <f>VLOOKUP(A281,'BalanceSheet 15-8-19'!$A$11:$CN$476,47,FALSE)</f>
        <v>0</v>
      </c>
      <c r="AV281" s="3">
        <f>VLOOKUP(A281,'BalanceSheet 15-8-19'!$A$11:$CN$476,48,FALSE)</f>
        <v>0</v>
      </c>
      <c r="AW281" s="3">
        <f>VLOOKUP(A281,'BalanceSheet 15-8-19'!$A$11:$CN$476,49,FALSE)</f>
        <v>0</v>
      </c>
      <c r="AX281" s="3">
        <f>VLOOKUP(A281,'BalanceSheet 15-8-19'!$A$11:$CN$476,50,FALSE)</f>
        <v>0</v>
      </c>
      <c r="AY281" s="3">
        <f>VLOOKUP(A281,'BalanceSheet 15-8-19'!$A$11:$CN$476,51,FALSE)</f>
        <v>0</v>
      </c>
      <c r="AZ281" s="3">
        <f>VLOOKUP(A281,'BalanceSheet 15-8-19'!$A$11:$CN$476,52,FALSE)</f>
        <v>0</v>
      </c>
      <c r="BA281" s="3">
        <f>VLOOKUP(A281,'BalanceSheet 15-8-19'!$A$11:$CN$476,53,FALSE)</f>
        <v>0</v>
      </c>
      <c r="BB281" s="3">
        <f>VLOOKUP(A281,'BalanceSheet 15-8-19'!$A$11:$CN$476,54,FALSE)</f>
        <v>0</v>
      </c>
      <c r="BC281" s="3">
        <f>VLOOKUP(A281,'BalanceSheet 15-8-19'!$A$11:$CN$476,55,FALSE)</f>
        <v>0</v>
      </c>
      <c r="BD281" s="3">
        <f>VLOOKUP(A281,'BalanceSheet 15-8-19'!$A$11:$CN$476,56,FALSE)</f>
        <v>0</v>
      </c>
      <c r="BE281" s="3">
        <f>VLOOKUP(A281,'BalanceSheet 15-8-19'!$A$11:$CN$476,57,FALSE)</f>
        <v>0</v>
      </c>
      <c r="BF281" s="3">
        <f>VLOOKUP(A281,'BalanceSheet 15-8-19'!$A$11:$CN$476,58,FALSE)</f>
        <v>0</v>
      </c>
      <c r="BG281" s="12">
        <f>VLOOKUP(A281,'BalanceSheet 15-8-19'!$A$11:$CN$476,59,FALSE)</f>
        <v>0</v>
      </c>
      <c r="BH281" s="3">
        <f>VLOOKUP(A281,'BalanceSheet 15-8-19'!$A$11:$CN$476,60,FALSE)</f>
        <v>0</v>
      </c>
      <c r="BI281" s="3">
        <f>VLOOKUP(A281,'BalanceSheet 15-8-19'!$A$11:$CN$476,61,FALSE)</f>
        <v>0</v>
      </c>
      <c r="BJ281" s="3">
        <f>VLOOKUP(A281,'BalanceSheet 15-8-19'!$A$11:$CN$476,62,FALSE)</f>
        <v>0</v>
      </c>
      <c r="BK281" s="3"/>
      <c r="BL281" s="3">
        <f>VLOOKUP(A281,'BalanceSheet 15-8-19'!$A$11:$CN$476,64,FALSE)</f>
        <v>0</v>
      </c>
      <c r="BM281" s="3">
        <f>VLOOKUP(A281,'BalanceSheet 15-8-19'!$A$11:$CN$476,65,FALSE)</f>
        <v>0</v>
      </c>
      <c r="BN281" s="3">
        <f>VLOOKUP(A281,'BalanceSheet 15-8-19'!$A$11:$CN$476,66,FALSE)</f>
        <v>0</v>
      </c>
      <c r="BO281" s="3">
        <f>VLOOKUP(A281,'BalanceSheet 15-8-19'!$A$11:$CN$476,67,FALSE)</f>
        <v>0</v>
      </c>
      <c r="BP281" s="3">
        <f>VLOOKUP(A281,'BalanceSheet 15-8-19'!$A$11:$CN$476,68,FALSE)</f>
        <v>0</v>
      </c>
      <c r="BQ281" s="3">
        <f>VLOOKUP(A281,'BalanceSheet 15-8-19'!$A$11:$CN$476,69,FALSE)</f>
        <v>0</v>
      </c>
      <c r="BR281" s="3">
        <f>VLOOKUP(A281,'BalanceSheet 15-8-19'!$A$11:$CN$476,70,FALSE)</f>
        <v>0</v>
      </c>
      <c r="BS281" s="3">
        <f>VLOOKUP(A281,'BalanceSheet 15-8-19'!$A$11:$CN$476,71,FALSE)</f>
        <v>0</v>
      </c>
      <c r="BT281" s="3">
        <f>VLOOKUP(A281,'BalanceSheet 15-8-19'!$A$11:$CN$476,72,FALSE)</f>
        <v>0</v>
      </c>
      <c r="BU281" s="3">
        <f>VLOOKUP(A281,'BalanceSheet 15-8-19'!$A$11:$CN$476,73,FALSE)</f>
        <v>0</v>
      </c>
      <c r="BV281" s="3">
        <f>VLOOKUP(A281,'BalanceSheet 15-8-19'!$A$11:$CN$476,74,FALSE)</f>
        <v>0</v>
      </c>
      <c r="BW281" s="3">
        <f>VLOOKUP(A281,'BalanceSheet 15-8-19'!$A$11:$CN$476,75,FALSE)</f>
        <v>0</v>
      </c>
      <c r="BX281" s="3">
        <f>VLOOKUP(A281,'BalanceSheet 15-8-19'!$A$11:$CN$476,76,FALSE)</f>
        <v>0</v>
      </c>
      <c r="BY281" s="3">
        <f>VLOOKUP(A281,'BalanceSheet 15-8-19'!$A$11:$CN$476,77,FALSE)</f>
        <v>0</v>
      </c>
      <c r="BZ281" s="3">
        <f>VLOOKUP(A281,'BalanceSheet 15-8-19'!$A$11:$CN$476,78,FALSE)</f>
        <v>0</v>
      </c>
      <c r="CA281" s="3">
        <f>VLOOKUP(A281,'BalanceSheet 15-8-19'!$A$11:$CN$476,79,FALSE)</f>
        <v>0</v>
      </c>
      <c r="CB281" s="3">
        <f>VLOOKUP(A281,'BalanceSheet 15-8-19'!$A$11:$CN$476,80,FALSE)</f>
        <v>0</v>
      </c>
      <c r="CC281" s="3">
        <f>VLOOKUP(A281,'BalanceSheet 15-8-19'!$A$11:$CN$476,81,FALSE)</f>
        <v>0</v>
      </c>
      <c r="CD281" s="3">
        <f>VLOOKUP(A281,'BalanceSheet 15-8-19'!$A$11:$CN$476,82,FALSE)</f>
        <v>0</v>
      </c>
      <c r="CE281" s="3">
        <f>VLOOKUP(A281,'BalanceSheet 15-8-19'!$A$11:$CN$476,83,FALSE)</f>
        <v>0</v>
      </c>
      <c r="CF281" s="3">
        <f>VLOOKUP(A281,'BalanceSheet 15-8-19'!$A$11:$CN$476,84,FALSE)</f>
        <v>0</v>
      </c>
      <c r="CG281" s="3">
        <f>VLOOKUP(A281,'BalanceSheet 15-8-19'!$A$11:$CN$476,85,FALSE)</f>
        <v>0</v>
      </c>
      <c r="CH281" s="3">
        <f>VLOOKUP(A281,'BalanceSheet 15-8-19'!$A$11:$CN$476,86,FALSE)</f>
        <v>0</v>
      </c>
      <c r="CI281" s="3">
        <f>VLOOKUP(A281,'BalanceSheet 15-8-19'!$A$11:$CN$476,87,FALSE)</f>
        <v>0</v>
      </c>
      <c r="CJ281" s="3">
        <f>VLOOKUP(A281,'BalanceSheet 15-8-19'!$A$11:$CN$476,88,FALSE)</f>
        <v>0</v>
      </c>
      <c r="CK281" s="3">
        <f>VLOOKUP(A281,'BalanceSheet 15-8-19'!$A$11:$CN$476,89,FALSE)</f>
        <v>0</v>
      </c>
      <c r="CL281" s="3">
        <f>VLOOKUP(A281,'BalanceSheet 15-8-19'!$A$11:$CN$476,90,FALSE)</f>
        <v>0</v>
      </c>
      <c r="CM281" s="3">
        <f>VLOOKUP(A281,'BalanceSheet 15-8-19'!$A$11:$CN$476,91,FALSE)</f>
        <v>0</v>
      </c>
      <c r="CN281" s="3">
        <f>VLOOKUP(A281,'BalanceSheet 15-8-19'!$A$11:$CS$476,92,FALSE)</f>
        <v>0</v>
      </c>
      <c r="CO281" s="3">
        <f>VLOOKUP(A281,'BalanceSheet 15-8-19'!$A$11:$CS$476,93,FALSE)</f>
        <v>0</v>
      </c>
      <c r="CP281" s="3">
        <f>VLOOKUP(A281,'BalanceSheet 15-8-19'!$A$11:$CS$476,94,FALSE)</f>
        <v>0</v>
      </c>
      <c r="CQ281" s="3">
        <f>VLOOKUP(A281,'BalanceSheet 15-8-19'!$A$11:$CS$476,95,FALSE)</f>
        <v>0</v>
      </c>
      <c r="CR281" s="3">
        <f>VLOOKUP(A281,'BalanceSheet 15-8-19'!$A$11:$CS$476,96,FALSE)</f>
        <v>0</v>
      </c>
      <c r="CS281" s="3">
        <f t="shared" si="26"/>
        <v>0</v>
      </c>
      <c r="CU281" s="19">
        <f>CS281-('BalanceSheet 15-8-19'!CS281-'BalanceSheet 15-8-19'!CV281-'BalanceSheet 15-8-19'!CW281)</f>
        <v>0</v>
      </c>
      <c r="CW281" s="132">
        <f t="shared" si="27"/>
        <v>0</v>
      </c>
      <c r="CZ281" s="148">
        <f>HLOOKUP(A281,CJE!$I$5:$TV$2054,2050, FALSE)</f>
        <v>-1473544.1579964501</v>
      </c>
      <c r="DB281" s="148">
        <f t="shared" si="28"/>
        <v>-1473544.1579964501</v>
      </c>
    </row>
    <row r="282" spans="1:108" x14ac:dyDescent="0.2">
      <c r="A282" s="3" t="str">
        <f>'BalanceSheet 15-8-19'!A282</f>
        <v>300-101-61 - Reapra HR Pte Ltd</v>
      </c>
      <c r="B282" s="3">
        <f>VLOOKUP(A282,'BalanceSheet 15-8-19'!$A$11:$CN$476,2,FALSE)</f>
        <v>0</v>
      </c>
      <c r="C282" s="3">
        <f>VLOOKUP(A282,'BalanceSheet 15-8-19'!$A$11:$CN$476,3,FALSE)</f>
        <v>0</v>
      </c>
      <c r="D282" s="3">
        <f>VLOOKUP(A282,'BalanceSheet 15-8-19'!$A$11:$CN$476,4,FALSE)</f>
        <v>0</v>
      </c>
      <c r="E282" s="3">
        <f>VLOOKUP(A282,'BalanceSheet 15-8-19'!$A$11:$CN$476,5,FALSE)</f>
        <v>0</v>
      </c>
      <c r="F282" s="3">
        <f>VLOOKUP(A282,'BalanceSheet 15-8-19'!$A$11:$CN$476,6,FALSE)</f>
        <v>0</v>
      </c>
      <c r="G282" s="3">
        <f>VLOOKUP(A282,'BalanceSheet 15-8-19'!$A$11:$CN$476,7,FALSE)</f>
        <v>0</v>
      </c>
      <c r="H282" s="3">
        <f>VLOOKUP(A282,'BalanceSheet 15-8-19'!$A$11:$CN$476,8,FALSE)</f>
        <v>0</v>
      </c>
      <c r="I282" s="3">
        <f>VLOOKUP(A282,'BalanceSheet 15-8-19'!$A$11:$CN$476,9,FALSE)</f>
        <v>0</v>
      </c>
      <c r="J282" s="3"/>
      <c r="K282" s="3">
        <f>VLOOKUP(A282,'BalanceSheet 15-8-19'!$A$11:$CN$476,11,FALSE)</f>
        <v>0</v>
      </c>
      <c r="L282" s="3">
        <f>VLOOKUP(A282,'BalanceSheet 15-8-19'!$A$11:$CN$476,12,FALSE)</f>
        <v>0</v>
      </c>
      <c r="M282" s="3">
        <f>VLOOKUP(A282,'BalanceSheet 15-8-19'!$A$11:$CN$476,13,FALSE)</f>
        <v>0</v>
      </c>
      <c r="N282" s="3">
        <f>VLOOKUP(A282,'BalanceSheet 15-8-19'!$A$11:$CN$476,14,FALSE)</f>
        <v>0</v>
      </c>
      <c r="O282" s="3">
        <f>VLOOKUP(A282,'BalanceSheet 15-8-19'!$A$11:$CN$476,15,FALSE)</f>
        <v>0</v>
      </c>
      <c r="P282" s="3">
        <f>VLOOKUP(A282,'BalanceSheet 15-8-19'!$A$11:$CN$476,16,FALSE)</f>
        <v>0</v>
      </c>
      <c r="Q282" s="3">
        <f>VLOOKUP(A282,'BalanceSheet 15-8-19'!$A$11:$CN$476,17,FALSE)</f>
        <v>0</v>
      </c>
      <c r="R282" s="3">
        <f>VLOOKUP(A282,'BalanceSheet 15-8-19'!$A$11:$CN$476,18,FALSE)</f>
        <v>0</v>
      </c>
      <c r="S282" s="3">
        <f>VLOOKUP(A282,'BalanceSheet 15-8-19'!$A$11:$CN$476,19,FALSE)</f>
        <v>0</v>
      </c>
      <c r="T282" s="3">
        <f>VLOOKUP(A282,'BalanceSheet 15-8-19'!$A$11:$CN$476,20,FALSE)</f>
        <v>0</v>
      </c>
      <c r="U282" s="3">
        <f>VLOOKUP(A282,'BalanceSheet 15-8-19'!$A$11:$CN$476,21,FALSE)</f>
        <v>0</v>
      </c>
      <c r="V282" s="3">
        <f>VLOOKUP(A282,'BalanceSheet 15-8-19'!$A$11:$CN$476,22,FALSE)</f>
        <v>0</v>
      </c>
      <c r="W282" s="3">
        <f>VLOOKUP(A282,'BalanceSheet 15-8-19'!$A$11:$CN$476,23,FALSE)</f>
        <v>0</v>
      </c>
      <c r="X282" s="3">
        <f>VLOOKUP(A282,'BalanceSheet 15-8-19'!$A$11:$CN$476,24,FALSE)</f>
        <v>0</v>
      </c>
      <c r="Y282" s="3">
        <f>VLOOKUP(A282,'BalanceSheet 15-8-19'!$A$11:$CN$476,25,FALSE)</f>
        <v>0</v>
      </c>
      <c r="Z282" s="3">
        <f>VLOOKUP(A282,'BalanceSheet 15-8-19'!$A$11:$CN$476,26,FALSE)</f>
        <v>0</v>
      </c>
      <c r="AA282" s="3">
        <f>VLOOKUP(A282,'BalanceSheet 15-8-19'!$A$11:$CN$476,27,FALSE)</f>
        <v>0</v>
      </c>
      <c r="AB282" s="3">
        <f>VLOOKUP(A282,'BalanceSheet 15-8-19'!$A$11:$CN$476,28,FALSE)</f>
        <v>0</v>
      </c>
      <c r="AC282" s="3">
        <f>VLOOKUP(A282,'BalanceSheet 15-8-19'!$A$11:$CN$476,29,FALSE)</f>
        <v>0</v>
      </c>
      <c r="AD282" s="3">
        <f>VLOOKUP(A282,'BalanceSheet 15-8-19'!$A$11:$CN$476,30,FALSE)</f>
        <v>0</v>
      </c>
      <c r="AE282" s="3">
        <f>VLOOKUP(A282,'BalanceSheet 15-8-19'!$A$11:$CN$476,31,FALSE)</f>
        <v>0</v>
      </c>
      <c r="AF282" s="3">
        <f>VLOOKUP(A282,'BalanceSheet 15-8-19'!$A$11:$CN$476,32,FALSE)</f>
        <v>0</v>
      </c>
      <c r="AG282" s="3">
        <f>VLOOKUP(A282,'BalanceSheet 15-8-19'!$A$11:$CN$476,33,FALSE)</f>
        <v>0</v>
      </c>
      <c r="AH282" s="3">
        <f>VLOOKUP(A282,'BalanceSheet 15-8-19'!$A$11:$CN$476,34,FALSE)</f>
        <v>0</v>
      </c>
      <c r="AI282" s="3">
        <f>VLOOKUP(A282,'BalanceSheet 15-8-19'!$A$11:$CN$476,35,FALSE)</f>
        <v>0</v>
      </c>
      <c r="AJ282" s="3">
        <f>VLOOKUP(A282,'BalanceSheet 15-8-19'!$A$11:$CN$476,36,FALSE)</f>
        <v>0</v>
      </c>
      <c r="AK282" s="3">
        <f>VLOOKUP(A282,'BalanceSheet 15-8-19'!$A$11:$CN$476,37,FALSE)</f>
        <v>0</v>
      </c>
      <c r="AL282" s="3">
        <f>VLOOKUP(A282,'BalanceSheet 15-8-19'!$A$11:$CN$476,38,FALSE)</f>
        <v>0</v>
      </c>
      <c r="AM282" s="3">
        <f>VLOOKUP(A282,'BalanceSheet 15-8-19'!$A$11:$CN$476,39,FALSE)</f>
        <v>0</v>
      </c>
      <c r="AN282" s="3">
        <f>VLOOKUP(A282,'BalanceSheet 15-8-19'!$A$11:$CN$476,40,FALSE)</f>
        <v>0</v>
      </c>
      <c r="AO282" s="3">
        <f>VLOOKUP(A282,'BalanceSheet 15-8-19'!$A$11:$CN$476,41,FALSE)</f>
        <v>0</v>
      </c>
      <c r="AP282" s="3">
        <f>VLOOKUP(A282,'BalanceSheet 15-8-19'!$A$11:$CN$476,42,FALSE)</f>
        <v>0</v>
      </c>
      <c r="AQ282" s="3">
        <f>VLOOKUP(A282,'BalanceSheet 15-8-19'!$A$11:$CN$476,43,FALSE)</f>
        <v>0</v>
      </c>
      <c r="AR282" s="3">
        <f>VLOOKUP(A282,'BalanceSheet 15-8-19'!$A$11:$CN$476,44,FALSE)</f>
        <v>0</v>
      </c>
      <c r="AS282" s="3">
        <f>VLOOKUP(A282,'BalanceSheet 15-8-19'!$A$11:$CN$476,45,FALSE)</f>
        <v>0</v>
      </c>
      <c r="AT282" s="3">
        <f>VLOOKUP(A282,'BalanceSheet 15-8-19'!$A$11:$CN$476,46,FALSE)</f>
        <v>0</v>
      </c>
      <c r="AU282" s="3">
        <f>VLOOKUP(A282,'BalanceSheet 15-8-19'!$A$11:$CN$476,47,FALSE)</f>
        <v>0</v>
      </c>
      <c r="AV282" s="3">
        <f>VLOOKUP(A282,'BalanceSheet 15-8-19'!$A$11:$CN$476,48,FALSE)</f>
        <v>0</v>
      </c>
      <c r="AW282" s="3">
        <f>VLOOKUP(A282,'BalanceSheet 15-8-19'!$A$11:$CN$476,49,FALSE)</f>
        <v>0</v>
      </c>
      <c r="AX282" s="3">
        <f>VLOOKUP(A282,'BalanceSheet 15-8-19'!$A$11:$CN$476,50,FALSE)</f>
        <v>0</v>
      </c>
      <c r="AY282" s="3">
        <f>VLOOKUP(A282,'BalanceSheet 15-8-19'!$A$11:$CN$476,51,FALSE)</f>
        <v>0</v>
      </c>
      <c r="AZ282" s="3">
        <f>VLOOKUP(A282,'BalanceSheet 15-8-19'!$A$11:$CN$476,52,FALSE)</f>
        <v>0</v>
      </c>
      <c r="BA282" s="3">
        <f>VLOOKUP(A282,'BalanceSheet 15-8-19'!$A$11:$CN$476,53,FALSE)</f>
        <v>0</v>
      </c>
      <c r="BB282" s="3">
        <f>VLOOKUP(A282,'BalanceSheet 15-8-19'!$A$11:$CN$476,54,FALSE)</f>
        <v>0</v>
      </c>
      <c r="BC282" s="3">
        <f>VLOOKUP(A282,'BalanceSheet 15-8-19'!$A$11:$CN$476,55,FALSE)</f>
        <v>0</v>
      </c>
      <c r="BD282" s="3">
        <f>VLOOKUP(A282,'BalanceSheet 15-8-19'!$A$11:$CN$476,56,FALSE)</f>
        <v>0</v>
      </c>
      <c r="BE282" s="3">
        <f>VLOOKUP(A282,'BalanceSheet 15-8-19'!$A$11:$CN$476,57,FALSE)</f>
        <v>0</v>
      </c>
      <c r="BF282" s="3">
        <f>VLOOKUP(A282,'BalanceSheet 15-8-19'!$A$11:$CN$476,58,FALSE)</f>
        <v>0</v>
      </c>
      <c r="BG282" s="12">
        <f>VLOOKUP(A282,'BalanceSheet 15-8-19'!$A$11:$CN$476,59,FALSE)</f>
        <v>0</v>
      </c>
      <c r="BH282" s="3">
        <f>VLOOKUP(A282,'BalanceSheet 15-8-19'!$A$11:$CN$476,60,FALSE)</f>
        <v>0</v>
      </c>
      <c r="BI282" s="3">
        <f>VLOOKUP(A282,'BalanceSheet 15-8-19'!$A$11:$CN$476,61,FALSE)</f>
        <v>0</v>
      </c>
      <c r="BJ282" s="3">
        <f>VLOOKUP(A282,'BalanceSheet 15-8-19'!$A$11:$CN$476,62,FALSE)</f>
        <v>0</v>
      </c>
      <c r="BK282" s="3"/>
      <c r="BL282" s="3">
        <f>VLOOKUP(A282,'BalanceSheet 15-8-19'!$A$11:$CN$476,64,FALSE)</f>
        <v>0</v>
      </c>
      <c r="BM282" s="3">
        <f>VLOOKUP(A282,'BalanceSheet 15-8-19'!$A$11:$CN$476,65,FALSE)</f>
        <v>0</v>
      </c>
      <c r="BN282" s="3">
        <f>VLOOKUP(A282,'BalanceSheet 15-8-19'!$A$11:$CN$476,66,FALSE)</f>
        <v>0</v>
      </c>
      <c r="BO282" s="3">
        <f>VLOOKUP(A282,'BalanceSheet 15-8-19'!$A$11:$CN$476,67,FALSE)</f>
        <v>0</v>
      </c>
      <c r="BP282" s="3">
        <f>VLOOKUP(A282,'BalanceSheet 15-8-19'!$A$11:$CN$476,68,FALSE)</f>
        <v>0</v>
      </c>
      <c r="BQ282" s="3">
        <f>VLOOKUP(A282,'BalanceSheet 15-8-19'!$A$11:$CN$476,69,FALSE)</f>
        <v>0</v>
      </c>
      <c r="BR282" s="3">
        <f>VLOOKUP(A282,'BalanceSheet 15-8-19'!$A$11:$CN$476,70,FALSE)</f>
        <v>0</v>
      </c>
      <c r="BS282" s="3">
        <f>VLOOKUP(A282,'BalanceSheet 15-8-19'!$A$11:$CN$476,71,FALSE)</f>
        <v>0</v>
      </c>
      <c r="BT282" s="3">
        <f>VLOOKUP(A282,'BalanceSheet 15-8-19'!$A$11:$CN$476,72,FALSE)</f>
        <v>0</v>
      </c>
      <c r="BU282" s="3">
        <f>VLOOKUP(A282,'BalanceSheet 15-8-19'!$A$11:$CN$476,73,FALSE)</f>
        <v>0</v>
      </c>
      <c r="BV282" s="3">
        <f>VLOOKUP(A282,'BalanceSheet 15-8-19'!$A$11:$CN$476,74,FALSE)</f>
        <v>0</v>
      </c>
      <c r="BW282" s="3">
        <f>VLOOKUP(A282,'BalanceSheet 15-8-19'!$A$11:$CN$476,75,FALSE)</f>
        <v>0</v>
      </c>
      <c r="BX282" s="3">
        <f>VLOOKUP(A282,'BalanceSheet 15-8-19'!$A$11:$CN$476,76,FALSE)</f>
        <v>0</v>
      </c>
      <c r="BY282" s="3">
        <f>VLOOKUP(A282,'BalanceSheet 15-8-19'!$A$11:$CN$476,77,FALSE)</f>
        <v>0</v>
      </c>
      <c r="BZ282" s="3">
        <f>VLOOKUP(A282,'BalanceSheet 15-8-19'!$A$11:$CN$476,78,FALSE)</f>
        <v>0</v>
      </c>
      <c r="CA282" s="3">
        <f>VLOOKUP(A282,'BalanceSheet 15-8-19'!$A$11:$CN$476,79,FALSE)</f>
        <v>0</v>
      </c>
      <c r="CB282" s="3">
        <f>VLOOKUP(A282,'BalanceSheet 15-8-19'!$A$11:$CN$476,80,FALSE)</f>
        <v>0</v>
      </c>
      <c r="CC282" s="3">
        <f>VLOOKUP(A282,'BalanceSheet 15-8-19'!$A$11:$CN$476,81,FALSE)</f>
        <v>0</v>
      </c>
      <c r="CD282" s="3">
        <f>VLOOKUP(A282,'BalanceSheet 15-8-19'!$A$11:$CN$476,82,FALSE)</f>
        <v>0</v>
      </c>
      <c r="CE282" s="3">
        <f>VLOOKUP(A282,'BalanceSheet 15-8-19'!$A$11:$CN$476,83,FALSE)</f>
        <v>0</v>
      </c>
      <c r="CF282" s="3">
        <f>VLOOKUP(A282,'BalanceSheet 15-8-19'!$A$11:$CN$476,84,FALSE)</f>
        <v>0</v>
      </c>
      <c r="CG282" s="3">
        <f>VLOOKUP(A282,'BalanceSheet 15-8-19'!$A$11:$CN$476,85,FALSE)</f>
        <v>0</v>
      </c>
      <c r="CH282" s="3">
        <f>VLOOKUP(A282,'BalanceSheet 15-8-19'!$A$11:$CN$476,86,FALSE)</f>
        <v>0</v>
      </c>
      <c r="CI282" s="3">
        <f>VLOOKUP(A282,'BalanceSheet 15-8-19'!$A$11:$CN$476,87,FALSE)</f>
        <v>0</v>
      </c>
      <c r="CJ282" s="3">
        <f>VLOOKUP(A282,'BalanceSheet 15-8-19'!$A$11:$CN$476,88,FALSE)</f>
        <v>0</v>
      </c>
      <c r="CK282" s="3">
        <f>VLOOKUP(A282,'BalanceSheet 15-8-19'!$A$11:$CN$476,89,FALSE)</f>
        <v>0</v>
      </c>
      <c r="CL282" s="3">
        <f>VLOOKUP(A282,'BalanceSheet 15-8-19'!$A$11:$CN$476,90,FALSE)</f>
        <v>0</v>
      </c>
      <c r="CM282" s="3">
        <f>VLOOKUP(A282,'BalanceSheet 15-8-19'!$A$11:$CN$476,91,FALSE)</f>
        <v>0</v>
      </c>
      <c r="CN282" s="3">
        <f>VLOOKUP(A282,'BalanceSheet 15-8-19'!$A$11:$CS$476,92,FALSE)</f>
        <v>0</v>
      </c>
      <c r="CO282" s="3">
        <f>VLOOKUP(A282,'BalanceSheet 15-8-19'!$A$11:$CS$476,93,FALSE)</f>
        <v>0</v>
      </c>
      <c r="CP282" s="3">
        <f>VLOOKUP(A282,'BalanceSheet 15-8-19'!$A$11:$CS$476,94,FALSE)</f>
        <v>0</v>
      </c>
      <c r="CQ282" s="3">
        <f>VLOOKUP(A282,'BalanceSheet 15-8-19'!$A$11:$CS$476,95,FALSE)</f>
        <v>0</v>
      </c>
      <c r="CR282" s="3">
        <f>VLOOKUP(A282,'BalanceSheet 15-8-19'!$A$11:$CS$476,96,FALSE)</f>
        <v>0</v>
      </c>
      <c r="CS282" s="3">
        <f t="shared" si="26"/>
        <v>0</v>
      </c>
      <c r="CU282" s="19">
        <f>CS282-('BalanceSheet 15-8-19'!CS282-'BalanceSheet 15-8-19'!CV282-'BalanceSheet 15-8-19'!CW282)</f>
        <v>0</v>
      </c>
      <c r="CW282" s="132">
        <f t="shared" si="27"/>
        <v>0</v>
      </c>
      <c r="CZ282" s="148">
        <f>HLOOKUP(A282,CJE!$I$5:$TV$2054,2050, FALSE)</f>
        <v>-1473544.1579964501</v>
      </c>
      <c r="DB282" s="148">
        <f t="shared" si="28"/>
        <v>-1473544.1579964501</v>
      </c>
    </row>
    <row r="283" spans="1:108" x14ac:dyDescent="0.2">
      <c r="A283" s="3" t="str">
        <f>'BalanceSheet 15-8-19'!A283</f>
        <v>300-101-62 - HeyBenny Pte Ltd</v>
      </c>
      <c r="B283" s="3">
        <f>VLOOKUP(A283,'BalanceSheet 15-8-19'!$A$11:$CN$476,2,FALSE)</f>
        <v>0</v>
      </c>
      <c r="C283" s="3">
        <f>VLOOKUP(A283,'BalanceSheet 15-8-19'!$A$11:$CN$476,3,FALSE)</f>
        <v>0</v>
      </c>
      <c r="D283" s="3">
        <f>VLOOKUP(A283,'BalanceSheet 15-8-19'!$A$11:$CN$476,4,FALSE)</f>
        <v>0</v>
      </c>
      <c r="E283" s="3">
        <f>VLOOKUP(A283,'BalanceSheet 15-8-19'!$A$11:$CN$476,5,FALSE)</f>
        <v>0</v>
      </c>
      <c r="F283" s="3">
        <f>VLOOKUP(A283,'BalanceSheet 15-8-19'!$A$11:$CN$476,6,FALSE)</f>
        <v>0</v>
      </c>
      <c r="G283" s="3">
        <f>VLOOKUP(A283,'BalanceSheet 15-8-19'!$A$11:$CN$476,7,FALSE)</f>
        <v>0</v>
      </c>
      <c r="H283" s="3">
        <f>VLOOKUP(A283,'BalanceSheet 15-8-19'!$A$11:$CN$476,8,FALSE)</f>
        <v>0</v>
      </c>
      <c r="I283" s="3">
        <f>VLOOKUP(A283,'BalanceSheet 15-8-19'!$A$11:$CN$476,9,FALSE)</f>
        <v>0</v>
      </c>
      <c r="J283" s="3"/>
      <c r="K283" s="3">
        <f>VLOOKUP(A283,'BalanceSheet 15-8-19'!$A$11:$CN$476,11,FALSE)</f>
        <v>0</v>
      </c>
      <c r="L283" s="3">
        <f>VLOOKUP(A283,'BalanceSheet 15-8-19'!$A$11:$CN$476,12,FALSE)</f>
        <v>0</v>
      </c>
      <c r="M283" s="3">
        <f>VLOOKUP(A283,'BalanceSheet 15-8-19'!$A$11:$CN$476,13,FALSE)</f>
        <v>0</v>
      </c>
      <c r="N283" s="3">
        <f>VLOOKUP(A283,'BalanceSheet 15-8-19'!$A$11:$CN$476,14,FALSE)</f>
        <v>0</v>
      </c>
      <c r="O283" s="3">
        <f>VLOOKUP(A283,'BalanceSheet 15-8-19'!$A$11:$CN$476,15,FALSE)</f>
        <v>0</v>
      </c>
      <c r="P283" s="3">
        <f>VLOOKUP(A283,'BalanceSheet 15-8-19'!$A$11:$CN$476,16,FALSE)</f>
        <v>0</v>
      </c>
      <c r="Q283" s="3">
        <f>VLOOKUP(A283,'BalanceSheet 15-8-19'!$A$11:$CN$476,17,FALSE)</f>
        <v>0</v>
      </c>
      <c r="R283" s="3">
        <f>VLOOKUP(A283,'BalanceSheet 15-8-19'!$A$11:$CN$476,18,FALSE)</f>
        <v>0</v>
      </c>
      <c r="S283" s="3">
        <f>VLOOKUP(A283,'BalanceSheet 15-8-19'!$A$11:$CN$476,19,FALSE)</f>
        <v>0</v>
      </c>
      <c r="T283" s="3">
        <f>VLOOKUP(A283,'BalanceSheet 15-8-19'!$A$11:$CN$476,20,FALSE)</f>
        <v>0</v>
      </c>
      <c r="U283" s="3">
        <f>VLOOKUP(A283,'BalanceSheet 15-8-19'!$A$11:$CN$476,21,FALSE)</f>
        <v>0</v>
      </c>
      <c r="V283" s="3">
        <f>VLOOKUP(A283,'BalanceSheet 15-8-19'!$A$11:$CN$476,22,FALSE)</f>
        <v>0</v>
      </c>
      <c r="W283" s="3">
        <f>VLOOKUP(A283,'BalanceSheet 15-8-19'!$A$11:$CN$476,23,FALSE)</f>
        <v>0</v>
      </c>
      <c r="X283" s="3">
        <f>VLOOKUP(A283,'BalanceSheet 15-8-19'!$A$11:$CN$476,24,FALSE)</f>
        <v>0</v>
      </c>
      <c r="Y283" s="3">
        <f>VLOOKUP(A283,'BalanceSheet 15-8-19'!$A$11:$CN$476,25,FALSE)</f>
        <v>0</v>
      </c>
      <c r="Z283" s="3">
        <f>VLOOKUP(A283,'BalanceSheet 15-8-19'!$A$11:$CN$476,26,FALSE)</f>
        <v>0</v>
      </c>
      <c r="AA283" s="3">
        <f>VLOOKUP(A283,'BalanceSheet 15-8-19'!$A$11:$CN$476,27,FALSE)</f>
        <v>0</v>
      </c>
      <c r="AB283" s="3">
        <f>VLOOKUP(A283,'BalanceSheet 15-8-19'!$A$11:$CN$476,28,FALSE)</f>
        <v>0</v>
      </c>
      <c r="AC283" s="3">
        <f>VLOOKUP(A283,'BalanceSheet 15-8-19'!$A$11:$CN$476,29,FALSE)</f>
        <v>0</v>
      </c>
      <c r="AD283" s="3">
        <f>VLOOKUP(A283,'BalanceSheet 15-8-19'!$A$11:$CN$476,30,FALSE)</f>
        <v>0</v>
      </c>
      <c r="AE283" s="3">
        <f>VLOOKUP(A283,'BalanceSheet 15-8-19'!$A$11:$CN$476,31,FALSE)</f>
        <v>0</v>
      </c>
      <c r="AF283" s="3">
        <f>VLOOKUP(A283,'BalanceSheet 15-8-19'!$A$11:$CN$476,32,FALSE)</f>
        <v>0</v>
      </c>
      <c r="AG283" s="3">
        <f>VLOOKUP(A283,'BalanceSheet 15-8-19'!$A$11:$CN$476,33,FALSE)</f>
        <v>0</v>
      </c>
      <c r="AH283" s="3">
        <f>VLOOKUP(A283,'BalanceSheet 15-8-19'!$A$11:$CN$476,34,FALSE)</f>
        <v>0</v>
      </c>
      <c r="AI283" s="3">
        <f>VLOOKUP(A283,'BalanceSheet 15-8-19'!$A$11:$CN$476,35,FALSE)</f>
        <v>0</v>
      </c>
      <c r="AJ283" s="3">
        <f>VLOOKUP(A283,'BalanceSheet 15-8-19'!$A$11:$CN$476,36,FALSE)</f>
        <v>0</v>
      </c>
      <c r="AK283" s="3">
        <f>VLOOKUP(A283,'BalanceSheet 15-8-19'!$A$11:$CN$476,37,FALSE)</f>
        <v>0</v>
      </c>
      <c r="AL283" s="3">
        <f>VLOOKUP(A283,'BalanceSheet 15-8-19'!$A$11:$CN$476,38,FALSE)</f>
        <v>0</v>
      </c>
      <c r="AM283" s="3">
        <f>VLOOKUP(A283,'BalanceSheet 15-8-19'!$A$11:$CN$476,39,FALSE)</f>
        <v>0</v>
      </c>
      <c r="AN283" s="3">
        <f>VLOOKUP(A283,'BalanceSheet 15-8-19'!$A$11:$CN$476,40,FALSE)</f>
        <v>0</v>
      </c>
      <c r="AO283" s="3">
        <f>VLOOKUP(A283,'BalanceSheet 15-8-19'!$A$11:$CN$476,41,FALSE)</f>
        <v>0</v>
      </c>
      <c r="AP283" s="3">
        <f>VLOOKUP(A283,'BalanceSheet 15-8-19'!$A$11:$CN$476,42,FALSE)</f>
        <v>0</v>
      </c>
      <c r="AQ283" s="3">
        <f>VLOOKUP(A283,'BalanceSheet 15-8-19'!$A$11:$CN$476,43,FALSE)</f>
        <v>0</v>
      </c>
      <c r="AR283" s="3">
        <f>VLOOKUP(A283,'BalanceSheet 15-8-19'!$A$11:$CN$476,44,FALSE)</f>
        <v>0</v>
      </c>
      <c r="AS283" s="3">
        <f>VLOOKUP(A283,'BalanceSheet 15-8-19'!$A$11:$CN$476,45,FALSE)</f>
        <v>0</v>
      </c>
      <c r="AT283" s="3">
        <f>VLOOKUP(A283,'BalanceSheet 15-8-19'!$A$11:$CN$476,46,FALSE)</f>
        <v>0</v>
      </c>
      <c r="AU283" s="3">
        <f>VLOOKUP(A283,'BalanceSheet 15-8-19'!$A$11:$CN$476,47,FALSE)</f>
        <v>0</v>
      </c>
      <c r="AV283" s="3">
        <f>VLOOKUP(A283,'BalanceSheet 15-8-19'!$A$11:$CN$476,48,FALSE)</f>
        <v>0</v>
      </c>
      <c r="AW283" s="3">
        <f>VLOOKUP(A283,'BalanceSheet 15-8-19'!$A$11:$CN$476,49,FALSE)</f>
        <v>0</v>
      </c>
      <c r="AX283" s="3">
        <f>VLOOKUP(A283,'BalanceSheet 15-8-19'!$A$11:$CN$476,50,FALSE)</f>
        <v>0</v>
      </c>
      <c r="AY283" s="3">
        <f>VLOOKUP(A283,'BalanceSheet 15-8-19'!$A$11:$CN$476,51,FALSE)</f>
        <v>0</v>
      </c>
      <c r="AZ283" s="3">
        <f>VLOOKUP(A283,'BalanceSheet 15-8-19'!$A$11:$CN$476,52,FALSE)</f>
        <v>0</v>
      </c>
      <c r="BA283" s="3">
        <f>VLOOKUP(A283,'BalanceSheet 15-8-19'!$A$11:$CN$476,53,FALSE)</f>
        <v>0</v>
      </c>
      <c r="BB283" s="3">
        <f>VLOOKUP(A283,'BalanceSheet 15-8-19'!$A$11:$CN$476,54,FALSE)</f>
        <v>0</v>
      </c>
      <c r="BC283" s="3">
        <f>VLOOKUP(A283,'BalanceSheet 15-8-19'!$A$11:$CN$476,55,FALSE)</f>
        <v>0</v>
      </c>
      <c r="BD283" s="3">
        <f>VLOOKUP(A283,'BalanceSheet 15-8-19'!$A$11:$CN$476,56,FALSE)</f>
        <v>0</v>
      </c>
      <c r="BE283" s="3">
        <f>VLOOKUP(A283,'BalanceSheet 15-8-19'!$A$11:$CN$476,57,FALSE)</f>
        <v>0</v>
      </c>
      <c r="BF283" s="3">
        <f>VLOOKUP(A283,'BalanceSheet 15-8-19'!$A$11:$CN$476,58,FALSE)</f>
        <v>0</v>
      </c>
      <c r="BG283" s="12">
        <f>VLOOKUP(A283,'BalanceSheet 15-8-19'!$A$11:$CN$476,59,FALSE)</f>
        <v>0</v>
      </c>
      <c r="BH283" s="3">
        <f>VLOOKUP(A283,'BalanceSheet 15-8-19'!$A$11:$CN$476,60,FALSE)</f>
        <v>0</v>
      </c>
      <c r="BI283" s="3">
        <f>VLOOKUP(A283,'BalanceSheet 15-8-19'!$A$11:$CN$476,61,FALSE)</f>
        <v>0</v>
      </c>
      <c r="BJ283" s="3">
        <f>VLOOKUP(A283,'BalanceSheet 15-8-19'!$A$11:$CN$476,62,FALSE)</f>
        <v>0</v>
      </c>
      <c r="BK283" s="3"/>
      <c r="BL283" s="3">
        <f>VLOOKUP(A283,'BalanceSheet 15-8-19'!$A$11:$CN$476,64,FALSE)</f>
        <v>0</v>
      </c>
      <c r="BM283" s="3">
        <f>VLOOKUP(A283,'BalanceSheet 15-8-19'!$A$11:$CN$476,65,FALSE)</f>
        <v>0</v>
      </c>
      <c r="BN283" s="3">
        <f>VLOOKUP(A283,'BalanceSheet 15-8-19'!$A$11:$CN$476,66,FALSE)</f>
        <v>0</v>
      </c>
      <c r="BO283" s="3">
        <f>VLOOKUP(A283,'BalanceSheet 15-8-19'!$A$11:$CN$476,67,FALSE)</f>
        <v>0</v>
      </c>
      <c r="BP283" s="3">
        <f>VLOOKUP(A283,'BalanceSheet 15-8-19'!$A$11:$CN$476,68,FALSE)</f>
        <v>0</v>
      </c>
      <c r="BQ283" s="3">
        <f>VLOOKUP(A283,'BalanceSheet 15-8-19'!$A$11:$CN$476,69,FALSE)</f>
        <v>0</v>
      </c>
      <c r="BR283" s="3">
        <f>VLOOKUP(A283,'BalanceSheet 15-8-19'!$A$11:$CN$476,70,FALSE)</f>
        <v>0</v>
      </c>
      <c r="BS283" s="3">
        <f>VLOOKUP(A283,'BalanceSheet 15-8-19'!$A$11:$CN$476,71,FALSE)</f>
        <v>0</v>
      </c>
      <c r="BT283" s="3">
        <f>VLOOKUP(A283,'BalanceSheet 15-8-19'!$A$11:$CN$476,72,FALSE)</f>
        <v>0</v>
      </c>
      <c r="BU283" s="3">
        <f>VLOOKUP(A283,'BalanceSheet 15-8-19'!$A$11:$CN$476,73,FALSE)</f>
        <v>0</v>
      </c>
      <c r="BV283" s="3">
        <f>VLOOKUP(A283,'BalanceSheet 15-8-19'!$A$11:$CN$476,74,FALSE)</f>
        <v>0</v>
      </c>
      <c r="BW283" s="3">
        <f>VLOOKUP(A283,'BalanceSheet 15-8-19'!$A$11:$CN$476,75,FALSE)</f>
        <v>0</v>
      </c>
      <c r="BX283" s="3">
        <f>VLOOKUP(A283,'BalanceSheet 15-8-19'!$A$11:$CN$476,76,FALSE)</f>
        <v>0</v>
      </c>
      <c r="BY283" s="3">
        <f>VLOOKUP(A283,'BalanceSheet 15-8-19'!$A$11:$CN$476,77,FALSE)</f>
        <v>0</v>
      </c>
      <c r="BZ283" s="3">
        <f>VLOOKUP(A283,'BalanceSheet 15-8-19'!$A$11:$CN$476,78,FALSE)</f>
        <v>0</v>
      </c>
      <c r="CA283" s="3">
        <f>VLOOKUP(A283,'BalanceSheet 15-8-19'!$A$11:$CN$476,79,FALSE)</f>
        <v>0</v>
      </c>
      <c r="CB283" s="3">
        <f>VLOOKUP(A283,'BalanceSheet 15-8-19'!$A$11:$CN$476,80,FALSE)</f>
        <v>0</v>
      </c>
      <c r="CC283" s="3">
        <f>VLOOKUP(A283,'BalanceSheet 15-8-19'!$A$11:$CN$476,81,FALSE)</f>
        <v>0</v>
      </c>
      <c r="CD283" s="3">
        <f>VLOOKUP(A283,'BalanceSheet 15-8-19'!$A$11:$CN$476,82,FALSE)</f>
        <v>0</v>
      </c>
      <c r="CE283" s="3">
        <f>VLOOKUP(A283,'BalanceSheet 15-8-19'!$A$11:$CN$476,83,FALSE)</f>
        <v>0</v>
      </c>
      <c r="CF283" s="3">
        <f>VLOOKUP(A283,'BalanceSheet 15-8-19'!$A$11:$CN$476,84,FALSE)</f>
        <v>0</v>
      </c>
      <c r="CG283" s="3">
        <f>VLOOKUP(A283,'BalanceSheet 15-8-19'!$A$11:$CN$476,85,FALSE)</f>
        <v>0</v>
      </c>
      <c r="CH283" s="3">
        <f>VLOOKUP(A283,'BalanceSheet 15-8-19'!$A$11:$CN$476,86,FALSE)</f>
        <v>0</v>
      </c>
      <c r="CI283" s="3">
        <f>VLOOKUP(A283,'BalanceSheet 15-8-19'!$A$11:$CN$476,87,FALSE)</f>
        <v>0</v>
      </c>
      <c r="CJ283" s="3">
        <f>VLOOKUP(A283,'BalanceSheet 15-8-19'!$A$11:$CN$476,88,FALSE)</f>
        <v>0</v>
      </c>
      <c r="CK283" s="3">
        <f>VLOOKUP(A283,'BalanceSheet 15-8-19'!$A$11:$CN$476,89,FALSE)</f>
        <v>0</v>
      </c>
      <c r="CL283" s="3">
        <f>VLOOKUP(A283,'BalanceSheet 15-8-19'!$A$11:$CN$476,90,FALSE)</f>
        <v>0</v>
      </c>
      <c r="CM283" s="3">
        <f>VLOOKUP(A283,'BalanceSheet 15-8-19'!$A$11:$CN$476,91,FALSE)</f>
        <v>0</v>
      </c>
      <c r="CN283" s="3">
        <f>VLOOKUP(A283,'BalanceSheet 15-8-19'!$A$11:$CS$476,92,FALSE)</f>
        <v>0</v>
      </c>
      <c r="CO283" s="3">
        <f>VLOOKUP(A283,'BalanceSheet 15-8-19'!$A$11:$CS$476,93,FALSE)</f>
        <v>0</v>
      </c>
      <c r="CP283" s="3">
        <f>VLOOKUP(A283,'BalanceSheet 15-8-19'!$A$11:$CS$476,94,FALSE)</f>
        <v>0</v>
      </c>
      <c r="CQ283" s="3">
        <f>VLOOKUP(A283,'BalanceSheet 15-8-19'!$A$11:$CS$476,95,FALSE)</f>
        <v>0</v>
      </c>
      <c r="CR283" s="3">
        <f>VLOOKUP(A283,'BalanceSheet 15-8-19'!$A$11:$CS$476,96,FALSE)</f>
        <v>0</v>
      </c>
      <c r="CS283" s="3">
        <f t="shared" si="26"/>
        <v>0</v>
      </c>
      <c r="CU283" s="19">
        <f>CS283-('BalanceSheet 15-8-19'!CS283-'BalanceSheet 15-8-19'!CV283-'BalanceSheet 15-8-19'!CW283)</f>
        <v>0</v>
      </c>
      <c r="CW283" s="132">
        <f t="shared" si="27"/>
        <v>0</v>
      </c>
      <c r="CZ283" s="148">
        <f>HLOOKUP(A283,CJE!$I$5:$TV$2054,2050, FALSE)</f>
        <v>-1473544.1579964501</v>
      </c>
      <c r="DB283" s="148">
        <f t="shared" si="28"/>
        <v>-1473544.1579964501</v>
      </c>
    </row>
    <row r="284" spans="1:108" x14ac:dyDescent="0.2">
      <c r="A284" s="3" t="str">
        <f>'BalanceSheet 15-8-19'!A284</f>
        <v>300-101-63 - MissKick Vietnam Co Ltd</v>
      </c>
      <c r="B284" s="3">
        <f>VLOOKUP(A284,'BalanceSheet 15-8-19'!$A$11:$CN$476,2,FALSE)</f>
        <v>0</v>
      </c>
      <c r="C284" s="3">
        <f>VLOOKUP(A284,'BalanceSheet 15-8-19'!$A$11:$CN$476,3,FALSE)</f>
        <v>0</v>
      </c>
      <c r="D284" s="3">
        <f>VLOOKUP(A284,'BalanceSheet 15-8-19'!$A$11:$CN$476,4,FALSE)</f>
        <v>0</v>
      </c>
      <c r="E284" s="3">
        <f>VLOOKUP(A284,'BalanceSheet 15-8-19'!$A$11:$CN$476,5,FALSE)</f>
        <v>0</v>
      </c>
      <c r="F284" s="3">
        <f>VLOOKUP(A284,'BalanceSheet 15-8-19'!$A$11:$CN$476,6,FALSE)</f>
        <v>0</v>
      </c>
      <c r="G284" s="3">
        <f>VLOOKUP(A284,'BalanceSheet 15-8-19'!$A$11:$CN$476,7,FALSE)</f>
        <v>0</v>
      </c>
      <c r="H284" s="3">
        <f>VLOOKUP(A284,'BalanceSheet 15-8-19'!$A$11:$CN$476,8,FALSE)</f>
        <v>0</v>
      </c>
      <c r="I284" s="3">
        <f>VLOOKUP(A284,'BalanceSheet 15-8-19'!$A$11:$CN$476,9,FALSE)</f>
        <v>0</v>
      </c>
      <c r="J284" s="3"/>
      <c r="K284" s="3">
        <f>VLOOKUP(A284,'BalanceSheet 15-8-19'!$A$11:$CN$476,11,FALSE)</f>
        <v>0</v>
      </c>
      <c r="L284" s="3">
        <f>VLOOKUP(A284,'BalanceSheet 15-8-19'!$A$11:$CN$476,12,FALSE)</f>
        <v>0</v>
      </c>
      <c r="M284" s="3">
        <f>VLOOKUP(A284,'BalanceSheet 15-8-19'!$A$11:$CN$476,13,FALSE)</f>
        <v>0</v>
      </c>
      <c r="N284" s="3">
        <f>VLOOKUP(A284,'BalanceSheet 15-8-19'!$A$11:$CN$476,14,FALSE)</f>
        <v>0</v>
      </c>
      <c r="O284" s="3">
        <f>VLOOKUP(A284,'BalanceSheet 15-8-19'!$A$11:$CN$476,15,FALSE)</f>
        <v>0</v>
      </c>
      <c r="P284" s="3">
        <f>VLOOKUP(A284,'BalanceSheet 15-8-19'!$A$11:$CN$476,16,FALSE)</f>
        <v>0</v>
      </c>
      <c r="Q284" s="3">
        <f>VLOOKUP(A284,'BalanceSheet 15-8-19'!$A$11:$CN$476,17,FALSE)</f>
        <v>0</v>
      </c>
      <c r="R284" s="3">
        <f>VLOOKUP(A284,'BalanceSheet 15-8-19'!$A$11:$CN$476,18,FALSE)</f>
        <v>0</v>
      </c>
      <c r="S284" s="3">
        <f>VLOOKUP(A284,'BalanceSheet 15-8-19'!$A$11:$CN$476,19,FALSE)</f>
        <v>0</v>
      </c>
      <c r="T284" s="3">
        <f>VLOOKUP(A284,'BalanceSheet 15-8-19'!$A$11:$CN$476,20,FALSE)</f>
        <v>0</v>
      </c>
      <c r="U284" s="3">
        <f>VLOOKUP(A284,'BalanceSheet 15-8-19'!$A$11:$CN$476,21,FALSE)</f>
        <v>0</v>
      </c>
      <c r="V284" s="3">
        <f>VLOOKUP(A284,'BalanceSheet 15-8-19'!$A$11:$CN$476,22,FALSE)</f>
        <v>0</v>
      </c>
      <c r="W284" s="3">
        <f>VLOOKUP(A284,'BalanceSheet 15-8-19'!$A$11:$CN$476,23,FALSE)</f>
        <v>0</v>
      </c>
      <c r="X284" s="3">
        <f>VLOOKUP(A284,'BalanceSheet 15-8-19'!$A$11:$CN$476,24,FALSE)</f>
        <v>0</v>
      </c>
      <c r="Y284" s="3">
        <f>VLOOKUP(A284,'BalanceSheet 15-8-19'!$A$11:$CN$476,25,FALSE)</f>
        <v>0</v>
      </c>
      <c r="Z284" s="3">
        <f>VLOOKUP(A284,'BalanceSheet 15-8-19'!$A$11:$CN$476,26,FALSE)</f>
        <v>0</v>
      </c>
      <c r="AA284" s="3">
        <f>VLOOKUP(A284,'BalanceSheet 15-8-19'!$A$11:$CN$476,27,FALSE)</f>
        <v>0</v>
      </c>
      <c r="AB284" s="3">
        <f>VLOOKUP(A284,'BalanceSheet 15-8-19'!$A$11:$CN$476,28,FALSE)</f>
        <v>0</v>
      </c>
      <c r="AC284" s="3">
        <f>VLOOKUP(A284,'BalanceSheet 15-8-19'!$A$11:$CN$476,29,FALSE)</f>
        <v>0</v>
      </c>
      <c r="AD284" s="3">
        <f>VLOOKUP(A284,'BalanceSheet 15-8-19'!$A$11:$CN$476,30,FALSE)</f>
        <v>0</v>
      </c>
      <c r="AE284" s="3">
        <f>VLOOKUP(A284,'BalanceSheet 15-8-19'!$A$11:$CN$476,31,FALSE)</f>
        <v>0</v>
      </c>
      <c r="AF284" s="3">
        <f>VLOOKUP(A284,'BalanceSheet 15-8-19'!$A$11:$CN$476,32,FALSE)</f>
        <v>0</v>
      </c>
      <c r="AG284" s="3">
        <f>VLOOKUP(A284,'BalanceSheet 15-8-19'!$A$11:$CN$476,33,FALSE)</f>
        <v>0</v>
      </c>
      <c r="AH284" s="3">
        <f>VLOOKUP(A284,'BalanceSheet 15-8-19'!$A$11:$CN$476,34,FALSE)</f>
        <v>0</v>
      </c>
      <c r="AI284" s="3">
        <f>VLOOKUP(A284,'BalanceSheet 15-8-19'!$A$11:$CN$476,35,FALSE)</f>
        <v>0</v>
      </c>
      <c r="AJ284" s="3">
        <f>VLOOKUP(A284,'BalanceSheet 15-8-19'!$A$11:$CN$476,36,FALSE)</f>
        <v>0</v>
      </c>
      <c r="AK284" s="3">
        <f>VLOOKUP(A284,'BalanceSheet 15-8-19'!$A$11:$CN$476,37,FALSE)</f>
        <v>0</v>
      </c>
      <c r="AL284" s="3">
        <f>VLOOKUP(A284,'BalanceSheet 15-8-19'!$A$11:$CN$476,38,FALSE)</f>
        <v>0</v>
      </c>
      <c r="AM284" s="3">
        <f>VLOOKUP(A284,'BalanceSheet 15-8-19'!$A$11:$CN$476,39,FALSE)</f>
        <v>0</v>
      </c>
      <c r="AN284" s="3">
        <f>VLOOKUP(A284,'BalanceSheet 15-8-19'!$A$11:$CN$476,40,FALSE)</f>
        <v>0</v>
      </c>
      <c r="AO284" s="3">
        <f>VLOOKUP(A284,'BalanceSheet 15-8-19'!$A$11:$CN$476,41,FALSE)</f>
        <v>0</v>
      </c>
      <c r="AP284" s="3">
        <f>VLOOKUP(A284,'BalanceSheet 15-8-19'!$A$11:$CN$476,42,FALSE)</f>
        <v>0</v>
      </c>
      <c r="AQ284" s="3">
        <f>VLOOKUP(A284,'BalanceSheet 15-8-19'!$A$11:$CN$476,43,FALSE)</f>
        <v>0</v>
      </c>
      <c r="AR284" s="3">
        <f>VLOOKUP(A284,'BalanceSheet 15-8-19'!$A$11:$CN$476,44,FALSE)</f>
        <v>0</v>
      </c>
      <c r="AS284" s="3">
        <f>VLOOKUP(A284,'BalanceSheet 15-8-19'!$A$11:$CN$476,45,FALSE)</f>
        <v>0</v>
      </c>
      <c r="AT284" s="3">
        <f>VLOOKUP(A284,'BalanceSheet 15-8-19'!$A$11:$CN$476,46,FALSE)</f>
        <v>0</v>
      </c>
      <c r="AU284" s="3">
        <f>VLOOKUP(A284,'BalanceSheet 15-8-19'!$A$11:$CN$476,47,FALSE)</f>
        <v>0</v>
      </c>
      <c r="AV284" s="3">
        <f>VLOOKUP(A284,'BalanceSheet 15-8-19'!$A$11:$CN$476,48,FALSE)</f>
        <v>0</v>
      </c>
      <c r="AW284" s="3">
        <f>VLOOKUP(A284,'BalanceSheet 15-8-19'!$A$11:$CN$476,49,FALSE)</f>
        <v>0</v>
      </c>
      <c r="AX284" s="3">
        <f>VLOOKUP(A284,'BalanceSheet 15-8-19'!$A$11:$CN$476,50,FALSE)</f>
        <v>0</v>
      </c>
      <c r="AY284" s="3">
        <f>VLOOKUP(A284,'BalanceSheet 15-8-19'!$A$11:$CN$476,51,FALSE)</f>
        <v>0</v>
      </c>
      <c r="AZ284" s="3">
        <f>VLOOKUP(A284,'BalanceSheet 15-8-19'!$A$11:$CN$476,52,FALSE)</f>
        <v>0</v>
      </c>
      <c r="BA284" s="3">
        <f>VLOOKUP(A284,'BalanceSheet 15-8-19'!$A$11:$CN$476,53,FALSE)</f>
        <v>0</v>
      </c>
      <c r="BB284" s="3">
        <f>VLOOKUP(A284,'BalanceSheet 15-8-19'!$A$11:$CN$476,54,FALSE)</f>
        <v>0</v>
      </c>
      <c r="BC284" s="3">
        <f>VLOOKUP(A284,'BalanceSheet 15-8-19'!$A$11:$CN$476,55,FALSE)</f>
        <v>0</v>
      </c>
      <c r="BD284" s="3">
        <f>VLOOKUP(A284,'BalanceSheet 15-8-19'!$A$11:$CN$476,56,FALSE)</f>
        <v>0</v>
      </c>
      <c r="BE284" s="3">
        <f>VLOOKUP(A284,'BalanceSheet 15-8-19'!$A$11:$CN$476,57,FALSE)</f>
        <v>0</v>
      </c>
      <c r="BF284" s="3">
        <f>VLOOKUP(A284,'BalanceSheet 15-8-19'!$A$11:$CN$476,58,FALSE)</f>
        <v>0</v>
      </c>
      <c r="BG284" s="12">
        <f>VLOOKUP(A284,'BalanceSheet 15-8-19'!$A$11:$CN$476,59,FALSE)</f>
        <v>0</v>
      </c>
      <c r="BH284" s="3">
        <f>VLOOKUP(A284,'BalanceSheet 15-8-19'!$A$11:$CN$476,60,FALSE)</f>
        <v>0</v>
      </c>
      <c r="BI284" s="3">
        <f>VLOOKUP(A284,'BalanceSheet 15-8-19'!$A$11:$CN$476,61,FALSE)</f>
        <v>0</v>
      </c>
      <c r="BJ284" s="3">
        <f>VLOOKUP(A284,'BalanceSheet 15-8-19'!$A$11:$CN$476,62,FALSE)</f>
        <v>0</v>
      </c>
      <c r="BK284" s="3"/>
      <c r="BL284" s="3">
        <f>VLOOKUP(A284,'BalanceSheet 15-8-19'!$A$11:$CN$476,64,FALSE)</f>
        <v>0</v>
      </c>
      <c r="BM284" s="3">
        <f>VLOOKUP(A284,'BalanceSheet 15-8-19'!$A$11:$CN$476,65,FALSE)</f>
        <v>0</v>
      </c>
      <c r="BN284" s="3">
        <f>VLOOKUP(A284,'BalanceSheet 15-8-19'!$A$11:$CN$476,66,FALSE)</f>
        <v>0</v>
      </c>
      <c r="BO284" s="3">
        <f>VLOOKUP(A284,'BalanceSheet 15-8-19'!$A$11:$CN$476,67,FALSE)</f>
        <v>0</v>
      </c>
      <c r="BP284" s="3">
        <f>VLOOKUP(A284,'BalanceSheet 15-8-19'!$A$11:$CN$476,68,FALSE)</f>
        <v>0</v>
      </c>
      <c r="BQ284" s="3">
        <f>VLOOKUP(A284,'BalanceSheet 15-8-19'!$A$11:$CN$476,69,FALSE)</f>
        <v>0</v>
      </c>
      <c r="BR284" s="3">
        <f>VLOOKUP(A284,'BalanceSheet 15-8-19'!$A$11:$CN$476,70,FALSE)</f>
        <v>0</v>
      </c>
      <c r="BS284" s="3">
        <f>VLOOKUP(A284,'BalanceSheet 15-8-19'!$A$11:$CN$476,71,FALSE)</f>
        <v>0</v>
      </c>
      <c r="BT284" s="3">
        <f>VLOOKUP(A284,'BalanceSheet 15-8-19'!$A$11:$CN$476,72,FALSE)</f>
        <v>0</v>
      </c>
      <c r="BU284" s="3">
        <f>VLOOKUP(A284,'BalanceSheet 15-8-19'!$A$11:$CN$476,73,FALSE)</f>
        <v>0</v>
      </c>
      <c r="BV284" s="3">
        <f>VLOOKUP(A284,'BalanceSheet 15-8-19'!$A$11:$CN$476,74,FALSE)</f>
        <v>0</v>
      </c>
      <c r="BW284" s="3">
        <f>VLOOKUP(A284,'BalanceSheet 15-8-19'!$A$11:$CN$476,75,FALSE)</f>
        <v>0</v>
      </c>
      <c r="BX284" s="3">
        <f>VLOOKUP(A284,'BalanceSheet 15-8-19'!$A$11:$CN$476,76,FALSE)</f>
        <v>0</v>
      </c>
      <c r="BY284" s="3">
        <f>VLOOKUP(A284,'BalanceSheet 15-8-19'!$A$11:$CN$476,77,FALSE)</f>
        <v>0</v>
      </c>
      <c r="BZ284" s="3">
        <f>VLOOKUP(A284,'BalanceSheet 15-8-19'!$A$11:$CN$476,78,FALSE)</f>
        <v>0</v>
      </c>
      <c r="CA284" s="3">
        <f>VLOOKUP(A284,'BalanceSheet 15-8-19'!$A$11:$CN$476,79,FALSE)</f>
        <v>0</v>
      </c>
      <c r="CB284" s="3">
        <f>VLOOKUP(A284,'BalanceSheet 15-8-19'!$A$11:$CN$476,80,FALSE)</f>
        <v>0</v>
      </c>
      <c r="CC284" s="3">
        <f>VLOOKUP(A284,'BalanceSheet 15-8-19'!$A$11:$CN$476,81,FALSE)</f>
        <v>0</v>
      </c>
      <c r="CD284" s="3">
        <f>VLOOKUP(A284,'BalanceSheet 15-8-19'!$A$11:$CN$476,82,FALSE)</f>
        <v>0</v>
      </c>
      <c r="CE284" s="3">
        <f>VLOOKUP(A284,'BalanceSheet 15-8-19'!$A$11:$CN$476,83,FALSE)</f>
        <v>0</v>
      </c>
      <c r="CF284" s="3">
        <f>VLOOKUP(A284,'BalanceSheet 15-8-19'!$A$11:$CN$476,84,FALSE)</f>
        <v>0</v>
      </c>
      <c r="CG284" s="3">
        <f>VLOOKUP(A284,'BalanceSheet 15-8-19'!$A$11:$CN$476,85,FALSE)</f>
        <v>0</v>
      </c>
      <c r="CH284" s="3">
        <f>VLOOKUP(A284,'BalanceSheet 15-8-19'!$A$11:$CN$476,86,FALSE)</f>
        <v>0</v>
      </c>
      <c r="CI284" s="3">
        <f>VLOOKUP(A284,'BalanceSheet 15-8-19'!$A$11:$CN$476,87,FALSE)</f>
        <v>0</v>
      </c>
      <c r="CJ284" s="3">
        <f>VLOOKUP(A284,'BalanceSheet 15-8-19'!$A$11:$CN$476,88,FALSE)</f>
        <v>0</v>
      </c>
      <c r="CK284" s="3">
        <f>VLOOKUP(A284,'BalanceSheet 15-8-19'!$A$11:$CN$476,89,FALSE)</f>
        <v>0</v>
      </c>
      <c r="CL284" s="3">
        <f>VLOOKUP(A284,'BalanceSheet 15-8-19'!$A$11:$CN$476,90,FALSE)</f>
        <v>0</v>
      </c>
      <c r="CM284" s="3">
        <f>VLOOKUP(A284,'BalanceSheet 15-8-19'!$A$11:$CN$476,91,FALSE)</f>
        <v>0</v>
      </c>
      <c r="CN284" s="3">
        <f>VLOOKUP(A284,'BalanceSheet 15-8-19'!$A$11:$CS$476,92,FALSE)</f>
        <v>0</v>
      </c>
      <c r="CO284" s="3">
        <f>VLOOKUP(A284,'BalanceSheet 15-8-19'!$A$11:$CS$476,93,FALSE)</f>
        <v>0</v>
      </c>
      <c r="CP284" s="3">
        <f>VLOOKUP(A284,'BalanceSheet 15-8-19'!$A$11:$CS$476,94,FALSE)</f>
        <v>0</v>
      </c>
      <c r="CQ284" s="3">
        <f>VLOOKUP(A284,'BalanceSheet 15-8-19'!$A$11:$CS$476,95,FALSE)</f>
        <v>0</v>
      </c>
      <c r="CR284" s="3">
        <f>VLOOKUP(A284,'BalanceSheet 15-8-19'!$A$11:$CS$476,96,FALSE)</f>
        <v>0</v>
      </c>
      <c r="CS284" s="3">
        <f t="shared" si="26"/>
        <v>0</v>
      </c>
      <c r="CU284" s="19">
        <f>CS284-('BalanceSheet 15-8-19'!CS284-'BalanceSheet 15-8-19'!CV284-'BalanceSheet 15-8-19'!CW284)</f>
        <v>0</v>
      </c>
      <c r="CW284" s="132">
        <f t="shared" si="27"/>
        <v>0</v>
      </c>
      <c r="CZ284" s="148">
        <f>HLOOKUP(A284,CJE!$I$5:$TV$2054,2050, FALSE)</f>
        <v>0</v>
      </c>
      <c r="DB284" s="148">
        <f t="shared" si="28"/>
        <v>0</v>
      </c>
    </row>
    <row r="285" spans="1:108" x14ac:dyDescent="0.2">
      <c r="A285" s="3" t="str">
        <f>'BalanceSheet 15-8-19'!A285</f>
        <v>300-101-65 - Property Access Japan KK</v>
      </c>
      <c r="B285" s="3">
        <f>VLOOKUP(A285,'BalanceSheet 15-8-19'!$A$11:$CN$476,2,FALSE)</f>
        <v>0</v>
      </c>
      <c r="C285" s="3">
        <f>VLOOKUP(A285,'BalanceSheet 15-8-19'!$A$11:$CN$476,3,FALSE)</f>
        <v>0</v>
      </c>
      <c r="D285" s="3">
        <f>VLOOKUP(A285,'BalanceSheet 15-8-19'!$A$11:$CN$476,4,FALSE)</f>
        <v>0</v>
      </c>
      <c r="E285" s="3">
        <f>VLOOKUP(A285,'BalanceSheet 15-8-19'!$A$11:$CN$476,5,FALSE)</f>
        <v>0</v>
      </c>
      <c r="F285" s="3">
        <f>VLOOKUP(A285,'BalanceSheet 15-8-19'!$A$11:$CN$476,6,FALSE)</f>
        <v>0</v>
      </c>
      <c r="G285" s="3">
        <f>VLOOKUP(A285,'BalanceSheet 15-8-19'!$A$11:$CN$476,7,FALSE)</f>
        <v>0</v>
      </c>
      <c r="H285" s="3">
        <f>VLOOKUP(A285,'BalanceSheet 15-8-19'!$A$11:$CN$476,8,FALSE)</f>
        <v>0</v>
      </c>
      <c r="I285" s="3">
        <f>VLOOKUP(A285,'BalanceSheet 15-8-19'!$A$11:$CN$476,9,FALSE)</f>
        <v>0</v>
      </c>
      <c r="J285" s="3"/>
      <c r="K285" s="3">
        <f>VLOOKUP(A285,'BalanceSheet 15-8-19'!$A$11:$CN$476,11,FALSE)</f>
        <v>0</v>
      </c>
      <c r="L285" s="3">
        <f>VLOOKUP(A285,'BalanceSheet 15-8-19'!$A$11:$CN$476,12,FALSE)</f>
        <v>0</v>
      </c>
      <c r="M285" s="3">
        <f>VLOOKUP(A285,'BalanceSheet 15-8-19'!$A$11:$CN$476,13,FALSE)</f>
        <v>0</v>
      </c>
      <c r="N285" s="3">
        <f>VLOOKUP(A285,'BalanceSheet 15-8-19'!$A$11:$CN$476,14,FALSE)</f>
        <v>0</v>
      </c>
      <c r="O285" s="3">
        <f>VLOOKUP(A285,'BalanceSheet 15-8-19'!$A$11:$CN$476,15,FALSE)</f>
        <v>0</v>
      </c>
      <c r="P285" s="3">
        <f>VLOOKUP(A285,'BalanceSheet 15-8-19'!$A$11:$CN$476,16,FALSE)</f>
        <v>0</v>
      </c>
      <c r="Q285" s="3">
        <f>VLOOKUP(A285,'BalanceSheet 15-8-19'!$A$11:$CN$476,17,FALSE)</f>
        <v>0</v>
      </c>
      <c r="R285" s="3">
        <f>VLOOKUP(A285,'BalanceSheet 15-8-19'!$A$11:$CN$476,18,FALSE)</f>
        <v>0</v>
      </c>
      <c r="S285" s="3">
        <f>VLOOKUP(A285,'BalanceSheet 15-8-19'!$A$11:$CN$476,19,FALSE)</f>
        <v>0</v>
      </c>
      <c r="T285" s="3">
        <f>VLOOKUP(A285,'BalanceSheet 15-8-19'!$A$11:$CN$476,20,FALSE)</f>
        <v>0</v>
      </c>
      <c r="U285" s="3">
        <f>VLOOKUP(A285,'BalanceSheet 15-8-19'!$A$11:$CN$476,21,FALSE)</f>
        <v>0</v>
      </c>
      <c r="V285" s="3">
        <f>VLOOKUP(A285,'BalanceSheet 15-8-19'!$A$11:$CN$476,22,FALSE)</f>
        <v>0</v>
      </c>
      <c r="W285" s="3">
        <f>VLOOKUP(A285,'BalanceSheet 15-8-19'!$A$11:$CN$476,23,FALSE)</f>
        <v>0</v>
      </c>
      <c r="X285" s="3">
        <f>VLOOKUP(A285,'BalanceSheet 15-8-19'!$A$11:$CN$476,24,FALSE)</f>
        <v>0</v>
      </c>
      <c r="Y285" s="3">
        <f>VLOOKUP(A285,'BalanceSheet 15-8-19'!$A$11:$CN$476,25,FALSE)</f>
        <v>0</v>
      </c>
      <c r="Z285" s="3">
        <f>VLOOKUP(A285,'BalanceSheet 15-8-19'!$A$11:$CN$476,26,FALSE)</f>
        <v>0</v>
      </c>
      <c r="AA285" s="3">
        <f>VLOOKUP(A285,'BalanceSheet 15-8-19'!$A$11:$CN$476,27,FALSE)</f>
        <v>0</v>
      </c>
      <c r="AB285" s="3">
        <f>VLOOKUP(A285,'BalanceSheet 15-8-19'!$A$11:$CN$476,28,FALSE)</f>
        <v>0</v>
      </c>
      <c r="AC285" s="3">
        <f>VLOOKUP(A285,'BalanceSheet 15-8-19'!$A$11:$CN$476,29,FALSE)</f>
        <v>0</v>
      </c>
      <c r="AD285" s="3">
        <f>VLOOKUP(A285,'BalanceSheet 15-8-19'!$A$11:$CN$476,30,FALSE)</f>
        <v>0</v>
      </c>
      <c r="AE285" s="3">
        <f>VLOOKUP(A285,'BalanceSheet 15-8-19'!$A$11:$CN$476,31,FALSE)</f>
        <v>0</v>
      </c>
      <c r="AF285" s="3">
        <f>VLOOKUP(A285,'BalanceSheet 15-8-19'!$A$11:$CN$476,32,FALSE)</f>
        <v>0</v>
      </c>
      <c r="AG285" s="3">
        <f>VLOOKUP(A285,'BalanceSheet 15-8-19'!$A$11:$CN$476,33,FALSE)</f>
        <v>0</v>
      </c>
      <c r="AH285" s="3">
        <f>VLOOKUP(A285,'BalanceSheet 15-8-19'!$A$11:$CN$476,34,FALSE)</f>
        <v>0</v>
      </c>
      <c r="AI285" s="3">
        <f>VLOOKUP(A285,'BalanceSheet 15-8-19'!$A$11:$CN$476,35,FALSE)</f>
        <v>0</v>
      </c>
      <c r="AJ285" s="3">
        <f>VLOOKUP(A285,'BalanceSheet 15-8-19'!$A$11:$CN$476,36,FALSE)</f>
        <v>0</v>
      </c>
      <c r="AK285" s="3">
        <f>VLOOKUP(A285,'BalanceSheet 15-8-19'!$A$11:$CN$476,37,FALSE)</f>
        <v>0</v>
      </c>
      <c r="AL285" s="3">
        <f>VLOOKUP(A285,'BalanceSheet 15-8-19'!$A$11:$CN$476,38,FALSE)</f>
        <v>0</v>
      </c>
      <c r="AM285" s="3">
        <f>VLOOKUP(A285,'BalanceSheet 15-8-19'!$A$11:$CN$476,39,FALSE)</f>
        <v>0</v>
      </c>
      <c r="AN285" s="3">
        <f>VLOOKUP(A285,'BalanceSheet 15-8-19'!$A$11:$CN$476,40,FALSE)</f>
        <v>0</v>
      </c>
      <c r="AO285" s="3">
        <f>VLOOKUP(A285,'BalanceSheet 15-8-19'!$A$11:$CN$476,41,FALSE)</f>
        <v>0</v>
      </c>
      <c r="AP285" s="3">
        <f>VLOOKUP(A285,'BalanceSheet 15-8-19'!$A$11:$CN$476,42,FALSE)</f>
        <v>0</v>
      </c>
      <c r="AQ285" s="3">
        <f>VLOOKUP(A285,'BalanceSheet 15-8-19'!$A$11:$CN$476,43,FALSE)</f>
        <v>0</v>
      </c>
      <c r="AR285" s="3">
        <f>VLOOKUP(A285,'BalanceSheet 15-8-19'!$A$11:$CN$476,44,FALSE)</f>
        <v>0</v>
      </c>
      <c r="AS285" s="3">
        <f>VLOOKUP(A285,'BalanceSheet 15-8-19'!$A$11:$CN$476,45,FALSE)</f>
        <v>0</v>
      </c>
      <c r="AT285" s="3">
        <f>VLOOKUP(A285,'BalanceSheet 15-8-19'!$A$11:$CN$476,46,FALSE)</f>
        <v>0</v>
      </c>
      <c r="AU285" s="3">
        <f>VLOOKUP(A285,'BalanceSheet 15-8-19'!$A$11:$CN$476,47,FALSE)</f>
        <v>0</v>
      </c>
      <c r="AV285" s="3">
        <f>VLOOKUP(A285,'BalanceSheet 15-8-19'!$A$11:$CN$476,48,FALSE)</f>
        <v>0</v>
      </c>
      <c r="AW285" s="3">
        <f>VLOOKUP(A285,'BalanceSheet 15-8-19'!$A$11:$CN$476,49,FALSE)</f>
        <v>0</v>
      </c>
      <c r="AX285" s="3">
        <f>VLOOKUP(A285,'BalanceSheet 15-8-19'!$A$11:$CN$476,50,FALSE)</f>
        <v>0</v>
      </c>
      <c r="AY285" s="3">
        <f>VLOOKUP(A285,'BalanceSheet 15-8-19'!$A$11:$CN$476,51,FALSE)</f>
        <v>0</v>
      </c>
      <c r="AZ285" s="3">
        <f>VLOOKUP(A285,'BalanceSheet 15-8-19'!$A$11:$CN$476,52,FALSE)</f>
        <v>0</v>
      </c>
      <c r="BA285" s="3">
        <f>VLOOKUP(A285,'BalanceSheet 15-8-19'!$A$11:$CN$476,53,FALSE)</f>
        <v>0</v>
      </c>
      <c r="BB285" s="3">
        <f>VLOOKUP(A285,'BalanceSheet 15-8-19'!$A$11:$CN$476,54,FALSE)</f>
        <v>0</v>
      </c>
      <c r="BC285" s="3">
        <f>VLOOKUP(A285,'BalanceSheet 15-8-19'!$A$11:$CN$476,55,FALSE)</f>
        <v>0</v>
      </c>
      <c r="BD285" s="3">
        <f>VLOOKUP(A285,'BalanceSheet 15-8-19'!$A$11:$CN$476,56,FALSE)</f>
        <v>0</v>
      </c>
      <c r="BE285" s="3">
        <f>VLOOKUP(A285,'BalanceSheet 15-8-19'!$A$11:$CN$476,57,FALSE)</f>
        <v>0</v>
      </c>
      <c r="BF285" s="3">
        <f>VLOOKUP(A285,'BalanceSheet 15-8-19'!$A$11:$CN$476,58,FALSE)</f>
        <v>0</v>
      </c>
      <c r="BG285" s="12">
        <f>VLOOKUP(A285,'BalanceSheet 15-8-19'!$A$11:$CN$476,59,FALSE)</f>
        <v>0</v>
      </c>
      <c r="BH285" s="3">
        <f>VLOOKUP(A285,'BalanceSheet 15-8-19'!$A$11:$CN$476,60,FALSE)</f>
        <v>0</v>
      </c>
      <c r="BI285" s="3">
        <f>VLOOKUP(A285,'BalanceSheet 15-8-19'!$A$11:$CN$476,61,FALSE)</f>
        <v>0</v>
      </c>
      <c r="BJ285" s="3">
        <f>VLOOKUP(A285,'BalanceSheet 15-8-19'!$A$11:$CN$476,62,FALSE)</f>
        <v>0</v>
      </c>
      <c r="BK285" s="3"/>
      <c r="BL285" s="3">
        <f>VLOOKUP(A285,'BalanceSheet 15-8-19'!$A$11:$CN$476,64,FALSE)</f>
        <v>0</v>
      </c>
      <c r="BM285" s="3">
        <f>VLOOKUP(A285,'BalanceSheet 15-8-19'!$A$11:$CN$476,65,FALSE)</f>
        <v>0</v>
      </c>
      <c r="BN285" s="3">
        <f>VLOOKUP(A285,'BalanceSheet 15-8-19'!$A$11:$CN$476,66,FALSE)</f>
        <v>0</v>
      </c>
      <c r="BO285" s="3">
        <f>VLOOKUP(A285,'BalanceSheet 15-8-19'!$A$11:$CN$476,67,FALSE)</f>
        <v>0</v>
      </c>
      <c r="BP285" s="3">
        <f>VLOOKUP(A285,'BalanceSheet 15-8-19'!$A$11:$CN$476,68,FALSE)</f>
        <v>0</v>
      </c>
      <c r="BQ285" s="3">
        <f>VLOOKUP(A285,'BalanceSheet 15-8-19'!$A$11:$CN$476,69,FALSE)</f>
        <v>0</v>
      </c>
      <c r="BR285" s="3">
        <f>VLOOKUP(A285,'BalanceSheet 15-8-19'!$A$11:$CN$476,70,FALSE)</f>
        <v>0</v>
      </c>
      <c r="BS285" s="3">
        <f>VLOOKUP(A285,'BalanceSheet 15-8-19'!$A$11:$CN$476,71,FALSE)</f>
        <v>0</v>
      </c>
      <c r="BT285" s="3">
        <f>VLOOKUP(A285,'BalanceSheet 15-8-19'!$A$11:$CN$476,72,FALSE)</f>
        <v>0</v>
      </c>
      <c r="BU285" s="3">
        <f>VLOOKUP(A285,'BalanceSheet 15-8-19'!$A$11:$CN$476,73,FALSE)</f>
        <v>0</v>
      </c>
      <c r="BV285" s="3">
        <f>VLOOKUP(A285,'BalanceSheet 15-8-19'!$A$11:$CN$476,74,FALSE)</f>
        <v>0</v>
      </c>
      <c r="BW285" s="3">
        <f>VLOOKUP(A285,'BalanceSheet 15-8-19'!$A$11:$CN$476,75,FALSE)</f>
        <v>0</v>
      </c>
      <c r="BX285" s="3">
        <f>VLOOKUP(A285,'BalanceSheet 15-8-19'!$A$11:$CN$476,76,FALSE)</f>
        <v>0</v>
      </c>
      <c r="BY285" s="3">
        <f>VLOOKUP(A285,'BalanceSheet 15-8-19'!$A$11:$CN$476,77,FALSE)</f>
        <v>0</v>
      </c>
      <c r="BZ285" s="3">
        <f>VLOOKUP(A285,'BalanceSheet 15-8-19'!$A$11:$CN$476,78,FALSE)</f>
        <v>0</v>
      </c>
      <c r="CA285" s="3">
        <f>VLOOKUP(A285,'BalanceSheet 15-8-19'!$A$11:$CN$476,79,FALSE)</f>
        <v>0</v>
      </c>
      <c r="CB285" s="3">
        <f>VLOOKUP(A285,'BalanceSheet 15-8-19'!$A$11:$CN$476,80,FALSE)</f>
        <v>0</v>
      </c>
      <c r="CC285" s="3">
        <f>VLOOKUP(A285,'BalanceSheet 15-8-19'!$A$11:$CN$476,81,FALSE)</f>
        <v>0</v>
      </c>
      <c r="CD285" s="3">
        <f>VLOOKUP(A285,'BalanceSheet 15-8-19'!$A$11:$CN$476,82,FALSE)</f>
        <v>0</v>
      </c>
      <c r="CE285" s="3">
        <f>VLOOKUP(A285,'BalanceSheet 15-8-19'!$A$11:$CN$476,83,FALSE)</f>
        <v>0</v>
      </c>
      <c r="CF285" s="3">
        <f>VLOOKUP(A285,'BalanceSheet 15-8-19'!$A$11:$CN$476,84,FALSE)</f>
        <v>0</v>
      </c>
      <c r="CG285" s="3">
        <f>VLOOKUP(A285,'BalanceSheet 15-8-19'!$A$11:$CN$476,85,FALSE)</f>
        <v>0</v>
      </c>
      <c r="CH285" s="3">
        <f>VLOOKUP(A285,'BalanceSheet 15-8-19'!$A$11:$CN$476,86,FALSE)</f>
        <v>0</v>
      </c>
      <c r="CI285" s="3">
        <f>VLOOKUP(A285,'BalanceSheet 15-8-19'!$A$11:$CN$476,87,FALSE)</f>
        <v>0</v>
      </c>
      <c r="CJ285" s="3">
        <f>VLOOKUP(A285,'BalanceSheet 15-8-19'!$A$11:$CN$476,88,FALSE)</f>
        <v>0</v>
      </c>
      <c r="CK285" s="3">
        <f>VLOOKUP(A285,'BalanceSheet 15-8-19'!$A$11:$CN$476,89,FALSE)</f>
        <v>0</v>
      </c>
      <c r="CL285" s="3">
        <f>VLOOKUP(A285,'BalanceSheet 15-8-19'!$A$11:$CN$476,90,FALSE)</f>
        <v>0</v>
      </c>
      <c r="CM285" s="3">
        <f>VLOOKUP(A285,'BalanceSheet 15-8-19'!$A$11:$CN$476,91,FALSE)</f>
        <v>0</v>
      </c>
      <c r="CN285" s="3">
        <f>VLOOKUP(A285,'BalanceSheet 15-8-19'!$A$11:$CS$476,92,FALSE)</f>
        <v>0</v>
      </c>
      <c r="CO285" s="3">
        <f>VLOOKUP(A285,'BalanceSheet 15-8-19'!$A$11:$CS$476,93,FALSE)</f>
        <v>0</v>
      </c>
      <c r="CP285" s="3">
        <f>VLOOKUP(A285,'BalanceSheet 15-8-19'!$A$11:$CS$476,94,FALSE)</f>
        <v>0</v>
      </c>
      <c r="CQ285" s="3">
        <f>VLOOKUP(A285,'BalanceSheet 15-8-19'!$A$11:$CS$476,95,FALSE)</f>
        <v>0</v>
      </c>
      <c r="CR285" s="3">
        <f>VLOOKUP(A285,'BalanceSheet 15-8-19'!$A$11:$CS$476,96,FALSE)</f>
        <v>0</v>
      </c>
      <c r="CS285" s="3">
        <f t="shared" si="26"/>
        <v>0</v>
      </c>
      <c r="CU285" s="19">
        <f>CS285-('BalanceSheet 15-8-19'!CS285-'BalanceSheet 15-8-19'!CV285-'BalanceSheet 15-8-19'!CW285)</f>
        <v>0</v>
      </c>
      <c r="CW285" s="132">
        <f t="shared" si="27"/>
        <v>0</v>
      </c>
      <c r="CZ285" s="148">
        <f>HLOOKUP(A285,CJE!$I$5:$TV$2054,2050, FALSE)</f>
        <v>0</v>
      </c>
      <c r="DB285" s="148">
        <f t="shared" si="28"/>
        <v>0</v>
      </c>
    </row>
    <row r="286" spans="1:108" x14ac:dyDescent="0.2">
      <c r="A286" s="3" t="str">
        <f>'BalanceSheet 15-8-19'!A286</f>
        <v>300-101-67 - Investment in Subsidiary : Property Access Malaysia</v>
      </c>
      <c r="B286" s="3">
        <f>VLOOKUP(A286,'BalanceSheet 15-8-19'!$A$11:$CN$476,2,FALSE)</f>
        <v>0</v>
      </c>
      <c r="C286" s="3">
        <f>VLOOKUP(A286,'BalanceSheet 15-8-19'!$A$11:$CN$476,3,FALSE)</f>
        <v>0</v>
      </c>
      <c r="D286" s="3">
        <f>VLOOKUP(A286,'BalanceSheet 15-8-19'!$A$11:$CN$476,4,FALSE)</f>
        <v>0</v>
      </c>
      <c r="E286" s="3">
        <f>VLOOKUP(A286,'BalanceSheet 15-8-19'!$A$11:$CN$476,5,FALSE)</f>
        <v>0</v>
      </c>
      <c r="F286" s="3">
        <f>VLOOKUP(A286,'BalanceSheet 15-8-19'!$A$11:$CN$476,6,FALSE)</f>
        <v>0</v>
      </c>
      <c r="G286" s="3">
        <f>VLOOKUP(A286,'BalanceSheet 15-8-19'!$A$11:$CN$476,7,FALSE)</f>
        <v>0</v>
      </c>
      <c r="H286" s="3">
        <f>VLOOKUP(A286,'BalanceSheet 15-8-19'!$A$11:$CN$476,8,FALSE)</f>
        <v>0</v>
      </c>
      <c r="I286" s="3">
        <f>VLOOKUP(A286,'BalanceSheet 15-8-19'!$A$11:$CN$476,9,FALSE)</f>
        <v>0</v>
      </c>
      <c r="J286" s="3"/>
      <c r="K286" s="3">
        <f>VLOOKUP(A286,'BalanceSheet 15-8-19'!$A$11:$CN$476,11,FALSE)</f>
        <v>0</v>
      </c>
      <c r="L286" s="3">
        <f>VLOOKUP(A286,'BalanceSheet 15-8-19'!$A$11:$CN$476,12,FALSE)</f>
        <v>0</v>
      </c>
      <c r="M286" s="3">
        <f>VLOOKUP(A286,'BalanceSheet 15-8-19'!$A$11:$CN$476,13,FALSE)</f>
        <v>0</v>
      </c>
      <c r="N286" s="3">
        <f>VLOOKUP(A286,'BalanceSheet 15-8-19'!$A$11:$CN$476,14,FALSE)</f>
        <v>0</v>
      </c>
      <c r="O286" s="3">
        <f>VLOOKUP(A286,'BalanceSheet 15-8-19'!$A$11:$CN$476,15,FALSE)</f>
        <v>0</v>
      </c>
      <c r="P286" s="3">
        <f>VLOOKUP(A286,'BalanceSheet 15-8-19'!$A$11:$CN$476,16,FALSE)</f>
        <v>0</v>
      </c>
      <c r="Q286" s="3">
        <f>VLOOKUP(A286,'BalanceSheet 15-8-19'!$A$11:$CN$476,17,FALSE)</f>
        <v>0</v>
      </c>
      <c r="R286" s="3">
        <f>VLOOKUP(A286,'BalanceSheet 15-8-19'!$A$11:$CN$476,18,FALSE)</f>
        <v>0</v>
      </c>
      <c r="S286" s="3">
        <f>VLOOKUP(A286,'BalanceSheet 15-8-19'!$A$11:$CN$476,19,FALSE)</f>
        <v>0</v>
      </c>
      <c r="T286" s="3">
        <f>VLOOKUP(A286,'BalanceSheet 15-8-19'!$A$11:$CN$476,20,FALSE)</f>
        <v>0</v>
      </c>
      <c r="U286" s="3">
        <f>VLOOKUP(A286,'BalanceSheet 15-8-19'!$A$11:$CN$476,21,FALSE)</f>
        <v>0</v>
      </c>
      <c r="V286" s="3">
        <f>VLOOKUP(A286,'BalanceSheet 15-8-19'!$A$11:$CN$476,22,FALSE)</f>
        <v>0</v>
      </c>
      <c r="W286" s="3">
        <f>VLOOKUP(A286,'BalanceSheet 15-8-19'!$A$11:$CN$476,23,FALSE)</f>
        <v>0</v>
      </c>
      <c r="X286" s="3">
        <f>VLOOKUP(A286,'BalanceSheet 15-8-19'!$A$11:$CN$476,24,FALSE)</f>
        <v>0</v>
      </c>
      <c r="Y286" s="3">
        <f>VLOOKUP(A286,'BalanceSheet 15-8-19'!$A$11:$CN$476,25,FALSE)</f>
        <v>0</v>
      </c>
      <c r="Z286" s="3">
        <f>VLOOKUP(A286,'BalanceSheet 15-8-19'!$A$11:$CN$476,26,FALSE)</f>
        <v>0</v>
      </c>
      <c r="AA286" s="3">
        <f>VLOOKUP(A286,'BalanceSheet 15-8-19'!$A$11:$CN$476,27,FALSE)</f>
        <v>0</v>
      </c>
      <c r="AB286" s="3">
        <f>VLOOKUP(A286,'BalanceSheet 15-8-19'!$A$11:$CN$476,28,FALSE)</f>
        <v>0</v>
      </c>
      <c r="AC286" s="3">
        <f>VLOOKUP(A286,'BalanceSheet 15-8-19'!$A$11:$CN$476,29,FALSE)</f>
        <v>0</v>
      </c>
      <c r="AD286" s="3">
        <f>VLOOKUP(A286,'BalanceSheet 15-8-19'!$A$11:$CN$476,30,FALSE)</f>
        <v>0</v>
      </c>
      <c r="AE286" s="3">
        <f>VLOOKUP(A286,'BalanceSheet 15-8-19'!$A$11:$CN$476,31,FALSE)</f>
        <v>0</v>
      </c>
      <c r="AF286" s="3">
        <f>VLOOKUP(A286,'BalanceSheet 15-8-19'!$A$11:$CN$476,32,FALSE)</f>
        <v>0</v>
      </c>
      <c r="AG286" s="3">
        <f>VLOOKUP(A286,'BalanceSheet 15-8-19'!$A$11:$CN$476,33,FALSE)</f>
        <v>0</v>
      </c>
      <c r="AH286" s="3">
        <f>VLOOKUP(A286,'BalanceSheet 15-8-19'!$A$11:$CN$476,34,FALSE)</f>
        <v>0</v>
      </c>
      <c r="AI286" s="3">
        <f>VLOOKUP(A286,'BalanceSheet 15-8-19'!$A$11:$CN$476,35,FALSE)</f>
        <v>0</v>
      </c>
      <c r="AJ286" s="3">
        <f>VLOOKUP(A286,'BalanceSheet 15-8-19'!$A$11:$CN$476,36,FALSE)</f>
        <v>0</v>
      </c>
      <c r="AK286" s="3">
        <f>VLOOKUP(A286,'BalanceSheet 15-8-19'!$A$11:$CN$476,37,FALSE)</f>
        <v>0</v>
      </c>
      <c r="AL286" s="3">
        <f>VLOOKUP(A286,'BalanceSheet 15-8-19'!$A$11:$CN$476,38,FALSE)</f>
        <v>0</v>
      </c>
      <c r="AM286" s="3">
        <f>VLOOKUP(A286,'BalanceSheet 15-8-19'!$A$11:$CN$476,39,FALSE)</f>
        <v>0</v>
      </c>
      <c r="AN286" s="3">
        <f>VLOOKUP(A286,'BalanceSheet 15-8-19'!$A$11:$CN$476,40,FALSE)</f>
        <v>0</v>
      </c>
      <c r="AO286" s="3">
        <f>VLOOKUP(A286,'BalanceSheet 15-8-19'!$A$11:$CN$476,41,FALSE)</f>
        <v>0</v>
      </c>
      <c r="AP286" s="3">
        <f>VLOOKUP(A286,'BalanceSheet 15-8-19'!$A$11:$CN$476,42,FALSE)</f>
        <v>0</v>
      </c>
      <c r="AQ286" s="3">
        <f>VLOOKUP(A286,'BalanceSheet 15-8-19'!$A$11:$CN$476,43,FALSE)</f>
        <v>0</v>
      </c>
      <c r="AR286" s="3">
        <f>VLOOKUP(A286,'BalanceSheet 15-8-19'!$A$11:$CN$476,44,FALSE)</f>
        <v>0</v>
      </c>
      <c r="AS286" s="3">
        <f>VLOOKUP(A286,'BalanceSheet 15-8-19'!$A$11:$CN$476,45,FALSE)</f>
        <v>0</v>
      </c>
      <c r="AT286" s="3">
        <f>VLOOKUP(A286,'BalanceSheet 15-8-19'!$A$11:$CN$476,46,FALSE)</f>
        <v>0</v>
      </c>
      <c r="AU286" s="3">
        <f>VLOOKUP(A286,'BalanceSheet 15-8-19'!$A$11:$CN$476,47,FALSE)</f>
        <v>0</v>
      </c>
      <c r="AV286" s="3">
        <f>VLOOKUP(A286,'BalanceSheet 15-8-19'!$A$11:$CN$476,48,FALSE)</f>
        <v>0</v>
      </c>
      <c r="AW286" s="3">
        <f>VLOOKUP(A286,'BalanceSheet 15-8-19'!$A$11:$CN$476,49,FALSE)</f>
        <v>0</v>
      </c>
      <c r="AX286" s="3">
        <f>VLOOKUP(A286,'BalanceSheet 15-8-19'!$A$11:$CN$476,50,FALSE)</f>
        <v>0</v>
      </c>
      <c r="AY286" s="3">
        <f>VLOOKUP(A286,'BalanceSheet 15-8-19'!$A$11:$CN$476,51,FALSE)</f>
        <v>0</v>
      </c>
      <c r="AZ286" s="3">
        <f>VLOOKUP(A286,'BalanceSheet 15-8-19'!$A$11:$CN$476,52,FALSE)</f>
        <v>0</v>
      </c>
      <c r="BA286" s="3">
        <f>VLOOKUP(A286,'BalanceSheet 15-8-19'!$A$11:$CN$476,53,FALSE)</f>
        <v>0</v>
      </c>
      <c r="BB286" s="3">
        <f>VLOOKUP(A286,'BalanceSheet 15-8-19'!$A$11:$CN$476,54,FALSE)</f>
        <v>0</v>
      </c>
      <c r="BC286" s="3">
        <f>VLOOKUP(A286,'BalanceSheet 15-8-19'!$A$11:$CN$476,55,FALSE)</f>
        <v>0</v>
      </c>
      <c r="BD286" s="3">
        <f>VLOOKUP(A286,'BalanceSheet 15-8-19'!$A$11:$CN$476,56,FALSE)</f>
        <v>0</v>
      </c>
      <c r="BE286" s="3">
        <f>VLOOKUP(A286,'BalanceSheet 15-8-19'!$A$11:$CN$476,57,FALSE)</f>
        <v>0</v>
      </c>
      <c r="BF286" s="3">
        <f>VLOOKUP(A286,'BalanceSheet 15-8-19'!$A$11:$CN$476,58,FALSE)</f>
        <v>0</v>
      </c>
      <c r="BG286" s="12">
        <f>VLOOKUP(A286,'BalanceSheet 15-8-19'!$A$11:$CN$476,59,FALSE)</f>
        <v>0</v>
      </c>
      <c r="BH286" s="3">
        <f>VLOOKUP(A286,'BalanceSheet 15-8-19'!$A$11:$CN$476,60,FALSE)</f>
        <v>0</v>
      </c>
      <c r="BI286" s="3">
        <f>VLOOKUP(A286,'BalanceSheet 15-8-19'!$A$11:$CN$476,61,FALSE)</f>
        <v>0</v>
      </c>
      <c r="BJ286" s="3">
        <f>VLOOKUP(A286,'BalanceSheet 15-8-19'!$A$11:$CN$476,62,FALSE)</f>
        <v>0</v>
      </c>
      <c r="BK286" s="3"/>
      <c r="BL286" s="3">
        <f>VLOOKUP(A286,'BalanceSheet 15-8-19'!$A$11:$CN$476,64,FALSE)</f>
        <v>0</v>
      </c>
      <c r="BM286" s="3">
        <f>VLOOKUP(A286,'BalanceSheet 15-8-19'!$A$11:$CN$476,65,FALSE)</f>
        <v>0</v>
      </c>
      <c r="BN286" s="3">
        <f>VLOOKUP(A286,'BalanceSheet 15-8-19'!$A$11:$CN$476,66,FALSE)</f>
        <v>0</v>
      </c>
      <c r="BO286" s="3">
        <f>VLOOKUP(A286,'BalanceSheet 15-8-19'!$A$11:$CN$476,67,FALSE)</f>
        <v>0</v>
      </c>
      <c r="BP286" s="3">
        <f>VLOOKUP(A286,'BalanceSheet 15-8-19'!$A$11:$CN$476,68,FALSE)</f>
        <v>0</v>
      </c>
      <c r="BQ286" s="3">
        <f>VLOOKUP(A286,'BalanceSheet 15-8-19'!$A$11:$CN$476,69,FALSE)</f>
        <v>0</v>
      </c>
      <c r="BR286" s="3">
        <f>VLOOKUP(A286,'BalanceSheet 15-8-19'!$A$11:$CN$476,70,FALSE)</f>
        <v>0</v>
      </c>
      <c r="BS286" s="3">
        <f>VLOOKUP(A286,'BalanceSheet 15-8-19'!$A$11:$CN$476,71,FALSE)</f>
        <v>0</v>
      </c>
      <c r="BT286" s="3">
        <f>VLOOKUP(A286,'BalanceSheet 15-8-19'!$A$11:$CN$476,72,FALSE)</f>
        <v>0</v>
      </c>
      <c r="BU286" s="3">
        <f>VLOOKUP(A286,'BalanceSheet 15-8-19'!$A$11:$CN$476,73,FALSE)</f>
        <v>0</v>
      </c>
      <c r="BV286" s="3">
        <f>VLOOKUP(A286,'BalanceSheet 15-8-19'!$A$11:$CN$476,74,FALSE)</f>
        <v>0</v>
      </c>
      <c r="BW286" s="3">
        <f>VLOOKUP(A286,'BalanceSheet 15-8-19'!$A$11:$CN$476,75,FALSE)</f>
        <v>0</v>
      </c>
      <c r="BX286" s="3">
        <f>VLOOKUP(A286,'BalanceSheet 15-8-19'!$A$11:$CN$476,76,FALSE)</f>
        <v>0</v>
      </c>
      <c r="BY286" s="3">
        <f>VLOOKUP(A286,'BalanceSheet 15-8-19'!$A$11:$CN$476,77,FALSE)</f>
        <v>0</v>
      </c>
      <c r="BZ286" s="3">
        <f>VLOOKUP(A286,'BalanceSheet 15-8-19'!$A$11:$CN$476,78,FALSE)</f>
        <v>0</v>
      </c>
      <c r="CA286" s="3">
        <f>VLOOKUP(A286,'BalanceSheet 15-8-19'!$A$11:$CN$476,79,FALSE)</f>
        <v>0</v>
      </c>
      <c r="CB286" s="3">
        <f>VLOOKUP(A286,'BalanceSheet 15-8-19'!$A$11:$CN$476,80,FALSE)</f>
        <v>0</v>
      </c>
      <c r="CC286" s="3">
        <f>VLOOKUP(A286,'BalanceSheet 15-8-19'!$A$11:$CN$476,81,FALSE)</f>
        <v>0</v>
      </c>
      <c r="CD286" s="3">
        <f>VLOOKUP(A286,'BalanceSheet 15-8-19'!$A$11:$CN$476,82,FALSE)</f>
        <v>0</v>
      </c>
      <c r="CE286" s="3">
        <f>VLOOKUP(A286,'BalanceSheet 15-8-19'!$A$11:$CN$476,83,FALSE)</f>
        <v>0</v>
      </c>
      <c r="CF286" s="3">
        <f>VLOOKUP(A286,'BalanceSheet 15-8-19'!$A$11:$CN$476,84,FALSE)</f>
        <v>0</v>
      </c>
      <c r="CG286" s="3">
        <f>VLOOKUP(A286,'BalanceSheet 15-8-19'!$A$11:$CN$476,85,FALSE)</f>
        <v>0</v>
      </c>
      <c r="CH286" s="3">
        <f>VLOOKUP(A286,'BalanceSheet 15-8-19'!$A$11:$CN$476,86,FALSE)</f>
        <v>0</v>
      </c>
      <c r="CI286" s="3">
        <f>VLOOKUP(A286,'BalanceSheet 15-8-19'!$A$11:$CN$476,87,FALSE)</f>
        <v>0</v>
      </c>
      <c r="CJ286" s="3">
        <f>VLOOKUP(A286,'BalanceSheet 15-8-19'!$A$11:$CN$476,88,FALSE)</f>
        <v>0</v>
      </c>
      <c r="CK286" s="3">
        <f>VLOOKUP(A286,'BalanceSheet 15-8-19'!$A$11:$CN$476,89,FALSE)</f>
        <v>0</v>
      </c>
      <c r="CL286" s="3">
        <f>VLOOKUP(A286,'BalanceSheet 15-8-19'!$A$11:$CN$476,90,FALSE)</f>
        <v>0</v>
      </c>
      <c r="CM286" s="3">
        <f>VLOOKUP(A286,'BalanceSheet 15-8-19'!$A$11:$CN$476,91,FALSE)</f>
        <v>0</v>
      </c>
      <c r="CN286" s="3">
        <f>VLOOKUP(A286,'BalanceSheet 15-8-19'!$A$11:$CS$476,92,FALSE)</f>
        <v>0</v>
      </c>
      <c r="CO286" s="3">
        <f>VLOOKUP(A286,'BalanceSheet 15-8-19'!$A$11:$CS$476,93,FALSE)</f>
        <v>0</v>
      </c>
      <c r="CP286" s="3">
        <f>VLOOKUP(A286,'BalanceSheet 15-8-19'!$A$11:$CS$476,94,FALSE)</f>
        <v>0</v>
      </c>
      <c r="CQ286" s="3">
        <f>VLOOKUP(A286,'BalanceSheet 15-8-19'!$A$11:$CS$476,95,FALSE)</f>
        <v>0</v>
      </c>
      <c r="CR286" s="3">
        <f>VLOOKUP(A286,'BalanceSheet 15-8-19'!$A$11:$CS$476,96,FALSE)</f>
        <v>0</v>
      </c>
      <c r="CS286" s="3">
        <f t="shared" si="26"/>
        <v>0</v>
      </c>
      <c r="CU286" s="19">
        <f>CS286-('BalanceSheet 15-8-19'!CS286-'BalanceSheet 15-8-19'!CV286-'BalanceSheet 15-8-19'!CW286)</f>
        <v>0</v>
      </c>
      <c r="CW286" s="132">
        <f t="shared" si="27"/>
        <v>0</v>
      </c>
      <c r="CZ286" s="148">
        <f>HLOOKUP(A286,CJE!$I$5:$TV$2054,2050, FALSE)</f>
        <v>-1473544.1579964501</v>
      </c>
      <c r="DB286" s="148">
        <f t="shared" si="28"/>
        <v>-1473544.1579964501</v>
      </c>
    </row>
    <row r="287" spans="1:108" x14ac:dyDescent="0.2">
      <c r="A287" s="3" t="str">
        <f>'BalanceSheet 15-8-19'!A287</f>
        <v>300-101-68 - Next Research Lab Co, Ltd</v>
      </c>
      <c r="B287" s="3">
        <f>VLOOKUP(A287,'BalanceSheet 15-8-19'!$A$11:$CN$476,2,FALSE)</f>
        <v>0</v>
      </c>
      <c r="C287" s="3">
        <f>VLOOKUP(A287,'BalanceSheet 15-8-19'!$A$11:$CN$476,3,FALSE)</f>
        <v>0</v>
      </c>
      <c r="D287" s="3">
        <f>VLOOKUP(A287,'BalanceSheet 15-8-19'!$A$11:$CN$476,4,FALSE)</f>
        <v>0</v>
      </c>
      <c r="E287" s="3">
        <f>VLOOKUP(A287,'BalanceSheet 15-8-19'!$A$11:$CN$476,5,FALSE)</f>
        <v>0</v>
      </c>
      <c r="F287" s="3">
        <f>VLOOKUP(A287,'BalanceSheet 15-8-19'!$A$11:$CN$476,6,FALSE)</f>
        <v>0</v>
      </c>
      <c r="G287" s="3">
        <f>VLOOKUP(A287,'BalanceSheet 15-8-19'!$A$11:$CN$476,7,FALSE)</f>
        <v>0</v>
      </c>
      <c r="H287" s="3">
        <f>VLOOKUP(A287,'BalanceSheet 15-8-19'!$A$11:$CN$476,8,FALSE)</f>
        <v>0</v>
      </c>
      <c r="I287" s="3">
        <f>VLOOKUP(A287,'BalanceSheet 15-8-19'!$A$11:$CN$476,9,FALSE)</f>
        <v>0</v>
      </c>
      <c r="J287" s="3"/>
      <c r="K287" s="3">
        <f>VLOOKUP(A287,'BalanceSheet 15-8-19'!$A$11:$CN$476,11,FALSE)</f>
        <v>0</v>
      </c>
      <c r="L287" s="3">
        <f>VLOOKUP(A287,'BalanceSheet 15-8-19'!$A$11:$CN$476,12,FALSE)</f>
        <v>0</v>
      </c>
      <c r="M287" s="3">
        <f>VLOOKUP(A287,'BalanceSheet 15-8-19'!$A$11:$CN$476,13,FALSE)</f>
        <v>0</v>
      </c>
      <c r="N287" s="3">
        <f>VLOOKUP(A287,'BalanceSheet 15-8-19'!$A$11:$CN$476,14,FALSE)</f>
        <v>0</v>
      </c>
      <c r="O287" s="3">
        <f>VLOOKUP(A287,'BalanceSheet 15-8-19'!$A$11:$CN$476,15,FALSE)</f>
        <v>0</v>
      </c>
      <c r="P287" s="3">
        <f>VLOOKUP(A287,'BalanceSheet 15-8-19'!$A$11:$CN$476,16,FALSE)</f>
        <v>0</v>
      </c>
      <c r="Q287" s="3">
        <f>VLOOKUP(A287,'BalanceSheet 15-8-19'!$A$11:$CN$476,17,FALSE)</f>
        <v>0</v>
      </c>
      <c r="R287" s="3">
        <f>VLOOKUP(A287,'BalanceSheet 15-8-19'!$A$11:$CN$476,18,FALSE)</f>
        <v>0</v>
      </c>
      <c r="S287" s="3">
        <f>VLOOKUP(A287,'BalanceSheet 15-8-19'!$A$11:$CN$476,19,FALSE)</f>
        <v>0</v>
      </c>
      <c r="T287" s="3">
        <f>VLOOKUP(A287,'BalanceSheet 15-8-19'!$A$11:$CN$476,20,FALSE)</f>
        <v>0</v>
      </c>
      <c r="U287" s="3">
        <f>VLOOKUP(A287,'BalanceSheet 15-8-19'!$A$11:$CN$476,21,FALSE)</f>
        <v>0</v>
      </c>
      <c r="V287" s="3">
        <f>VLOOKUP(A287,'BalanceSheet 15-8-19'!$A$11:$CN$476,22,FALSE)</f>
        <v>0</v>
      </c>
      <c r="W287" s="3">
        <f>VLOOKUP(A287,'BalanceSheet 15-8-19'!$A$11:$CN$476,23,FALSE)</f>
        <v>0</v>
      </c>
      <c r="X287" s="3">
        <f>VLOOKUP(A287,'BalanceSheet 15-8-19'!$A$11:$CN$476,24,FALSE)</f>
        <v>0</v>
      </c>
      <c r="Y287" s="3">
        <f>VLOOKUP(A287,'BalanceSheet 15-8-19'!$A$11:$CN$476,25,FALSE)</f>
        <v>0</v>
      </c>
      <c r="Z287" s="3">
        <f>VLOOKUP(A287,'BalanceSheet 15-8-19'!$A$11:$CN$476,26,FALSE)</f>
        <v>0</v>
      </c>
      <c r="AA287" s="3">
        <f>VLOOKUP(A287,'BalanceSheet 15-8-19'!$A$11:$CN$476,27,FALSE)</f>
        <v>0</v>
      </c>
      <c r="AB287" s="3">
        <f>VLOOKUP(A287,'BalanceSheet 15-8-19'!$A$11:$CN$476,28,FALSE)</f>
        <v>0</v>
      </c>
      <c r="AC287" s="3">
        <f>VLOOKUP(A287,'BalanceSheet 15-8-19'!$A$11:$CN$476,29,FALSE)</f>
        <v>0</v>
      </c>
      <c r="AD287" s="3">
        <f>VLOOKUP(A287,'BalanceSheet 15-8-19'!$A$11:$CN$476,30,FALSE)</f>
        <v>0</v>
      </c>
      <c r="AE287" s="3">
        <f>VLOOKUP(A287,'BalanceSheet 15-8-19'!$A$11:$CN$476,31,FALSE)</f>
        <v>0</v>
      </c>
      <c r="AF287" s="3">
        <f>VLOOKUP(A287,'BalanceSheet 15-8-19'!$A$11:$CN$476,32,FALSE)</f>
        <v>0</v>
      </c>
      <c r="AG287" s="3">
        <f>VLOOKUP(A287,'BalanceSheet 15-8-19'!$A$11:$CN$476,33,FALSE)</f>
        <v>0</v>
      </c>
      <c r="AH287" s="3">
        <f>VLOOKUP(A287,'BalanceSheet 15-8-19'!$A$11:$CN$476,34,FALSE)</f>
        <v>0</v>
      </c>
      <c r="AI287" s="3">
        <f>VLOOKUP(A287,'BalanceSheet 15-8-19'!$A$11:$CN$476,35,FALSE)</f>
        <v>0</v>
      </c>
      <c r="AJ287" s="3">
        <f>VLOOKUP(A287,'BalanceSheet 15-8-19'!$A$11:$CN$476,36,FALSE)</f>
        <v>0</v>
      </c>
      <c r="AK287" s="3">
        <f>VLOOKUP(A287,'BalanceSheet 15-8-19'!$A$11:$CN$476,37,FALSE)</f>
        <v>0</v>
      </c>
      <c r="AL287" s="3">
        <f>VLOOKUP(A287,'BalanceSheet 15-8-19'!$A$11:$CN$476,38,FALSE)</f>
        <v>0</v>
      </c>
      <c r="AM287" s="3">
        <f>VLOOKUP(A287,'BalanceSheet 15-8-19'!$A$11:$CN$476,39,FALSE)</f>
        <v>0</v>
      </c>
      <c r="AN287" s="3">
        <f>VLOOKUP(A287,'BalanceSheet 15-8-19'!$A$11:$CN$476,40,FALSE)</f>
        <v>0</v>
      </c>
      <c r="AO287" s="3">
        <f>VLOOKUP(A287,'BalanceSheet 15-8-19'!$A$11:$CN$476,41,FALSE)</f>
        <v>0</v>
      </c>
      <c r="AP287" s="3">
        <f>VLOOKUP(A287,'BalanceSheet 15-8-19'!$A$11:$CN$476,42,FALSE)</f>
        <v>0</v>
      </c>
      <c r="AQ287" s="3">
        <f>VLOOKUP(A287,'BalanceSheet 15-8-19'!$A$11:$CN$476,43,FALSE)</f>
        <v>0</v>
      </c>
      <c r="AR287" s="3">
        <f>VLOOKUP(A287,'BalanceSheet 15-8-19'!$A$11:$CN$476,44,FALSE)</f>
        <v>0</v>
      </c>
      <c r="AS287" s="3">
        <f>VLOOKUP(A287,'BalanceSheet 15-8-19'!$A$11:$CN$476,45,FALSE)</f>
        <v>0</v>
      </c>
      <c r="AT287" s="3">
        <f>VLOOKUP(A287,'BalanceSheet 15-8-19'!$A$11:$CN$476,46,FALSE)</f>
        <v>0</v>
      </c>
      <c r="AU287" s="3">
        <f>VLOOKUP(A287,'BalanceSheet 15-8-19'!$A$11:$CN$476,47,FALSE)</f>
        <v>0</v>
      </c>
      <c r="AV287" s="3">
        <f>VLOOKUP(A287,'BalanceSheet 15-8-19'!$A$11:$CN$476,48,FALSE)</f>
        <v>0</v>
      </c>
      <c r="AW287" s="3">
        <f>VLOOKUP(A287,'BalanceSheet 15-8-19'!$A$11:$CN$476,49,FALSE)</f>
        <v>0</v>
      </c>
      <c r="AX287" s="3">
        <f>VLOOKUP(A287,'BalanceSheet 15-8-19'!$A$11:$CN$476,50,FALSE)</f>
        <v>0</v>
      </c>
      <c r="AY287" s="3">
        <f>VLOOKUP(A287,'BalanceSheet 15-8-19'!$A$11:$CN$476,51,FALSE)</f>
        <v>0</v>
      </c>
      <c r="AZ287" s="3">
        <f>VLOOKUP(A287,'BalanceSheet 15-8-19'!$A$11:$CN$476,52,FALSE)</f>
        <v>0</v>
      </c>
      <c r="BA287" s="3">
        <f>VLOOKUP(A287,'BalanceSheet 15-8-19'!$A$11:$CN$476,53,FALSE)</f>
        <v>0</v>
      </c>
      <c r="BB287" s="3">
        <f>VLOOKUP(A287,'BalanceSheet 15-8-19'!$A$11:$CN$476,54,FALSE)</f>
        <v>0</v>
      </c>
      <c r="BC287" s="3">
        <f>VLOOKUP(A287,'BalanceSheet 15-8-19'!$A$11:$CN$476,55,FALSE)</f>
        <v>0</v>
      </c>
      <c r="BD287" s="3">
        <f>VLOOKUP(A287,'BalanceSheet 15-8-19'!$A$11:$CN$476,56,FALSE)</f>
        <v>0</v>
      </c>
      <c r="BE287" s="3">
        <f>VLOOKUP(A287,'BalanceSheet 15-8-19'!$A$11:$CN$476,57,FALSE)</f>
        <v>0</v>
      </c>
      <c r="BF287" s="3">
        <f>VLOOKUP(A287,'BalanceSheet 15-8-19'!$A$11:$CN$476,58,FALSE)</f>
        <v>0</v>
      </c>
      <c r="BG287" s="12">
        <f>VLOOKUP(A287,'BalanceSheet 15-8-19'!$A$11:$CN$476,59,FALSE)</f>
        <v>0</v>
      </c>
      <c r="BH287" s="3">
        <f>VLOOKUP(A287,'BalanceSheet 15-8-19'!$A$11:$CN$476,60,FALSE)</f>
        <v>0</v>
      </c>
      <c r="BI287" s="3">
        <f>VLOOKUP(A287,'BalanceSheet 15-8-19'!$A$11:$CN$476,61,FALSE)</f>
        <v>0</v>
      </c>
      <c r="BJ287" s="3">
        <f>VLOOKUP(A287,'BalanceSheet 15-8-19'!$A$11:$CN$476,62,FALSE)</f>
        <v>0</v>
      </c>
      <c r="BK287" s="3"/>
      <c r="BL287" s="3">
        <f>VLOOKUP(A287,'BalanceSheet 15-8-19'!$A$11:$CN$476,64,FALSE)</f>
        <v>0</v>
      </c>
      <c r="BM287" s="3">
        <f>VLOOKUP(A287,'BalanceSheet 15-8-19'!$A$11:$CN$476,65,FALSE)</f>
        <v>0</v>
      </c>
      <c r="BN287" s="3">
        <f>VLOOKUP(A287,'BalanceSheet 15-8-19'!$A$11:$CN$476,66,FALSE)</f>
        <v>0</v>
      </c>
      <c r="BO287" s="3">
        <f>VLOOKUP(A287,'BalanceSheet 15-8-19'!$A$11:$CN$476,67,FALSE)</f>
        <v>0</v>
      </c>
      <c r="BP287" s="3">
        <f>VLOOKUP(A287,'BalanceSheet 15-8-19'!$A$11:$CN$476,68,FALSE)</f>
        <v>0</v>
      </c>
      <c r="BQ287" s="3">
        <f>VLOOKUP(A287,'BalanceSheet 15-8-19'!$A$11:$CN$476,69,FALSE)</f>
        <v>0</v>
      </c>
      <c r="BR287" s="3">
        <f>VLOOKUP(A287,'BalanceSheet 15-8-19'!$A$11:$CN$476,70,FALSE)</f>
        <v>0</v>
      </c>
      <c r="BS287" s="3">
        <f>VLOOKUP(A287,'BalanceSheet 15-8-19'!$A$11:$CN$476,71,FALSE)</f>
        <v>0</v>
      </c>
      <c r="BT287" s="3">
        <f>VLOOKUP(A287,'BalanceSheet 15-8-19'!$A$11:$CN$476,72,FALSE)</f>
        <v>0</v>
      </c>
      <c r="BU287" s="3">
        <f>VLOOKUP(A287,'BalanceSheet 15-8-19'!$A$11:$CN$476,73,FALSE)</f>
        <v>0</v>
      </c>
      <c r="BV287" s="3">
        <f>VLOOKUP(A287,'BalanceSheet 15-8-19'!$A$11:$CN$476,74,FALSE)</f>
        <v>0</v>
      </c>
      <c r="BW287" s="3">
        <f>VLOOKUP(A287,'BalanceSheet 15-8-19'!$A$11:$CN$476,75,FALSE)</f>
        <v>0</v>
      </c>
      <c r="BX287" s="3">
        <f>VLOOKUP(A287,'BalanceSheet 15-8-19'!$A$11:$CN$476,76,FALSE)</f>
        <v>0</v>
      </c>
      <c r="BY287" s="3">
        <f>VLOOKUP(A287,'BalanceSheet 15-8-19'!$A$11:$CN$476,77,FALSE)</f>
        <v>0</v>
      </c>
      <c r="BZ287" s="3">
        <f>VLOOKUP(A287,'BalanceSheet 15-8-19'!$A$11:$CN$476,78,FALSE)</f>
        <v>0</v>
      </c>
      <c r="CA287" s="3">
        <f>VLOOKUP(A287,'BalanceSheet 15-8-19'!$A$11:$CN$476,79,FALSE)</f>
        <v>0</v>
      </c>
      <c r="CB287" s="3">
        <f>VLOOKUP(A287,'BalanceSheet 15-8-19'!$A$11:$CN$476,80,FALSE)</f>
        <v>0</v>
      </c>
      <c r="CC287" s="3">
        <f>VLOOKUP(A287,'BalanceSheet 15-8-19'!$A$11:$CN$476,81,FALSE)</f>
        <v>0</v>
      </c>
      <c r="CD287" s="3">
        <f>VLOOKUP(A287,'BalanceSheet 15-8-19'!$A$11:$CN$476,82,FALSE)</f>
        <v>0</v>
      </c>
      <c r="CE287" s="3">
        <f>VLOOKUP(A287,'BalanceSheet 15-8-19'!$A$11:$CN$476,83,FALSE)</f>
        <v>0</v>
      </c>
      <c r="CF287" s="3">
        <f>VLOOKUP(A287,'BalanceSheet 15-8-19'!$A$11:$CN$476,84,FALSE)</f>
        <v>0</v>
      </c>
      <c r="CG287" s="3">
        <f>VLOOKUP(A287,'BalanceSheet 15-8-19'!$A$11:$CN$476,85,FALSE)</f>
        <v>0</v>
      </c>
      <c r="CH287" s="3">
        <f>VLOOKUP(A287,'BalanceSheet 15-8-19'!$A$11:$CN$476,86,FALSE)</f>
        <v>0</v>
      </c>
      <c r="CI287" s="3">
        <f>VLOOKUP(A287,'BalanceSheet 15-8-19'!$A$11:$CN$476,87,FALSE)</f>
        <v>0</v>
      </c>
      <c r="CJ287" s="3">
        <f>VLOOKUP(A287,'BalanceSheet 15-8-19'!$A$11:$CN$476,88,FALSE)</f>
        <v>0</v>
      </c>
      <c r="CK287" s="3">
        <f>VLOOKUP(A287,'BalanceSheet 15-8-19'!$A$11:$CN$476,89,FALSE)</f>
        <v>0</v>
      </c>
      <c r="CL287" s="3">
        <f>VLOOKUP(A287,'BalanceSheet 15-8-19'!$A$11:$CN$476,90,FALSE)</f>
        <v>0</v>
      </c>
      <c r="CM287" s="3">
        <f>VLOOKUP(A287,'BalanceSheet 15-8-19'!$A$11:$CN$476,91,FALSE)</f>
        <v>0</v>
      </c>
      <c r="CN287" s="3">
        <f>VLOOKUP(A287,'BalanceSheet 15-8-19'!$A$11:$CS$476,92,FALSE)</f>
        <v>0</v>
      </c>
      <c r="CO287" s="3">
        <f>VLOOKUP(A287,'BalanceSheet 15-8-19'!$A$11:$CS$476,93,FALSE)</f>
        <v>0</v>
      </c>
      <c r="CP287" s="3">
        <f>VLOOKUP(A287,'BalanceSheet 15-8-19'!$A$11:$CS$476,94,FALSE)</f>
        <v>0</v>
      </c>
      <c r="CQ287" s="3">
        <f>VLOOKUP(A287,'BalanceSheet 15-8-19'!$A$11:$CS$476,95,FALSE)</f>
        <v>0</v>
      </c>
      <c r="CR287" s="3">
        <f>VLOOKUP(A287,'BalanceSheet 15-8-19'!$A$11:$CS$476,96,FALSE)</f>
        <v>0</v>
      </c>
      <c r="CS287" s="3">
        <f t="shared" si="26"/>
        <v>0</v>
      </c>
      <c r="CU287" s="19">
        <f>CS287-('BalanceSheet 15-8-19'!CS287-'BalanceSheet 15-8-19'!CV287-'BalanceSheet 15-8-19'!CW287)</f>
        <v>0</v>
      </c>
      <c r="CW287" s="132">
        <f t="shared" si="27"/>
        <v>0</v>
      </c>
      <c r="CZ287" s="148">
        <f>HLOOKUP(A287,CJE!$I$5:$TV$2054,2050, FALSE)</f>
        <v>-15789</v>
      </c>
      <c r="DB287" s="148">
        <f t="shared" si="28"/>
        <v>-15789</v>
      </c>
    </row>
    <row r="288" spans="1:108" x14ac:dyDescent="0.2">
      <c r="A288" s="4" t="str">
        <f>'BalanceSheet 15-8-19'!A288</f>
        <v>Total - 300-101 - Investment in Subsidiary</v>
      </c>
      <c r="B288" s="9">
        <f>VLOOKUP(A288,'BalanceSheet 15-8-19'!$A$11:$CN$476,2,FALSE)</f>
        <v>0</v>
      </c>
      <c r="C288" s="9">
        <f>VLOOKUP(A288,'BalanceSheet 15-8-19'!$A$11:$CN$476,3,FALSE)</f>
        <v>0</v>
      </c>
      <c r="D288" s="9">
        <f>VLOOKUP(A288,'BalanceSheet 15-8-19'!$A$11:$CN$476,4,FALSE)</f>
        <v>0</v>
      </c>
      <c r="E288" s="9">
        <f>VLOOKUP(A288,'BalanceSheet 15-8-19'!$A$11:$CN$476,5,FALSE)</f>
        <v>0</v>
      </c>
      <c r="F288" s="9">
        <f>VLOOKUP(A288,'BalanceSheet 15-8-19'!$A$11:$CN$476,6,FALSE)</f>
        <v>0</v>
      </c>
      <c r="G288" s="9">
        <f>VLOOKUP(A288,'BalanceSheet 15-8-19'!$A$11:$CN$476,7,FALSE)</f>
        <v>0</v>
      </c>
      <c r="H288" s="9">
        <f>VLOOKUP(A288,'BalanceSheet 15-8-19'!$A$11:$CN$476,8,FALSE)</f>
        <v>0</v>
      </c>
      <c r="I288" s="9">
        <f>VLOOKUP(A288,'BalanceSheet 15-8-19'!$A$11:$CN$476,9,FALSE)</f>
        <v>0</v>
      </c>
      <c r="J288" s="9"/>
      <c r="K288" s="9">
        <f>VLOOKUP(A288,'BalanceSheet 15-8-19'!$A$11:$CN$476,11,FALSE)</f>
        <v>0</v>
      </c>
      <c r="L288" s="9">
        <f>VLOOKUP(A288,'BalanceSheet 15-8-19'!$A$11:$CN$476,12,FALSE)</f>
        <v>0</v>
      </c>
      <c r="M288" s="9">
        <f>VLOOKUP(A288,'BalanceSheet 15-8-19'!$A$11:$CN$476,13,FALSE)</f>
        <v>0</v>
      </c>
      <c r="N288" s="9">
        <f>VLOOKUP(A288,'BalanceSheet 15-8-19'!$A$11:$CN$476,14,FALSE)</f>
        <v>0</v>
      </c>
      <c r="O288" s="9">
        <f>VLOOKUP(A288,'BalanceSheet 15-8-19'!$A$11:$CN$476,15,FALSE)</f>
        <v>0</v>
      </c>
      <c r="P288" s="9">
        <f>VLOOKUP(A288,'BalanceSheet 15-8-19'!$A$11:$CN$476,16,FALSE)</f>
        <v>0</v>
      </c>
      <c r="Q288" s="9">
        <f>VLOOKUP(A288,'BalanceSheet 15-8-19'!$A$11:$CN$476,17,FALSE)</f>
        <v>0</v>
      </c>
      <c r="R288" s="9">
        <f>VLOOKUP(A288,'BalanceSheet 15-8-19'!$A$11:$CN$476,18,FALSE)</f>
        <v>0</v>
      </c>
      <c r="S288" s="9">
        <f>VLOOKUP(A288,'BalanceSheet 15-8-19'!$A$11:$CN$476,19,FALSE)</f>
        <v>0</v>
      </c>
      <c r="T288" s="9">
        <f>VLOOKUP(A288,'BalanceSheet 15-8-19'!$A$11:$CN$476,20,FALSE)</f>
        <v>0</v>
      </c>
      <c r="U288" s="9">
        <f>VLOOKUP(A288,'BalanceSheet 15-8-19'!$A$11:$CN$476,21,FALSE)</f>
        <v>0</v>
      </c>
      <c r="V288" s="9">
        <f>VLOOKUP(A288,'BalanceSheet 15-8-19'!$A$11:$CN$476,22,FALSE)</f>
        <v>0</v>
      </c>
      <c r="W288" s="9">
        <f>VLOOKUP(A288,'BalanceSheet 15-8-19'!$A$11:$CN$476,23,FALSE)</f>
        <v>0</v>
      </c>
      <c r="X288" s="9">
        <f>VLOOKUP(A288,'BalanceSheet 15-8-19'!$A$11:$CN$476,24,FALSE)</f>
        <v>0</v>
      </c>
      <c r="Y288" s="9">
        <f>VLOOKUP(A288,'BalanceSheet 15-8-19'!$A$11:$CN$476,25,FALSE)</f>
        <v>0</v>
      </c>
      <c r="Z288" s="9">
        <f>VLOOKUP(A288,'BalanceSheet 15-8-19'!$A$11:$CN$476,26,FALSE)</f>
        <v>0</v>
      </c>
      <c r="AA288" s="9">
        <f>VLOOKUP(A288,'BalanceSheet 15-8-19'!$A$11:$CN$476,27,FALSE)</f>
        <v>0</v>
      </c>
      <c r="AB288" s="9">
        <f>VLOOKUP(A288,'BalanceSheet 15-8-19'!$A$11:$CN$476,28,FALSE)</f>
        <v>0</v>
      </c>
      <c r="AC288" s="9">
        <f>VLOOKUP(A288,'BalanceSheet 15-8-19'!$A$11:$CN$476,29,FALSE)</f>
        <v>0</v>
      </c>
      <c r="AD288" s="9">
        <f>VLOOKUP(A288,'BalanceSheet 15-8-19'!$A$11:$CN$476,30,FALSE)</f>
        <v>0</v>
      </c>
      <c r="AE288" s="9">
        <f>VLOOKUP(A288,'BalanceSheet 15-8-19'!$A$11:$CN$476,31,FALSE)</f>
        <v>0</v>
      </c>
      <c r="AF288" s="9">
        <f>VLOOKUP(A288,'BalanceSheet 15-8-19'!$A$11:$CN$476,32,FALSE)</f>
        <v>0</v>
      </c>
      <c r="AG288" s="9">
        <f>VLOOKUP(A288,'BalanceSheet 15-8-19'!$A$11:$CN$476,33,FALSE)</f>
        <v>0</v>
      </c>
      <c r="AH288" s="9">
        <f>VLOOKUP(A288,'BalanceSheet 15-8-19'!$A$11:$CN$476,34,FALSE)</f>
        <v>0</v>
      </c>
      <c r="AI288" s="9">
        <f>VLOOKUP(A288,'BalanceSheet 15-8-19'!$A$11:$CN$476,35,FALSE)</f>
        <v>0</v>
      </c>
      <c r="AJ288" s="9">
        <f>VLOOKUP(A288,'BalanceSheet 15-8-19'!$A$11:$CN$476,36,FALSE)</f>
        <v>0</v>
      </c>
      <c r="AK288" s="9">
        <f>VLOOKUP(A288,'BalanceSheet 15-8-19'!$A$11:$CN$476,37,FALSE)</f>
        <v>0</v>
      </c>
      <c r="AL288" s="9">
        <f>VLOOKUP(A288,'BalanceSheet 15-8-19'!$A$11:$CN$476,38,FALSE)</f>
        <v>0</v>
      </c>
      <c r="AM288" s="9">
        <f>VLOOKUP(A288,'BalanceSheet 15-8-19'!$A$11:$CN$476,39,FALSE)</f>
        <v>0</v>
      </c>
      <c r="AN288" s="9">
        <f>VLOOKUP(A288,'BalanceSheet 15-8-19'!$A$11:$CN$476,40,FALSE)</f>
        <v>0</v>
      </c>
      <c r="AO288" s="9">
        <f>VLOOKUP(A288,'BalanceSheet 15-8-19'!$A$11:$CN$476,41,FALSE)</f>
        <v>0</v>
      </c>
      <c r="AP288" s="9">
        <f>VLOOKUP(A288,'BalanceSheet 15-8-19'!$A$11:$CN$476,42,FALSE)</f>
        <v>0</v>
      </c>
      <c r="AQ288" s="9">
        <f>VLOOKUP(A288,'BalanceSheet 15-8-19'!$A$11:$CN$476,43,FALSE)</f>
        <v>0</v>
      </c>
      <c r="AR288" s="9">
        <f>VLOOKUP(A288,'BalanceSheet 15-8-19'!$A$11:$CN$476,44,FALSE)</f>
        <v>0</v>
      </c>
      <c r="AS288" s="9">
        <f>VLOOKUP(A288,'BalanceSheet 15-8-19'!$A$11:$CN$476,45,FALSE)</f>
        <v>0</v>
      </c>
      <c r="AT288" s="9">
        <f>VLOOKUP(A288,'BalanceSheet 15-8-19'!$A$11:$CN$476,46,FALSE)</f>
        <v>0</v>
      </c>
      <c r="AU288" s="9">
        <f>VLOOKUP(A288,'BalanceSheet 15-8-19'!$A$11:$CN$476,47,FALSE)</f>
        <v>0</v>
      </c>
      <c r="AV288" s="9">
        <f>VLOOKUP(A288,'BalanceSheet 15-8-19'!$A$11:$CN$476,48,FALSE)</f>
        <v>0</v>
      </c>
      <c r="AW288" s="9">
        <f>VLOOKUP(A288,'BalanceSheet 15-8-19'!$A$11:$CN$476,49,FALSE)</f>
        <v>0</v>
      </c>
      <c r="AX288" s="9">
        <f>VLOOKUP(A288,'BalanceSheet 15-8-19'!$A$11:$CN$476,50,FALSE)</f>
        <v>0</v>
      </c>
      <c r="AY288" s="9">
        <f>VLOOKUP(A288,'BalanceSheet 15-8-19'!$A$11:$CN$476,51,FALSE)</f>
        <v>0</v>
      </c>
      <c r="AZ288" s="9">
        <f>VLOOKUP(A288,'BalanceSheet 15-8-19'!$A$11:$CN$476,52,FALSE)</f>
        <v>0</v>
      </c>
      <c r="BA288" s="9">
        <f>VLOOKUP(A288,'BalanceSheet 15-8-19'!$A$11:$CN$476,53,FALSE)</f>
        <v>0</v>
      </c>
      <c r="BB288" s="9">
        <f>VLOOKUP(A288,'BalanceSheet 15-8-19'!$A$11:$CN$476,54,FALSE)</f>
        <v>0</v>
      </c>
      <c r="BC288" s="9">
        <f>VLOOKUP(A288,'BalanceSheet 15-8-19'!$A$11:$CN$476,55,FALSE)</f>
        <v>0</v>
      </c>
      <c r="BD288" s="9">
        <f>VLOOKUP(A288,'BalanceSheet 15-8-19'!$A$11:$CN$476,56,FALSE)</f>
        <v>0</v>
      </c>
      <c r="BE288" s="9">
        <f>VLOOKUP(A288,'BalanceSheet 15-8-19'!$A$11:$CN$476,57,FALSE)</f>
        <v>0</v>
      </c>
      <c r="BF288" s="9">
        <f>VLOOKUP(A288,'BalanceSheet 15-8-19'!$A$11:$CN$476,58,FALSE)</f>
        <v>0</v>
      </c>
      <c r="BG288" s="7">
        <f>VLOOKUP(A288,'BalanceSheet 15-8-19'!$A$11:$CN$476,59,FALSE)</f>
        <v>0</v>
      </c>
      <c r="BH288" s="9">
        <f>VLOOKUP(A288,'BalanceSheet 15-8-19'!$A$11:$CN$476,60,FALSE)</f>
        <v>0</v>
      </c>
      <c r="BI288" s="9">
        <f>VLOOKUP(A288,'BalanceSheet 15-8-19'!$A$11:$CN$476,61,FALSE)</f>
        <v>0</v>
      </c>
      <c r="BJ288" s="9">
        <f>VLOOKUP(A288,'BalanceSheet 15-8-19'!$A$11:$CN$476,62,FALSE)</f>
        <v>0</v>
      </c>
      <c r="BK288" s="9"/>
      <c r="BL288" s="9">
        <f>VLOOKUP(A288,'BalanceSheet 15-8-19'!$A$11:$CN$476,64,FALSE)</f>
        <v>0</v>
      </c>
      <c r="BM288" s="9">
        <f>VLOOKUP(A288,'BalanceSheet 15-8-19'!$A$11:$CN$476,65,FALSE)</f>
        <v>0</v>
      </c>
      <c r="BN288" s="9">
        <f>VLOOKUP(A288,'BalanceSheet 15-8-19'!$A$11:$CN$476,66,FALSE)</f>
        <v>0</v>
      </c>
      <c r="BO288" s="9">
        <f>VLOOKUP(A288,'BalanceSheet 15-8-19'!$A$11:$CN$476,67,FALSE)</f>
        <v>0</v>
      </c>
      <c r="BP288" s="9">
        <f>VLOOKUP(A288,'BalanceSheet 15-8-19'!$A$11:$CN$476,68,FALSE)</f>
        <v>0</v>
      </c>
      <c r="BQ288" s="9">
        <f>VLOOKUP(A288,'BalanceSheet 15-8-19'!$A$11:$CN$476,69,FALSE)</f>
        <v>0</v>
      </c>
      <c r="BR288" s="9">
        <f>VLOOKUP(A288,'BalanceSheet 15-8-19'!$A$11:$CN$476,70,FALSE)</f>
        <v>0</v>
      </c>
      <c r="BS288" s="9">
        <f>VLOOKUP(A288,'BalanceSheet 15-8-19'!$A$11:$CN$476,71,FALSE)</f>
        <v>0</v>
      </c>
      <c r="BT288" s="9">
        <f>VLOOKUP(A288,'BalanceSheet 15-8-19'!$A$11:$CN$476,72,FALSE)</f>
        <v>0</v>
      </c>
      <c r="BU288" s="9">
        <f>VLOOKUP(A288,'BalanceSheet 15-8-19'!$A$11:$CN$476,73,FALSE)</f>
        <v>0</v>
      </c>
      <c r="BV288" s="9">
        <f>VLOOKUP(A288,'BalanceSheet 15-8-19'!$A$11:$CN$476,74,FALSE)</f>
        <v>0</v>
      </c>
      <c r="BW288" s="9">
        <f>VLOOKUP(A288,'BalanceSheet 15-8-19'!$A$11:$CN$476,75,FALSE)</f>
        <v>0</v>
      </c>
      <c r="BX288" s="9">
        <f>VLOOKUP(A288,'BalanceSheet 15-8-19'!$A$11:$CN$476,76,FALSE)</f>
        <v>0</v>
      </c>
      <c r="BY288" s="9">
        <f>VLOOKUP(A288,'BalanceSheet 15-8-19'!$A$11:$CN$476,77,FALSE)</f>
        <v>0</v>
      </c>
      <c r="BZ288" s="9">
        <f>VLOOKUP(A288,'BalanceSheet 15-8-19'!$A$11:$CN$476,78,FALSE)</f>
        <v>0</v>
      </c>
      <c r="CA288" s="9">
        <f>VLOOKUP(A288,'BalanceSheet 15-8-19'!$A$11:$CN$476,79,FALSE)</f>
        <v>0</v>
      </c>
      <c r="CB288" s="9">
        <f>VLOOKUP(A288,'BalanceSheet 15-8-19'!$A$11:$CN$476,80,FALSE)</f>
        <v>0</v>
      </c>
      <c r="CC288" s="9">
        <f>VLOOKUP(A288,'BalanceSheet 15-8-19'!$A$11:$CN$476,81,FALSE)</f>
        <v>0</v>
      </c>
      <c r="CD288" s="9">
        <f>VLOOKUP(A288,'BalanceSheet 15-8-19'!$A$11:$CN$476,82,FALSE)</f>
        <v>0</v>
      </c>
      <c r="CE288" s="9">
        <f>VLOOKUP(A288,'BalanceSheet 15-8-19'!$A$11:$CN$476,83,FALSE)</f>
        <v>0</v>
      </c>
      <c r="CF288" s="9">
        <f>VLOOKUP(A288,'BalanceSheet 15-8-19'!$A$11:$CN$476,84,FALSE)</f>
        <v>0</v>
      </c>
      <c r="CG288" s="9">
        <f>VLOOKUP(A288,'BalanceSheet 15-8-19'!$A$11:$CN$476,85,FALSE)</f>
        <v>0</v>
      </c>
      <c r="CH288" s="9">
        <f>VLOOKUP(A288,'BalanceSheet 15-8-19'!$A$11:$CN$476,86,FALSE)</f>
        <v>0</v>
      </c>
      <c r="CI288" s="9">
        <f>VLOOKUP(A288,'BalanceSheet 15-8-19'!$A$11:$CN$476,87,FALSE)</f>
        <v>0</v>
      </c>
      <c r="CJ288" s="9">
        <f>VLOOKUP(A288,'BalanceSheet 15-8-19'!$A$11:$CN$476,88,FALSE)</f>
        <v>0</v>
      </c>
      <c r="CK288" s="9">
        <f>VLOOKUP(A288,'BalanceSheet 15-8-19'!$A$11:$CN$476,89,FALSE)</f>
        <v>0</v>
      </c>
      <c r="CL288" s="9">
        <f>VLOOKUP(A288,'BalanceSheet 15-8-19'!$A$11:$CN$476,90,FALSE)</f>
        <v>0</v>
      </c>
      <c r="CM288" s="9">
        <f>VLOOKUP(A288,'BalanceSheet 15-8-19'!$A$11:$CN$476,91,FALSE)</f>
        <v>0</v>
      </c>
      <c r="CN288" s="9">
        <f>VLOOKUP(A288,'BalanceSheet 15-8-19'!$A$11:$CS$476,92,FALSE)</f>
        <v>0</v>
      </c>
      <c r="CO288" s="9">
        <f>VLOOKUP(A288,'BalanceSheet 15-8-19'!$A$11:$CS$476,93,FALSE)</f>
        <v>0</v>
      </c>
      <c r="CP288" s="9">
        <f>VLOOKUP(A288,'BalanceSheet 15-8-19'!$A$11:$CS$476,94,FALSE)</f>
        <v>0</v>
      </c>
      <c r="CQ288" s="9">
        <f>VLOOKUP(A288,'BalanceSheet 15-8-19'!$A$11:$CS$476,95,FALSE)</f>
        <v>0</v>
      </c>
      <c r="CR288" s="9">
        <f>VLOOKUP(A288,'BalanceSheet 15-8-19'!$A$11:$CS$476,96,FALSE)</f>
        <v>0</v>
      </c>
      <c r="CS288" s="9">
        <f t="shared" si="26"/>
        <v>0</v>
      </c>
      <c r="CU288" s="19">
        <f>CS288-('BalanceSheet 15-8-19'!CS288-'BalanceSheet 15-8-19'!CV288-'BalanceSheet 15-8-19'!CW288)</f>
        <v>0</v>
      </c>
      <c r="CW288" s="132">
        <f t="shared" si="27"/>
        <v>0</v>
      </c>
      <c r="CZ288" s="148"/>
      <c r="DB288" s="162">
        <f>SUM(DB229:DB287)</f>
        <v>-46409961.853936121</v>
      </c>
      <c r="DD288" s="44"/>
    </row>
    <row r="289" spans="1:106" x14ac:dyDescent="0.2">
      <c r="A289" s="3" t="str">
        <f>'BalanceSheet 15-8-19'!A289</f>
        <v>300-102 - Investment in Associate</v>
      </c>
      <c r="B289" s="3">
        <f>VLOOKUP(A289,'BalanceSheet 15-8-19'!$A$11:$CN$476,2,FALSE)</f>
        <v>0</v>
      </c>
      <c r="C289" s="3">
        <f>VLOOKUP(A289,'BalanceSheet 15-8-19'!$A$11:$CN$476,3,FALSE)</f>
        <v>0</v>
      </c>
      <c r="D289" s="3">
        <f>VLOOKUP(A289,'BalanceSheet 15-8-19'!$A$11:$CN$476,4,FALSE)</f>
        <v>0</v>
      </c>
      <c r="E289" s="3">
        <f>VLOOKUP(A289,'BalanceSheet 15-8-19'!$A$11:$CN$476,5,FALSE)</f>
        <v>0</v>
      </c>
      <c r="F289" s="3">
        <f>VLOOKUP(A289,'BalanceSheet 15-8-19'!$A$11:$CN$476,6,FALSE)</f>
        <v>0</v>
      </c>
      <c r="G289" s="3">
        <f>VLOOKUP(A289,'BalanceSheet 15-8-19'!$A$11:$CN$476,7,FALSE)</f>
        <v>0</v>
      </c>
      <c r="H289" s="3">
        <f>VLOOKUP(A289,'BalanceSheet 15-8-19'!$A$11:$CN$476,8,FALSE)</f>
        <v>0</v>
      </c>
      <c r="I289" s="3">
        <f>VLOOKUP(A289,'BalanceSheet 15-8-19'!$A$11:$CN$476,9,FALSE)</f>
        <v>0</v>
      </c>
      <c r="J289" s="3"/>
      <c r="K289" s="3">
        <f>VLOOKUP(A289,'BalanceSheet 15-8-19'!$A$11:$CN$476,11,FALSE)</f>
        <v>0</v>
      </c>
      <c r="L289" s="3">
        <f>VLOOKUP(A289,'BalanceSheet 15-8-19'!$A$11:$CN$476,12,FALSE)</f>
        <v>0</v>
      </c>
      <c r="M289" s="3">
        <f>VLOOKUP(A289,'BalanceSheet 15-8-19'!$A$11:$CN$476,13,FALSE)</f>
        <v>0</v>
      </c>
      <c r="N289" s="3">
        <f>VLOOKUP(A289,'BalanceSheet 15-8-19'!$A$11:$CN$476,14,FALSE)</f>
        <v>0</v>
      </c>
      <c r="O289" s="3">
        <f>VLOOKUP(A289,'BalanceSheet 15-8-19'!$A$11:$CN$476,15,FALSE)</f>
        <v>0</v>
      </c>
      <c r="P289" s="3">
        <f>VLOOKUP(A289,'BalanceSheet 15-8-19'!$A$11:$CN$476,16,FALSE)</f>
        <v>0</v>
      </c>
      <c r="Q289" s="3">
        <f>VLOOKUP(A289,'BalanceSheet 15-8-19'!$A$11:$CN$476,17,FALSE)</f>
        <v>0</v>
      </c>
      <c r="R289" s="3">
        <f>VLOOKUP(A289,'BalanceSheet 15-8-19'!$A$11:$CN$476,18,FALSE)</f>
        <v>0</v>
      </c>
      <c r="S289" s="3">
        <f>VLOOKUP(A289,'BalanceSheet 15-8-19'!$A$11:$CN$476,19,FALSE)</f>
        <v>0</v>
      </c>
      <c r="T289" s="3">
        <f>VLOOKUP(A289,'BalanceSheet 15-8-19'!$A$11:$CN$476,20,FALSE)</f>
        <v>0</v>
      </c>
      <c r="U289" s="3">
        <f>VLOOKUP(A289,'BalanceSheet 15-8-19'!$A$11:$CN$476,21,FALSE)</f>
        <v>0</v>
      </c>
      <c r="V289" s="3">
        <f>VLOOKUP(A289,'BalanceSheet 15-8-19'!$A$11:$CN$476,22,FALSE)</f>
        <v>0</v>
      </c>
      <c r="W289" s="3">
        <f>VLOOKUP(A289,'BalanceSheet 15-8-19'!$A$11:$CN$476,23,FALSE)</f>
        <v>0</v>
      </c>
      <c r="X289" s="3">
        <f>VLOOKUP(A289,'BalanceSheet 15-8-19'!$A$11:$CN$476,24,FALSE)</f>
        <v>0</v>
      </c>
      <c r="Y289" s="3">
        <f>VLOOKUP(A289,'BalanceSheet 15-8-19'!$A$11:$CN$476,25,FALSE)</f>
        <v>0</v>
      </c>
      <c r="Z289" s="3">
        <f>VLOOKUP(A289,'BalanceSheet 15-8-19'!$A$11:$CN$476,26,FALSE)</f>
        <v>0</v>
      </c>
      <c r="AA289" s="3">
        <f>VLOOKUP(A289,'BalanceSheet 15-8-19'!$A$11:$CN$476,27,FALSE)</f>
        <v>0</v>
      </c>
      <c r="AB289" s="3">
        <f>VLOOKUP(A289,'BalanceSheet 15-8-19'!$A$11:$CN$476,28,FALSE)</f>
        <v>0</v>
      </c>
      <c r="AC289" s="3">
        <f>VLOOKUP(A289,'BalanceSheet 15-8-19'!$A$11:$CN$476,29,FALSE)</f>
        <v>0</v>
      </c>
      <c r="AD289" s="3">
        <f>VLOOKUP(A289,'BalanceSheet 15-8-19'!$A$11:$CN$476,30,FALSE)</f>
        <v>0</v>
      </c>
      <c r="AE289" s="3">
        <f>VLOOKUP(A289,'BalanceSheet 15-8-19'!$A$11:$CN$476,31,FALSE)</f>
        <v>0</v>
      </c>
      <c r="AF289" s="3">
        <f>VLOOKUP(A289,'BalanceSheet 15-8-19'!$A$11:$CN$476,32,FALSE)</f>
        <v>0</v>
      </c>
      <c r="AG289" s="3">
        <f>VLOOKUP(A289,'BalanceSheet 15-8-19'!$A$11:$CN$476,33,FALSE)</f>
        <v>0</v>
      </c>
      <c r="AH289" s="3">
        <f>VLOOKUP(A289,'BalanceSheet 15-8-19'!$A$11:$CN$476,34,FALSE)</f>
        <v>0</v>
      </c>
      <c r="AI289" s="3">
        <f>VLOOKUP(A289,'BalanceSheet 15-8-19'!$A$11:$CN$476,35,FALSE)</f>
        <v>0</v>
      </c>
      <c r="AJ289" s="3">
        <f>VLOOKUP(A289,'BalanceSheet 15-8-19'!$A$11:$CN$476,36,FALSE)</f>
        <v>0</v>
      </c>
      <c r="AK289" s="3">
        <f>VLOOKUP(A289,'BalanceSheet 15-8-19'!$A$11:$CN$476,37,FALSE)</f>
        <v>0</v>
      </c>
      <c r="AL289" s="3">
        <f>VLOOKUP(A289,'BalanceSheet 15-8-19'!$A$11:$CN$476,38,FALSE)</f>
        <v>0</v>
      </c>
      <c r="AM289" s="3">
        <f>VLOOKUP(A289,'BalanceSheet 15-8-19'!$A$11:$CN$476,39,FALSE)</f>
        <v>0</v>
      </c>
      <c r="AN289" s="3">
        <f>VLOOKUP(A289,'BalanceSheet 15-8-19'!$A$11:$CN$476,40,FALSE)</f>
        <v>0</v>
      </c>
      <c r="AO289" s="3">
        <f>VLOOKUP(A289,'BalanceSheet 15-8-19'!$A$11:$CN$476,41,FALSE)</f>
        <v>0</v>
      </c>
      <c r="AP289" s="3">
        <f>VLOOKUP(A289,'BalanceSheet 15-8-19'!$A$11:$CN$476,42,FALSE)</f>
        <v>0</v>
      </c>
      <c r="AQ289" s="3">
        <f>VLOOKUP(A289,'BalanceSheet 15-8-19'!$A$11:$CN$476,43,FALSE)</f>
        <v>0</v>
      </c>
      <c r="AR289" s="3">
        <f>VLOOKUP(A289,'BalanceSheet 15-8-19'!$A$11:$CN$476,44,FALSE)</f>
        <v>0</v>
      </c>
      <c r="AS289" s="3">
        <f>VLOOKUP(A289,'BalanceSheet 15-8-19'!$A$11:$CN$476,45,FALSE)</f>
        <v>0</v>
      </c>
      <c r="AT289" s="3">
        <f>VLOOKUP(A289,'BalanceSheet 15-8-19'!$A$11:$CN$476,46,FALSE)</f>
        <v>0</v>
      </c>
      <c r="AU289" s="3">
        <f>VLOOKUP(A289,'BalanceSheet 15-8-19'!$A$11:$CN$476,47,FALSE)</f>
        <v>0</v>
      </c>
      <c r="AV289" s="3">
        <f>VLOOKUP(A289,'BalanceSheet 15-8-19'!$A$11:$CN$476,48,FALSE)</f>
        <v>0</v>
      </c>
      <c r="AW289" s="3">
        <f>VLOOKUP(A289,'BalanceSheet 15-8-19'!$A$11:$CN$476,49,FALSE)</f>
        <v>0</v>
      </c>
      <c r="AX289" s="3">
        <f>VLOOKUP(A289,'BalanceSheet 15-8-19'!$A$11:$CN$476,50,FALSE)</f>
        <v>0</v>
      </c>
      <c r="AY289" s="3">
        <f>VLOOKUP(A289,'BalanceSheet 15-8-19'!$A$11:$CN$476,51,FALSE)</f>
        <v>0</v>
      </c>
      <c r="AZ289" s="3">
        <f>VLOOKUP(A289,'BalanceSheet 15-8-19'!$A$11:$CN$476,52,FALSE)</f>
        <v>0</v>
      </c>
      <c r="BA289" s="3">
        <f>VLOOKUP(A289,'BalanceSheet 15-8-19'!$A$11:$CN$476,53,FALSE)</f>
        <v>0</v>
      </c>
      <c r="BB289" s="3">
        <f>VLOOKUP(A289,'BalanceSheet 15-8-19'!$A$11:$CN$476,54,FALSE)</f>
        <v>0</v>
      </c>
      <c r="BC289" s="3">
        <f>VLOOKUP(A289,'BalanceSheet 15-8-19'!$A$11:$CN$476,55,FALSE)</f>
        <v>0</v>
      </c>
      <c r="BD289" s="3">
        <f>VLOOKUP(A289,'BalanceSheet 15-8-19'!$A$11:$CN$476,56,FALSE)</f>
        <v>0</v>
      </c>
      <c r="BE289" s="3">
        <f>VLOOKUP(A289,'BalanceSheet 15-8-19'!$A$11:$CN$476,57,FALSE)</f>
        <v>0</v>
      </c>
      <c r="BF289" s="3">
        <f>VLOOKUP(A289,'BalanceSheet 15-8-19'!$A$11:$CN$476,58,FALSE)</f>
        <v>0</v>
      </c>
      <c r="BG289" s="12">
        <f>VLOOKUP(A289,'BalanceSheet 15-8-19'!$A$11:$CN$476,59,FALSE)</f>
        <v>0</v>
      </c>
      <c r="BH289" s="3">
        <f>VLOOKUP(A289,'BalanceSheet 15-8-19'!$A$11:$CN$476,60,FALSE)</f>
        <v>0</v>
      </c>
      <c r="BI289" s="3">
        <f>VLOOKUP(A289,'BalanceSheet 15-8-19'!$A$11:$CN$476,61,FALSE)</f>
        <v>0</v>
      </c>
      <c r="BJ289" s="3">
        <f>VLOOKUP(A289,'BalanceSheet 15-8-19'!$A$11:$CN$476,62,FALSE)</f>
        <v>0</v>
      </c>
      <c r="BK289" s="3"/>
      <c r="BL289" s="3">
        <f>VLOOKUP(A289,'BalanceSheet 15-8-19'!$A$11:$CN$476,64,FALSE)</f>
        <v>0</v>
      </c>
      <c r="BM289" s="3">
        <f>VLOOKUP(A289,'BalanceSheet 15-8-19'!$A$11:$CN$476,65,FALSE)</f>
        <v>0</v>
      </c>
      <c r="BN289" s="3">
        <f>VLOOKUP(A289,'BalanceSheet 15-8-19'!$A$11:$CN$476,66,FALSE)</f>
        <v>0</v>
      </c>
      <c r="BO289" s="3">
        <f>VLOOKUP(A289,'BalanceSheet 15-8-19'!$A$11:$CN$476,67,FALSE)</f>
        <v>0</v>
      </c>
      <c r="BP289" s="3">
        <f>VLOOKUP(A289,'BalanceSheet 15-8-19'!$A$11:$CN$476,68,FALSE)</f>
        <v>0</v>
      </c>
      <c r="BQ289" s="3">
        <f>VLOOKUP(A289,'BalanceSheet 15-8-19'!$A$11:$CN$476,69,FALSE)</f>
        <v>0</v>
      </c>
      <c r="BR289" s="3">
        <f>VLOOKUP(A289,'BalanceSheet 15-8-19'!$A$11:$CN$476,70,FALSE)</f>
        <v>0</v>
      </c>
      <c r="BS289" s="3">
        <f>VLOOKUP(A289,'BalanceSheet 15-8-19'!$A$11:$CN$476,71,FALSE)</f>
        <v>0</v>
      </c>
      <c r="BT289" s="3">
        <f>VLOOKUP(A289,'BalanceSheet 15-8-19'!$A$11:$CN$476,72,FALSE)</f>
        <v>0</v>
      </c>
      <c r="BU289" s="3">
        <f>VLOOKUP(A289,'BalanceSheet 15-8-19'!$A$11:$CN$476,73,FALSE)</f>
        <v>0</v>
      </c>
      <c r="BV289" s="3">
        <f>VLOOKUP(A289,'BalanceSheet 15-8-19'!$A$11:$CN$476,74,FALSE)</f>
        <v>0</v>
      </c>
      <c r="BW289" s="3">
        <f>VLOOKUP(A289,'BalanceSheet 15-8-19'!$A$11:$CN$476,75,FALSE)</f>
        <v>0</v>
      </c>
      <c r="BX289" s="3">
        <f>VLOOKUP(A289,'BalanceSheet 15-8-19'!$A$11:$CN$476,76,FALSE)</f>
        <v>0</v>
      </c>
      <c r="BY289" s="3">
        <f>VLOOKUP(A289,'BalanceSheet 15-8-19'!$A$11:$CN$476,77,FALSE)</f>
        <v>0</v>
      </c>
      <c r="BZ289" s="3">
        <f>VLOOKUP(A289,'BalanceSheet 15-8-19'!$A$11:$CN$476,78,FALSE)</f>
        <v>0</v>
      </c>
      <c r="CA289" s="3">
        <f>VLOOKUP(A289,'BalanceSheet 15-8-19'!$A$11:$CN$476,79,FALSE)</f>
        <v>0</v>
      </c>
      <c r="CB289" s="3">
        <f>VLOOKUP(A289,'BalanceSheet 15-8-19'!$A$11:$CN$476,80,FALSE)</f>
        <v>0</v>
      </c>
      <c r="CC289" s="3">
        <f>VLOOKUP(A289,'BalanceSheet 15-8-19'!$A$11:$CN$476,81,FALSE)</f>
        <v>0</v>
      </c>
      <c r="CD289" s="3">
        <f>VLOOKUP(A289,'BalanceSheet 15-8-19'!$A$11:$CN$476,82,FALSE)</f>
        <v>0</v>
      </c>
      <c r="CE289" s="3">
        <f>VLOOKUP(A289,'BalanceSheet 15-8-19'!$A$11:$CN$476,83,FALSE)</f>
        <v>0</v>
      </c>
      <c r="CF289" s="3">
        <f>VLOOKUP(A289,'BalanceSheet 15-8-19'!$A$11:$CN$476,84,FALSE)</f>
        <v>0</v>
      </c>
      <c r="CG289" s="3">
        <f>VLOOKUP(A289,'BalanceSheet 15-8-19'!$A$11:$CN$476,85,FALSE)</f>
        <v>0</v>
      </c>
      <c r="CH289" s="3">
        <f>VLOOKUP(A289,'BalanceSheet 15-8-19'!$A$11:$CN$476,86,FALSE)</f>
        <v>0</v>
      </c>
      <c r="CI289" s="3">
        <f>VLOOKUP(A289,'BalanceSheet 15-8-19'!$A$11:$CN$476,87,FALSE)</f>
        <v>0</v>
      </c>
      <c r="CJ289" s="3">
        <f>VLOOKUP(A289,'BalanceSheet 15-8-19'!$A$11:$CN$476,88,FALSE)</f>
        <v>0</v>
      </c>
      <c r="CK289" s="3">
        <f>VLOOKUP(A289,'BalanceSheet 15-8-19'!$A$11:$CN$476,89,FALSE)</f>
        <v>0</v>
      </c>
      <c r="CL289" s="3">
        <f>VLOOKUP(A289,'BalanceSheet 15-8-19'!$A$11:$CN$476,90,FALSE)</f>
        <v>0</v>
      </c>
      <c r="CM289" s="3">
        <f>VLOOKUP(A289,'BalanceSheet 15-8-19'!$A$11:$CN$476,91,FALSE)</f>
        <v>0</v>
      </c>
      <c r="CN289" s="3">
        <f>VLOOKUP(A289,'BalanceSheet 15-8-19'!$A$11:$CS$476,92,FALSE)</f>
        <v>0</v>
      </c>
      <c r="CO289" s="3">
        <f>VLOOKUP(A289,'BalanceSheet 15-8-19'!$A$11:$CS$476,93,FALSE)</f>
        <v>0</v>
      </c>
      <c r="CP289" s="3">
        <f>VLOOKUP(A289,'BalanceSheet 15-8-19'!$A$11:$CS$476,94,FALSE)</f>
        <v>0</v>
      </c>
      <c r="CQ289" s="3">
        <f>VLOOKUP(A289,'BalanceSheet 15-8-19'!$A$11:$CS$476,95,FALSE)</f>
        <v>0</v>
      </c>
      <c r="CR289" s="3">
        <f>VLOOKUP(A289,'BalanceSheet 15-8-19'!$A$11:$CS$476,96,FALSE)</f>
        <v>0</v>
      </c>
      <c r="CS289" s="3">
        <f t="shared" si="26"/>
        <v>0</v>
      </c>
      <c r="CU289" s="19">
        <f>CS289-('BalanceSheet 15-8-19'!CS289-'BalanceSheet 15-8-19'!CV289-'BalanceSheet 15-8-19'!CW289)</f>
        <v>0</v>
      </c>
      <c r="CW289" s="132">
        <f t="shared" si="27"/>
        <v>0</v>
      </c>
      <c r="CZ289" s="148">
        <f>HLOOKUP(A289,CJE!$I$5:$TV$2054,2050, FALSE)</f>
        <v>0</v>
      </c>
      <c r="DB289" s="148">
        <f t="shared" si="28"/>
        <v>0</v>
      </c>
    </row>
    <row r="290" spans="1:106" x14ac:dyDescent="0.2">
      <c r="A290" s="3" t="str">
        <f>'BalanceSheet 15-8-19'!A290</f>
        <v>300-102-01 - Foodison</v>
      </c>
      <c r="B290" s="3">
        <f>VLOOKUP(A290,'BalanceSheet 15-8-19'!$A$11:$CN$476,2,FALSE)</f>
        <v>0</v>
      </c>
      <c r="C290" s="3">
        <f>VLOOKUP(A290,'BalanceSheet 15-8-19'!$A$11:$CN$476,3,FALSE)</f>
        <v>0</v>
      </c>
      <c r="D290" s="3">
        <f>VLOOKUP(A290,'BalanceSheet 15-8-19'!$A$11:$CN$476,4,FALSE)</f>
        <v>0</v>
      </c>
      <c r="E290" s="3">
        <f>VLOOKUP(A290,'BalanceSheet 15-8-19'!$A$11:$CN$476,5,FALSE)</f>
        <v>0</v>
      </c>
      <c r="F290" s="3">
        <f>VLOOKUP(A290,'BalanceSheet 15-8-19'!$A$11:$CN$476,6,FALSE)</f>
        <v>0</v>
      </c>
      <c r="G290" s="3">
        <f>VLOOKUP(A290,'BalanceSheet 15-8-19'!$A$11:$CN$476,7,FALSE)</f>
        <v>0</v>
      </c>
      <c r="H290" s="3">
        <f>VLOOKUP(A290,'BalanceSheet 15-8-19'!$A$11:$CN$476,8,FALSE)</f>
        <v>0</v>
      </c>
      <c r="I290" s="3">
        <f>VLOOKUP(A290,'BalanceSheet 15-8-19'!$A$11:$CN$476,9,FALSE)</f>
        <v>0</v>
      </c>
      <c r="J290" s="3"/>
      <c r="K290" s="3">
        <f>VLOOKUP(A290,'BalanceSheet 15-8-19'!$A$11:$CN$476,11,FALSE)</f>
        <v>0</v>
      </c>
      <c r="L290" s="3">
        <f>VLOOKUP(A290,'BalanceSheet 15-8-19'!$A$11:$CN$476,12,FALSE)</f>
        <v>0</v>
      </c>
      <c r="M290" s="3">
        <f>VLOOKUP(A290,'BalanceSheet 15-8-19'!$A$11:$CN$476,13,FALSE)</f>
        <v>0</v>
      </c>
      <c r="N290" s="3">
        <f>VLOOKUP(A290,'BalanceSheet 15-8-19'!$A$11:$CN$476,14,FALSE)</f>
        <v>0</v>
      </c>
      <c r="O290" s="3">
        <f>VLOOKUP(A290,'BalanceSheet 15-8-19'!$A$11:$CN$476,15,FALSE)</f>
        <v>0</v>
      </c>
      <c r="P290" s="3">
        <f>VLOOKUP(A290,'BalanceSheet 15-8-19'!$A$11:$CN$476,16,FALSE)</f>
        <v>0</v>
      </c>
      <c r="Q290" s="3">
        <f>VLOOKUP(A290,'BalanceSheet 15-8-19'!$A$11:$CN$476,17,FALSE)</f>
        <v>0</v>
      </c>
      <c r="R290" s="3">
        <f>VLOOKUP(A290,'BalanceSheet 15-8-19'!$A$11:$CN$476,18,FALSE)</f>
        <v>0</v>
      </c>
      <c r="S290" s="3">
        <f>VLOOKUP(A290,'BalanceSheet 15-8-19'!$A$11:$CN$476,19,FALSE)</f>
        <v>0</v>
      </c>
      <c r="T290" s="3">
        <f>VLOOKUP(A290,'BalanceSheet 15-8-19'!$A$11:$CN$476,20,FALSE)</f>
        <v>0</v>
      </c>
      <c r="U290" s="3">
        <f>VLOOKUP(A290,'BalanceSheet 15-8-19'!$A$11:$CN$476,21,FALSE)</f>
        <v>0</v>
      </c>
      <c r="V290" s="3">
        <f>VLOOKUP(A290,'BalanceSheet 15-8-19'!$A$11:$CN$476,22,FALSE)</f>
        <v>0</v>
      </c>
      <c r="W290" s="3">
        <f>VLOOKUP(A290,'BalanceSheet 15-8-19'!$A$11:$CN$476,23,FALSE)</f>
        <v>0</v>
      </c>
      <c r="X290" s="3">
        <f>VLOOKUP(A290,'BalanceSheet 15-8-19'!$A$11:$CN$476,24,FALSE)</f>
        <v>0</v>
      </c>
      <c r="Y290" s="3">
        <f>VLOOKUP(A290,'BalanceSheet 15-8-19'!$A$11:$CN$476,25,FALSE)</f>
        <v>0</v>
      </c>
      <c r="Z290" s="3">
        <f>VLOOKUP(A290,'BalanceSheet 15-8-19'!$A$11:$CN$476,26,FALSE)</f>
        <v>0</v>
      </c>
      <c r="AA290" s="3">
        <f>VLOOKUP(A290,'BalanceSheet 15-8-19'!$A$11:$CN$476,27,FALSE)</f>
        <v>0</v>
      </c>
      <c r="AB290" s="3">
        <f>VLOOKUP(A290,'BalanceSheet 15-8-19'!$A$11:$CN$476,28,FALSE)</f>
        <v>0</v>
      </c>
      <c r="AC290" s="3">
        <f>VLOOKUP(A290,'BalanceSheet 15-8-19'!$A$11:$CN$476,29,FALSE)</f>
        <v>0</v>
      </c>
      <c r="AD290" s="3">
        <f>VLOOKUP(A290,'BalanceSheet 15-8-19'!$A$11:$CN$476,30,FALSE)</f>
        <v>0</v>
      </c>
      <c r="AE290" s="3">
        <f>VLOOKUP(A290,'BalanceSheet 15-8-19'!$A$11:$CN$476,31,FALSE)</f>
        <v>0</v>
      </c>
      <c r="AF290" s="3">
        <f>VLOOKUP(A290,'BalanceSheet 15-8-19'!$A$11:$CN$476,32,FALSE)</f>
        <v>0</v>
      </c>
      <c r="AG290" s="3">
        <f>VLOOKUP(A290,'BalanceSheet 15-8-19'!$A$11:$CN$476,33,FALSE)</f>
        <v>0</v>
      </c>
      <c r="AH290" s="3">
        <f>VLOOKUP(A290,'BalanceSheet 15-8-19'!$A$11:$CN$476,34,FALSE)</f>
        <v>0</v>
      </c>
      <c r="AI290" s="3">
        <f>VLOOKUP(A290,'BalanceSheet 15-8-19'!$A$11:$CN$476,35,FALSE)</f>
        <v>0</v>
      </c>
      <c r="AJ290" s="3">
        <f>VLOOKUP(A290,'BalanceSheet 15-8-19'!$A$11:$CN$476,36,FALSE)</f>
        <v>0</v>
      </c>
      <c r="AK290" s="3">
        <f>VLOOKUP(A290,'BalanceSheet 15-8-19'!$A$11:$CN$476,37,FALSE)</f>
        <v>0</v>
      </c>
      <c r="AL290" s="3">
        <f>VLOOKUP(A290,'BalanceSheet 15-8-19'!$A$11:$CN$476,38,FALSE)</f>
        <v>0</v>
      </c>
      <c r="AM290" s="3">
        <f>VLOOKUP(A290,'BalanceSheet 15-8-19'!$A$11:$CN$476,39,FALSE)</f>
        <v>0</v>
      </c>
      <c r="AN290" s="3">
        <f>VLOOKUP(A290,'BalanceSheet 15-8-19'!$A$11:$CN$476,40,FALSE)</f>
        <v>0</v>
      </c>
      <c r="AO290" s="3">
        <f>VLOOKUP(A290,'BalanceSheet 15-8-19'!$A$11:$CN$476,41,FALSE)</f>
        <v>0</v>
      </c>
      <c r="AP290" s="3">
        <f>VLOOKUP(A290,'BalanceSheet 15-8-19'!$A$11:$CN$476,42,FALSE)</f>
        <v>0</v>
      </c>
      <c r="AQ290" s="3">
        <f>VLOOKUP(A290,'BalanceSheet 15-8-19'!$A$11:$CN$476,43,FALSE)</f>
        <v>0</v>
      </c>
      <c r="AR290" s="3">
        <f>VLOOKUP(A290,'BalanceSheet 15-8-19'!$A$11:$CN$476,44,FALSE)</f>
        <v>0</v>
      </c>
      <c r="AS290" s="3">
        <f>VLOOKUP(A290,'BalanceSheet 15-8-19'!$A$11:$CN$476,45,FALSE)</f>
        <v>0</v>
      </c>
      <c r="AT290" s="3">
        <f>VLOOKUP(A290,'BalanceSheet 15-8-19'!$A$11:$CN$476,46,FALSE)</f>
        <v>0</v>
      </c>
      <c r="AU290" s="3">
        <f>VLOOKUP(A290,'BalanceSheet 15-8-19'!$A$11:$CN$476,47,FALSE)</f>
        <v>0</v>
      </c>
      <c r="AV290" s="3">
        <f>VLOOKUP(A290,'BalanceSheet 15-8-19'!$A$11:$CN$476,48,FALSE)</f>
        <v>0</v>
      </c>
      <c r="AW290" s="3">
        <f>VLOOKUP(A290,'BalanceSheet 15-8-19'!$A$11:$CN$476,49,FALSE)</f>
        <v>0</v>
      </c>
      <c r="AX290" s="3">
        <f>VLOOKUP(A290,'BalanceSheet 15-8-19'!$A$11:$CN$476,50,FALSE)</f>
        <v>0</v>
      </c>
      <c r="AY290" s="3">
        <f>VLOOKUP(A290,'BalanceSheet 15-8-19'!$A$11:$CN$476,51,FALSE)</f>
        <v>0</v>
      </c>
      <c r="AZ290" s="3">
        <f>VLOOKUP(A290,'BalanceSheet 15-8-19'!$A$11:$CN$476,52,FALSE)</f>
        <v>0</v>
      </c>
      <c r="BA290" s="3">
        <f>VLOOKUP(A290,'BalanceSheet 15-8-19'!$A$11:$CN$476,53,FALSE)</f>
        <v>0</v>
      </c>
      <c r="BB290" s="3">
        <f>VLOOKUP(A290,'BalanceSheet 15-8-19'!$A$11:$CN$476,54,FALSE)</f>
        <v>0</v>
      </c>
      <c r="BC290" s="3">
        <f>VLOOKUP(A290,'BalanceSheet 15-8-19'!$A$11:$CN$476,55,FALSE)</f>
        <v>0</v>
      </c>
      <c r="BD290" s="3">
        <f>VLOOKUP(A290,'BalanceSheet 15-8-19'!$A$11:$CN$476,56,FALSE)</f>
        <v>0</v>
      </c>
      <c r="BE290" s="3">
        <f>VLOOKUP(A290,'BalanceSheet 15-8-19'!$A$11:$CN$476,57,FALSE)</f>
        <v>0</v>
      </c>
      <c r="BF290" s="3">
        <f>VLOOKUP(A290,'BalanceSheet 15-8-19'!$A$11:$CN$476,58,FALSE)</f>
        <v>0</v>
      </c>
      <c r="BG290" s="12">
        <f>VLOOKUP(A290,'BalanceSheet 15-8-19'!$A$11:$CN$476,59,FALSE)</f>
        <v>0</v>
      </c>
      <c r="BH290" s="3">
        <f>VLOOKUP(A290,'BalanceSheet 15-8-19'!$A$11:$CN$476,60,FALSE)</f>
        <v>0</v>
      </c>
      <c r="BI290" s="3">
        <f>VLOOKUP(A290,'BalanceSheet 15-8-19'!$A$11:$CN$476,61,FALSE)</f>
        <v>0</v>
      </c>
      <c r="BJ290" s="3">
        <f>VLOOKUP(A290,'BalanceSheet 15-8-19'!$A$11:$CN$476,62,FALSE)</f>
        <v>0</v>
      </c>
      <c r="BK290" s="3"/>
      <c r="BL290" s="3">
        <f>VLOOKUP(A290,'BalanceSheet 15-8-19'!$A$11:$CN$476,64,FALSE)</f>
        <v>0</v>
      </c>
      <c r="BM290" s="3">
        <f>VLOOKUP(A290,'BalanceSheet 15-8-19'!$A$11:$CN$476,65,FALSE)</f>
        <v>0</v>
      </c>
      <c r="BN290" s="3">
        <f>VLOOKUP(A290,'BalanceSheet 15-8-19'!$A$11:$CN$476,66,FALSE)</f>
        <v>0</v>
      </c>
      <c r="BO290" s="3">
        <f>VLOOKUP(A290,'BalanceSheet 15-8-19'!$A$11:$CN$476,67,FALSE)</f>
        <v>0</v>
      </c>
      <c r="BP290" s="3">
        <f>VLOOKUP(A290,'BalanceSheet 15-8-19'!$A$11:$CN$476,68,FALSE)</f>
        <v>0</v>
      </c>
      <c r="BQ290" s="3">
        <f>VLOOKUP(A290,'BalanceSheet 15-8-19'!$A$11:$CN$476,69,FALSE)</f>
        <v>0</v>
      </c>
      <c r="BR290" s="3">
        <f>VLOOKUP(A290,'BalanceSheet 15-8-19'!$A$11:$CN$476,70,FALSE)</f>
        <v>0</v>
      </c>
      <c r="BS290" s="3">
        <f>VLOOKUP(A290,'BalanceSheet 15-8-19'!$A$11:$CN$476,71,FALSE)</f>
        <v>0</v>
      </c>
      <c r="BT290" s="3">
        <f>VLOOKUP(A290,'BalanceSheet 15-8-19'!$A$11:$CN$476,72,FALSE)</f>
        <v>0</v>
      </c>
      <c r="BU290" s="3">
        <f>VLOOKUP(A290,'BalanceSheet 15-8-19'!$A$11:$CN$476,73,FALSE)</f>
        <v>0</v>
      </c>
      <c r="BV290" s="3">
        <f>VLOOKUP(A290,'BalanceSheet 15-8-19'!$A$11:$CN$476,74,FALSE)</f>
        <v>0</v>
      </c>
      <c r="BW290" s="3">
        <f>VLOOKUP(A290,'BalanceSheet 15-8-19'!$A$11:$CN$476,75,FALSE)</f>
        <v>0</v>
      </c>
      <c r="BX290" s="3">
        <f>VLOOKUP(A290,'BalanceSheet 15-8-19'!$A$11:$CN$476,76,FALSE)</f>
        <v>0</v>
      </c>
      <c r="BY290" s="3">
        <f>VLOOKUP(A290,'BalanceSheet 15-8-19'!$A$11:$CN$476,77,FALSE)</f>
        <v>0</v>
      </c>
      <c r="BZ290" s="3">
        <f>VLOOKUP(A290,'BalanceSheet 15-8-19'!$A$11:$CN$476,78,FALSE)</f>
        <v>0</v>
      </c>
      <c r="CA290" s="3">
        <f>VLOOKUP(A290,'BalanceSheet 15-8-19'!$A$11:$CN$476,79,FALSE)</f>
        <v>0</v>
      </c>
      <c r="CB290" s="3">
        <f>VLOOKUP(A290,'BalanceSheet 15-8-19'!$A$11:$CN$476,80,FALSE)</f>
        <v>0</v>
      </c>
      <c r="CC290" s="3">
        <f>VLOOKUP(A290,'BalanceSheet 15-8-19'!$A$11:$CN$476,81,FALSE)</f>
        <v>0</v>
      </c>
      <c r="CD290" s="3">
        <f>VLOOKUP(A290,'BalanceSheet 15-8-19'!$A$11:$CN$476,82,FALSE)</f>
        <v>0</v>
      </c>
      <c r="CE290" s="3">
        <f>VLOOKUP(A290,'BalanceSheet 15-8-19'!$A$11:$CN$476,83,FALSE)</f>
        <v>0</v>
      </c>
      <c r="CF290" s="3">
        <f>VLOOKUP(A290,'BalanceSheet 15-8-19'!$A$11:$CN$476,84,FALSE)</f>
        <v>0</v>
      </c>
      <c r="CG290" s="3">
        <f>VLOOKUP(A290,'BalanceSheet 15-8-19'!$A$11:$CN$476,85,FALSE)</f>
        <v>0</v>
      </c>
      <c r="CH290" s="3">
        <f>VLOOKUP(A290,'BalanceSheet 15-8-19'!$A$11:$CN$476,86,FALSE)</f>
        <v>0</v>
      </c>
      <c r="CI290" s="3">
        <f>VLOOKUP(A290,'BalanceSheet 15-8-19'!$A$11:$CN$476,87,FALSE)</f>
        <v>0</v>
      </c>
      <c r="CJ290" s="3">
        <f>VLOOKUP(A290,'BalanceSheet 15-8-19'!$A$11:$CN$476,88,FALSE)</f>
        <v>0</v>
      </c>
      <c r="CK290" s="3">
        <f>VLOOKUP(A290,'BalanceSheet 15-8-19'!$A$11:$CN$476,89,FALSE)</f>
        <v>0</v>
      </c>
      <c r="CL290" s="3">
        <f>VLOOKUP(A290,'BalanceSheet 15-8-19'!$A$11:$CN$476,90,FALSE)</f>
        <v>0</v>
      </c>
      <c r="CM290" s="3">
        <f>VLOOKUP(A290,'BalanceSheet 15-8-19'!$A$11:$CN$476,91,FALSE)</f>
        <v>0</v>
      </c>
      <c r="CN290" s="3">
        <f>VLOOKUP(A290,'BalanceSheet 15-8-19'!$A$11:$CS$476,92,FALSE)</f>
        <v>0</v>
      </c>
      <c r="CO290" s="3">
        <f>VLOOKUP(A290,'BalanceSheet 15-8-19'!$A$11:$CS$476,93,FALSE)</f>
        <v>0</v>
      </c>
      <c r="CP290" s="3">
        <f>VLOOKUP(A290,'BalanceSheet 15-8-19'!$A$11:$CS$476,94,FALSE)</f>
        <v>0</v>
      </c>
      <c r="CQ290" s="3">
        <f>VLOOKUP(A290,'BalanceSheet 15-8-19'!$A$11:$CS$476,95,FALSE)</f>
        <v>0</v>
      </c>
      <c r="CR290" s="3">
        <f>VLOOKUP(A290,'BalanceSheet 15-8-19'!$A$11:$CS$476,96,FALSE)</f>
        <v>0</v>
      </c>
      <c r="CS290" s="3">
        <f t="shared" si="26"/>
        <v>0</v>
      </c>
      <c r="CU290" s="19">
        <f>CS290-('BalanceSheet 15-8-19'!CS290-'BalanceSheet 15-8-19'!CV290-'BalanceSheet 15-8-19'!CW290)</f>
        <v>0</v>
      </c>
      <c r="CW290" s="132">
        <f t="shared" si="27"/>
        <v>0</v>
      </c>
      <c r="CZ290" s="148">
        <f>HLOOKUP(A290,CJE!$I$5:$TV$2054,2050, FALSE)</f>
        <v>0</v>
      </c>
      <c r="DB290" s="148">
        <f t="shared" si="28"/>
        <v>0</v>
      </c>
    </row>
    <row r="291" spans="1:106" x14ac:dyDescent="0.2">
      <c r="A291" s="3" t="str">
        <f>'BalanceSheet 15-8-19'!A291</f>
        <v>300-102-02 - Lanp Inc</v>
      </c>
      <c r="B291" s="3">
        <f>VLOOKUP(A291,'BalanceSheet 15-8-19'!$A$11:$CN$476,2,FALSE)</f>
        <v>0</v>
      </c>
      <c r="C291" s="3">
        <f>VLOOKUP(A291,'BalanceSheet 15-8-19'!$A$11:$CN$476,3,FALSE)</f>
        <v>0</v>
      </c>
      <c r="D291" s="3">
        <f>VLOOKUP(A291,'BalanceSheet 15-8-19'!$A$11:$CN$476,4,FALSE)</f>
        <v>0</v>
      </c>
      <c r="E291" s="3">
        <f>VLOOKUP(A291,'BalanceSheet 15-8-19'!$A$11:$CN$476,5,FALSE)</f>
        <v>0</v>
      </c>
      <c r="F291" s="3">
        <f>VLOOKUP(A291,'BalanceSheet 15-8-19'!$A$11:$CN$476,6,FALSE)</f>
        <v>0</v>
      </c>
      <c r="G291" s="3">
        <f>VLOOKUP(A291,'BalanceSheet 15-8-19'!$A$11:$CN$476,7,FALSE)</f>
        <v>0</v>
      </c>
      <c r="H291" s="3">
        <f>VLOOKUP(A291,'BalanceSheet 15-8-19'!$A$11:$CN$476,8,FALSE)</f>
        <v>0</v>
      </c>
      <c r="I291" s="3">
        <f>VLOOKUP(A291,'BalanceSheet 15-8-19'!$A$11:$CN$476,9,FALSE)</f>
        <v>0</v>
      </c>
      <c r="J291" s="3"/>
      <c r="K291" s="3">
        <f>VLOOKUP(A291,'BalanceSheet 15-8-19'!$A$11:$CN$476,11,FALSE)</f>
        <v>0</v>
      </c>
      <c r="L291" s="3">
        <f>VLOOKUP(A291,'BalanceSheet 15-8-19'!$A$11:$CN$476,12,FALSE)</f>
        <v>0</v>
      </c>
      <c r="M291" s="3">
        <f>VLOOKUP(A291,'BalanceSheet 15-8-19'!$A$11:$CN$476,13,FALSE)</f>
        <v>0</v>
      </c>
      <c r="N291" s="3">
        <f>VLOOKUP(A291,'BalanceSheet 15-8-19'!$A$11:$CN$476,14,FALSE)</f>
        <v>0</v>
      </c>
      <c r="O291" s="3">
        <f>VLOOKUP(A291,'BalanceSheet 15-8-19'!$A$11:$CN$476,15,FALSE)</f>
        <v>0</v>
      </c>
      <c r="P291" s="3">
        <f>VLOOKUP(A291,'BalanceSheet 15-8-19'!$A$11:$CN$476,16,FALSE)</f>
        <v>0</v>
      </c>
      <c r="Q291" s="3">
        <f>VLOOKUP(A291,'BalanceSheet 15-8-19'!$A$11:$CN$476,17,FALSE)</f>
        <v>0</v>
      </c>
      <c r="R291" s="3">
        <f>VLOOKUP(A291,'BalanceSheet 15-8-19'!$A$11:$CN$476,18,FALSE)</f>
        <v>0</v>
      </c>
      <c r="S291" s="3">
        <f>VLOOKUP(A291,'BalanceSheet 15-8-19'!$A$11:$CN$476,19,FALSE)</f>
        <v>0</v>
      </c>
      <c r="T291" s="3">
        <f>VLOOKUP(A291,'BalanceSheet 15-8-19'!$A$11:$CN$476,20,FALSE)</f>
        <v>0</v>
      </c>
      <c r="U291" s="3">
        <f>VLOOKUP(A291,'BalanceSheet 15-8-19'!$A$11:$CN$476,21,FALSE)</f>
        <v>0</v>
      </c>
      <c r="V291" s="3">
        <f>VLOOKUP(A291,'BalanceSheet 15-8-19'!$A$11:$CN$476,22,FALSE)</f>
        <v>0</v>
      </c>
      <c r="W291" s="3">
        <f>VLOOKUP(A291,'BalanceSheet 15-8-19'!$A$11:$CN$476,23,FALSE)</f>
        <v>0</v>
      </c>
      <c r="X291" s="3">
        <f>VLOOKUP(A291,'BalanceSheet 15-8-19'!$A$11:$CN$476,24,FALSE)</f>
        <v>0</v>
      </c>
      <c r="Y291" s="3">
        <f>VLOOKUP(A291,'BalanceSheet 15-8-19'!$A$11:$CN$476,25,FALSE)</f>
        <v>0</v>
      </c>
      <c r="Z291" s="3">
        <f>VLOOKUP(A291,'BalanceSheet 15-8-19'!$A$11:$CN$476,26,FALSE)</f>
        <v>0</v>
      </c>
      <c r="AA291" s="3">
        <f>VLOOKUP(A291,'BalanceSheet 15-8-19'!$A$11:$CN$476,27,FALSE)</f>
        <v>0</v>
      </c>
      <c r="AB291" s="3">
        <f>VLOOKUP(A291,'BalanceSheet 15-8-19'!$A$11:$CN$476,28,FALSE)</f>
        <v>0</v>
      </c>
      <c r="AC291" s="3">
        <f>VLOOKUP(A291,'BalanceSheet 15-8-19'!$A$11:$CN$476,29,FALSE)</f>
        <v>0</v>
      </c>
      <c r="AD291" s="3">
        <f>VLOOKUP(A291,'BalanceSheet 15-8-19'!$A$11:$CN$476,30,FALSE)</f>
        <v>0</v>
      </c>
      <c r="AE291" s="3">
        <f>VLOOKUP(A291,'BalanceSheet 15-8-19'!$A$11:$CN$476,31,FALSE)</f>
        <v>0</v>
      </c>
      <c r="AF291" s="3">
        <f>VLOOKUP(A291,'BalanceSheet 15-8-19'!$A$11:$CN$476,32,FALSE)</f>
        <v>0</v>
      </c>
      <c r="AG291" s="3">
        <f>VLOOKUP(A291,'BalanceSheet 15-8-19'!$A$11:$CN$476,33,FALSE)</f>
        <v>0</v>
      </c>
      <c r="AH291" s="3">
        <f>VLOOKUP(A291,'BalanceSheet 15-8-19'!$A$11:$CN$476,34,FALSE)</f>
        <v>0</v>
      </c>
      <c r="AI291" s="3">
        <f>VLOOKUP(A291,'BalanceSheet 15-8-19'!$A$11:$CN$476,35,FALSE)</f>
        <v>0</v>
      </c>
      <c r="AJ291" s="3">
        <f>VLOOKUP(A291,'BalanceSheet 15-8-19'!$A$11:$CN$476,36,FALSE)</f>
        <v>0</v>
      </c>
      <c r="AK291" s="3">
        <f>VLOOKUP(A291,'BalanceSheet 15-8-19'!$A$11:$CN$476,37,FALSE)</f>
        <v>0</v>
      </c>
      <c r="AL291" s="3">
        <f>VLOOKUP(A291,'BalanceSheet 15-8-19'!$A$11:$CN$476,38,FALSE)</f>
        <v>0</v>
      </c>
      <c r="AM291" s="3">
        <f>VLOOKUP(A291,'BalanceSheet 15-8-19'!$A$11:$CN$476,39,FALSE)</f>
        <v>0</v>
      </c>
      <c r="AN291" s="3">
        <f>VLOOKUP(A291,'BalanceSheet 15-8-19'!$A$11:$CN$476,40,FALSE)</f>
        <v>0</v>
      </c>
      <c r="AO291" s="3">
        <f>VLOOKUP(A291,'BalanceSheet 15-8-19'!$A$11:$CN$476,41,FALSE)</f>
        <v>0</v>
      </c>
      <c r="AP291" s="3">
        <f>VLOOKUP(A291,'BalanceSheet 15-8-19'!$A$11:$CN$476,42,FALSE)</f>
        <v>0</v>
      </c>
      <c r="AQ291" s="3">
        <f>VLOOKUP(A291,'BalanceSheet 15-8-19'!$A$11:$CN$476,43,FALSE)</f>
        <v>0</v>
      </c>
      <c r="AR291" s="3">
        <f>VLOOKUP(A291,'BalanceSheet 15-8-19'!$A$11:$CN$476,44,FALSE)</f>
        <v>0</v>
      </c>
      <c r="AS291" s="3">
        <f>VLOOKUP(A291,'BalanceSheet 15-8-19'!$A$11:$CN$476,45,FALSE)</f>
        <v>0</v>
      </c>
      <c r="AT291" s="3">
        <f>VLOOKUP(A291,'BalanceSheet 15-8-19'!$A$11:$CN$476,46,FALSE)</f>
        <v>0</v>
      </c>
      <c r="AU291" s="3">
        <f>VLOOKUP(A291,'BalanceSheet 15-8-19'!$A$11:$CN$476,47,FALSE)</f>
        <v>0</v>
      </c>
      <c r="AV291" s="3">
        <f>VLOOKUP(A291,'BalanceSheet 15-8-19'!$A$11:$CN$476,48,FALSE)</f>
        <v>0</v>
      </c>
      <c r="AW291" s="3">
        <f>VLOOKUP(A291,'BalanceSheet 15-8-19'!$A$11:$CN$476,49,FALSE)</f>
        <v>0</v>
      </c>
      <c r="AX291" s="3">
        <f>VLOOKUP(A291,'BalanceSheet 15-8-19'!$A$11:$CN$476,50,FALSE)</f>
        <v>0</v>
      </c>
      <c r="AY291" s="3">
        <f>VLOOKUP(A291,'BalanceSheet 15-8-19'!$A$11:$CN$476,51,FALSE)</f>
        <v>0</v>
      </c>
      <c r="AZ291" s="3">
        <f>VLOOKUP(A291,'BalanceSheet 15-8-19'!$A$11:$CN$476,52,FALSE)</f>
        <v>0</v>
      </c>
      <c r="BA291" s="3">
        <f>VLOOKUP(A291,'BalanceSheet 15-8-19'!$A$11:$CN$476,53,FALSE)</f>
        <v>0</v>
      </c>
      <c r="BB291" s="3">
        <f>VLOOKUP(A291,'BalanceSheet 15-8-19'!$A$11:$CN$476,54,FALSE)</f>
        <v>0</v>
      </c>
      <c r="BC291" s="3">
        <f>VLOOKUP(A291,'BalanceSheet 15-8-19'!$A$11:$CN$476,55,FALSE)</f>
        <v>0</v>
      </c>
      <c r="BD291" s="3">
        <f>VLOOKUP(A291,'BalanceSheet 15-8-19'!$A$11:$CN$476,56,FALSE)</f>
        <v>0</v>
      </c>
      <c r="BE291" s="3">
        <f>VLOOKUP(A291,'BalanceSheet 15-8-19'!$A$11:$CN$476,57,FALSE)</f>
        <v>0</v>
      </c>
      <c r="BF291" s="3">
        <f>VLOOKUP(A291,'BalanceSheet 15-8-19'!$A$11:$CN$476,58,FALSE)</f>
        <v>0</v>
      </c>
      <c r="BG291" s="12">
        <f>VLOOKUP(A291,'BalanceSheet 15-8-19'!$A$11:$CN$476,59,FALSE)</f>
        <v>0</v>
      </c>
      <c r="BH291" s="3">
        <f>VLOOKUP(A291,'BalanceSheet 15-8-19'!$A$11:$CN$476,60,FALSE)</f>
        <v>0</v>
      </c>
      <c r="BI291" s="3">
        <f>VLOOKUP(A291,'BalanceSheet 15-8-19'!$A$11:$CN$476,61,FALSE)</f>
        <v>0</v>
      </c>
      <c r="BJ291" s="3">
        <f>VLOOKUP(A291,'BalanceSheet 15-8-19'!$A$11:$CN$476,62,FALSE)</f>
        <v>0</v>
      </c>
      <c r="BK291" s="3"/>
      <c r="BL291" s="3">
        <f>VLOOKUP(A291,'BalanceSheet 15-8-19'!$A$11:$CN$476,64,FALSE)</f>
        <v>0</v>
      </c>
      <c r="BM291" s="3">
        <f>VLOOKUP(A291,'BalanceSheet 15-8-19'!$A$11:$CN$476,65,FALSE)</f>
        <v>0</v>
      </c>
      <c r="BN291" s="3">
        <f>VLOOKUP(A291,'BalanceSheet 15-8-19'!$A$11:$CN$476,66,FALSE)</f>
        <v>0</v>
      </c>
      <c r="BO291" s="3">
        <f>VLOOKUP(A291,'BalanceSheet 15-8-19'!$A$11:$CN$476,67,FALSE)</f>
        <v>0</v>
      </c>
      <c r="BP291" s="3">
        <f>VLOOKUP(A291,'BalanceSheet 15-8-19'!$A$11:$CN$476,68,FALSE)</f>
        <v>0</v>
      </c>
      <c r="BQ291" s="3">
        <f>VLOOKUP(A291,'BalanceSheet 15-8-19'!$A$11:$CN$476,69,FALSE)</f>
        <v>0</v>
      </c>
      <c r="BR291" s="3">
        <f>VLOOKUP(A291,'BalanceSheet 15-8-19'!$A$11:$CN$476,70,FALSE)</f>
        <v>0</v>
      </c>
      <c r="BS291" s="3">
        <f>VLOOKUP(A291,'BalanceSheet 15-8-19'!$A$11:$CN$476,71,FALSE)</f>
        <v>0</v>
      </c>
      <c r="BT291" s="3">
        <f>VLOOKUP(A291,'BalanceSheet 15-8-19'!$A$11:$CN$476,72,FALSE)</f>
        <v>0</v>
      </c>
      <c r="BU291" s="3">
        <f>VLOOKUP(A291,'BalanceSheet 15-8-19'!$A$11:$CN$476,73,FALSE)</f>
        <v>0</v>
      </c>
      <c r="BV291" s="3">
        <f>VLOOKUP(A291,'BalanceSheet 15-8-19'!$A$11:$CN$476,74,FALSE)</f>
        <v>0</v>
      </c>
      <c r="BW291" s="3">
        <f>VLOOKUP(A291,'BalanceSheet 15-8-19'!$A$11:$CN$476,75,FALSE)</f>
        <v>0</v>
      </c>
      <c r="BX291" s="3">
        <f>VLOOKUP(A291,'BalanceSheet 15-8-19'!$A$11:$CN$476,76,FALSE)</f>
        <v>0</v>
      </c>
      <c r="BY291" s="3">
        <f>VLOOKUP(A291,'BalanceSheet 15-8-19'!$A$11:$CN$476,77,FALSE)</f>
        <v>0</v>
      </c>
      <c r="BZ291" s="3">
        <f>VLOOKUP(A291,'BalanceSheet 15-8-19'!$A$11:$CN$476,78,FALSE)</f>
        <v>0</v>
      </c>
      <c r="CA291" s="3">
        <f>VLOOKUP(A291,'BalanceSheet 15-8-19'!$A$11:$CN$476,79,FALSE)</f>
        <v>0</v>
      </c>
      <c r="CB291" s="3">
        <f>VLOOKUP(A291,'BalanceSheet 15-8-19'!$A$11:$CN$476,80,FALSE)</f>
        <v>0</v>
      </c>
      <c r="CC291" s="3">
        <f>VLOOKUP(A291,'BalanceSheet 15-8-19'!$A$11:$CN$476,81,FALSE)</f>
        <v>0</v>
      </c>
      <c r="CD291" s="3">
        <f>VLOOKUP(A291,'BalanceSheet 15-8-19'!$A$11:$CN$476,82,FALSE)</f>
        <v>0</v>
      </c>
      <c r="CE291" s="3">
        <f>VLOOKUP(A291,'BalanceSheet 15-8-19'!$A$11:$CN$476,83,FALSE)</f>
        <v>0</v>
      </c>
      <c r="CF291" s="3">
        <f>VLOOKUP(A291,'BalanceSheet 15-8-19'!$A$11:$CN$476,84,FALSE)</f>
        <v>0</v>
      </c>
      <c r="CG291" s="3">
        <f>VLOOKUP(A291,'BalanceSheet 15-8-19'!$A$11:$CN$476,85,FALSE)</f>
        <v>0</v>
      </c>
      <c r="CH291" s="3">
        <f>VLOOKUP(A291,'BalanceSheet 15-8-19'!$A$11:$CN$476,86,FALSE)</f>
        <v>0</v>
      </c>
      <c r="CI291" s="3">
        <f>VLOOKUP(A291,'BalanceSheet 15-8-19'!$A$11:$CN$476,87,FALSE)</f>
        <v>0</v>
      </c>
      <c r="CJ291" s="3">
        <f>VLOOKUP(A291,'BalanceSheet 15-8-19'!$A$11:$CN$476,88,FALSE)</f>
        <v>0</v>
      </c>
      <c r="CK291" s="3">
        <f>VLOOKUP(A291,'BalanceSheet 15-8-19'!$A$11:$CN$476,89,FALSE)</f>
        <v>0</v>
      </c>
      <c r="CL291" s="3">
        <f>VLOOKUP(A291,'BalanceSheet 15-8-19'!$A$11:$CN$476,90,FALSE)</f>
        <v>0</v>
      </c>
      <c r="CM291" s="3">
        <f>VLOOKUP(A291,'BalanceSheet 15-8-19'!$A$11:$CN$476,91,FALSE)</f>
        <v>0</v>
      </c>
      <c r="CN291" s="3">
        <f>VLOOKUP(A291,'BalanceSheet 15-8-19'!$A$11:$CS$476,92,FALSE)</f>
        <v>0</v>
      </c>
      <c r="CO291" s="3">
        <f>VLOOKUP(A291,'BalanceSheet 15-8-19'!$A$11:$CS$476,93,FALSE)</f>
        <v>0</v>
      </c>
      <c r="CP291" s="3">
        <f>VLOOKUP(A291,'BalanceSheet 15-8-19'!$A$11:$CS$476,94,FALSE)</f>
        <v>0</v>
      </c>
      <c r="CQ291" s="3">
        <f>VLOOKUP(A291,'BalanceSheet 15-8-19'!$A$11:$CS$476,95,FALSE)</f>
        <v>0</v>
      </c>
      <c r="CR291" s="3">
        <f>VLOOKUP(A291,'BalanceSheet 15-8-19'!$A$11:$CS$476,96,FALSE)</f>
        <v>0</v>
      </c>
      <c r="CS291" s="3">
        <f t="shared" si="26"/>
        <v>0</v>
      </c>
      <c r="CU291" s="19">
        <f>CS291-('BalanceSheet 15-8-19'!CS291-'BalanceSheet 15-8-19'!CV291-'BalanceSheet 15-8-19'!CW291)</f>
        <v>0</v>
      </c>
      <c r="CW291" s="132">
        <f t="shared" si="27"/>
        <v>0</v>
      </c>
      <c r="CZ291" s="148">
        <f>HLOOKUP(A291,CJE!$I$5:$TV$2054,2050, FALSE)</f>
        <v>-20000</v>
      </c>
      <c r="DB291" s="148">
        <f t="shared" si="28"/>
        <v>-20000</v>
      </c>
    </row>
    <row r="292" spans="1:106" x14ac:dyDescent="0.2">
      <c r="A292" s="3" t="str">
        <f>'BalanceSheet 15-8-19'!A292</f>
        <v>300-102-03 - Viling Inc</v>
      </c>
      <c r="B292" s="10">
        <f>VLOOKUP(A292,'BalanceSheet 15-8-19'!$A$11:$CN$476,2,FALSE)</f>
        <v>0</v>
      </c>
      <c r="C292" s="10">
        <f>VLOOKUP(A292,'BalanceSheet 15-8-19'!$A$11:$CN$476,3,FALSE)</f>
        <v>0</v>
      </c>
      <c r="D292" s="10">
        <f>VLOOKUP(A292,'BalanceSheet 15-8-19'!$A$11:$CN$476,4,FALSE)</f>
        <v>0</v>
      </c>
      <c r="E292" s="10">
        <f>VLOOKUP(A292,'BalanceSheet 15-8-19'!$A$11:$CN$476,5,FALSE)</f>
        <v>0</v>
      </c>
      <c r="F292" s="10">
        <f>VLOOKUP(A292,'BalanceSheet 15-8-19'!$A$11:$CN$476,6,FALSE)</f>
        <v>0</v>
      </c>
      <c r="G292" s="10">
        <f>VLOOKUP(A292,'BalanceSheet 15-8-19'!$A$11:$CN$476,7,FALSE)</f>
        <v>0</v>
      </c>
      <c r="H292" s="10">
        <f>VLOOKUP(A292,'BalanceSheet 15-8-19'!$A$11:$CN$476,8,FALSE)</f>
        <v>0</v>
      </c>
      <c r="I292" s="10">
        <f>VLOOKUP(A292,'BalanceSheet 15-8-19'!$A$11:$CN$476,9,FALSE)</f>
        <v>0</v>
      </c>
      <c r="J292" s="10"/>
      <c r="K292" s="10">
        <f>VLOOKUP(A292,'BalanceSheet 15-8-19'!$A$11:$CN$476,11,FALSE)</f>
        <v>0</v>
      </c>
      <c r="L292" s="10">
        <f>VLOOKUP(A292,'BalanceSheet 15-8-19'!$A$11:$CN$476,12,FALSE)</f>
        <v>0</v>
      </c>
      <c r="M292" s="10">
        <f>VLOOKUP(A292,'BalanceSheet 15-8-19'!$A$11:$CN$476,13,FALSE)</f>
        <v>0</v>
      </c>
      <c r="N292" s="10">
        <f>VLOOKUP(A292,'BalanceSheet 15-8-19'!$A$11:$CN$476,14,FALSE)</f>
        <v>0</v>
      </c>
      <c r="O292" s="10">
        <f>VLOOKUP(A292,'BalanceSheet 15-8-19'!$A$11:$CN$476,15,FALSE)</f>
        <v>0</v>
      </c>
      <c r="P292" s="10">
        <f>VLOOKUP(A292,'BalanceSheet 15-8-19'!$A$11:$CN$476,16,FALSE)</f>
        <v>0</v>
      </c>
      <c r="Q292" s="10">
        <f>VLOOKUP(A292,'BalanceSheet 15-8-19'!$A$11:$CN$476,17,FALSE)</f>
        <v>0</v>
      </c>
      <c r="R292" s="10">
        <f>VLOOKUP(A292,'BalanceSheet 15-8-19'!$A$11:$CN$476,18,FALSE)</f>
        <v>0</v>
      </c>
      <c r="S292" s="10">
        <f>VLOOKUP(A292,'BalanceSheet 15-8-19'!$A$11:$CN$476,19,FALSE)</f>
        <v>0</v>
      </c>
      <c r="T292" s="10">
        <f>VLOOKUP(A292,'BalanceSheet 15-8-19'!$A$11:$CN$476,20,FALSE)</f>
        <v>0</v>
      </c>
      <c r="U292" s="10">
        <f>VLOOKUP(A292,'BalanceSheet 15-8-19'!$A$11:$CN$476,21,FALSE)</f>
        <v>0</v>
      </c>
      <c r="V292" s="10">
        <f>VLOOKUP(A292,'BalanceSheet 15-8-19'!$A$11:$CN$476,22,FALSE)</f>
        <v>0</v>
      </c>
      <c r="W292" s="10">
        <f>VLOOKUP(A292,'BalanceSheet 15-8-19'!$A$11:$CN$476,23,FALSE)</f>
        <v>0</v>
      </c>
      <c r="X292" s="10">
        <f>VLOOKUP(A292,'BalanceSheet 15-8-19'!$A$11:$CN$476,24,FALSE)</f>
        <v>0</v>
      </c>
      <c r="Y292" s="10">
        <f>VLOOKUP(A292,'BalanceSheet 15-8-19'!$A$11:$CN$476,25,FALSE)</f>
        <v>0</v>
      </c>
      <c r="Z292" s="10">
        <f>VLOOKUP(A292,'BalanceSheet 15-8-19'!$A$11:$CN$476,26,FALSE)</f>
        <v>0</v>
      </c>
      <c r="AA292" s="10">
        <f>VLOOKUP(A292,'BalanceSheet 15-8-19'!$A$11:$CN$476,27,FALSE)</f>
        <v>0</v>
      </c>
      <c r="AB292" s="10">
        <f>VLOOKUP(A292,'BalanceSheet 15-8-19'!$A$11:$CN$476,28,FALSE)</f>
        <v>0</v>
      </c>
      <c r="AC292" s="10">
        <f>VLOOKUP(A292,'BalanceSheet 15-8-19'!$A$11:$CN$476,29,FALSE)</f>
        <v>0</v>
      </c>
      <c r="AD292" s="10">
        <f>VLOOKUP(A292,'BalanceSheet 15-8-19'!$A$11:$CN$476,30,FALSE)</f>
        <v>0</v>
      </c>
      <c r="AE292" s="10">
        <f>VLOOKUP(A292,'BalanceSheet 15-8-19'!$A$11:$CN$476,31,FALSE)</f>
        <v>0</v>
      </c>
      <c r="AF292" s="10">
        <f>VLOOKUP(A292,'BalanceSheet 15-8-19'!$A$11:$CN$476,32,FALSE)</f>
        <v>0</v>
      </c>
      <c r="AG292" s="10">
        <f>VLOOKUP(A292,'BalanceSheet 15-8-19'!$A$11:$CN$476,33,FALSE)</f>
        <v>0</v>
      </c>
      <c r="AH292" s="10">
        <f>VLOOKUP(A292,'BalanceSheet 15-8-19'!$A$11:$CN$476,34,FALSE)</f>
        <v>0</v>
      </c>
      <c r="AI292" s="10">
        <f>VLOOKUP(A292,'BalanceSheet 15-8-19'!$A$11:$CN$476,35,FALSE)</f>
        <v>0</v>
      </c>
      <c r="AJ292" s="10">
        <f>VLOOKUP(A292,'BalanceSheet 15-8-19'!$A$11:$CN$476,36,FALSE)</f>
        <v>0</v>
      </c>
      <c r="AK292" s="10">
        <f>VLOOKUP(A292,'BalanceSheet 15-8-19'!$A$11:$CN$476,37,FALSE)</f>
        <v>0</v>
      </c>
      <c r="AL292" s="10">
        <f>VLOOKUP(A292,'BalanceSheet 15-8-19'!$A$11:$CN$476,38,FALSE)</f>
        <v>0</v>
      </c>
      <c r="AM292" s="10">
        <f>VLOOKUP(A292,'BalanceSheet 15-8-19'!$A$11:$CN$476,39,FALSE)</f>
        <v>0</v>
      </c>
      <c r="AN292" s="10">
        <f>VLOOKUP(A292,'BalanceSheet 15-8-19'!$A$11:$CN$476,40,FALSE)</f>
        <v>0</v>
      </c>
      <c r="AO292" s="10">
        <f>VLOOKUP(A292,'BalanceSheet 15-8-19'!$A$11:$CN$476,41,FALSE)</f>
        <v>0</v>
      </c>
      <c r="AP292" s="10">
        <f>VLOOKUP(A292,'BalanceSheet 15-8-19'!$A$11:$CN$476,42,FALSE)</f>
        <v>0</v>
      </c>
      <c r="AQ292" s="10">
        <f>VLOOKUP(A292,'BalanceSheet 15-8-19'!$A$11:$CN$476,43,FALSE)</f>
        <v>0</v>
      </c>
      <c r="AR292" s="10">
        <f>VLOOKUP(A292,'BalanceSheet 15-8-19'!$A$11:$CN$476,44,FALSE)</f>
        <v>0</v>
      </c>
      <c r="AS292" s="10">
        <f>VLOOKUP(A292,'BalanceSheet 15-8-19'!$A$11:$CN$476,45,FALSE)</f>
        <v>0</v>
      </c>
      <c r="AT292" s="10">
        <f>VLOOKUP(A292,'BalanceSheet 15-8-19'!$A$11:$CN$476,46,FALSE)</f>
        <v>0</v>
      </c>
      <c r="AU292" s="10">
        <f>VLOOKUP(A292,'BalanceSheet 15-8-19'!$A$11:$CN$476,47,FALSE)</f>
        <v>0</v>
      </c>
      <c r="AV292" s="10">
        <f>VLOOKUP(A292,'BalanceSheet 15-8-19'!$A$11:$CN$476,48,FALSE)</f>
        <v>0</v>
      </c>
      <c r="AW292" s="10">
        <f>VLOOKUP(A292,'BalanceSheet 15-8-19'!$A$11:$CN$476,49,FALSE)</f>
        <v>0</v>
      </c>
      <c r="AX292" s="10">
        <f>VLOOKUP(A292,'BalanceSheet 15-8-19'!$A$11:$CN$476,50,FALSE)</f>
        <v>0</v>
      </c>
      <c r="AY292" s="10">
        <f>VLOOKUP(A292,'BalanceSheet 15-8-19'!$A$11:$CN$476,51,FALSE)</f>
        <v>0</v>
      </c>
      <c r="AZ292" s="10">
        <f>VLOOKUP(A292,'BalanceSheet 15-8-19'!$A$11:$CN$476,52,FALSE)</f>
        <v>0</v>
      </c>
      <c r="BA292" s="10">
        <f>VLOOKUP(A292,'BalanceSheet 15-8-19'!$A$11:$CN$476,53,FALSE)</f>
        <v>0</v>
      </c>
      <c r="BB292" s="10">
        <f>VLOOKUP(A292,'BalanceSheet 15-8-19'!$A$11:$CN$476,54,FALSE)</f>
        <v>0</v>
      </c>
      <c r="BC292" s="10">
        <f>VLOOKUP(A292,'BalanceSheet 15-8-19'!$A$11:$CN$476,55,FALSE)</f>
        <v>0</v>
      </c>
      <c r="BD292" s="10">
        <f>VLOOKUP(A292,'BalanceSheet 15-8-19'!$A$11:$CN$476,56,FALSE)</f>
        <v>0</v>
      </c>
      <c r="BE292" s="10">
        <f>VLOOKUP(A292,'BalanceSheet 15-8-19'!$A$11:$CN$476,57,FALSE)</f>
        <v>0</v>
      </c>
      <c r="BF292" s="10">
        <f>VLOOKUP(A292,'BalanceSheet 15-8-19'!$A$11:$CN$476,58,FALSE)</f>
        <v>0</v>
      </c>
      <c r="BG292" s="11">
        <f>VLOOKUP(A292,'BalanceSheet 15-8-19'!$A$11:$CN$476,59,FALSE)</f>
        <v>0</v>
      </c>
      <c r="BH292" s="10">
        <f>VLOOKUP(A292,'BalanceSheet 15-8-19'!$A$11:$CN$476,60,FALSE)</f>
        <v>0</v>
      </c>
      <c r="BI292" s="10">
        <f>VLOOKUP(A292,'BalanceSheet 15-8-19'!$A$11:$CN$476,61,FALSE)</f>
        <v>0</v>
      </c>
      <c r="BJ292" s="10">
        <f>VLOOKUP(A292,'BalanceSheet 15-8-19'!$A$11:$CN$476,62,FALSE)</f>
        <v>0</v>
      </c>
      <c r="BK292" s="10"/>
      <c r="BL292" s="10">
        <f>VLOOKUP(A292,'BalanceSheet 15-8-19'!$A$11:$CN$476,64,FALSE)</f>
        <v>0</v>
      </c>
      <c r="BM292" s="10">
        <f>VLOOKUP(A292,'BalanceSheet 15-8-19'!$A$11:$CN$476,65,FALSE)</f>
        <v>0</v>
      </c>
      <c r="BN292" s="10">
        <f>VLOOKUP(A292,'BalanceSheet 15-8-19'!$A$11:$CN$476,66,FALSE)</f>
        <v>0</v>
      </c>
      <c r="BO292" s="10">
        <f>VLOOKUP(A292,'BalanceSheet 15-8-19'!$A$11:$CN$476,67,FALSE)</f>
        <v>0</v>
      </c>
      <c r="BP292" s="10">
        <f>VLOOKUP(A292,'BalanceSheet 15-8-19'!$A$11:$CN$476,68,FALSE)</f>
        <v>0</v>
      </c>
      <c r="BQ292" s="10">
        <f>VLOOKUP(A292,'BalanceSheet 15-8-19'!$A$11:$CN$476,69,FALSE)</f>
        <v>0</v>
      </c>
      <c r="BR292" s="10">
        <f>VLOOKUP(A292,'BalanceSheet 15-8-19'!$A$11:$CN$476,70,FALSE)</f>
        <v>0</v>
      </c>
      <c r="BS292" s="10">
        <f>VLOOKUP(A292,'BalanceSheet 15-8-19'!$A$11:$CN$476,71,FALSE)</f>
        <v>0</v>
      </c>
      <c r="BT292" s="10">
        <f>VLOOKUP(A292,'BalanceSheet 15-8-19'!$A$11:$CN$476,72,FALSE)</f>
        <v>0</v>
      </c>
      <c r="BU292" s="10">
        <f>VLOOKUP(A292,'BalanceSheet 15-8-19'!$A$11:$CN$476,73,FALSE)</f>
        <v>0</v>
      </c>
      <c r="BV292" s="10">
        <f>VLOOKUP(A292,'BalanceSheet 15-8-19'!$A$11:$CN$476,74,FALSE)</f>
        <v>0</v>
      </c>
      <c r="BW292" s="10">
        <f>VLOOKUP(A292,'BalanceSheet 15-8-19'!$A$11:$CN$476,75,FALSE)</f>
        <v>0</v>
      </c>
      <c r="BX292" s="10">
        <f>VLOOKUP(A292,'BalanceSheet 15-8-19'!$A$11:$CN$476,76,FALSE)</f>
        <v>0</v>
      </c>
      <c r="BY292" s="10">
        <f>VLOOKUP(A292,'BalanceSheet 15-8-19'!$A$11:$CN$476,77,FALSE)</f>
        <v>0</v>
      </c>
      <c r="BZ292" s="10">
        <f>VLOOKUP(A292,'BalanceSheet 15-8-19'!$A$11:$CN$476,78,FALSE)</f>
        <v>0</v>
      </c>
      <c r="CA292" s="10">
        <f>VLOOKUP(A292,'BalanceSheet 15-8-19'!$A$11:$CN$476,79,FALSE)</f>
        <v>0</v>
      </c>
      <c r="CB292" s="10">
        <f>VLOOKUP(A292,'BalanceSheet 15-8-19'!$A$11:$CN$476,80,FALSE)</f>
        <v>0</v>
      </c>
      <c r="CC292" s="10">
        <f>VLOOKUP(A292,'BalanceSheet 15-8-19'!$A$11:$CN$476,81,FALSE)</f>
        <v>0</v>
      </c>
      <c r="CD292" s="10">
        <f>VLOOKUP(A292,'BalanceSheet 15-8-19'!$A$11:$CN$476,82,FALSE)</f>
        <v>0</v>
      </c>
      <c r="CE292" s="10">
        <f>VLOOKUP(A292,'BalanceSheet 15-8-19'!$A$11:$CN$476,83,FALSE)</f>
        <v>0</v>
      </c>
      <c r="CF292" s="10">
        <f>VLOOKUP(A292,'BalanceSheet 15-8-19'!$A$11:$CN$476,84,FALSE)</f>
        <v>0</v>
      </c>
      <c r="CG292" s="10">
        <f>VLOOKUP(A292,'BalanceSheet 15-8-19'!$A$11:$CN$476,85,FALSE)</f>
        <v>0</v>
      </c>
      <c r="CH292" s="10">
        <f>VLOOKUP(A292,'BalanceSheet 15-8-19'!$A$11:$CN$476,86,FALSE)</f>
        <v>0</v>
      </c>
      <c r="CI292" s="10">
        <f>VLOOKUP(A292,'BalanceSheet 15-8-19'!$A$11:$CN$476,87,FALSE)</f>
        <v>0</v>
      </c>
      <c r="CJ292" s="10">
        <f>VLOOKUP(A292,'BalanceSheet 15-8-19'!$A$11:$CN$476,88,FALSE)</f>
        <v>0</v>
      </c>
      <c r="CK292" s="10">
        <f>VLOOKUP(A292,'BalanceSheet 15-8-19'!$A$11:$CN$476,89,FALSE)</f>
        <v>0</v>
      </c>
      <c r="CL292" s="10">
        <f>VLOOKUP(A292,'BalanceSheet 15-8-19'!$A$11:$CN$476,90,FALSE)</f>
        <v>0</v>
      </c>
      <c r="CM292" s="10">
        <f>VLOOKUP(A292,'BalanceSheet 15-8-19'!$A$11:$CN$476,91,FALSE)</f>
        <v>0</v>
      </c>
      <c r="CN292" s="10">
        <f>VLOOKUP(A292,'BalanceSheet 15-8-19'!$A$11:$CS$476,92,FALSE)</f>
        <v>0</v>
      </c>
      <c r="CO292" s="10">
        <f>VLOOKUP(A292,'BalanceSheet 15-8-19'!$A$11:$CS$476,93,FALSE)</f>
        <v>0</v>
      </c>
      <c r="CP292" s="10">
        <f>VLOOKUP(A292,'BalanceSheet 15-8-19'!$A$11:$CS$476,94,FALSE)</f>
        <v>0</v>
      </c>
      <c r="CQ292" s="10">
        <f>VLOOKUP(A292,'BalanceSheet 15-8-19'!$A$11:$CS$476,95,FALSE)</f>
        <v>0</v>
      </c>
      <c r="CR292" s="10">
        <f>VLOOKUP(A292,'BalanceSheet 15-8-19'!$A$11:$CS$476,96,FALSE)</f>
        <v>0</v>
      </c>
      <c r="CS292" s="10">
        <f t="shared" si="26"/>
        <v>0</v>
      </c>
      <c r="CU292" s="19">
        <f>CS292-('BalanceSheet 15-8-19'!CS292-'BalanceSheet 15-8-19'!CV292-'BalanceSheet 15-8-19'!CW292)</f>
        <v>0</v>
      </c>
      <c r="CW292" s="132">
        <f t="shared" si="27"/>
        <v>0</v>
      </c>
      <c r="CZ292" s="148">
        <f>HLOOKUP(A292,CJE!$I$5:$TV$2054,2050, FALSE)</f>
        <v>-20000</v>
      </c>
      <c r="DB292" s="148">
        <f t="shared" si="28"/>
        <v>-20000</v>
      </c>
    </row>
    <row r="293" spans="1:106" x14ac:dyDescent="0.2">
      <c r="A293" s="12" t="str">
        <f>'BalanceSheet 15-8-19'!A293</f>
        <v>300-102-04 - Agrimedia</v>
      </c>
      <c r="B293" s="10">
        <f>VLOOKUP(A293,'BalanceSheet 15-8-19'!$A$11:$CN$476,2,FALSE)</f>
        <v>0</v>
      </c>
      <c r="C293" s="10">
        <f>VLOOKUP(A293,'BalanceSheet 15-8-19'!$A$11:$CN$476,3,FALSE)</f>
        <v>0</v>
      </c>
      <c r="D293" s="10">
        <f>VLOOKUP(A293,'BalanceSheet 15-8-19'!$A$11:$CN$476,4,FALSE)</f>
        <v>0</v>
      </c>
      <c r="E293" s="10">
        <f>VLOOKUP(A293,'BalanceSheet 15-8-19'!$A$11:$CN$476,5,FALSE)</f>
        <v>0</v>
      </c>
      <c r="F293" s="10">
        <f>VLOOKUP(A293,'BalanceSheet 15-8-19'!$A$11:$CN$476,6,FALSE)</f>
        <v>0</v>
      </c>
      <c r="G293" s="10">
        <f>VLOOKUP(A293,'BalanceSheet 15-8-19'!$A$11:$CN$476,7,FALSE)</f>
        <v>0</v>
      </c>
      <c r="H293" s="10">
        <f>VLOOKUP(A293,'BalanceSheet 15-8-19'!$A$11:$CN$476,8,FALSE)</f>
        <v>0</v>
      </c>
      <c r="I293" s="10">
        <f>VLOOKUP(A293,'BalanceSheet 15-8-19'!$A$11:$CN$476,9,FALSE)</f>
        <v>0</v>
      </c>
      <c r="J293" s="10"/>
      <c r="K293" s="10">
        <f>VLOOKUP(A293,'BalanceSheet 15-8-19'!$A$11:$CN$476,11,FALSE)</f>
        <v>0</v>
      </c>
      <c r="L293" s="10">
        <f>VLOOKUP(A293,'BalanceSheet 15-8-19'!$A$11:$CN$476,12,FALSE)</f>
        <v>0</v>
      </c>
      <c r="M293" s="10">
        <f>VLOOKUP(A293,'BalanceSheet 15-8-19'!$A$11:$CN$476,13,FALSE)</f>
        <v>0</v>
      </c>
      <c r="N293" s="10">
        <f>VLOOKUP(A293,'BalanceSheet 15-8-19'!$A$11:$CN$476,14,FALSE)</f>
        <v>0</v>
      </c>
      <c r="O293" s="10">
        <f>VLOOKUP(A293,'BalanceSheet 15-8-19'!$A$11:$CN$476,15,FALSE)</f>
        <v>0</v>
      </c>
      <c r="P293" s="10">
        <f>VLOOKUP(A293,'BalanceSheet 15-8-19'!$A$11:$CN$476,16,FALSE)</f>
        <v>0</v>
      </c>
      <c r="Q293" s="10">
        <f>VLOOKUP(A293,'BalanceSheet 15-8-19'!$A$11:$CN$476,17,FALSE)</f>
        <v>0</v>
      </c>
      <c r="R293" s="10">
        <f>VLOOKUP(A293,'BalanceSheet 15-8-19'!$A$11:$CN$476,18,FALSE)</f>
        <v>0</v>
      </c>
      <c r="S293" s="10">
        <f>VLOOKUP(A293,'BalanceSheet 15-8-19'!$A$11:$CN$476,19,FALSE)</f>
        <v>0</v>
      </c>
      <c r="T293" s="10">
        <f>VLOOKUP(A293,'BalanceSheet 15-8-19'!$A$11:$CN$476,20,FALSE)</f>
        <v>0</v>
      </c>
      <c r="U293" s="10">
        <f>VLOOKUP(A293,'BalanceSheet 15-8-19'!$A$11:$CN$476,21,FALSE)</f>
        <v>0</v>
      </c>
      <c r="V293" s="10">
        <f>VLOOKUP(A293,'BalanceSheet 15-8-19'!$A$11:$CN$476,22,FALSE)</f>
        <v>0</v>
      </c>
      <c r="W293" s="10">
        <f>VLOOKUP(A293,'BalanceSheet 15-8-19'!$A$11:$CN$476,23,FALSE)</f>
        <v>0</v>
      </c>
      <c r="X293" s="10">
        <f>VLOOKUP(A293,'BalanceSheet 15-8-19'!$A$11:$CN$476,24,FALSE)</f>
        <v>0</v>
      </c>
      <c r="Y293" s="10">
        <f>VLOOKUP(A293,'BalanceSheet 15-8-19'!$A$11:$CN$476,25,FALSE)</f>
        <v>0</v>
      </c>
      <c r="Z293" s="10">
        <f>VLOOKUP(A293,'BalanceSheet 15-8-19'!$A$11:$CN$476,26,FALSE)</f>
        <v>0</v>
      </c>
      <c r="AA293" s="10">
        <f>VLOOKUP(A293,'BalanceSheet 15-8-19'!$A$11:$CN$476,27,FALSE)</f>
        <v>0</v>
      </c>
      <c r="AB293" s="10">
        <f>VLOOKUP(A293,'BalanceSheet 15-8-19'!$A$11:$CN$476,28,FALSE)</f>
        <v>0</v>
      </c>
      <c r="AC293" s="10">
        <f>VLOOKUP(A293,'BalanceSheet 15-8-19'!$A$11:$CN$476,29,FALSE)</f>
        <v>0</v>
      </c>
      <c r="AD293" s="10">
        <f>VLOOKUP(A293,'BalanceSheet 15-8-19'!$A$11:$CN$476,30,FALSE)</f>
        <v>0</v>
      </c>
      <c r="AE293" s="10">
        <f>VLOOKUP(A293,'BalanceSheet 15-8-19'!$A$11:$CN$476,31,FALSE)</f>
        <v>0</v>
      </c>
      <c r="AF293" s="10">
        <f>VLOOKUP(A293,'BalanceSheet 15-8-19'!$A$11:$CN$476,32,FALSE)</f>
        <v>0</v>
      </c>
      <c r="AG293" s="10">
        <f>VLOOKUP(A293,'BalanceSheet 15-8-19'!$A$11:$CN$476,33,FALSE)</f>
        <v>0</v>
      </c>
      <c r="AH293" s="10">
        <f>VLOOKUP(A293,'BalanceSheet 15-8-19'!$A$11:$CN$476,34,FALSE)</f>
        <v>0</v>
      </c>
      <c r="AI293" s="10">
        <f>VLOOKUP(A293,'BalanceSheet 15-8-19'!$A$11:$CN$476,35,FALSE)</f>
        <v>0</v>
      </c>
      <c r="AJ293" s="10">
        <f>VLOOKUP(A293,'BalanceSheet 15-8-19'!$A$11:$CN$476,36,FALSE)</f>
        <v>0</v>
      </c>
      <c r="AK293" s="10">
        <f>VLOOKUP(A293,'BalanceSheet 15-8-19'!$A$11:$CN$476,37,FALSE)</f>
        <v>0</v>
      </c>
      <c r="AL293" s="10">
        <f>VLOOKUP(A293,'BalanceSheet 15-8-19'!$A$11:$CN$476,38,FALSE)</f>
        <v>0</v>
      </c>
      <c r="AM293" s="10">
        <f>VLOOKUP(A293,'BalanceSheet 15-8-19'!$A$11:$CN$476,39,FALSE)</f>
        <v>0</v>
      </c>
      <c r="AN293" s="10">
        <f>VLOOKUP(A293,'BalanceSheet 15-8-19'!$A$11:$CN$476,40,FALSE)</f>
        <v>0</v>
      </c>
      <c r="AO293" s="10">
        <f>VLOOKUP(A293,'BalanceSheet 15-8-19'!$A$11:$CN$476,41,FALSE)</f>
        <v>0</v>
      </c>
      <c r="AP293" s="10">
        <f>VLOOKUP(A293,'BalanceSheet 15-8-19'!$A$11:$CN$476,42,FALSE)</f>
        <v>0</v>
      </c>
      <c r="AQ293" s="10">
        <f>VLOOKUP(A293,'BalanceSheet 15-8-19'!$A$11:$CN$476,43,FALSE)</f>
        <v>0</v>
      </c>
      <c r="AR293" s="10">
        <f>VLOOKUP(A293,'BalanceSheet 15-8-19'!$A$11:$CN$476,44,FALSE)</f>
        <v>0</v>
      </c>
      <c r="AS293" s="10">
        <f>VLOOKUP(A293,'BalanceSheet 15-8-19'!$A$11:$CN$476,45,FALSE)</f>
        <v>0</v>
      </c>
      <c r="AT293" s="10">
        <f>VLOOKUP(A293,'BalanceSheet 15-8-19'!$A$11:$CN$476,46,FALSE)</f>
        <v>0</v>
      </c>
      <c r="AU293" s="10">
        <f>VLOOKUP(A293,'BalanceSheet 15-8-19'!$A$11:$CN$476,47,FALSE)</f>
        <v>0</v>
      </c>
      <c r="AV293" s="10">
        <f>VLOOKUP(A293,'BalanceSheet 15-8-19'!$A$11:$CN$476,48,FALSE)</f>
        <v>0</v>
      </c>
      <c r="AW293" s="10">
        <f>VLOOKUP(A293,'BalanceSheet 15-8-19'!$A$11:$CN$476,49,FALSE)</f>
        <v>0</v>
      </c>
      <c r="AX293" s="10">
        <f>VLOOKUP(A293,'BalanceSheet 15-8-19'!$A$11:$CN$476,50,FALSE)</f>
        <v>0</v>
      </c>
      <c r="AY293" s="10">
        <f>VLOOKUP(A293,'BalanceSheet 15-8-19'!$A$11:$CN$476,51,FALSE)</f>
        <v>0</v>
      </c>
      <c r="AZ293" s="10">
        <f>VLOOKUP(A293,'BalanceSheet 15-8-19'!$A$11:$CN$476,52,FALSE)</f>
        <v>0</v>
      </c>
      <c r="BA293" s="10">
        <f>VLOOKUP(A293,'BalanceSheet 15-8-19'!$A$11:$CN$476,53,FALSE)</f>
        <v>0</v>
      </c>
      <c r="BB293" s="10">
        <f>VLOOKUP(A293,'BalanceSheet 15-8-19'!$A$11:$CN$476,54,FALSE)</f>
        <v>0</v>
      </c>
      <c r="BC293" s="10">
        <f>VLOOKUP(A293,'BalanceSheet 15-8-19'!$A$11:$CN$476,55,FALSE)</f>
        <v>0</v>
      </c>
      <c r="BD293" s="10">
        <f>VLOOKUP(A293,'BalanceSheet 15-8-19'!$A$11:$CN$476,56,FALSE)</f>
        <v>0</v>
      </c>
      <c r="BE293" s="10">
        <f>VLOOKUP(A293,'BalanceSheet 15-8-19'!$A$11:$CN$476,57,FALSE)</f>
        <v>0</v>
      </c>
      <c r="BF293" s="10">
        <f>VLOOKUP(A293,'BalanceSheet 15-8-19'!$A$11:$CN$476,58,FALSE)</f>
        <v>0</v>
      </c>
      <c r="BG293" s="11">
        <f>VLOOKUP(A293,'BalanceSheet 15-8-19'!$A$11:$CN$476,59,FALSE)</f>
        <v>0</v>
      </c>
      <c r="BH293" s="10">
        <f>VLOOKUP(A293,'BalanceSheet 15-8-19'!$A$11:$CN$476,60,FALSE)</f>
        <v>0</v>
      </c>
      <c r="BI293" s="10">
        <f>VLOOKUP(A293,'BalanceSheet 15-8-19'!$A$11:$CN$476,61,FALSE)</f>
        <v>0</v>
      </c>
      <c r="BJ293" s="10">
        <f>VLOOKUP(A293,'BalanceSheet 15-8-19'!$A$11:$CN$476,62,FALSE)</f>
        <v>0</v>
      </c>
      <c r="BK293" s="10"/>
      <c r="BL293" s="10">
        <f>VLOOKUP(A293,'BalanceSheet 15-8-19'!$A$11:$CN$476,64,FALSE)</f>
        <v>0</v>
      </c>
      <c r="BM293" s="10">
        <f>VLOOKUP(A293,'BalanceSheet 15-8-19'!$A$11:$CN$476,65,FALSE)</f>
        <v>0</v>
      </c>
      <c r="BN293" s="10">
        <f>VLOOKUP(A293,'BalanceSheet 15-8-19'!$A$11:$CN$476,66,FALSE)</f>
        <v>0</v>
      </c>
      <c r="BO293" s="10">
        <f>VLOOKUP(A293,'BalanceSheet 15-8-19'!$A$11:$CN$476,67,FALSE)</f>
        <v>0</v>
      </c>
      <c r="BP293" s="10">
        <f>VLOOKUP(A293,'BalanceSheet 15-8-19'!$A$11:$CN$476,68,FALSE)</f>
        <v>0</v>
      </c>
      <c r="BQ293" s="10">
        <f>VLOOKUP(A293,'BalanceSheet 15-8-19'!$A$11:$CN$476,69,FALSE)</f>
        <v>0</v>
      </c>
      <c r="BR293" s="10">
        <f>VLOOKUP(A293,'BalanceSheet 15-8-19'!$A$11:$CN$476,70,FALSE)</f>
        <v>0</v>
      </c>
      <c r="BS293" s="10">
        <f>VLOOKUP(A293,'BalanceSheet 15-8-19'!$A$11:$CN$476,71,FALSE)</f>
        <v>0</v>
      </c>
      <c r="BT293" s="10">
        <f>VLOOKUP(A293,'BalanceSheet 15-8-19'!$A$11:$CN$476,72,FALSE)</f>
        <v>0</v>
      </c>
      <c r="BU293" s="10">
        <f>VLOOKUP(A293,'BalanceSheet 15-8-19'!$A$11:$CN$476,73,FALSE)</f>
        <v>0</v>
      </c>
      <c r="BV293" s="10">
        <f>VLOOKUP(A293,'BalanceSheet 15-8-19'!$A$11:$CN$476,74,FALSE)</f>
        <v>0</v>
      </c>
      <c r="BW293" s="10">
        <f>VLOOKUP(A293,'BalanceSheet 15-8-19'!$A$11:$CN$476,75,FALSE)</f>
        <v>0</v>
      </c>
      <c r="BX293" s="10">
        <f>VLOOKUP(A293,'BalanceSheet 15-8-19'!$A$11:$CN$476,76,FALSE)</f>
        <v>0</v>
      </c>
      <c r="BY293" s="10">
        <f>VLOOKUP(A293,'BalanceSheet 15-8-19'!$A$11:$CN$476,77,FALSE)</f>
        <v>0</v>
      </c>
      <c r="BZ293" s="10">
        <f>VLOOKUP(A293,'BalanceSheet 15-8-19'!$A$11:$CN$476,78,FALSE)</f>
        <v>0</v>
      </c>
      <c r="CA293" s="10">
        <f>VLOOKUP(A293,'BalanceSheet 15-8-19'!$A$11:$CN$476,79,FALSE)</f>
        <v>0</v>
      </c>
      <c r="CB293" s="10">
        <f>VLOOKUP(A293,'BalanceSheet 15-8-19'!$A$11:$CN$476,80,FALSE)</f>
        <v>0</v>
      </c>
      <c r="CC293" s="10">
        <f>VLOOKUP(A293,'BalanceSheet 15-8-19'!$A$11:$CN$476,81,FALSE)</f>
        <v>0</v>
      </c>
      <c r="CD293" s="10">
        <f>VLOOKUP(A293,'BalanceSheet 15-8-19'!$A$11:$CN$476,82,FALSE)</f>
        <v>0</v>
      </c>
      <c r="CE293" s="10">
        <f>VLOOKUP(A293,'BalanceSheet 15-8-19'!$A$11:$CN$476,83,FALSE)</f>
        <v>0</v>
      </c>
      <c r="CF293" s="10">
        <f>VLOOKUP(A293,'BalanceSheet 15-8-19'!$A$11:$CN$476,84,FALSE)</f>
        <v>0</v>
      </c>
      <c r="CG293" s="10">
        <f>VLOOKUP(A293,'BalanceSheet 15-8-19'!$A$11:$CN$476,85,FALSE)</f>
        <v>0</v>
      </c>
      <c r="CH293" s="10">
        <f>VLOOKUP(A293,'BalanceSheet 15-8-19'!$A$11:$CN$476,86,FALSE)</f>
        <v>0</v>
      </c>
      <c r="CI293" s="10">
        <f>VLOOKUP(A293,'BalanceSheet 15-8-19'!$A$11:$CN$476,87,FALSE)</f>
        <v>0</v>
      </c>
      <c r="CJ293" s="10">
        <f>VLOOKUP(A293,'BalanceSheet 15-8-19'!$A$11:$CN$476,88,FALSE)</f>
        <v>0</v>
      </c>
      <c r="CK293" s="10">
        <f>VLOOKUP(A293,'BalanceSheet 15-8-19'!$A$11:$CN$476,89,FALSE)</f>
        <v>0</v>
      </c>
      <c r="CL293" s="10">
        <f>VLOOKUP(A293,'BalanceSheet 15-8-19'!$A$11:$CN$476,90,FALSE)</f>
        <v>0</v>
      </c>
      <c r="CM293" s="10">
        <f>VLOOKUP(A293,'BalanceSheet 15-8-19'!$A$11:$CN$476,91,FALSE)</f>
        <v>0</v>
      </c>
      <c r="CN293" s="10">
        <f>VLOOKUP(A293,'BalanceSheet 15-8-19'!$A$11:$CS$476,92,FALSE)</f>
        <v>0</v>
      </c>
      <c r="CO293" s="10">
        <f>VLOOKUP(A293,'BalanceSheet 15-8-19'!$A$11:$CS$476,93,FALSE)</f>
        <v>0</v>
      </c>
      <c r="CP293" s="10">
        <f>VLOOKUP(A293,'BalanceSheet 15-8-19'!$A$11:$CS$476,94,FALSE)</f>
        <v>0</v>
      </c>
      <c r="CQ293" s="10">
        <f>VLOOKUP(A293,'BalanceSheet 15-8-19'!$A$11:$CS$476,95,FALSE)</f>
        <v>0</v>
      </c>
      <c r="CR293" s="10">
        <f>VLOOKUP(A293,'BalanceSheet 15-8-19'!$A$11:$CS$476,96,FALSE)</f>
        <v>0</v>
      </c>
      <c r="CS293" s="10">
        <f t="shared" si="26"/>
        <v>0</v>
      </c>
      <c r="CU293" s="19">
        <f>CS293-('BalanceSheet 15-8-19'!CS293-'BalanceSheet 15-8-19'!CV293-'BalanceSheet 15-8-19'!CW293)</f>
        <v>0</v>
      </c>
      <c r="CW293" s="132">
        <f t="shared" si="27"/>
        <v>0</v>
      </c>
      <c r="CZ293" s="148">
        <f>HLOOKUP(A293,CJE!$I$5:$TV$2054,2050, FALSE)</f>
        <v>-20000</v>
      </c>
      <c r="DB293" s="148">
        <f t="shared" si="28"/>
        <v>-20000</v>
      </c>
    </row>
    <row r="294" spans="1:106" x14ac:dyDescent="0.2">
      <c r="A294" s="3" t="str">
        <f>'BalanceSheet 15-8-19'!A294</f>
        <v>300-102-05 - Samurai Internet</v>
      </c>
      <c r="B294" s="10">
        <f>VLOOKUP(A294,'BalanceSheet 15-8-19'!$A$11:$CN$476,2,FALSE)</f>
        <v>0</v>
      </c>
      <c r="C294" s="10">
        <f>VLOOKUP(A294,'BalanceSheet 15-8-19'!$A$11:$CN$476,3,FALSE)</f>
        <v>0</v>
      </c>
      <c r="D294" s="10">
        <f>VLOOKUP(A294,'BalanceSheet 15-8-19'!$A$11:$CN$476,4,FALSE)</f>
        <v>0</v>
      </c>
      <c r="E294" s="10">
        <f>VLOOKUP(A294,'BalanceSheet 15-8-19'!$A$11:$CN$476,5,FALSE)</f>
        <v>0</v>
      </c>
      <c r="F294" s="10">
        <f>VLOOKUP(A294,'BalanceSheet 15-8-19'!$A$11:$CN$476,6,FALSE)</f>
        <v>0</v>
      </c>
      <c r="G294" s="10">
        <f>VLOOKUP(A294,'BalanceSheet 15-8-19'!$A$11:$CN$476,7,FALSE)</f>
        <v>0</v>
      </c>
      <c r="H294" s="10">
        <f>VLOOKUP(A294,'BalanceSheet 15-8-19'!$A$11:$CN$476,8,FALSE)</f>
        <v>0</v>
      </c>
      <c r="I294" s="10">
        <f>VLOOKUP(A294,'BalanceSheet 15-8-19'!$A$11:$CN$476,9,FALSE)</f>
        <v>0</v>
      </c>
      <c r="J294" s="10"/>
      <c r="K294" s="10">
        <f>VLOOKUP(A294,'BalanceSheet 15-8-19'!$A$11:$CN$476,11,FALSE)</f>
        <v>0</v>
      </c>
      <c r="L294" s="10">
        <f>VLOOKUP(A294,'BalanceSheet 15-8-19'!$A$11:$CN$476,12,FALSE)</f>
        <v>0</v>
      </c>
      <c r="M294" s="10">
        <f>VLOOKUP(A294,'BalanceSheet 15-8-19'!$A$11:$CN$476,13,FALSE)</f>
        <v>0</v>
      </c>
      <c r="N294" s="10">
        <f>VLOOKUP(A294,'BalanceSheet 15-8-19'!$A$11:$CN$476,14,FALSE)</f>
        <v>0</v>
      </c>
      <c r="O294" s="10">
        <f>VLOOKUP(A294,'BalanceSheet 15-8-19'!$A$11:$CN$476,15,FALSE)</f>
        <v>0</v>
      </c>
      <c r="P294" s="10">
        <f>VLOOKUP(A294,'BalanceSheet 15-8-19'!$A$11:$CN$476,16,FALSE)</f>
        <v>0</v>
      </c>
      <c r="Q294" s="10">
        <f>VLOOKUP(A294,'BalanceSheet 15-8-19'!$A$11:$CN$476,17,FALSE)</f>
        <v>0</v>
      </c>
      <c r="R294" s="10">
        <f>VLOOKUP(A294,'BalanceSheet 15-8-19'!$A$11:$CN$476,18,FALSE)</f>
        <v>0</v>
      </c>
      <c r="S294" s="10">
        <f>VLOOKUP(A294,'BalanceSheet 15-8-19'!$A$11:$CN$476,19,FALSE)</f>
        <v>0</v>
      </c>
      <c r="T294" s="10">
        <f>VLOOKUP(A294,'BalanceSheet 15-8-19'!$A$11:$CN$476,20,FALSE)</f>
        <v>0</v>
      </c>
      <c r="U294" s="10">
        <f>VLOOKUP(A294,'BalanceSheet 15-8-19'!$A$11:$CN$476,21,FALSE)</f>
        <v>0</v>
      </c>
      <c r="V294" s="10">
        <f>VLOOKUP(A294,'BalanceSheet 15-8-19'!$A$11:$CN$476,22,FALSE)</f>
        <v>0</v>
      </c>
      <c r="W294" s="10">
        <f>VLOOKUP(A294,'BalanceSheet 15-8-19'!$A$11:$CN$476,23,FALSE)</f>
        <v>0</v>
      </c>
      <c r="X294" s="10">
        <f>VLOOKUP(A294,'BalanceSheet 15-8-19'!$A$11:$CN$476,24,FALSE)</f>
        <v>0</v>
      </c>
      <c r="Y294" s="10">
        <f>VLOOKUP(A294,'BalanceSheet 15-8-19'!$A$11:$CN$476,25,FALSE)</f>
        <v>0</v>
      </c>
      <c r="Z294" s="10">
        <f>VLOOKUP(A294,'BalanceSheet 15-8-19'!$A$11:$CN$476,26,FALSE)</f>
        <v>0</v>
      </c>
      <c r="AA294" s="10">
        <f>VLOOKUP(A294,'BalanceSheet 15-8-19'!$A$11:$CN$476,27,FALSE)</f>
        <v>0</v>
      </c>
      <c r="AB294" s="10">
        <f>VLOOKUP(A294,'BalanceSheet 15-8-19'!$A$11:$CN$476,28,FALSE)</f>
        <v>0</v>
      </c>
      <c r="AC294" s="10">
        <f>VLOOKUP(A294,'BalanceSheet 15-8-19'!$A$11:$CN$476,29,FALSE)</f>
        <v>0</v>
      </c>
      <c r="AD294" s="10">
        <f>VLOOKUP(A294,'BalanceSheet 15-8-19'!$A$11:$CN$476,30,FALSE)</f>
        <v>0</v>
      </c>
      <c r="AE294" s="10">
        <f>VLOOKUP(A294,'BalanceSheet 15-8-19'!$A$11:$CN$476,31,FALSE)</f>
        <v>0</v>
      </c>
      <c r="AF294" s="10">
        <f>VLOOKUP(A294,'BalanceSheet 15-8-19'!$A$11:$CN$476,32,FALSE)</f>
        <v>0</v>
      </c>
      <c r="AG294" s="10">
        <f>VLOOKUP(A294,'BalanceSheet 15-8-19'!$A$11:$CN$476,33,FALSE)</f>
        <v>0</v>
      </c>
      <c r="AH294" s="10">
        <f>VLOOKUP(A294,'BalanceSheet 15-8-19'!$A$11:$CN$476,34,FALSE)</f>
        <v>0</v>
      </c>
      <c r="AI294" s="10">
        <f>VLOOKUP(A294,'BalanceSheet 15-8-19'!$A$11:$CN$476,35,FALSE)</f>
        <v>0</v>
      </c>
      <c r="AJ294" s="10">
        <f>VLOOKUP(A294,'BalanceSheet 15-8-19'!$A$11:$CN$476,36,FALSE)</f>
        <v>0</v>
      </c>
      <c r="AK294" s="10">
        <f>VLOOKUP(A294,'BalanceSheet 15-8-19'!$A$11:$CN$476,37,FALSE)</f>
        <v>0</v>
      </c>
      <c r="AL294" s="10">
        <f>VLOOKUP(A294,'BalanceSheet 15-8-19'!$A$11:$CN$476,38,FALSE)</f>
        <v>0</v>
      </c>
      <c r="AM294" s="10">
        <f>VLOOKUP(A294,'BalanceSheet 15-8-19'!$A$11:$CN$476,39,FALSE)</f>
        <v>0</v>
      </c>
      <c r="AN294" s="10">
        <f>VLOOKUP(A294,'BalanceSheet 15-8-19'!$A$11:$CN$476,40,FALSE)</f>
        <v>0</v>
      </c>
      <c r="AO294" s="10">
        <f>VLOOKUP(A294,'BalanceSheet 15-8-19'!$A$11:$CN$476,41,FALSE)</f>
        <v>0</v>
      </c>
      <c r="AP294" s="10">
        <f>VLOOKUP(A294,'BalanceSheet 15-8-19'!$A$11:$CN$476,42,FALSE)</f>
        <v>0</v>
      </c>
      <c r="AQ294" s="10">
        <f>VLOOKUP(A294,'BalanceSheet 15-8-19'!$A$11:$CN$476,43,FALSE)</f>
        <v>0</v>
      </c>
      <c r="AR294" s="10">
        <f>VLOOKUP(A294,'BalanceSheet 15-8-19'!$A$11:$CN$476,44,FALSE)</f>
        <v>0</v>
      </c>
      <c r="AS294" s="10">
        <f>VLOOKUP(A294,'BalanceSheet 15-8-19'!$A$11:$CN$476,45,FALSE)</f>
        <v>0</v>
      </c>
      <c r="AT294" s="10">
        <f>VLOOKUP(A294,'BalanceSheet 15-8-19'!$A$11:$CN$476,46,FALSE)</f>
        <v>0</v>
      </c>
      <c r="AU294" s="10">
        <f>VLOOKUP(A294,'BalanceSheet 15-8-19'!$A$11:$CN$476,47,FALSE)</f>
        <v>0</v>
      </c>
      <c r="AV294" s="10">
        <f>VLOOKUP(A294,'BalanceSheet 15-8-19'!$A$11:$CN$476,48,FALSE)</f>
        <v>0</v>
      </c>
      <c r="AW294" s="10">
        <f>VLOOKUP(A294,'BalanceSheet 15-8-19'!$A$11:$CN$476,49,FALSE)</f>
        <v>0</v>
      </c>
      <c r="AX294" s="10">
        <f>VLOOKUP(A294,'BalanceSheet 15-8-19'!$A$11:$CN$476,50,FALSE)</f>
        <v>0</v>
      </c>
      <c r="AY294" s="10">
        <f>VLOOKUP(A294,'BalanceSheet 15-8-19'!$A$11:$CN$476,51,FALSE)</f>
        <v>0</v>
      </c>
      <c r="AZ294" s="10">
        <f>VLOOKUP(A294,'BalanceSheet 15-8-19'!$A$11:$CN$476,52,FALSE)</f>
        <v>0</v>
      </c>
      <c r="BA294" s="10">
        <f>VLOOKUP(A294,'BalanceSheet 15-8-19'!$A$11:$CN$476,53,FALSE)</f>
        <v>0</v>
      </c>
      <c r="BB294" s="10">
        <f>VLOOKUP(A294,'BalanceSheet 15-8-19'!$A$11:$CN$476,54,FALSE)</f>
        <v>0</v>
      </c>
      <c r="BC294" s="10">
        <f>VLOOKUP(A294,'BalanceSheet 15-8-19'!$A$11:$CN$476,55,FALSE)</f>
        <v>0</v>
      </c>
      <c r="BD294" s="10">
        <f>VLOOKUP(A294,'BalanceSheet 15-8-19'!$A$11:$CN$476,56,FALSE)</f>
        <v>0</v>
      </c>
      <c r="BE294" s="10">
        <f>VLOOKUP(A294,'BalanceSheet 15-8-19'!$A$11:$CN$476,57,FALSE)</f>
        <v>0</v>
      </c>
      <c r="BF294" s="10">
        <f>VLOOKUP(A294,'BalanceSheet 15-8-19'!$A$11:$CN$476,58,FALSE)</f>
        <v>0</v>
      </c>
      <c r="BG294" s="11">
        <f>VLOOKUP(A294,'BalanceSheet 15-8-19'!$A$11:$CN$476,59,FALSE)</f>
        <v>0</v>
      </c>
      <c r="BH294" s="10">
        <f>VLOOKUP(A294,'BalanceSheet 15-8-19'!$A$11:$CN$476,60,FALSE)</f>
        <v>0</v>
      </c>
      <c r="BI294" s="10">
        <f>VLOOKUP(A294,'BalanceSheet 15-8-19'!$A$11:$CN$476,61,FALSE)</f>
        <v>0</v>
      </c>
      <c r="BJ294" s="10">
        <f>VLOOKUP(A294,'BalanceSheet 15-8-19'!$A$11:$CN$476,62,FALSE)</f>
        <v>0</v>
      </c>
      <c r="BK294" s="10"/>
      <c r="BL294" s="10">
        <f>VLOOKUP(A294,'BalanceSheet 15-8-19'!$A$11:$CN$476,64,FALSE)</f>
        <v>0</v>
      </c>
      <c r="BM294" s="10">
        <f>VLOOKUP(A294,'BalanceSheet 15-8-19'!$A$11:$CN$476,65,FALSE)</f>
        <v>0</v>
      </c>
      <c r="BN294" s="10">
        <f>VLOOKUP(A294,'BalanceSheet 15-8-19'!$A$11:$CN$476,66,FALSE)</f>
        <v>0</v>
      </c>
      <c r="BO294" s="10">
        <f>VLOOKUP(A294,'BalanceSheet 15-8-19'!$A$11:$CN$476,67,FALSE)</f>
        <v>0</v>
      </c>
      <c r="BP294" s="10">
        <f>VLOOKUP(A294,'BalanceSheet 15-8-19'!$A$11:$CN$476,68,FALSE)</f>
        <v>0</v>
      </c>
      <c r="BQ294" s="10">
        <f>VLOOKUP(A294,'BalanceSheet 15-8-19'!$A$11:$CN$476,69,FALSE)</f>
        <v>0</v>
      </c>
      <c r="BR294" s="10">
        <f>VLOOKUP(A294,'BalanceSheet 15-8-19'!$A$11:$CN$476,70,FALSE)</f>
        <v>0</v>
      </c>
      <c r="BS294" s="10">
        <f>VLOOKUP(A294,'BalanceSheet 15-8-19'!$A$11:$CN$476,71,FALSE)</f>
        <v>0</v>
      </c>
      <c r="BT294" s="10">
        <f>VLOOKUP(A294,'BalanceSheet 15-8-19'!$A$11:$CN$476,72,FALSE)</f>
        <v>0</v>
      </c>
      <c r="BU294" s="10">
        <f>VLOOKUP(A294,'BalanceSheet 15-8-19'!$A$11:$CN$476,73,FALSE)</f>
        <v>0</v>
      </c>
      <c r="BV294" s="10">
        <f>VLOOKUP(A294,'BalanceSheet 15-8-19'!$A$11:$CN$476,74,FALSE)</f>
        <v>0</v>
      </c>
      <c r="BW294" s="10">
        <f>VLOOKUP(A294,'BalanceSheet 15-8-19'!$A$11:$CN$476,75,FALSE)</f>
        <v>0</v>
      </c>
      <c r="BX294" s="10">
        <f>VLOOKUP(A294,'BalanceSheet 15-8-19'!$A$11:$CN$476,76,FALSE)</f>
        <v>0</v>
      </c>
      <c r="BY294" s="10">
        <f>VLOOKUP(A294,'BalanceSheet 15-8-19'!$A$11:$CN$476,77,FALSE)</f>
        <v>0</v>
      </c>
      <c r="BZ294" s="10">
        <f>VLOOKUP(A294,'BalanceSheet 15-8-19'!$A$11:$CN$476,78,FALSE)</f>
        <v>0</v>
      </c>
      <c r="CA294" s="10">
        <f>VLOOKUP(A294,'BalanceSheet 15-8-19'!$A$11:$CN$476,79,FALSE)</f>
        <v>0</v>
      </c>
      <c r="CB294" s="10">
        <f>VLOOKUP(A294,'BalanceSheet 15-8-19'!$A$11:$CN$476,80,FALSE)</f>
        <v>0</v>
      </c>
      <c r="CC294" s="10">
        <f>VLOOKUP(A294,'BalanceSheet 15-8-19'!$A$11:$CN$476,81,FALSE)</f>
        <v>0</v>
      </c>
      <c r="CD294" s="10">
        <f>VLOOKUP(A294,'BalanceSheet 15-8-19'!$A$11:$CN$476,82,FALSE)</f>
        <v>0</v>
      </c>
      <c r="CE294" s="10">
        <f>VLOOKUP(A294,'BalanceSheet 15-8-19'!$A$11:$CN$476,83,FALSE)</f>
        <v>0</v>
      </c>
      <c r="CF294" s="10">
        <f>VLOOKUP(A294,'BalanceSheet 15-8-19'!$A$11:$CN$476,84,FALSE)</f>
        <v>0</v>
      </c>
      <c r="CG294" s="10">
        <f>VLOOKUP(A294,'BalanceSheet 15-8-19'!$A$11:$CN$476,85,FALSE)</f>
        <v>0</v>
      </c>
      <c r="CH294" s="10">
        <f>VLOOKUP(A294,'BalanceSheet 15-8-19'!$A$11:$CN$476,86,FALSE)</f>
        <v>0</v>
      </c>
      <c r="CI294" s="10">
        <f>VLOOKUP(A294,'BalanceSheet 15-8-19'!$A$11:$CN$476,87,FALSE)</f>
        <v>0</v>
      </c>
      <c r="CJ294" s="10">
        <f>VLOOKUP(A294,'BalanceSheet 15-8-19'!$A$11:$CN$476,88,FALSE)</f>
        <v>0</v>
      </c>
      <c r="CK294" s="10">
        <f>VLOOKUP(A294,'BalanceSheet 15-8-19'!$A$11:$CN$476,89,FALSE)</f>
        <v>0</v>
      </c>
      <c r="CL294" s="10">
        <f>VLOOKUP(A294,'BalanceSheet 15-8-19'!$A$11:$CN$476,90,FALSE)</f>
        <v>0</v>
      </c>
      <c r="CM294" s="10">
        <f>VLOOKUP(A294,'BalanceSheet 15-8-19'!$A$11:$CN$476,91,FALSE)</f>
        <v>0</v>
      </c>
      <c r="CN294" s="10">
        <f>VLOOKUP(A294,'BalanceSheet 15-8-19'!$A$11:$CS$476,92,FALSE)</f>
        <v>0</v>
      </c>
      <c r="CO294" s="10">
        <f>VLOOKUP(A294,'BalanceSheet 15-8-19'!$A$11:$CS$476,93,FALSE)</f>
        <v>0</v>
      </c>
      <c r="CP294" s="10">
        <f>VLOOKUP(A294,'BalanceSheet 15-8-19'!$A$11:$CS$476,94,FALSE)</f>
        <v>0</v>
      </c>
      <c r="CQ294" s="10">
        <f>VLOOKUP(A294,'BalanceSheet 15-8-19'!$A$11:$CS$476,95,FALSE)</f>
        <v>0</v>
      </c>
      <c r="CR294" s="10">
        <f>VLOOKUP(A294,'BalanceSheet 15-8-19'!$A$11:$CS$476,96,FALSE)</f>
        <v>0</v>
      </c>
      <c r="CS294" s="10">
        <f t="shared" ref="CS294" si="29">SUM(B294:CR294)</f>
        <v>0</v>
      </c>
      <c r="CU294" s="19">
        <f>CS294-('BalanceSheet 15-8-19'!CS294-'BalanceSheet 15-8-19'!CV294-'BalanceSheet 15-8-19'!CW294)</f>
        <v>0</v>
      </c>
      <c r="CW294" s="132">
        <f t="shared" si="27"/>
        <v>0</v>
      </c>
      <c r="CZ294" s="148">
        <f>HLOOKUP(A294,CJE!$I$5:$TV$2054,2050, FALSE)</f>
        <v>-20000</v>
      </c>
      <c r="DB294" s="148">
        <f t="shared" si="28"/>
        <v>-20000</v>
      </c>
    </row>
    <row r="295" spans="1:106" x14ac:dyDescent="0.2">
      <c r="A295" s="3" t="str">
        <f>'BalanceSheet 15-8-19'!A295</f>
        <v>300-102-06 - exflora</v>
      </c>
      <c r="B295" s="10">
        <f>VLOOKUP(A295,'BalanceSheet 15-8-19'!$A$11:$CN$476,2,FALSE)</f>
        <v>0</v>
      </c>
      <c r="C295" s="10">
        <f>VLOOKUP(A295,'BalanceSheet 15-8-19'!$A$11:$CN$476,3,FALSE)</f>
        <v>0</v>
      </c>
      <c r="D295" s="10">
        <f>VLOOKUP(A295,'BalanceSheet 15-8-19'!$A$11:$CN$476,4,FALSE)</f>
        <v>0</v>
      </c>
      <c r="E295" s="10">
        <f>VLOOKUP(A295,'BalanceSheet 15-8-19'!$A$11:$CN$476,5,FALSE)</f>
        <v>0</v>
      </c>
      <c r="F295" s="10">
        <f>VLOOKUP(A295,'BalanceSheet 15-8-19'!$A$11:$CN$476,6,FALSE)</f>
        <v>0</v>
      </c>
      <c r="G295" s="10">
        <f>VLOOKUP(A295,'BalanceSheet 15-8-19'!$A$11:$CN$476,7,FALSE)</f>
        <v>0</v>
      </c>
      <c r="H295" s="10">
        <f>VLOOKUP(A295,'BalanceSheet 15-8-19'!$A$11:$CN$476,8,FALSE)</f>
        <v>0</v>
      </c>
      <c r="I295" s="10">
        <f>VLOOKUP(A295,'BalanceSheet 15-8-19'!$A$11:$CN$476,9,FALSE)</f>
        <v>0</v>
      </c>
      <c r="J295" s="10"/>
      <c r="K295" s="10">
        <f>VLOOKUP(A295,'BalanceSheet 15-8-19'!$A$11:$CN$476,11,FALSE)</f>
        <v>0</v>
      </c>
      <c r="L295" s="10">
        <f>VLOOKUP(A295,'BalanceSheet 15-8-19'!$A$11:$CN$476,12,FALSE)</f>
        <v>0</v>
      </c>
      <c r="M295" s="10">
        <f>VLOOKUP(A295,'BalanceSheet 15-8-19'!$A$11:$CN$476,13,FALSE)</f>
        <v>0</v>
      </c>
      <c r="N295" s="10">
        <f>VLOOKUP(A295,'BalanceSheet 15-8-19'!$A$11:$CN$476,14,FALSE)</f>
        <v>0</v>
      </c>
      <c r="O295" s="10">
        <f>VLOOKUP(A295,'BalanceSheet 15-8-19'!$A$11:$CN$476,15,FALSE)</f>
        <v>0</v>
      </c>
      <c r="P295" s="10">
        <f>VLOOKUP(A295,'BalanceSheet 15-8-19'!$A$11:$CN$476,16,FALSE)</f>
        <v>0</v>
      </c>
      <c r="Q295" s="10">
        <f>VLOOKUP(A295,'BalanceSheet 15-8-19'!$A$11:$CN$476,17,FALSE)</f>
        <v>0</v>
      </c>
      <c r="R295" s="10">
        <f>VLOOKUP(A295,'BalanceSheet 15-8-19'!$A$11:$CN$476,18,FALSE)</f>
        <v>0</v>
      </c>
      <c r="S295" s="10">
        <f>VLOOKUP(A295,'BalanceSheet 15-8-19'!$A$11:$CN$476,19,FALSE)</f>
        <v>0</v>
      </c>
      <c r="T295" s="10">
        <f>VLOOKUP(A295,'BalanceSheet 15-8-19'!$A$11:$CN$476,20,FALSE)</f>
        <v>0</v>
      </c>
      <c r="U295" s="10">
        <f>VLOOKUP(A295,'BalanceSheet 15-8-19'!$A$11:$CN$476,21,FALSE)</f>
        <v>0</v>
      </c>
      <c r="V295" s="10">
        <f>VLOOKUP(A295,'BalanceSheet 15-8-19'!$A$11:$CN$476,22,FALSE)</f>
        <v>0</v>
      </c>
      <c r="W295" s="10">
        <f>VLOOKUP(A295,'BalanceSheet 15-8-19'!$A$11:$CN$476,23,FALSE)</f>
        <v>0</v>
      </c>
      <c r="X295" s="10">
        <f>VLOOKUP(A295,'BalanceSheet 15-8-19'!$A$11:$CN$476,24,FALSE)</f>
        <v>0</v>
      </c>
      <c r="Y295" s="10">
        <f>VLOOKUP(A295,'BalanceSheet 15-8-19'!$A$11:$CN$476,25,FALSE)</f>
        <v>0</v>
      </c>
      <c r="Z295" s="10">
        <f>VLOOKUP(A295,'BalanceSheet 15-8-19'!$A$11:$CN$476,26,FALSE)</f>
        <v>0</v>
      </c>
      <c r="AA295" s="10">
        <f>VLOOKUP(A295,'BalanceSheet 15-8-19'!$A$11:$CN$476,27,FALSE)</f>
        <v>0</v>
      </c>
      <c r="AB295" s="10">
        <f>VLOOKUP(A295,'BalanceSheet 15-8-19'!$A$11:$CN$476,28,FALSE)</f>
        <v>0</v>
      </c>
      <c r="AC295" s="10">
        <f>VLOOKUP(A295,'BalanceSheet 15-8-19'!$A$11:$CN$476,29,FALSE)</f>
        <v>0</v>
      </c>
      <c r="AD295" s="10">
        <f>VLOOKUP(A295,'BalanceSheet 15-8-19'!$A$11:$CN$476,30,FALSE)</f>
        <v>0</v>
      </c>
      <c r="AE295" s="10">
        <f>VLOOKUP(A295,'BalanceSheet 15-8-19'!$A$11:$CN$476,31,FALSE)</f>
        <v>0</v>
      </c>
      <c r="AF295" s="10">
        <f>VLOOKUP(A295,'BalanceSheet 15-8-19'!$A$11:$CN$476,32,FALSE)</f>
        <v>0</v>
      </c>
      <c r="AG295" s="10">
        <f>VLOOKUP(A295,'BalanceSheet 15-8-19'!$A$11:$CN$476,33,FALSE)</f>
        <v>0</v>
      </c>
      <c r="AH295" s="10">
        <f>VLOOKUP(A295,'BalanceSheet 15-8-19'!$A$11:$CN$476,34,FALSE)</f>
        <v>0</v>
      </c>
      <c r="AI295" s="10">
        <f>VLOOKUP(A295,'BalanceSheet 15-8-19'!$A$11:$CN$476,35,FALSE)</f>
        <v>0</v>
      </c>
      <c r="AJ295" s="10">
        <f>VLOOKUP(A295,'BalanceSheet 15-8-19'!$A$11:$CN$476,36,FALSE)</f>
        <v>0</v>
      </c>
      <c r="AK295" s="10">
        <f>VLOOKUP(A295,'BalanceSheet 15-8-19'!$A$11:$CN$476,37,FALSE)</f>
        <v>0</v>
      </c>
      <c r="AL295" s="10">
        <f>VLOOKUP(A295,'BalanceSheet 15-8-19'!$A$11:$CN$476,38,FALSE)</f>
        <v>0</v>
      </c>
      <c r="AM295" s="10">
        <f>VLOOKUP(A295,'BalanceSheet 15-8-19'!$A$11:$CN$476,39,FALSE)</f>
        <v>0</v>
      </c>
      <c r="AN295" s="10">
        <f>VLOOKUP(A295,'BalanceSheet 15-8-19'!$A$11:$CN$476,40,FALSE)</f>
        <v>0</v>
      </c>
      <c r="AO295" s="10">
        <f>VLOOKUP(A295,'BalanceSheet 15-8-19'!$A$11:$CN$476,41,FALSE)</f>
        <v>0</v>
      </c>
      <c r="AP295" s="10">
        <f>VLOOKUP(A295,'BalanceSheet 15-8-19'!$A$11:$CN$476,42,FALSE)</f>
        <v>0</v>
      </c>
      <c r="AQ295" s="10">
        <f>VLOOKUP(A295,'BalanceSheet 15-8-19'!$A$11:$CN$476,43,FALSE)</f>
        <v>0</v>
      </c>
      <c r="AR295" s="10">
        <f>VLOOKUP(A295,'BalanceSheet 15-8-19'!$A$11:$CN$476,44,FALSE)</f>
        <v>0</v>
      </c>
      <c r="AS295" s="10">
        <f>VLOOKUP(A295,'BalanceSheet 15-8-19'!$A$11:$CN$476,45,FALSE)</f>
        <v>0</v>
      </c>
      <c r="AT295" s="10">
        <f>VLOOKUP(A295,'BalanceSheet 15-8-19'!$A$11:$CN$476,46,FALSE)</f>
        <v>0</v>
      </c>
      <c r="AU295" s="10">
        <f>VLOOKUP(A295,'BalanceSheet 15-8-19'!$A$11:$CN$476,47,FALSE)</f>
        <v>0</v>
      </c>
      <c r="AV295" s="10">
        <f>VLOOKUP(A295,'BalanceSheet 15-8-19'!$A$11:$CN$476,48,FALSE)</f>
        <v>0</v>
      </c>
      <c r="AW295" s="10">
        <f>VLOOKUP(A295,'BalanceSheet 15-8-19'!$A$11:$CN$476,49,FALSE)</f>
        <v>0</v>
      </c>
      <c r="AX295" s="10">
        <f>VLOOKUP(A295,'BalanceSheet 15-8-19'!$A$11:$CN$476,50,FALSE)</f>
        <v>0</v>
      </c>
      <c r="AY295" s="10">
        <f>VLOOKUP(A295,'BalanceSheet 15-8-19'!$A$11:$CN$476,51,FALSE)</f>
        <v>0</v>
      </c>
      <c r="AZ295" s="10">
        <f>VLOOKUP(A295,'BalanceSheet 15-8-19'!$A$11:$CN$476,52,FALSE)</f>
        <v>0</v>
      </c>
      <c r="BA295" s="10">
        <f>VLOOKUP(A295,'BalanceSheet 15-8-19'!$A$11:$CN$476,53,FALSE)</f>
        <v>0</v>
      </c>
      <c r="BB295" s="10">
        <f>VLOOKUP(A295,'BalanceSheet 15-8-19'!$A$11:$CN$476,54,FALSE)</f>
        <v>0</v>
      </c>
      <c r="BC295" s="10">
        <f>VLOOKUP(A295,'BalanceSheet 15-8-19'!$A$11:$CN$476,55,FALSE)</f>
        <v>0</v>
      </c>
      <c r="BD295" s="10">
        <f>VLOOKUP(A295,'BalanceSheet 15-8-19'!$A$11:$CN$476,56,FALSE)</f>
        <v>0</v>
      </c>
      <c r="BE295" s="10">
        <f>VLOOKUP(A295,'BalanceSheet 15-8-19'!$A$11:$CN$476,57,FALSE)</f>
        <v>0</v>
      </c>
      <c r="BF295" s="10">
        <f>VLOOKUP(A295,'BalanceSheet 15-8-19'!$A$11:$CN$476,58,FALSE)</f>
        <v>0</v>
      </c>
      <c r="BG295" s="11">
        <f>VLOOKUP(A295,'BalanceSheet 15-8-19'!$A$11:$CN$476,59,FALSE)</f>
        <v>0</v>
      </c>
      <c r="BH295" s="10">
        <f>VLOOKUP(A295,'BalanceSheet 15-8-19'!$A$11:$CN$476,60,FALSE)</f>
        <v>0</v>
      </c>
      <c r="BI295" s="10">
        <f>VLOOKUP(A295,'BalanceSheet 15-8-19'!$A$11:$CN$476,61,FALSE)</f>
        <v>0</v>
      </c>
      <c r="BJ295" s="10">
        <f>VLOOKUP(A295,'BalanceSheet 15-8-19'!$A$11:$CN$476,62,FALSE)</f>
        <v>0</v>
      </c>
      <c r="BK295" s="10"/>
      <c r="BL295" s="10">
        <f>VLOOKUP(A295,'BalanceSheet 15-8-19'!$A$11:$CN$476,64,FALSE)</f>
        <v>0</v>
      </c>
      <c r="BM295" s="10">
        <f>VLOOKUP(A295,'BalanceSheet 15-8-19'!$A$11:$CN$476,65,FALSE)</f>
        <v>0</v>
      </c>
      <c r="BN295" s="10">
        <f>VLOOKUP(A295,'BalanceSheet 15-8-19'!$A$11:$CN$476,66,FALSE)</f>
        <v>0</v>
      </c>
      <c r="BO295" s="10">
        <f>VLOOKUP(A295,'BalanceSheet 15-8-19'!$A$11:$CN$476,67,FALSE)</f>
        <v>0</v>
      </c>
      <c r="BP295" s="10">
        <f>VLOOKUP(A295,'BalanceSheet 15-8-19'!$A$11:$CN$476,68,FALSE)</f>
        <v>0</v>
      </c>
      <c r="BQ295" s="10">
        <f>VLOOKUP(A295,'BalanceSheet 15-8-19'!$A$11:$CN$476,69,FALSE)</f>
        <v>0</v>
      </c>
      <c r="BR295" s="10">
        <f>VLOOKUP(A295,'BalanceSheet 15-8-19'!$A$11:$CN$476,70,FALSE)</f>
        <v>0</v>
      </c>
      <c r="BS295" s="10">
        <f>VLOOKUP(A295,'BalanceSheet 15-8-19'!$A$11:$CN$476,71,FALSE)</f>
        <v>0</v>
      </c>
      <c r="BT295" s="10">
        <f>VLOOKUP(A295,'BalanceSheet 15-8-19'!$A$11:$CN$476,72,FALSE)</f>
        <v>0</v>
      </c>
      <c r="BU295" s="10">
        <f>VLOOKUP(A295,'BalanceSheet 15-8-19'!$A$11:$CN$476,73,FALSE)</f>
        <v>0</v>
      </c>
      <c r="BV295" s="10">
        <f>VLOOKUP(A295,'BalanceSheet 15-8-19'!$A$11:$CN$476,74,FALSE)</f>
        <v>0</v>
      </c>
      <c r="BW295" s="10">
        <f>VLOOKUP(A295,'BalanceSheet 15-8-19'!$A$11:$CN$476,75,FALSE)</f>
        <v>0</v>
      </c>
      <c r="BX295" s="10">
        <f>VLOOKUP(A295,'BalanceSheet 15-8-19'!$A$11:$CN$476,76,FALSE)</f>
        <v>0</v>
      </c>
      <c r="BY295" s="10">
        <f>VLOOKUP(A295,'BalanceSheet 15-8-19'!$A$11:$CN$476,77,FALSE)</f>
        <v>0</v>
      </c>
      <c r="BZ295" s="10">
        <f>VLOOKUP(A295,'BalanceSheet 15-8-19'!$A$11:$CN$476,78,FALSE)</f>
        <v>0</v>
      </c>
      <c r="CA295" s="10">
        <f>VLOOKUP(A295,'BalanceSheet 15-8-19'!$A$11:$CN$476,79,FALSE)</f>
        <v>0</v>
      </c>
      <c r="CB295" s="10">
        <f>VLOOKUP(A295,'BalanceSheet 15-8-19'!$A$11:$CN$476,80,FALSE)</f>
        <v>0</v>
      </c>
      <c r="CC295" s="10">
        <f>VLOOKUP(A295,'BalanceSheet 15-8-19'!$A$11:$CN$476,81,FALSE)</f>
        <v>0</v>
      </c>
      <c r="CD295" s="10">
        <f>VLOOKUP(A295,'BalanceSheet 15-8-19'!$A$11:$CN$476,82,FALSE)</f>
        <v>0</v>
      </c>
      <c r="CE295" s="10">
        <f>VLOOKUP(A295,'BalanceSheet 15-8-19'!$A$11:$CN$476,83,FALSE)</f>
        <v>0</v>
      </c>
      <c r="CF295" s="10">
        <f>VLOOKUP(A295,'BalanceSheet 15-8-19'!$A$11:$CN$476,84,FALSE)</f>
        <v>0</v>
      </c>
      <c r="CG295" s="10">
        <f>VLOOKUP(A295,'BalanceSheet 15-8-19'!$A$11:$CN$476,85,FALSE)</f>
        <v>0</v>
      </c>
      <c r="CH295" s="10">
        <f>VLOOKUP(A295,'BalanceSheet 15-8-19'!$A$11:$CN$476,86,FALSE)</f>
        <v>0</v>
      </c>
      <c r="CI295" s="10">
        <f>VLOOKUP(A295,'BalanceSheet 15-8-19'!$A$11:$CN$476,87,FALSE)</f>
        <v>0</v>
      </c>
      <c r="CJ295" s="10">
        <f>VLOOKUP(A295,'BalanceSheet 15-8-19'!$A$11:$CN$476,88,FALSE)</f>
        <v>0</v>
      </c>
      <c r="CK295" s="10">
        <f>VLOOKUP(A295,'BalanceSheet 15-8-19'!$A$11:$CN$476,89,FALSE)</f>
        <v>0</v>
      </c>
      <c r="CL295" s="10">
        <f>VLOOKUP(A295,'BalanceSheet 15-8-19'!$A$11:$CN$476,90,FALSE)</f>
        <v>0</v>
      </c>
      <c r="CM295" s="10">
        <f>VLOOKUP(A295,'BalanceSheet 15-8-19'!$A$11:$CN$476,91,FALSE)</f>
        <v>0</v>
      </c>
      <c r="CN295" s="10">
        <f>VLOOKUP(A295,'BalanceSheet 15-8-19'!$A$11:$CS$476,92,FALSE)</f>
        <v>0</v>
      </c>
      <c r="CO295" s="10">
        <f>VLOOKUP(A295,'BalanceSheet 15-8-19'!$A$11:$CS$476,93,FALSE)</f>
        <v>0</v>
      </c>
      <c r="CP295" s="10">
        <f>VLOOKUP(A295,'BalanceSheet 15-8-19'!$A$11:$CS$476,94,FALSE)</f>
        <v>0</v>
      </c>
      <c r="CQ295" s="10">
        <f>VLOOKUP(A295,'BalanceSheet 15-8-19'!$A$11:$CS$476,95,FALSE)</f>
        <v>0</v>
      </c>
      <c r="CR295" s="10">
        <f>VLOOKUP(A295,'BalanceSheet 15-8-19'!$A$11:$CS$476,96,FALSE)</f>
        <v>0</v>
      </c>
      <c r="CS295" s="10">
        <f t="shared" si="26"/>
        <v>0</v>
      </c>
      <c r="CU295" s="19">
        <f>CS295-('BalanceSheet 15-8-19'!CS295-'BalanceSheet 15-8-19'!CV295-'BalanceSheet 15-8-19'!CW295)</f>
        <v>0</v>
      </c>
      <c r="CW295" s="132">
        <f t="shared" si="27"/>
        <v>0</v>
      </c>
      <c r="CZ295" s="148">
        <f>HLOOKUP(A295,CJE!$I$5:$TV$2054,2050, FALSE)</f>
        <v>-10000</v>
      </c>
      <c r="DB295" s="148">
        <f t="shared" si="28"/>
        <v>-10000</v>
      </c>
    </row>
    <row r="296" spans="1:106" x14ac:dyDescent="0.2">
      <c r="A296" s="12" t="str">
        <f>'BalanceSheet 15-8-19'!A296</f>
        <v>300-102-07 - Agricommunity</v>
      </c>
      <c r="B296" s="10">
        <f>VLOOKUP(A296,'BalanceSheet 15-8-19'!$A$11:$CN$476,2,FALSE)</f>
        <v>0</v>
      </c>
      <c r="C296" s="10">
        <f>VLOOKUP(A296,'BalanceSheet 15-8-19'!$A$11:$CN$476,3,FALSE)</f>
        <v>0</v>
      </c>
      <c r="D296" s="10">
        <f>VLOOKUP(A296,'BalanceSheet 15-8-19'!$A$11:$CN$476,4,FALSE)</f>
        <v>0</v>
      </c>
      <c r="E296" s="10">
        <f>VLOOKUP(A296,'BalanceSheet 15-8-19'!$A$11:$CN$476,5,FALSE)</f>
        <v>0</v>
      </c>
      <c r="F296" s="10">
        <f>VLOOKUP(A296,'BalanceSheet 15-8-19'!$A$11:$CN$476,6,FALSE)</f>
        <v>0</v>
      </c>
      <c r="G296" s="10">
        <f>VLOOKUP(A296,'BalanceSheet 15-8-19'!$A$11:$CN$476,7,FALSE)</f>
        <v>0</v>
      </c>
      <c r="H296" s="10">
        <f>VLOOKUP(A296,'BalanceSheet 15-8-19'!$A$11:$CN$476,8,FALSE)</f>
        <v>0</v>
      </c>
      <c r="I296" s="10">
        <f>VLOOKUP(A296,'BalanceSheet 15-8-19'!$A$11:$CN$476,9,FALSE)</f>
        <v>0</v>
      </c>
      <c r="J296" s="10"/>
      <c r="K296" s="10">
        <f>VLOOKUP(A296,'BalanceSheet 15-8-19'!$A$11:$CN$476,11,FALSE)</f>
        <v>0</v>
      </c>
      <c r="L296" s="10">
        <f>VLOOKUP(A296,'BalanceSheet 15-8-19'!$A$11:$CN$476,12,FALSE)</f>
        <v>0</v>
      </c>
      <c r="M296" s="10">
        <f>VLOOKUP(A296,'BalanceSheet 15-8-19'!$A$11:$CN$476,13,FALSE)</f>
        <v>0</v>
      </c>
      <c r="N296" s="10">
        <f>VLOOKUP(A296,'BalanceSheet 15-8-19'!$A$11:$CN$476,14,FALSE)</f>
        <v>0</v>
      </c>
      <c r="O296" s="10">
        <f>VLOOKUP(A296,'BalanceSheet 15-8-19'!$A$11:$CN$476,15,FALSE)</f>
        <v>0</v>
      </c>
      <c r="P296" s="10">
        <f>VLOOKUP(A296,'BalanceSheet 15-8-19'!$A$11:$CN$476,16,FALSE)</f>
        <v>0</v>
      </c>
      <c r="Q296" s="10">
        <f>VLOOKUP(A296,'BalanceSheet 15-8-19'!$A$11:$CN$476,17,FALSE)</f>
        <v>0</v>
      </c>
      <c r="R296" s="10">
        <f>VLOOKUP(A296,'BalanceSheet 15-8-19'!$A$11:$CN$476,18,FALSE)</f>
        <v>0</v>
      </c>
      <c r="S296" s="10">
        <f>VLOOKUP(A296,'BalanceSheet 15-8-19'!$A$11:$CN$476,19,FALSE)</f>
        <v>0</v>
      </c>
      <c r="T296" s="10">
        <f>VLOOKUP(A296,'BalanceSheet 15-8-19'!$A$11:$CN$476,20,FALSE)</f>
        <v>0</v>
      </c>
      <c r="U296" s="10">
        <f>VLOOKUP(A296,'BalanceSheet 15-8-19'!$A$11:$CN$476,21,FALSE)</f>
        <v>0</v>
      </c>
      <c r="V296" s="10">
        <f>VLOOKUP(A296,'BalanceSheet 15-8-19'!$A$11:$CN$476,22,FALSE)</f>
        <v>0</v>
      </c>
      <c r="W296" s="10">
        <f>VLOOKUP(A296,'BalanceSheet 15-8-19'!$A$11:$CN$476,23,FALSE)</f>
        <v>0</v>
      </c>
      <c r="X296" s="10">
        <f>VLOOKUP(A296,'BalanceSheet 15-8-19'!$A$11:$CN$476,24,FALSE)</f>
        <v>0</v>
      </c>
      <c r="Y296" s="10">
        <f>VLOOKUP(A296,'BalanceSheet 15-8-19'!$A$11:$CN$476,25,FALSE)</f>
        <v>0</v>
      </c>
      <c r="Z296" s="10">
        <f>VLOOKUP(A296,'BalanceSheet 15-8-19'!$A$11:$CN$476,26,FALSE)</f>
        <v>0</v>
      </c>
      <c r="AA296" s="10">
        <f>VLOOKUP(A296,'BalanceSheet 15-8-19'!$A$11:$CN$476,27,FALSE)</f>
        <v>0</v>
      </c>
      <c r="AB296" s="10">
        <f>VLOOKUP(A296,'BalanceSheet 15-8-19'!$A$11:$CN$476,28,FALSE)</f>
        <v>0</v>
      </c>
      <c r="AC296" s="10">
        <f>VLOOKUP(A296,'BalanceSheet 15-8-19'!$A$11:$CN$476,29,FALSE)</f>
        <v>0</v>
      </c>
      <c r="AD296" s="10">
        <f>VLOOKUP(A296,'BalanceSheet 15-8-19'!$A$11:$CN$476,30,FALSE)</f>
        <v>0</v>
      </c>
      <c r="AE296" s="10">
        <f>VLOOKUP(A296,'BalanceSheet 15-8-19'!$A$11:$CN$476,31,FALSE)</f>
        <v>0</v>
      </c>
      <c r="AF296" s="10">
        <f>VLOOKUP(A296,'BalanceSheet 15-8-19'!$A$11:$CN$476,32,FALSE)</f>
        <v>0</v>
      </c>
      <c r="AG296" s="10">
        <f>VLOOKUP(A296,'BalanceSheet 15-8-19'!$A$11:$CN$476,33,FALSE)</f>
        <v>0</v>
      </c>
      <c r="AH296" s="10">
        <f>VLOOKUP(A296,'BalanceSheet 15-8-19'!$A$11:$CN$476,34,FALSE)</f>
        <v>0</v>
      </c>
      <c r="AI296" s="10">
        <f>VLOOKUP(A296,'BalanceSheet 15-8-19'!$A$11:$CN$476,35,FALSE)</f>
        <v>0</v>
      </c>
      <c r="AJ296" s="10">
        <f>VLOOKUP(A296,'BalanceSheet 15-8-19'!$A$11:$CN$476,36,FALSE)</f>
        <v>0</v>
      </c>
      <c r="AK296" s="10">
        <f>VLOOKUP(A296,'BalanceSheet 15-8-19'!$A$11:$CN$476,37,FALSE)</f>
        <v>0</v>
      </c>
      <c r="AL296" s="10">
        <f>VLOOKUP(A296,'BalanceSheet 15-8-19'!$A$11:$CN$476,38,FALSE)</f>
        <v>0</v>
      </c>
      <c r="AM296" s="10">
        <f>VLOOKUP(A296,'BalanceSheet 15-8-19'!$A$11:$CN$476,39,FALSE)</f>
        <v>0</v>
      </c>
      <c r="AN296" s="10">
        <f>VLOOKUP(A296,'BalanceSheet 15-8-19'!$A$11:$CN$476,40,FALSE)</f>
        <v>0</v>
      </c>
      <c r="AO296" s="10">
        <f>VLOOKUP(A296,'BalanceSheet 15-8-19'!$A$11:$CN$476,41,FALSE)</f>
        <v>0</v>
      </c>
      <c r="AP296" s="10">
        <f>VLOOKUP(A296,'BalanceSheet 15-8-19'!$A$11:$CN$476,42,FALSE)</f>
        <v>0</v>
      </c>
      <c r="AQ296" s="10">
        <f>VLOOKUP(A296,'BalanceSheet 15-8-19'!$A$11:$CN$476,43,FALSE)</f>
        <v>0</v>
      </c>
      <c r="AR296" s="10">
        <f>VLOOKUP(A296,'BalanceSheet 15-8-19'!$A$11:$CN$476,44,FALSE)</f>
        <v>0</v>
      </c>
      <c r="AS296" s="10">
        <f>VLOOKUP(A296,'BalanceSheet 15-8-19'!$A$11:$CN$476,45,FALSE)</f>
        <v>0</v>
      </c>
      <c r="AT296" s="10">
        <f>VLOOKUP(A296,'BalanceSheet 15-8-19'!$A$11:$CN$476,46,FALSE)</f>
        <v>0</v>
      </c>
      <c r="AU296" s="10">
        <f>VLOOKUP(A296,'BalanceSheet 15-8-19'!$A$11:$CN$476,47,FALSE)</f>
        <v>0</v>
      </c>
      <c r="AV296" s="10">
        <f>VLOOKUP(A296,'BalanceSheet 15-8-19'!$A$11:$CN$476,48,FALSE)</f>
        <v>0</v>
      </c>
      <c r="AW296" s="10">
        <f>VLOOKUP(A296,'BalanceSheet 15-8-19'!$A$11:$CN$476,49,FALSE)</f>
        <v>0</v>
      </c>
      <c r="AX296" s="10">
        <f>VLOOKUP(A296,'BalanceSheet 15-8-19'!$A$11:$CN$476,50,FALSE)</f>
        <v>0</v>
      </c>
      <c r="AY296" s="10">
        <f>VLOOKUP(A296,'BalanceSheet 15-8-19'!$A$11:$CN$476,51,FALSE)</f>
        <v>0</v>
      </c>
      <c r="AZ296" s="10">
        <f>VLOOKUP(A296,'BalanceSheet 15-8-19'!$A$11:$CN$476,52,FALSE)</f>
        <v>0</v>
      </c>
      <c r="BA296" s="10">
        <f>VLOOKUP(A296,'BalanceSheet 15-8-19'!$A$11:$CN$476,53,FALSE)</f>
        <v>0</v>
      </c>
      <c r="BB296" s="10">
        <f>VLOOKUP(A296,'BalanceSheet 15-8-19'!$A$11:$CN$476,54,FALSE)</f>
        <v>0</v>
      </c>
      <c r="BC296" s="10">
        <f>VLOOKUP(A296,'BalanceSheet 15-8-19'!$A$11:$CN$476,55,FALSE)</f>
        <v>0</v>
      </c>
      <c r="BD296" s="10">
        <f>VLOOKUP(A296,'BalanceSheet 15-8-19'!$A$11:$CN$476,56,FALSE)</f>
        <v>0</v>
      </c>
      <c r="BE296" s="10">
        <f>VLOOKUP(A296,'BalanceSheet 15-8-19'!$A$11:$CN$476,57,FALSE)</f>
        <v>0</v>
      </c>
      <c r="BF296" s="10">
        <f>VLOOKUP(A296,'BalanceSheet 15-8-19'!$A$11:$CN$476,58,FALSE)</f>
        <v>0</v>
      </c>
      <c r="BG296" s="11">
        <f>VLOOKUP(A296,'BalanceSheet 15-8-19'!$A$11:$CN$476,59,FALSE)</f>
        <v>0</v>
      </c>
      <c r="BH296" s="10">
        <f>VLOOKUP(A296,'BalanceSheet 15-8-19'!$A$11:$CN$476,60,FALSE)</f>
        <v>0</v>
      </c>
      <c r="BI296" s="10">
        <f>VLOOKUP(A296,'BalanceSheet 15-8-19'!$A$11:$CN$476,61,FALSE)</f>
        <v>0</v>
      </c>
      <c r="BJ296" s="10">
        <f>VLOOKUP(A296,'BalanceSheet 15-8-19'!$A$11:$CN$476,62,FALSE)</f>
        <v>0</v>
      </c>
      <c r="BK296" s="10"/>
      <c r="BL296" s="10">
        <f>VLOOKUP(A296,'BalanceSheet 15-8-19'!$A$11:$CN$476,64,FALSE)</f>
        <v>0</v>
      </c>
      <c r="BM296" s="10">
        <f>VLOOKUP(A296,'BalanceSheet 15-8-19'!$A$11:$CN$476,65,FALSE)</f>
        <v>0</v>
      </c>
      <c r="BN296" s="10">
        <f>VLOOKUP(A296,'BalanceSheet 15-8-19'!$A$11:$CN$476,66,FALSE)</f>
        <v>0</v>
      </c>
      <c r="BO296" s="10">
        <f>VLOOKUP(A296,'BalanceSheet 15-8-19'!$A$11:$CN$476,67,FALSE)</f>
        <v>0</v>
      </c>
      <c r="BP296" s="10">
        <f>VLOOKUP(A296,'BalanceSheet 15-8-19'!$A$11:$CN$476,68,FALSE)</f>
        <v>0</v>
      </c>
      <c r="BQ296" s="10">
        <f>VLOOKUP(A296,'BalanceSheet 15-8-19'!$A$11:$CN$476,69,FALSE)</f>
        <v>0</v>
      </c>
      <c r="BR296" s="10">
        <f>VLOOKUP(A296,'BalanceSheet 15-8-19'!$A$11:$CN$476,70,FALSE)</f>
        <v>0</v>
      </c>
      <c r="BS296" s="10">
        <f>VLOOKUP(A296,'BalanceSheet 15-8-19'!$A$11:$CN$476,71,FALSE)</f>
        <v>0</v>
      </c>
      <c r="BT296" s="10">
        <f>VLOOKUP(A296,'BalanceSheet 15-8-19'!$A$11:$CN$476,72,FALSE)</f>
        <v>0</v>
      </c>
      <c r="BU296" s="10">
        <f>VLOOKUP(A296,'BalanceSheet 15-8-19'!$A$11:$CN$476,73,FALSE)</f>
        <v>0</v>
      </c>
      <c r="BV296" s="10">
        <f>VLOOKUP(A296,'BalanceSheet 15-8-19'!$A$11:$CN$476,74,FALSE)</f>
        <v>0</v>
      </c>
      <c r="BW296" s="10">
        <f>VLOOKUP(A296,'BalanceSheet 15-8-19'!$A$11:$CN$476,75,FALSE)</f>
        <v>0</v>
      </c>
      <c r="BX296" s="10">
        <f>VLOOKUP(A296,'BalanceSheet 15-8-19'!$A$11:$CN$476,76,FALSE)</f>
        <v>0</v>
      </c>
      <c r="BY296" s="10">
        <f>VLOOKUP(A296,'BalanceSheet 15-8-19'!$A$11:$CN$476,77,FALSE)</f>
        <v>0</v>
      </c>
      <c r="BZ296" s="10">
        <f>VLOOKUP(A296,'BalanceSheet 15-8-19'!$A$11:$CN$476,78,FALSE)</f>
        <v>0</v>
      </c>
      <c r="CA296" s="10">
        <f>VLOOKUP(A296,'BalanceSheet 15-8-19'!$A$11:$CN$476,79,FALSE)</f>
        <v>0</v>
      </c>
      <c r="CB296" s="10">
        <f>VLOOKUP(A296,'BalanceSheet 15-8-19'!$A$11:$CN$476,80,FALSE)</f>
        <v>0</v>
      </c>
      <c r="CC296" s="10">
        <f>VLOOKUP(A296,'BalanceSheet 15-8-19'!$A$11:$CN$476,81,FALSE)</f>
        <v>0</v>
      </c>
      <c r="CD296" s="10">
        <f>VLOOKUP(A296,'BalanceSheet 15-8-19'!$A$11:$CN$476,82,FALSE)</f>
        <v>0</v>
      </c>
      <c r="CE296" s="10">
        <f>VLOOKUP(A296,'BalanceSheet 15-8-19'!$A$11:$CN$476,83,FALSE)</f>
        <v>0</v>
      </c>
      <c r="CF296" s="10">
        <f>VLOOKUP(A296,'BalanceSheet 15-8-19'!$A$11:$CN$476,84,FALSE)</f>
        <v>0</v>
      </c>
      <c r="CG296" s="10">
        <f>VLOOKUP(A296,'BalanceSheet 15-8-19'!$A$11:$CN$476,85,FALSE)</f>
        <v>0</v>
      </c>
      <c r="CH296" s="10">
        <f>VLOOKUP(A296,'BalanceSheet 15-8-19'!$A$11:$CN$476,86,FALSE)</f>
        <v>0</v>
      </c>
      <c r="CI296" s="10">
        <f>VLOOKUP(A296,'BalanceSheet 15-8-19'!$A$11:$CN$476,87,FALSE)</f>
        <v>0</v>
      </c>
      <c r="CJ296" s="10">
        <f>VLOOKUP(A296,'BalanceSheet 15-8-19'!$A$11:$CN$476,88,FALSE)</f>
        <v>0</v>
      </c>
      <c r="CK296" s="10">
        <f>VLOOKUP(A296,'BalanceSheet 15-8-19'!$A$11:$CN$476,89,FALSE)</f>
        <v>0</v>
      </c>
      <c r="CL296" s="10">
        <f>VLOOKUP(A296,'BalanceSheet 15-8-19'!$A$11:$CN$476,90,FALSE)</f>
        <v>0</v>
      </c>
      <c r="CM296" s="10">
        <f>VLOOKUP(A296,'BalanceSheet 15-8-19'!$A$11:$CN$476,91,FALSE)</f>
        <v>0</v>
      </c>
      <c r="CN296" s="3">
        <f>VLOOKUP(A296,'BalanceSheet 15-8-19'!$A$11:$CS$476,92,FALSE)</f>
        <v>0</v>
      </c>
      <c r="CO296" s="3">
        <f>VLOOKUP(A296,'BalanceSheet 15-8-19'!$A$11:$CS$476,93,FALSE)</f>
        <v>0</v>
      </c>
      <c r="CP296" s="3">
        <f>VLOOKUP(A296,'BalanceSheet 15-8-19'!$A$11:$CS$476,94,FALSE)</f>
        <v>0</v>
      </c>
      <c r="CQ296" s="3">
        <f>VLOOKUP(A296,'BalanceSheet 15-8-19'!$A$11:$CS$476,95,FALSE)</f>
        <v>0</v>
      </c>
      <c r="CR296" s="3">
        <f>VLOOKUP(A296,'BalanceSheet 15-8-19'!$A$11:$CS$476,96,FALSE)</f>
        <v>0</v>
      </c>
      <c r="CS296" s="3">
        <f t="shared" si="26"/>
        <v>0</v>
      </c>
      <c r="CU296" s="19">
        <f>CS296-('BalanceSheet 15-8-19'!CS296-'BalanceSheet 15-8-19'!CV296-'BalanceSheet 15-8-19'!CW296)</f>
        <v>0</v>
      </c>
      <c r="CW296" s="132">
        <f t="shared" si="27"/>
        <v>0</v>
      </c>
      <c r="CZ296" s="148">
        <f>HLOOKUP(A296,CJE!$I$5:$TV$2054,2050, FALSE)</f>
        <v>-10000</v>
      </c>
      <c r="DB296" s="148">
        <f t="shared" si="28"/>
        <v>-10000</v>
      </c>
    </row>
    <row r="297" spans="1:106" x14ac:dyDescent="0.2">
      <c r="A297" s="3" t="str">
        <f>'BalanceSheet 15-8-19'!A297</f>
        <v>300-102-08 - Slogan</v>
      </c>
      <c r="B297" s="10">
        <f>VLOOKUP(A297,'BalanceSheet 15-8-19'!$A$11:$CN$476,2,FALSE)</f>
        <v>0</v>
      </c>
      <c r="C297" s="10">
        <f>VLOOKUP(A297,'BalanceSheet 15-8-19'!$A$11:$CN$476,3,FALSE)</f>
        <v>0</v>
      </c>
      <c r="D297" s="10">
        <f>VLOOKUP(A297,'BalanceSheet 15-8-19'!$A$11:$CN$476,4,FALSE)</f>
        <v>0</v>
      </c>
      <c r="E297" s="10">
        <f>VLOOKUP(A297,'BalanceSheet 15-8-19'!$A$11:$CN$476,5,FALSE)</f>
        <v>0</v>
      </c>
      <c r="F297" s="10">
        <f>VLOOKUP(A297,'BalanceSheet 15-8-19'!$A$11:$CN$476,6,FALSE)</f>
        <v>0</v>
      </c>
      <c r="G297" s="10">
        <f>VLOOKUP(A297,'BalanceSheet 15-8-19'!$A$11:$CN$476,7,FALSE)</f>
        <v>0</v>
      </c>
      <c r="H297" s="10">
        <f>VLOOKUP(A297,'BalanceSheet 15-8-19'!$A$11:$CN$476,8,FALSE)</f>
        <v>0</v>
      </c>
      <c r="I297" s="10">
        <f>VLOOKUP(A297,'BalanceSheet 15-8-19'!$A$11:$CN$476,9,FALSE)</f>
        <v>0</v>
      </c>
      <c r="J297" s="10"/>
      <c r="K297" s="10">
        <f>VLOOKUP(A297,'BalanceSheet 15-8-19'!$A$11:$CN$476,11,FALSE)</f>
        <v>0</v>
      </c>
      <c r="L297" s="10">
        <f>VLOOKUP(A297,'BalanceSheet 15-8-19'!$A$11:$CN$476,12,FALSE)</f>
        <v>0</v>
      </c>
      <c r="M297" s="10">
        <f>VLOOKUP(A297,'BalanceSheet 15-8-19'!$A$11:$CN$476,13,FALSE)</f>
        <v>0</v>
      </c>
      <c r="N297" s="10">
        <f>VLOOKUP(A297,'BalanceSheet 15-8-19'!$A$11:$CN$476,14,FALSE)</f>
        <v>0</v>
      </c>
      <c r="O297" s="10">
        <f>VLOOKUP(A297,'BalanceSheet 15-8-19'!$A$11:$CN$476,15,FALSE)</f>
        <v>0</v>
      </c>
      <c r="P297" s="10">
        <f>VLOOKUP(A297,'BalanceSheet 15-8-19'!$A$11:$CN$476,16,FALSE)</f>
        <v>0</v>
      </c>
      <c r="Q297" s="10">
        <f>VLOOKUP(A297,'BalanceSheet 15-8-19'!$A$11:$CN$476,17,FALSE)</f>
        <v>0</v>
      </c>
      <c r="R297" s="10">
        <f>VLOOKUP(A297,'BalanceSheet 15-8-19'!$A$11:$CN$476,18,FALSE)</f>
        <v>0</v>
      </c>
      <c r="S297" s="10">
        <f>VLOOKUP(A297,'BalanceSheet 15-8-19'!$A$11:$CN$476,19,FALSE)</f>
        <v>0</v>
      </c>
      <c r="T297" s="10">
        <f>VLOOKUP(A297,'BalanceSheet 15-8-19'!$A$11:$CN$476,20,FALSE)</f>
        <v>0</v>
      </c>
      <c r="U297" s="10">
        <f>VLOOKUP(A297,'BalanceSheet 15-8-19'!$A$11:$CN$476,21,FALSE)</f>
        <v>0</v>
      </c>
      <c r="V297" s="10">
        <f>VLOOKUP(A297,'BalanceSheet 15-8-19'!$A$11:$CN$476,22,FALSE)</f>
        <v>0</v>
      </c>
      <c r="W297" s="10">
        <f>VLOOKUP(A297,'BalanceSheet 15-8-19'!$A$11:$CN$476,23,FALSE)</f>
        <v>0</v>
      </c>
      <c r="X297" s="10">
        <f>VLOOKUP(A297,'BalanceSheet 15-8-19'!$A$11:$CN$476,24,FALSE)</f>
        <v>0</v>
      </c>
      <c r="Y297" s="10">
        <f>VLOOKUP(A297,'BalanceSheet 15-8-19'!$A$11:$CN$476,25,FALSE)</f>
        <v>0</v>
      </c>
      <c r="Z297" s="10">
        <f>VLOOKUP(A297,'BalanceSheet 15-8-19'!$A$11:$CN$476,26,FALSE)</f>
        <v>0</v>
      </c>
      <c r="AA297" s="10">
        <f>VLOOKUP(A297,'BalanceSheet 15-8-19'!$A$11:$CN$476,27,FALSE)</f>
        <v>0</v>
      </c>
      <c r="AB297" s="10">
        <f>VLOOKUP(A297,'BalanceSheet 15-8-19'!$A$11:$CN$476,28,FALSE)</f>
        <v>0</v>
      </c>
      <c r="AC297" s="10">
        <f>VLOOKUP(A297,'BalanceSheet 15-8-19'!$A$11:$CN$476,29,FALSE)</f>
        <v>0</v>
      </c>
      <c r="AD297" s="10">
        <f>VLOOKUP(A297,'BalanceSheet 15-8-19'!$A$11:$CN$476,30,FALSE)</f>
        <v>0</v>
      </c>
      <c r="AE297" s="10">
        <f>VLOOKUP(A297,'BalanceSheet 15-8-19'!$A$11:$CN$476,31,FALSE)</f>
        <v>0</v>
      </c>
      <c r="AF297" s="10">
        <f>VLOOKUP(A297,'BalanceSheet 15-8-19'!$A$11:$CN$476,32,FALSE)</f>
        <v>0</v>
      </c>
      <c r="AG297" s="10">
        <f>VLOOKUP(A297,'BalanceSheet 15-8-19'!$A$11:$CN$476,33,FALSE)</f>
        <v>0</v>
      </c>
      <c r="AH297" s="10">
        <f>VLOOKUP(A297,'BalanceSheet 15-8-19'!$A$11:$CN$476,34,FALSE)</f>
        <v>0</v>
      </c>
      <c r="AI297" s="10">
        <f>VLOOKUP(A297,'BalanceSheet 15-8-19'!$A$11:$CN$476,35,FALSE)</f>
        <v>0</v>
      </c>
      <c r="AJ297" s="10">
        <f>VLOOKUP(A297,'BalanceSheet 15-8-19'!$A$11:$CN$476,36,FALSE)</f>
        <v>0</v>
      </c>
      <c r="AK297" s="10">
        <f>VLOOKUP(A297,'BalanceSheet 15-8-19'!$A$11:$CN$476,37,FALSE)</f>
        <v>0</v>
      </c>
      <c r="AL297" s="10">
        <f>VLOOKUP(A297,'BalanceSheet 15-8-19'!$A$11:$CN$476,38,FALSE)</f>
        <v>0</v>
      </c>
      <c r="AM297" s="10">
        <f>VLOOKUP(A297,'BalanceSheet 15-8-19'!$A$11:$CN$476,39,FALSE)</f>
        <v>0</v>
      </c>
      <c r="AN297" s="10">
        <f>VLOOKUP(A297,'BalanceSheet 15-8-19'!$A$11:$CN$476,40,FALSE)</f>
        <v>0</v>
      </c>
      <c r="AO297" s="10">
        <f>VLOOKUP(A297,'BalanceSheet 15-8-19'!$A$11:$CN$476,41,FALSE)</f>
        <v>0</v>
      </c>
      <c r="AP297" s="10">
        <f>VLOOKUP(A297,'BalanceSheet 15-8-19'!$A$11:$CN$476,42,FALSE)</f>
        <v>0</v>
      </c>
      <c r="AQ297" s="10">
        <f>VLOOKUP(A297,'BalanceSheet 15-8-19'!$A$11:$CN$476,43,FALSE)</f>
        <v>0</v>
      </c>
      <c r="AR297" s="10">
        <f>VLOOKUP(A297,'BalanceSheet 15-8-19'!$A$11:$CN$476,44,FALSE)</f>
        <v>0</v>
      </c>
      <c r="AS297" s="10">
        <f>VLOOKUP(A297,'BalanceSheet 15-8-19'!$A$11:$CN$476,45,FALSE)</f>
        <v>0</v>
      </c>
      <c r="AT297" s="10">
        <f>VLOOKUP(A297,'BalanceSheet 15-8-19'!$A$11:$CN$476,46,FALSE)</f>
        <v>0</v>
      </c>
      <c r="AU297" s="10">
        <f>VLOOKUP(A297,'BalanceSheet 15-8-19'!$A$11:$CN$476,47,FALSE)</f>
        <v>0</v>
      </c>
      <c r="AV297" s="10">
        <f>VLOOKUP(A297,'BalanceSheet 15-8-19'!$A$11:$CN$476,48,FALSE)</f>
        <v>0</v>
      </c>
      <c r="AW297" s="10">
        <f>VLOOKUP(A297,'BalanceSheet 15-8-19'!$A$11:$CN$476,49,FALSE)</f>
        <v>0</v>
      </c>
      <c r="AX297" s="10">
        <f>VLOOKUP(A297,'BalanceSheet 15-8-19'!$A$11:$CN$476,50,FALSE)</f>
        <v>0</v>
      </c>
      <c r="AY297" s="10">
        <f>VLOOKUP(A297,'BalanceSheet 15-8-19'!$A$11:$CN$476,51,FALSE)</f>
        <v>0</v>
      </c>
      <c r="AZ297" s="10">
        <f>VLOOKUP(A297,'BalanceSheet 15-8-19'!$A$11:$CN$476,52,FALSE)</f>
        <v>0</v>
      </c>
      <c r="BA297" s="10">
        <f>VLOOKUP(A297,'BalanceSheet 15-8-19'!$A$11:$CN$476,53,FALSE)</f>
        <v>0</v>
      </c>
      <c r="BB297" s="10">
        <f>VLOOKUP(A297,'BalanceSheet 15-8-19'!$A$11:$CN$476,54,FALSE)</f>
        <v>0</v>
      </c>
      <c r="BC297" s="10">
        <f>VLOOKUP(A297,'BalanceSheet 15-8-19'!$A$11:$CN$476,55,FALSE)</f>
        <v>0</v>
      </c>
      <c r="BD297" s="10">
        <f>VLOOKUP(A297,'BalanceSheet 15-8-19'!$A$11:$CN$476,56,FALSE)</f>
        <v>0</v>
      </c>
      <c r="BE297" s="10">
        <f>VLOOKUP(A297,'BalanceSheet 15-8-19'!$A$11:$CN$476,57,FALSE)</f>
        <v>0</v>
      </c>
      <c r="BF297" s="10">
        <f>VLOOKUP(A297,'BalanceSheet 15-8-19'!$A$11:$CN$476,58,FALSE)</f>
        <v>0</v>
      </c>
      <c r="BG297" s="11">
        <f>VLOOKUP(A297,'BalanceSheet 15-8-19'!$A$11:$CN$476,59,FALSE)</f>
        <v>0</v>
      </c>
      <c r="BH297" s="10">
        <f>VLOOKUP(A297,'BalanceSheet 15-8-19'!$A$11:$CN$476,60,FALSE)</f>
        <v>0</v>
      </c>
      <c r="BI297" s="10">
        <f>VLOOKUP(A297,'BalanceSheet 15-8-19'!$A$11:$CN$476,61,FALSE)</f>
        <v>0</v>
      </c>
      <c r="BJ297" s="10">
        <f>VLOOKUP(A297,'BalanceSheet 15-8-19'!$A$11:$CN$476,62,FALSE)</f>
        <v>0</v>
      </c>
      <c r="BK297" s="10"/>
      <c r="BL297" s="10">
        <f>VLOOKUP(A297,'BalanceSheet 15-8-19'!$A$11:$CN$476,64,FALSE)</f>
        <v>0</v>
      </c>
      <c r="BM297" s="10">
        <f>VLOOKUP(A297,'BalanceSheet 15-8-19'!$A$11:$CN$476,65,FALSE)</f>
        <v>0</v>
      </c>
      <c r="BN297" s="10">
        <f>VLOOKUP(A297,'BalanceSheet 15-8-19'!$A$11:$CN$476,66,FALSE)</f>
        <v>0</v>
      </c>
      <c r="BO297" s="10">
        <f>VLOOKUP(A297,'BalanceSheet 15-8-19'!$A$11:$CN$476,67,FALSE)</f>
        <v>0</v>
      </c>
      <c r="BP297" s="10">
        <f>VLOOKUP(A297,'BalanceSheet 15-8-19'!$A$11:$CN$476,68,FALSE)</f>
        <v>0</v>
      </c>
      <c r="BQ297" s="10">
        <f>VLOOKUP(A297,'BalanceSheet 15-8-19'!$A$11:$CN$476,69,FALSE)</f>
        <v>0</v>
      </c>
      <c r="BR297" s="10">
        <f>VLOOKUP(A297,'BalanceSheet 15-8-19'!$A$11:$CN$476,70,FALSE)</f>
        <v>0</v>
      </c>
      <c r="BS297" s="10">
        <f>VLOOKUP(A297,'BalanceSheet 15-8-19'!$A$11:$CN$476,71,FALSE)</f>
        <v>0</v>
      </c>
      <c r="BT297" s="10">
        <f>VLOOKUP(A297,'BalanceSheet 15-8-19'!$A$11:$CN$476,72,FALSE)</f>
        <v>0</v>
      </c>
      <c r="BU297" s="10">
        <f>VLOOKUP(A297,'BalanceSheet 15-8-19'!$A$11:$CN$476,73,FALSE)</f>
        <v>0</v>
      </c>
      <c r="BV297" s="10">
        <f>VLOOKUP(A297,'BalanceSheet 15-8-19'!$A$11:$CN$476,74,FALSE)</f>
        <v>0</v>
      </c>
      <c r="BW297" s="10">
        <f>VLOOKUP(A297,'BalanceSheet 15-8-19'!$A$11:$CN$476,75,FALSE)</f>
        <v>0</v>
      </c>
      <c r="BX297" s="10">
        <f>VLOOKUP(A297,'BalanceSheet 15-8-19'!$A$11:$CN$476,76,FALSE)</f>
        <v>0</v>
      </c>
      <c r="BY297" s="10">
        <f>VLOOKUP(A297,'BalanceSheet 15-8-19'!$A$11:$CN$476,77,FALSE)</f>
        <v>0</v>
      </c>
      <c r="BZ297" s="10">
        <f>VLOOKUP(A297,'BalanceSheet 15-8-19'!$A$11:$CN$476,78,FALSE)</f>
        <v>0</v>
      </c>
      <c r="CA297" s="10">
        <f>VLOOKUP(A297,'BalanceSheet 15-8-19'!$A$11:$CN$476,79,FALSE)</f>
        <v>0</v>
      </c>
      <c r="CB297" s="10">
        <f>VLOOKUP(A297,'BalanceSheet 15-8-19'!$A$11:$CN$476,80,FALSE)</f>
        <v>0</v>
      </c>
      <c r="CC297" s="10">
        <f>VLOOKUP(A297,'BalanceSheet 15-8-19'!$A$11:$CN$476,81,FALSE)</f>
        <v>0</v>
      </c>
      <c r="CD297" s="10">
        <f>VLOOKUP(A297,'BalanceSheet 15-8-19'!$A$11:$CN$476,82,FALSE)</f>
        <v>0</v>
      </c>
      <c r="CE297" s="10">
        <f>VLOOKUP(A297,'BalanceSheet 15-8-19'!$A$11:$CN$476,83,FALSE)</f>
        <v>0</v>
      </c>
      <c r="CF297" s="10">
        <f>VLOOKUP(A297,'BalanceSheet 15-8-19'!$A$11:$CN$476,84,FALSE)</f>
        <v>0</v>
      </c>
      <c r="CG297" s="10">
        <f>VLOOKUP(A297,'BalanceSheet 15-8-19'!$A$11:$CN$476,85,FALSE)</f>
        <v>0</v>
      </c>
      <c r="CH297" s="10">
        <f>VLOOKUP(A297,'BalanceSheet 15-8-19'!$A$11:$CN$476,86,FALSE)</f>
        <v>0</v>
      </c>
      <c r="CI297" s="10">
        <f>VLOOKUP(A297,'BalanceSheet 15-8-19'!$A$11:$CN$476,87,FALSE)</f>
        <v>0</v>
      </c>
      <c r="CJ297" s="10">
        <f>VLOOKUP(A297,'BalanceSheet 15-8-19'!$A$11:$CN$476,88,FALSE)</f>
        <v>0</v>
      </c>
      <c r="CK297" s="10">
        <f>VLOOKUP(A297,'BalanceSheet 15-8-19'!$A$11:$CN$476,89,FALSE)</f>
        <v>0</v>
      </c>
      <c r="CL297" s="10">
        <f>VLOOKUP(A297,'BalanceSheet 15-8-19'!$A$11:$CN$476,90,FALSE)</f>
        <v>0</v>
      </c>
      <c r="CM297" s="10">
        <f>VLOOKUP(A297,'BalanceSheet 15-8-19'!$A$11:$CN$476,91,FALSE)</f>
        <v>0</v>
      </c>
      <c r="CN297" s="3">
        <f>VLOOKUP(A297,'BalanceSheet 15-8-19'!$A$11:$CS$476,92,FALSE)</f>
        <v>0</v>
      </c>
      <c r="CO297" s="3">
        <f>VLOOKUP(A297,'BalanceSheet 15-8-19'!$A$11:$CS$476,93,FALSE)</f>
        <v>0</v>
      </c>
      <c r="CP297" s="3">
        <f>VLOOKUP(A297,'BalanceSheet 15-8-19'!$A$11:$CS$476,94,FALSE)</f>
        <v>0</v>
      </c>
      <c r="CQ297" s="3">
        <f>VLOOKUP(A297,'BalanceSheet 15-8-19'!$A$11:$CS$476,95,FALSE)</f>
        <v>0</v>
      </c>
      <c r="CR297" s="3">
        <f>VLOOKUP(A297,'BalanceSheet 15-8-19'!$A$11:$CS$476,96,FALSE)</f>
        <v>0</v>
      </c>
      <c r="CS297" s="3">
        <f t="shared" ref="CS297" si="30">SUM(B297:CR297)</f>
        <v>0</v>
      </c>
      <c r="CU297" s="19">
        <f>CS297-('BalanceSheet 15-8-19'!CS297-'BalanceSheet 15-8-19'!CV297-'BalanceSheet 15-8-19'!CW297)</f>
        <v>0</v>
      </c>
      <c r="CW297" s="132">
        <f t="shared" si="27"/>
        <v>0</v>
      </c>
      <c r="CZ297" s="148">
        <f>HLOOKUP(A297,CJE!$I$5:$TV$2054,2050, FALSE)</f>
        <v>0</v>
      </c>
      <c r="DB297" s="148">
        <f t="shared" si="28"/>
        <v>0</v>
      </c>
    </row>
    <row r="298" spans="1:106" x14ac:dyDescent="0.2">
      <c r="A298" s="3" t="str">
        <f>'BalanceSheet 15-8-19'!A298</f>
        <v>300-102-09 - Agrigate</v>
      </c>
      <c r="B298" s="3">
        <f>VLOOKUP(A298,'BalanceSheet 15-8-19'!$A$11:$CN$476,2,FALSE)</f>
        <v>0</v>
      </c>
      <c r="C298" s="3">
        <f>VLOOKUP(A298,'BalanceSheet 15-8-19'!$A$11:$CN$476,3,FALSE)</f>
        <v>0</v>
      </c>
      <c r="D298" s="3">
        <f>VLOOKUP(A298,'BalanceSheet 15-8-19'!$A$11:$CN$476,4,FALSE)</f>
        <v>0</v>
      </c>
      <c r="E298" s="3">
        <f>VLOOKUP(A298,'BalanceSheet 15-8-19'!$A$11:$CN$476,5,FALSE)</f>
        <v>0</v>
      </c>
      <c r="F298" s="3">
        <f>VLOOKUP(A298,'BalanceSheet 15-8-19'!$A$11:$CN$476,6,FALSE)</f>
        <v>0</v>
      </c>
      <c r="G298" s="3">
        <f>VLOOKUP(A298,'BalanceSheet 15-8-19'!$A$11:$CN$476,7,FALSE)</f>
        <v>0</v>
      </c>
      <c r="H298" s="3">
        <f>VLOOKUP(A298,'BalanceSheet 15-8-19'!$A$11:$CN$476,8,FALSE)</f>
        <v>0</v>
      </c>
      <c r="I298" s="3">
        <f>VLOOKUP(A298,'BalanceSheet 15-8-19'!$A$11:$CN$476,9,FALSE)</f>
        <v>0</v>
      </c>
      <c r="J298" s="3"/>
      <c r="K298" s="3">
        <f>VLOOKUP(A298,'BalanceSheet 15-8-19'!$A$11:$CN$476,11,FALSE)</f>
        <v>0</v>
      </c>
      <c r="L298" s="3">
        <f>VLOOKUP(A298,'BalanceSheet 15-8-19'!$A$11:$CN$476,12,FALSE)</f>
        <v>0</v>
      </c>
      <c r="M298" s="3">
        <f>VLOOKUP(A298,'BalanceSheet 15-8-19'!$A$11:$CN$476,13,FALSE)</f>
        <v>0</v>
      </c>
      <c r="N298" s="3">
        <f>VLOOKUP(A298,'BalanceSheet 15-8-19'!$A$11:$CN$476,14,FALSE)</f>
        <v>0</v>
      </c>
      <c r="O298" s="3">
        <f>VLOOKUP(A298,'BalanceSheet 15-8-19'!$A$11:$CN$476,15,FALSE)</f>
        <v>0</v>
      </c>
      <c r="P298" s="3">
        <f>VLOOKUP(A298,'BalanceSheet 15-8-19'!$A$11:$CN$476,16,FALSE)</f>
        <v>0</v>
      </c>
      <c r="Q298" s="3">
        <f>VLOOKUP(A298,'BalanceSheet 15-8-19'!$A$11:$CN$476,17,FALSE)</f>
        <v>0</v>
      </c>
      <c r="R298" s="3">
        <f>VLOOKUP(A298,'BalanceSheet 15-8-19'!$A$11:$CN$476,18,FALSE)</f>
        <v>0</v>
      </c>
      <c r="S298" s="3">
        <f>VLOOKUP(A298,'BalanceSheet 15-8-19'!$A$11:$CN$476,19,FALSE)</f>
        <v>0</v>
      </c>
      <c r="T298" s="3">
        <f>VLOOKUP(A298,'BalanceSheet 15-8-19'!$A$11:$CN$476,20,FALSE)</f>
        <v>0</v>
      </c>
      <c r="U298" s="3">
        <f>VLOOKUP(A298,'BalanceSheet 15-8-19'!$A$11:$CN$476,21,FALSE)</f>
        <v>0</v>
      </c>
      <c r="V298" s="3">
        <f>VLOOKUP(A298,'BalanceSheet 15-8-19'!$A$11:$CN$476,22,FALSE)</f>
        <v>0</v>
      </c>
      <c r="W298" s="3">
        <f>VLOOKUP(A298,'BalanceSheet 15-8-19'!$A$11:$CN$476,23,FALSE)</f>
        <v>0</v>
      </c>
      <c r="X298" s="3">
        <f>VLOOKUP(A298,'BalanceSheet 15-8-19'!$A$11:$CN$476,24,FALSE)</f>
        <v>0</v>
      </c>
      <c r="Y298" s="3">
        <f>VLOOKUP(A298,'BalanceSheet 15-8-19'!$A$11:$CN$476,25,FALSE)</f>
        <v>0</v>
      </c>
      <c r="Z298" s="3">
        <f>VLOOKUP(A298,'BalanceSheet 15-8-19'!$A$11:$CN$476,26,FALSE)</f>
        <v>0</v>
      </c>
      <c r="AA298" s="3">
        <f>VLOOKUP(A298,'BalanceSheet 15-8-19'!$A$11:$CN$476,27,FALSE)</f>
        <v>0</v>
      </c>
      <c r="AB298" s="3">
        <f>VLOOKUP(A298,'BalanceSheet 15-8-19'!$A$11:$CN$476,28,FALSE)</f>
        <v>0</v>
      </c>
      <c r="AC298" s="3">
        <f>VLOOKUP(A298,'BalanceSheet 15-8-19'!$A$11:$CN$476,29,FALSE)</f>
        <v>0</v>
      </c>
      <c r="AD298" s="3">
        <f>VLOOKUP(A298,'BalanceSheet 15-8-19'!$A$11:$CN$476,30,FALSE)</f>
        <v>0</v>
      </c>
      <c r="AE298" s="3">
        <f>VLOOKUP(A298,'BalanceSheet 15-8-19'!$A$11:$CN$476,31,FALSE)</f>
        <v>0</v>
      </c>
      <c r="AF298" s="3">
        <f>VLOOKUP(A298,'BalanceSheet 15-8-19'!$A$11:$CN$476,32,FALSE)</f>
        <v>0</v>
      </c>
      <c r="AG298" s="3">
        <f>VLOOKUP(A298,'BalanceSheet 15-8-19'!$A$11:$CN$476,33,FALSE)</f>
        <v>0</v>
      </c>
      <c r="AH298" s="3">
        <f>VLOOKUP(A298,'BalanceSheet 15-8-19'!$A$11:$CN$476,34,FALSE)</f>
        <v>0</v>
      </c>
      <c r="AI298" s="3">
        <f>VLOOKUP(A298,'BalanceSheet 15-8-19'!$A$11:$CN$476,35,FALSE)</f>
        <v>0</v>
      </c>
      <c r="AJ298" s="3">
        <f>VLOOKUP(A298,'BalanceSheet 15-8-19'!$A$11:$CN$476,36,FALSE)</f>
        <v>0</v>
      </c>
      <c r="AK298" s="3">
        <f>VLOOKUP(A298,'BalanceSheet 15-8-19'!$A$11:$CN$476,37,FALSE)</f>
        <v>0</v>
      </c>
      <c r="AL298" s="3">
        <f>VLOOKUP(A298,'BalanceSheet 15-8-19'!$A$11:$CN$476,38,FALSE)</f>
        <v>0</v>
      </c>
      <c r="AM298" s="3">
        <f>VLOOKUP(A298,'BalanceSheet 15-8-19'!$A$11:$CN$476,39,FALSE)</f>
        <v>0</v>
      </c>
      <c r="AN298" s="3">
        <f>VLOOKUP(A298,'BalanceSheet 15-8-19'!$A$11:$CN$476,40,FALSE)</f>
        <v>0</v>
      </c>
      <c r="AO298" s="3">
        <f>VLOOKUP(A298,'BalanceSheet 15-8-19'!$A$11:$CN$476,41,FALSE)</f>
        <v>0</v>
      </c>
      <c r="AP298" s="3">
        <f>VLOOKUP(A298,'BalanceSheet 15-8-19'!$A$11:$CN$476,42,FALSE)</f>
        <v>0</v>
      </c>
      <c r="AQ298" s="3">
        <f>VLOOKUP(A298,'BalanceSheet 15-8-19'!$A$11:$CN$476,43,FALSE)</f>
        <v>0</v>
      </c>
      <c r="AR298" s="3">
        <f>VLOOKUP(A298,'BalanceSheet 15-8-19'!$A$11:$CN$476,44,FALSE)</f>
        <v>0</v>
      </c>
      <c r="AS298" s="3">
        <f>VLOOKUP(A298,'BalanceSheet 15-8-19'!$A$11:$CN$476,45,FALSE)</f>
        <v>0</v>
      </c>
      <c r="AT298" s="3">
        <f>VLOOKUP(A298,'BalanceSheet 15-8-19'!$A$11:$CN$476,46,FALSE)</f>
        <v>0</v>
      </c>
      <c r="AU298" s="3">
        <f>VLOOKUP(A298,'BalanceSheet 15-8-19'!$A$11:$CN$476,47,FALSE)</f>
        <v>0</v>
      </c>
      <c r="AV298" s="3">
        <f>VLOOKUP(A298,'BalanceSheet 15-8-19'!$A$11:$CN$476,48,FALSE)</f>
        <v>0</v>
      </c>
      <c r="AW298" s="3">
        <f>VLOOKUP(A298,'BalanceSheet 15-8-19'!$A$11:$CN$476,49,FALSE)</f>
        <v>0</v>
      </c>
      <c r="AX298" s="3">
        <f>VLOOKUP(A298,'BalanceSheet 15-8-19'!$A$11:$CN$476,50,FALSE)</f>
        <v>0</v>
      </c>
      <c r="AY298" s="3">
        <f>VLOOKUP(A298,'BalanceSheet 15-8-19'!$A$11:$CN$476,51,FALSE)</f>
        <v>0</v>
      </c>
      <c r="AZ298" s="3">
        <f>VLOOKUP(A298,'BalanceSheet 15-8-19'!$A$11:$CN$476,52,FALSE)</f>
        <v>0</v>
      </c>
      <c r="BA298" s="3">
        <f>VLOOKUP(A298,'BalanceSheet 15-8-19'!$A$11:$CN$476,53,FALSE)</f>
        <v>0</v>
      </c>
      <c r="BB298" s="3">
        <f>VLOOKUP(A298,'BalanceSheet 15-8-19'!$A$11:$CN$476,54,FALSE)</f>
        <v>0</v>
      </c>
      <c r="BC298" s="3">
        <f>VLOOKUP(A298,'BalanceSheet 15-8-19'!$A$11:$CN$476,55,FALSE)</f>
        <v>0</v>
      </c>
      <c r="BD298" s="3">
        <f>VLOOKUP(A298,'BalanceSheet 15-8-19'!$A$11:$CN$476,56,FALSE)</f>
        <v>0</v>
      </c>
      <c r="BE298" s="3">
        <f>VLOOKUP(A298,'BalanceSheet 15-8-19'!$A$11:$CN$476,57,FALSE)</f>
        <v>0</v>
      </c>
      <c r="BF298" s="3">
        <f>VLOOKUP(A298,'BalanceSheet 15-8-19'!$A$11:$CN$476,58,FALSE)</f>
        <v>0</v>
      </c>
      <c r="BG298" s="12">
        <f>VLOOKUP(A298,'BalanceSheet 15-8-19'!$A$11:$CN$476,59,FALSE)</f>
        <v>0</v>
      </c>
      <c r="BH298" s="3">
        <f>VLOOKUP(A298,'BalanceSheet 15-8-19'!$A$11:$CN$476,60,FALSE)</f>
        <v>0</v>
      </c>
      <c r="BI298" s="3">
        <f>VLOOKUP(A298,'BalanceSheet 15-8-19'!$A$11:$CN$476,61,FALSE)</f>
        <v>0</v>
      </c>
      <c r="BJ298" s="3">
        <f>VLOOKUP(A298,'BalanceSheet 15-8-19'!$A$11:$CN$476,62,FALSE)</f>
        <v>0</v>
      </c>
      <c r="BK298" s="3"/>
      <c r="BL298" s="3">
        <f>VLOOKUP(A298,'BalanceSheet 15-8-19'!$A$11:$CN$476,64,FALSE)</f>
        <v>0</v>
      </c>
      <c r="BM298" s="3">
        <f>VLOOKUP(A298,'BalanceSheet 15-8-19'!$A$11:$CN$476,65,FALSE)</f>
        <v>0</v>
      </c>
      <c r="BN298" s="3">
        <f>VLOOKUP(A298,'BalanceSheet 15-8-19'!$A$11:$CN$476,66,FALSE)</f>
        <v>0</v>
      </c>
      <c r="BO298" s="3">
        <f>VLOOKUP(A298,'BalanceSheet 15-8-19'!$A$11:$CN$476,67,FALSE)</f>
        <v>0</v>
      </c>
      <c r="BP298" s="3">
        <f>VLOOKUP(A298,'BalanceSheet 15-8-19'!$A$11:$CN$476,68,FALSE)</f>
        <v>0</v>
      </c>
      <c r="BQ298" s="3">
        <f>VLOOKUP(A298,'BalanceSheet 15-8-19'!$A$11:$CN$476,69,FALSE)</f>
        <v>0</v>
      </c>
      <c r="BR298" s="3">
        <f>VLOOKUP(A298,'BalanceSheet 15-8-19'!$A$11:$CN$476,70,FALSE)</f>
        <v>0</v>
      </c>
      <c r="BS298" s="3">
        <f>VLOOKUP(A298,'BalanceSheet 15-8-19'!$A$11:$CN$476,71,FALSE)</f>
        <v>0</v>
      </c>
      <c r="BT298" s="3">
        <f>VLOOKUP(A298,'BalanceSheet 15-8-19'!$A$11:$CN$476,72,FALSE)</f>
        <v>0</v>
      </c>
      <c r="BU298" s="3">
        <f>VLOOKUP(A298,'BalanceSheet 15-8-19'!$A$11:$CN$476,73,FALSE)</f>
        <v>0</v>
      </c>
      <c r="BV298" s="3">
        <f>VLOOKUP(A298,'BalanceSheet 15-8-19'!$A$11:$CN$476,74,FALSE)</f>
        <v>0</v>
      </c>
      <c r="BW298" s="3">
        <f>VLOOKUP(A298,'BalanceSheet 15-8-19'!$A$11:$CN$476,75,FALSE)</f>
        <v>0</v>
      </c>
      <c r="BX298" s="3">
        <f>VLOOKUP(A298,'BalanceSheet 15-8-19'!$A$11:$CN$476,76,FALSE)</f>
        <v>0</v>
      </c>
      <c r="BY298" s="3">
        <f>VLOOKUP(A298,'BalanceSheet 15-8-19'!$A$11:$CN$476,77,FALSE)</f>
        <v>0</v>
      </c>
      <c r="BZ298" s="3">
        <f>VLOOKUP(A298,'BalanceSheet 15-8-19'!$A$11:$CN$476,78,FALSE)</f>
        <v>0</v>
      </c>
      <c r="CA298" s="3">
        <f>VLOOKUP(A298,'BalanceSheet 15-8-19'!$A$11:$CN$476,79,FALSE)</f>
        <v>0</v>
      </c>
      <c r="CB298" s="3">
        <f>VLOOKUP(A298,'BalanceSheet 15-8-19'!$A$11:$CN$476,80,FALSE)</f>
        <v>0</v>
      </c>
      <c r="CC298" s="3">
        <f>VLOOKUP(A298,'BalanceSheet 15-8-19'!$A$11:$CN$476,81,FALSE)</f>
        <v>0</v>
      </c>
      <c r="CD298" s="3">
        <f>VLOOKUP(A298,'BalanceSheet 15-8-19'!$A$11:$CN$476,82,FALSE)</f>
        <v>0</v>
      </c>
      <c r="CE298" s="3">
        <f>VLOOKUP(A298,'BalanceSheet 15-8-19'!$A$11:$CN$476,83,FALSE)</f>
        <v>0</v>
      </c>
      <c r="CF298" s="3">
        <f>VLOOKUP(A298,'BalanceSheet 15-8-19'!$A$11:$CN$476,84,FALSE)</f>
        <v>0</v>
      </c>
      <c r="CG298" s="3">
        <f>VLOOKUP(A298,'BalanceSheet 15-8-19'!$A$11:$CN$476,85,FALSE)</f>
        <v>0</v>
      </c>
      <c r="CH298" s="3">
        <f>VLOOKUP(A298,'BalanceSheet 15-8-19'!$A$11:$CN$476,86,FALSE)</f>
        <v>0</v>
      </c>
      <c r="CI298" s="3">
        <f>VLOOKUP(A298,'BalanceSheet 15-8-19'!$A$11:$CN$476,87,FALSE)</f>
        <v>0</v>
      </c>
      <c r="CJ298" s="3">
        <f>VLOOKUP(A298,'BalanceSheet 15-8-19'!$A$11:$CN$476,88,FALSE)</f>
        <v>0</v>
      </c>
      <c r="CK298" s="3">
        <f>VLOOKUP(A298,'BalanceSheet 15-8-19'!$A$11:$CN$476,89,FALSE)</f>
        <v>0</v>
      </c>
      <c r="CL298" s="3">
        <f>VLOOKUP(A298,'BalanceSheet 15-8-19'!$A$11:$CN$476,90,FALSE)</f>
        <v>0</v>
      </c>
      <c r="CM298" s="3">
        <f>VLOOKUP(A298,'BalanceSheet 15-8-19'!$A$11:$CN$476,91,FALSE)</f>
        <v>0</v>
      </c>
      <c r="CN298" s="3">
        <f>VLOOKUP(A298,'BalanceSheet 15-8-19'!$A$11:$CS$476,92,FALSE)</f>
        <v>0</v>
      </c>
      <c r="CO298" s="3">
        <f>VLOOKUP(A298,'BalanceSheet 15-8-19'!$A$11:$CS$476,93,FALSE)</f>
        <v>0</v>
      </c>
      <c r="CP298" s="3">
        <f>VLOOKUP(A298,'BalanceSheet 15-8-19'!$A$11:$CS$476,94,FALSE)</f>
        <v>0</v>
      </c>
      <c r="CQ298" s="3">
        <f>VLOOKUP(A298,'BalanceSheet 15-8-19'!$A$11:$CS$476,95,FALSE)</f>
        <v>0</v>
      </c>
      <c r="CR298" s="3">
        <f>VLOOKUP(A298,'BalanceSheet 15-8-19'!$A$11:$CS$476,96,FALSE)</f>
        <v>0</v>
      </c>
      <c r="CS298" s="3">
        <f t="shared" si="26"/>
        <v>0</v>
      </c>
      <c r="CU298" s="19">
        <f>CS298-('BalanceSheet 15-8-19'!CS298-'BalanceSheet 15-8-19'!CV298-'BalanceSheet 15-8-19'!CW298)</f>
        <v>0</v>
      </c>
      <c r="CW298" s="132">
        <f t="shared" si="27"/>
        <v>0</v>
      </c>
      <c r="CZ298" s="148">
        <f>HLOOKUP(A298,CJE!$I$5:$TV$2054,2050, FALSE)</f>
        <v>0</v>
      </c>
      <c r="DB298" s="148">
        <f t="shared" si="28"/>
        <v>0</v>
      </c>
    </row>
    <row r="299" spans="1:106" x14ac:dyDescent="0.2">
      <c r="A299" s="3" t="str">
        <f>'BalanceSheet 15-8-19'!A299</f>
        <v>300-102-10 - Glomouth</v>
      </c>
      <c r="B299" s="3">
        <f>VLOOKUP(A299,'BalanceSheet 15-8-19'!$A$11:$CN$476,2,FALSE)</f>
        <v>0</v>
      </c>
      <c r="C299" s="3">
        <f>VLOOKUP(A299,'BalanceSheet 15-8-19'!$A$11:$CN$476,3,FALSE)</f>
        <v>0</v>
      </c>
      <c r="D299" s="3">
        <f>VLOOKUP(A299,'BalanceSheet 15-8-19'!$A$11:$CN$476,4,FALSE)</f>
        <v>0</v>
      </c>
      <c r="E299" s="3">
        <f>VLOOKUP(A299,'BalanceSheet 15-8-19'!$A$11:$CN$476,5,FALSE)</f>
        <v>0</v>
      </c>
      <c r="F299" s="3">
        <f>VLOOKUP(A299,'BalanceSheet 15-8-19'!$A$11:$CN$476,6,FALSE)</f>
        <v>0</v>
      </c>
      <c r="G299" s="3">
        <f>VLOOKUP(A299,'BalanceSheet 15-8-19'!$A$11:$CN$476,7,FALSE)</f>
        <v>0</v>
      </c>
      <c r="H299" s="3">
        <f>VLOOKUP(A299,'BalanceSheet 15-8-19'!$A$11:$CN$476,8,FALSE)</f>
        <v>0</v>
      </c>
      <c r="I299" s="3">
        <f>VLOOKUP(A299,'BalanceSheet 15-8-19'!$A$11:$CN$476,9,FALSE)</f>
        <v>0</v>
      </c>
      <c r="J299" s="3"/>
      <c r="K299" s="3">
        <f>VLOOKUP(A299,'BalanceSheet 15-8-19'!$A$11:$CN$476,11,FALSE)</f>
        <v>0</v>
      </c>
      <c r="L299" s="3">
        <f>VLOOKUP(A299,'BalanceSheet 15-8-19'!$A$11:$CN$476,12,FALSE)</f>
        <v>0</v>
      </c>
      <c r="M299" s="3">
        <f>VLOOKUP(A299,'BalanceSheet 15-8-19'!$A$11:$CN$476,13,FALSE)</f>
        <v>0</v>
      </c>
      <c r="N299" s="3">
        <f>VLOOKUP(A299,'BalanceSheet 15-8-19'!$A$11:$CN$476,14,FALSE)</f>
        <v>0</v>
      </c>
      <c r="O299" s="3">
        <f>VLOOKUP(A299,'BalanceSheet 15-8-19'!$A$11:$CN$476,15,FALSE)</f>
        <v>0</v>
      </c>
      <c r="P299" s="3">
        <f>VLOOKUP(A299,'BalanceSheet 15-8-19'!$A$11:$CN$476,16,FALSE)</f>
        <v>0</v>
      </c>
      <c r="Q299" s="3">
        <f>VLOOKUP(A299,'BalanceSheet 15-8-19'!$A$11:$CN$476,17,FALSE)</f>
        <v>0</v>
      </c>
      <c r="R299" s="3">
        <f>VLOOKUP(A299,'BalanceSheet 15-8-19'!$A$11:$CN$476,18,FALSE)</f>
        <v>0</v>
      </c>
      <c r="S299" s="3">
        <f>VLOOKUP(A299,'BalanceSheet 15-8-19'!$A$11:$CN$476,19,FALSE)</f>
        <v>0</v>
      </c>
      <c r="T299" s="3">
        <f>VLOOKUP(A299,'BalanceSheet 15-8-19'!$A$11:$CN$476,20,FALSE)</f>
        <v>0</v>
      </c>
      <c r="U299" s="3">
        <f>VLOOKUP(A299,'BalanceSheet 15-8-19'!$A$11:$CN$476,21,FALSE)</f>
        <v>0</v>
      </c>
      <c r="V299" s="3">
        <f>VLOOKUP(A299,'BalanceSheet 15-8-19'!$A$11:$CN$476,22,FALSE)</f>
        <v>0</v>
      </c>
      <c r="W299" s="3">
        <f>VLOOKUP(A299,'BalanceSheet 15-8-19'!$A$11:$CN$476,23,FALSE)</f>
        <v>0</v>
      </c>
      <c r="X299" s="3">
        <f>VLOOKUP(A299,'BalanceSheet 15-8-19'!$A$11:$CN$476,24,FALSE)</f>
        <v>0</v>
      </c>
      <c r="Y299" s="3">
        <f>VLOOKUP(A299,'BalanceSheet 15-8-19'!$A$11:$CN$476,25,FALSE)</f>
        <v>0</v>
      </c>
      <c r="Z299" s="3">
        <f>VLOOKUP(A299,'BalanceSheet 15-8-19'!$A$11:$CN$476,26,FALSE)</f>
        <v>0</v>
      </c>
      <c r="AA299" s="3">
        <f>VLOOKUP(A299,'BalanceSheet 15-8-19'!$A$11:$CN$476,27,FALSE)</f>
        <v>0</v>
      </c>
      <c r="AB299" s="3">
        <f>VLOOKUP(A299,'BalanceSheet 15-8-19'!$A$11:$CN$476,28,FALSE)</f>
        <v>0</v>
      </c>
      <c r="AC299" s="3">
        <f>VLOOKUP(A299,'BalanceSheet 15-8-19'!$A$11:$CN$476,29,FALSE)</f>
        <v>0</v>
      </c>
      <c r="AD299" s="3">
        <f>VLOOKUP(A299,'BalanceSheet 15-8-19'!$A$11:$CN$476,30,FALSE)</f>
        <v>0</v>
      </c>
      <c r="AE299" s="3">
        <f>VLOOKUP(A299,'BalanceSheet 15-8-19'!$A$11:$CN$476,31,FALSE)</f>
        <v>0</v>
      </c>
      <c r="AF299" s="3">
        <f>VLOOKUP(A299,'BalanceSheet 15-8-19'!$A$11:$CN$476,32,FALSE)</f>
        <v>0</v>
      </c>
      <c r="AG299" s="3">
        <f>VLOOKUP(A299,'BalanceSheet 15-8-19'!$A$11:$CN$476,33,FALSE)</f>
        <v>0</v>
      </c>
      <c r="AH299" s="3">
        <f>VLOOKUP(A299,'BalanceSheet 15-8-19'!$A$11:$CN$476,34,FALSE)</f>
        <v>0</v>
      </c>
      <c r="AI299" s="3">
        <f>VLOOKUP(A299,'BalanceSheet 15-8-19'!$A$11:$CN$476,35,FALSE)</f>
        <v>0</v>
      </c>
      <c r="AJ299" s="3">
        <f>VLOOKUP(A299,'BalanceSheet 15-8-19'!$A$11:$CN$476,36,FALSE)</f>
        <v>0</v>
      </c>
      <c r="AK299" s="3">
        <f>VLOOKUP(A299,'BalanceSheet 15-8-19'!$A$11:$CN$476,37,FALSE)</f>
        <v>0</v>
      </c>
      <c r="AL299" s="3">
        <f>VLOOKUP(A299,'BalanceSheet 15-8-19'!$A$11:$CN$476,38,FALSE)</f>
        <v>0</v>
      </c>
      <c r="AM299" s="3">
        <f>VLOOKUP(A299,'BalanceSheet 15-8-19'!$A$11:$CN$476,39,FALSE)</f>
        <v>0</v>
      </c>
      <c r="AN299" s="3">
        <f>VLOOKUP(A299,'BalanceSheet 15-8-19'!$A$11:$CN$476,40,FALSE)</f>
        <v>0</v>
      </c>
      <c r="AO299" s="3">
        <f>VLOOKUP(A299,'BalanceSheet 15-8-19'!$A$11:$CN$476,41,FALSE)</f>
        <v>0</v>
      </c>
      <c r="AP299" s="3">
        <f>VLOOKUP(A299,'BalanceSheet 15-8-19'!$A$11:$CN$476,42,FALSE)</f>
        <v>0</v>
      </c>
      <c r="AQ299" s="3">
        <f>VLOOKUP(A299,'BalanceSheet 15-8-19'!$A$11:$CN$476,43,FALSE)</f>
        <v>0</v>
      </c>
      <c r="AR299" s="3">
        <f>VLOOKUP(A299,'BalanceSheet 15-8-19'!$A$11:$CN$476,44,FALSE)</f>
        <v>0</v>
      </c>
      <c r="AS299" s="3">
        <f>VLOOKUP(A299,'BalanceSheet 15-8-19'!$A$11:$CN$476,45,FALSE)</f>
        <v>0</v>
      </c>
      <c r="AT299" s="3">
        <f>VLOOKUP(A299,'BalanceSheet 15-8-19'!$A$11:$CN$476,46,FALSE)</f>
        <v>0</v>
      </c>
      <c r="AU299" s="3">
        <f>VLOOKUP(A299,'BalanceSheet 15-8-19'!$A$11:$CN$476,47,FALSE)</f>
        <v>0</v>
      </c>
      <c r="AV299" s="3">
        <f>VLOOKUP(A299,'BalanceSheet 15-8-19'!$A$11:$CN$476,48,FALSE)</f>
        <v>0</v>
      </c>
      <c r="AW299" s="3">
        <f>VLOOKUP(A299,'BalanceSheet 15-8-19'!$A$11:$CN$476,49,FALSE)</f>
        <v>0</v>
      </c>
      <c r="AX299" s="3">
        <f>VLOOKUP(A299,'BalanceSheet 15-8-19'!$A$11:$CN$476,50,FALSE)</f>
        <v>0</v>
      </c>
      <c r="AY299" s="3">
        <f>VLOOKUP(A299,'BalanceSheet 15-8-19'!$A$11:$CN$476,51,FALSE)</f>
        <v>0</v>
      </c>
      <c r="AZ299" s="3">
        <f>VLOOKUP(A299,'BalanceSheet 15-8-19'!$A$11:$CN$476,52,FALSE)</f>
        <v>0</v>
      </c>
      <c r="BA299" s="3">
        <f>VLOOKUP(A299,'BalanceSheet 15-8-19'!$A$11:$CN$476,53,FALSE)</f>
        <v>0</v>
      </c>
      <c r="BB299" s="3">
        <f>VLOOKUP(A299,'BalanceSheet 15-8-19'!$A$11:$CN$476,54,FALSE)</f>
        <v>0</v>
      </c>
      <c r="BC299" s="3">
        <f>VLOOKUP(A299,'BalanceSheet 15-8-19'!$A$11:$CN$476,55,FALSE)</f>
        <v>0</v>
      </c>
      <c r="BD299" s="3">
        <f>VLOOKUP(A299,'BalanceSheet 15-8-19'!$A$11:$CN$476,56,FALSE)</f>
        <v>0</v>
      </c>
      <c r="BE299" s="3">
        <f>VLOOKUP(A299,'BalanceSheet 15-8-19'!$A$11:$CN$476,57,FALSE)</f>
        <v>0</v>
      </c>
      <c r="BF299" s="3">
        <f>VLOOKUP(A299,'BalanceSheet 15-8-19'!$A$11:$CN$476,58,FALSE)</f>
        <v>0</v>
      </c>
      <c r="BG299" s="12">
        <f>VLOOKUP(A299,'BalanceSheet 15-8-19'!$A$11:$CN$476,59,FALSE)</f>
        <v>0</v>
      </c>
      <c r="BH299" s="3">
        <f>VLOOKUP(A299,'BalanceSheet 15-8-19'!$A$11:$CN$476,60,FALSE)</f>
        <v>0</v>
      </c>
      <c r="BI299" s="3">
        <f>VLOOKUP(A299,'BalanceSheet 15-8-19'!$A$11:$CN$476,61,FALSE)</f>
        <v>0</v>
      </c>
      <c r="BJ299" s="3">
        <f>VLOOKUP(A299,'BalanceSheet 15-8-19'!$A$11:$CN$476,62,FALSE)</f>
        <v>0</v>
      </c>
      <c r="BK299" s="3"/>
      <c r="BL299" s="3">
        <f>VLOOKUP(A299,'BalanceSheet 15-8-19'!$A$11:$CN$476,64,FALSE)</f>
        <v>0</v>
      </c>
      <c r="BM299" s="3">
        <f>VLOOKUP(A299,'BalanceSheet 15-8-19'!$A$11:$CN$476,65,FALSE)</f>
        <v>0</v>
      </c>
      <c r="BN299" s="3">
        <f>VLOOKUP(A299,'BalanceSheet 15-8-19'!$A$11:$CN$476,66,FALSE)</f>
        <v>0</v>
      </c>
      <c r="BO299" s="3">
        <f>VLOOKUP(A299,'BalanceSheet 15-8-19'!$A$11:$CN$476,67,FALSE)</f>
        <v>0</v>
      </c>
      <c r="BP299" s="3">
        <f>VLOOKUP(A299,'BalanceSheet 15-8-19'!$A$11:$CN$476,68,FALSE)</f>
        <v>0</v>
      </c>
      <c r="BQ299" s="3">
        <f>VLOOKUP(A299,'BalanceSheet 15-8-19'!$A$11:$CN$476,69,FALSE)</f>
        <v>0</v>
      </c>
      <c r="BR299" s="3">
        <f>VLOOKUP(A299,'BalanceSheet 15-8-19'!$A$11:$CN$476,70,FALSE)</f>
        <v>0</v>
      </c>
      <c r="BS299" s="3">
        <f>VLOOKUP(A299,'BalanceSheet 15-8-19'!$A$11:$CN$476,71,FALSE)</f>
        <v>0</v>
      </c>
      <c r="BT299" s="3">
        <f>VLOOKUP(A299,'BalanceSheet 15-8-19'!$A$11:$CN$476,72,FALSE)</f>
        <v>0</v>
      </c>
      <c r="BU299" s="3">
        <f>VLOOKUP(A299,'BalanceSheet 15-8-19'!$A$11:$CN$476,73,FALSE)</f>
        <v>0</v>
      </c>
      <c r="BV299" s="3">
        <f>VLOOKUP(A299,'BalanceSheet 15-8-19'!$A$11:$CN$476,74,FALSE)</f>
        <v>0</v>
      </c>
      <c r="BW299" s="3">
        <f>VLOOKUP(A299,'BalanceSheet 15-8-19'!$A$11:$CN$476,75,FALSE)</f>
        <v>0</v>
      </c>
      <c r="BX299" s="3">
        <f>VLOOKUP(A299,'BalanceSheet 15-8-19'!$A$11:$CN$476,76,FALSE)</f>
        <v>0</v>
      </c>
      <c r="BY299" s="3">
        <f>VLOOKUP(A299,'BalanceSheet 15-8-19'!$A$11:$CN$476,77,FALSE)</f>
        <v>0</v>
      </c>
      <c r="BZ299" s="3">
        <f>VLOOKUP(A299,'BalanceSheet 15-8-19'!$A$11:$CN$476,78,FALSE)</f>
        <v>0</v>
      </c>
      <c r="CA299" s="3">
        <f>VLOOKUP(A299,'BalanceSheet 15-8-19'!$A$11:$CN$476,79,FALSE)</f>
        <v>0</v>
      </c>
      <c r="CB299" s="3">
        <f>VLOOKUP(A299,'BalanceSheet 15-8-19'!$A$11:$CN$476,80,FALSE)</f>
        <v>0</v>
      </c>
      <c r="CC299" s="3">
        <f>VLOOKUP(A299,'BalanceSheet 15-8-19'!$A$11:$CN$476,81,FALSE)</f>
        <v>0</v>
      </c>
      <c r="CD299" s="3">
        <f>VLOOKUP(A299,'BalanceSheet 15-8-19'!$A$11:$CN$476,82,FALSE)</f>
        <v>0</v>
      </c>
      <c r="CE299" s="3">
        <f>VLOOKUP(A299,'BalanceSheet 15-8-19'!$A$11:$CN$476,83,FALSE)</f>
        <v>0</v>
      </c>
      <c r="CF299" s="3">
        <f>VLOOKUP(A299,'BalanceSheet 15-8-19'!$A$11:$CN$476,84,FALSE)</f>
        <v>0</v>
      </c>
      <c r="CG299" s="3">
        <f>VLOOKUP(A299,'BalanceSheet 15-8-19'!$A$11:$CN$476,85,FALSE)</f>
        <v>0</v>
      </c>
      <c r="CH299" s="3">
        <f>VLOOKUP(A299,'BalanceSheet 15-8-19'!$A$11:$CN$476,86,FALSE)</f>
        <v>0</v>
      </c>
      <c r="CI299" s="3">
        <f>VLOOKUP(A299,'BalanceSheet 15-8-19'!$A$11:$CN$476,87,FALSE)</f>
        <v>0</v>
      </c>
      <c r="CJ299" s="3">
        <f>VLOOKUP(A299,'BalanceSheet 15-8-19'!$A$11:$CN$476,88,FALSE)</f>
        <v>0</v>
      </c>
      <c r="CK299" s="3">
        <f>VLOOKUP(A299,'BalanceSheet 15-8-19'!$A$11:$CN$476,89,FALSE)</f>
        <v>0</v>
      </c>
      <c r="CL299" s="3">
        <f>VLOOKUP(A299,'BalanceSheet 15-8-19'!$A$11:$CN$476,90,FALSE)</f>
        <v>0</v>
      </c>
      <c r="CM299" s="3">
        <f>VLOOKUP(A299,'BalanceSheet 15-8-19'!$A$11:$CN$476,91,FALSE)</f>
        <v>0</v>
      </c>
      <c r="CN299" s="3">
        <f>VLOOKUP(A299,'BalanceSheet 15-8-19'!$A$11:$CS$476,92,FALSE)</f>
        <v>0</v>
      </c>
      <c r="CO299" s="3">
        <f>VLOOKUP(A299,'BalanceSheet 15-8-19'!$A$11:$CS$476,93,FALSE)</f>
        <v>0</v>
      </c>
      <c r="CP299" s="3">
        <f>VLOOKUP(A299,'BalanceSheet 15-8-19'!$A$11:$CS$476,94,FALSE)</f>
        <v>0</v>
      </c>
      <c r="CQ299" s="3">
        <f>VLOOKUP(A299,'BalanceSheet 15-8-19'!$A$11:$CS$476,95,FALSE)</f>
        <v>0</v>
      </c>
      <c r="CR299" s="3">
        <f>VLOOKUP(A299,'BalanceSheet 15-8-19'!$A$11:$CS$476,96,FALSE)</f>
        <v>0</v>
      </c>
      <c r="CS299" s="3">
        <f t="shared" si="26"/>
        <v>0</v>
      </c>
      <c r="CU299" s="19">
        <f>CS299-('BalanceSheet 15-8-19'!CS299-'BalanceSheet 15-8-19'!CV299-'BalanceSheet 15-8-19'!CW299)</f>
        <v>0</v>
      </c>
      <c r="CW299" s="132">
        <f t="shared" si="27"/>
        <v>0</v>
      </c>
      <c r="CZ299" s="148">
        <f>HLOOKUP(A299,CJE!$I$5:$TV$2054,2050, FALSE)</f>
        <v>0</v>
      </c>
      <c r="DB299" s="148">
        <f t="shared" si="28"/>
        <v>0</v>
      </c>
    </row>
    <row r="300" spans="1:106" x14ac:dyDescent="0.2">
      <c r="A300" s="3" t="str">
        <f>'BalanceSheet 15-8-19'!A300</f>
        <v>300-102-11 - Beyond Boarders</v>
      </c>
      <c r="B300" s="3">
        <f>VLOOKUP(A300,'BalanceSheet 15-8-19'!$A$11:$CN$476,2,FALSE)</f>
        <v>0</v>
      </c>
      <c r="C300" s="3">
        <f>VLOOKUP(A300,'BalanceSheet 15-8-19'!$A$11:$CN$476,3,FALSE)</f>
        <v>0</v>
      </c>
      <c r="D300" s="3">
        <f>VLOOKUP(A300,'BalanceSheet 15-8-19'!$A$11:$CN$476,4,FALSE)</f>
        <v>0</v>
      </c>
      <c r="E300" s="3">
        <f>VLOOKUP(A300,'BalanceSheet 15-8-19'!$A$11:$CN$476,5,FALSE)</f>
        <v>0</v>
      </c>
      <c r="F300" s="3">
        <f>VLOOKUP(A300,'BalanceSheet 15-8-19'!$A$11:$CN$476,6,FALSE)</f>
        <v>0</v>
      </c>
      <c r="G300" s="3">
        <f>VLOOKUP(A300,'BalanceSheet 15-8-19'!$A$11:$CN$476,7,FALSE)</f>
        <v>0</v>
      </c>
      <c r="H300" s="3">
        <f>VLOOKUP(A300,'BalanceSheet 15-8-19'!$A$11:$CN$476,8,FALSE)</f>
        <v>0</v>
      </c>
      <c r="I300" s="3">
        <f>VLOOKUP(A300,'BalanceSheet 15-8-19'!$A$11:$CN$476,9,FALSE)</f>
        <v>0</v>
      </c>
      <c r="J300" s="3"/>
      <c r="K300" s="3">
        <f>VLOOKUP(A300,'BalanceSheet 15-8-19'!$A$11:$CN$476,11,FALSE)</f>
        <v>0</v>
      </c>
      <c r="L300" s="3">
        <f>VLOOKUP(A300,'BalanceSheet 15-8-19'!$A$11:$CN$476,12,FALSE)</f>
        <v>0</v>
      </c>
      <c r="M300" s="3">
        <f>VLOOKUP(A300,'BalanceSheet 15-8-19'!$A$11:$CN$476,13,FALSE)</f>
        <v>0</v>
      </c>
      <c r="N300" s="3">
        <f>VLOOKUP(A300,'BalanceSheet 15-8-19'!$A$11:$CN$476,14,FALSE)</f>
        <v>0</v>
      </c>
      <c r="O300" s="3">
        <f>VLOOKUP(A300,'BalanceSheet 15-8-19'!$A$11:$CN$476,15,FALSE)</f>
        <v>0</v>
      </c>
      <c r="P300" s="3">
        <f>VLOOKUP(A300,'BalanceSheet 15-8-19'!$A$11:$CN$476,16,FALSE)</f>
        <v>0</v>
      </c>
      <c r="Q300" s="3">
        <f>VLOOKUP(A300,'BalanceSheet 15-8-19'!$A$11:$CN$476,17,FALSE)</f>
        <v>0</v>
      </c>
      <c r="R300" s="3">
        <f>VLOOKUP(A300,'BalanceSheet 15-8-19'!$A$11:$CN$476,18,FALSE)</f>
        <v>0</v>
      </c>
      <c r="S300" s="3">
        <f>VLOOKUP(A300,'BalanceSheet 15-8-19'!$A$11:$CN$476,19,FALSE)</f>
        <v>0</v>
      </c>
      <c r="T300" s="3">
        <f>VLOOKUP(A300,'BalanceSheet 15-8-19'!$A$11:$CN$476,20,FALSE)</f>
        <v>0</v>
      </c>
      <c r="U300" s="3">
        <f>VLOOKUP(A300,'BalanceSheet 15-8-19'!$A$11:$CN$476,21,FALSE)</f>
        <v>0</v>
      </c>
      <c r="V300" s="3">
        <f>VLOOKUP(A300,'BalanceSheet 15-8-19'!$A$11:$CN$476,22,FALSE)</f>
        <v>0</v>
      </c>
      <c r="W300" s="3">
        <f>VLOOKUP(A300,'BalanceSheet 15-8-19'!$A$11:$CN$476,23,FALSE)</f>
        <v>0</v>
      </c>
      <c r="X300" s="3">
        <f>VLOOKUP(A300,'BalanceSheet 15-8-19'!$A$11:$CN$476,24,FALSE)</f>
        <v>0</v>
      </c>
      <c r="Y300" s="3">
        <f>VLOOKUP(A300,'BalanceSheet 15-8-19'!$A$11:$CN$476,25,FALSE)</f>
        <v>0</v>
      </c>
      <c r="Z300" s="3">
        <f>VLOOKUP(A300,'BalanceSheet 15-8-19'!$A$11:$CN$476,26,FALSE)</f>
        <v>0</v>
      </c>
      <c r="AA300" s="3">
        <f>VLOOKUP(A300,'BalanceSheet 15-8-19'!$A$11:$CN$476,27,FALSE)</f>
        <v>0</v>
      </c>
      <c r="AB300" s="3">
        <f>VLOOKUP(A300,'BalanceSheet 15-8-19'!$A$11:$CN$476,28,FALSE)</f>
        <v>0</v>
      </c>
      <c r="AC300" s="3">
        <f>VLOOKUP(A300,'BalanceSheet 15-8-19'!$A$11:$CN$476,29,FALSE)</f>
        <v>0</v>
      </c>
      <c r="AD300" s="3">
        <f>VLOOKUP(A300,'BalanceSheet 15-8-19'!$A$11:$CN$476,30,FALSE)</f>
        <v>0</v>
      </c>
      <c r="AE300" s="3">
        <f>VLOOKUP(A300,'BalanceSheet 15-8-19'!$A$11:$CN$476,31,FALSE)</f>
        <v>0</v>
      </c>
      <c r="AF300" s="3">
        <f>VLOOKUP(A300,'BalanceSheet 15-8-19'!$A$11:$CN$476,32,FALSE)</f>
        <v>0</v>
      </c>
      <c r="AG300" s="3">
        <f>VLOOKUP(A300,'BalanceSheet 15-8-19'!$A$11:$CN$476,33,FALSE)</f>
        <v>0</v>
      </c>
      <c r="AH300" s="3">
        <f>VLOOKUP(A300,'BalanceSheet 15-8-19'!$A$11:$CN$476,34,FALSE)</f>
        <v>0</v>
      </c>
      <c r="AI300" s="3">
        <f>VLOOKUP(A300,'BalanceSheet 15-8-19'!$A$11:$CN$476,35,FALSE)</f>
        <v>0</v>
      </c>
      <c r="AJ300" s="3">
        <f>VLOOKUP(A300,'BalanceSheet 15-8-19'!$A$11:$CN$476,36,FALSE)</f>
        <v>0</v>
      </c>
      <c r="AK300" s="3">
        <f>VLOOKUP(A300,'BalanceSheet 15-8-19'!$A$11:$CN$476,37,FALSE)</f>
        <v>0</v>
      </c>
      <c r="AL300" s="3">
        <f>VLOOKUP(A300,'BalanceSheet 15-8-19'!$A$11:$CN$476,38,FALSE)</f>
        <v>0</v>
      </c>
      <c r="AM300" s="3">
        <f>VLOOKUP(A300,'BalanceSheet 15-8-19'!$A$11:$CN$476,39,FALSE)</f>
        <v>0</v>
      </c>
      <c r="AN300" s="3">
        <f>VLOOKUP(A300,'BalanceSheet 15-8-19'!$A$11:$CN$476,40,FALSE)</f>
        <v>0</v>
      </c>
      <c r="AO300" s="3">
        <f>VLOOKUP(A300,'BalanceSheet 15-8-19'!$A$11:$CN$476,41,FALSE)</f>
        <v>0</v>
      </c>
      <c r="AP300" s="3">
        <f>VLOOKUP(A300,'BalanceSheet 15-8-19'!$A$11:$CN$476,42,FALSE)</f>
        <v>0</v>
      </c>
      <c r="AQ300" s="3">
        <f>VLOOKUP(A300,'BalanceSheet 15-8-19'!$A$11:$CN$476,43,FALSE)</f>
        <v>0</v>
      </c>
      <c r="AR300" s="3">
        <f>VLOOKUP(A300,'BalanceSheet 15-8-19'!$A$11:$CN$476,44,FALSE)</f>
        <v>0</v>
      </c>
      <c r="AS300" s="3">
        <f>VLOOKUP(A300,'BalanceSheet 15-8-19'!$A$11:$CN$476,45,FALSE)</f>
        <v>0</v>
      </c>
      <c r="AT300" s="3">
        <f>VLOOKUP(A300,'BalanceSheet 15-8-19'!$A$11:$CN$476,46,FALSE)</f>
        <v>0</v>
      </c>
      <c r="AU300" s="3">
        <f>VLOOKUP(A300,'BalanceSheet 15-8-19'!$A$11:$CN$476,47,FALSE)</f>
        <v>0</v>
      </c>
      <c r="AV300" s="3">
        <f>VLOOKUP(A300,'BalanceSheet 15-8-19'!$A$11:$CN$476,48,FALSE)</f>
        <v>0</v>
      </c>
      <c r="AW300" s="3">
        <f>VLOOKUP(A300,'BalanceSheet 15-8-19'!$A$11:$CN$476,49,FALSE)</f>
        <v>0</v>
      </c>
      <c r="AX300" s="3">
        <f>VLOOKUP(A300,'BalanceSheet 15-8-19'!$A$11:$CN$476,50,FALSE)</f>
        <v>0</v>
      </c>
      <c r="AY300" s="3">
        <f>VLOOKUP(A300,'BalanceSheet 15-8-19'!$A$11:$CN$476,51,FALSE)</f>
        <v>0</v>
      </c>
      <c r="AZ300" s="3">
        <f>VLOOKUP(A300,'BalanceSheet 15-8-19'!$A$11:$CN$476,52,FALSE)</f>
        <v>0</v>
      </c>
      <c r="BA300" s="3">
        <f>VLOOKUP(A300,'BalanceSheet 15-8-19'!$A$11:$CN$476,53,FALSE)</f>
        <v>0</v>
      </c>
      <c r="BB300" s="3">
        <f>VLOOKUP(A300,'BalanceSheet 15-8-19'!$A$11:$CN$476,54,FALSE)</f>
        <v>0</v>
      </c>
      <c r="BC300" s="3">
        <f>VLOOKUP(A300,'BalanceSheet 15-8-19'!$A$11:$CN$476,55,FALSE)</f>
        <v>0</v>
      </c>
      <c r="BD300" s="3">
        <f>VLOOKUP(A300,'BalanceSheet 15-8-19'!$A$11:$CN$476,56,FALSE)</f>
        <v>0</v>
      </c>
      <c r="BE300" s="3">
        <f>VLOOKUP(A300,'BalanceSheet 15-8-19'!$A$11:$CN$476,57,FALSE)</f>
        <v>0</v>
      </c>
      <c r="BF300" s="3">
        <f>VLOOKUP(A300,'BalanceSheet 15-8-19'!$A$11:$CN$476,58,FALSE)</f>
        <v>0</v>
      </c>
      <c r="BG300" s="12">
        <f>VLOOKUP(A300,'BalanceSheet 15-8-19'!$A$11:$CN$476,59,FALSE)</f>
        <v>0</v>
      </c>
      <c r="BH300" s="3">
        <f>VLOOKUP(A300,'BalanceSheet 15-8-19'!$A$11:$CN$476,60,FALSE)</f>
        <v>0</v>
      </c>
      <c r="BI300" s="3">
        <f>VLOOKUP(A300,'BalanceSheet 15-8-19'!$A$11:$CN$476,61,FALSE)</f>
        <v>0</v>
      </c>
      <c r="BJ300" s="3">
        <f>VLOOKUP(A300,'BalanceSheet 15-8-19'!$A$11:$CN$476,62,FALSE)</f>
        <v>0</v>
      </c>
      <c r="BK300" s="3"/>
      <c r="BL300" s="3">
        <f>VLOOKUP(A300,'BalanceSheet 15-8-19'!$A$11:$CN$476,64,FALSE)</f>
        <v>0</v>
      </c>
      <c r="BM300" s="3">
        <f>VLOOKUP(A300,'BalanceSheet 15-8-19'!$A$11:$CN$476,65,FALSE)</f>
        <v>0</v>
      </c>
      <c r="BN300" s="3">
        <f>VLOOKUP(A300,'BalanceSheet 15-8-19'!$A$11:$CN$476,66,FALSE)</f>
        <v>0</v>
      </c>
      <c r="BO300" s="3">
        <f>VLOOKUP(A300,'BalanceSheet 15-8-19'!$A$11:$CN$476,67,FALSE)</f>
        <v>0</v>
      </c>
      <c r="BP300" s="3">
        <f>VLOOKUP(A300,'BalanceSheet 15-8-19'!$A$11:$CN$476,68,FALSE)</f>
        <v>0</v>
      </c>
      <c r="BQ300" s="3">
        <f>VLOOKUP(A300,'BalanceSheet 15-8-19'!$A$11:$CN$476,69,FALSE)</f>
        <v>0</v>
      </c>
      <c r="BR300" s="3">
        <f>VLOOKUP(A300,'BalanceSheet 15-8-19'!$A$11:$CN$476,70,FALSE)</f>
        <v>0</v>
      </c>
      <c r="BS300" s="3">
        <f>VLOOKUP(A300,'BalanceSheet 15-8-19'!$A$11:$CN$476,71,FALSE)</f>
        <v>0</v>
      </c>
      <c r="BT300" s="3">
        <f>VLOOKUP(A300,'BalanceSheet 15-8-19'!$A$11:$CN$476,72,FALSE)</f>
        <v>0</v>
      </c>
      <c r="BU300" s="3">
        <f>VLOOKUP(A300,'BalanceSheet 15-8-19'!$A$11:$CN$476,73,FALSE)</f>
        <v>0</v>
      </c>
      <c r="BV300" s="3">
        <f>VLOOKUP(A300,'BalanceSheet 15-8-19'!$A$11:$CN$476,74,FALSE)</f>
        <v>0</v>
      </c>
      <c r="BW300" s="3">
        <f>VLOOKUP(A300,'BalanceSheet 15-8-19'!$A$11:$CN$476,75,FALSE)</f>
        <v>0</v>
      </c>
      <c r="BX300" s="3">
        <f>VLOOKUP(A300,'BalanceSheet 15-8-19'!$A$11:$CN$476,76,FALSE)</f>
        <v>0</v>
      </c>
      <c r="BY300" s="3">
        <f>VLOOKUP(A300,'BalanceSheet 15-8-19'!$A$11:$CN$476,77,FALSE)</f>
        <v>0</v>
      </c>
      <c r="BZ300" s="3">
        <f>VLOOKUP(A300,'BalanceSheet 15-8-19'!$A$11:$CN$476,78,FALSE)</f>
        <v>0</v>
      </c>
      <c r="CA300" s="3">
        <f>VLOOKUP(A300,'BalanceSheet 15-8-19'!$A$11:$CN$476,79,FALSE)</f>
        <v>0</v>
      </c>
      <c r="CB300" s="3">
        <f>VLOOKUP(A300,'BalanceSheet 15-8-19'!$A$11:$CN$476,80,FALSE)</f>
        <v>0</v>
      </c>
      <c r="CC300" s="3">
        <f>VLOOKUP(A300,'BalanceSheet 15-8-19'!$A$11:$CN$476,81,FALSE)</f>
        <v>0</v>
      </c>
      <c r="CD300" s="3">
        <f>VLOOKUP(A300,'BalanceSheet 15-8-19'!$A$11:$CN$476,82,FALSE)</f>
        <v>0</v>
      </c>
      <c r="CE300" s="3">
        <f>VLOOKUP(A300,'BalanceSheet 15-8-19'!$A$11:$CN$476,83,FALSE)</f>
        <v>0</v>
      </c>
      <c r="CF300" s="3">
        <f>VLOOKUP(A300,'BalanceSheet 15-8-19'!$A$11:$CN$476,84,FALSE)</f>
        <v>0</v>
      </c>
      <c r="CG300" s="3">
        <f>VLOOKUP(A300,'BalanceSheet 15-8-19'!$A$11:$CN$476,85,FALSE)</f>
        <v>0</v>
      </c>
      <c r="CH300" s="3">
        <f>VLOOKUP(A300,'BalanceSheet 15-8-19'!$A$11:$CN$476,86,FALSE)</f>
        <v>0</v>
      </c>
      <c r="CI300" s="3">
        <f>VLOOKUP(A300,'BalanceSheet 15-8-19'!$A$11:$CN$476,87,FALSE)</f>
        <v>0</v>
      </c>
      <c r="CJ300" s="3">
        <f>VLOOKUP(A300,'BalanceSheet 15-8-19'!$A$11:$CN$476,88,FALSE)</f>
        <v>0</v>
      </c>
      <c r="CK300" s="3">
        <f>VLOOKUP(A300,'BalanceSheet 15-8-19'!$A$11:$CN$476,89,FALSE)</f>
        <v>0</v>
      </c>
      <c r="CL300" s="3">
        <f>VLOOKUP(A300,'BalanceSheet 15-8-19'!$A$11:$CN$476,90,FALSE)</f>
        <v>0</v>
      </c>
      <c r="CM300" s="3">
        <f>VLOOKUP(A300,'BalanceSheet 15-8-19'!$A$11:$CN$476,91,FALSE)</f>
        <v>0</v>
      </c>
      <c r="CN300" s="3">
        <f>VLOOKUP(A300,'BalanceSheet 15-8-19'!$A$11:$CS$476,92,FALSE)</f>
        <v>0</v>
      </c>
      <c r="CO300" s="3">
        <f>VLOOKUP(A300,'BalanceSheet 15-8-19'!$A$11:$CS$476,93,FALSE)</f>
        <v>0</v>
      </c>
      <c r="CP300" s="3">
        <f>VLOOKUP(A300,'BalanceSheet 15-8-19'!$A$11:$CS$476,94,FALSE)</f>
        <v>0</v>
      </c>
      <c r="CQ300" s="3">
        <f>VLOOKUP(A300,'BalanceSheet 15-8-19'!$A$11:$CS$476,95,FALSE)</f>
        <v>0</v>
      </c>
      <c r="CR300" s="3">
        <f>VLOOKUP(A300,'BalanceSheet 15-8-19'!$A$11:$CS$476,96,FALSE)</f>
        <v>0</v>
      </c>
      <c r="CS300" s="3">
        <f t="shared" si="26"/>
        <v>0</v>
      </c>
      <c r="CU300" s="19">
        <f>CS300-('BalanceSheet 15-8-19'!CS300-'BalanceSheet 15-8-19'!CV300-'BalanceSheet 15-8-19'!CW300)</f>
        <v>0</v>
      </c>
      <c r="CW300" s="132">
        <f t="shared" si="27"/>
        <v>0</v>
      </c>
      <c r="CZ300" s="148">
        <f>HLOOKUP(A300,CJE!$I$5:$TV$2054,2050, FALSE)</f>
        <v>0</v>
      </c>
      <c r="DB300" s="148">
        <f t="shared" si="28"/>
        <v>0</v>
      </c>
    </row>
    <row r="301" spans="1:106" x14ac:dyDescent="0.2">
      <c r="A301" s="3" t="str">
        <f>'BalanceSheet 15-8-19'!A301</f>
        <v>300-102-12 - Reapra Venture Builder Africa Pte Ltd</v>
      </c>
      <c r="B301" s="3">
        <f>VLOOKUP(A301,'BalanceSheet 15-8-19'!$A$11:$CN$476,2,FALSE)</f>
        <v>0</v>
      </c>
      <c r="C301" s="3">
        <f>VLOOKUP(A301,'BalanceSheet 15-8-19'!$A$11:$CN$476,3,FALSE)</f>
        <v>0</v>
      </c>
      <c r="D301" s="3">
        <f>VLOOKUP(A301,'BalanceSheet 15-8-19'!$A$11:$CN$476,4,FALSE)</f>
        <v>0</v>
      </c>
      <c r="E301" s="3">
        <f>VLOOKUP(A301,'BalanceSheet 15-8-19'!$A$11:$CN$476,5,FALSE)</f>
        <v>0</v>
      </c>
      <c r="F301" s="3">
        <f>VLOOKUP(A301,'BalanceSheet 15-8-19'!$A$11:$CN$476,6,FALSE)</f>
        <v>0</v>
      </c>
      <c r="G301" s="3">
        <f>VLOOKUP(A301,'BalanceSheet 15-8-19'!$A$11:$CN$476,7,FALSE)</f>
        <v>0</v>
      </c>
      <c r="H301" s="3">
        <f>VLOOKUP(A301,'BalanceSheet 15-8-19'!$A$11:$CN$476,8,FALSE)</f>
        <v>0</v>
      </c>
      <c r="I301" s="3">
        <f>VLOOKUP(A301,'BalanceSheet 15-8-19'!$A$11:$CN$476,9,FALSE)</f>
        <v>0</v>
      </c>
      <c r="J301" s="3"/>
      <c r="K301" s="3">
        <f>VLOOKUP(A301,'BalanceSheet 15-8-19'!$A$11:$CN$476,11,FALSE)</f>
        <v>0</v>
      </c>
      <c r="L301" s="3">
        <f>VLOOKUP(A301,'BalanceSheet 15-8-19'!$A$11:$CN$476,12,FALSE)</f>
        <v>0</v>
      </c>
      <c r="M301" s="3">
        <f>VLOOKUP(A301,'BalanceSheet 15-8-19'!$A$11:$CN$476,13,FALSE)</f>
        <v>0</v>
      </c>
      <c r="N301" s="3">
        <f>VLOOKUP(A301,'BalanceSheet 15-8-19'!$A$11:$CN$476,14,FALSE)</f>
        <v>0</v>
      </c>
      <c r="O301" s="3">
        <f>VLOOKUP(A301,'BalanceSheet 15-8-19'!$A$11:$CN$476,15,FALSE)</f>
        <v>0</v>
      </c>
      <c r="P301" s="3">
        <f>VLOOKUP(A301,'BalanceSheet 15-8-19'!$A$11:$CN$476,16,FALSE)</f>
        <v>0</v>
      </c>
      <c r="Q301" s="3">
        <f>VLOOKUP(A301,'BalanceSheet 15-8-19'!$A$11:$CN$476,17,FALSE)</f>
        <v>0</v>
      </c>
      <c r="R301" s="3">
        <f>VLOOKUP(A301,'BalanceSheet 15-8-19'!$A$11:$CN$476,18,FALSE)</f>
        <v>0</v>
      </c>
      <c r="S301" s="3">
        <f>VLOOKUP(A301,'BalanceSheet 15-8-19'!$A$11:$CN$476,19,FALSE)</f>
        <v>0</v>
      </c>
      <c r="T301" s="3">
        <f>VLOOKUP(A301,'BalanceSheet 15-8-19'!$A$11:$CN$476,20,FALSE)</f>
        <v>0</v>
      </c>
      <c r="U301" s="3">
        <f>VLOOKUP(A301,'BalanceSheet 15-8-19'!$A$11:$CN$476,21,FALSE)</f>
        <v>0</v>
      </c>
      <c r="V301" s="3">
        <f>VLOOKUP(A301,'BalanceSheet 15-8-19'!$A$11:$CN$476,22,FALSE)</f>
        <v>0</v>
      </c>
      <c r="W301" s="3">
        <f>VLOOKUP(A301,'BalanceSheet 15-8-19'!$A$11:$CN$476,23,FALSE)</f>
        <v>0</v>
      </c>
      <c r="X301" s="3">
        <f>VLOOKUP(A301,'BalanceSheet 15-8-19'!$A$11:$CN$476,24,FALSE)</f>
        <v>0</v>
      </c>
      <c r="Y301" s="3">
        <f>VLOOKUP(A301,'BalanceSheet 15-8-19'!$A$11:$CN$476,25,FALSE)</f>
        <v>0</v>
      </c>
      <c r="Z301" s="3">
        <f>VLOOKUP(A301,'BalanceSheet 15-8-19'!$A$11:$CN$476,26,FALSE)</f>
        <v>0</v>
      </c>
      <c r="AA301" s="3">
        <f>VLOOKUP(A301,'BalanceSheet 15-8-19'!$A$11:$CN$476,27,FALSE)</f>
        <v>0</v>
      </c>
      <c r="AB301" s="3">
        <f>VLOOKUP(A301,'BalanceSheet 15-8-19'!$A$11:$CN$476,28,FALSE)</f>
        <v>0</v>
      </c>
      <c r="AC301" s="3">
        <f>VLOOKUP(A301,'BalanceSheet 15-8-19'!$A$11:$CN$476,29,FALSE)</f>
        <v>0</v>
      </c>
      <c r="AD301" s="3">
        <f>VLOOKUP(A301,'BalanceSheet 15-8-19'!$A$11:$CN$476,30,FALSE)</f>
        <v>0</v>
      </c>
      <c r="AE301" s="3">
        <f>VLOOKUP(A301,'BalanceSheet 15-8-19'!$A$11:$CN$476,31,FALSE)</f>
        <v>0</v>
      </c>
      <c r="AF301" s="3">
        <f>VLOOKUP(A301,'BalanceSheet 15-8-19'!$A$11:$CN$476,32,FALSE)</f>
        <v>0</v>
      </c>
      <c r="AG301" s="3">
        <f>VLOOKUP(A301,'BalanceSheet 15-8-19'!$A$11:$CN$476,33,FALSE)</f>
        <v>0</v>
      </c>
      <c r="AH301" s="3">
        <f>VLOOKUP(A301,'BalanceSheet 15-8-19'!$A$11:$CN$476,34,FALSE)</f>
        <v>0</v>
      </c>
      <c r="AI301" s="3">
        <f>VLOOKUP(A301,'BalanceSheet 15-8-19'!$A$11:$CN$476,35,FALSE)</f>
        <v>0</v>
      </c>
      <c r="AJ301" s="3">
        <f>VLOOKUP(A301,'BalanceSheet 15-8-19'!$A$11:$CN$476,36,FALSE)</f>
        <v>0</v>
      </c>
      <c r="AK301" s="3">
        <f>VLOOKUP(A301,'BalanceSheet 15-8-19'!$A$11:$CN$476,37,FALSE)</f>
        <v>0</v>
      </c>
      <c r="AL301" s="3">
        <f>VLOOKUP(A301,'BalanceSheet 15-8-19'!$A$11:$CN$476,38,FALSE)</f>
        <v>0</v>
      </c>
      <c r="AM301" s="3">
        <f>VLOOKUP(A301,'BalanceSheet 15-8-19'!$A$11:$CN$476,39,FALSE)</f>
        <v>0</v>
      </c>
      <c r="AN301" s="3">
        <f>VLOOKUP(A301,'BalanceSheet 15-8-19'!$A$11:$CN$476,40,FALSE)</f>
        <v>0</v>
      </c>
      <c r="AO301" s="3">
        <f>VLOOKUP(A301,'BalanceSheet 15-8-19'!$A$11:$CN$476,41,FALSE)</f>
        <v>0</v>
      </c>
      <c r="AP301" s="3">
        <f>VLOOKUP(A301,'BalanceSheet 15-8-19'!$A$11:$CN$476,42,FALSE)</f>
        <v>0</v>
      </c>
      <c r="AQ301" s="3">
        <f>VLOOKUP(A301,'BalanceSheet 15-8-19'!$A$11:$CN$476,43,FALSE)</f>
        <v>0</v>
      </c>
      <c r="AR301" s="3">
        <f>VLOOKUP(A301,'BalanceSheet 15-8-19'!$A$11:$CN$476,44,FALSE)</f>
        <v>0</v>
      </c>
      <c r="AS301" s="3">
        <f>VLOOKUP(A301,'BalanceSheet 15-8-19'!$A$11:$CN$476,45,FALSE)</f>
        <v>0</v>
      </c>
      <c r="AT301" s="3">
        <f>VLOOKUP(A301,'BalanceSheet 15-8-19'!$A$11:$CN$476,46,FALSE)</f>
        <v>0</v>
      </c>
      <c r="AU301" s="3">
        <f>VLOOKUP(A301,'BalanceSheet 15-8-19'!$A$11:$CN$476,47,FALSE)</f>
        <v>0</v>
      </c>
      <c r="AV301" s="3">
        <f>VLOOKUP(A301,'BalanceSheet 15-8-19'!$A$11:$CN$476,48,FALSE)</f>
        <v>0</v>
      </c>
      <c r="AW301" s="3">
        <f>VLOOKUP(A301,'BalanceSheet 15-8-19'!$A$11:$CN$476,49,FALSE)</f>
        <v>0</v>
      </c>
      <c r="AX301" s="3">
        <f>VLOOKUP(A301,'BalanceSheet 15-8-19'!$A$11:$CN$476,50,FALSE)</f>
        <v>0</v>
      </c>
      <c r="AY301" s="3">
        <f>VLOOKUP(A301,'BalanceSheet 15-8-19'!$A$11:$CN$476,51,FALSE)</f>
        <v>0</v>
      </c>
      <c r="AZ301" s="3">
        <f>VLOOKUP(A301,'BalanceSheet 15-8-19'!$A$11:$CN$476,52,FALSE)</f>
        <v>0</v>
      </c>
      <c r="BA301" s="3">
        <f>VLOOKUP(A301,'BalanceSheet 15-8-19'!$A$11:$CN$476,53,FALSE)</f>
        <v>0</v>
      </c>
      <c r="BB301" s="3">
        <f>VLOOKUP(A301,'BalanceSheet 15-8-19'!$A$11:$CN$476,54,FALSE)</f>
        <v>0</v>
      </c>
      <c r="BC301" s="3">
        <f>VLOOKUP(A301,'BalanceSheet 15-8-19'!$A$11:$CN$476,55,FALSE)</f>
        <v>0</v>
      </c>
      <c r="BD301" s="3">
        <f>VLOOKUP(A301,'BalanceSheet 15-8-19'!$A$11:$CN$476,56,FALSE)</f>
        <v>0</v>
      </c>
      <c r="BE301" s="3">
        <f>VLOOKUP(A301,'BalanceSheet 15-8-19'!$A$11:$CN$476,57,FALSE)</f>
        <v>0</v>
      </c>
      <c r="BF301" s="3">
        <f>VLOOKUP(A301,'BalanceSheet 15-8-19'!$A$11:$CN$476,58,FALSE)</f>
        <v>0</v>
      </c>
      <c r="BG301" s="12">
        <f>VLOOKUP(A301,'BalanceSheet 15-8-19'!$A$11:$CN$476,59,FALSE)</f>
        <v>0</v>
      </c>
      <c r="BH301" s="3">
        <f>VLOOKUP(A301,'BalanceSheet 15-8-19'!$A$11:$CN$476,60,FALSE)</f>
        <v>0</v>
      </c>
      <c r="BI301" s="3">
        <f>VLOOKUP(A301,'BalanceSheet 15-8-19'!$A$11:$CN$476,61,FALSE)</f>
        <v>0</v>
      </c>
      <c r="BJ301" s="3">
        <f>VLOOKUP(A301,'BalanceSheet 15-8-19'!$A$11:$CN$476,62,FALSE)</f>
        <v>0</v>
      </c>
      <c r="BK301" s="3"/>
      <c r="BL301" s="3">
        <f>VLOOKUP(A301,'BalanceSheet 15-8-19'!$A$11:$CN$476,64,FALSE)</f>
        <v>0</v>
      </c>
      <c r="BM301" s="3">
        <f>VLOOKUP(A301,'BalanceSheet 15-8-19'!$A$11:$CN$476,65,FALSE)</f>
        <v>0</v>
      </c>
      <c r="BN301" s="3">
        <f>VLOOKUP(A301,'BalanceSheet 15-8-19'!$A$11:$CN$476,66,FALSE)</f>
        <v>0</v>
      </c>
      <c r="BO301" s="3">
        <f>VLOOKUP(A301,'BalanceSheet 15-8-19'!$A$11:$CN$476,67,FALSE)</f>
        <v>0</v>
      </c>
      <c r="BP301" s="3">
        <f>VLOOKUP(A301,'BalanceSheet 15-8-19'!$A$11:$CN$476,68,FALSE)</f>
        <v>0</v>
      </c>
      <c r="BQ301" s="3">
        <f>VLOOKUP(A301,'BalanceSheet 15-8-19'!$A$11:$CN$476,69,FALSE)</f>
        <v>0</v>
      </c>
      <c r="BR301" s="3">
        <f>VLOOKUP(A301,'BalanceSheet 15-8-19'!$A$11:$CN$476,70,FALSE)</f>
        <v>0</v>
      </c>
      <c r="BS301" s="3">
        <f>VLOOKUP(A301,'BalanceSheet 15-8-19'!$A$11:$CN$476,71,FALSE)</f>
        <v>0</v>
      </c>
      <c r="BT301" s="3">
        <f>VLOOKUP(A301,'BalanceSheet 15-8-19'!$A$11:$CN$476,72,FALSE)</f>
        <v>0</v>
      </c>
      <c r="BU301" s="3">
        <f>VLOOKUP(A301,'BalanceSheet 15-8-19'!$A$11:$CN$476,73,FALSE)</f>
        <v>0</v>
      </c>
      <c r="BV301" s="3">
        <f>VLOOKUP(A301,'BalanceSheet 15-8-19'!$A$11:$CN$476,74,FALSE)</f>
        <v>0</v>
      </c>
      <c r="BW301" s="3">
        <f>VLOOKUP(A301,'BalanceSheet 15-8-19'!$A$11:$CN$476,75,FALSE)</f>
        <v>0</v>
      </c>
      <c r="BX301" s="3">
        <f>VLOOKUP(A301,'BalanceSheet 15-8-19'!$A$11:$CN$476,76,FALSE)</f>
        <v>0</v>
      </c>
      <c r="BY301" s="3">
        <f>VLOOKUP(A301,'BalanceSheet 15-8-19'!$A$11:$CN$476,77,FALSE)</f>
        <v>0</v>
      </c>
      <c r="BZ301" s="3">
        <f>VLOOKUP(A301,'BalanceSheet 15-8-19'!$A$11:$CN$476,78,FALSE)</f>
        <v>0</v>
      </c>
      <c r="CA301" s="3">
        <f>VLOOKUP(A301,'BalanceSheet 15-8-19'!$A$11:$CN$476,79,FALSE)</f>
        <v>0</v>
      </c>
      <c r="CB301" s="3">
        <f>VLOOKUP(A301,'BalanceSheet 15-8-19'!$A$11:$CN$476,80,FALSE)</f>
        <v>0</v>
      </c>
      <c r="CC301" s="3">
        <f>VLOOKUP(A301,'BalanceSheet 15-8-19'!$A$11:$CN$476,81,FALSE)</f>
        <v>0</v>
      </c>
      <c r="CD301" s="3">
        <f>VLOOKUP(A301,'BalanceSheet 15-8-19'!$A$11:$CN$476,82,FALSE)</f>
        <v>0</v>
      </c>
      <c r="CE301" s="3">
        <f>VLOOKUP(A301,'BalanceSheet 15-8-19'!$A$11:$CN$476,83,FALSE)</f>
        <v>0</v>
      </c>
      <c r="CF301" s="3">
        <f>VLOOKUP(A301,'BalanceSheet 15-8-19'!$A$11:$CN$476,84,FALSE)</f>
        <v>0</v>
      </c>
      <c r="CG301" s="3">
        <f>VLOOKUP(A301,'BalanceSheet 15-8-19'!$A$11:$CN$476,85,FALSE)</f>
        <v>0</v>
      </c>
      <c r="CH301" s="3">
        <f>VLOOKUP(A301,'BalanceSheet 15-8-19'!$A$11:$CN$476,86,FALSE)</f>
        <v>0</v>
      </c>
      <c r="CI301" s="3">
        <f>VLOOKUP(A301,'BalanceSheet 15-8-19'!$A$11:$CN$476,87,FALSE)</f>
        <v>0</v>
      </c>
      <c r="CJ301" s="3">
        <f>VLOOKUP(A301,'BalanceSheet 15-8-19'!$A$11:$CN$476,88,FALSE)</f>
        <v>0</v>
      </c>
      <c r="CK301" s="3">
        <f>VLOOKUP(A301,'BalanceSheet 15-8-19'!$A$11:$CN$476,89,FALSE)</f>
        <v>0</v>
      </c>
      <c r="CL301" s="3">
        <f>VLOOKUP(A301,'BalanceSheet 15-8-19'!$A$11:$CN$476,90,FALSE)</f>
        <v>0</v>
      </c>
      <c r="CM301" s="3">
        <f>VLOOKUP(A301,'BalanceSheet 15-8-19'!$A$11:$CN$476,91,FALSE)</f>
        <v>0</v>
      </c>
      <c r="CN301" s="3">
        <f>VLOOKUP(A301,'BalanceSheet 15-8-19'!$A$11:$CS$476,92,FALSE)</f>
        <v>0</v>
      </c>
      <c r="CO301" s="3">
        <f>VLOOKUP(A301,'BalanceSheet 15-8-19'!$A$11:$CS$476,93,FALSE)</f>
        <v>0</v>
      </c>
      <c r="CP301" s="3">
        <f>VLOOKUP(A301,'BalanceSheet 15-8-19'!$A$11:$CS$476,94,FALSE)</f>
        <v>0</v>
      </c>
      <c r="CQ301" s="3">
        <f>VLOOKUP(A301,'BalanceSheet 15-8-19'!$A$11:$CS$476,95,FALSE)</f>
        <v>0</v>
      </c>
      <c r="CR301" s="3">
        <f>VLOOKUP(A301,'BalanceSheet 15-8-19'!$A$11:$CS$476,96,FALSE)</f>
        <v>0</v>
      </c>
      <c r="CS301" s="3">
        <f t="shared" si="26"/>
        <v>0</v>
      </c>
      <c r="CU301" s="19">
        <f>CS301-('BalanceSheet 15-8-19'!CS301-'BalanceSheet 15-8-19'!CV301-'BalanceSheet 15-8-19'!CW301)</f>
        <v>0</v>
      </c>
      <c r="CW301" s="132">
        <f t="shared" si="27"/>
        <v>0</v>
      </c>
      <c r="CZ301" s="148">
        <f>HLOOKUP(A301,CJE!$I$5:$TV$2054,2050, FALSE)</f>
        <v>0</v>
      </c>
      <c r="DB301" s="148">
        <f t="shared" si="28"/>
        <v>0</v>
      </c>
    </row>
    <row r="302" spans="1:106" x14ac:dyDescent="0.2">
      <c r="A302" s="3" t="str">
        <f>'BalanceSheet 15-8-19'!A302</f>
        <v>300-102-13 - Aspiria Pte Ltd</v>
      </c>
      <c r="B302" s="3">
        <f>VLOOKUP(A302,'BalanceSheet 15-8-19'!$A$11:$CN$476,2,FALSE)</f>
        <v>0</v>
      </c>
      <c r="C302" s="3">
        <f>VLOOKUP(A302,'BalanceSheet 15-8-19'!$A$11:$CN$476,3,FALSE)</f>
        <v>0</v>
      </c>
      <c r="D302" s="3">
        <f>VLOOKUP(A302,'BalanceSheet 15-8-19'!$A$11:$CN$476,4,FALSE)</f>
        <v>0</v>
      </c>
      <c r="E302" s="3">
        <f>VLOOKUP(A302,'BalanceSheet 15-8-19'!$A$11:$CN$476,5,FALSE)</f>
        <v>0</v>
      </c>
      <c r="F302" s="3">
        <f>VLOOKUP(A302,'BalanceSheet 15-8-19'!$A$11:$CN$476,6,FALSE)</f>
        <v>0</v>
      </c>
      <c r="G302" s="3">
        <f>VLOOKUP(A302,'BalanceSheet 15-8-19'!$A$11:$CN$476,7,FALSE)</f>
        <v>0</v>
      </c>
      <c r="H302" s="3">
        <f>VLOOKUP(A302,'BalanceSheet 15-8-19'!$A$11:$CN$476,8,FALSE)</f>
        <v>0</v>
      </c>
      <c r="I302" s="3">
        <f>VLOOKUP(A302,'BalanceSheet 15-8-19'!$A$11:$CN$476,9,FALSE)</f>
        <v>0</v>
      </c>
      <c r="J302" s="3"/>
      <c r="K302" s="3">
        <f>VLOOKUP(A302,'BalanceSheet 15-8-19'!$A$11:$CN$476,11,FALSE)</f>
        <v>0</v>
      </c>
      <c r="L302" s="3">
        <f>VLOOKUP(A302,'BalanceSheet 15-8-19'!$A$11:$CN$476,12,FALSE)</f>
        <v>0</v>
      </c>
      <c r="M302" s="3">
        <f>VLOOKUP(A302,'BalanceSheet 15-8-19'!$A$11:$CN$476,13,FALSE)</f>
        <v>0</v>
      </c>
      <c r="N302" s="3">
        <f>VLOOKUP(A302,'BalanceSheet 15-8-19'!$A$11:$CN$476,14,FALSE)</f>
        <v>0</v>
      </c>
      <c r="O302" s="3">
        <f>VLOOKUP(A302,'BalanceSheet 15-8-19'!$A$11:$CN$476,15,FALSE)</f>
        <v>0</v>
      </c>
      <c r="P302" s="3">
        <f>VLOOKUP(A302,'BalanceSheet 15-8-19'!$A$11:$CN$476,16,FALSE)</f>
        <v>0</v>
      </c>
      <c r="Q302" s="3">
        <f>VLOOKUP(A302,'BalanceSheet 15-8-19'!$A$11:$CN$476,17,FALSE)</f>
        <v>0</v>
      </c>
      <c r="R302" s="3">
        <f>VLOOKUP(A302,'BalanceSheet 15-8-19'!$A$11:$CN$476,18,FALSE)</f>
        <v>0</v>
      </c>
      <c r="S302" s="3">
        <f>VLOOKUP(A302,'BalanceSheet 15-8-19'!$A$11:$CN$476,19,FALSE)</f>
        <v>0</v>
      </c>
      <c r="T302" s="3">
        <f>VLOOKUP(A302,'BalanceSheet 15-8-19'!$A$11:$CN$476,20,FALSE)</f>
        <v>0</v>
      </c>
      <c r="U302" s="3">
        <f>VLOOKUP(A302,'BalanceSheet 15-8-19'!$A$11:$CN$476,21,FALSE)</f>
        <v>0</v>
      </c>
      <c r="V302" s="3">
        <f>VLOOKUP(A302,'BalanceSheet 15-8-19'!$A$11:$CN$476,22,FALSE)</f>
        <v>0</v>
      </c>
      <c r="W302" s="3">
        <f>VLOOKUP(A302,'BalanceSheet 15-8-19'!$A$11:$CN$476,23,FALSE)</f>
        <v>0</v>
      </c>
      <c r="X302" s="3">
        <f>VLOOKUP(A302,'BalanceSheet 15-8-19'!$A$11:$CN$476,24,FALSE)</f>
        <v>0</v>
      </c>
      <c r="Y302" s="3">
        <f>VLOOKUP(A302,'BalanceSheet 15-8-19'!$A$11:$CN$476,25,FALSE)</f>
        <v>0</v>
      </c>
      <c r="Z302" s="3">
        <f>VLOOKUP(A302,'BalanceSheet 15-8-19'!$A$11:$CN$476,26,FALSE)</f>
        <v>0</v>
      </c>
      <c r="AA302" s="3">
        <f>VLOOKUP(A302,'BalanceSheet 15-8-19'!$A$11:$CN$476,27,FALSE)</f>
        <v>0</v>
      </c>
      <c r="AB302" s="3">
        <f>VLOOKUP(A302,'BalanceSheet 15-8-19'!$A$11:$CN$476,28,FALSE)</f>
        <v>0</v>
      </c>
      <c r="AC302" s="3">
        <f>VLOOKUP(A302,'BalanceSheet 15-8-19'!$A$11:$CN$476,29,FALSE)</f>
        <v>0</v>
      </c>
      <c r="AD302" s="3">
        <f>VLOOKUP(A302,'BalanceSheet 15-8-19'!$A$11:$CN$476,30,FALSE)</f>
        <v>0</v>
      </c>
      <c r="AE302" s="3">
        <f>VLOOKUP(A302,'BalanceSheet 15-8-19'!$A$11:$CN$476,31,FALSE)</f>
        <v>0</v>
      </c>
      <c r="AF302" s="3">
        <f>VLOOKUP(A302,'BalanceSheet 15-8-19'!$A$11:$CN$476,32,FALSE)</f>
        <v>0</v>
      </c>
      <c r="AG302" s="3">
        <f>VLOOKUP(A302,'BalanceSheet 15-8-19'!$A$11:$CN$476,33,FALSE)</f>
        <v>0</v>
      </c>
      <c r="AH302" s="3">
        <f>VLOOKUP(A302,'BalanceSheet 15-8-19'!$A$11:$CN$476,34,FALSE)</f>
        <v>0</v>
      </c>
      <c r="AI302" s="3">
        <f>VLOOKUP(A302,'BalanceSheet 15-8-19'!$A$11:$CN$476,35,FALSE)</f>
        <v>0</v>
      </c>
      <c r="AJ302" s="3">
        <f>VLOOKUP(A302,'BalanceSheet 15-8-19'!$A$11:$CN$476,36,FALSE)</f>
        <v>0</v>
      </c>
      <c r="AK302" s="3">
        <f>VLOOKUP(A302,'BalanceSheet 15-8-19'!$A$11:$CN$476,37,FALSE)</f>
        <v>0</v>
      </c>
      <c r="AL302" s="3">
        <f>VLOOKUP(A302,'BalanceSheet 15-8-19'!$A$11:$CN$476,38,FALSE)</f>
        <v>0</v>
      </c>
      <c r="AM302" s="3">
        <f>VLOOKUP(A302,'BalanceSheet 15-8-19'!$A$11:$CN$476,39,FALSE)</f>
        <v>0</v>
      </c>
      <c r="AN302" s="3">
        <f>VLOOKUP(A302,'BalanceSheet 15-8-19'!$A$11:$CN$476,40,FALSE)</f>
        <v>0</v>
      </c>
      <c r="AO302" s="3">
        <f>VLOOKUP(A302,'BalanceSheet 15-8-19'!$A$11:$CN$476,41,FALSE)</f>
        <v>0</v>
      </c>
      <c r="AP302" s="3">
        <f>VLOOKUP(A302,'BalanceSheet 15-8-19'!$A$11:$CN$476,42,FALSE)</f>
        <v>0</v>
      </c>
      <c r="AQ302" s="3">
        <f>VLOOKUP(A302,'BalanceSheet 15-8-19'!$A$11:$CN$476,43,FALSE)</f>
        <v>0</v>
      </c>
      <c r="AR302" s="3">
        <f>VLOOKUP(A302,'BalanceSheet 15-8-19'!$A$11:$CN$476,44,FALSE)</f>
        <v>0</v>
      </c>
      <c r="AS302" s="3">
        <f>VLOOKUP(A302,'BalanceSheet 15-8-19'!$A$11:$CN$476,45,FALSE)</f>
        <v>0</v>
      </c>
      <c r="AT302" s="3">
        <f>VLOOKUP(A302,'BalanceSheet 15-8-19'!$A$11:$CN$476,46,FALSE)</f>
        <v>0</v>
      </c>
      <c r="AU302" s="3">
        <f>VLOOKUP(A302,'BalanceSheet 15-8-19'!$A$11:$CN$476,47,FALSE)</f>
        <v>0</v>
      </c>
      <c r="AV302" s="3">
        <f>VLOOKUP(A302,'BalanceSheet 15-8-19'!$A$11:$CN$476,48,FALSE)</f>
        <v>0</v>
      </c>
      <c r="AW302" s="3">
        <f>VLOOKUP(A302,'BalanceSheet 15-8-19'!$A$11:$CN$476,49,FALSE)</f>
        <v>0</v>
      </c>
      <c r="AX302" s="3">
        <f>VLOOKUP(A302,'BalanceSheet 15-8-19'!$A$11:$CN$476,50,FALSE)</f>
        <v>0</v>
      </c>
      <c r="AY302" s="3">
        <f>VLOOKUP(A302,'BalanceSheet 15-8-19'!$A$11:$CN$476,51,FALSE)</f>
        <v>0</v>
      </c>
      <c r="AZ302" s="3">
        <f>VLOOKUP(A302,'BalanceSheet 15-8-19'!$A$11:$CN$476,52,FALSE)</f>
        <v>0</v>
      </c>
      <c r="BA302" s="3">
        <f>VLOOKUP(A302,'BalanceSheet 15-8-19'!$A$11:$CN$476,53,FALSE)</f>
        <v>0</v>
      </c>
      <c r="BB302" s="3">
        <f>VLOOKUP(A302,'BalanceSheet 15-8-19'!$A$11:$CN$476,54,FALSE)</f>
        <v>0</v>
      </c>
      <c r="BC302" s="3">
        <f>VLOOKUP(A302,'BalanceSheet 15-8-19'!$A$11:$CN$476,55,FALSE)</f>
        <v>0</v>
      </c>
      <c r="BD302" s="3">
        <f>VLOOKUP(A302,'BalanceSheet 15-8-19'!$A$11:$CN$476,56,FALSE)</f>
        <v>0</v>
      </c>
      <c r="BE302" s="3">
        <f>VLOOKUP(A302,'BalanceSheet 15-8-19'!$A$11:$CN$476,57,FALSE)</f>
        <v>0</v>
      </c>
      <c r="BF302" s="3">
        <f>VLOOKUP(A302,'BalanceSheet 15-8-19'!$A$11:$CN$476,58,FALSE)</f>
        <v>0</v>
      </c>
      <c r="BG302" s="12">
        <f>VLOOKUP(A302,'BalanceSheet 15-8-19'!$A$11:$CN$476,59,FALSE)</f>
        <v>0</v>
      </c>
      <c r="BH302" s="3">
        <f>VLOOKUP(A302,'BalanceSheet 15-8-19'!$A$11:$CN$476,60,FALSE)</f>
        <v>0</v>
      </c>
      <c r="BI302" s="3">
        <f>VLOOKUP(A302,'BalanceSheet 15-8-19'!$A$11:$CN$476,61,FALSE)</f>
        <v>0</v>
      </c>
      <c r="BJ302" s="3">
        <f>VLOOKUP(A302,'BalanceSheet 15-8-19'!$A$11:$CN$476,62,FALSE)</f>
        <v>0</v>
      </c>
      <c r="BK302" s="3"/>
      <c r="BL302" s="3">
        <f>VLOOKUP(A302,'BalanceSheet 15-8-19'!$A$11:$CN$476,64,FALSE)</f>
        <v>0</v>
      </c>
      <c r="BM302" s="3">
        <f>VLOOKUP(A302,'BalanceSheet 15-8-19'!$A$11:$CN$476,65,FALSE)</f>
        <v>0</v>
      </c>
      <c r="BN302" s="3">
        <f>VLOOKUP(A302,'BalanceSheet 15-8-19'!$A$11:$CN$476,66,FALSE)</f>
        <v>0</v>
      </c>
      <c r="BO302" s="3">
        <f>VLOOKUP(A302,'BalanceSheet 15-8-19'!$A$11:$CN$476,67,FALSE)</f>
        <v>0</v>
      </c>
      <c r="BP302" s="3">
        <f>VLOOKUP(A302,'BalanceSheet 15-8-19'!$A$11:$CN$476,68,FALSE)</f>
        <v>0</v>
      </c>
      <c r="BQ302" s="3">
        <f>VLOOKUP(A302,'BalanceSheet 15-8-19'!$A$11:$CN$476,69,FALSE)</f>
        <v>0</v>
      </c>
      <c r="BR302" s="3">
        <f>VLOOKUP(A302,'BalanceSheet 15-8-19'!$A$11:$CN$476,70,FALSE)</f>
        <v>0</v>
      </c>
      <c r="BS302" s="3">
        <f>VLOOKUP(A302,'BalanceSheet 15-8-19'!$A$11:$CN$476,71,FALSE)</f>
        <v>0</v>
      </c>
      <c r="BT302" s="3">
        <f>VLOOKUP(A302,'BalanceSheet 15-8-19'!$A$11:$CN$476,72,FALSE)</f>
        <v>0</v>
      </c>
      <c r="BU302" s="3">
        <f>VLOOKUP(A302,'BalanceSheet 15-8-19'!$A$11:$CN$476,73,FALSE)</f>
        <v>0</v>
      </c>
      <c r="BV302" s="3">
        <f>VLOOKUP(A302,'BalanceSheet 15-8-19'!$A$11:$CN$476,74,FALSE)</f>
        <v>0</v>
      </c>
      <c r="BW302" s="3">
        <f>VLOOKUP(A302,'BalanceSheet 15-8-19'!$A$11:$CN$476,75,FALSE)</f>
        <v>0</v>
      </c>
      <c r="BX302" s="3">
        <f>VLOOKUP(A302,'BalanceSheet 15-8-19'!$A$11:$CN$476,76,FALSE)</f>
        <v>0</v>
      </c>
      <c r="BY302" s="3">
        <f>VLOOKUP(A302,'BalanceSheet 15-8-19'!$A$11:$CN$476,77,FALSE)</f>
        <v>0</v>
      </c>
      <c r="BZ302" s="3">
        <f>VLOOKUP(A302,'BalanceSheet 15-8-19'!$A$11:$CN$476,78,FALSE)</f>
        <v>0</v>
      </c>
      <c r="CA302" s="3">
        <f>VLOOKUP(A302,'BalanceSheet 15-8-19'!$A$11:$CN$476,79,FALSE)</f>
        <v>0</v>
      </c>
      <c r="CB302" s="3">
        <f>VLOOKUP(A302,'BalanceSheet 15-8-19'!$A$11:$CN$476,80,FALSE)</f>
        <v>0</v>
      </c>
      <c r="CC302" s="3">
        <f>VLOOKUP(A302,'BalanceSheet 15-8-19'!$A$11:$CN$476,81,FALSE)</f>
        <v>0</v>
      </c>
      <c r="CD302" s="3">
        <f>VLOOKUP(A302,'BalanceSheet 15-8-19'!$A$11:$CN$476,82,FALSE)</f>
        <v>0</v>
      </c>
      <c r="CE302" s="3">
        <f>VLOOKUP(A302,'BalanceSheet 15-8-19'!$A$11:$CN$476,83,FALSE)</f>
        <v>0</v>
      </c>
      <c r="CF302" s="3">
        <f>VLOOKUP(A302,'BalanceSheet 15-8-19'!$A$11:$CN$476,84,FALSE)</f>
        <v>0</v>
      </c>
      <c r="CG302" s="3">
        <f>VLOOKUP(A302,'BalanceSheet 15-8-19'!$A$11:$CN$476,85,FALSE)</f>
        <v>0</v>
      </c>
      <c r="CH302" s="3">
        <f>VLOOKUP(A302,'BalanceSheet 15-8-19'!$A$11:$CN$476,86,FALSE)</f>
        <v>0</v>
      </c>
      <c r="CI302" s="3">
        <f>VLOOKUP(A302,'BalanceSheet 15-8-19'!$A$11:$CN$476,87,FALSE)</f>
        <v>0</v>
      </c>
      <c r="CJ302" s="3">
        <f>VLOOKUP(A302,'BalanceSheet 15-8-19'!$A$11:$CN$476,88,FALSE)</f>
        <v>0</v>
      </c>
      <c r="CK302" s="3">
        <f>VLOOKUP(A302,'BalanceSheet 15-8-19'!$A$11:$CN$476,89,FALSE)</f>
        <v>0</v>
      </c>
      <c r="CL302" s="3">
        <f>VLOOKUP(A302,'BalanceSheet 15-8-19'!$A$11:$CN$476,90,FALSE)</f>
        <v>0</v>
      </c>
      <c r="CM302" s="3">
        <f>VLOOKUP(A302,'BalanceSheet 15-8-19'!$A$11:$CN$476,91,FALSE)</f>
        <v>0</v>
      </c>
      <c r="CN302" s="3">
        <f>VLOOKUP(A302,'BalanceSheet 15-8-19'!$A$11:$CS$476,92,FALSE)</f>
        <v>0</v>
      </c>
      <c r="CO302" s="3">
        <f>VLOOKUP(A302,'BalanceSheet 15-8-19'!$A$11:$CS$476,93,FALSE)</f>
        <v>0</v>
      </c>
      <c r="CP302" s="3">
        <f>VLOOKUP(A302,'BalanceSheet 15-8-19'!$A$11:$CS$476,94,FALSE)</f>
        <v>0</v>
      </c>
      <c r="CQ302" s="3">
        <f>VLOOKUP(A302,'BalanceSheet 15-8-19'!$A$11:$CS$476,95,FALSE)</f>
        <v>0</v>
      </c>
      <c r="CR302" s="3">
        <f>VLOOKUP(A302,'BalanceSheet 15-8-19'!$A$11:$CS$476,96,FALSE)</f>
        <v>0</v>
      </c>
      <c r="CS302" s="3">
        <f t="shared" si="26"/>
        <v>0</v>
      </c>
      <c r="CU302" s="19">
        <f>CS302-('BalanceSheet 15-8-19'!CS302-'BalanceSheet 15-8-19'!CV302-'BalanceSheet 15-8-19'!CW302)</f>
        <v>0</v>
      </c>
      <c r="CW302" s="132">
        <f t="shared" si="27"/>
        <v>0</v>
      </c>
      <c r="CZ302" s="148">
        <f>HLOOKUP(A302,CJE!$I$5:$TV$2054,2050, FALSE)</f>
        <v>0</v>
      </c>
      <c r="DB302" s="148">
        <f t="shared" si="28"/>
        <v>0</v>
      </c>
    </row>
    <row r="303" spans="1:106" x14ac:dyDescent="0.2">
      <c r="A303" s="3" t="str">
        <f>'BalanceSheet 15-8-19'!A303</f>
        <v>300-102-14 - Medap</v>
      </c>
      <c r="B303" s="3">
        <f>VLOOKUP(A303,'BalanceSheet 15-8-19'!$A$11:$CN$476,2,FALSE)</f>
        <v>0</v>
      </c>
      <c r="C303" s="3">
        <f>VLOOKUP(A303,'BalanceSheet 15-8-19'!$A$11:$CN$476,3,FALSE)</f>
        <v>0</v>
      </c>
      <c r="D303" s="3">
        <f>VLOOKUP(A303,'BalanceSheet 15-8-19'!$A$11:$CN$476,4,FALSE)</f>
        <v>0</v>
      </c>
      <c r="E303" s="3">
        <f>VLOOKUP(A303,'BalanceSheet 15-8-19'!$A$11:$CN$476,5,FALSE)</f>
        <v>0</v>
      </c>
      <c r="F303" s="3">
        <f>VLOOKUP(A303,'BalanceSheet 15-8-19'!$A$11:$CN$476,6,FALSE)</f>
        <v>0</v>
      </c>
      <c r="G303" s="3">
        <f>VLOOKUP(A303,'BalanceSheet 15-8-19'!$A$11:$CN$476,7,FALSE)</f>
        <v>0</v>
      </c>
      <c r="H303" s="3">
        <f>VLOOKUP(A303,'BalanceSheet 15-8-19'!$A$11:$CN$476,8,FALSE)</f>
        <v>0</v>
      </c>
      <c r="I303" s="3">
        <f>VLOOKUP(A303,'BalanceSheet 15-8-19'!$A$11:$CN$476,9,FALSE)</f>
        <v>0</v>
      </c>
      <c r="J303" s="3"/>
      <c r="K303" s="3">
        <f>VLOOKUP(A303,'BalanceSheet 15-8-19'!$A$11:$CN$476,11,FALSE)</f>
        <v>0</v>
      </c>
      <c r="L303" s="3">
        <f>VLOOKUP(A303,'BalanceSheet 15-8-19'!$A$11:$CN$476,12,FALSE)</f>
        <v>0</v>
      </c>
      <c r="M303" s="3">
        <f>VLOOKUP(A303,'BalanceSheet 15-8-19'!$A$11:$CN$476,13,FALSE)</f>
        <v>0</v>
      </c>
      <c r="N303" s="3">
        <f>VLOOKUP(A303,'BalanceSheet 15-8-19'!$A$11:$CN$476,14,FALSE)</f>
        <v>0</v>
      </c>
      <c r="O303" s="3">
        <f>VLOOKUP(A303,'BalanceSheet 15-8-19'!$A$11:$CN$476,15,FALSE)</f>
        <v>0</v>
      </c>
      <c r="P303" s="3">
        <f>VLOOKUP(A303,'BalanceSheet 15-8-19'!$A$11:$CN$476,16,FALSE)</f>
        <v>0</v>
      </c>
      <c r="Q303" s="3">
        <f>VLOOKUP(A303,'BalanceSheet 15-8-19'!$A$11:$CN$476,17,FALSE)</f>
        <v>0</v>
      </c>
      <c r="R303" s="3">
        <f>VLOOKUP(A303,'BalanceSheet 15-8-19'!$A$11:$CN$476,18,FALSE)</f>
        <v>0</v>
      </c>
      <c r="S303" s="3">
        <f>VLOOKUP(A303,'BalanceSheet 15-8-19'!$A$11:$CN$476,19,FALSE)</f>
        <v>0</v>
      </c>
      <c r="T303" s="3">
        <f>VLOOKUP(A303,'BalanceSheet 15-8-19'!$A$11:$CN$476,20,FALSE)</f>
        <v>0</v>
      </c>
      <c r="U303" s="3">
        <f>VLOOKUP(A303,'BalanceSheet 15-8-19'!$A$11:$CN$476,21,FALSE)</f>
        <v>0</v>
      </c>
      <c r="V303" s="3">
        <f>VLOOKUP(A303,'BalanceSheet 15-8-19'!$A$11:$CN$476,22,FALSE)</f>
        <v>0</v>
      </c>
      <c r="W303" s="3">
        <f>VLOOKUP(A303,'BalanceSheet 15-8-19'!$A$11:$CN$476,23,FALSE)</f>
        <v>0</v>
      </c>
      <c r="X303" s="3">
        <f>VLOOKUP(A303,'BalanceSheet 15-8-19'!$A$11:$CN$476,24,FALSE)</f>
        <v>0</v>
      </c>
      <c r="Y303" s="3">
        <f>VLOOKUP(A303,'BalanceSheet 15-8-19'!$A$11:$CN$476,25,FALSE)</f>
        <v>0</v>
      </c>
      <c r="Z303" s="3">
        <f>VLOOKUP(A303,'BalanceSheet 15-8-19'!$A$11:$CN$476,26,FALSE)</f>
        <v>0</v>
      </c>
      <c r="AA303" s="3">
        <f>VLOOKUP(A303,'BalanceSheet 15-8-19'!$A$11:$CN$476,27,FALSE)</f>
        <v>0</v>
      </c>
      <c r="AB303" s="3">
        <f>VLOOKUP(A303,'BalanceSheet 15-8-19'!$A$11:$CN$476,28,FALSE)</f>
        <v>0</v>
      </c>
      <c r="AC303" s="3">
        <f>VLOOKUP(A303,'BalanceSheet 15-8-19'!$A$11:$CN$476,29,FALSE)</f>
        <v>0</v>
      </c>
      <c r="AD303" s="3">
        <f>VLOOKUP(A303,'BalanceSheet 15-8-19'!$A$11:$CN$476,30,FALSE)</f>
        <v>0</v>
      </c>
      <c r="AE303" s="3">
        <f>VLOOKUP(A303,'BalanceSheet 15-8-19'!$A$11:$CN$476,31,FALSE)</f>
        <v>0</v>
      </c>
      <c r="AF303" s="3">
        <f>VLOOKUP(A303,'BalanceSheet 15-8-19'!$A$11:$CN$476,32,FALSE)</f>
        <v>0</v>
      </c>
      <c r="AG303" s="3">
        <f>VLOOKUP(A303,'BalanceSheet 15-8-19'!$A$11:$CN$476,33,FALSE)</f>
        <v>0</v>
      </c>
      <c r="AH303" s="3">
        <f>VLOOKUP(A303,'BalanceSheet 15-8-19'!$A$11:$CN$476,34,FALSE)</f>
        <v>0</v>
      </c>
      <c r="AI303" s="3">
        <f>VLOOKUP(A303,'BalanceSheet 15-8-19'!$A$11:$CN$476,35,FALSE)</f>
        <v>0</v>
      </c>
      <c r="AJ303" s="3">
        <f>VLOOKUP(A303,'BalanceSheet 15-8-19'!$A$11:$CN$476,36,FALSE)</f>
        <v>0</v>
      </c>
      <c r="AK303" s="3">
        <f>VLOOKUP(A303,'BalanceSheet 15-8-19'!$A$11:$CN$476,37,FALSE)</f>
        <v>0</v>
      </c>
      <c r="AL303" s="3">
        <f>VLOOKUP(A303,'BalanceSheet 15-8-19'!$A$11:$CN$476,38,FALSE)</f>
        <v>0</v>
      </c>
      <c r="AM303" s="3">
        <f>VLOOKUP(A303,'BalanceSheet 15-8-19'!$A$11:$CN$476,39,FALSE)</f>
        <v>0</v>
      </c>
      <c r="AN303" s="3">
        <f>VLOOKUP(A303,'BalanceSheet 15-8-19'!$A$11:$CN$476,40,FALSE)</f>
        <v>0</v>
      </c>
      <c r="AO303" s="3">
        <f>VLOOKUP(A303,'BalanceSheet 15-8-19'!$A$11:$CN$476,41,FALSE)</f>
        <v>0</v>
      </c>
      <c r="AP303" s="3">
        <f>VLOOKUP(A303,'BalanceSheet 15-8-19'!$A$11:$CN$476,42,FALSE)</f>
        <v>0</v>
      </c>
      <c r="AQ303" s="3">
        <f>VLOOKUP(A303,'BalanceSheet 15-8-19'!$A$11:$CN$476,43,FALSE)</f>
        <v>0</v>
      </c>
      <c r="AR303" s="3">
        <f>VLOOKUP(A303,'BalanceSheet 15-8-19'!$A$11:$CN$476,44,FALSE)</f>
        <v>0</v>
      </c>
      <c r="AS303" s="3">
        <f>VLOOKUP(A303,'BalanceSheet 15-8-19'!$A$11:$CN$476,45,FALSE)</f>
        <v>0</v>
      </c>
      <c r="AT303" s="3">
        <f>VLOOKUP(A303,'BalanceSheet 15-8-19'!$A$11:$CN$476,46,FALSE)</f>
        <v>0</v>
      </c>
      <c r="AU303" s="3">
        <f>VLOOKUP(A303,'BalanceSheet 15-8-19'!$A$11:$CN$476,47,FALSE)</f>
        <v>0</v>
      </c>
      <c r="AV303" s="3">
        <f>VLOOKUP(A303,'BalanceSheet 15-8-19'!$A$11:$CN$476,48,FALSE)</f>
        <v>0</v>
      </c>
      <c r="AW303" s="3">
        <f>VLOOKUP(A303,'BalanceSheet 15-8-19'!$A$11:$CN$476,49,FALSE)</f>
        <v>0</v>
      </c>
      <c r="AX303" s="3">
        <f>VLOOKUP(A303,'BalanceSheet 15-8-19'!$A$11:$CN$476,50,FALSE)</f>
        <v>0</v>
      </c>
      <c r="AY303" s="3">
        <f>VLOOKUP(A303,'BalanceSheet 15-8-19'!$A$11:$CN$476,51,FALSE)</f>
        <v>0</v>
      </c>
      <c r="AZ303" s="3">
        <f>VLOOKUP(A303,'BalanceSheet 15-8-19'!$A$11:$CN$476,52,FALSE)</f>
        <v>0</v>
      </c>
      <c r="BA303" s="3">
        <f>VLOOKUP(A303,'BalanceSheet 15-8-19'!$A$11:$CN$476,53,FALSE)</f>
        <v>0</v>
      </c>
      <c r="BB303" s="3">
        <f>VLOOKUP(A303,'BalanceSheet 15-8-19'!$A$11:$CN$476,54,FALSE)</f>
        <v>0</v>
      </c>
      <c r="BC303" s="3">
        <f>VLOOKUP(A303,'BalanceSheet 15-8-19'!$A$11:$CN$476,55,FALSE)</f>
        <v>0</v>
      </c>
      <c r="BD303" s="3">
        <f>VLOOKUP(A303,'BalanceSheet 15-8-19'!$A$11:$CN$476,56,FALSE)</f>
        <v>0</v>
      </c>
      <c r="BE303" s="3">
        <f>VLOOKUP(A303,'BalanceSheet 15-8-19'!$A$11:$CN$476,57,FALSE)</f>
        <v>0</v>
      </c>
      <c r="BF303" s="3">
        <f>VLOOKUP(A303,'BalanceSheet 15-8-19'!$A$11:$CN$476,58,FALSE)</f>
        <v>0</v>
      </c>
      <c r="BG303" s="12">
        <f>VLOOKUP(A303,'BalanceSheet 15-8-19'!$A$11:$CN$476,59,FALSE)</f>
        <v>0</v>
      </c>
      <c r="BH303" s="3">
        <f>VLOOKUP(A303,'BalanceSheet 15-8-19'!$A$11:$CN$476,60,FALSE)</f>
        <v>0</v>
      </c>
      <c r="BI303" s="3">
        <f>VLOOKUP(A303,'BalanceSheet 15-8-19'!$A$11:$CN$476,61,FALSE)</f>
        <v>0</v>
      </c>
      <c r="BJ303" s="3">
        <f>VLOOKUP(A303,'BalanceSheet 15-8-19'!$A$11:$CN$476,62,FALSE)</f>
        <v>0</v>
      </c>
      <c r="BK303" s="3"/>
      <c r="BL303" s="3">
        <f>VLOOKUP(A303,'BalanceSheet 15-8-19'!$A$11:$CN$476,64,FALSE)</f>
        <v>0</v>
      </c>
      <c r="BM303" s="3">
        <f>VLOOKUP(A303,'BalanceSheet 15-8-19'!$A$11:$CN$476,65,FALSE)</f>
        <v>0</v>
      </c>
      <c r="BN303" s="3">
        <f>VLOOKUP(A303,'BalanceSheet 15-8-19'!$A$11:$CN$476,66,FALSE)</f>
        <v>0</v>
      </c>
      <c r="BO303" s="3">
        <f>VLOOKUP(A303,'BalanceSheet 15-8-19'!$A$11:$CN$476,67,FALSE)</f>
        <v>0</v>
      </c>
      <c r="BP303" s="3">
        <f>VLOOKUP(A303,'BalanceSheet 15-8-19'!$A$11:$CN$476,68,FALSE)</f>
        <v>0</v>
      </c>
      <c r="BQ303" s="3">
        <f>VLOOKUP(A303,'BalanceSheet 15-8-19'!$A$11:$CN$476,69,FALSE)</f>
        <v>0</v>
      </c>
      <c r="BR303" s="3">
        <f>VLOOKUP(A303,'BalanceSheet 15-8-19'!$A$11:$CN$476,70,FALSE)</f>
        <v>0</v>
      </c>
      <c r="BS303" s="3">
        <f>VLOOKUP(A303,'BalanceSheet 15-8-19'!$A$11:$CN$476,71,FALSE)</f>
        <v>0</v>
      </c>
      <c r="BT303" s="3">
        <f>VLOOKUP(A303,'BalanceSheet 15-8-19'!$A$11:$CN$476,72,FALSE)</f>
        <v>0</v>
      </c>
      <c r="BU303" s="3">
        <f>VLOOKUP(A303,'BalanceSheet 15-8-19'!$A$11:$CN$476,73,FALSE)</f>
        <v>0</v>
      </c>
      <c r="BV303" s="3">
        <f>VLOOKUP(A303,'BalanceSheet 15-8-19'!$A$11:$CN$476,74,FALSE)</f>
        <v>0</v>
      </c>
      <c r="BW303" s="3">
        <f>VLOOKUP(A303,'BalanceSheet 15-8-19'!$A$11:$CN$476,75,FALSE)</f>
        <v>0</v>
      </c>
      <c r="BX303" s="3">
        <f>VLOOKUP(A303,'BalanceSheet 15-8-19'!$A$11:$CN$476,76,FALSE)</f>
        <v>0</v>
      </c>
      <c r="BY303" s="3">
        <f>VLOOKUP(A303,'BalanceSheet 15-8-19'!$A$11:$CN$476,77,FALSE)</f>
        <v>0</v>
      </c>
      <c r="BZ303" s="3">
        <f>VLOOKUP(A303,'BalanceSheet 15-8-19'!$A$11:$CN$476,78,FALSE)</f>
        <v>0</v>
      </c>
      <c r="CA303" s="3">
        <f>VLOOKUP(A303,'BalanceSheet 15-8-19'!$A$11:$CN$476,79,FALSE)</f>
        <v>0</v>
      </c>
      <c r="CB303" s="3">
        <f>VLOOKUP(A303,'BalanceSheet 15-8-19'!$A$11:$CN$476,80,FALSE)</f>
        <v>0</v>
      </c>
      <c r="CC303" s="3">
        <f>VLOOKUP(A303,'BalanceSheet 15-8-19'!$A$11:$CN$476,81,FALSE)</f>
        <v>0</v>
      </c>
      <c r="CD303" s="3">
        <f>VLOOKUP(A303,'BalanceSheet 15-8-19'!$A$11:$CN$476,82,FALSE)</f>
        <v>0</v>
      </c>
      <c r="CE303" s="3">
        <f>VLOOKUP(A303,'BalanceSheet 15-8-19'!$A$11:$CN$476,83,FALSE)</f>
        <v>0</v>
      </c>
      <c r="CF303" s="3">
        <f>VLOOKUP(A303,'BalanceSheet 15-8-19'!$A$11:$CN$476,84,FALSE)</f>
        <v>0</v>
      </c>
      <c r="CG303" s="3">
        <f>VLOOKUP(A303,'BalanceSheet 15-8-19'!$A$11:$CN$476,85,FALSE)</f>
        <v>0</v>
      </c>
      <c r="CH303" s="3">
        <f>VLOOKUP(A303,'BalanceSheet 15-8-19'!$A$11:$CN$476,86,FALSE)</f>
        <v>0</v>
      </c>
      <c r="CI303" s="3">
        <f>VLOOKUP(A303,'BalanceSheet 15-8-19'!$A$11:$CN$476,87,FALSE)</f>
        <v>0</v>
      </c>
      <c r="CJ303" s="3">
        <f>VLOOKUP(A303,'BalanceSheet 15-8-19'!$A$11:$CN$476,88,FALSE)</f>
        <v>0</v>
      </c>
      <c r="CK303" s="3">
        <f>VLOOKUP(A303,'BalanceSheet 15-8-19'!$A$11:$CN$476,89,FALSE)</f>
        <v>0</v>
      </c>
      <c r="CL303" s="3">
        <f>VLOOKUP(A303,'BalanceSheet 15-8-19'!$A$11:$CN$476,90,FALSE)</f>
        <v>0</v>
      </c>
      <c r="CM303" s="3">
        <f>VLOOKUP(A303,'BalanceSheet 15-8-19'!$A$11:$CN$476,91,FALSE)</f>
        <v>0</v>
      </c>
      <c r="CN303" s="3">
        <f>VLOOKUP(A303,'BalanceSheet 15-8-19'!$A$11:$CS$476,92,FALSE)</f>
        <v>0</v>
      </c>
      <c r="CO303" s="3">
        <f>VLOOKUP(A303,'BalanceSheet 15-8-19'!$A$11:$CS$476,93,FALSE)</f>
        <v>0</v>
      </c>
      <c r="CP303" s="3">
        <f>VLOOKUP(A303,'BalanceSheet 15-8-19'!$A$11:$CS$476,94,FALSE)</f>
        <v>0</v>
      </c>
      <c r="CQ303" s="3">
        <f>VLOOKUP(A303,'BalanceSheet 15-8-19'!$A$11:$CS$476,95,FALSE)</f>
        <v>0</v>
      </c>
      <c r="CR303" s="3">
        <f>VLOOKUP(A303,'BalanceSheet 15-8-19'!$A$11:$CS$476,96,FALSE)</f>
        <v>0</v>
      </c>
      <c r="CS303" s="3">
        <f t="shared" si="26"/>
        <v>0</v>
      </c>
      <c r="CU303" s="19">
        <f>CS303-('BalanceSheet 15-8-19'!CS303-'BalanceSheet 15-8-19'!CV303-'BalanceSheet 15-8-19'!CW303)</f>
        <v>0</v>
      </c>
      <c r="CW303" s="132">
        <f t="shared" si="27"/>
        <v>0</v>
      </c>
      <c r="CZ303" s="148">
        <f>HLOOKUP(A303,CJE!$I$5:$TV$2054,2050, FALSE)</f>
        <v>0</v>
      </c>
      <c r="DB303" s="148">
        <f t="shared" si="28"/>
        <v>0</v>
      </c>
    </row>
    <row r="304" spans="1:106" x14ac:dyDescent="0.2">
      <c r="A304" s="3" t="str">
        <f>'BalanceSheet 15-8-19'!A304</f>
        <v>300-102-15 - Rebirthnet</v>
      </c>
      <c r="B304" s="3">
        <f>VLOOKUP(A304,'BalanceSheet 15-8-19'!$A$11:$CN$476,2,FALSE)</f>
        <v>0</v>
      </c>
      <c r="C304" s="3">
        <f>VLOOKUP(A304,'BalanceSheet 15-8-19'!$A$11:$CN$476,3,FALSE)</f>
        <v>0</v>
      </c>
      <c r="D304" s="3">
        <f>VLOOKUP(A304,'BalanceSheet 15-8-19'!$A$11:$CN$476,4,FALSE)</f>
        <v>0</v>
      </c>
      <c r="E304" s="3">
        <f>VLOOKUP(A304,'BalanceSheet 15-8-19'!$A$11:$CN$476,5,FALSE)</f>
        <v>0</v>
      </c>
      <c r="F304" s="3">
        <f>VLOOKUP(A304,'BalanceSheet 15-8-19'!$A$11:$CN$476,6,FALSE)</f>
        <v>0</v>
      </c>
      <c r="G304" s="3">
        <f>VLOOKUP(A304,'BalanceSheet 15-8-19'!$A$11:$CN$476,7,FALSE)</f>
        <v>0</v>
      </c>
      <c r="H304" s="3">
        <f>VLOOKUP(A304,'BalanceSheet 15-8-19'!$A$11:$CN$476,8,FALSE)</f>
        <v>0</v>
      </c>
      <c r="I304" s="3">
        <f>VLOOKUP(A304,'BalanceSheet 15-8-19'!$A$11:$CN$476,9,FALSE)</f>
        <v>0</v>
      </c>
      <c r="J304" s="3"/>
      <c r="K304" s="3">
        <f>VLOOKUP(A304,'BalanceSheet 15-8-19'!$A$11:$CN$476,11,FALSE)</f>
        <v>0</v>
      </c>
      <c r="L304" s="3">
        <f>VLOOKUP(A304,'BalanceSheet 15-8-19'!$A$11:$CN$476,12,FALSE)</f>
        <v>0</v>
      </c>
      <c r="M304" s="3">
        <f>VLOOKUP(A304,'BalanceSheet 15-8-19'!$A$11:$CN$476,13,FALSE)</f>
        <v>0</v>
      </c>
      <c r="N304" s="3">
        <f>VLOOKUP(A304,'BalanceSheet 15-8-19'!$A$11:$CN$476,14,FALSE)</f>
        <v>0</v>
      </c>
      <c r="O304" s="3">
        <f>VLOOKUP(A304,'BalanceSheet 15-8-19'!$A$11:$CN$476,15,FALSE)</f>
        <v>0</v>
      </c>
      <c r="P304" s="3">
        <f>VLOOKUP(A304,'BalanceSheet 15-8-19'!$A$11:$CN$476,16,FALSE)</f>
        <v>0</v>
      </c>
      <c r="Q304" s="3">
        <f>VLOOKUP(A304,'BalanceSheet 15-8-19'!$A$11:$CN$476,17,FALSE)</f>
        <v>0</v>
      </c>
      <c r="R304" s="3">
        <f>VLOOKUP(A304,'BalanceSheet 15-8-19'!$A$11:$CN$476,18,FALSE)</f>
        <v>0</v>
      </c>
      <c r="S304" s="3">
        <f>VLOOKUP(A304,'BalanceSheet 15-8-19'!$A$11:$CN$476,19,FALSE)</f>
        <v>0</v>
      </c>
      <c r="T304" s="3">
        <f>VLOOKUP(A304,'BalanceSheet 15-8-19'!$A$11:$CN$476,20,FALSE)</f>
        <v>0</v>
      </c>
      <c r="U304" s="3">
        <f>VLOOKUP(A304,'BalanceSheet 15-8-19'!$A$11:$CN$476,21,FALSE)</f>
        <v>0</v>
      </c>
      <c r="V304" s="3">
        <f>VLOOKUP(A304,'BalanceSheet 15-8-19'!$A$11:$CN$476,22,FALSE)</f>
        <v>0</v>
      </c>
      <c r="W304" s="3">
        <f>VLOOKUP(A304,'BalanceSheet 15-8-19'!$A$11:$CN$476,23,FALSE)</f>
        <v>0</v>
      </c>
      <c r="X304" s="3">
        <f>VLOOKUP(A304,'BalanceSheet 15-8-19'!$A$11:$CN$476,24,FALSE)</f>
        <v>0</v>
      </c>
      <c r="Y304" s="3">
        <f>VLOOKUP(A304,'BalanceSheet 15-8-19'!$A$11:$CN$476,25,FALSE)</f>
        <v>0</v>
      </c>
      <c r="Z304" s="3">
        <f>VLOOKUP(A304,'BalanceSheet 15-8-19'!$A$11:$CN$476,26,FALSE)</f>
        <v>0</v>
      </c>
      <c r="AA304" s="3">
        <f>VLOOKUP(A304,'BalanceSheet 15-8-19'!$A$11:$CN$476,27,FALSE)</f>
        <v>0</v>
      </c>
      <c r="AB304" s="3">
        <f>VLOOKUP(A304,'BalanceSheet 15-8-19'!$A$11:$CN$476,28,FALSE)</f>
        <v>0</v>
      </c>
      <c r="AC304" s="3">
        <f>VLOOKUP(A304,'BalanceSheet 15-8-19'!$A$11:$CN$476,29,FALSE)</f>
        <v>0</v>
      </c>
      <c r="AD304" s="3">
        <f>VLOOKUP(A304,'BalanceSheet 15-8-19'!$A$11:$CN$476,30,FALSE)</f>
        <v>0</v>
      </c>
      <c r="AE304" s="3">
        <f>VLOOKUP(A304,'BalanceSheet 15-8-19'!$A$11:$CN$476,31,FALSE)</f>
        <v>0</v>
      </c>
      <c r="AF304" s="3">
        <f>VLOOKUP(A304,'BalanceSheet 15-8-19'!$A$11:$CN$476,32,FALSE)</f>
        <v>0</v>
      </c>
      <c r="AG304" s="3">
        <f>VLOOKUP(A304,'BalanceSheet 15-8-19'!$A$11:$CN$476,33,FALSE)</f>
        <v>0</v>
      </c>
      <c r="AH304" s="3">
        <f>VLOOKUP(A304,'BalanceSheet 15-8-19'!$A$11:$CN$476,34,FALSE)</f>
        <v>0</v>
      </c>
      <c r="AI304" s="3">
        <f>VLOOKUP(A304,'BalanceSheet 15-8-19'!$A$11:$CN$476,35,FALSE)</f>
        <v>0</v>
      </c>
      <c r="AJ304" s="3">
        <f>VLOOKUP(A304,'BalanceSheet 15-8-19'!$A$11:$CN$476,36,FALSE)</f>
        <v>0</v>
      </c>
      <c r="AK304" s="3">
        <f>VLOOKUP(A304,'BalanceSheet 15-8-19'!$A$11:$CN$476,37,FALSE)</f>
        <v>0</v>
      </c>
      <c r="AL304" s="3">
        <f>VLOOKUP(A304,'BalanceSheet 15-8-19'!$A$11:$CN$476,38,FALSE)</f>
        <v>0</v>
      </c>
      <c r="AM304" s="3">
        <f>VLOOKUP(A304,'BalanceSheet 15-8-19'!$A$11:$CN$476,39,FALSE)</f>
        <v>0</v>
      </c>
      <c r="AN304" s="3">
        <f>VLOOKUP(A304,'BalanceSheet 15-8-19'!$A$11:$CN$476,40,FALSE)</f>
        <v>0</v>
      </c>
      <c r="AO304" s="3">
        <f>VLOOKUP(A304,'BalanceSheet 15-8-19'!$A$11:$CN$476,41,FALSE)</f>
        <v>0</v>
      </c>
      <c r="AP304" s="3">
        <f>VLOOKUP(A304,'BalanceSheet 15-8-19'!$A$11:$CN$476,42,FALSE)</f>
        <v>0</v>
      </c>
      <c r="AQ304" s="3">
        <f>VLOOKUP(A304,'BalanceSheet 15-8-19'!$A$11:$CN$476,43,FALSE)</f>
        <v>0</v>
      </c>
      <c r="AR304" s="3">
        <f>VLOOKUP(A304,'BalanceSheet 15-8-19'!$A$11:$CN$476,44,FALSE)</f>
        <v>0</v>
      </c>
      <c r="AS304" s="3">
        <f>VLOOKUP(A304,'BalanceSheet 15-8-19'!$A$11:$CN$476,45,FALSE)</f>
        <v>0</v>
      </c>
      <c r="AT304" s="3">
        <f>VLOOKUP(A304,'BalanceSheet 15-8-19'!$A$11:$CN$476,46,FALSE)</f>
        <v>0</v>
      </c>
      <c r="AU304" s="3">
        <f>VLOOKUP(A304,'BalanceSheet 15-8-19'!$A$11:$CN$476,47,FALSE)</f>
        <v>0</v>
      </c>
      <c r="AV304" s="3">
        <f>VLOOKUP(A304,'BalanceSheet 15-8-19'!$A$11:$CN$476,48,FALSE)</f>
        <v>0</v>
      </c>
      <c r="AW304" s="3">
        <f>VLOOKUP(A304,'BalanceSheet 15-8-19'!$A$11:$CN$476,49,FALSE)</f>
        <v>0</v>
      </c>
      <c r="AX304" s="3">
        <f>VLOOKUP(A304,'BalanceSheet 15-8-19'!$A$11:$CN$476,50,FALSE)</f>
        <v>0</v>
      </c>
      <c r="AY304" s="3">
        <f>VLOOKUP(A304,'BalanceSheet 15-8-19'!$A$11:$CN$476,51,FALSE)</f>
        <v>0</v>
      </c>
      <c r="AZ304" s="3">
        <f>VLOOKUP(A304,'BalanceSheet 15-8-19'!$A$11:$CN$476,52,FALSE)</f>
        <v>0</v>
      </c>
      <c r="BA304" s="3">
        <f>VLOOKUP(A304,'BalanceSheet 15-8-19'!$A$11:$CN$476,53,FALSE)</f>
        <v>0</v>
      </c>
      <c r="BB304" s="3">
        <f>VLOOKUP(A304,'BalanceSheet 15-8-19'!$A$11:$CN$476,54,FALSE)</f>
        <v>0</v>
      </c>
      <c r="BC304" s="3">
        <f>VLOOKUP(A304,'BalanceSheet 15-8-19'!$A$11:$CN$476,55,FALSE)</f>
        <v>0</v>
      </c>
      <c r="BD304" s="3">
        <f>VLOOKUP(A304,'BalanceSheet 15-8-19'!$A$11:$CN$476,56,FALSE)</f>
        <v>0</v>
      </c>
      <c r="BE304" s="3">
        <f>VLOOKUP(A304,'BalanceSheet 15-8-19'!$A$11:$CN$476,57,FALSE)</f>
        <v>0</v>
      </c>
      <c r="BF304" s="3">
        <f>VLOOKUP(A304,'BalanceSheet 15-8-19'!$A$11:$CN$476,58,FALSE)</f>
        <v>0</v>
      </c>
      <c r="BG304" s="12">
        <f>VLOOKUP(A304,'BalanceSheet 15-8-19'!$A$11:$CN$476,59,FALSE)</f>
        <v>0</v>
      </c>
      <c r="BH304" s="3">
        <f>VLOOKUP(A304,'BalanceSheet 15-8-19'!$A$11:$CN$476,60,FALSE)</f>
        <v>0</v>
      </c>
      <c r="BI304" s="3">
        <f>VLOOKUP(A304,'BalanceSheet 15-8-19'!$A$11:$CN$476,61,FALSE)</f>
        <v>0</v>
      </c>
      <c r="BJ304" s="3">
        <f>VLOOKUP(A304,'BalanceSheet 15-8-19'!$A$11:$CN$476,62,FALSE)</f>
        <v>0</v>
      </c>
      <c r="BK304" s="3"/>
      <c r="BL304" s="3">
        <f>VLOOKUP(A304,'BalanceSheet 15-8-19'!$A$11:$CN$476,64,FALSE)</f>
        <v>0</v>
      </c>
      <c r="BM304" s="3">
        <f>VLOOKUP(A304,'BalanceSheet 15-8-19'!$A$11:$CN$476,65,FALSE)</f>
        <v>0</v>
      </c>
      <c r="BN304" s="3">
        <f>VLOOKUP(A304,'BalanceSheet 15-8-19'!$A$11:$CN$476,66,FALSE)</f>
        <v>0</v>
      </c>
      <c r="BO304" s="3">
        <f>VLOOKUP(A304,'BalanceSheet 15-8-19'!$A$11:$CN$476,67,FALSE)</f>
        <v>0</v>
      </c>
      <c r="BP304" s="3">
        <f>VLOOKUP(A304,'BalanceSheet 15-8-19'!$A$11:$CN$476,68,FALSE)</f>
        <v>0</v>
      </c>
      <c r="BQ304" s="3">
        <f>VLOOKUP(A304,'BalanceSheet 15-8-19'!$A$11:$CN$476,69,FALSE)</f>
        <v>0</v>
      </c>
      <c r="BR304" s="3">
        <f>VLOOKUP(A304,'BalanceSheet 15-8-19'!$A$11:$CN$476,70,FALSE)</f>
        <v>0</v>
      </c>
      <c r="BS304" s="3">
        <f>VLOOKUP(A304,'BalanceSheet 15-8-19'!$A$11:$CN$476,71,FALSE)</f>
        <v>0</v>
      </c>
      <c r="BT304" s="3">
        <f>VLOOKUP(A304,'BalanceSheet 15-8-19'!$A$11:$CN$476,72,FALSE)</f>
        <v>0</v>
      </c>
      <c r="BU304" s="3">
        <f>VLOOKUP(A304,'BalanceSheet 15-8-19'!$A$11:$CN$476,73,FALSE)</f>
        <v>0</v>
      </c>
      <c r="BV304" s="3">
        <f>VLOOKUP(A304,'BalanceSheet 15-8-19'!$A$11:$CN$476,74,FALSE)</f>
        <v>0</v>
      </c>
      <c r="BW304" s="3">
        <f>VLOOKUP(A304,'BalanceSheet 15-8-19'!$A$11:$CN$476,75,FALSE)</f>
        <v>0</v>
      </c>
      <c r="BX304" s="3">
        <f>VLOOKUP(A304,'BalanceSheet 15-8-19'!$A$11:$CN$476,76,FALSE)</f>
        <v>0</v>
      </c>
      <c r="BY304" s="3">
        <f>VLOOKUP(A304,'BalanceSheet 15-8-19'!$A$11:$CN$476,77,FALSE)</f>
        <v>0</v>
      </c>
      <c r="BZ304" s="3">
        <f>VLOOKUP(A304,'BalanceSheet 15-8-19'!$A$11:$CN$476,78,FALSE)</f>
        <v>0</v>
      </c>
      <c r="CA304" s="3">
        <f>VLOOKUP(A304,'BalanceSheet 15-8-19'!$A$11:$CN$476,79,FALSE)</f>
        <v>0</v>
      </c>
      <c r="CB304" s="3">
        <f>VLOOKUP(A304,'BalanceSheet 15-8-19'!$A$11:$CN$476,80,FALSE)</f>
        <v>0</v>
      </c>
      <c r="CC304" s="3">
        <f>VLOOKUP(A304,'BalanceSheet 15-8-19'!$A$11:$CN$476,81,FALSE)</f>
        <v>0</v>
      </c>
      <c r="CD304" s="3">
        <f>VLOOKUP(A304,'BalanceSheet 15-8-19'!$A$11:$CN$476,82,FALSE)</f>
        <v>0</v>
      </c>
      <c r="CE304" s="3">
        <f>VLOOKUP(A304,'BalanceSheet 15-8-19'!$A$11:$CN$476,83,FALSE)</f>
        <v>0</v>
      </c>
      <c r="CF304" s="3">
        <f>VLOOKUP(A304,'BalanceSheet 15-8-19'!$A$11:$CN$476,84,FALSE)</f>
        <v>0</v>
      </c>
      <c r="CG304" s="3">
        <f>VLOOKUP(A304,'BalanceSheet 15-8-19'!$A$11:$CN$476,85,FALSE)</f>
        <v>0</v>
      </c>
      <c r="CH304" s="3">
        <f>VLOOKUP(A304,'BalanceSheet 15-8-19'!$A$11:$CN$476,86,FALSE)</f>
        <v>0</v>
      </c>
      <c r="CI304" s="3">
        <f>VLOOKUP(A304,'BalanceSheet 15-8-19'!$A$11:$CN$476,87,FALSE)</f>
        <v>0</v>
      </c>
      <c r="CJ304" s="3">
        <f>VLOOKUP(A304,'BalanceSheet 15-8-19'!$A$11:$CN$476,88,FALSE)</f>
        <v>0</v>
      </c>
      <c r="CK304" s="3">
        <f>VLOOKUP(A304,'BalanceSheet 15-8-19'!$A$11:$CN$476,89,FALSE)</f>
        <v>0</v>
      </c>
      <c r="CL304" s="3">
        <f>VLOOKUP(A304,'BalanceSheet 15-8-19'!$A$11:$CN$476,90,FALSE)</f>
        <v>0</v>
      </c>
      <c r="CM304" s="3">
        <f>VLOOKUP(A304,'BalanceSheet 15-8-19'!$A$11:$CN$476,91,FALSE)</f>
        <v>0</v>
      </c>
      <c r="CN304" s="3">
        <f>VLOOKUP(A304,'BalanceSheet 15-8-19'!$A$11:$CS$476,92,FALSE)</f>
        <v>0</v>
      </c>
      <c r="CO304" s="3">
        <f>VLOOKUP(A304,'BalanceSheet 15-8-19'!$A$11:$CS$476,93,FALSE)</f>
        <v>0</v>
      </c>
      <c r="CP304" s="3">
        <f>VLOOKUP(A304,'BalanceSheet 15-8-19'!$A$11:$CS$476,94,FALSE)</f>
        <v>0</v>
      </c>
      <c r="CQ304" s="3">
        <f>VLOOKUP(A304,'BalanceSheet 15-8-19'!$A$11:$CS$476,95,FALSE)</f>
        <v>0</v>
      </c>
      <c r="CR304" s="3">
        <f>VLOOKUP(A304,'BalanceSheet 15-8-19'!$A$11:$CS$476,96,FALSE)</f>
        <v>0</v>
      </c>
      <c r="CS304" s="3">
        <f t="shared" si="26"/>
        <v>0</v>
      </c>
      <c r="CU304" s="19">
        <f>CS304-('BalanceSheet 15-8-19'!CS304-'BalanceSheet 15-8-19'!CV304-'BalanceSheet 15-8-19'!CW304)</f>
        <v>0</v>
      </c>
      <c r="CW304" s="132">
        <f t="shared" si="27"/>
        <v>0</v>
      </c>
      <c r="CZ304" s="148">
        <f>HLOOKUP(A304,CJE!$I$5:$TV$2054,2050, FALSE)</f>
        <v>0</v>
      </c>
      <c r="DB304" s="148">
        <f t="shared" si="28"/>
        <v>0</v>
      </c>
    </row>
    <row r="305" spans="1:106" x14ac:dyDescent="0.2">
      <c r="A305" s="3" t="str">
        <f>'BalanceSheet 15-8-19'!A305</f>
        <v>300-102-16 - K) Yolot</v>
      </c>
      <c r="B305" s="3">
        <f>VLOOKUP(A305,'BalanceSheet 15-8-19'!$A$11:$CN$476,2,FALSE)</f>
        <v>0</v>
      </c>
      <c r="C305" s="3">
        <f>VLOOKUP(A305,'BalanceSheet 15-8-19'!$A$11:$CN$476,3,FALSE)</f>
        <v>0</v>
      </c>
      <c r="D305" s="3">
        <f>VLOOKUP(A305,'BalanceSheet 15-8-19'!$A$11:$CN$476,4,FALSE)</f>
        <v>0</v>
      </c>
      <c r="E305" s="3">
        <f>VLOOKUP(A305,'BalanceSheet 15-8-19'!$A$11:$CN$476,5,FALSE)</f>
        <v>0</v>
      </c>
      <c r="F305" s="3">
        <f>VLOOKUP(A305,'BalanceSheet 15-8-19'!$A$11:$CN$476,6,FALSE)</f>
        <v>0</v>
      </c>
      <c r="G305" s="3">
        <f>VLOOKUP(A305,'BalanceSheet 15-8-19'!$A$11:$CN$476,7,FALSE)</f>
        <v>0</v>
      </c>
      <c r="H305" s="3">
        <f>VLOOKUP(A305,'BalanceSheet 15-8-19'!$A$11:$CN$476,8,FALSE)</f>
        <v>0</v>
      </c>
      <c r="I305" s="3">
        <f>VLOOKUP(A305,'BalanceSheet 15-8-19'!$A$11:$CN$476,9,FALSE)</f>
        <v>0</v>
      </c>
      <c r="J305" s="3"/>
      <c r="K305" s="3">
        <f>VLOOKUP(A305,'BalanceSheet 15-8-19'!$A$11:$CN$476,11,FALSE)</f>
        <v>0</v>
      </c>
      <c r="L305" s="3">
        <f>VLOOKUP(A305,'BalanceSheet 15-8-19'!$A$11:$CN$476,12,FALSE)</f>
        <v>0</v>
      </c>
      <c r="M305" s="3">
        <f>VLOOKUP(A305,'BalanceSheet 15-8-19'!$A$11:$CN$476,13,FALSE)</f>
        <v>0</v>
      </c>
      <c r="N305" s="3">
        <f>VLOOKUP(A305,'BalanceSheet 15-8-19'!$A$11:$CN$476,14,FALSE)</f>
        <v>0</v>
      </c>
      <c r="O305" s="3">
        <f>VLOOKUP(A305,'BalanceSheet 15-8-19'!$A$11:$CN$476,15,FALSE)</f>
        <v>0</v>
      </c>
      <c r="P305" s="3">
        <f>VLOOKUP(A305,'BalanceSheet 15-8-19'!$A$11:$CN$476,16,FALSE)</f>
        <v>0</v>
      </c>
      <c r="Q305" s="3">
        <f>VLOOKUP(A305,'BalanceSheet 15-8-19'!$A$11:$CN$476,17,FALSE)</f>
        <v>0</v>
      </c>
      <c r="R305" s="3">
        <f>VLOOKUP(A305,'BalanceSheet 15-8-19'!$A$11:$CN$476,18,FALSE)</f>
        <v>0</v>
      </c>
      <c r="S305" s="3">
        <f>VLOOKUP(A305,'BalanceSheet 15-8-19'!$A$11:$CN$476,19,FALSE)</f>
        <v>0</v>
      </c>
      <c r="T305" s="3">
        <f>VLOOKUP(A305,'BalanceSheet 15-8-19'!$A$11:$CN$476,20,FALSE)</f>
        <v>0</v>
      </c>
      <c r="U305" s="3">
        <f>VLOOKUP(A305,'BalanceSheet 15-8-19'!$A$11:$CN$476,21,FALSE)</f>
        <v>0</v>
      </c>
      <c r="V305" s="3">
        <f>VLOOKUP(A305,'BalanceSheet 15-8-19'!$A$11:$CN$476,22,FALSE)</f>
        <v>0</v>
      </c>
      <c r="W305" s="3">
        <f>VLOOKUP(A305,'BalanceSheet 15-8-19'!$A$11:$CN$476,23,FALSE)</f>
        <v>0</v>
      </c>
      <c r="X305" s="3">
        <f>VLOOKUP(A305,'BalanceSheet 15-8-19'!$A$11:$CN$476,24,FALSE)</f>
        <v>0</v>
      </c>
      <c r="Y305" s="3">
        <f>VLOOKUP(A305,'BalanceSheet 15-8-19'!$A$11:$CN$476,25,FALSE)</f>
        <v>0</v>
      </c>
      <c r="Z305" s="3">
        <f>VLOOKUP(A305,'BalanceSheet 15-8-19'!$A$11:$CN$476,26,FALSE)</f>
        <v>0</v>
      </c>
      <c r="AA305" s="3">
        <f>VLOOKUP(A305,'BalanceSheet 15-8-19'!$A$11:$CN$476,27,FALSE)</f>
        <v>0</v>
      </c>
      <c r="AB305" s="3">
        <f>VLOOKUP(A305,'BalanceSheet 15-8-19'!$A$11:$CN$476,28,FALSE)</f>
        <v>0</v>
      </c>
      <c r="AC305" s="3">
        <f>VLOOKUP(A305,'BalanceSheet 15-8-19'!$A$11:$CN$476,29,FALSE)</f>
        <v>0</v>
      </c>
      <c r="AD305" s="3">
        <f>VLOOKUP(A305,'BalanceSheet 15-8-19'!$A$11:$CN$476,30,FALSE)</f>
        <v>0</v>
      </c>
      <c r="AE305" s="3">
        <f>VLOOKUP(A305,'BalanceSheet 15-8-19'!$A$11:$CN$476,31,FALSE)</f>
        <v>0</v>
      </c>
      <c r="AF305" s="3">
        <f>VLOOKUP(A305,'BalanceSheet 15-8-19'!$A$11:$CN$476,32,FALSE)</f>
        <v>0</v>
      </c>
      <c r="AG305" s="3">
        <f>VLOOKUP(A305,'BalanceSheet 15-8-19'!$A$11:$CN$476,33,FALSE)</f>
        <v>0</v>
      </c>
      <c r="AH305" s="3">
        <f>VLOOKUP(A305,'BalanceSheet 15-8-19'!$A$11:$CN$476,34,FALSE)</f>
        <v>0</v>
      </c>
      <c r="AI305" s="3">
        <f>VLOOKUP(A305,'BalanceSheet 15-8-19'!$A$11:$CN$476,35,FALSE)</f>
        <v>0</v>
      </c>
      <c r="AJ305" s="3">
        <f>VLOOKUP(A305,'BalanceSheet 15-8-19'!$A$11:$CN$476,36,FALSE)</f>
        <v>0</v>
      </c>
      <c r="AK305" s="3">
        <f>VLOOKUP(A305,'BalanceSheet 15-8-19'!$A$11:$CN$476,37,FALSE)</f>
        <v>0</v>
      </c>
      <c r="AL305" s="3">
        <f>VLOOKUP(A305,'BalanceSheet 15-8-19'!$A$11:$CN$476,38,FALSE)</f>
        <v>0</v>
      </c>
      <c r="AM305" s="3">
        <f>VLOOKUP(A305,'BalanceSheet 15-8-19'!$A$11:$CN$476,39,FALSE)</f>
        <v>0</v>
      </c>
      <c r="AN305" s="3">
        <f>VLOOKUP(A305,'BalanceSheet 15-8-19'!$A$11:$CN$476,40,FALSE)</f>
        <v>0</v>
      </c>
      <c r="AO305" s="3">
        <f>VLOOKUP(A305,'BalanceSheet 15-8-19'!$A$11:$CN$476,41,FALSE)</f>
        <v>0</v>
      </c>
      <c r="AP305" s="3">
        <f>VLOOKUP(A305,'BalanceSheet 15-8-19'!$A$11:$CN$476,42,FALSE)</f>
        <v>0</v>
      </c>
      <c r="AQ305" s="3">
        <f>VLOOKUP(A305,'BalanceSheet 15-8-19'!$A$11:$CN$476,43,FALSE)</f>
        <v>0</v>
      </c>
      <c r="AR305" s="3">
        <f>VLOOKUP(A305,'BalanceSheet 15-8-19'!$A$11:$CN$476,44,FALSE)</f>
        <v>0</v>
      </c>
      <c r="AS305" s="3">
        <f>VLOOKUP(A305,'BalanceSheet 15-8-19'!$A$11:$CN$476,45,FALSE)</f>
        <v>0</v>
      </c>
      <c r="AT305" s="3">
        <f>VLOOKUP(A305,'BalanceSheet 15-8-19'!$A$11:$CN$476,46,FALSE)</f>
        <v>0</v>
      </c>
      <c r="AU305" s="3">
        <f>VLOOKUP(A305,'BalanceSheet 15-8-19'!$A$11:$CN$476,47,FALSE)</f>
        <v>0</v>
      </c>
      <c r="AV305" s="3">
        <f>VLOOKUP(A305,'BalanceSheet 15-8-19'!$A$11:$CN$476,48,FALSE)</f>
        <v>0</v>
      </c>
      <c r="AW305" s="3">
        <f>VLOOKUP(A305,'BalanceSheet 15-8-19'!$A$11:$CN$476,49,FALSE)</f>
        <v>0</v>
      </c>
      <c r="AX305" s="3">
        <f>VLOOKUP(A305,'BalanceSheet 15-8-19'!$A$11:$CN$476,50,FALSE)</f>
        <v>0</v>
      </c>
      <c r="AY305" s="3">
        <f>VLOOKUP(A305,'BalanceSheet 15-8-19'!$A$11:$CN$476,51,FALSE)</f>
        <v>0</v>
      </c>
      <c r="AZ305" s="3">
        <f>VLOOKUP(A305,'BalanceSheet 15-8-19'!$A$11:$CN$476,52,FALSE)</f>
        <v>0</v>
      </c>
      <c r="BA305" s="3">
        <f>VLOOKUP(A305,'BalanceSheet 15-8-19'!$A$11:$CN$476,53,FALSE)</f>
        <v>0</v>
      </c>
      <c r="BB305" s="3">
        <f>VLOOKUP(A305,'BalanceSheet 15-8-19'!$A$11:$CN$476,54,FALSE)</f>
        <v>0</v>
      </c>
      <c r="BC305" s="3">
        <f>VLOOKUP(A305,'BalanceSheet 15-8-19'!$A$11:$CN$476,55,FALSE)</f>
        <v>0</v>
      </c>
      <c r="BD305" s="3">
        <f>VLOOKUP(A305,'BalanceSheet 15-8-19'!$A$11:$CN$476,56,FALSE)</f>
        <v>0</v>
      </c>
      <c r="BE305" s="3">
        <f>VLOOKUP(A305,'BalanceSheet 15-8-19'!$A$11:$CN$476,57,FALSE)</f>
        <v>0</v>
      </c>
      <c r="BF305" s="3">
        <f>VLOOKUP(A305,'BalanceSheet 15-8-19'!$A$11:$CN$476,58,FALSE)</f>
        <v>0</v>
      </c>
      <c r="BG305" s="12">
        <f>VLOOKUP(A305,'BalanceSheet 15-8-19'!$A$11:$CN$476,59,FALSE)</f>
        <v>0</v>
      </c>
      <c r="BH305" s="3">
        <f>VLOOKUP(A305,'BalanceSheet 15-8-19'!$A$11:$CN$476,60,FALSE)</f>
        <v>0</v>
      </c>
      <c r="BI305" s="3">
        <f>VLOOKUP(A305,'BalanceSheet 15-8-19'!$A$11:$CN$476,61,FALSE)</f>
        <v>0</v>
      </c>
      <c r="BJ305" s="3">
        <f>VLOOKUP(A305,'BalanceSheet 15-8-19'!$A$11:$CN$476,62,FALSE)</f>
        <v>0</v>
      </c>
      <c r="BK305" s="3"/>
      <c r="BL305" s="3">
        <f>VLOOKUP(A305,'BalanceSheet 15-8-19'!$A$11:$CN$476,64,FALSE)</f>
        <v>0</v>
      </c>
      <c r="BM305" s="3">
        <f>VLOOKUP(A305,'BalanceSheet 15-8-19'!$A$11:$CN$476,65,FALSE)</f>
        <v>0</v>
      </c>
      <c r="BN305" s="3">
        <f>VLOOKUP(A305,'BalanceSheet 15-8-19'!$A$11:$CN$476,66,FALSE)</f>
        <v>0</v>
      </c>
      <c r="BO305" s="3">
        <f>VLOOKUP(A305,'BalanceSheet 15-8-19'!$A$11:$CN$476,67,FALSE)</f>
        <v>0</v>
      </c>
      <c r="BP305" s="3">
        <f>VLOOKUP(A305,'BalanceSheet 15-8-19'!$A$11:$CN$476,68,FALSE)</f>
        <v>0</v>
      </c>
      <c r="BQ305" s="3">
        <f>VLOOKUP(A305,'BalanceSheet 15-8-19'!$A$11:$CN$476,69,FALSE)</f>
        <v>0</v>
      </c>
      <c r="BR305" s="3">
        <f>VLOOKUP(A305,'BalanceSheet 15-8-19'!$A$11:$CN$476,70,FALSE)</f>
        <v>0</v>
      </c>
      <c r="BS305" s="3">
        <f>VLOOKUP(A305,'BalanceSheet 15-8-19'!$A$11:$CN$476,71,FALSE)</f>
        <v>0</v>
      </c>
      <c r="BT305" s="3">
        <f>VLOOKUP(A305,'BalanceSheet 15-8-19'!$A$11:$CN$476,72,FALSE)</f>
        <v>0</v>
      </c>
      <c r="BU305" s="3">
        <f>VLOOKUP(A305,'BalanceSheet 15-8-19'!$A$11:$CN$476,73,FALSE)</f>
        <v>0</v>
      </c>
      <c r="BV305" s="3">
        <f>VLOOKUP(A305,'BalanceSheet 15-8-19'!$A$11:$CN$476,74,FALSE)</f>
        <v>0</v>
      </c>
      <c r="BW305" s="3">
        <f>VLOOKUP(A305,'BalanceSheet 15-8-19'!$A$11:$CN$476,75,FALSE)</f>
        <v>0</v>
      </c>
      <c r="BX305" s="3">
        <f>VLOOKUP(A305,'BalanceSheet 15-8-19'!$A$11:$CN$476,76,FALSE)</f>
        <v>0</v>
      </c>
      <c r="BY305" s="3">
        <f>VLOOKUP(A305,'BalanceSheet 15-8-19'!$A$11:$CN$476,77,FALSE)</f>
        <v>0</v>
      </c>
      <c r="BZ305" s="3">
        <f>VLOOKUP(A305,'BalanceSheet 15-8-19'!$A$11:$CN$476,78,FALSE)</f>
        <v>0</v>
      </c>
      <c r="CA305" s="3">
        <f>VLOOKUP(A305,'BalanceSheet 15-8-19'!$A$11:$CN$476,79,FALSE)</f>
        <v>0</v>
      </c>
      <c r="CB305" s="3">
        <f>VLOOKUP(A305,'BalanceSheet 15-8-19'!$A$11:$CN$476,80,FALSE)</f>
        <v>0</v>
      </c>
      <c r="CC305" s="3">
        <f>VLOOKUP(A305,'BalanceSheet 15-8-19'!$A$11:$CN$476,81,FALSE)</f>
        <v>0</v>
      </c>
      <c r="CD305" s="3">
        <f>VLOOKUP(A305,'BalanceSheet 15-8-19'!$A$11:$CN$476,82,FALSE)</f>
        <v>0</v>
      </c>
      <c r="CE305" s="3">
        <f>VLOOKUP(A305,'BalanceSheet 15-8-19'!$A$11:$CN$476,83,FALSE)</f>
        <v>0</v>
      </c>
      <c r="CF305" s="3">
        <f>VLOOKUP(A305,'BalanceSheet 15-8-19'!$A$11:$CN$476,84,FALSE)</f>
        <v>0</v>
      </c>
      <c r="CG305" s="3">
        <f>VLOOKUP(A305,'BalanceSheet 15-8-19'!$A$11:$CN$476,85,FALSE)</f>
        <v>0</v>
      </c>
      <c r="CH305" s="3">
        <f>VLOOKUP(A305,'BalanceSheet 15-8-19'!$A$11:$CN$476,86,FALSE)</f>
        <v>0</v>
      </c>
      <c r="CI305" s="3">
        <f>VLOOKUP(A305,'BalanceSheet 15-8-19'!$A$11:$CN$476,87,FALSE)</f>
        <v>0</v>
      </c>
      <c r="CJ305" s="3">
        <f>VLOOKUP(A305,'BalanceSheet 15-8-19'!$A$11:$CN$476,88,FALSE)</f>
        <v>0</v>
      </c>
      <c r="CK305" s="3">
        <f>VLOOKUP(A305,'BalanceSheet 15-8-19'!$A$11:$CN$476,89,FALSE)</f>
        <v>0</v>
      </c>
      <c r="CL305" s="3">
        <f>VLOOKUP(A305,'BalanceSheet 15-8-19'!$A$11:$CN$476,90,FALSE)</f>
        <v>0</v>
      </c>
      <c r="CM305" s="3">
        <f>VLOOKUP(A305,'BalanceSheet 15-8-19'!$A$11:$CN$476,91,FALSE)</f>
        <v>0</v>
      </c>
      <c r="CN305" s="3">
        <f>VLOOKUP(A305,'BalanceSheet 15-8-19'!$A$11:$CS$476,92,FALSE)</f>
        <v>0</v>
      </c>
      <c r="CO305" s="3">
        <f>VLOOKUP(A305,'BalanceSheet 15-8-19'!$A$11:$CS$476,93,FALSE)</f>
        <v>0</v>
      </c>
      <c r="CP305" s="3">
        <f>VLOOKUP(A305,'BalanceSheet 15-8-19'!$A$11:$CS$476,94,FALSE)</f>
        <v>0</v>
      </c>
      <c r="CQ305" s="3">
        <f>VLOOKUP(A305,'BalanceSheet 15-8-19'!$A$11:$CS$476,95,FALSE)</f>
        <v>0</v>
      </c>
      <c r="CR305" s="3">
        <f>VLOOKUP(A305,'BalanceSheet 15-8-19'!$A$11:$CS$476,96,FALSE)</f>
        <v>0</v>
      </c>
      <c r="CS305" s="3">
        <f t="shared" si="26"/>
        <v>0</v>
      </c>
      <c r="CU305" s="19">
        <f>CS305-('BalanceSheet 15-8-19'!CS305-'BalanceSheet 15-8-19'!CV305-'BalanceSheet 15-8-19'!CW305)</f>
        <v>0</v>
      </c>
      <c r="CW305" s="132">
        <f t="shared" si="27"/>
        <v>0</v>
      </c>
      <c r="CZ305" s="148">
        <f>HLOOKUP(A305,CJE!$I$5:$TV$2054,2050, FALSE)</f>
        <v>0</v>
      </c>
      <c r="DB305" s="148">
        <f t="shared" si="28"/>
        <v>0</v>
      </c>
    </row>
    <row r="306" spans="1:106" x14ac:dyDescent="0.2">
      <c r="A306" s="3" t="str">
        <f>'BalanceSheet 15-8-19'!A306</f>
        <v>300-102-17 - Archibase</v>
      </c>
      <c r="B306" s="3">
        <f>VLOOKUP(A306,'BalanceSheet 15-8-19'!$A$11:$CN$476,2,FALSE)</f>
        <v>0</v>
      </c>
      <c r="C306" s="3">
        <f>VLOOKUP(A306,'BalanceSheet 15-8-19'!$A$11:$CN$476,3,FALSE)</f>
        <v>0</v>
      </c>
      <c r="D306" s="3">
        <f>VLOOKUP(A306,'BalanceSheet 15-8-19'!$A$11:$CN$476,4,FALSE)</f>
        <v>0</v>
      </c>
      <c r="E306" s="3">
        <f>VLOOKUP(A306,'BalanceSheet 15-8-19'!$A$11:$CN$476,5,FALSE)</f>
        <v>0</v>
      </c>
      <c r="F306" s="3">
        <f>VLOOKUP(A306,'BalanceSheet 15-8-19'!$A$11:$CN$476,6,FALSE)</f>
        <v>0</v>
      </c>
      <c r="G306" s="3">
        <f>VLOOKUP(A306,'BalanceSheet 15-8-19'!$A$11:$CN$476,7,FALSE)</f>
        <v>0</v>
      </c>
      <c r="H306" s="3">
        <f>VLOOKUP(A306,'BalanceSheet 15-8-19'!$A$11:$CN$476,8,FALSE)</f>
        <v>0</v>
      </c>
      <c r="I306" s="3">
        <f>VLOOKUP(A306,'BalanceSheet 15-8-19'!$A$11:$CN$476,9,FALSE)</f>
        <v>0</v>
      </c>
      <c r="J306" s="3"/>
      <c r="K306" s="3">
        <f>VLOOKUP(A306,'BalanceSheet 15-8-19'!$A$11:$CN$476,11,FALSE)</f>
        <v>0</v>
      </c>
      <c r="L306" s="3">
        <f>VLOOKUP(A306,'BalanceSheet 15-8-19'!$A$11:$CN$476,12,FALSE)</f>
        <v>0</v>
      </c>
      <c r="M306" s="3">
        <f>VLOOKUP(A306,'BalanceSheet 15-8-19'!$A$11:$CN$476,13,FALSE)</f>
        <v>0</v>
      </c>
      <c r="N306" s="3">
        <f>VLOOKUP(A306,'BalanceSheet 15-8-19'!$A$11:$CN$476,14,FALSE)</f>
        <v>0</v>
      </c>
      <c r="O306" s="3">
        <f>VLOOKUP(A306,'BalanceSheet 15-8-19'!$A$11:$CN$476,15,FALSE)</f>
        <v>0</v>
      </c>
      <c r="P306" s="3">
        <f>VLOOKUP(A306,'BalanceSheet 15-8-19'!$A$11:$CN$476,16,FALSE)</f>
        <v>0</v>
      </c>
      <c r="Q306" s="3">
        <f>VLOOKUP(A306,'BalanceSheet 15-8-19'!$A$11:$CN$476,17,FALSE)</f>
        <v>0</v>
      </c>
      <c r="R306" s="3">
        <f>VLOOKUP(A306,'BalanceSheet 15-8-19'!$A$11:$CN$476,18,FALSE)</f>
        <v>0</v>
      </c>
      <c r="S306" s="3">
        <f>VLOOKUP(A306,'BalanceSheet 15-8-19'!$A$11:$CN$476,19,FALSE)</f>
        <v>0</v>
      </c>
      <c r="T306" s="3">
        <f>VLOOKUP(A306,'BalanceSheet 15-8-19'!$A$11:$CN$476,20,FALSE)</f>
        <v>0</v>
      </c>
      <c r="U306" s="3">
        <f>VLOOKUP(A306,'BalanceSheet 15-8-19'!$A$11:$CN$476,21,FALSE)</f>
        <v>0</v>
      </c>
      <c r="V306" s="3">
        <f>VLOOKUP(A306,'BalanceSheet 15-8-19'!$A$11:$CN$476,22,FALSE)</f>
        <v>0</v>
      </c>
      <c r="W306" s="3">
        <f>VLOOKUP(A306,'BalanceSheet 15-8-19'!$A$11:$CN$476,23,FALSE)</f>
        <v>0</v>
      </c>
      <c r="X306" s="3">
        <f>VLOOKUP(A306,'BalanceSheet 15-8-19'!$A$11:$CN$476,24,FALSE)</f>
        <v>0</v>
      </c>
      <c r="Y306" s="3">
        <f>VLOOKUP(A306,'BalanceSheet 15-8-19'!$A$11:$CN$476,25,FALSE)</f>
        <v>0</v>
      </c>
      <c r="Z306" s="3">
        <f>VLOOKUP(A306,'BalanceSheet 15-8-19'!$A$11:$CN$476,26,FALSE)</f>
        <v>0</v>
      </c>
      <c r="AA306" s="3">
        <f>VLOOKUP(A306,'BalanceSheet 15-8-19'!$A$11:$CN$476,27,FALSE)</f>
        <v>0</v>
      </c>
      <c r="AB306" s="3">
        <f>VLOOKUP(A306,'BalanceSheet 15-8-19'!$A$11:$CN$476,28,FALSE)</f>
        <v>0</v>
      </c>
      <c r="AC306" s="3">
        <f>VLOOKUP(A306,'BalanceSheet 15-8-19'!$A$11:$CN$476,29,FALSE)</f>
        <v>0</v>
      </c>
      <c r="AD306" s="3">
        <f>VLOOKUP(A306,'BalanceSheet 15-8-19'!$A$11:$CN$476,30,FALSE)</f>
        <v>0</v>
      </c>
      <c r="AE306" s="3">
        <f>VLOOKUP(A306,'BalanceSheet 15-8-19'!$A$11:$CN$476,31,FALSE)</f>
        <v>0</v>
      </c>
      <c r="AF306" s="3">
        <f>VLOOKUP(A306,'BalanceSheet 15-8-19'!$A$11:$CN$476,32,FALSE)</f>
        <v>0</v>
      </c>
      <c r="AG306" s="3">
        <f>VLOOKUP(A306,'BalanceSheet 15-8-19'!$A$11:$CN$476,33,FALSE)</f>
        <v>0</v>
      </c>
      <c r="AH306" s="3">
        <f>VLOOKUP(A306,'BalanceSheet 15-8-19'!$A$11:$CN$476,34,FALSE)</f>
        <v>0</v>
      </c>
      <c r="AI306" s="3">
        <f>VLOOKUP(A306,'BalanceSheet 15-8-19'!$A$11:$CN$476,35,FALSE)</f>
        <v>0</v>
      </c>
      <c r="AJ306" s="3">
        <f>VLOOKUP(A306,'BalanceSheet 15-8-19'!$A$11:$CN$476,36,FALSE)</f>
        <v>0</v>
      </c>
      <c r="AK306" s="3">
        <f>VLOOKUP(A306,'BalanceSheet 15-8-19'!$A$11:$CN$476,37,FALSE)</f>
        <v>0</v>
      </c>
      <c r="AL306" s="3">
        <f>VLOOKUP(A306,'BalanceSheet 15-8-19'!$A$11:$CN$476,38,FALSE)</f>
        <v>0</v>
      </c>
      <c r="AM306" s="3">
        <f>VLOOKUP(A306,'BalanceSheet 15-8-19'!$A$11:$CN$476,39,FALSE)</f>
        <v>0</v>
      </c>
      <c r="AN306" s="3">
        <f>VLOOKUP(A306,'BalanceSheet 15-8-19'!$A$11:$CN$476,40,FALSE)</f>
        <v>0</v>
      </c>
      <c r="AO306" s="3">
        <f>VLOOKUP(A306,'BalanceSheet 15-8-19'!$A$11:$CN$476,41,FALSE)</f>
        <v>0</v>
      </c>
      <c r="AP306" s="3">
        <f>VLOOKUP(A306,'BalanceSheet 15-8-19'!$A$11:$CN$476,42,FALSE)</f>
        <v>0</v>
      </c>
      <c r="AQ306" s="3">
        <f>VLOOKUP(A306,'BalanceSheet 15-8-19'!$A$11:$CN$476,43,FALSE)</f>
        <v>0</v>
      </c>
      <c r="AR306" s="3">
        <f>VLOOKUP(A306,'BalanceSheet 15-8-19'!$A$11:$CN$476,44,FALSE)</f>
        <v>0</v>
      </c>
      <c r="AS306" s="3">
        <f>VLOOKUP(A306,'BalanceSheet 15-8-19'!$A$11:$CN$476,45,FALSE)</f>
        <v>0</v>
      </c>
      <c r="AT306" s="3">
        <f>VLOOKUP(A306,'BalanceSheet 15-8-19'!$A$11:$CN$476,46,FALSE)</f>
        <v>0</v>
      </c>
      <c r="AU306" s="3">
        <f>VLOOKUP(A306,'BalanceSheet 15-8-19'!$A$11:$CN$476,47,FALSE)</f>
        <v>0</v>
      </c>
      <c r="AV306" s="3">
        <f>VLOOKUP(A306,'BalanceSheet 15-8-19'!$A$11:$CN$476,48,FALSE)</f>
        <v>0</v>
      </c>
      <c r="AW306" s="3">
        <f>VLOOKUP(A306,'BalanceSheet 15-8-19'!$A$11:$CN$476,49,FALSE)</f>
        <v>0</v>
      </c>
      <c r="AX306" s="3">
        <f>VLOOKUP(A306,'BalanceSheet 15-8-19'!$A$11:$CN$476,50,FALSE)</f>
        <v>0</v>
      </c>
      <c r="AY306" s="3">
        <f>VLOOKUP(A306,'BalanceSheet 15-8-19'!$A$11:$CN$476,51,FALSE)</f>
        <v>0</v>
      </c>
      <c r="AZ306" s="3">
        <f>VLOOKUP(A306,'BalanceSheet 15-8-19'!$A$11:$CN$476,52,FALSE)</f>
        <v>0</v>
      </c>
      <c r="BA306" s="3">
        <f>VLOOKUP(A306,'BalanceSheet 15-8-19'!$A$11:$CN$476,53,FALSE)</f>
        <v>0</v>
      </c>
      <c r="BB306" s="3">
        <f>VLOOKUP(A306,'BalanceSheet 15-8-19'!$A$11:$CN$476,54,FALSE)</f>
        <v>0</v>
      </c>
      <c r="BC306" s="3">
        <f>VLOOKUP(A306,'BalanceSheet 15-8-19'!$A$11:$CN$476,55,FALSE)</f>
        <v>0</v>
      </c>
      <c r="BD306" s="3">
        <f>VLOOKUP(A306,'BalanceSheet 15-8-19'!$A$11:$CN$476,56,FALSE)</f>
        <v>0</v>
      </c>
      <c r="BE306" s="3">
        <f>VLOOKUP(A306,'BalanceSheet 15-8-19'!$A$11:$CN$476,57,FALSE)</f>
        <v>0</v>
      </c>
      <c r="BF306" s="3">
        <f>VLOOKUP(A306,'BalanceSheet 15-8-19'!$A$11:$CN$476,58,FALSE)</f>
        <v>0</v>
      </c>
      <c r="BG306" s="12">
        <f>VLOOKUP(A306,'BalanceSheet 15-8-19'!$A$11:$CN$476,59,FALSE)</f>
        <v>0</v>
      </c>
      <c r="BH306" s="3">
        <f>VLOOKUP(A306,'BalanceSheet 15-8-19'!$A$11:$CN$476,60,FALSE)</f>
        <v>0</v>
      </c>
      <c r="BI306" s="3">
        <f>VLOOKUP(A306,'BalanceSheet 15-8-19'!$A$11:$CN$476,61,FALSE)</f>
        <v>0</v>
      </c>
      <c r="BJ306" s="3">
        <f>VLOOKUP(A306,'BalanceSheet 15-8-19'!$A$11:$CN$476,62,FALSE)</f>
        <v>0</v>
      </c>
      <c r="BK306" s="3"/>
      <c r="BL306" s="3">
        <f>VLOOKUP(A306,'BalanceSheet 15-8-19'!$A$11:$CN$476,64,FALSE)</f>
        <v>0</v>
      </c>
      <c r="BM306" s="3">
        <f>VLOOKUP(A306,'BalanceSheet 15-8-19'!$A$11:$CN$476,65,FALSE)</f>
        <v>0</v>
      </c>
      <c r="BN306" s="3">
        <f>VLOOKUP(A306,'BalanceSheet 15-8-19'!$A$11:$CN$476,66,FALSE)</f>
        <v>0</v>
      </c>
      <c r="BO306" s="3">
        <f>VLOOKUP(A306,'BalanceSheet 15-8-19'!$A$11:$CN$476,67,FALSE)</f>
        <v>0</v>
      </c>
      <c r="BP306" s="3">
        <f>VLOOKUP(A306,'BalanceSheet 15-8-19'!$A$11:$CN$476,68,FALSE)</f>
        <v>0</v>
      </c>
      <c r="BQ306" s="3">
        <f>VLOOKUP(A306,'BalanceSheet 15-8-19'!$A$11:$CN$476,69,FALSE)</f>
        <v>0</v>
      </c>
      <c r="BR306" s="3">
        <f>VLOOKUP(A306,'BalanceSheet 15-8-19'!$A$11:$CN$476,70,FALSE)</f>
        <v>0</v>
      </c>
      <c r="BS306" s="3">
        <f>VLOOKUP(A306,'BalanceSheet 15-8-19'!$A$11:$CN$476,71,FALSE)</f>
        <v>0</v>
      </c>
      <c r="BT306" s="3">
        <f>VLOOKUP(A306,'BalanceSheet 15-8-19'!$A$11:$CN$476,72,FALSE)</f>
        <v>0</v>
      </c>
      <c r="BU306" s="3">
        <f>VLOOKUP(A306,'BalanceSheet 15-8-19'!$A$11:$CN$476,73,FALSE)</f>
        <v>0</v>
      </c>
      <c r="BV306" s="3">
        <f>VLOOKUP(A306,'BalanceSheet 15-8-19'!$A$11:$CN$476,74,FALSE)</f>
        <v>0</v>
      </c>
      <c r="BW306" s="3">
        <f>VLOOKUP(A306,'BalanceSheet 15-8-19'!$A$11:$CN$476,75,FALSE)</f>
        <v>0</v>
      </c>
      <c r="BX306" s="3">
        <f>VLOOKUP(A306,'BalanceSheet 15-8-19'!$A$11:$CN$476,76,FALSE)</f>
        <v>0</v>
      </c>
      <c r="BY306" s="3">
        <f>VLOOKUP(A306,'BalanceSheet 15-8-19'!$A$11:$CN$476,77,FALSE)</f>
        <v>0</v>
      </c>
      <c r="BZ306" s="3">
        <f>VLOOKUP(A306,'BalanceSheet 15-8-19'!$A$11:$CN$476,78,FALSE)</f>
        <v>0</v>
      </c>
      <c r="CA306" s="3">
        <f>VLOOKUP(A306,'BalanceSheet 15-8-19'!$A$11:$CN$476,79,FALSE)</f>
        <v>0</v>
      </c>
      <c r="CB306" s="3">
        <f>VLOOKUP(A306,'BalanceSheet 15-8-19'!$A$11:$CN$476,80,FALSE)</f>
        <v>0</v>
      </c>
      <c r="CC306" s="3">
        <f>VLOOKUP(A306,'BalanceSheet 15-8-19'!$A$11:$CN$476,81,FALSE)</f>
        <v>0</v>
      </c>
      <c r="CD306" s="3">
        <f>VLOOKUP(A306,'BalanceSheet 15-8-19'!$A$11:$CN$476,82,FALSE)</f>
        <v>0</v>
      </c>
      <c r="CE306" s="3">
        <f>VLOOKUP(A306,'BalanceSheet 15-8-19'!$A$11:$CN$476,83,FALSE)</f>
        <v>0</v>
      </c>
      <c r="CF306" s="3">
        <f>VLOOKUP(A306,'BalanceSheet 15-8-19'!$A$11:$CN$476,84,FALSE)</f>
        <v>0</v>
      </c>
      <c r="CG306" s="3">
        <f>VLOOKUP(A306,'BalanceSheet 15-8-19'!$A$11:$CN$476,85,FALSE)</f>
        <v>0</v>
      </c>
      <c r="CH306" s="3">
        <f>VLOOKUP(A306,'BalanceSheet 15-8-19'!$A$11:$CN$476,86,FALSE)</f>
        <v>0</v>
      </c>
      <c r="CI306" s="3">
        <f>VLOOKUP(A306,'BalanceSheet 15-8-19'!$A$11:$CN$476,87,FALSE)</f>
        <v>0</v>
      </c>
      <c r="CJ306" s="3">
        <f>VLOOKUP(A306,'BalanceSheet 15-8-19'!$A$11:$CN$476,88,FALSE)</f>
        <v>0</v>
      </c>
      <c r="CK306" s="3">
        <f>VLOOKUP(A306,'BalanceSheet 15-8-19'!$A$11:$CN$476,89,FALSE)</f>
        <v>0</v>
      </c>
      <c r="CL306" s="3">
        <f>VLOOKUP(A306,'BalanceSheet 15-8-19'!$A$11:$CN$476,90,FALSE)</f>
        <v>0</v>
      </c>
      <c r="CM306" s="3">
        <f>VLOOKUP(A306,'BalanceSheet 15-8-19'!$A$11:$CN$476,91,FALSE)</f>
        <v>0</v>
      </c>
      <c r="CN306" s="3">
        <f>VLOOKUP(A306,'BalanceSheet 15-8-19'!$A$11:$CS$476,92,FALSE)</f>
        <v>0</v>
      </c>
      <c r="CO306" s="3">
        <f>VLOOKUP(A306,'BalanceSheet 15-8-19'!$A$11:$CS$476,93,FALSE)</f>
        <v>0</v>
      </c>
      <c r="CP306" s="3">
        <f>VLOOKUP(A306,'BalanceSheet 15-8-19'!$A$11:$CS$476,94,FALSE)</f>
        <v>0</v>
      </c>
      <c r="CQ306" s="3">
        <f>VLOOKUP(A306,'BalanceSheet 15-8-19'!$A$11:$CS$476,95,FALSE)</f>
        <v>0</v>
      </c>
      <c r="CR306" s="3">
        <f>VLOOKUP(A306,'BalanceSheet 15-8-19'!$A$11:$CS$476,96,FALSE)</f>
        <v>0</v>
      </c>
      <c r="CS306" s="3">
        <f t="shared" si="26"/>
        <v>0</v>
      </c>
      <c r="CU306" s="19">
        <f>CS306-('BalanceSheet 15-8-19'!CS306-'BalanceSheet 15-8-19'!CV306-'BalanceSheet 15-8-19'!CW306)</f>
        <v>0</v>
      </c>
      <c r="CW306" s="132">
        <f t="shared" si="27"/>
        <v>0</v>
      </c>
      <c r="CZ306" s="148">
        <f>HLOOKUP(A306,CJE!$I$5:$TV$2054,2050, FALSE)</f>
        <v>0</v>
      </c>
      <c r="DB306" s="148">
        <f t="shared" si="28"/>
        <v>0</v>
      </c>
    </row>
    <row r="307" spans="1:106" x14ac:dyDescent="0.2">
      <c r="A307" s="3" t="str">
        <f>'BalanceSheet 15-8-19'!A307</f>
        <v>300-102-21 - ACROSS</v>
      </c>
      <c r="B307" s="3">
        <f>VLOOKUP(A307,'BalanceSheet 15-8-19'!$A$11:$CN$476,2,FALSE)</f>
        <v>0</v>
      </c>
      <c r="C307" s="3">
        <f>VLOOKUP(A307,'BalanceSheet 15-8-19'!$A$11:$CN$476,3,FALSE)</f>
        <v>0</v>
      </c>
      <c r="D307" s="3">
        <f>VLOOKUP(A307,'BalanceSheet 15-8-19'!$A$11:$CN$476,4,FALSE)</f>
        <v>0</v>
      </c>
      <c r="E307" s="3">
        <f>VLOOKUP(A307,'BalanceSheet 15-8-19'!$A$11:$CN$476,5,FALSE)</f>
        <v>0</v>
      </c>
      <c r="F307" s="3">
        <f>VLOOKUP(A307,'BalanceSheet 15-8-19'!$A$11:$CN$476,6,FALSE)</f>
        <v>0</v>
      </c>
      <c r="G307" s="3">
        <f>VLOOKUP(A307,'BalanceSheet 15-8-19'!$A$11:$CN$476,7,FALSE)</f>
        <v>0</v>
      </c>
      <c r="H307" s="3">
        <f>VLOOKUP(A307,'BalanceSheet 15-8-19'!$A$11:$CN$476,8,FALSE)</f>
        <v>0</v>
      </c>
      <c r="I307" s="3">
        <f>VLOOKUP(A307,'BalanceSheet 15-8-19'!$A$11:$CN$476,9,FALSE)</f>
        <v>0</v>
      </c>
      <c r="J307" s="3"/>
      <c r="K307" s="3">
        <f>VLOOKUP(A307,'BalanceSheet 15-8-19'!$A$11:$CN$476,11,FALSE)</f>
        <v>0</v>
      </c>
      <c r="L307" s="3">
        <f>VLOOKUP(A307,'BalanceSheet 15-8-19'!$A$11:$CN$476,12,FALSE)</f>
        <v>0</v>
      </c>
      <c r="M307" s="3">
        <f>VLOOKUP(A307,'BalanceSheet 15-8-19'!$A$11:$CN$476,13,FALSE)</f>
        <v>0</v>
      </c>
      <c r="N307" s="3">
        <f>VLOOKUP(A307,'BalanceSheet 15-8-19'!$A$11:$CN$476,14,FALSE)</f>
        <v>0</v>
      </c>
      <c r="O307" s="3">
        <f>VLOOKUP(A307,'BalanceSheet 15-8-19'!$A$11:$CN$476,15,FALSE)</f>
        <v>0</v>
      </c>
      <c r="P307" s="3">
        <f>VLOOKUP(A307,'BalanceSheet 15-8-19'!$A$11:$CN$476,16,FALSE)</f>
        <v>0</v>
      </c>
      <c r="Q307" s="3">
        <f>VLOOKUP(A307,'BalanceSheet 15-8-19'!$A$11:$CN$476,17,FALSE)</f>
        <v>0</v>
      </c>
      <c r="R307" s="3">
        <f>VLOOKUP(A307,'BalanceSheet 15-8-19'!$A$11:$CN$476,18,FALSE)</f>
        <v>0</v>
      </c>
      <c r="S307" s="3">
        <f>VLOOKUP(A307,'BalanceSheet 15-8-19'!$A$11:$CN$476,19,FALSE)</f>
        <v>0</v>
      </c>
      <c r="T307" s="3">
        <f>VLOOKUP(A307,'BalanceSheet 15-8-19'!$A$11:$CN$476,20,FALSE)</f>
        <v>0</v>
      </c>
      <c r="U307" s="3">
        <f>VLOOKUP(A307,'BalanceSheet 15-8-19'!$A$11:$CN$476,21,FALSE)</f>
        <v>0</v>
      </c>
      <c r="V307" s="3">
        <f>VLOOKUP(A307,'BalanceSheet 15-8-19'!$A$11:$CN$476,22,FALSE)</f>
        <v>0</v>
      </c>
      <c r="W307" s="3">
        <f>VLOOKUP(A307,'BalanceSheet 15-8-19'!$A$11:$CN$476,23,FALSE)</f>
        <v>0</v>
      </c>
      <c r="X307" s="3">
        <f>VLOOKUP(A307,'BalanceSheet 15-8-19'!$A$11:$CN$476,24,FALSE)</f>
        <v>0</v>
      </c>
      <c r="Y307" s="3">
        <f>VLOOKUP(A307,'BalanceSheet 15-8-19'!$A$11:$CN$476,25,FALSE)</f>
        <v>0</v>
      </c>
      <c r="Z307" s="3">
        <f>VLOOKUP(A307,'BalanceSheet 15-8-19'!$A$11:$CN$476,26,FALSE)</f>
        <v>0</v>
      </c>
      <c r="AA307" s="3">
        <f>VLOOKUP(A307,'BalanceSheet 15-8-19'!$A$11:$CN$476,27,FALSE)</f>
        <v>0</v>
      </c>
      <c r="AB307" s="3">
        <f>VLOOKUP(A307,'BalanceSheet 15-8-19'!$A$11:$CN$476,28,FALSE)</f>
        <v>0</v>
      </c>
      <c r="AC307" s="3">
        <f>VLOOKUP(A307,'BalanceSheet 15-8-19'!$A$11:$CN$476,29,FALSE)</f>
        <v>0</v>
      </c>
      <c r="AD307" s="3">
        <f>VLOOKUP(A307,'BalanceSheet 15-8-19'!$A$11:$CN$476,30,FALSE)</f>
        <v>0</v>
      </c>
      <c r="AE307" s="3">
        <f>VLOOKUP(A307,'BalanceSheet 15-8-19'!$A$11:$CN$476,31,FALSE)</f>
        <v>0</v>
      </c>
      <c r="AF307" s="3">
        <f>VLOOKUP(A307,'BalanceSheet 15-8-19'!$A$11:$CN$476,32,FALSE)</f>
        <v>0</v>
      </c>
      <c r="AG307" s="3">
        <f>VLOOKUP(A307,'BalanceSheet 15-8-19'!$A$11:$CN$476,33,FALSE)</f>
        <v>0</v>
      </c>
      <c r="AH307" s="3">
        <f>VLOOKUP(A307,'BalanceSheet 15-8-19'!$A$11:$CN$476,34,FALSE)</f>
        <v>0</v>
      </c>
      <c r="AI307" s="3">
        <f>VLOOKUP(A307,'BalanceSheet 15-8-19'!$A$11:$CN$476,35,FALSE)</f>
        <v>0</v>
      </c>
      <c r="AJ307" s="3">
        <f>VLOOKUP(A307,'BalanceSheet 15-8-19'!$A$11:$CN$476,36,FALSE)</f>
        <v>0</v>
      </c>
      <c r="AK307" s="3">
        <f>VLOOKUP(A307,'BalanceSheet 15-8-19'!$A$11:$CN$476,37,FALSE)</f>
        <v>0</v>
      </c>
      <c r="AL307" s="3">
        <f>VLOOKUP(A307,'BalanceSheet 15-8-19'!$A$11:$CN$476,38,FALSE)</f>
        <v>0</v>
      </c>
      <c r="AM307" s="3">
        <f>VLOOKUP(A307,'BalanceSheet 15-8-19'!$A$11:$CN$476,39,FALSE)</f>
        <v>0</v>
      </c>
      <c r="AN307" s="3">
        <f>VLOOKUP(A307,'BalanceSheet 15-8-19'!$A$11:$CN$476,40,FALSE)</f>
        <v>0</v>
      </c>
      <c r="AO307" s="3">
        <f>VLOOKUP(A307,'BalanceSheet 15-8-19'!$A$11:$CN$476,41,FALSE)</f>
        <v>0</v>
      </c>
      <c r="AP307" s="3">
        <f>VLOOKUP(A307,'BalanceSheet 15-8-19'!$A$11:$CN$476,42,FALSE)</f>
        <v>0</v>
      </c>
      <c r="AQ307" s="3">
        <f>VLOOKUP(A307,'BalanceSheet 15-8-19'!$A$11:$CN$476,43,FALSE)</f>
        <v>0</v>
      </c>
      <c r="AR307" s="3">
        <f>VLOOKUP(A307,'BalanceSheet 15-8-19'!$A$11:$CN$476,44,FALSE)</f>
        <v>0</v>
      </c>
      <c r="AS307" s="3">
        <f>VLOOKUP(A307,'BalanceSheet 15-8-19'!$A$11:$CN$476,45,FALSE)</f>
        <v>0</v>
      </c>
      <c r="AT307" s="3">
        <f>VLOOKUP(A307,'BalanceSheet 15-8-19'!$A$11:$CN$476,46,FALSE)</f>
        <v>0</v>
      </c>
      <c r="AU307" s="3">
        <f>VLOOKUP(A307,'BalanceSheet 15-8-19'!$A$11:$CN$476,47,FALSE)</f>
        <v>0</v>
      </c>
      <c r="AV307" s="3">
        <f>VLOOKUP(A307,'BalanceSheet 15-8-19'!$A$11:$CN$476,48,FALSE)</f>
        <v>0</v>
      </c>
      <c r="AW307" s="3">
        <f>VLOOKUP(A307,'BalanceSheet 15-8-19'!$A$11:$CN$476,49,FALSE)</f>
        <v>0</v>
      </c>
      <c r="AX307" s="3">
        <f>VLOOKUP(A307,'BalanceSheet 15-8-19'!$A$11:$CN$476,50,FALSE)</f>
        <v>0</v>
      </c>
      <c r="AY307" s="3">
        <f>VLOOKUP(A307,'BalanceSheet 15-8-19'!$A$11:$CN$476,51,FALSE)</f>
        <v>0</v>
      </c>
      <c r="AZ307" s="3">
        <f>VLOOKUP(A307,'BalanceSheet 15-8-19'!$A$11:$CN$476,52,FALSE)</f>
        <v>0</v>
      </c>
      <c r="BA307" s="3">
        <f>VLOOKUP(A307,'BalanceSheet 15-8-19'!$A$11:$CN$476,53,FALSE)</f>
        <v>0</v>
      </c>
      <c r="BB307" s="3">
        <f>VLOOKUP(A307,'BalanceSheet 15-8-19'!$A$11:$CN$476,54,FALSE)</f>
        <v>0</v>
      </c>
      <c r="BC307" s="3">
        <f>VLOOKUP(A307,'BalanceSheet 15-8-19'!$A$11:$CN$476,55,FALSE)</f>
        <v>0</v>
      </c>
      <c r="BD307" s="3">
        <f>VLOOKUP(A307,'BalanceSheet 15-8-19'!$A$11:$CN$476,56,FALSE)</f>
        <v>0</v>
      </c>
      <c r="BE307" s="3">
        <f>VLOOKUP(A307,'BalanceSheet 15-8-19'!$A$11:$CN$476,57,FALSE)</f>
        <v>0</v>
      </c>
      <c r="BF307" s="3">
        <f>VLOOKUP(A307,'BalanceSheet 15-8-19'!$A$11:$CN$476,58,FALSE)</f>
        <v>0</v>
      </c>
      <c r="BG307" s="12">
        <f>VLOOKUP(A307,'BalanceSheet 15-8-19'!$A$11:$CN$476,59,FALSE)</f>
        <v>0</v>
      </c>
      <c r="BH307" s="3">
        <f>VLOOKUP(A307,'BalanceSheet 15-8-19'!$A$11:$CN$476,60,FALSE)</f>
        <v>0</v>
      </c>
      <c r="BI307" s="3">
        <f>VLOOKUP(A307,'BalanceSheet 15-8-19'!$A$11:$CN$476,61,FALSE)</f>
        <v>0</v>
      </c>
      <c r="BJ307" s="3">
        <f>VLOOKUP(A307,'BalanceSheet 15-8-19'!$A$11:$CN$476,62,FALSE)</f>
        <v>0</v>
      </c>
      <c r="BK307" s="3"/>
      <c r="BL307" s="3">
        <f>VLOOKUP(A307,'BalanceSheet 15-8-19'!$A$11:$CN$476,64,FALSE)</f>
        <v>0</v>
      </c>
      <c r="BM307" s="3">
        <f>VLOOKUP(A307,'BalanceSheet 15-8-19'!$A$11:$CN$476,65,FALSE)</f>
        <v>0</v>
      </c>
      <c r="BN307" s="3">
        <f>VLOOKUP(A307,'BalanceSheet 15-8-19'!$A$11:$CN$476,66,FALSE)</f>
        <v>0</v>
      </c>
      <c r="BO307" s="3">
        <f>VLOOKUP(A307,'BalanceSheet 15-8-19'!$A$11:$CN$476,67,FALSE)</f>
        <v>0</v>
      </c>
      <c r="BP307" s="3">
        <f>VLOOKUP(A307,'BalanceSheet 15-8-19'!$A$11:$CN$476,68,FALSE)</f>
        <v>0</v>
      </c>
      <c r="BQ307" s="3">
        <f>VLOOKUP(A307,'BalanceSheet 15-8-19'!$A$11:$CN$476,69,FALSE)</f>
        <v>0</v>
      </c>
      <c r="BR307" s="3">
        <f>VLOOKUP(A307,'BalanceSheet 15-8-19'!$A$11:$CN$476,70,FALSE)</f>
        <v>0</v>
      </c>
      <c r="BS307" s="3">
        <f>VLOOKUP(A307,'BalanceSheet 15-8-19'!$A$11:$CN$476,71,FALSE)</f>
        <v>0</v>
      </c>
      <c r="BT307" s="3">
        <f>VLOOKUP(A307,'BalanceSheet 15-8-19'!$A$11:$CN$476,72,FALSE)</f>
        <v>0</v>
      </c>
      <c r="BU307" s="3">
        <f>VLOOKUP(A307,'BalanceSheet 15-8-19'!$A$11:$CN$476,73,FALSE)</f>
        <v>0</v>
      </c>
      <c r="BV307" s="3">
        <f>VLOOKUP(A307,'BalanceSheet 15-8-19'!$A$11:$CN$476,74,FALSE)</f>
        <v>0</v>
      </c>
      <c r="BW307" s="3">
        <f>VLOOKUP(A307,'BalanceSheet 15-8-19'!$A$11:$CN$476,75,FALSE)</f>
        <v>0</v>
      </c>
      <c r="BX307" s="3">
        <f>VLOOKUP(A307,'BalanceSheet 15-8-19'!$A$11:$CN$476,76,FALSE)</f>
        <v>0</v>
      </c>
      <c r="BY307" s="3">
        <f>VLOOKUP(A307,'BalanceSheet 15-8-19'!$A$11:$CN$476,77,FALSE)</f>
        <v>0</v>
      </c>
      <c r="BZ307" s="3">
        <f>VLOOKUP(A307,'BalanceSheet 15-8-19'!$A$11:$CN$476,78,FALSE)</f>
        <v>0</v>
      </c>
      <c r="CA307" s="3">
        <f>VLOOKUP(A307,'BalanceSheet 15-8-19'!$A$11:$CN$476,79,FALSE)</f>
        <v>0</v>
      </c>
      <c r="CB307" s="3">
        <f>VLOOKUP(A307,'BalanceSheet 15-8-19'!$A$11:$CN$476,80,FALSE)</f>
        <v>0</v>
      </c>
      <c r="CC307" s="3">
        <f>VLOOKUP(A307,'BalanceSheet 15-8-19'!$A$11:$CN$476,81,FALSE)</f>
        <v>0</v>
      </c>
      <c r="CD307" s="3">
        <f>VLOOKUP(A307,'BalanceSheet 15-8-19'!$A$11:$CN$476,82,FALSE)</f>
        <v>0</v>
      </c>
      <c r="CE307" s="3">
        <f>VLOOKUP(A307,'BalanceSheet 15-8-19'!$A$11:$CN$476,83,FALSE)</f>
        <v>0</v>
      </c>
      <c r="CF307" s="3">
        <f>VLOOKUP(A307,'BalanceSheet 15-8-19'!$A$11:$CN$476,84,FALSE)</f>
        <v>0</v>
      </c>
      <c r="CG307" s="3">
        <f>VLOOKUP(A307,'BalanceSheet 15-8-19'!$A$11:$CN$476,85,FALSE)</f>
        <v>0</v>
      </c>
      <c r="CH307" s="3">
        <f>VLOOKUP(A307,'BalanceSheet 15-8-19'!$A$11:$CN$476,86,FALSE)</f>
        <v>0</v>
      </c>
      <c r="CI307" s="3">
        <f>VLOOKUP(A307,'BalanceSheet 15-8-19'!$A$11:$CN$476,87,FALSE)</f>
        <v>0</v>
      </c>
      <c r="CJ307" s="3">
        <f>VLOOKUP(A307,'BalanceSheet 15-8-19'!$A$11:$CN$476,88,FALSE)</f>
        <v>0</v>
      </c>
      <c r="CK307" s="3">
        <f>VLOOKUP(A307,'BalanceSheet 15-8-19'!$A$11:$CN$476,89,FALSE)</f>
        <v>0</v>
      </c>
      <c r="CL307" s="3">
        <f>VLOOKUP(A307,'BalanceSheet 15-8-19'!$A$11:$CN$476,90,FALSE)</f>
        <v>0</v>
      </c>
      <c r="CM307" s="3">
        <f>VLOOKUP(A307,'BalanceSheet 15-8-19'!$A$11:$CN$476,91,FALSE)</f>
        <v>0</v>
      </c>
      <c r="CN307" s="3">
        <f>VLOOKUP(A307,'BalanceSheet 15-8-19'!$A$11:$CS$476,92,FALSE)</f>
        <v>0</v>
      </c>
      <c r="CO307" s="3">
        <f>VLOOKUP(A307,'BalanceSheet 15-8-19'!$A$11:$CS$476,93,FALSE)</f>
        <v>0</v>
      </c>
      <c r="CP307" s="3">
        <f>VLOOKUP(A307,'BalanceSheet 15-8-19'!$A$11:$CS$476,94,FALSE)</f>
        <v>0</v>
      </c>
      <c r="CQ307" s="3">
        <f>VLOOKUP(A307,'BalanceSheet 15-8-19'!$A$11:$CS$476,95,FALSE)</f>
        <v>0</v>
      </c>
      <c r="CR307" s="3">
        <f>VLOOKUP(A307,'BalanceSheet 15-8-19'!$A$11:$CS$476,96,FALSE)</f>
        <v>0</v>
      </c>
      <c r="CS307" s="3">
        <f t="shared" si="26"/>
        <v>0</v>
      </c>
      <c r="CU307" s="19">
        <f>CS307-('BalanceSheet 15-8-19'!CS307-'BalanceSheet 15-8-19'!CV307-'BalanceSheet 15-8-19'!CW307)</f>
        <v>0</v>
      </c>
      <c r="CW307" s="132">
        <f t="shared" si="27"/>
        <v>0</v>
      </c>
      <c r="CZ307" s="148">
        <f>HLOOKUP(A307,CJE!$I$5:$TV$2054,2050, FALSE)</f>
        <v>0</v>
      </c>
      <c r="DB307" s="148">
        <f t="shared" si="28"/>
        <v>0</v>
      </c>
    </row>
    <row r="308" spans="1:106" x14ac:dyDescent="0.2">
      <c r="A308" s="4" t="str">
        <f>'BalanceSheet 15-8-19'!A308</f>
        <v>Total - 300-102 - Investment in Associate</v>
      </c>
      <c r="B308" s="9">
        <f>VLOOKUP(A308,'BalanceSheet 15-8-19'!$A$11:$CN$476,2,FALSE)</f>
        <v>0</v>
      </c>
      <c r="C308" s="9">
        <f>VLOOKUP(A308,'BalanceSheet 15-8-19'!$A$11:$CN$476,3,FALSE)</f>
        <v>0</v>
      </c>
      <c r="D308" s="9">
        <f>VLOOKUP(A308,'BalanceSheet 15-8-19'!$A$11:$CN$476,4,FALSE)</f>
        <v>0</v>
      </c>
      <c r="E308" s="9">
        <f>VLOOKUP(A308,'BalanceSheet 15-8-19'!$A$11:$CN$476,5,FALSE)</f>
        <v>0</v>
      </c>
      <c r="F308" s="9">
        <f>VLOOKUP(A308,'BalanceSheet 15-8-19'!$A$11:$CN$476,6,FALSE)</f>
        <v>0</v>
      </c>
      <c r="G308" s="9">
        <f>VLOOKUP(A308,'BalanceSheet 15-8-19'!$A$11:$CN$476,7,FALSE)</f>
        <v>0</v>
      </c>
      <c r="H308" s="9">
        <f>VLOOKUP(A308,'BalanceSheet 15-8-19'!$A$11:$CN$476,8,FALSE)</f>
        <v>0</v>
      </c>
      <c r="I308" s="9">
        <f>VLOOKUP(A308,'BalanceSheet 15-8-19'!$A$11:$CN$476,9,FALSE)</f>
        <v>0</v>
      </c>
      <c r="J308" s="9"/>
      <c r="K308" s="9">
        <f>VLOOKUP(A308,'BalanceSheet 15-8-19'!$A$11:$CN$476,11,FALSE)</f>
        <v>0</v>
      </c>
      <c r="L308" s="9">
        <f>VLOOKUP(A308,'BalanceSheet 15-8-19'!$A$11:$CN$476,12,FALSE)</f>
        <v>0</v>
      </c>
      <c r="M308" s="9">
        <f>VLOOKUP(A308,'BalanceSheet 15-8-19'!$A$11:$CN$476,13,FALSE)</f>
        <v>0</v>
      </c>
      <c r="N308" s="9">
        <f>VLOOKUP(A308,'BalanceSheet 15-8-19'!$A$11:$CN$476,14,FALSE)</f>
        <v>0</v>
      </c>
      <c r="O308" s="9">
        <f>VLOOKUP(A308,'BalanceSheet 15-8-19'!$A$11:$CN$476,15,FALSE)</f>
        <v>0</v>
      </c>
      <c r="P308" s="9">
        <f>VLOOKUP(A308,'BalanceSheet 15-8-19'!$A$11:$CN$476,16,FALSE)</f>
        <v>0</v>
      </c>
      <c r="Q308" s="9">
        <f>VLOOKUP(A308,'BalanceSheet 15-8-19'!$A$11:$CN$476,17,FALSE)</f>
        <v>0</v>
      </c>
      <c r="R308" s="9">
        <f>VLOOKUP(A308,'BalanceSheet 15-8-19'!$A$11:$CN$476,18,FALSE)</f>
        <v>0</v>
      </c>
      <c r="S308" s="9">
        <f>VLOOKUP(A308,'BalanceSheet 15-8-19'!$A$11:$CN$476,19,FALSE)</f>
        <v>0</v>
      </c>
      <c r="T308" s="9">
        <f>VLOOKUP(A308,'BalanceSheet 15-8-19'!$A$11:$CN$476,20,FALSE)</f>
        <v>0</v>
      </c>
      <c r="U308" s="9">
        <f>VLOOKUP(A308,'BalanceSheet 15-8-19'!$A$11:$CN$476,21,FALSE)</f>
        <v>0</v>
      </c>
      <c r="V308" s="9">
        <f>VLOOKUP(A308,'BalanceSheet 15-8-19'!$A$11:$CN$476,22,FALSE)</f>
        <v>0</v>
      </c>
      <c r="W308" s="9">
        <f>VLOOKUP(A308,'BalanceSheet 15-8-19'!$A$11:$CN$476,23,FALSE)</f>
        <v>0</v>
      </c>
      <c r="X308" s="9">
        <f>VLOOKUP(A308,'BalanceSheet 15-8-19'!$A$11:$CN$476,24,FALSE)</f>
        <v>0</v>
      </c>
      <c r="Y308" s="9">
        <f>VLOOKUP(A308,'BalanceSheet 15-8-19'!$A$11:$CN$476,25,FALSE)</f>
        <v>0</v>
      </c>
      <c r="Z308" s="9">
        <f>VLOOKUP(A308,'BalanceSheet 15-8-19'!$A$11:$CN$476,26,FALSE)</f>
        <v>0</v>
      </c>
      <c r="AA308" s="9">
        <f>VLOOKUP(A308,'BalanceSheet 15-8-19'!$A$11:$CN$476,27,FALSE)</f>
        <v>0</v>
      </c>
      <c r="AB308" s="9">
        <f>VLOOKUP(A308,'BalanceSheet 15-8-19'!$A$11:$CN$476,28,FALSE)</f>
        <v>0</v>
      </c>
      <c r="AC308" s="9">
        <f>VLOOKUP(A308,'BalanceSheet 15-8-19'!$A$11:$CN$476,29,FALSE)</f>
        <v>0</v>
      </c>
      <c r="AD308" s="9">
        <f>VLOOKUP(A308,'BalanceSheet 15-8-19'!$A$11:$CN$476,30,FALSE)</f>
        <v>0</v>
      </c>
      <c r="AE308" s="9">
        <f>VLOOKUP(A308,'BalanceSheet 15-8-19'!$A$11:$CN$476,31,FALSE)</f>
        <v>0</v>
      </c>
      <c r="AF308" s="9">
        <f>VLOOKUP(A308,'BalanceSheet 15-8-19'!$A$11:$CN$476,32,FALSE)</f>
        <v>0</v>
      </c>
      <c r="AG308" s="9">
        <f>VLOOKUP(A308,'BalanceSheet 15-8-19'!$A$11:$CN$476,33,FALSE)</f>
        <v>0</v>
      </c>
      <c r="AH308" s="9">
        <f>VLOOKUP(A308,'BalanceSheet 15-8-19'!$A$11:$CN$476,34,FALSE)</f>
        <v>0</v>
      </c>
      <c r="AI308" s="9">
        <f>VLOOKUP(A308,'BalanceSheet 15-8-19'!$A$11:$CN$476,35,FALSE)</f>
        <v>0</v>
      </c>
      <c r="AJ308" s="9">
        <f>VLOOKUP(A308,'BalanceSheet 15-8-19'!$A$11:$CN$476,36,FALSE)</f>
        <v>0</v>
      </c>
      <c r="AK308" s="9">
        <f>VLOOKUP(A308,'BalanceSheet 15-8-19'!$A$11:$CN$476,37,FALSE)</f>
        <v>0</v>
      </c>
      <c r="AL308" s="9">
        <f>VLOOKUP(A308,'BalanceSheet 15-8-19'!$A$11:$CN$476,38,FALSE)</f>
        <v>0</v>
      </c>
      <c r="AM308" s="9">
        <f>VLOOKUP(A308,'BalanceSheet 15-8-19'!$A$11:$CN$476,39,FALSE)</f>
        <v>0</v>
      </c>
      <c r="AN308" s="9">
        <f>VLOOKUP(A308,'BalanceSheet 15-8-19'!$A$11:$CN$476,40,FALSE)</f>
        <v>0</v>
      </c>
      <c r="AO308" s="9">
        <f>VLOOKUP(A308,'BalanceSheet 15-8-19'!$A$11:$CN$476,41,FALSE)</f>
        <v>0</v>
      </c>
      <c r="AP308" s="9">
        <f>VLOOKUP(A308,'BalanceSheet 15-8-19'!$A$11:$CN$476,42,FALSE)</f>
        <v>0</v>
      </c>
      <c r="AQ308" s="9">
        <f>VLOOKUP(A308,'BalanceSheet 15-8-19'!$A$11:$CN$476,43,FALSE)</f>
        <v>0</v>
      </c>
      <c r="AR308" s="9">
        <f>VLOOKUP(A308,'BalanceSheet 15-8-19'!$A$11:$CN$476,44,FALSE)</f>
        <v>0</v>
      </c>
      <c r="AS308" s="9">
        <f>VLOOKUP(A308,'BalanceSheet 15-8-19'!$A$11:$CN$476,45,FALSE)</f>
        <v>0</v>
      </c>
      <c r="AT308" s="9">
        <f>VLOOKUP(A308,'BalanceSheet 15-8-19'!$A$11:$CN$476,46,FALSE)</f>
        <v>0</v>
      </c>
      <c r="AU308" s="9">
        <f>VLOOKUP(A308,'BalanceSheet 15-8-19'!$A$11:$CN$476,47,FALSE)</f>
        <v>0</v>
      </c>
      <c r="AV308" s="9">
        <f>VLOOKUP(A308,'BalanceSheet 15-8-19'!$A$11:$CN$476,48,FALSE)</f>
        <v>0</v>
      </c>
      <c r="AW308" s="9">
        <f>VLOOKUP(A308,'BalanceSheet 15-8-19'!$A$11:$CN$476,49,FALSE)</f>
        <v>0</v>
      </c>
      <c r="AX308" s="9">
        <f>VLOOKUP(A308,'BalanceSheet 15-8-19'!$A$11:$CN$476,50,FALSE)</f>
        <v>0</v>
      </c>
      <c r="AY308" s="9">
        <f>VLOOKUP(A308,'BalanceSheet 15-8-19'!$A$11:$CN$476,51,FALSE)</f>
        <v>0</v>
      </c>
      <c r="AZ308" s="9">
        <f>VLOOKUP(A308,'BalanceSheet 15-8-19'!$A$11:$CN$476,52,FALSE)</f>
        <v>0</v>
      </c>
      <c r="BA308" s="9">
        <f>VLOOKUP(A308,'BalanceSheet 15-8-19'!$A$11:$CN$476,53,FALSE)</f>
        <v>0</v>
      </c>
      <c r="BB308" s="9">
        <f>VLOOKUP(A308,'BalanceSheet 15-8-19'!$A$11:$CN$476,54,FALSE)</f>
        <v>0</v>
      </c>
      <c r="BC308" s="9">
        <f>VLOOKUP(A308,'BalanceSheet 15-8-19'!$A$11:$CN$476,55,FALSE)</f>
        <v>0</v>
      </c>
      <c r="BD308" s="9">
        <f>VLOOKUP(A308,'BalanceSheet 15-8-19'!$A$11:$CN$476,56,FALSE)</f>
        <v>0</v>
      </c>
      <c r="BE308" s="9">
        <f>VLOOKUP(A308,'BalanceSheet 15-8-19'!$A$11:$CN$476,57,FALSE)</f>
        <v>0</v>
      </c>
      <c r="BF308" s="9">
        <f>VLOOKUP(A308,'BalanceSheet 15-8-19'!$A$11:$CN$476,58,FALSE)</f>
        <v>0</v>
      </c>
      <c r="BG308" s="7">
        <f>VLOOKUP(A308,'BalanceSheet 15-8-19'!$A$11:$CN$476,59,FALSE)</f>
        <v>0</v>
      </c>
      <c r="BH308" s="9">
        <f>VLOOKUP(A308,'BalanceSheet 15-8-19'!$A$11:$CN$476,60,FALSE)</f>
        <v>0</v>
      </c>
      <c r="BI308" s="9">
        <f>VLOOKUP(A308,'BalanceSheet 15-8-19'!$A$11:$CN$476,61,FALSE)</f>
        <v>0</v>
      </c>
      <c r="BJ308" s="9">
        <f>VLOOKUP(A308,'BalanceSheet 15-8-19'!$A$11:$CN$476,62,FALSE)</f>
        <v>0</v>
      </c>
      <c r="BK308" s="9"/>
      <c r="BL308" s="9">
        <f>VLOOKUP(A308,'BalanceSheet 15-8-19'!$A$11:$CN$476,64,FALSE)</f>
        <v>0</v>
      </c>
      <c r="BM308" s="9">
        <f>VLOOKUP(A308,'BalanceSheet 15-8-19'!$A$11:$CN$476,65,FALSE)</f>
        <v>0</v>
      </c>
      <c r="BN308" s="9">
        <f>VLOOKUP(A308,'BalanceSheet 15-8-19'!$A$11:$CN$476,66,FALSE)</f>
        <v>0</v>
      </c>
      <c r="BO308" s="9">
        <f>VLOOKUP(A308,'BalanceSheet 15-8-19'!$A$11:$CN$476,67,FALSE)</f>
        <v>0</v>
      </c>
      <c r="BP308" s="9">
        <f>VLOOKUP(A308,'BalanceSheet 15-8-19'!$A$11:$CN$476,68,FALSE)</f>
        <v>0</v>
      </c>
      <c r="BQ308" s="9">
        <f>VLOOKUP(A308,'BalanceSheet 15-8-19'!$A$11:$CN$476,69,FALSE)</f>
        <v>0</v>
      </c>
      <c r="BR308" s="9">
        <f>VLOOKUP(A308,'BalanceSheet 15-8-19'!$A$11:$CN$476,70,FALSE)</f>
        <v>0</v>
      </c>
      <c r="BS308" s="9">
        <f>VLOOKUP(A308,'BalanceSheet 15-8-19'!$A$11:$CN$476,71,FALSE)</f>
        <v>0</v>
      </c>
      <c r="BT308" s="9">
        <f>VLOOKUP(A308,'BalanceSheet 15-8-19'!$A$11:$CN$476,72,FALSE)</f>
        <v>0</v>
      </c>
      <c r="BU308" s="9">
        <f>VLOOKUP(A308,'BalanceSheet 15-8-19'!$A$11:$CN$476,73,FALSE)</f>
        <v>0</v>
      </c>
      <c r="BV308" s="9">
        <f>VLOOKUP(A308,'BalanceSheet 15-8-19'!$A$11:$CN$476,74,FALSE)</f>
        <v>0</v>
      </c>
      <c r="BW308" s="9">
        <f>VLOOKUP(A308,'BalanceSheet 15-8-19'!$A$11:$CN$476,75,FALSE)</f>
        <v>0</v>
      </c>
      <c r="BX308" s="9">
        <f>VLOOKUP(A308,'BalanceSheet 15-8-19'!$A$11:$CN$476,76,FALSE)</f>
        <v>0</v>
      </c>
      <c r="BY308" s="9">
        <f>VLOOKUP(A308,'BalanceSheet 15-8-19'!$A$11:$CN$476,77,FALSE)</f>
        <v>0</v>
      </c>
      <c r="BZ308" s="9">
        <f>VLOOKUP(A308,'BalanceSheet 15-8-19'!$A$11:$CN$476,78,FALSE)</f>
        <v>0</v>
      </c>
      <c r="CA308" s="9">
        <f>VLOOKUP(A308,'BalanceSheet 15-8-19'!$A$11:$CN$476,79,FALSE)</f>
        <v>0</v>
      </c>
      <c r="CB308" s="9">
        <f>VLOOKUP(A308,'BalanceSheet 15-8-19'!$A$11:$CN$476,80,FALSE)</f>
        <v>0</v>
      </c>
      <c r="CC308" s="9">
        <f>VLOOKUP(A308,'BalanceSheet 15-8-19'!$A$11:$CN$476,81,FALSE)</f>
        <v>0</v>
      </c>
      <c r="CD308" s="9">
        <f>VLOOKUP(A308,'BalanceSheet 15-8-19'!$A$11:$CN$476,82,FALSE)</f>
        <v>0</v>
      </c>
      <c r="CE308" s="9">
        <f>VLOOKUP(A308,'BalanceSheet 15-8-19'!$A$11:$CN$476,83,FALSE)</f>
        <v>0</v>
      </c>
      <c r="CF308" s="9">
        <f>VLOOKUP(A308,'BalanceSheet 15-8-19'!$A$11:$CN$476,84,FALSE)</f>
        <v>0</v>
      </c>
      <c r="CG308" s="9">
        <f>VLOOKUP(A308,'BalanceSheet 15-8-19'!$A$11:$CN$476,85,FALSE)</f>
        <v>0</v>
      </c>
      <c r="CH308" s="9">
        <f>VLOOKUP(A308,'BalanceSheet 15-8-19'!$A$11:$CN$476,86,FALSE)</f>
        <v>0</v>
      </c>
      <c r="CI308" s="9">
        <f>VLOOKUP(A308,'BalanceSheet 15-8-19'!$A$11:$CN$476,87,FALSE)</f>
        <v>0</v>
      </c>
      <c r="CJ308" s="9">
        <f>VLOOKUP(A308,'BalanceSheet 15-8-19'!$A$11:$CN$476,88,FALSE)</f>
        <v>0</v>
      </c>
      <c r="CK308" s="9">
        <f>VLOOKUP(A308,'BalanceSheet 15-8-19'!$A$11:$CN$476,89,FALSE)</f>
        <v>0</v>
      </c>
      <c r="CL308" s="9">
        <f>VLOOKUP(A308,'BalanceSheet 15-8-19'!$A$11:$CN$476,90,FALSE)</f>
        <v>0</v>
      </c>
      <c r="CM308" s="9">
        <f>VLOOKUP(A308,'BalanceSheet 15-8-19'!$A$11:$CN$476,91,FALSE)</f>
        <v>0</v>
      </c>
      <c r="CN308" s="9">
        <f>VLOOKUP(A308,'BalanceSheet 15-8-19'!$A$11:$CS$476,92,FALSE)</f>
        <v>0</v>
      </c>
      <c r="CO308" s="9">
        <f>VLOOKUP(A308,'BalanceSheet 15-8-19'!$A$11:$CS$476,93,FALSE)</f>
        <v>0</v>
      </c>
      <c r="CP308" s="9">
        <f>VLOOKUP(A308,'BalanceSheet 15-8-19'!$A$11:$CS$476,94,FALSE)</f>
        <v>0</v>
      </c>
      <c r="CQ308" s="9">
        <f>VLOOKUP(A308,'BalanceSheet 15-8-19'!$A$11:$CS$476,95,FALSE)</f>
        <v>0</v>
      </c>
      <c r="CR308" s="9">
        <f>VLOOKUP(A308,'BalanceSheet 15-8-19'!$A$11:$CS$476,96,FALSE)</f>
        <v>0</v>
      </c>
      <c r="CS308" s="9">
        <f t="shared" si="26"/>
        <v>0</v>
      </c>
      <c r="CU308" s="19">
        <f>CS308-('BalanceSheet 15-8-19'!CS308-'BalanceSheet 15-8-19'!CV308-'BalanceSheet 15-8-19'!CW308)</f>
        <v>0</v>
      </c>
      <c r="CW308" s="132">
        <f t="shared" si="27"/>
        <v>0</v>
      </c>
      <c r="CZ308" s="148"/>
      <c r="DB308" s="162">
        <f>SUM(DB289:DB307)</f>
        <v>-100000</v>
      </c>
    </row>
    <row r="309" spans="1:106" x14ac:dyDescent="0.2">
      <c r="A309" s="3" t="str">
        <f>'BalanceSheet 15-8-19'!A309</f>
        <v>300-104 - Investments for Available for Sale_Coent</v>
      </c>
      <c r="B309" s="3">
        <f>VLOOKUP(A309,'BalanceSheet 15-8-19'!$A$11:$CN$476,2,FALSE)</f>
        <v>0</v>
      </c>
      <c r="C309" s="3">
        <f>VLOOKUP(A309,'BalanceSheet 15-8-19'!$A$11:$CN$476,3,FALSE)</f>
        <v>0</v>
      </c>
      <c r="D309" s="3">
        <f>VLOOKUP(A309,'BalanceSheet 15-8-19'!$A$11:$CN$476,4,FALSE)</f>
        <v>0</v>
      </c>
      <c r="E309" s="3">
        <f>VLOOKUP(A309,'BalanceSheet 15-8-19'!$A$11:$CN$476,5,FALSE)</f>
        <v>0</v>
      </c>
      <c r="F309" s="3">
        <f>VLOOKUP(A309,'BalanceSheet 15-8-19'!$A$11:$CN$476,6,FALSE)</f>
        <v>0</v>
      </c>
      <c r="G309" s="3">
        <f>VLOOKUP(A309,'BalanceSheet 15-8-19'!$A$11:$CN$476,7,FALSE)</f>
        <v>0</v>
      </c>
      <c r="H309" s="3">
        <f>VLOOKUP(A309,'BalanceSheet 15-8-19'!$A$11:$CN$476,8,FALSE)</f>
        <v>0</v>
      </c>
      <c r="I309" s="3">
        <f>VLOOKUP(A309,'BalanceSheet 15-8-19'!$A$11:$CN$476,9,FALSE)</f>
        <v>0</v>
      </c>
      <c r="J309" s="3"/>
      <c r="K309" s="3">
        <f>VLOOKUP(A309,'BalanceSheet 15-8-19'!$A$11:$CN$476,11,FALSE)</f>
        <v>0</v>
      </c>
      <c r="L309" s="3">
        <f>VLOOKUP(A309,'BalanceSheet 15-8-19'!$A$11:$CN$476,12,FALSE)</f>
        <v>0</v>
      </c>
      <c r="M309" s="3">
        <f>VLOOKUP(A309,'BalanceSheet 15-8-19'!$A$11:$CN$476,13,FALSE)</f>
        <v>0</v>
      </c>
      <c r="N309" s="3">
        <f>VLOOKUP(A309,'BalanceSheet 15-8-19'!$A$11:$CN$476,14,FALSE)</f>
        <v>0</v>
      </c>
      <c r="O309" s="3">
        <f>VLOOKUP(A309,'BalanceSheet 15-8-19'!$A$11:$CN$476,15,FALSE)</f>
        <v>0</v>
      </c>
      <c r="P309" s="3">
        <f>VLOOKUP(A309,'BalanceSheet 15-8-19'!$A$11:$CN$476,16,FALSE)</f>
        <v>0</v>
      </c>
      <c r="Q309" s="3">
        <f>VLOOKUP(A309,'BalanceSheet 15-8-19'!$A$11:$CN$476,17,FALSE)</f>
        <v>0</v>
      </c>
      <c r="R309" s="3">
        <f>VLOOKUP(A309,'BalanceSheet 15-8-19'!$A$11:$CN$476,18,FALSE)</f>
        <v>0</v>
      </c>
      <c r="S309" s="3">
        <f>VLOOKUP(A309,'BalanceSheet 15-8-19'!$A$11:$CN$476,19,FALSE)</f>
        <v>0</v>
      </c>
      <c r="T309" s="3">
        <f>VLOOKUP(A309,'BalanceSheet 15-8-19'!$A$11:$CN$476,20,FALSE)</f>
        <v>0</v>
      </c>
      <c r="U309" s="3">
        <f>VLOOKUP(A309,'BalanceSheet 15-8-19'!$A$11:$CN$476,21,FALSE)</f>
        <v>0</v>
      </c>
      <c r="V309" s="3">
        <f>VLOOKUP(A309,'BalanceSheet 15-8-19'!$A$11:$CN$476,22,FALSE)</f>
        <v>0</v>
      </c>
      <c r="W309" s="3">
        <f>VLOOKUP(A309,'BalanceSheet 15-8-19'!$A$11:$CN$476,23,FALSE)</f>
        <v>0</v>
      </c>
      <c r="X309" s="3">
        <f>VLOOKUP(A309,'BalanceSheet 15-8-19'!$A$11:$CN$476,24,FALSE)</f>
        <v>0</v>
      </c>
      <c r="Y309" s="3">
        <f>VLOOKUP(A309,'BalanceSheet 15-8-19'!$A$11:$CN$476,25,FALSE)</f>
        <v>0</v>
      </c>
      <c r="Z309" s="3">
        <f>VLOOKUP(A309,'BalanceSheet 15-8-19'!$A$11:$CN$476,26,FALSE)</f>
        <v>0</v>
      </c>
      <c r="AA309" s="3">
        <f>VLOOKUP(A309,'BalanceSheet 15-8-19'!$A$11:$CN$476,27,FALSE)</f>
        <v>0</v>
      </c>
      <c r="AB309" s="3">
        <f>VLOOKUP(A309,'BalanceSheet 15-8-19'!$A$11:$CN$476,28,FALSE)</f>
        <v>0</v>
      </c>
      <c r="AC309" s="3">
        <f>VLOOKUP(A309,'BalanceSheet 15-8-19'!$A$11:$CN$476,29,FALSE)</f>
        <v>0</v>
      </c>
      <c r="AD309" s="3">
        <f>VLOOKUP(A309,'BalanceSheet 15-8-19'!$A$11:$CN$476,30,FALSE)</f>
        <v>0</v>
      </c>
      <c r="AE309" s="3">
        <f>VLOOKUP(A309,'BalanceSheet 15-8-19'!$A$11:$CN$476,31,FALSE)</f>
        <v>0</v>
      </c>
      <c r="AF309" s="3">
        <f>VLOOKUP(A309,'BalanceSheet 15-8-19'!$A$11:$CN$476,32,FALSE)</f>
        <v>0</v>
      </c>
      <c r="AG309" s="3">
        <f>VLOOKUP(A309,'BalanceSheet 15-8-19'!$A$11:$CN$476,33,FALSE)</f>
        <v>0</v>
      </c>
      <c r="AH309" s="3">
        <f>VLOOKUP(A309,'BalanceSheet 15-8-19'!$A$11:$CN$476,34,FALSE)</f>
        <v>0</v>
      </c>
      <c r="AI309" s="3">
        <f>VLOOKUP(A309,'BalanceSheet 15-8-19'!$A$11:$CN$476,35,FALSE)</f>
        <v>0</v>
      </c>
      <c r="AJ309" s="3">
        <f>VLOOKUP(A309,'BalanceSheet 15-8-19'!$A$11:$CN$476,36,FALSE)</f>
        <v>0</v>
      </c>
      <c r="AK309" s="3">
        <f>VLOOKUP(A309,'BalanceSheet 15-8-19'!$A$11:$CN$476,37,FALSE)</f>
        <v>0</v>
      </c>
      <c r="AL309" s="3">
        <f>VLOOKUP(A309,'BalanceSheet 15-8-19'!$A$11:$CN$476,38,FALSE)</f>
        <v>0</v>
      </c>
      <c r="AM309" s="3">
        <f>VLOOKUP(A309,'BalanceSheet 15-8-19'!$A$11:$CN$476,39,FALSE)</f>
        <v>0</v>
      </c>
      <c r="AN309" s="3">
        <f>VLOOKUP(A309,'BalanceSheet 15-8-19'!$A$11:$CN$476,40,FALSE)</f>
        <v>0</v>
      </c>
      <c r="AO309" s="3">
        <f>VLOOKUP(A309,'BalanceSheet 15-8-19'!$A$11:$CN$476,41,FALSE)</f>
        <v>0</v>
      </c>
      <c r="AP309" s="3">
        <f>VLOOKUP(A309,'BalanceSheet 15-8-19'!$A$11:$CN$476,42,FALSE)</f>
        <v>0</v>
      </c>
      <c r="AQ309" s="3">
        <f>VLOOKUP(A309,'BalanceSheet 15-8-19'!$A$11:$CN$476,43,FALSE)</f>
        <v>0</v>
      </c>
      <c r="AR309" s="3">
        <f>VLOOKUP(A309,'BalanceSheet 15-8-19'!$A$11:$CN$476,44,FALSE)</f>
        <v>0</v>
      </c>
      <c r="AS309" s="3">
        <f>VLOOKUP(A309,'BalanceSheet 15-8-19'!$A$11:$CN$476,45,FALSE)</f>
        <v>0</v>
      </c>
      <c r="AT309" s="3">
        <f>VLOOKUP(A309,'BalanceSheet 15-8-19'!$A$11:$CN$476,46,FALSE)</f>
        <v>0</v>
      </c>
      <c r="AU309" s="3">
        <f>VLOOKUP(A309,'BalanceSheet 15-8-19'!$A$11:$CN$476,47,FALSE)</f>
        <v>0</v>
      </c>
      <c r="AV309" s="3">
        <f>VLOOKUP(A309,'BalanceSheet 15-8-19'!$A$11:$CN$476,48,FALSE)</f>
        <v>0</v>
      </c>
      <c r="AW309" s="3">
        <f>VLOOKUP(A309,'BalanceSheet 15-8-19'!$A$11:$CN$476,49,FALSE)</f>
        <v>0</v>
      </c>
      <c r="AX309" s="3">
        <f>VLOOKUP(A309,'BalanceSheet 15-8-19'!$A$11:$CN$476,50,FALSE)</f>
        <v>0</v>
      </c>
      <c r="AY309" s="3">
        <f>VLOOKUP(A309,'BalanceSheet 15-8-19'!$A$11:$CN$476,51,FALSE)</f>
        <v>0</v>
      </c>
      <c r="AZ309" s="3">
        <f>VLOOKUP(A309,'BalanceSheet 15-8-19'!$A$11:$CN$476,52,FALSE)</f>
        <v>0</v>
      </c>
      <c r="BA309" s="3">
        <f>VLOOKUP(A309,'BalanceSheet 15-8-19'!$A$11:$CN$476,53,FALSE)</f>
        <v>0</v>
      </c>
      <c r="BB309" s="3">
        <f>VLOOKUP(A309,'BalanceSheet 15-8-19'!$A$11:$CN$476,54,FALSE)</f>
        <v>0</v>
      </c>
      <c r="BC309" s="3">
        <f>VLOOKUP(A309,'BalanceSheet 15-8-19'!$A$11:$CN$476,55,FALSE)</f>
        <v>0</v>
      </c>
      <c r="BD309" s="3">
        <f>VLOOKUP(A309,'BalanceSheet 15-8-19'!$A$11:$CN$476,56,FALSE)</f>
        <v>0</v>
      </c>
      <c r="BE309" s="3">
        <f>VLOOKUP(A309,'BalanceSheet 15-8-19'!$A$11:$CN$476,57,FALSE)</f>
        <v>0</v>
      </c>
      <c r="BF309" s="3">
        <f>VLOOKUP(A309,'BalanceSheet 15-8-19'!$A$11:$CN$476,58,FALSE)</f>
        <v>0</v>
      </c>
      <c r="BG309" s="12">
        <f>VLOOKUP(A309,'BalanceSheet 15-8-19'!$A$11:$CN$476,59,FALSE)</f>
        <v>0</v>
      </c>
      <c r="BH309" s="3">
        <f>VLOOKUP(A309,'BalanceSheet 15-8-19'!$A$11:$CN$476,60,FALSE)</f>
        <v>0</v>
      </c>
      <c r="BI309" s="3">
        <f>VLOOKUP(A309,'BalanceSheet 15-8-19'!$A$11:$CN$476,61,FALSE)</f>
        <v>0</v>
      </c>
      <c r="BJ309" s="3">
        <f>VLOOKUP(A309,'BalanceSheet 15-8-19'!$A$11:$CN$476,62,FALSE)</f>
        <v>0</v>
      </c>
      <c r="BK309" s="3"/>
      <c r="BL309" s="3">
        <f>VLOOKUP(A309,'BalanceSheet 15-8-19'!$A$11:$CN$476,64,FALSE)</f>
        <v>0</v>
      </c>
      <c r="BM309" s="3">
        <f>VLOOKUP(A309,'BalanceSheet 15-8-19'!$A$11:$CN$476,65,FALSE)</f>
        <v>0</v>
      </c>
      <c r="BN309" s="3">
        <f>VLOOKUP(A309,'BalanceSheet 15-8-19'!$A$11:$CN$476,66,FALSE)</f>
        <v>0</v>
      </c>
      <c r="BO309" s="3">
        <f>VLOOKUP(A309,'BalanceSheet 15-8-19'!$A$11:$CN$476,67,FALSE)</f>
        <v>0</v>
      </c>
      <c r="BP309" s="3">
        <f>VLOOKUP(A309,'BalanceSheet 15-8-19'!$A$11:$CN$476,68,FALSE)</f>
        <v>0</v>
      </c>
      <c r="BQ309" s="3">
        <f>VLOOKUP(A309,'BalanceSheet 15-8-19'!$A$11:$CN$476,69,FALSE)</f>
        <v>0</v>
      </c>
      <c r="BR309" s="3">
        <f>VLOOKUP(A309,'BalanceSheet 15-8-19'!$A$11:$CN$476,70,FALSE)</f>
        <v>0</v>
      </c>
      <c r="BS309" s="3">
        <f>VLOOKUP(A309,'BalanceSheet 15-8-19'!$A$11:$CN$476,71,FALSE)</f>
        <v>0</v>
      </c>
      <c r="BT309" s="3">
        <f>VLOOKUP(A309,'BalanceSheet 15-8-19'!$A$11:$CN$476,72,FALSE)</f>
        <v>0</v>
      </c>
      <c r="BU309" s="3">
        <f>VLOOKUP(A309,'BalanceSheet 15-8-19'!$A$11:$CN$476,73,FALSE)</f>
        <v>0</v>
      </c>
      <c r="BV309" s="3">
        <f>VLOOKUP(A309,'BalanceSheet 15-8-19'!$A$11:$CN$476,74,FALSE)</f>
        <v>0</v>
      </c>
      <c r="BW309" s="3">
        <f>VLOOKUP(A309,'BalanceSheet 15-8-19'!$A$11:$CN$476,75,FALSE)</f>
        <v>0</v>
      </c>
      <c r="BX309" s="3">
        <f>VLOOKUP(A309,'BalanceSheet 15-8-19'!$A$11:$CN$476,76,FALSE)</f>
        <v>0</v>
      </c>
      <c r="BY309" s="3">
        <f>VLOOKUP(A309,'BalanceSheet 15-8-19'!$A$11:$CN$476,77,FALSE)</f>
        <v>0</v>
      </c>
      <c r="BZ309" s="3">
        <f>VLOOKUP(A309,'BalanceSheet 15-8-19'!$A$11:$CN$476,78,FALSE)</f>
        <v>0</v>
      </c>
      <c r="CA309" s="3">
        <f>VLOOKUP(A309,'BalanceSheet 15-8-19'!$A$11:$CN$476,79,FALSE)</f>
        <v>0</v>
      </c>
      <c r="CB309" s="3">
        <f>VLOOKUP(A309,'BalanceSheet 15-8-19'!$A$11:$CN$476,80,FALSE)</f>
        <v>0</v>
      </c>
      <c r="CC309" s="3">
        <f>VLOOKUP(A309,'BalanceSheet 15-8-19'!$A$11:$CN$476,81,FALSE)</f>
        <v>0</v>
      </c>
      <c r="CD309" s="3">
        <f>VLOOKUP(A309,'BalanceSheet 15-8-19'!$A$11:$CN$476,82,FALSE)</f>
        <v>0</v>
      </c>
      <c r="CE309" s="3">
        <f>VLOOKUP(A309,'BalanceSheet 15-8-19'!$A$11:$CN$476,83,FALSE)</f>
        <v>0</v>
      </c>
      <c r="CF309" s="3">
        <f>VLOOKUP(A309,'BalanceSheet 15-8-19'!$A$11:$CN$476,84,FALSE)</f>
        <v>0</v>
      </c>
      <c r="CG309" s="3">
        <f>VLOOKUP(A309,'BalanceSheet 15-8-19'!$A$11:$CN$476,85,FALSE)</f>
        <v>0</v>
      </c>
      <c r="CH309" s="3">
        <f>VLOOKUP(A309,'BalanceSheet 15-8-19'!$A$11:$CN$476,86,FALSE)</f>
        <v>0</v>
      </c>
      <c r="CI309" s="3">
        <f>VLOOKUP(A309,'BalanceSheet 15-8-19'!$A$11:$CN$476,87,FALSE)</f>
        <v>0</v>
      </c>
      <c r="CJ309" s="3">
        <f>VLOOKUP(A309,'BalanceSheet 15-8-19'!$A$11:$CN$476,88,FALSE)</f>
        <v>0</v>
      </c>
      <c r="CK309" s="3">
        <f>VLOOKUP(A309,'BalanceSheet 15-8-19'!$A$11:$CN$476,89,FALSE)</f>
        <v>0</v>
      </c>
      <c r="CL309" s="3">
        <f>VLOOKUP(A309,'BalanceSheet 15-8-19'!$A$11:$CN$476,90,FALSE)</f>
        <v>0</v>
      </c>
      <c r="CM309" s="3">
        <f>VLOOKUP(A309,'BalanceSheet 15-8-19'!$A$11:$CN$476,91,FALSE)</f>
        <v>0</v>
      </c>
      <c r="CN309" s="3">
        <f>VLOOKUP(A309,'BalanceSheet 15-8-19'!$A$11:$CS$476,92,FALSE)</f>
        <v>0</v>
      </c>
      <c r="CO309" s="3">
        <f>VLOOKUP(A309,'BalanceSheet 15-8-19'!$A$11:$CS$476,93,FALSE)</f>
        <v>0</v>
      </c>
      <c r="CP309" s="3">
        <f>VLOOKUP(A309,'BalanceSheet 15-8-19'!$A$11:$CS$476,94,FALSE)</f>
        <v>0</v>
      </c>
      <c r="CQ309" s="3">
        <f>VLOOKUP(A309,'BalanceSheet 15-8-19'!$A$11:$CS$476,95,FALSE)</f>
        <v>0</v>
      </c>
      <c r="CR309" s="3">
        <f>VLOOKUP(A309,'BalanceSheet 15-8-19'!$A$11:$CS$476,96,FALSE)</f>
        <v>0</v>
      </c>
      <c r="CS309" s="3">
        <f t="shared" si="26"/>
        <v>0</v>
      </c>
      <c r="CU309" s="19">
        <f>CS309-('BalanceSheet 15-8-19'!CS309-'BalanceSheet 15-8-19'!CV309-'BalanceSheet 15-8-19'!CW309)</f>
        <v>0</v>
      </c>
      <c r="CW309" s="132">
        <f t="shared" si="27"/>
        <v>0</v>
      </c>
      <c r="CZ309" s="148"/>
      <c r="DB309" s="148">
        <f t="shared" si="28"/>
        <v>0</v>
      </c>
    </row>
    <row r="310" spans="1:106" x14ac:dyDescent="0.2">
      <c r="A310" s="3" t="str">
        <f>'BalanceSheet 15-8-19'!A310</f>
        <v>300-104-01 - Medpats Global PL_RingMD</v>
      </c>
      <c r="B310" s="3">
        <f>VLOOKUP(A310,'BalanceSheet 15-8-19'!$A$11:$CN$476,2,FALSE)</f>
        <v>0</v>
      </c>
      <c r="C310" s="3">
        <f>VLOOKUP(A310,'BalanceSheet 15-8-19'!$A$11:$CN$476,3,FALSE)</f>
        <v>0</v>
      </c>
      <c r="D310" s="3">
        <f>VLOOKUP(A310,'BalanceSheet 15-8-19'!$A$11:$CN$476,4,FALSE)</f>
        <v>0</v>
      </c>
      <c r="E310" s="3">
        <f>VLOOKUP(A310,'BalanceSheet 15-8-19'!$A$11:$CN$476,5,FALSE)</f>
        <v>0</v>
      </c>
      <c r="F310" s="3">
        <f>VLOOKUP(A310,'BalanceSheet 15-8-19'!$A$11:$CN$476,6,FALSE)</f>
        <v>111111</v>
      </c>
      <c r="G310" s="3">
        <f>VLOOKUP(A310,'BalanceSheet 15-8-19'!$A$11:$CN$476,7,FALSE)</f>
        <v>111111</v>
      </c>
      <c r="H310" s="3">
        <f>VLOOKUP(A310,'BalanceSheet 15-8-19'!$A$11:$CN$476,8,FALSE)</f>
        <v>111111</v>
      </c>
      <c r="I310" s="3">
        <f>VLOOKUP(A310,'BalanceSheet 15-8-19'!$A$11:$CN$476,9,FALSE)</f>
        <v>111111</v>
      </c>
      <c r="J310" s="3"/>
      <c r="K310" s="3">
        <f>VLOOKUP(A310,'BalanceSheet 15-8-19'!$A$11:$CN$476,11,FALSE)</f>
        <v>111111</v>
      </c>
      <c r="L310" s="3">
        <f>VLOOKUP(A310,'BalanceSheet 15-8-19'!$A$11:$CN$476,12,FALSE)</f>
        <v>111111</v>
      </c>
      <c r="M310" s="3">
        <f>VLOOKUP(A310,'BalanceSheet 15-8-19'!$A$11:$CN$476,13,FALSE)</f>
        <v>111111</v>
      </c>
      <c r="N310" s="3">
        <f>VLOOKUP(A310,'BalanceSheet 15-8-19'!$A$11:$CN$476,14,FALSE)</f>
        <v>111111</v>
      </c>
      <c r="O310" s="3">
        <f>VLOOKUP(A310,'BalanceSheet 15-8-19'!$A$11:$CN$476,15,FALSE)</f>
        <v>111111</v>
      </c>
      <c r="P310" s="3">
        <f>VLOOKUP(A310,'BalanceSheet 15-8-19'!$A$11:$CN$476,16,FALSE)</f>
        <v>111111</v>
      </c>
      <c r="Q310" s="3">
        <f>VLOOKUP(A310,'BalanceSheet 15-8-19'!$A$11:$CN$476,17,FALSE)</f>
        <v>111111</v>
      </c>
      <c r="R310" s="3">
        <f>VLOOKUP(A310,'BalanceSheet 15-8-19'!$A$11:$CN$476,18,FALSE)</f>
        <v>111111</v>
      </c>
      <c r="S310" s="3">
        <f>VLOOKUP(A310,'BalanceSheet 15-8-19'!$A$11:$CN$476,19,FALSE)</f>
        <v>111111</v>
      </c>
      <c r="T310" s="3">
        <f>VLOOKUP(A310,'BalanceSheet 15-8-19'!$A$11:$CN$476,20,FALSE)</f>
        <v>111111</v>
      </c>
      <c r="U310" s="3">
        <f>VLOOKUP(A310,'BalanceSheet 15-8-19'!$A$11:$CN$476,21,FALSE)</f>
        <v>111111</v>
      </c>
      <c r="V310" s="3">
        <f>VLOOKUP(A310,'BalanceSheet 15-8-19'!$A$11:$CN$476,22,FALSE)</f>
        <v>111111</v>
      </c>
      <c r="W310" s="3">
        <f>VLOOKUP(A310,'BalanceSheet 15-8-19'!$A$11:$CN$476,23,FALSE)</f>
        <v>111111</v>
      </c>
      <c r="X310" s="3">
        <f>VLOOKUP(A310,'BalanceSheet 15-8-19'!$A$11:$CN$476,24,FALSE)</f>
        <v>111111</v>
      </c>
      <c r="Y310" s="3">
        <f>VLOOKUP(A310,'BalanceSheet 15-8-19'!$A$11:$CN$476,25,FALSE)</f>
        <v>111111</v>
      </c>
      <c r="Z310" s="3">
        <f>VLOOKUP(A310,'BalanceSheet 15-8-19'!$A$11:$CN$476,26,FALSE)</f>
        <v>111111</v>
      </c>
      <c r="AA310" s="3">
        <f>VLOOKUP(A310,'BalanceSheet 15-8-19'!$A$11:$CN$476,27,FALSE)</f>
        <v>111111</v>
      </c>
      <c r="AB310" s="3">
        <f>VLOOKUP(A310,'BalanceSheet 15-8-19'!$A$11:$CN$476,28,FALSE)</f>
        <v>111111</v>
      </c>
      <c r="AC310" s="3">
        <f>VLOOKUP(A310,'BalanceSheet 15-8-19'!$A$11:$CN$476,29,FALSE)</f>
        <v>111111</v>
      </c>
      <c r="AD310" s="3">
        <f>VLOOKUP(A310,'BalanceSheet 15-8-19'!$A$11:$CN$476,30,FALSE)</f>
        <v>111111</v>
      </c>
      <c r="AE310" s="3">
        <f>VLOOKUP(A310,'BalanceSheet 15-8-19'!$A$11:$CN$476,31,FALSE)</f>
        <v>111111</v>
      </c>
      <c r="AF310" s="3">
        <f>VLOOKUP(A310,'BalanceSheet 15-8-19'!$A$11:$CN$476,32,FALSE)</f>
        <v>111111</v>
      </c>
      <c r="AG310" s="3">
        <f>VLOOKUP(A310,'BalanceSheet 15-8-19'!$A$11:$CN$476,33,FALSE)</f>
        <v>111111</v>
      </c>
      <c r="AH310" s="3">
        <f>VLOOKUP(A310,'BalanceSheet 15-8-19'!$A$11:$CN$476,34,FALSE)</f>
        <v>111111</v>
      </c>
      <c r="AI310" s="3">
        <f>VLOOKUP(A310,'BalanceSheet 15-8-19'!$A$11:$CN$476,35,FALSE)</f>
        <v>111111</v>
      </c>
      <c r="AJ310" s="3">
        <f>VLOOKUP(A310,'BalanceSheet 15-8-19'!$A$11:$CN$476,36,FALSE)</f>
        <v>111111</v>
      </c>
      <c r="AK310" s="3">
        <f>VLOOKUP(A310,'BalanceSheet 15-8-19'!$A$11:$CN$476,37,FALSE)</f>
        <v>111111</v>
      </c>
      <c r="AL310" s="3">
        <f>VLOOKUP(A310,'BalanceSheet 15-8-19'!$A$11:$CN$476,38,FALSE)</f>
        <v>111111</v>
      </c>
      <c r="AM310" s="3">
        <f>VLOOKUP(A310,'BalanceSheet 15-8-19'!$A$11:$CN$476,39,FALSE)</f>
        <v>111111</v>
      </c>
      <c r="AN310" s="3">
        <f>VLOOKUP(A310,'BalanceSheet 15-8-19'!$A$11:$CN$476,40,FALSE)</f>
        <v>111111</v>
      </c>
      <c r="AO310" s="3">
        <f>VLOOKUP(A310,'BalanceSheet 15-8-19'!$A$11:$CN$476,41,FALSE)</f>
        <v>111111</v>
      </c>
      <c r="AP310" s="3">
        <f>VLOOKUP(A310,'BalanceSheet 15-8-19'!$A$11:$CN$476,42,FALSE)</f>
        <v>111111</v>
      </c>
      <c r="AQ310" s="3">
        <f>VLOOKUP(A310,'BalanceSheet 15-8-19'!$A$11:$CN$476,43,FALSE)</f>
        <v>111111</v>
      </c>
      <c r="AR310" s="3">
        <f>VLOOKUP(A310,'BalanceSheet 15-8-19'!$A$11:$CN$476,44,FALSE)</f>
        <v>111111</v>
      </c>
      <c r="AS310" s="3">
        <f>VLOOKUP(A310,'BalanceSheet 15-8-19'!$A$11:$CN$476,45,FALSE)</f>
        <v>111111</v>
      </c>
      <c r="AT310" s="3">
        <f>VLOOKUP(A310,'BalanceSheet 15-8-19'!$A$11:$CN$476,46,FALSE)</f>
        <v>111111</v>
      </c>
      <c r="AU310" s="3">
        <f>VLOOKUP(A310,'BalanceSheet 15-8-19'!$A$11:$CN$476,47,FALSE)</f>
        <v>111111</v>
      </c>
      <c r="AV310" s="3">
        <f>VLOOKUP(A310,'BalanceSheet 15-8-19'!$A$11:$CN$476,48,FALSE)</f>
        <v>111111</v>
      </c>
      <c r="AW310" s="3">
        <f>VLOOKUP(A310,'BalanceSheet 15-8-19'!$A$11:$CN$476,49,FALSE)</f>
        <v>111111</v>
      </c>
      <c r="AX310" s="3">
        <f>VLOOKUP(A310,'BalanceSheet 15-8-19'!$A$11:$CN$476,50,FALSE)</f>
        <v>111111</v>
      </c>
      <c r="AY310" s="3">
        <f>VLOOKUP(A310,'BalanceSheet 15-8-19'!$A$11:$CN$476,51,FALSE)</f>
        <v>111111</v>
      </c>
      <c r="AZ310" s="3">
        <f>VLOOKUP(A310,'BalanceSheet 15-8-19'!$A$11:$CN$476,52,FALSE)</f>
        <v>111111</v>
      </c>
      <c r="BA310" s="3">
        <f>VLOOKUP(A310,'BalanceSheet 15-8-19'!$A$11:$CN$476,53,FALSE)</f>
        <v>111111</v>
      </c>
      <c r="BB310" s="3">
        <f>VLOOKUP(A310,'BalanceSheet 15-8-19'!$A$11:$CN$476,54,FALSE)</f>
        <v>111111</v>
      </c>
      <c r="BC310" s="3">
        <f>VLOOKUP(A310,'BalanceSheet 15-8-19'!$A$11:$CN$476,55,FALSE)</f>
        <v>111111</v>
      </c>
      <c r="BD310" s="3">
        <f>VLOOKUP(A310,'BalanceSheet 15-8-19'!$A$11:$CN$476,56,FALSE)</f>
        <v>111111</v>
      </c>
      <c r="BE310" s="3">
        <f>VLOOKUP(A310,'BalanceSheet 15-8-19'!$A$11:$CN$476,57,FALSE)</f>
        <v>111111</v>
      </c>
      <c r="BF310" s="3">
        <f>VLOOKUP(A310,'BalanceSheet 15-8-19'!$A$11:$CN$476,58,FALSE)</f>
        <v>111111</v>
      </c>
      <c r="BG310" s="12">
        <f>VLOOKUP(A310,'BalanceSheet 15-8-19'!$A$11:$CN$476,59,FALSE)</f>
        <v>111111</v>
      </c>
      <c r="BH310" s="3">
        <f>VLOOKUP(A310,'BalanceSheet 15-8-19'!$A$11:$CN$476,60,FALSE)</f>
        <v>111111</v>
      </c>
      <c r="BI310" s="3">
        <f>VLOOKUP(A310,'BalanceSheet 15-8-19'!$A$11:$CN$476,61,FALSE)</f>
        <v>111111</v>
      </c>
      <c r="BJ310" s="3">
        <f>VLOOKUP(A310,'BalanceSheet 15-8-19'!$A$11:$CN$476,62,FALSE)</f>
        <v>111111</v>
      </c>
      <c r="BK310" s="3"/>
      <c r="BL310" s="3">
        <f>VLOOKUP(A310,'BalanceSheet 15-8-19'!$A$11:$CN$476,64,FALSE)</f>
        <v>111111</v>
      </c>
      <c r="BM310" s="3">
        <f>VLOOKUP(A310,'BalanceSheet 15-8-19'!$A$11:$CN$476,65,FALSE)</f>
        <v>111111</v>
      </c>
      <c r="BN310" s="3">
        <f>VLOOKUP(A310,'BalanceSheet 15-8-19'!$A$11:$CN$476,66,FALSE)</f>
        <v>111111</v>
      </c>
      <c r="BO310" s="3">
        <f>VLOOKUP(A310,'BalanceSheet 15-8-19'!$A$11:$CN$476,67,FALSE)</f>
        <v>111111</v>
      </c>
      <c r="BP310" s="3">
        <f>VLOOKUP(A310,'BalanceSheet 15-8-19'!$A$11:$CN$476,68,FALSE)</f>
        <v>111111</v>
      </c>
      <c r="BQ310" s="3">
        <f>VLOOKUP(A310,'BalanceSheet 15-8-19'!$A$11:$CN$476,69,FALSE)</f>
        <v>111111</v>
      </c>
      <c r="BR310" s="3">
        <f>VLOOKUP(A310,'BalanceSheet 15-8-19'!$A$11:$CN$476,70,FALSE)</f>
        <v>111111</v>
      </c>
      <c r="BS310" s="3">
        <f>VLOOKUP(A310,'BalanceSheet 15-8-19'!$A$11:$CN$476,71,FALSE)</f>
        <v>111111</v>
      </c>
      <c r="BT310" s="3">
        <f>VLOOKUP(A310,'BalanceSheet 15-8-19'!$A$11:$CN$476,72,FALSE)</f>
        <v>111111</v>
      </c>
      <c r="BU310" s="3">
        <f>VLOOKUP(A310,'BalanceSheet 15-8-19'!$A$11:$CN$476,73,FALSE)</f>
        <v>111111</v>
      </c>
      <c r="BV310" s="3">
        <f>VLOOKUP(A310,'BalanceSheet 15-8-19'!$A$11:$CN$476,74,FALSE)</f>
        <v>111111</v>
      </c>
      <c r="BW310" s="3">
        <f>VLOOKUP(A310,'BalanceSheet 15-8-19'!$A$11:$CN$476,75,FALSE)</f>
        <v>111111</v>
      </c>
      <c r="BX310" s="3">
        <f>VLOOKUP(A310,'BalanceSheet 15-8-19'!$A$11:$CN$476,76,FALSE)</f>
        <v>111111</v>
      </c>
      <c r="BY310" s="3">
        <f>VLOOKUP(A310,'BalanceSheet 15-8-19'!$A$11:$CN$476,77,FALSE)</f>
        <v>111111</v>
      </c>
      <c r="BZ310" s="3">
        <f>VLOOKUP(A310,'BalanceSheet 15-8-19'!$A$11:$CN$476,78,FALSE)</f>
        <v>111111</v>
      </c>
      <c r="CA310" s="3">
        <f>VLOOKUP(A310,'BalanceSheet 15-8-19'!$A$11:$CN$476,79,FALSE)</f>
        <v>111111</v>
      </c>
      <c r="CB310" s="3">
        <f>VLOOKUP(A310,'BalanceSheet 15-8-19'!$A$11:$CN$476,80,FALSE)</f>
        <v>111111</v>
      </c>
      <c r="CC310" s="3">
        <f>VLOOKUP(A310,'BalanceSheet 15-8-19'!$A$11:$CN$476,81,FALSE)</f>
        <v>111111</v>
      </c>
      <c r="CD310" s="3">
        <f>VLOOKUP(A310,'BalanceSheet 15-8-19'!$A$11:$CN$476,82,FALSE)</f>
        <v>111111</v>
      </c>
      <c r="CE310" s="3">
        <f>VLOOKUP(A310,'BalanceSheet 15-8-19'!$A$11:$CN$476,83,FALSE)</f>
        <v>111111</v>
      </c>
      <c r="CF310" s="3">
        <f>VLOOKUP(A310,'BalanceSheet 15-8-19'!$A$11:$CN$476,84,FALSE)</f>
        <v>111111</v>
      </c>
      <c r="CG310" s="3">
        <f>VLOOKUP(A310,'BalanceSheet 15-8-19'!$A$11:$CN$476,85,FALSE)</f>
        <v>111111</v>
      </c>
      <c r="CH310" s="3">
        <f>VLOOKUP(A310,'BalanceSheet 15-8-19'!$A$11:$CN$476,86,FALSE)</f>
        <v>111111</v>
      </c>
      <c r="CI310" s="3">
        <f>VLOOKUP(A310,'BalanceSheet 15-8-19'!$A$11:$CN$476,87,FALSE)</f>
        <v>111111</v>
      </c>
      <c r="CJ310" s="3">
        <f>VLOOKUP(A310,'BalanceSheet 15-8-19'!$A$11:$CN$476,88,FALSE)</f>
        <v>111111</v>
      </c>
      <c r="CK310" s="3">
        <f>VLOOKUP(A310,'BalanceSheet 15-8-19'!$A$11:$CN$476,89,FALSE)</f>
        <v>111111</v>
      </c>
      <c r="CL310" s="3">
        <f>VLOOKUP(A310,'BalanceSheet 15-8-19'!$A$11:$CN$476,90,FALSE)</f>
        <v>111111</v>
      </c>
      <c r="CM310" s="3">
        <f>VLOOKUP(A310,'BalanceSheet 15-8-19'!$A$11:$CN$476,91,FALSE)</f>
        <v>111111</v>
      </c>
      <c r="CN310" s="3">
        <f>VLOOKUP(A310,'BalanceSheet 15-8-19'!$A$11:$CS$476,92,FALSE)</f>
        <v>111111</v>
      </c>
      <c r="CO310" s="3">
        <f>VLOOKUP(A310,'BalanceSheet 15-8-19'!$A$11:$CS$476,93,FALSE)</f>
        <v>111111</v>
      </c>
      <c r="CP310" s="3">
        <f>VLOOKUP(A310,'BalanceSheet 15-8-19'!$A$11:$CS$476,94,FALSE)</f>
        <v>111111</v>
      </c>
      <c r="CQ310" s="3">
        <f>VLOOKUP(A310,'BalanceSheet 15-8-19'!$A$11:$CS$476,95,FALSE)</f>
        <v>111111</v>
      </c>
      <c r="CR310" s="3">
        <f>VLOOKUP(A310,'BalanceSheet 15-8-19'!$A$11:$CS$476,96,FALSE)</f>
        <v>111111</v>
      </c>
      <c r="CS310" s="3">
        <f t="shared" si="26"/>
        <v>9888879</v>
      </c>
      <c r="CU310" s="19">
        <f>CS310-('BalanceSheet 15-8-19'!CS310-'BalanceSheet 15-8-19'!CV310-'BalanceSheet 15-8-19'!CW310)</f>
        <v>0</v>
      </c>
      <c r="CW310" s="132">
        <f t="shared" si="27"/>
        <v>2999997</v>
      </c>
      <c r="CZ310" s="148">
        <f>HLOOKUP(A310,CJE!$I$5:$TV$2054,2050, FALSE)</f>
        <v>0</v>
      </c>
      <c r="DB310" s="148">
        <f t="shared" si="28"/>
        <v>6888882</v>
      </c>
    </row>
    <row r="311" spans="1:106" x14ac:dyDescent="0.2">
      <c r="A311" s="3" t="str">
        <f>'BalanceSheet 15-8-19'!A311</f>
        <v>300-104-02 - Chaldal Inc., @ Cost</v>
      </c>
      <c r="B311" s="3">
        <f>VLOOKUP(A311,'BalanceSheet 15-8-19'!$A$11:$CN$476,2,FALSE)</f>
        <v>0</v>
      </c>
      <c r="C311" s="3">
        <f>VLOOKUP(A311,'BalanceSheet 15-8-19'!$A$11:$CN$476,3,FALSE)</f>
        <v>0</v>
      </c>
      <c r="D311" s="3">
        <f>VLOOKUP(A311,'BalanceSheet 15-8-19'!$A$11:$CN$476,4,FALSE)</f>
        <v>0</v>
      </c>
      <c r="E311" s="3">
        <f>VLOOKUP(A311,'BalanceSheet 15-8-19'!$A$11:$CN$476,5,FALSE)</f>
        <v>0</v>
      </c>
      <c r="F311" s="3">
        <f>VLOOKUP(A311,'BalanceSheet 15-8-19'!$A$11:$CN$476,6,FALSE)</f>
        <v>222</v>
      </c>
      <c r="G311" s="3">
        <f>VLOOKUP(A311,'BalanceSheet 15-8-19'!$A$11:$CN$476,7,FALSE)</f>
        <v>222</v>
      </c>
      <c r="H311" s="3">
        <f>VLOOKUP(A311,'BalanceSheet 15-8-19'!$A$11:$CN$476,8,FALSE)</f>
        <v>222</v>
      </c>
      <c r="I311" s="3">
        <f>VLOOKUP(A311,'BalanceSheet 15-8-19'!$A$11:$CN$476,9,FALSE)</f>
        <v>222</v>
      </c>
      <c r="J311" s="3"/>
      <c r="K311" s="3">
        <f>VLOOKUP(A311,'BalanceSheet 15-8-19'!$A$11:$CN$476,11,FALSE)</f>
        <v>222</v>
      </c>
      <c r="L311" s="3">
        <f>VLOOKUP(A311,'BalanceSheet 15-8-19'!$A$11:$CN$476,12,FALSE)</f>
        <v>222</v>
      </c>
      <c r="M311" s="3">
        <f>VLOOKUP(A311,'BalanceSheet 15-8-19'!$A$11:$CN$476,13,FALSE)</f>
        <v>222</v>
      </c>
      <c r="N311" s="3">
        <f>VLOOKUP(A311,'BalanceSheet 15-8-19'!$A$11:$CN$476,14,FALSE)</f>
        <v>222</v>
      </c>
      <c r="O311" s="3">
        <f>VLOOKUP(A311,'BalanceSheet 15-8-19'!$A$11:$CN$476,15,FALSE)</f>
        <v>222</v>
      </c>
      <c r="P311" s="3">
        <f>VLOOKUP(A311,'BalanceSheet 15-8-19'!$A$11:$CN$476,16,FALSE)</f>
        <v>222</v>
      </c>
      <c r="Q311" s="3">
        <f>VLOOKUP(A311,'BalanceSheet 15-8-19'!$A$11:$CN$476,17,FALSE)</f>
        <v>222</v>
      </c>
      <c r="R311" s="3">
        <f>VLOOKUP(A311,'BalanceSheet 15-8-19'!$A$11:$CN$476,18,FALSE)</f>
        <v>222</v>
      </c>
      <c r="S311" s="3">
        <f>VLOOKUP(A311,'BalanceSheet 15-8-19'!$A$11:$CN$476,19,FALSE)</f>
        <v>222</v>
      </c>
      <c r="T311" s="3">
        <f>VLOOKUP(A311,'BalanceSheet 15-8-19'!$A$11:$CN$476,20,FALSE)</f>
        <v>222</v>
      </c>
      <c r="U311" s="3">
        <f>VLOOKUP(A311,'BalanceSheet 15-8-19'!$A$11:$CN$476,21,FALSE)</f>
        <v>222</v>
      </c>
      <c r="V311" s="3">
        <f>VLOOKUP(A311,'BalanceSheet 15-8-19'!$A$11:$CN$476,22,FALSE)</f>
        <v>222</v>
      </c>
      <c r="W311" s="3">
        <f>VLOOKUP(A311,'BalanceSheet 15-8-19'!$A$11:$CN$476,23,FALSE)</f>
        <v>222</v>
      </c>
      <c r="X311" s="3">
        <f>VLOOKUP(A311,'BalanceSheet 15-8-19'!$A$11:$CN$476,24,FALSE)</f>
        <v>222</v>
      </c>
      <c r="Y311" s="3">
        <f>VLOOKUP(A311,'BalanceSheet 15-8-19'!$A$11:$CN$476,25,FALSE)</f>
        <v>222</v>
      </c>
      <c r="Z311" s="3">
        <f>VLOOKUP(A311,'BalanceSheet 15-8-19'!$A$11:$CN$476,26,FALSE)</f>
        <v>222</v>
      </c>
      <c r="AA311" s="3">
        <f>VLOOKUP(A311,'BalanceSheet 15-8-19'!$A$11:$CN$476,27,FALSE)</f>
        <v>222</v>
      </c>
      <c r="AB311" s="3">
        <f>VLOOKUP(A311,'BalanceSheet 15-8-19'!$A$11:$CN$476,28,FALSE)</f>
        <v>222</v>
      </c>
      <c r="AC311" s="3">
        <f>VLOOKUP(A311,'BalanceSheet 15-8-19'!$A$11:$CN$476,29,FALSE)</f>
        <v>222</v>
      </c>
      <c r="AD311" s="3">
        <f>VLOOKUP(A311,'BalanceSheet 15-8-19'!$A$11:$CN$476,30,FALSE)</f>
        <v>222</v>
      </c>
      <c r="AE311" s="3">
        <f>VLOOKUP(A311,'BalanceSheet 15-8-19'!$A$11:$CN$476,31,FALSE)</f>
        <v>222</v>
      </c>
      <c r="AF311" s="3">
        <f>VLOOKUP(A311,'BalanceSheet 15-8-19'!$A$11:$CN$476,32,FALSE)</f>
        <v>222</v>
      </c>
      <c r="AG311" s="3">
        <f>VLOOKUP(A311,'BalanceSheet 15-8-19'!$A$11:$CN$476,33,FALSE)</f>
        <v>222</v>
      </c>
      <c r="AH311" s="3">
        <f>VLOOKUP(A311,'BalanceSheet 15-8-19'!$A$11:$CN$476,34,FALSE)</f>
        <v>222</v>
      </c>
      <c r="AI311" s="3">
        <f>VLOOKUP(A311,'BalanceSheet 15-8-19'!$A$11:$CN$476,35,FALSE)</f>
        <v>222</v>
      </c>
      <c r="AJ311" s="3">
        <f>VLOOKUP(A311,'BalanceSheet 15-8-19'!$A$11:$CN$476,36,FALSE)</f>
        <v>222</v>
      </c>
      <c r="AK311" s="3">
        <f>VLOOKUP(A311,'BalanceSheet 15-8-19'!$A$11:$CN$476,37,FALSE)</f>
        <v>222</v>
      </c>
      <c r="AL311" s="3">
        <f>VLOOKUP(A311,'BalanceSheet 15-8-19'!$A$11:$CN$476,38,FALSE)</f>
        <v>222</v>
      </c>
      <c r="AM311" s="3">
        <f>VLOOKUP(A311,'BalanceSheet 15-8-19'!$A$11:$CN$476,39,FALSE)</f>
        <v>222</v>
      </c>
      <c r="AN311" s="3">
        <f>VLOOKUP(A311,'BalanceSheet 15-8-19'!$A$11:$CN$476,40,FALSE)</f>
        <v>222</v>
      </c>
      <c r="AO311" s="3">
        <f>VLOOKUP(A311,'BalanceSheet 15-8-19'!$A$11:$CN$476,41,FALSE)</f>
        <v>222</v>
      </c>
      <c r="AP311" s="3">
        <f>VLOOKUP(A311,'BalanceSheet 15-8-19'!$A$11:$CN$476,42,FALSE)</f>
        <v>222</v>
      </c>
      <c r="AQ311" s="3">
        <f>VLOOKUP(A311,'BalanceSheet 15-8-19'!$A$11:$CN$476,43,FALSE)</f>
        <v>222</v>
      </c>
      <c r="AR311" s="3">
        <f>VLOOKUP(A311,'BalanceSheet 15-8-19'!$A$11:$CN$476,44,FALSE)</f>
        <v>222</v>
      </c>
      <c r="AS311" s="3">
        <f>VLOOKUP(A311,'BalanceSheet 15-8-19'!$A$11:$CN$476,45,FALSE)</f>
        <v>222</v>
      </c>
      <c r="AT311" s="3">
        <f>VLOOKUP(A311,'BalanceSheet 15-8-19'!$A$11:$CN$476,46,FALSE)</f>
        <v>222</v>
      </c>
      <c r="AU311" s="3">
        <f>VLOOKUP(A311,'BalanceSheet 15-8-19'!$A$11:$CN$476,47,FALSE)</f>
        <v>222</v>
      </c>
      <c r="AV311" s="3">
        <f>VLOOKUP(A311,'BalanceSheet 15-8-19'!$A$11:$CN$476,48,FALSE)</f>
        <v>222</v>
      </c>
      <c r="AW311" s="3">
        <f>VLOOKUP(A311,'BalanceSheet 15-8-19'!$A$11:$CN$476,49,FALSE)</f>
        <v>222</v>
      </c>
      <c r="AX311" s="3">
        <f>VLOOKUP(A311,'BalanceSheet 15-8-19'!$A$11:$CN$476,50,FALSE)</f>
        <v>222</v>
      </c>
      <c r="AY311" s="3">
        <f>VLOOKUP(A311,'BalanceSheet 15-8-19'!$A$11:$CN$476,51,FALSE)</f>
        <v>222</v>
      </c>
      <c r="AZ311" s="3">
        <f>VLOOKUP(A311,'BalanceSheet 15-8-19'!$A$11:$CN$476,52,FALSE)</f>
        <v>222</v>
      </c>
      <c r="BA311" s="3">
        <f>VLOOKUP(A311,'BalanceSheet 15-8-19'!$A$11:$CN$476,53,FALSE)</f>
        <v>222</v>
      </c>
      <c r="BB311" s="3">
        <f>VLOOKUP(A311,'BalanceSheet 15-8-19'!$A$11:$CN$476,54,FALSE)</f>
        <v>222</v>
      </c>
      <c r="BC311" s="3">
        <f>VLOOKUP(A311,'BalanceSheet 15-8-19'!$A$11:$CN$476,55,FALSE)</f>
        <v>222</v>
      </c>
      <c r="BD311" s="3">
        <f>VLOOKUP(A311,'BalanceSheet 15-8-19'!$A$11:$CN$476,56,FALSE)</f>
        <v>222</v>
      </c>
      <c r="BE311" s="3">
        <f>VLOOKUP(A311,'BalanceSheet 15-8-19'!$A$11:$CN$476,57,FALSE)</f>
        <v>222</v>
      </c>
      <c r="BF311" s="3">
        <f>VLOOKUP(A311,'BalanceSheet 15-8-19'!$A$11:$CN$476,58,FALSE)</f>
        <v>222</v>
      </c>
      <c r="BG311" s="12">
        <f>VLOOKUP(A311,'BalanceSheet 15-8-19'!$A$11:$CN$476,59,FALSE)</f>
        <v>222</v>
      </c>
      <c r="BH311" s="3">
        <f>VLOOKUP(A311,'BalanceSheet 15-8-19'!$A$11:$CN$476,60,FALSE)</f>
        <v>222</v>
      </c>
      <c r="BI311" s="3">
        <f>VLOOKUP(A311,'BalanceSheet 15-8-19'!$A$11:$CN$476,61,FALSE)</f>
        <v>222</v>
      </c>
      <c r="BJ311" s="3">
        <f>VLOOKUP(A311,'BalanceSheet 15-8-19'!$A$11:$CN$476,62,FALSE)</f>
        <v>222</v>
      </c>
      <c r="BK311" s="3"/>
      <c r="BL311" s="3">
        <f>VLOOKUP(A311,'BalanceSheet 15-8-19'!$A$11:$CN$476,64,FALSE)</f>
        <v>222</v>
      </c>
      <c r="BM311" s="3">
        <f>VLOOKUP(A311,'BalanceSheet 15-8-19'!$A$11:$CN$476,65,FALSE)</f>
        <v>222</v>
      </c>
      <c r="BN311" s="3">
        <f>VLOOKUP(A311,'BalanceSheet 15-8-19'!$A$11:$CN$476,66,FALSE)</f>
        <v>222</v>
      </c>
      <c r="BO311" s="3">
        <f>VLOOKUP(A311,'BalanceSheet 15-8-19'!$A$11:$CN$476,67,FALSE)</f>
        <v>222</v>
      </c>
      <c r="BP311" s="3">
        <f>VLOOKUP(A311,'BalanceSheet 15-8-19'!$A$11:$CN$476,68,FALSE)</f>
        <v>222</v>
      </c>
      <c r="BQ311" s="3">
        <f>VLOOKUP(A311,'BalanceSheet 15-8-19'!$A$11:$CN$476,69,FALSE)</f>
        <v>222</v>
      </c>
      <c r="BR311" s="3">
        <f>VLOOKUP(A311,'BalanceSheet 15-8-19'!$A$11:$CN$476,70,FALSE)</f>
        <v>222</v>
      </c>
      <c r="BS311" s="3">
        <f>VLOOKUP(A311,'BalanceSheet 15-8-19'!$A$11:$CN$476,71,FALSE)</f>
        <v>222</v>
      </c>
      <c r="BT311" s="3">
        <f>VLOOKUP(A311,'BalanceSheet 15-8-19'!$A$11:$CN$476,72,FALSE)</f>
        <v>222</v>
      </c>
      <c r="BU311" s="3">
        <f>VLOOKUP(A311,'BalanceSheet 15-8-19'!$A$11:$CN$476,73,FALSE)</f>
        <v>222</v>
      </c>
      <c r="BV311" s="3">
        <f>VLOOKUP(A311,'BalanceSheet 15-8-19'!$A$11:$CN$476,74,FALSE)</f>
        <v>222</v>
      </c>
      <c r="BW311" s="3">
        <f>VLOOKUP(A311,'BalanceSheet 15-8-19'!$A$11:$CN$476,75,FALSE)</f>
        <v>222</v>
      </c>
      <c r="BX311" s="3">
        <f>VLOOKUP(A311,'BalanceSheet 15-8-19'!$A$11:$CN$476,76,FALSE)</f>
        <v>222</v>
      </c>
      <c r="BY311" s="3">
        <f>VLOOKUP(A311,'BalanceSheet 15-8-19'!$A$11:$CN$476,77,FALSE)</f>
        <v>222</v>
      </c>
      <c r="BZ311" s="3">
        <f>VLOOKUP(A311,'BalanceSheet 15-8-19'!$A$11:$CN$476,78,FALSE)</f>
        <v>222</v>
      </c>
      <c r="CA311" s="3">
        <f>VLOOKUP(A311,'BalanceSheet 15-8-19'!$A$11:$CN$476,79,FALSE)</f>
        <v>222</v>
      </c>
      <c r="CB311" s="3">
        <f>VLOOKUP(A311,'BalanceSheet 15-8-19'!$A$11:$CN$476,80,FALSE)</f>
        <v>222</v>
      </c>
      <c r="CC311" s="3">
        <f>VLOOKUP(A311,'BalanceSheet 15-8-19'!$A$11:$CN$476,81,FALSE)</f>
        <v>222</v>
      </c>
      <c r="CD311" s="3">
        <f>VLOOKUP(A311,'BalanceSheet 15-8-19'!$A$11:$CN$476,82,FALSE)</f>
        <v>222</v>
      </c>
      <c r="CE311" s="3">
        <f>VLOOKUP(A311,'BalanceSheet 15-8-19'!$A$11:$CN$476,83,FALSE)</f>
        <v>222</v>
      </c>
      <c r="CF311" s="3">
        <f>VLOOKUP(A311,'BalanceSheet 15-8-19'!$A$11:$CN$476,84,FALSE)</f>
        <v>222</v>
      </c>
      <c r="CG311" s="3">
        <f>VLOOKUP(A311,'BalanceSheet 15-8-19'!$A$11:$CN$476,85,FALSE)</f>
        <v>222</v>
      </c>
      <c r="CH311" s="3">
        <f>VLOOKUP(A311,'BalanceSheet 15-8-19'!$A$11:$CN$476,86,FALSE)</f>
        <v>222</v>
      </c>
      <c r="CI311" s="3">
        <f>VLOOKUP(A311,'BalanceSheet 15-8-19'!$A$11:$CN$476,87,FALSE)</f>
        <v>222</v>
      </c>
      <c r="CJ311" s="3">
        <f>VLOOKUP(A311,'BalanceSheet 15-8-19'!$A$11:$CN$476,88,FALSE)</f>
        <v>222</v>
      </c>
      <c r="CK311" s="3">
        <f>VLOOKUP(A311,'BalanceSheet 15-8-19'!$A$11:$CN$476,89,FALSE)</f>
        <v>222</v>
      </c>
      <c r="CL311" s="3">
        <f>VLOOKUP(A311,'BalanceSheet 15-8-19'!$A$11:$CN$476,90,FALSE)</f>
        <v>222</v>
      </c>
      <c r="CM311" s="3">
        <f>VLOOKUP(A311,'BalanceSheet 15-8-19'!$A$11:$CN$476,91,FALSE)</f>
        <v>222</v>
      </c>
      <c r="CN311" s="3">
        <f>VLOOKUP(A311,'BalanceSheet 15-8-19'!$A$11:$CS$476,92,FALSE)</f>
        <v>222</v>
      </c>
      <c r="CO311" s="3">
        <f>VLOOKUP(A311,'BalanceSheet 15-8-19'!$A$11:$CS$476,93,FALSE)</f>
        <v>222</v>
      </c>
      <c r="CP311" s="3">
        <f>VLOOKUP(A311,'BalanceSheet 15-8-19'!$A$11:$CS$476,94,FALSE)</f>
        <v>222</v>
      </c>
      <c r="CQ311" s="3">
        <f>VLOOKUP(A311,'BalanceSheet 15-8-19'!$A$11:$CS$476,95,FALSE)</f>
        <v>222</v>
      </c>
      <c r="CR311" s="3">
        <f>VLOOKUP(A311,'BalanceSheet 15-8-19'!$A$11:$CS$476,96,FALSE)</f>
        <v>222</v>
      </c>
      <c r="CS311" s="3">
        <f t="shared" si="26"/>
        <v>19758</v>
      </c>
      <c r="CU311" s="19">
        <f>CS311-('BalanceSheet 15-8-19'!CS311-'BalanceSheet 15-8-19'!CV311-'BalanceSheet 15-8-19'!CW311)</f>
        <v>0</v>
      </c>
      <c r="CW311" s="132">
        <f t="shared" si="27"/>
        <v>5994</v>
      </c>
      <c r="CZ311" s="148">
        <f>HLOOKUP(A311,CJE!$I$5:$TV$2054,2050, FALSE)</f>
        <v>0</v>
      </c>
      <c r="DB311" s="148">
        <f t="shared" si="28"/>
        <v>13764</v>
      </c>
    </row>
    <row r="312" spans="1:106" x14ac:dyDescent="0.2">
      <c r="A312" s="3" t="str">
        <f>'BalanceSheet 15-8-19'!A312</f>
        <v>300-104-05 - Opentrade Co. Ltd  @Cost</v>
      </c>
      <c r="B312" s="3">
        <f>VLOOKUP(A312,'BalanceSheet 15-8-19'!$A$11:$CN$476,2,FALSE)</f>
        <v>0</v>
      </c>
      <c r="C312" s="3">
        <f>VLOOKUP(A312,'BalanceSheet 15-8-19'!$A$11:$CN$476,3,FALSE)</f>
        <v>0</v>
      </c>
      <c r="D312" s="3">
        <f>VLOOKUP(A312,'BalanceSheet 15-8-19'!$A$11:$CN$476,4,FALSE)</f>
        <v>0</v>
      </c>
      <c r="E312" s="3">
        <f>VLOOKUP(A312,'BalanceSheet 15-8-19'!$A$11:$CN$476,5,FALSE)</f>
        <v>0</v>
      </c>
      <c r="F312" s="3">
        <f>VLOOKUP(A312,'BalanceSheet 15-8-19'!$A$11:$CN$476,6,FALSE)</f>
        <v>3333</v>
      </c>
      <c r="G312" s="3">
        <f>VLOOKUP(A312,'BalanceSheet 15-8-19'!$A$11:$CN$476,7,FALSE)</f>
        <v>3333</v>
      </c>
      <c r="H312" s="3">
        <f>VLOOKUP(A312,'BalanceSheet 15-8-19'!$A$11:$CN$476,8,FALSE)</f>
        <v>3333</v>
      </c>
      <c r="I312" s="3">
        <f>VLOOKUP(A312,'BalanceSheet 15-8-19'!$A$11:$CN$476,9,FALSE)</f>
        <v>3333</v>
      </c>
      <c r="J312" s="3"/>
      <c r="K312" s="3">
        <f>VLOOKUP(A312,'BalanceSheet 15-8-19'!$A$11:$CN$476,11,FALSE)</f>
        <v>3333</v>
      </c>
      <c r="L312" s="3">
        <f>VLOOKUP(A312,'BalanceSheet 15-8-19'!$A$11:$CN$476,12,FALSE)</f>
        <v>3333</v>
      </c>
      <c r="M312" s="3">
        <f>VLOOKUP(A312,'BalanceSheet 15-8-19'!$A$11:$CN$476,13,FALSE)</f>
        <v>3333</v>
      </c>
      <c r="N312" s="3">
        <f>VLOOKUP(A312,'BalanceSheet 15-8-19'!$A$11:$CN$476,14,FALSE)</f>
        <v>3333</v>
      </c>
      <c r="O312" s="3">
        <f>VLOOKUP(A312,'BalanceSheet 15-8-19'!$A$11:$CN$476,15,FALSE)</f>
        <v>3333</v>
      </c>
      <c r="P312" s="3">
        <f>VLOOKUP(A312,'BalanceSheet 15-8-19'!$A$11:$CN$476,16,FALSE)</f>
        <v>3333</v>
      </c>
      <c r="Q312" s="3">
        <f>VLOOKUP(A312,'BalanceSheet 15-8-19'!$A$11:$CN$476,17,FALSE)</f>
        <v>3333</v>
      </c>
      <c r="R312" s="3">
        <f>VLOOKUP(A312,'BalanceSheet 15-8-19'!$A$11:$CN$476,18,FALSE)</f>
        <v>3333</v>
      </c>
      <c r="S312" s="3">
        <f>VLOOKUP(A312,'BalanceSheet 15-8-19'!$A$11:$CN$476,19,FALSE)</f>
        <v>3333</v>
      </c>
      <c r="T312" s="3">
        <f>VLOOKUP(A312,'BalanceSheet 15-8-19'!$A$11:$CN$476,20,FALSE)</f>
        <v>3333</v>
      </c>
      <c r="U312" s="3">
        <f>VLOOKUP(A312,'BalanceSheet 15-8-19'!$A$11:$CN$476,21,FALSE)</f>
        <v>3333</v>
      </c>
      <c r="V312" s="3">
        <f>VLOOKUP(A312,'BalanceSheet 15-8-19'!$A$11:$CN$476,22,FALSE)</f>
        <v>3333</v>
      </c>
      <c r="W312" s="3">
        <f>VLOOKUP(A312,'BalanceSheet 15-8-19'!$A$11:$CN$476,23,FALSE)</f>
        <v>3333</v>
      </c>
      <c r="X312" s="3">
        <f>VLOOKUP(A312,'BalanceSheet 15-8-19'!$A$11:$CN$476,24,FALSE)</f>
        <v>3333</v>
      </c>
      <c r="Y312" s="3">
        <f>VLOOKUP(A312,'BalanceSheet 15-8-19'!$A$11:$CN$476,25,FALSE)</f>
        <v>3333</v>
      </c>
      <c r="Z312" s="3">
        <f>VLOOKUP(A312,'BalanceSheet 15-8-19'!$A$11:$CN$476,26,FALSE)</f>
        <v>3333</v>
      </c>
      <c r="AA312" s="3">
        <f>VLOOKUP(A312,'BalanceSheet 15-8-19'!$A$11:$CN$476,27,FALSE)</f>
        <v>3333</v>
      </c>
      <c r="AB312" s="3">
        <f>VLOOKUP(A312,'BalanceSheet 15-8-19'!$A$11:$CN$476,28,FALSE)</f>
        <v>3333</v>
      </c>
      <c r="AC312" s="3">
        <f>VLOOKUP(A312,'BalanceSheet 15-8-19'!$A$11:$CN$476,29,FALSE)</f>
        <v>3333</v>
      </c>
      <c r="AD312" s="3">
        <f>VLOOKUP(A312,'BalanceSheet 15-8-19'!$A$11:$CN$476,30,FALSE)</f>
        <v>3333</v>
      </c>
      <c r="AE312" s="3">
        <f>VLOOKUP(A312,'BalanceSheet 15-8-19'!$A$11:$CN$476,31,FALSE)</f>
        <v>3333</v>
      </c>
      <c r="AF312" s="3">
        <f>VLOOKUP(A312,'BalanceSheet 15-8-19'!$A$11:$CN$476,32,FALSE)</f>
        <v>3333</v>
      </c>
      <c r="AG312" s="3">
        <f>VLOOKUP(A312,'BalanceSheet 15-8-19'!$A$11:$CN$476,33,FALSE)</f>
        <v>3333</v>
      </c>
      <c r="AH312" s="3">
        <f>VLOOKUP(A312,'BalanceSheet 15-8-19'!$A$11:$CN$476,34,FALSE)</f>
        <v>3333</v>
      </c>
      <c r="AI312" s="3">
        <f>VLOOKUP(A312,'BalanceSheet 15-8-19'!$A$11:$CN$476,35,FALSE)</f>
        <v>3333</v>
      </c>
      <c r="AJ312" s="3">
        <f>VLOOKUP(A312,'BalanceSheet 15-8-19'!$A$11:$CN$476,36,FALSE)</f>
        <v>3333</v>
      </c>
      <c r="AK312" s="3">
        <f>VLOOKUP(A312,'BalanceSheet 15-8-19'!$A$11:$CN$476,37,FALSE)</f>
        <v>3333</v>
      </c>
      <c r="AL312" s="3">
        <f>VLOOKUP(A312,'BalanceSheet 15-8-19'!$A$11:$CN$476,38,FALSE)</f>
        <v>3333</v>
      </c>
      <c r="AM312" s="3">
        <f>VLOOKUP(A312,'BalanceSheet 15-8-19'!$A$11:$CN$476,39,FALSE)</f>
        <v>3333</v>
      </c>
      <c r="AN312" s="3">
        <f>VLOOKUP(A312,'BalanceSheet 15-8-19'!$A$11:$CN$476,40,FALSE)</f>
        <v>3333</v>
      </c>
      <c r="AO312" s="3">
        <f>VLOOKUP(A312,'BalanceSheet 15-8-19'!$A$11:$CN$476,41,FALSE)</f>
        <v>3333</v>
      </c>
      <c r="AP312" s="3">
        <f>VLOOKUP(A312,'BalanceSheet 15-8-19'!$A$11:$CN$476,42,FALSE)</f>
        <v>3333</v>
      </c>
      <c r="AQ312" s="3">
        <f>VLOOKUP(A312,'BalanceSheet 15-8-19'!$A$11:$CN$476,43,FALSE)</f>
        <v>3333</v>
      </c>
      <c r="AR312" s="3">
        <f>VLOOKUP(A312,'BalanceSheet 15-8-19'!$A$11:$CN$476,44,FALSE)</f>
        <v>3333</v>
      </c>
      <c r="AS312" s="3">
        <f>VLOOKUP(A312,'BalanceSheet 15-8-19'!$A$11:$CN$476,45,FALSE)</f>
        <v>3333</v>
      </c>
      <c r="AT312" s="3">
        <f>VLOOKUP(A312,'BalanceSheet 15-8-19'!$A$11:$CN$476,46,FALSE)</f>
        <v>3333</v>
      </c>
      <c r="AU312" s="3">
        <f>VLOOKUP(A312,'BalanceSheet 15-8-19'!$A$11:$CN$476,47,FALSE)</f>
        <v>3333</v>
      </c>
      <c r="AV312" s="3">
        <f>VLOOKUP(A312,'BalanceSheet 15-8-19'!$A$11:$CN$476,48,FALSE)</f>
        <v>3333</v>
      </c>
      <c r="AW312" s="3">
        <f>VLOOKUP(A312,'BalanceSheet 15-8-19'!$A$11:$CN$476,49,FALSE)</f>
        <v>3333</v>
      </c>
      <c r="AX312" s="3">
        <f>VLOOKUP(A312,'BalanceSheet 15-8-19'!$A$11:$CN$476,50,FALSE)</f>
        <v>3333</v>
      </c>
      <c r="AY312" s="3">
        <f>VLOOKUP(A312,'BalanceSheet 15-8-19'!$A$11:$CN$476,51,FALSE)</f>
        <v>3333</v>
      </c>
      <c r="AZ312" s="3">
        <f>VLOOKUP(A312,'BalanceSheet 15-8-19'!$A$11:$CN$476,52,FALSE)</f>
        <v>3333</v>
      </c>
      <c r="BA312" s="3">
        <f>VLOOKUP(A312,'BalanceSheet 15-8-19'!$A$11:$CN$476,53,FALSE)</f>
        <v>3333</v>
      </c>
      <c r="BB312" s="3">
        <f>VLOOKUP(A312,'BalanceSheet 15-8-19'!$A$11:$CN$476,54,FALSE)</f>
        <v>3333</v>
      </c>
      <c r="BC312" s="3">
        <f>VLOOKUP(A312,'BalanceSheet 15-8-19'!$A$11:$CN$476,55,FALSE)</f>
        <v>3333</v>
      </c>
      <c r="BD312" s="3">
        <f>VLOOKUP(A312,'BalanceSheet 15-8-19'!$A$11:$CN$476,56,FALSE)</f>
        <v>3333</v>
      </c>
      <c r="BE312" s="3">
        <f>VLOOKUP(A312,'BalanceSheet 15-8-19'!$A$11:$CN$476,57,FALSE)</f>
        <v>3333</v>
      </c>
      <c r="BF312" s="3">
        <f>VLOOKUP(A312,'BalanceSheet 15-8-19'!$A$11:$CN$476,58,FALSE)</f>
        <v>3333</v>
      </c>
      <c r="BG312" s="12">
        <f>VLOOKUP(A312,'BalanceSheet 15-8-19'!$A$11:$CN$476,59,FALSE)</f>
        <v>3333</v>
      </c>
      <c r="BH312" s="3">
        <f>VLOOKUP(A312,'BalanceSheet 15-8-19'!$A$11:$CN$476,60,FALSE)</f>
        <v>3333</v>
      </c>
      <c r="BI312" s="3">
        <f>VLOOKUP(A312,'BalanceSheet 15-8-19'!$A$11:$CN$476,61,FALSE)</f>
        <v>3333</v>
      </c>
      <c r="BJ312" s="3">
        <f>VLOOKUP(A312,'BalanceSheet 15-8-19'!$A$11:$CN$476,62,FALSE)</f>
        <v>3333</v>
      </c>
      <c r="BK312" s="3"/>
      <c r="BL312" s="3">
        <f>VLOOKUP(A312,'BalanceSheet 15-8-19'!$A$11:$CN$476,64,FALSE)</f>
        <v>3333</v>
      </c>
      <c r="BM312" s="3">
        <f>VLOOKUP(A312,'BalanceSheet 15-8-19'!$A$11:$CN$476,65,FALSE)</f>
        <v>3333</v>
      </c>
      <c r="BN312" s="3">
        <f>VLOOKUP(A312,'BalanceSheet 15-8-19'!$A$11:$CN$476,66,FALSE)</f>
        <v>3333</v>
      </c>
      <c r="BO312" s="3">
        <f>VLOOKUP(A312,'BalanceSheet 15-8-19'!$A$11:$CN$476,67,FALSE)</f>
        <v>3333</v>
      </c>
      <c r="BP312" s="3">
        <f>VLOOKUP(A312,'BalanceSheet 15-8-19'!$A$11:$CN$476,68,FALSE)</f>
        <v>3333</v>
      </c>
      <c r="BQ312" s="3">
        <f>VLOOKUP(A312,'BalanceSheet 15-8-19'!$A$11:$CN$476,69,FALSE)</f>
        <v>3333</v>
      </c>
      <c r="BR312" s="3">
        <f>VLOOKUP(A312,'BalanceSheet 15-8-19'!$A$11:$CN$476,70,FALSE)</f>
        <v>3333</v>
      </c>
      <c r="BS312" s="3">
        <f>VLOOKUP(A312,'BalanceSheet 15-8-19'!$A$11:$CN$476,71,FALSE)</f>
        <v>3333</v>
      </c>
      <c r="BT312" s="3">
        <f>VLOOKUP(A312,'BalanceSheet 15-8-19'!$A$11:$CN$476,72,FALSE)</f>
        <v>3333</v>
      </c>
      <c r="BU312" s="3">
        <f>VLOOKUP(A312,'BalanceSheet 15-8-19'!$A$11:$CN$476,73,FALSE)</f>
        <v>3333</v>
      </c>
      <c r="BV312" s="3">
        <f>VLOOKUP(A312,'BalanceSheet 15-8-19'!$A$11:$CN$476,74,FALSE)</f>
        <v>3333</v>
      </c>
      <c r="BW312" s="3">
        <f>VLOOKUP(A312,'BalanceSheet 15-8-19'!$A$11:$CN$476,75,FALSE)</f>
        <v>3333</v>
      </c>
      <c r="BX312" s="3">
        <f>VLOOKUP(A312,'BalanceSheet 15-8-19'!$A$11:$CN$476,76,FALSE)</f>
        <v>3333</v>
      </c>
      <c r="BY312" s="3">
        <f>VLOOKUP(A312,'BalanceSheet 15-8-19'!$A$11:$CN$476,77,FALSE)</f>
        <v>3333</v>
      </c>
      <c r="BZ312" s="3">
        <f>VLOOKUP(A312,'BalanceSheet 15-8-19'!$A$11:$CN$476,78,FALSE)</f>
        <v>3333</v>
      </c>
      <c r="CA312" s="3">
        <f>VLOOKUP(A312,'BalanceSheet 15-8-19'!$A$11:$CN$476,79,FALSE)</f>
        <v>3333</v>
      </c>
      <c r="CB312" s="3">
        <f>VLOOKUP(A312,'BalanceSheet 15-8-19'!$A$11:$CN$476,80,FALSE)</f>
        <v>3333</v>
      </c>
      <c r="CC312" s="3">
        <f>VLOOKUP(A312,'BalanceSheet 15-8-19'!$A$11:$CN$476,81,FALSE)</f>
        <v>3333</v>
      </c>
      <c r="CD312" s="3">
        <f>VLOOKUP(A312,'BalanceSheet 15-8-19'!$A$11:$CN$476,82,FALSE)</f>
        <v>3333</v>
      </c>
      <c r="CE312" s="3">
        <f>VLOOKUP(A312,'BalanceSheet 15-8-19'!$A$11:$CN$476,83,FALSE)</f>
        <v>3333</v>
      </c>
      <c r="CF312" s="3">
        <f>VLOOKUP(A312,'BalanceSheet 15-8-19'!$A$11:$CN$476,84,FALSE)</f>
        <v>3333</v>
      </c>
      <c r="CG312" s="3">
        <f>VLOOKUP(A312,'BalanceSheet 15-8-19'!$A$11:$CN$476,85,FALSE)</f>
        <v>3333</v>
      </c>
      <c r="CH312" s="3">
        <f>VLOOKUP(A312,'BalanceSheet 15-8-19'!$A$11:$CN$476,86,FALSE)</f>
        <v>3333</v>
      </c>
      <c r="CI312" s="3">
        <f>VLOOKUP(A312,'BalanceSheet 15-8-19'!$A$11:$CN$476,87,FALSE)</f>
        <v>3333</v>
      </c>
      <c r="CJ312" s="3">
        <f>VLOOKUP(A312,'BalanceSheet 15-8-19'!$A$11:$CN$476,88,FALSE)</f>
        <v>3333</v>
      </c>
      <c r="CK312" s="3">
        <f>VLOOKUP(A312,'BalanceSheet 15-8-19'!$A$11:$CN$476,89,FALSE)</f>
        <v>3333</v>
      </c>
      <c r="CL312" s="3">
        <f>VLOOKUP(A312,'BalanceSheet 15-8-19'!$A$11:$CN$476,90,FALSE)</f>
        <v>3333</v>
      </c>
      <c r="CM312" s="3">
        <f>VLOOKUP(A312,'BalanceSheet 15-8-19'!$A$11:$CN$476,91,FALSE)</f>
        <v>3333</v>
      </c>
      <c r="CN312" s="3">
        <f>VLOOKUP(A312,'BalanceSheet 15-8-19'!$A$11:$CS$476,92,FALSE)</f>
        <v>3333</v>
      </c>
      <c r="CO312" s="3">
        <f>VLOOKUP(A312,'BalanceSheet 15-8-19'!$A$11:$CS$476,93,FALSE)</f>
        <v>3333</v>
      </c>
      <c r="CP312" s="3">
        <f>VLOOKUP(A312,'BalanceSheet 15-8-19'!$A$11:$CS$476,94,FALSE)</f>
        <v>3333</v>
      </c>
      <c r="CQ312" s="3">
        <f>VLOOKUP(A312,'BalanceSheet 15-8-19'!$A$11:$CS$476,95,FALSE)</f>
        <v>3333</v>
      </c>
      <c r="CR312" s="3">
        <f>VLOOKUP(A312,'BalanceSheet 15-8-19'!$A$11:$CS$476,96,FALSE)</f>
        <v>3333</v>
      </c>
      <c r="CS312" s="3">
        <f t="shared" si="26"/>
        <v>296637</v>
      </c>
      <c r="CU312" s="19">
        <f>CS312-('BalanceSheet 15-8-19'!CS312-'BalanceSheet 15-8-19'!CV312-'BalanceSheet 15-8-19'!CW312)</f>
        <v>0</v>
      </c>
      <c r="CW312" s="132">
        <f t="shared" si="27"/>
        <v>89991</v>
      </c>
      <c r="CZ312" s="148">
        <f>HLOOKUP(A312,CJE!$I$5:$TV$2054,2050, FALSE)</f>
        <v>0</v>
      </c>
      <c r="DB312" s="148">
        <f t="shared" si="28"/>
        <v>206646</v>
      </c>
    </row>
    <row r="313" spans="1:106" x14ac:dyDescent="0.2">
      <c r="A313" s="3" t="str">
        <f>'BalanceSheet 15-8-19'!A313</f>
        <v>300-104-06 - GoGo Tech.Hldgs Ltd @Cost</v>
      </c>
      <c r="B313" s="10">
        <f>VLOOKUP(A313,'BalanceSheet 15-8-19'!$A$11:$CN$476,2,FALSE)</f>
        <v>0</v>
      </c>
      <c r="C313" s="10">
        <f>VLOOKUP(A313,'BalanceSheet 15-8-19'!$A$11:$CN$476,3,FALSE)</f>
        <v>0</v>
      </c>
      <c r="D313" s="10">
        <f>VLOOKUP(A313,'BalanceSheet 15-8-19'!$A$11:$CN$476,4,FALSE)</f>
        <v>0</v>
      </c>
      <c r="E313" s="10">
        <f>VLOOKUP(A313,'BalanceSheet 15-8-19'!$A$11:$CN$476,5,FALSE)</f>
        <v>0</v>
      </c>
      <c r="F313" s="10">
        <f>VLOOKUP(A313,'BalanceSheet 15-8-19'!$A$11:$CN$476,6,FALSE)</f>
        <v>444</v>
      </c>
      <c r="G313" s="10">
        <f>VLOOKUP(A313,'BalanceSheet 15-8-19'!$A$11:$CN$476,7,FALSE)</f>
        <v>444</v>
      </c>
      <c r="H313" s="10">
        <f>VLOOKUP(A313,'BalanceSheet 15-8-19'!$A$11:$CN$476,8,FALSE)</f>
        <v>444</v>
      </c>
      <c r="I313" s="10">
        <f>VLOOKUP(A313,'BalanceSheet 15-8-19'!$A$11:$CN$476,9,FALSE)</f>
        <v>444</v>
      </c>
      <c r="J313" s="10"/>
      <c r="K313" s="10">
        <f>VLOOKUP(A313,'BalanceSheet 15-8-19'!$A$11:$CN$476,11,FALSE)</f>
        <v>444</v>
      </c>
      <c r="L313" s="10">
        <f>VLOOKUP(A313,'BalanceSheet 15-8-19'!$A$11:$CN$476,12,FALSE)</f>
        <v>444</v>
      </c>
      <c r="M313" s="10">
        <f>VLOOKUP(A313,'BalanceSheet 15-8-19'!$A$11:$CN$476,13,FALSE)</f>
        <v>444</v>
      </c>
      <c r="N313" s="10">
        <f>VLOOKUP(A313,'BalanceSheet 15-8-19'!$A$11:$CN$476,14,FALSE)</f>
        <v>444</v>
      </c>
      <c r="O313" s="10">
        <f>VLOOKUP(A313,'BalanceSheet 15-8-19'!$A$11:$CN$476,15,FALSE)</f>
        <v>444</v>
      </c>
      <c r="P313" s="10">
        <f>VLOOKUP(A313,'BalanceSheet 15-8-19'!$A$11:$CN$476,16,FALSE)</f>
        <v>444</v>
      </c>
      <c r="Q313" s="10">
        <f>VLOOKUP(A313,'BalanceSheet 15-8-19'!$A$11:$CN$476,17,FALSE)</f>
        <v>444</v>
      </c>
      <c r="R313" s="10">
        <f>VLOOKUP(A313,'BalanceSheet 15-8-19'!$A$11:$CN$476,18,FALSE)</f>
        <v>444</v>
      </c>
      <c r="S313" s="10">
        <f>VLOOKUP(A313,'BalanceSheet 15-8-19'!$A$11:$CN$476,19,FALSE)</f>
        <v>444</v>
      </c>
      <c r="T313" s="10">
        <f>VLOOKUP(A313,'BalanceSheet 15-8-19'!$A$11:$CN$476,20,FALSE)</f>
        <v>444</v>
      </c>
      <c r="U313" s="10">
        <f>VLOOKUP(A313,'BalanceSheet 15-8-19'!$A$11:$CN$476,21,FALSE)</f>
        <v>444</v>
      </c>
      <c r="V313" s="10">
        <f>VLOOKUP(A313,'BalanceSheet 15-8-19'!$A$11:$CN$476,22,FALSE)</f>
        <v>444</v>
      </c>
      <c r="W313" s="10">
        <f>VLOOKUP(A313,'BalanceSheet 15-8-19'!$A$11:$CN$476,23,FALSE)</f>
        <v>444</v>
      </c>
      <c r="X313" s="10">
        <f>VLOOKUP(A313,'BalanceSheet 15-8-19'!$A$11:$CN$476,24,FALSE)</f>
        <v>444</v>
      </c>
      <c r="Y313" s="10">
        <f>VLOOKUP(A313,'BalanceSheet 15-8-19'!$A$11:$CN$476,25,FALSE)</f>
        <v>444</v>
      </c>
      <c r="Z313" s="10">
        <f>VLOOKUP(A313,'BalanceSheet 15-8-19'!$A$11:$CN$476,26,FALSE)</f>
        <v>444</v>
      </c>
      <c r="AA313" s="10">
        <f>VLOOKUP(A313,'BalanceSheet 15-8-19'!$A$11:$CN$476,27,FALSE)</f>
        <v>444</v>
      </c>
      <c r="AB313" s="10">
        <f>VLOOKUP(A313,'BalanceSheet 15-8-19'!$A$11:$CN$476,28,FALSE)</f>
        <v>444</v>
      </c>
      <c r="AC313" s="10">
        <f>VLOOKUP(A313,'BalanceSheet 15-8-19'!$A$11:$CN$476,29,FALSE)</f>
        <v>444</v>
      </c>
      <c r="AD313" s="10">
        <f>VLOOKUP(A313,'BalanceSheet 15-8-19'!$A$11:$CN$476,30,FALSE)</f>
        <v>444</v>
      </c>
      <c r="AE313" s="10">
        <f>VLOOKUP(A313,'BalanceSheet 15-8-19'!$A$11:$CN$476,31,FALSE)</f>
        <v>444</v>
      </c>
      <c r="AF313" s="10">
        <f>VLOOKUP(A313,'BalanceSheet 15-8-19'!$A$11:$CN$476,32,FALSE)</f>
        <v>444</v>
      </c>
      <c r="AG313" s="10">
        <f>VLOOKUP(A313,'BalanceSheet 15-8-19'!$A$11:$CN$476,33,FALSE)</f>
        <v>444</v>
      </c>
      <c r="AH313" s="10">
        <f>VLOOKUP(A313,'BalanceSheet 15-8-19'!$A$11:$CN$476,34,FALSE)</f>
        <v>444</v>
      </c>
      <c r="AI313" s="10">
        <f>VLOOKUP(A313,'BalanceSheet 15-8-19'!$A$11:$CN$476,35,FALSE)</f>
        <v>444</v>
      </c>
      <c r="AJ313" s="10">
        <f>VLOOKUP(A313,'BalanceSheet 15-8-19'!$A$11:$CN$476,36,FALSE)</f>
        <v>444</v>
      </c>
      <c r="AK313" s="10">
        <f>VLOOKUP(A313,'BalanceSheet 15-8-19'!$A$11:$CN$476,37,FALSE)</f>
        <v>444</v>
      </c>
      <c r="AL313" s="10">
        <f>VLOOKUP(A313,'BalanceSheet 15-8-19'!$A$11:$CN$476,38,FALSE)</f>
        <v>444</v>
      </c>
      <c r="AM313" s="10">
        <f>VLOOKUP(A313,'BalanceSheet 15-8-19'!$A$11:$CN$476,39,FALSE)</f>
        <v>444</v>
      </c>
      <c r="AN313" s="10">
        <f>VLOOKUP(A313,'BalanceSheet 15-8-19'!$A$11:$CN$476,40,FALSE)</f>
        <v>444</v>
      </c>
      <c r="AO313" s="10">
        <f>VLOOKUP(A313,'BalanceSheet 15-8-19'!$A$11:$CN$476,41,FALSE)</f>
        <v>444</v>
      </c>
      <c r="AP313" s="10">
        <f>VLOOKUP(A313,'BalanceSheet 15-8-19'!$A$11:$CN$476,42,FALSE)</f>
        <v>444</v>
      </c>
      <c r="AQ313" s="10">
        <f>VLOOKUP(A313,'BalanceSheet 15-8-19'!$A$11:$CN$476,43,FALSE)</f>
        <v>444</v>
      </c>
      <c r="AR313" s="10">
        <f>VLOOKUP(A313,'BalanceSheet 15-8-19'!$A$11:$CN$476,44,FALSE)</f>
        <v>444</v>
      </c>
      <c r="AS313" s="10">
        <f>VLOOKUP(A313,'BalanceSheet 15-8-19'!$A$11:$CN$476,45,FALSE)</f>
        <v>444</v>
      </c>
      <c r="AT313" s="10">
        <f>VLOOKUP(A313,'BalanceSheet 15-8-19'!$A$11:$CN$476,46,FALSE)</f>
        <v>444</v>
      </c>
      <c r="AU313" s="10">
        <f>VLOOKUP(A313,'BalanceSheet 15-8-19'!$A$11:$CN$476,47,FALSE)</f>
        <v>444</v>
      </c>
      <c r="AV313" s="10">
        <f>VLOOKUP(A313,'BalanceSheet 15-8-19'!$A$11:$CN$476,48,FALSE)</f>
        <v>444</v>
      </c>
      <c r="AW313" s="10">
        <f>VLOOKUP(A313,'BalanceSheet 15-8-19'!$A$11:$CN$476,49,FALSE)</f>
        <v>444</v>
      </c>
      <c r="AX313" s="10">
        <f>VLOOKUP(A313,'BalanceSheet 15-8-19'!$A$11:$CN$476,50,FALSE)</f>
        <v>444</v>
      </c>
      <c r="AY313" s="10">
        <f>VLOOKUP(A313,'BalanceSheet 15-8-19'!$A$11:$CN$476,51,FALSE)</f>
        <v>444</v>
      </c>
      <c r="AZ313" s="10">
        <f>VLOOKUP(A313,'BalanceSheet 15-8-19'!$A$11:$CN$476,52,FALSE)</f>
        <v>444</v>
      </c>
      <c r="BA313" s="10">
        <f>VLOOKUP(A313,'BalanceSheet 15-8-19'!$A$11:$CN$476,53,FALSE)</f>
        <v>444</v>
      </c>
      <c r="BB313" s="10">
        <f>VLOOKUP(A313,'BalanceSheet 15-8-19'!$A$11:$CN$476,54,FALSE)</f>
        <v>444</v>
      </c>
      <c r="BC313" s="10">
        <f>VLOOKUP(A313,'BalanceSheet 15-8-19'!$A$11:$CN$476,55,FALSE)</f>
        <v>444</v>
      </c>
      <c r="BD313" s="10">
        <f>VLOOKUP(A313,'BalanceSheet 15-8-19'!$A$11:$CN$476,56,FALSE)</f>
        <v>444</v>
      </c>
      <c r="BE313" s="10">
        <f>VLOOKUP(A313,'BalanceSheet 15-8-19'!$A$11:$CN$476,57,FALSE)</f>
        <v>444</v>
      </c>
      <c r="BF313" s="10">
        <f>VLOOKUP(A313,'BalanceSheet 15-8-19'!$A$11:$CN$476,58,FALSE)</f>
        <v>444</v>
      </c>
      <c r="BG313" s="11">
        <f>VLOOKUP(A313,'BalanceSheet 15-8-19'!$A$11:$CN$476,59,FALSE)</f>
        <v>444</v>
      </c>
      <c r="BH313" s="10">
        <f>VLOOKUP(A313,'BalanceSheet 15-8-19'!$A$11:$CN$476,60,FALSE)</f>
        <v>444</v>
      </c>
      <c r="BI313" s="10">
        <f>VLOOKUP(A313,'BalanceSheet 15-8-19'!$A$11:$CN$476,61,FALSE)</f>
        <v>444</v>
      </c>
      <c r="BJ313" s="10">
        <f>VLOOKUP(A313,'BalanceSheet 15-8-19'!$A$11:$CN$476,62,FALSE)</f>
        <v>444</v>
      </c>
      <c r="BK313" s="10"/>
      <c r="BL313" s="10">
        <f>VLOOKUP(A313,'BalanceSheet 15-8-19'!$A$11:$CN$476,64,FALSE)</f>
        <v>444</v>
      </c>
      <c r="BM313" s="10">
        <f>VLOOKUP(A313,'BalanceSheet 15-8-19'!$A$11:$CN$476,65,FALSE)</f>
        <v>444</v>
      </c>
      <c r="BN313" s="10">
        <f>VLOOKUP(A313,'BalanceSheet 15-8-19'!$A$11:$CN$476,66,FALSE)</f>
        <v>444</v>
      </c>
      <c r="BO313" s="10">
        <f>VLOOKUP(A313,'BalanceSheet 15-8-19'!$A$11:$CN$476,67,FALSE)</f>
        <v>444</v>
      </c>
      <c r="BP313" s="10">
        <f>VLOOKUP(A313,'BalanceSheet 15-8-19'!$A$11:$CN$476,68,FALSE)</f>
        <v>444</v>
      </c>
      <c r="BQ313" s="10">
        <f>VLOOKUP(A313,'BalanceSheet 15-8-19'!$A$11:$CN$476,69,FALSE)</f>
        <v>444</v>
      </c>
      <c r="BR313" s="10">
        <f>VLOOKUP(A313,'BalanceSheet 15-8-19'!$A$11:$CN$476,70,FALSE)</f>
        <v>444</v>
      </c>
      <c r="BS313" s="10">
        <f>VLOOKUP(A313,'BalanceSheet 15-8-19'!$A$11:$CN$476,71,FALSE)</f>
        <v>444</v>
      </c>
      <c r="BT313" s="10">
        <f>VLOOKUP(A313,'BalanceSheet 15-8-19'!$A$11:$CN$476,72,FALSE)</f>
        <v>444</v>
      </c>
      <c r="BU313" s="10">
        <f>VLOOKUP(A313,'BalanceSheet 15-8-19'!$A$11:$CN$476,73,FALSE)</f>
        <v>444</v>
      </c>
      <c r="BV313" s="10">
        <f>VLOOKUP(A313,'BalanceSheet 15-8-19'!$A$11:$CN$476,74,FALSE)</f>
        <v>444</v>
      </c>
      <c r="BW313" s="10">
        <f>VLOOKUP(A313,'BalanceSheet 15-8-19'!$A$11:$CN$476,75,FALSE)</f>
        <v>444</v>
      </c>
      <c r="BX313" s="10">
        <f>VLOOKUP(A313,'BalanceSheet 15-8-19'!$A$11:$CN$476,76,FALSE)</f>
        <v>444</v>
      </c>
      <c r="BY313" s="10">
        <f>VLOOKUP(A313,'BalanceSheet 15-8-19'!$A$11:$CN$476,77,FALSE)</f>
        <v>444</v>
      </c>
      <c r="BZ313" s="10">
        <f>VLOOKUP(A313,'BalanceSheet 15-8-19'!$A$11:$CN$476,78,FALSE)</f>
        <v>444</v>
      </c>
      <c r="CA313" s="10">
        <f>VLOOKUP(A313,'BalanceSheet 15-8-19'!$A$11:$CN$476,79,FALSE)</f>
        <v>444</v>
      </c>
      <c r="CB313" s="10">
        <f>VLOOKUP(A313,'BalanceSheet 15-8-19'!$A$11:$CN$476,80,FALSE)</f>
        <v>444</v>
      </c>
      <c r="CC313" s="10">
        <f>VLOOKUP(A313,'BalanceSheet 15-8-19'!$A$11:$CN$476,81,FALSE)</f>
        <v>444</v>
      </c>
      <c r="CD313" s="10">
        <f>VLOOKUP(A313,'BalanceSheet 15-8-19'!$A$11:$CN$476,82,FALSE)</f>
        <v>444</v>
      </c>
      <c r="CE313" s="10">
        <f>VLOOKUP(A313,'BalanceSheet 15-8-19'!$A$11:$CN$476,83,FALSE)</f>
        <v>444</v>
      </c>
      <c r="CF313" s="10">
        <f>VLOOKUP(A313,'BalanceSheet 15-8-19'!$A$11:$CN$476,84,FALSE)</f>
        <v>444</v>
      </c>
      <c r="CG313" s="10">
        <f>VLOOKUP(A313,'BalanceSheet 15-8-19'!$A$11:$CN$476,85,FALSE)</f>
        <v>444</v>
      </c>
      <c r="CH313" s="10">
        <f>VLOOKUP(A313,'BalanceSheet 15-8-19'!$A$11:$CN$476,86,FALSE)</f>
        <v>444</v>
      </c>
      <c r="CI313" s="10">
        <f>VLOOKUP(A313,'BalanceSheet 15-8-19'!$A$11:$CN$476,87,FALSE)</f>
        <v>444</v>
      </c>
      <c r="CJ313" s="10">
        <f>VLOOKUP(A313,'BalanceSheet 15-8-19'!$A$11:$CN$476,88,FALSE)</f>
        <v>444</v>
      </c>
      <c r="CK313" s="10">
        <f>VLOOKUP(A313,'BalanceSheet 15-8-19'!$A$11:$CN$476,89,FALSE)</f>
        <v>444</v>
      </c>
      <c r="CL313" s="10">
        <f>VLOOKUP(A313,'BalanceSheet 15-8-19'!$A$11:$CN$476,90,FALSE)</f>
        <v>444</v>
      </c>
      <c r="CM313" s="10">
        <f>VLOOKUP(A313,'BalanceSheet 15-8-19'!$A$11:$CN$476,91,FALSE)</f>
        <v>444</v>
      </c>
      <c r="CN313" s="10">
        <f>VLOOKUP(A313,'BalanceSheet 15-8-19'!$A$11:$CS$476,92,FALSE)</f>
        <v>444</v>
      </c>
      <c r="CO313" s="10">
        <f>VLOOKUP(A313,'BalanceSheet 15-8-19'!$A$11:$CS$476,93,FALSE)</f>
        <v>444</v>
      </c>
      <c r="CP313" s="10">
        <f>VLOOKUP(A313,'BalanceSheet 15-8-19'!$A$11:$CS$476,94,FALSE)</f>
        <v>444</v>
      </c>
      <c r="CQ313" s="10">
        <f>VLOOKUP(A313,'BalanceSheet 15-8-19'!$A$11:$CS$476,95,FALSE)</f>
        <v>444</v>
      </c>
      <c r="CR313" s="10">
        <f>VLOOKUP(A313,'BalanceSheet 15-8-19'!$A$11:$CS$476,96,FALSE)</f>
        <v>444</v>
      </c>
      <c r="CS313" s="10">
        <f t="shared" si="26"/>
        <v>39516</v>
      </c>
      <c r="CU313" s="19">
        <f>CS313-('BalanceSheet 15-8-19'!CS313-'BalanceSheet 15-8-19'!CV313-'BalanceSheet 15-8-19'!CW313)</f>
        <v>0</v>
      </c>
      <c r="CW313" s="132">
        <f t="shared" si="27"/>
        <v>11988</v>
      </c>
      <c r="CZ313" s="148">
        <f>HLOOKUP(A313,CJE!$I$5:$TV$2054,2050, FALSE)</f>
        <v>0</v>
      </c>
      <c r="DB313" s="148">
        <f t="shared" si="28"/>
        <v>27528</v>
      </c>
    </row>
    <row r="314" spans="1:106" x14ac:dyDescent="0.2">
      <c r="A314" s="12" t="str">
        <f>'BalanceSheet 15-8-19'!A314</f>
        <v>300-104-07 - Madison Lu, Inc. @Cost</v>
      </c>
      <c r="B314" s="10">
        <f>VLOOKUP(A314,'BalanceSheet 15-8-19'!$A$11:$CN$476,2,FALSE)</f>
        <v>0</v>
      </c>
      <c r="C314" s="10">
        <f>VLOOKUP(A314,'BalanceSheet 15-8-19'!$A$11:$CN$476,3,FALSE)</f>
        <v>0</v>
      </c>
      <c r="D314" s="10">
        <f>VLOOKUP(A314,'BalanceSheet 15-8-19'!$A$11:$CN$476,4,FALSE)</f>
        <v>0</v>
      </c>
      <c r="E314" s="10">
        <f>VLOOKUP(A314,'BalanceSheet 15-8-19'!$A$11:$CN$476,5,FALSE)</f>
        <v>0</v>
      </c>
      <c r="F314" s="10">
        <f>VLOOKUP(A314,'BalanceSheet 15-8-19'!$A$11:$CN$476,6,FALSE)</f>
        <v>5</v>
      </c>
      <c r="G314" s="10">
        <f>VLOOKUP(A314,'BalanceSheet 15-8-19'!$A$11:$CN$476,7,FALSE)</f>
        <v>5</v>
      </c>
      <c r="H314" s="10">
        <f>VLOOKUP(A314,'BalanceSheet 15-8-19'!$A$11:$CN$476,8,FALSE)</f>
        <v>5</v>
      </c>
      <c r="I314" s="10">
        <f>VLOOKUP(A314,'BalanceSheet 15-8-19'!$A$11:$CN$476,9,FALSE)</f>
        <v>5</v>
      </c>
      <c r="J314" s="10"/>
      <c r="K314" s="10">
        <f>VLOOKUP(A314,'BalanceSheet 15-8-19'!$A$11:$CN$476,11,FALSE)</f>
        <v>5</v>
      </c>
      <c r="L314" s="10">
        <f>VLOOKUP(A314,'BalanceSheet 15-8-19'!$A$11:$CN$476,12,FALSE)</f>
        <v>5</v>
      </c>
      <c r="M314" s="10">
        <f>VLOOKUP(A314,'BalanceSheet 15-8-19'!$A$11:$CN$476,13,FALSE)</f>
        <v>5</v>
      </c>
      <c r="N314" s="10">
        <f>VLOOKUP(A314,'BalanceSheet 15-8-19'!$A$11:$CN$476,14,FALSE)</f>
        <v>5</v>
      </c>
      <c r="O314" s="10">
        <f>VLOOKUP(A314,'BalanceSheet 15-8-19'!$A$11:$CN$476,15,FALSE)</f>
        <v>5</v>
      </c>
      <c r="P314" s="10">
        <f>VLOOKUP(A314,'BalanceSheet 15-8-19'!$A$11:$CN$476,16,FALSE)</f>
        <v>5</v>
      </c>
      <c r="Q314" s="10">
        <f>VLOOKUP(A314,'BalanceSheet 15-8-19'!$A$11:$CN$476,17,FALSE)</f>
        <v>5</v>
      </c>
      <c r="R314" s="10">
        <f>VLOOKUP(A314,'BalanceSheet 15-8-19'!$A$11:$CN$476,18,FALSE)</f>
        <v>5</v>
      </c>
      <c r="S314" s="10">
        <f>VLOOKUP(A314,'BalanceSheet 15-8-19'!$A$11:$CN$476,19,FALSE)</f>
        <v>5</v>
      </c>
      <c r="T314" s="10">
        <f>VLOOKUP(A314,'BalanceSheet 15-8-19'!$A$11:$CN$476,20,FALSE)</f>
        <v>5</v>
      </c>
      <c r="U314" s="10">
        <f>VLOOKUP(A314,'BalanceSheet 15-8-19'!$A$11:$CN$476,21,FALSE)</f>
        <v>5</v>
      </c>
      <c r="V314" s="10">
        <f>VLOOKUP(A314,'BalanceSheet 15-8-19'!$A$11:$CN$476,22,FALSE)</f>
        <v>5</v>
      </c>
      <c r="W314" s="10">
        <f>VLOOKUP(A314,'BalanceSheet 15-8-19'!$A$11:$CN$476,23,FALSE)</f>
        <v>5</v>
      </c>
      <c r="X314" s="10">
        <f>VLOOKUP(A314,'BalanceSheet 15-8-19'!$A$11:$CN$476,24,FALSE)</f>
        <v>5</v>
      </c>
      <c r="Y314" s="10">
        <f>VLOOKUP(A314,'BalanceSheet 15-8-19'!$A$11:$CN$476,25,FALSE)</f>
        <v>5</v>
      </c>
      <c r="Z314" s="10">
        <f>VLOOKUP(A314,'BalanceSheet 15-8-19'!$A$11:$CN$476,26,FALSE)</f>
        <v>5</v>
      </c>
      <c r="AA314" s="10">
        <f>VLOOKUP(A314,'BalanceSheet 15-8-19'!$A$11:$CN$476,27,FALSE)</f>
        <v>5</v>
      </c>
      <c r="AB314" s="10">
        <f>VLOOKUP(A314,'BalanceSheet 15-8-19'!$A$11:$CN$476,28,FALSE)</f>
        <v>5</v>
      </c>
      <c r="AC314" s="10">
        <f>VLOOKUP(A314,'BalanceSheet 15-8-19'!$A$11:$CN$476,29,FALSE)</f>
        <v>5</v>
      </c>
      <c r="AD314" s="10">
        <f>VLOOKUP(A314,'BalanceSheet 15-8-19'!$A$11:$CN$476,30,FALSE)</f>
        <v>5</v>
      </c>
      <c r="AE314" s="10">
        <f>VLOOKUP(A314,'BalanceSheet 15-8-19'!$A$11:$CN$476,31,FALSE)</f>
        <v>5</v>
      </c>
      <c r="AF314" s="10">
        <f>VLOOKUP(A314,'BalanceSheet 15-8-19'!$A$11:$CN$476,32,FALSE)</f>
        <v>5</v>
      </c>
      <c r="AG314" s="10">
        <f>VLOOKUP(A314,'BalanceSheet 15-8-19'!$A$11:$CN$476,33,FALSE)</f>
        <v>5</v>
      </c>
      <c r="AH314" s="10">
        <f>VLOOKUP(A314,'BalanceSheet 15-8-19'!$A$11:$CN$476,34,FALSE)</f>
        <v>5</v>
      </c>
      <c r="AI314" s="10">
        <f>VLOOKUP(A314,'BalanceSheet 15-8-19'!$A$11:$CN$476,35,FALSE)</f>
        <v>5</v>
      </c>
      <c r="AJ314" s="10">
        <f>VLOOKUP(A314,'BalanceSheet 15-8-19'!$A$11:$CN$476,36,FALSE)</f>
        <v>5</v>
      </c>
      <c r="AK314" s="10">
        <f>VLOOKUP(A314,'BalanceSheet 15-8-19'!$A$11:$CN$476,37,FALSE)</f>
        <v>5</v>
      </c>
      <c r="AL314" s="10">
        <f>VLOOKUP(A314,'BalanceSheet 15-8-19'!$A$11:$CN$476,38,FALSE)</f>
        <v>5</v>
      </c>
      <c r="AM314" s="10">
        <f>VLOOKUP(A314,'BalanceSheet 15-8-19'!$A$11:$CN$476,39,FALSE)</f>
        <v>5</v>
      </c>
      <c r="AN314" s="10">
        <f>VLOOKUP(A314,'BalanceSheet 15-8-19'!$A$11:$CN$476,40,FALSE)</f>
        <v>5</v>
      </c>
      <c r="AO314" s="10">
        <f>VLOOKUP(A314,'BalanceSheet 15-8-19'!$A$11:$CN$476,41,FALSE)</f>
        <v>5</v>
      </c>
      <c r="AP314" s="10">
        <f>VLOOKUP(A314,'BalanceSheet 15-8-19'!$A$11:$CN$476,42,FALSE)</f>
        <v>5</v>
      </c>
      <c r="AQ314" s="10">
        <f>VLOOKUP(A314,'BalanceSheet 15-8-19'!$A$11:$CN$476,43,FALSE)</f>
        <v>5</v>
      </c>
      <c r="AR314" s="10">
        <f>VLOOKUP(A314,'BalanceSheet 15-8-19'!$A$11:$CN$476,44,FALSE)</f>
        <v>5</v>
      </c>
      <c r="AS314" s="10">
        <f>VLOOKUP(A314,'BalanceSheet 15-8-19'!$A$11:$CN$476,45,FALSE)</f>
        <v>5</v>
      </c>
      <c r="AT314" s="10">
        <f>VLOOKUP(A314,'BalanceSheet 15-8-19'!$A$11:$CN$476,46,FALSE)</f>
        <v>5</v>
      </c>
      <c r="AU314" s="10">
        <f>VLOOKUP(A314,'BalanceSheet 15-8-19'!$A$11:$CN$476,47,FALSE)</f>
        <v>5</v>
      </c>
      <c r="AV314" s="10">
        <f>VLOOKUP(A314,'BalanceSheet 15-8-19'!$A$11:$CN$476,48,FALSE)</f>
        <v>5</v>
      </c>
      <c r="AW314" s="10">
        <f>VLOOKUP(A314,'BalanceSheet 15-8-19'!$A$11:$CN$476,49,FALSE)</f>
        <v>5</v>
      </c>
      <c r="AX314" s="10">
        <f>VLOOKUP(A314,'BalanceSheet 15-8-19'!$A$11:$CN$476,50,FALSE)</f>
        <v>5</v>
      </c>
      <c r="AY314" s="10">
        <f>VLOOKUP(A314,'BalanceSheet 15-8-19'!$A$11:$CN$476,51,FALSE)</f>
        <v>5</v>
      </c>
      <c r="AZ314" s="10">
        <f>VLOOKUP(A314,'BalanceSheet 15-8-19'!$A$11:$CN$476,52,FALSE)</f>
        <v>5</v>
      </c>
      <c r="BA314" s="10">
        <f>VLOOKUP(A314,'BalanceSheet 15-8-19'!$A$11:$CN$476,53,FALSE)</f>
        <v>5</v>
      </c>
      <c r="BB314" s="10">
        <f>VLOOKUP(A314,'BalanceSheet 15-8-19'!$A$11:$CN$476,54,FALSE)</f>
        <v>5</v>
      </c>
      <c r="BC314" s="10">
        <f>VLOOKUP(A314,'BalanceSheet 15-8-19'!$A$11:$CN$476,55,FALSE)</f>
        <v>5</v>
      </c>
      <c r="BD314" s="10">
        <f>VLOOKUP(A314,'BalanceSheet 15-8-19'!$A$11:$CN$476,56,FALSE)</f>
        <v>5</v>
      </c>
      <c r="BE314" s="10">
        <f>VLOOKUP(A314,'BalanceSheet 15-8-19'!$A$11:$CN$476,57,FALSE)</f>
        <v>5</v>
      </c>
      <c r="BF314" s="10">
        <f>VLOOKUP(A314,'BalanceSheet 15-8-19'!$A$11:$CN$476,58,FALSE)</f>
        <v>5</v>
      </c>
      <c r="BG314" s="11">
        <f>VLOOKUP(A314,'BalanceSheet 15-8-19'!$A$11:$CN$476,59,FALSE)</f>
        <v>5</v>
      </c>
      <c r="BH314" s="10">
        <f>VLOOKUP(A314,'BalanceSheet 15-8-19'!$A$11:$CN$476,60,FALSE)</f>
        <v>5</v>
      </c>
      <c r="BI314" s="10">
        <f>VLOOKUP(A314,'BalanceSheet 15-8-19'!$A$11:$CN$476,61,FALSE)</f>
        <v>5</v>
      </c>
      <c r="BJ314" s="10">
        <f>VLOOKUP(A314,'BalanceSheet 15-8-19'!$A$11:$CN$476,62,FALSE)</f>
        <v>5</v>
      </c>
      <c r="BK314" s="10"/>
      <c r="BL314" s="10">
        <f>VLOOKUP(A314,'BalanceSheet 15-8-19'!$A$11:$CN$476,64,FALSE)</f>
        <v>5</v>
      </c>
      <c r="BM314" s="10">
        <f>VLOOKUP(A314,'BalanceSheet 15-8-19'!$A$11:$CN$476,65,FALSE)</f>
        <v>5</v>
      </c>
      <c r="BN314" s="10">
        <f>VLOOKUP(A314,'BalanceSheet 15-8-19'!$A$11:$CN$476,66,FALSE)</f>
        <v>5</v>
      </c>
      <c r="BO314" s="10">
        <f>VLOOKUP(A314,'BalanceSheet 15-8-19'!$A$11:$CN$476,67,FALSE)</f>
        <v>5</v>
      </c>
      <c r="BP314" s="10">
        <f>VLOOKUP(A314,'BalanceSheet 15-8-19'!$A$11:$CN$476,68,FALSE)</f>
        <v>5</v>
      </c>
      <c r="BQ314" s="10">
        <f>VLOOKUP(A314,'BalanceSheet 15-8-19'!$A$11:$CN$476,69,FALSE)</f>
        <v>5</v>
      </c>
      <c r="BR314" s="10">
        <f>VLOOKUP(A314,'BalanceSheet 15-8-19'!$A$11:$CN$476,70,FALSE)</f>
        <v>5</v>
      </c>
      <c r="BS314" s="10">
        <f>VLOOKUP(A314,'BalanceSheet 15-8-19'!$A$11:$CN$476,71,FALSE)</f>
        <v>5</v>
      </c>
      <c r="BT314" s="10">
        <f>VLOOKUP(A314,'BalanceSheet 15-8-19'!$A$11:$CN$476,72,FALSE)</f>
        <v>5</v>
      </c>
      <c r="BU314" s="10">
        <f>VLOOKUP(A314,'BalanceSheet 15-8-19'!$A$11:$CN$476,73,FALSE)</f>
        <v>5</v>
      </c>
      <c r="BV314" s="10">
        <f>VLOOKUP(A314,'BalanceSheet 15-8-19'!$A$11:$CN$476,74,FALSE)</f>
        <v>5</v>
      </c>
      <c r="BW314" s="10">
        <f>VLOOKUP(A314,'BalanceSheet 15-8-19'!$A$11:$CN$476,75,FALSE)</f>
        <v>5</v>
      </c>
      <c r="BX314" s="10">
        <f>VLOOKUP(A314,'BalanceSheet 15-8-19'!$A$11:$CN$476,76,FALSE)</f>
        <v>5</v>
      </c>
      <c r="BY314" s="10">
        <f>VLOOKUP(A314,'BalanceSheet 15-8-19'!$A$11:$CN$476,77,FALSE)</f>
        <v>5</v>
      </c>
      <c r="BZ314" s="10">
        <f>VLOOKUP(A314,'BalanceSheet 15-8-19'!$A$11:$CN$476,78,FALSE)</f>
        <v>5</v>
      </c>
      <c r="CA314" s="10">
        <f>VLOOKUP(A314,'BalanceSheet 15-8-19'!$A$11:$CN$476,79,FALSE)</f>
        <v>5</v>
      </c>
      <c r="CB314" s="10">
        <f>VLOOKUP(A314,'BalanceSheet 15-8-19'!$A$11:$CN$476,80,FALSE)</f>
        <v>5</v>
      </c>
      <c r="CC314" s="10">
        <f>VLOOKUP(A314,'BalanceSheet 15-8-19'!$A$11:$CN$476,81,FALSE)</f>
        <v>5</v>
      </c>
      <c r="CD314" s="10">
        <f>VLOOKUP(A314,'BalanceSheet 15-8-19'!$A$11:$CN$476,82,FALSE)</f>
        <v>5</v>
      </c>
      <c r="CE314" s="10">
        <f>VLOOKUP(A314,'BalanceSheet 15-8-19'!$A$11:$CN$476,83,FALSE)</f>
        <v>5</v>
      </c>
      <c r="CF314" s="10">
        <f>VLOOKUP(A314,'BalanceSheet 15-8-19'!$A$11:$CN$476,84,FALSE)</f>
        <v>5</v>
      </c>
      <c r="CG314" s="10">
        <f>VLOOKUP(A314,'BalanceSheet 15-8-19'!$A$11:$CN$476,85,FALSE)</f>
        <v>5</v>
      </c>
      <c r="CH314" s="10">
        <f>VLOOKUP(A314,'BalanceSheet 15-8-19'!$A$11:$CN$476,86,FALSE)</f>
        <v>5</v>
      </c>
      <c r="CI314" s="10">
        <f>VLOOKUP(A314,'BalanceSheet 15-8-19'!$A$11:$CN$476,87,FALSE)</f>
        <v>5</v>
      </c>
      <c r="CJ314" s="10">
        <f>VLOOKUP(A314,'BalanceSheet 15-8-19'!$A$11:$CN$476,88,FALSE)</f>
        <v>5</v>
      </c>
      <c r="CK314" s="10">
        <f>VLOOKUP(A314,'BalanceSheet 15-8-19'!$A$11:$CN$476,89,FALSE)</f>
        <v>5</v>
      </c>
      <c r="CL314" s="10">
        <f>VLOOKUP(A314,'BalanceSheet 15-8-19'!$A$11:$CN$476,90,FALSE)</f>
        <v>5</v>
      </c>
      <c r="CM314" s="10">
        <f>VLOOKUP(A314,'BalanceSheet 15-8-19'!$A$11:$CN$476,91,FALSE)</f>
        <v>5</v>
      </c>
      <c r="CN314" s="10">
        <f>VLOOKUP(A314,'BalanceSheet 15-8-19'!$A$11:$CS$476,92,FALSE)</f>
        <v>5</v>
      </c>
      <c r="CO314" s="10">
        <f>VLOOKUP(A314,'BalanceSheet 15-8-19'!$A$11:$CS$476,93,FALSE)</f>
        <v>5</v>
      </c>
      <c r="CP314" s="10">
        <f>VLOOKUP(A314,'BalanceSheet 15-8-19'!$A$11:$CS$476,94,FALSE)</f>
        <v>5</v>
      </c>
      <c r="CQ314" s="10">
        <f>VLOOKUP(A314,'BalanceSheet 15-8-19'!$A$11:$CS$476,95,FALSE)</f>
        <v>5</v>
      </c>
      <c r="CR314" s="10">
        <f>VLOOKUP(A314,'BalanceSheet 15-8-19'!$A$11:$CS$476,96,FALSE)</f>
        <v>5</v>
      </c>
      <c r="CS314" s="10">
        <f t="shared" si="26"/>
        <v>445</v>
      </c>
      <c r="CU314" s="19">
        <f>CS314-('BalanceSheet 15-8-19'!CS314-'BalanceSheet 15-8-19'!CV314-'BalanceSheet 15-8-19'!CW314)</f>
        <v>0</v>
      </c>
      <c r="CW314" s="132">
        <f t="shared" si="27"/>
        <v>135</v>
      </c>
      <c r="CZ314" s="148">
        <f>HLOOKUP(A314,CJE!$I$5:$TV$2054,2050, FALSE)</f>
        <v>0</v>
      </c>
      <c r="DB314" s="148">
        <f t="shared" si="28"/>
        <v>310</v>
      </c>
    </row>
    <row r="315" spans="1:106" x14ac:dyDescent="0.2">
      <c r="A315" s="3" t="str">
        <f>'BalanceSheet 15-8-19'!A315</f>
        <v>300-104-08 - Multigene Diagnostics Ltd_Prenetics</v>
      </c>
      <c r="B315" s="3">
        <f>VLOOKUP(A315,'BalanceSheet 15-8-19'!$A$11:$CN$476,2,FALSE)</f>
        <v>0</v>
      </c>
      <c r="C315" s="3">
        <f>VLOOKUP(A315,'BalanceSheet 15-8-19'!$A$11:$CN$476,3,FALSE)</f>
        <v>0</v>
      </c>
      <c r="D315" s="3">
        <f>VLOOKUP(A315,'BalanceSheet 15-8-19'!$A$11:$CN$476,4,FALSE)</f>
        <v>0</v>
      </c>
      <c r="E315" s="3">
        <f>VLOOKUP(A315,'BalanceSheet 15-8-19'!$A$11:$CN$476,5,FALSE)</f>
        <v>0</v>
      </c>
      <c r="F315" s="3">
        <f>VLOOKUP(A315,'BalanceSheet 15-8-19'!$A$11:$CN$476,6,FALSE)</f>
        <v>6666</v>
      </c>
      <c r="G315" s="3">
        <f>VLOOKUP(A315,'BalanceSheet 15-8-19'!$A$11:$CN$476,7,FALSE)</f>
        <v>6666</v>
      </c>
      <c r="H315" s="3">
        <f>VLOOKUP(A315,'BalanceSheet 15-8-19'!$A$11:$CN$476,8,FALSE)</f>
        <v>6666</v>
      </c>
      <c r="I315" s="3">
        <f>VLOOKUP(A315,'BalanceSheet 15-8-19'!$A$11:$CN$476,9,FALSE)</f>
        <v>6666</v>
      </c>
      <c r="J315" s="3"/>
      <c r="K315" s="3">
        <f>VLOOKUP(A315,'BalanceSheet 15-8-19'!$A$11:$CN$476,11,FALSE)</f>
        <v>6666</v>
      </c>
      <c r="L315" s="3">
        <f>VLOOKUP(A315,'BalanceSheet 15-8-19'!$A$11:$CN$476,12,FALSE)</f>
        <v>6666</v>
      </c>
      <c r="M315" s="3">
        <f>VLOOKUP(A315,'BalanceSheet 15-8-19'!$A$11:$CN$476,13,FALSE)</f>
        <v>6666</v>
      </c>
      <c r="N315" s="3">
        <f>VLOOKUP(A315,'BalanceSheet 15-8-19'!$A$11:$CN$476,14,FALSE)</f>
        <v>6666</v>
      </c>
      <c r="O315" s="3">
        <f>VLOOKUP(A315,'BalanceSheet 15-8-19'!$A$11:$CN$476,15,FALSE)</f>
        <v>6666</v>
      </c>
      <c r="P315" s="3">
        <f>VLOOKUP(A315,'BalanceSheet 15-8-19'!$A$11:$CN$476,16,FALSE)</f>
        <v>6666</v>
      </c>
      <c r="Q315" s="3">
        <f>VLOOKUP(A315,'BalanceSheet 15-8-19'!$A$11:$CN$476,17,FALSE)</f>
        <v>6666</v>
      </c>
      <c r="R315" s="3">
        <f>VLOOKUP(A315,'BalanceSheet 15-8-19'!$A$11:$CN$476,18,FALSE)</f>
        <v>6666</v>
      </c>
      <c r="S315" s="3">
        <f>VLOOKUP(A315,'BalanceSheet 15-8-19'!$A$11:$CN$476,19,FALSE)</f>
        <v>6666</v>
      </c>
      <c r="T315" s="3">
        <f>VLOOKUP(A315,'BalanceSheet 15-8-19'!$A$11:$CN$476,20,FALSE)</f>
        <v>6666</v>
      </c>
      <c r="U315" s="3">
        <f>VLOOKUP(A315,'BalanceSheet 15-8-19'!$A$11:$CN$476,21,FALSE)</f>
        <v>6666</v>
      </c>
      <c r="V315" s="3">
        <f>VLOOKUP(A315,'BalanceSheet 15-8-19'!$A$11:$CN$476,22,FALSE)</f>
        <v>6666</v>
      </c>
      <c r="W315" s="3">
        <f>VLOOKUP(A315,'BalanceSheet 15-8-19'!$A$11:$CN$476,23,FALSE)</f>
        <v>6666</v>
      </c>
      <c r="X315" s="3">
        <f>VLOOKUP(A315,'BalanceSheet 15-8-19'!$A$11:$CN$476,24,FALSE)</f>
        <v>6666</v>
      </c>
      <c r="Y315" s="3">
        <f>VLOOKUP(A315,'BalanceSheet 15-8-19'!$A$11:$CN$476,25,FALSE)</f>
        <v>6666</v>
      </c>
      <c r="Z315" s="3">
        <f>VLOOKUP(A315,'BalanceSheet 15-8-19'!$A$11:$CN$476,26,FALSE)</f>
        <v>6666</v>
      </c>
      <c r="AA315" s="3">
        <f>VLOOKUP(A315,'BalanceSheet 15-8-19'!$A$11:$CN$476,27,FALSE)</f>
        <v>6666</v>
      </c>
      <c r="AB315" s="3">
        <f>VLOOKUP(A315,'BalanceSheet 15-8-19'!$A$11:$CN$476,28,FALSE)</f>
        <v>6666</v>
      </c>
      <c r="AC315" s="3">
        <f>VLOOKUP(A315,'BalanceSheet 15-8-19'!$A$11:$CN$476,29,FALSE)</f>
        <v>6666</v>
      </c>
      <c r="AD315" s="3">
        <f>VLOOKUP(A315,'BalanceSheet 15-8-19'!$A$11:$CN$476,30,FALSE)</f>
        <v>6666</v>
      </c>
      <c r="AE315" s="3">
        <f>VLOOKUP(A315,'BalanceSheet 15-8-19'!$A$11:$CN$476,31,FALSE)</f>
        <v>6666</v>
      </c>
      <c r="AF315" s="3">
        <f>VLOOKUP(A315,'BalanceSheet 15-8-19'!$A$11:$CN$476,32,FALSE)</f>
        <v>6666</v>
      </c>
      <c r="AG315" s="3">
        <f>VLOOKUP(A315,'BalanceSheet 15-8-19'!$A$11:$CN$476,33,FALSE)</f>
        <v>6666</v>
      </c>
      <c r="AH315" s="3">
        <f>VLOOKUP(A315,'BalanceSheet 15-8-19'!$A$11:$CN$476,34,FALSE)</f>
        <v>6666</v>
      </c>
      <c r="AI315" s="3">
        <f>VLOOKUP(A315,'BalanceSheet 15-8-19'!$A$11:$CN$476,35,FALSE)</f>
        <v>6666</v>
      </c>
      <c r="AJ315" s="3">
        <f>VLOOKUP(A315,'BalanceSheet 15-8-19'!$A$11:$CN$476,36,FALSE)</f>
        <v>6666</v>
      </c>
      <c r="AK315" s="3">
        <f>VLOOKUP(A315,'BalanceSheet 15-8-19'!$A$11:$CN$476,37,FALSE)</f>
        <v>6666</v>
      </c>
      <c r="AL315" s="3">
        <f>VLOOKUP(A315,'BalanceSheet 15-8-19'!$A$11:$CN$476,38,FALSE)</f>
        <v>6666</v>
      </c>
      <c r="AM315" s="3">
        <f>VLOOKUP(A315,'BalanceSheet 15-8-19'!$A$11:$CN$476,39,FALSE)</f>
        <v>6666</v>
      </c>
      <c r="AN315" s="3">
        <f>VLOOKUP(A315,'BalanceSheet 15-8-19'!$A$11:$CN$476,40,FALSE)</f>
        <v>6666</v>
      </c>
      <c r="AO315" s="3">
        <f>VLOOKUP(A315,'BalanceSheet 15-8-19'!$A$11:$CN$476,41,FALSE)</f>
        <v>6666</v>
      </c>
      <c r="AP315" s="3">
        <f>VLOOKUP(A315,'BalanceSheet 15-8-19'!$A$11:$CN$476,42,FALSE)</f>
        <v>6666</v>
      </c>
      <c r="AQ315" s="3">
        <f>VLOOKUP(A315,'BalanceSheet 15-8-19'!$A$11:$CN$476,43,FALSE)</f>
        <v>6666</v>
      </c>
      <c r="AR315" s="3">
        <f>VLOOKUP(A315,'BalanceSheet 15-8-19'!$A$11:$CN$476,44,FALSE)</f>
        <v>6666</v>
      </c>
      <c r="AS315" s="3">
        <f>VLOOKUP(A315,'BalanceSheet 15-8-19'!$A$11:$CN$476,45,FALSE)</f>
        <v>6666</v>
      </c>
      <c r="AT315" s="3">
        <f>VLOOKUP(A315,'BalanceSheet 15-8-19'!$A$11:$CN$476,46,FALSE)</f>
        <v>6666</v>
      </c>
      <c r="AU315" s="3">
        <f>VLOOKUP(A315,'BalanceSheet 15-8-19'!$A$11:$CN$476,47,FALSE)</f>
        <v>6666</v>
      </c>
      <c r="AV315" s="3">
        <f>VLOOKUP(A315,'BalanceSheet 15-8-19'!$A$11:$CN$476,48,FALSE)</f>
        <v>6666</v>
      </c>
      <c r="AW315" s="3">
        <f>VLOOKUP(A315,'BalanceSheet 15-8-19'!$A$11:$CN$476,49,FALSE)</f>
        <v>6666</v>
      </c>
      <c r="AX315" s="3">
        <f>VLOOKUP(A315,'BalanceSheet 15-8-19'!$A$11:$CN$476,50,FALSE)</f>
        <v>6666</v>
      </c>
      <c r="AY315" s="3">
        <f>VLOOKUP(A315,'BalanceSheet 15-8-19'!$A$11:$CN$476,51,FALSE)</f>
        <v>6666</v>
      </c>
      <c r="AZ315" s="3">
        <f>VLOOKUP(A315,'BalanceSheet 15-8-19'!$A$11:$CN$476,52,FALSE)</f>
        <v>6666</v>
      </c>
      <c r="BA315" s="3">
        <f>VLOOKUP(A315,'BalanceSheet 15-8-19'!$A$11:$CN$476,53,FALSE)</f>
        <v>6666</v>
      </c>
      <c r="BB315" s="3">
        <f>VLOOKUP(A315,'BalanceSheet 15-8-19'!$A$11:$CN$476,54,FALSE)</f>
        <v>6666</v>
      </c>
      <c r="BC315" s="3">
        <f>VLOOKUP(A315,'BalanceSheet 15-8-19'!$A$11:$CN$476,55,FALSE)</f>
        <v>6666</v>
      </c>
      <c r="BD315" s="3">
        <f>VLOOKUP(A315,'BalanceSheet 15-8-19'!$A$11:$CN$476,56,FALSE)</f>
        <v>6666</v>
      </c>
      <c r="BE315" s="3">
        <f>VLOOKUP(A315,'BalanceSheet 15-8-19'!$A$11:$CN$476,57,FALSE)</f>
        <v>6666</v>
      </c>
      <c r="BF315" s="3">
        <f>VLOOKUP(A315,'BalanceSheet 15-8-19'!$A$11:$CN$476,58,FALSE)</f>
        <v>6666</v>
      </c>
      <c r="BG315" s="12">
        <f>VLOOKUP(A315,'BalanceSheet 15-8-19'!$A$11:$CN$476,59,FALSE)</f>
        <v>6666</v>
      </c>
      <c r="BH315" s="3">
        <f>VLOOKUP(A315,'BalanceSheet 15-8-19'!$A$11:$CN$476,60,FALSE)</f>
        <v>6666</v>
      </c>
      <c r="BI315" s="3">
        <f>VLOOKUP(A315,'BalanceSheet 15-8-19'!$A$11:$CN$476,61,FALSE)</f>
        <v>6666</v>
      </c>
      <c r="BJ315" s="3">
        <f>VLOOKUP(A315,'BalanceSheet 15-8-19'!$A$11:$CN$476,62,FALSE)</f>
        <v>6666</v>
      </c>
      <c r="BK315" s="3"/>
      <c r="BL315" s="3">
        <f>VLOOKUP(A315,'BalanceSheet 15-8-19'!$A$11:$CN$476,64,FALSE)</f>
        <v>6666</v>
      </c>
      <c r="BM315" s="3">
        <f>VLOOKUP(A315,'BalanceSheet 15-8-19'!$A$11:$CN$476,65,FALSE)</f>
        <v>6666</v>
      </c>
      <c r="BN315" s="3">
        <f>VLOOKUP(A315,'BalanceSheet 15-8-19'!$A$11:$CN$476,66,FALSE)</f>
        <v>6666</v>
      </c>
      <c r="BO315" s="3">
        <f>VLOOKUP(A315,'BalanceSheet 15-8-19'!$A$11:$CN$476,67,FALSE)</f>
        <v>6666</v>
      </c>
      <c r="BP315" s="3">
        <f>VLOOKUP(A315,'BalanceSheet 15-8-19'!$A$11:$CN$476,68,FALSE)</f>
        <v>6666</v>
      </c>
      <c r="BQ315" s="3">
        <f>VLOOKUP(A315,'BalanceSheet 15-8-19'!$A$11:$CN$476,69,FALSE)</f>
        <v>6666</v>
      </c>
      <c r="BR315" s="3">
        <f>VLOOKUP(A315,'BalanceSheet 15-8-19'!$A$11:$CN$476,70,FALSE)</f>
        <v>6666</v>
      </c>
      <c r="BS315" s="3">
        <f>VLOOKUP(A315,'BalanceSheet 15-8-19'!$A$11:$CN$476,71,FALSE)</f>
        <v>6666</v>
      </c>
      <c r="BT315" s="3">
        <f>VLOOKUP(A315,'BalanceSheet 15-8-19'!$A$11:$CN$476,72,FALSE)</f>
        <v>6666</v>
      </c>
      <c r="BU315" s="3">
        <f>VLOOKUP(A315,'BalanceSheet 15-8-19'!$A$11:$CN$476,73,FALSE)</f>
        <v>6666</v>
      </c>
      <c r="BV315" s="3">
        <f>VLOOKUP(A315,'BalanceSheet 15-8-19'!$A$11:$CN$476,74,FALSE)</f>
        <v>6666</v>
      </c>
      <c r="BW315" s="3">
        <f>VLOOKUP(A315,'BalanceSheet 15-8-19'!$A$11:$CN$476,75,FALSE)</f>
        <v>6666</v>
      </c>
      <c r="BX315" s="3">
        <f>VLOOKUP(A315,'BalanceSheet 15-8-19'!$A$11:$CN$476,76,FALSE)</f>
        <v>6666</v>
      </c>
      <c r="BY315" s="3">
        <f>VLOOKUP(A315,'BalanceSheet 15-8-19'!$A$11:$CN$476,77,FALSE)</f>
        <v>6666</v>
      </c>
      <c r="BZ315" s="3">
        <f>VLOOKUP(A315,'BalanceSheet 15-8-19'!$A$11:$CN$476,78,FALSE)</f>
        <v>6666</v>
      </c>
      <c r="CA315" s="3">
        <f>VLOOKUP(A315,'BalanceSheet 15-8-19'!$A$11:$CN$476,79,FALSE)</f>
        <v>6666</v>
      </c>
      <c r="CB315" s="3">
        <f>VLOOKUP(A315,'BalanceSheet 15-8-19'!$A$11:$CN$476,80,FALSE)</f>
        <v>6666</v>
      </c>
      <c r="CC315" s="3">
        <f>VLOOKUP(A315,'BalanceSheet 15-8-19'!$A$11:$CN$476,81,FALSE)</f>
        <v>6666</v>
      </c>
      <c r="CD315" s="3">
        <f>VLOOKUP(A315,'BalanceSheet 15-8-19'!$A$11:$CN$476,82,FALSE)</f>
        <v>6666</v>
      </c>
      <c r="CE315" s="3">
        <f>VLOOKUP(A315,'BalanceSheet 15-8-19'!$A$11:$CN$476,83,FALSE)</f>
        <v>6666</v>
      </c>
      <c r="CF315" s="3">
        <f>VLOOKUP(A315,'BalanceSheet 15-8-19'!$A$11:$CN$476,84,FALSE)</f>
        <v>6666</v>
      </c>
      <c r="CG315" s="3">
        <f>VLOOKUP(A315,'BalanceSheet 15-8-19'!$A$11:$CN$476,85,FALSE)</f>
        <v>6666</v>
      </c>
      <c r="CH315" s="3">
        <f>VLOOKUP(A315,'BalanceSheet 15-8-19'!$A$11:$CN$476,86,FALSE)</f>
        <v>6666</v>
      </c>
      <c r="CI315" s="3">
        <f>VLOOKUP(A315,'BalanceSheet 15-8-19'!$A$11:$CN$476,87,FALSE)</f>
        <v>6666</v>
      </c>
      <c r="CJ315" s="3">
        <f>VLOOKUP(A315,'BalanceSheet 15-8-19'!$A$11:$CN$476,88,FALSE)</f>
        <v>6666</v>
      </c>
      <c r="CK315" s="3">
        <f>VLOOKUP(A315,'BalanceSheet 15-8-19'!$A$11:$CN$476,89,FALSE)</f>
        <v>6666</v>
      </c>
      <c r="CL315" s="3">
        <f>VLOOKUP(A315,'BalanceSheet 15-8-19'!$A$11:$CN$476,90,FALSE)</f>
        <v>6666</v>
      </c>
      <c r="CM315" s="3">
        <f>VLOOKUP(A315,'BalanceSheet 15-8-19'!$A$11:$CN$476,91,FALSE)</f>
        <v>6666</v>
      </c>
      <c r="CN315" s="3">
        <f>VLOOKUP(A315,'BalanceSheet 15-8-19'!$A$11:$CS$476,92,FALSE)</f>
        <v>6666</v>
      </c>
      <c r="CO315" s="3">
        <f>VLOOKUP(A315,'BalanceSheet 15-8-19'!$A$11:$CS$476,93,FALSE)</f>
        <v>6666</v>
      </c>
      <c r="CP315" s="3">
        <f>VLOOKUP(A315,'BalanceSheet 15-8-19'!$A$11:$CS$476,94,FALSE)</f>
        <v>6666</v>
      </c>
      <c r="CQ315" s="3">
        <f>VLOOKUP(A315,'BalanceSheet 15-8-19'!$A$11:$CS$476,95,FALSE)</f>
        <v>6666</v>
      </c>
      <c r="CR315" s="3">
        <f>VLOOKUP(A315,'BalanceSheet 15-8-19'!$A$11:$CS$476,96,FALSE)</f>
        <v>6666</v>
      </c>
      <c r="CS315" s="3">
        <f t="shared" si="26"/>
        <v>593274</v>
      </c>
      <c r="CU315" s="19">
        <f>CS315-('BalanceSheet 15-8-19'!CS315-'BalanceSheet 15-8-19'!CV315-'BalanceSheet 15-8-19'!CW315)</f>
        <v>0</v>
      </c>
      <c r="CW315" s="132">
        <f t="shared" si="27"/>
        <v>179982</v>
      </c>
      <c r="CZ315" s="148">
        <f>HLOOKUP(A315,CJE!$I$5:$TV$2054,2050, FALSE)</f>
        <v>0</v>
      </c>
      <c r="DB315" s="148">
        <f t="shared" si="28"/>
        <v>413292</v>
      </c>
    </row>
    <row r="316" spans="1:106" x14ac:dyDescent="0.2">
      <c r="A316" s="12" t="str">
        <f>'BalanceSheet 15-8-19'!A316</f>
        <v>300-104-09 - Job Forward Pte Ltd @Cost</v>
      </c>
      <c r="B316" s="10">
        <f>VLOOKUP(A316,'BalanceSheet 15-8-19'!$A$11:$CN$476,2,FALSE)</f>
        <v>0</v>
      </c>
      <c r="C316" s="10">
        <f>VLOOKUP(A316,'BalanceSheet 15-8-19'!$A$11:$CN$476,3,FALSE)</f>
        <v>0</v>
      </c>
      <c r="D316" s="10">
        <f>VLOOKUP(A316,'BalanceSheet 15-8-19'!$A$11:$CN$476,4,FALSE)</f>
        <v>0</v>
      </c>
      <c r="E316" s="10">
        <f>VLOOKUP(A316,'BalanceSheet 15-8-19'!$A$11:$CN$476,5,FALSE)</f>
        <v>0</v>
      </c>
      <c r="F316" s="10">
        <f>VLOOKUP(A316,'BalanceSheet 15-8-19'!$A$11:$CN$476,6,FALSE)</f>
        <v>77731</v>
      </c>
      <c r="G316" s="10">
        <f>VLOOKUP(A316,'BalanceSheet 15-8-19'!$A$11:$CN$476,7,FALSE)</f>
        <v>77731</v>
      </c>
      <c r="H316" s="10">
        <f>VLOOKUP(A316,'BalanceSheet 15-8-19'!$A$11:$CN$476,8,FALSE)</f>
        <v>77731</v>
      </c>
      <c r="I316" s="10">
        <f>VLOOKUP(A316,'BalanceSheet 15-8-19'!$A$11:$CN$476,9,FALSE)</f>
        <v>77731</v>
      </c>
      <c r="J316" s="10"/>
      <c r="K316" s="10">
        <f>VLOOKUP(A316,'BalanceSheet 15-8-19'!$A$11:$CN$476,11,FALSE)</f>
        <v>77731</v>
      </c>
      <c r="L316" s="10">
        <f>VLOOKUP(A316,'BalanceSheet 15-8-19'!$A$11:$CN$476,12,FALSE)</f>
        <v>77731</v>
      </c>
      <c r="M316" s="10">
        <f>VLOOKUP(A316,'BalanceSheet 15-8-19'!$A$11:$CN$476,13,FALSE)</f>
        <v>77731</v>
      </c>
      <c r="N316" s="10">
        <f>VLOOKUP(A316,'BalanceSheet 15-8-19'!$A$11:$CN$476,14,FALSE)</f>
        <v>77731</v>
      </c>
      <c r="O316" s="10">
        <f>VLOOKUP(A316,'BalanceSheet 15-8-19'!$A$11:$CN$476,15,FALSE)</f>
        <v>77731</v>
      </c>
      <c r="P316" s="10">
        <f>VLOOKUP(A316,'BalanceSheet 15-8-19'!$A$11:$CN$476,16,FALSE)</f>
        <v>77731</v>
      </c>
      <c r="Q316" s="10">
        <f>VLOOKUP(A316,'BalanceSheet 15-8-19'!$A$11:$CN$476,17,FALSE)</f>
        <v>77731</v>
      </c>
      <c r="R316" s="10">
        <f>VLOOKUP(A316,'BalanceSheet 15-8-19'!$A$11:$CN$476,18,FALSE)</f>
        <v>77731</v>
      </c>
      <c r="S316" s="10">
        <f>VLOOKUP(A316,'BalanceSheet 15-8-19'!$A$11:$CN$476,19,FALSE)</f>
        <v>77731</v>
      </c>
      <c r="T316" s="10">
        <f>VLOOKUP(A316,'BalanceSheet 15-8-19'!$A$11:$CN$476,20,FALSE)</f>
        <v>77731</v>
      </c>
      <c r="U316" s="10">
        <f>VLOOKUP(A316,'BalanceSheet 15-8-19'!$A$11:$CN$476,21,FALSE)</f>
        <v>77731</v>
      </c>
      <c r="V316" s="10">
        <f>VLOOKUP(A316,'BalanceSheet 15-8-19'!$A$11:$CN$476,22,FALSE)</f>
        <v>77731</v>
      </c>
      <c r="W316" s="10">
        <f>VLOOKUP(A316,'BalanceSheet 15-8-19'!$A$11:$CN$476,23,FALSE)</f>
        <v>77731</v>
      </c>
      <c r="X316" s="10">
        <f>VLOOKUP(A316,'BalanceSheet 15-8-19'!$A$11:$CN$476,24,FALSE)</f>
        <v>77731</v>
      </c>
      <c r="Y316" s="10">
        <f>VLOOKUP(A316,'BalanceSheet 15-8-19'!$A$11:$CN$476,25,FALSE)</f>
        <v>77731</v>
      </c>
      <c r="Z316" s="10">
        <f>VLOOKUP(A316,'BalanceSheet 15-8-19'!$A$11:$CN$476,26,FALSE)</f>
        <v>77731</v>
      </c>
      <c r="AA316" s="10">
        <f>VLOOKUP(A316,'BalanceSheet 15-8-19'!$A$11:$CN$476,27,FALSE)</f>
        <v>77731</v>
      </c>
      <c r="AB316" s="10">
        <f>VLOOKUP(A316,'BalanceSheet 15-8-19'!$A$11:$CN$476,28,FALSE)</f>
        <v>77731</v>
      </c>
      <c r="AC316" s="10">
        <f>VLOOKUP(A316,'BalanceSheet 15-8-19'!$A$11:$CN$476,29,FALSE)</f>
        <v>77731</v>
      </c>
      <c r="AD316" s="10">
        <f>VLOOKUP(A316,'BalanceSheet 15-8-19'!$A$11:$CN$476,30,FALSE)</f>
        <v>77731</v>
      </c>
      <c r="AE316" s="10">
        <f>VLOOKUP(A316,'BalanceSheet 15-8-19'!$A$11:$CN$476,31,FALSE)</f>
        <v>77731</v>
      </c>
      <c r="AF316" s="10">
        <f>VLOOKUP(A316,'BalanceSheet 15-8-19'!$A$11:$CN$476,32,FALSE)</f>
        <v>77731</v>
      </c>
      <c r="AG316" s="10">
        <f>VLOOKUP(A316,'BalanceSheet 15-8-19'!$A$11:$CN$476,33,FALSE)</f>
        <v>77731</v>
      </c>
      <c r="AH316" s="10">
        <f>VLOOKUP(A316,'BalanceSheet 15-8-19'!$A$11:$CN$476,34,FALSE)</f>
        <v>77731</v>
      </c>
      <c r="AI316" s="10">
        <f>VLOOKUP(A316,'BalanceSheet 15-8-19'!$A$11:$CN$476,35,FALSE)</f>
        <v>77731</v>
      </c>
      <c r="AJ316" s="10">
        <f>VLOOKUP(A316,'BalanceSheet 15-8-19'!$A$11:$CN$476,36,FALSE)</f>
        <v>77731</v>
      </c>
      <c r="AK316" s="10">
        <f>VLOOKUP(A316,'BalanceSheet 15-8-19'!$A$11:$CN$476,37,FALSE)</f>
        <v>77731</v>
      </c>
      <c r="AL316" s="10">
        <f>VLOOKUP(A316,'BalanceSheet 15-8-19'!$A$11:$CN$476,38,FALSE)</f>
        <v>77731</v>
      </c>
      <c r="AM316" s="10">
        <f>VLOOKUP(A316,'BalanceSheet 15-8-19'!$A$11:$CN$476,39,FALSE)</f>
        <v>77731</v>
      </c>
      <c r="AN316" s="10">
        <f>VLOOKUP(A316,'BalanceSheet 15-8-19'!$A$11:$CN$476,40,FALSE)</f>
        <v>77731</v>
      </c>
      <c r="AO316" s="10">
        <f>VLOOKUP(A316,'BalanceSheet 15-8-19'!$A$11:$CN$476,41,FALSE)</f>
        <v>77731</v>
      </c>
      <c r="AP316" s="10">
        <f>VLOOKUP(A316,'BalanceSheet 15-8-19'!$A$11:$CN$476,42,FALSE)</f>
        <v>77731</v>
      </c>
      <c r="AQ316" s="10">
        <f>VLOOKUP(A316,'BalanceSheet 15-8-19'!$A$11:$CN$476,43,FALSE)</f>
        <v>77731</v>
      </c>
      <c r="AR316" s="10">
        <f>VLOOKUP(A316,'BalanceSheet 15-8-19'!$A$11:$CN$476,44,FALSE)</f>
        <v>77731</v>
      </c>
      <c r="AS316" s="10">
        <f>VLOOKUP(A316,'BalanceSheet 15-8-19'!$A$11:$CN$476,45,FALSE)</f>
        <v>77731</v>
      </c>
      <c r="AT316" s="10">
        <f>VLOOKUP(A316,'BalanceSheet 15-8-19'!$A$11:$CN$476,46,FALSE)</f>
        <v>77731</v>
      </c>
      <c r="AU316" s="10">
        <f>VLOOKUP(A316,'BalanceSheet 15-8-19'!$A$11:$CN$476,47,FALSE)</f>
        <v>77731</v>
      </c>
      <c r="AV316" s="10">
        <f>VLOOKUP(A316,'BalanceSheet 15-8-19'!$A$11:$CN$476,48,FALSE)</f>
        <v>77731</v>
      </c>
      <c r="AW316" s="10">
        <f>VLOOKUP(A316,'BalanceSheet 15-8-19'!$A$11:$CN$476,49,FALSE)</f>
        <v>77731</v>
      </c>
      <c r="AX316" s="10">
        <f>VLOOKUP(A316,'BalanceSheet 15-8-19'!$A$11:$CN$476,50,FALSE)</f>
        <v>77731</v>
      </c>
      <c r="AY316" s="10">
        <f>VLOOKUP(A316,'BalanceSheet 15-8-19'!$A$11:$CN$476,51,FALSE)</f>
        <v>77731</v>
      </c>
      <c r="AZ316" s="10">
        <f>VLOOKUP(A316,'BalanceSheet 15-8-19'!$A$11:$CN$476,52,FALSE)</f>
        <v>77731</v>
      </c>
      <c r="BA316" s="10">
        <f>VLOOKUP(A316,'BalanceSheet 15-8-19'!$A$11:$CN$476,53,FALSE)</f>
        <v>77731</v>
      </c>
      <c r="BB316" s="10">
        <f>VLOOKUP(A316,'BalanceSheet 15-8-19'!$A$11:$CN$476,54,FALSE)</f>
        <v>77731</v>
      </c>
      <c r="BC316" s="10">
        <f>VLOOKUP(A316,'BalanceSheet 15-8-19'!$A$11:$CN$476,55,FALSE)</f>
        <v>77731</v>
      </c>
      <c r="BD316" s="10">
        <f>VLOOKUP(A316,'BalanceSheet 15-8-19'!$A$11:$CN$476,56,FALSE)</f>
        <v>77731</v>
      </c>
      <c r="BE316" s="10">
        <f>VLOOKUP(A316,'BalanceSheet 15-8-19'!$A$11:$CN$476,57,FALSE)</f>
        <v>77731</v>
      </c>
      <c r="BF316" s="10">
        <f>VLOOKUP(A316,'BalanceSheet 15-8-19'!$A$11:$CN$476,58,FALSE)</f>
        <v>77731</v>
      </c>
      <c r="BG316" s="11">
        <f>VLOOKUP(A316,'BalanceSheet 15-8-19'!$A$11:$CN$476,59,FALSE)</f>
        <v>77731</v>
      </c>
      <c r="BH316" s="10">
        <f>VLOOKUP(A316,'BalanceSheet 15-8-19'!$A$11:$CN$476,60,FALSE)</f>
        <v>77731</v>
      </c>
      <c r="BI316" s="10">
        <f>VLOOKUP(A316,'BalanceSheet 15-8-19'!$A$11:$CN$476,61,FALSE)</f>
        <v>77731</v>
      </c>
      <c r="BJ316" s="10">
        <f>VLOOKUP(A316,'BalanceSheet 15-8-19'!$A$11:$CN$476,62,FALSE)</f>
        <v>77731</v>
      </c>
      <c r="BK316" s="10"/>
      <c r="BL316" s="10">
        <f>VLOOKUP(A316,'BalanceSheet 15-8-19'!$A$11:$CN$476,64,FALSE)</f>
        <v>77731</v>
      </c>
      <c r="BM316" s="10">
        <f>VLOOKUP(A316,'BalanceSheet 15-8-19'!$A$11:$CN$476,65,FALSE)</f>
        <v>77731</v>
      </c>
      <c r="BN316" s="10">
        <f>VLOOKUP(A316,'BalanceSheet 15-8-19'!$A$11:$CN$476,66,FALSE)</f>
        <v>77731</v>
      </c>
      <c r="BO316" s="10">
        <f>VLOOKUP(A316,'BalanceSheet 15-8-19'!$A$11:$CN$476,67,FALSE)</f>
        <v>77731</v>
      </c>
      <c r="BP316" s="10">
        <f>VLOOKUP(A316,'BalanceSheet 15-8-19'!$A$11:$CN$476,68,FALSE)</f>
        <v>77731</v>
      </c>
      <c r="BQ316" s="10">
        <f>VLOOKUP(A316,'BalanceSheet 15-8-19'!$A$11:$CN$476,69,FALSE)</f>
        <v>77731</v>
      </c>
      <c r="BR316" s="10">
        <f>VLOOKUP(A316,'BalanceSheet 15-8-19'!$A$11:$CN$476,70,FALSE)</f>
        <v>77731</v>
      </c>
      <c r="BS316" s="10">
        <f>VLOOKUP(A316,'BalanceSheet 15-8-19'!$A$11:$CN$476,71,FALSE)</f>
        <v>77731</v>
      </c>
      <c r="BT316" s="10">
        <f>VLOOKUP(A316,'BalanceSheet 15-8-19'!$A$11:$CN$476,72,FALSE)</f>
        <v>77731</v>
      </c>
      <c r="BU316" s="10">
        <f>VLOOKUP(A316,'BalanceSheet 15-8-19'!$A$11:$CN$476,73,FALSE)</f>
        <v>77731</v>
      </c>
      <c r="BV316" s="10">
        <f>VLOOKUP(A316,'BalanceSheet 15-8-19'!$A$11:$CN$476,74,FALSE)</f>
        <v>77731</v>
      </c>
      <c r="BW316" s="10">
        <f>VLOOKUP(A316,'BalanceSheet 15-8-19'!$A$11:$CN$476,75,FALSE)</f>
        <v>77731</v>
      </c>
      <c r="BX316" s="10">
        <f>VLOOKUP(A316,'BalanceSheet 15-8-19'!$A$11:$CN$476,76,FALSE)</f>
        <v>77731</v>
      </c>
      <c r="BY316" s="10">
        <f>VLOOKUP(A316,'BalanceSheet 15-8-19'!$A$11:$CN$476,77,FALSE)</f>
        <v>77731</v>
      </c>
      <c r="BZ316" s="10">
        <f>VLOOKUP(A316,'BalanceSheet 15-8-19'!$A$11:$CN$476,78,FALSE)</f>
        <v>77731</v>
      </c>
      <c r="CA316" s="10">
        <f>VLOOKUP(A316,'BalanceSheet 15-8-19'!$A$11:$CN$476,79,FALSE)</f>
        <v>77731</v>
      </c>
      <c r="CB316" s="10">
        <f>VLOOKUP(A316,'BalanceSheet 15-8-19'!$A$11:$CN$476,80,FALSE)</f>
        <v>77731</v>
      </c>
      <c r="CC316" s="10">
        <f>VLOOKUP(A316,'BalanceSheet 15-8-19'!$A$11:$CN$476,81,FALSE)</f>
        <v>77731</v>
      </c>
      <c r="CD316" s="10">
        <f>VLOOKUP(A316,'BalanceSheet 15-8-19'!$A$11:$CN$476,82,FALSE)</f>
        <v>77731</v>
      </c>
      <c r="CE316" s="10">
        <f>VLOOKUP(A316,'BalanceSheet 15-8-19'!$A$11:$CN$476,83,FALSE)</f>
        <v>77731</v>
      </c>
      <c r="CF316" s="10">
        <f>VLOOKUP(A316,'BalanceSheet 15-8-19'!$A$11:$CN$476,84,FALSE)</f>
        <v>77731</v>
      </c>
      <c r="CG316" s="10">
        <f>VLOOKUP(A316,'BalanceSheet 15-8-19'!$A$11:$CN$476,85,FALSE)</f>
        <v>77731</v>
      </c>
      <c r="CH316" s="10">
        <f>VLOOKUP(A316,'BalanceSheet 15-8-19'!$A$11:$CN$476,86,FALSE)</f>
        <v>77731</v>
      </c>
      <c r="CI316" s="10">
        <f>VLOOKUP(A316,'BalanceSheet 15-8-19'!$A$11:$CN$476,87,FALSE)</f>
        <v>77731</v>
      </c>
      <c r="CJ316" s="10">
        <f>VLOOKUP(A316,'BalanceSheet 15-8-19'!$A$11:$CN$476,88,FALSE)</f>
        <v>77731</v>
      </c>
      <c r="CK316" s="10">
        <f>VLOOKUP(A316,'BalanceSheet 15-8-19'!$A$11:$CN$476,89,FALSE)</f>
        <v>77731</v>
      </c>
      <c r="CL316" s="10">
        <f>VLOOKUP(A316,'BalanceSheet 15-8-19'!$A$11:$CN$476,90,FALSE)</f>
        <v>77731</v>
      </c>
      <c r="CM316" s="10">
        <f>VLOOKUP(A316,'BalanceSheet 15-8-19'!$A$11:$CN$476,91,FALSE)</f>
        <v>77731</v>
      </c>
      <c r="CN316" s="10">
        <f>VLOOKUP(A316,'BalanceSheet 15-8-19'!$A$11:$CS$476,92,FALSE)</f>
        <v>77731</v>
      </c>
      <c r="CO316" s="10">
        <f>VLOOKUP(A316,'BalanceSheet 15-8-19'!$A$11:$CS$476,93,FALSE)</f>
        <v>77731</v>
      </c>
      <c r="CP316" s="10">
        <f>VLOOKUP(A316,'BalanceSheet 15-8-19'!$A$11:$CS$476,94,FALSE)</f>
        <v>77731</v>
      </c>
      <c r="CQ316" s="10">
        <f>VLOOKUP(A316,'BalanceSheet 15-8-19'!$A$11:$CS$476,95,FALSE)</f>
        <v>77731</v>
      </c>
      <c r="CR316" s="10">
        <f>VLOOKUP(A316,'BalanceSheet 15-8-19'!$A$11:$CS$476,96,FALSE)</f>
        <v>77731</v>
      </c>
      <c r="CS316" s="10">
        <f t="shared" si="26"/>
        <v>6918059</v>
      </c>
      <c r="CU316" s="19">
        <f>CS316-('BalanceSheet 15-8-19'!CS316-'BalanceSheet 15-8-19'!CV316-'BalanceSheet 15-8-19'!CW316)</f>
        <v>0</v>
      </c>
      <c r="CW316" s="132">
        <f t="shared" si="27"/>
        <v>2098737</v>
      </c>
      <c r="CZ316" s="148">
        <f>HLOOKUP(A316,CJE!$I$5:$TV$2054,2050, FALSE)</f>
        <v>0</v>
      </c>
      <c r="DB316" s="148">
        <f t="shared" si="28"/>
        <v>4819322</v>
      </c>
    </row>
    <row r="317" spans="1:106" x14ac:dyDescent="0.2">
      <c r="A317" s="12" t="str">
        <f>'BalanceSheet 15-8-19'!A317</f>
        <v>300-104-10 - Shopline Limited @Cost</v>
      </c>
      <c r="B317" s="3">
        <f>VLOOKUP(A317,'BalanceSheet 15-8-19'!$A$11:$CN$476,2,FALSE)</f>
        <v>0</v>
      </c>
      <c r="C317" s="3">
        <f>VLOOKUP(A317,'BalanceSheet 15-8-19'!$A$11:$CN$476,3,FALSE)</f>
        <v>0</v>
      </c>
      <c r="D317" s="3">
        <f>VLOOKUP(A317,'BalanceSheet 15-8-19'!$A$11:$CN$476,4,FALSE)</f>
        <v>0</v>
      </c>
      <c r="E317" s="3">
        <f>VLOOKUP(A317,'BalanceSheet 15-8-19'!$A$11:$CN$476,5,FALSE)</f>
        <v>0</v>
      </c>
      <c r="F317" s="3">
        <f>VLOOKUP(A317,'BalanceSheet 15-8-19'!$A$11:$CN$476,6,FALSE)</f>
        <v>512657</v>
      </c>
      <c r="G317" s="3">
        <f>VLOOKUP(A317,'BalanceSheet 15-8-19'!$A$11:$CN$476,7,FALSE)</f>
        <v>512657</v>
      </c>
      <c r="H317" s="3">
        <f>VLOOKUP(A317,'BalanceSheet 15-8-19'!$A$11:$CN$476,8,FALSE)</f>
        <v>512657</v>
      </c>
      <c r="I317" s="3">
        <f>VLOOKUP(A317,'BalanceSheet 15-8-19'!$A$11:$CN$476,9,FALSE)</f>
        <v>512657</v>
      </c>
      <c r="J317" s="3"/>
      <c r="K317" s="3">
        <f>VLOOKUP(A317,'BalanceSheet 15-8-19'!$A$11:$CN$476,11,FALSE)</f>
        <v>512657</v>
      </c>
      <c r="L317" s="3">
        <f>VLOOKUP(A317,'BalanceSheet 15-8-19'!$A$11:$CN$476,12,FALSE)</f>
        <v>512657</v>
      </c>
      <c r="M317" s="3">
        <f>VLOOKUP(A317,'BalanceSheet 15-8-19'!$A$11:$CN$476,13,FALSE)</f>
        <v>512657</v>
      </c>
      <c r="N317" s="3">
        <f>VLOOKUP(A317,'BalanceSheet 15-8-19'!$A$11:$CN$476,14,FALSE)</f>
        <v>512657</v>
      </c>
      <c r="O317" s="3">
        <f>VLOOKUP(A317,'BalanceSheet 15-8-19'!$A$11:$CN$476,15,FALSE)</f>
        <v>512657</v>
      </c>
      <c r="P317" s="3">
        <f>VLOOKUP(A317,'BalanceSheet 15-8-19'!$A$11:$CN$476,16,FALSE)</f>
        <v>512657</v>
      </c>
      <c r="Q317" s="3">
        <f>VLOOKUP(A317,'BalanceSheet 15-8-19'!$A$11:$CN$476,17,FALSE)</f>
        <v>512657</v>
      </c>
      <c r="R317" s="3">
        <f>VLOOKUP(A317,'BalanceSheet 15-8-19'!$A$11:$CN$476,18,FALSE)</f>
        <v>512657</v>
      </c>
      <c r="S317" s="3">
        <f>VLOOKUP(A317,'BalanceSheet 15-8-19'!$A$11:$CN$476,19,FALSE)</f>
        <v>512657</v>
      </c>
      <c r="T317" s="3">
        <f>VLOOKUP(A317,'BalanceSheet 15-8-19'!$A$11:$CN$476,20,FALSE)</f>
        <v>512657</v>
      </c>
      <c r="U317" s="3">
        <f>VLOOKUP(A317,'BalanceSheet 15-8-19'!$A$11:$CN$476,21,FALSE)</f>
        <v>512657</v>
      </c>
      <c r="V317" s="3">
        <f>VLOOKUP(A317,'BalanceSheet 15-8-19'!$A$11:$CN$476,22,FALSE)</f>
        <v>512657</v>
      </c>
      <c r="W317" s="3">
        <f>VLOOKUP(A317,'BalanceSheet 15-8-19'!$A$11:$CN$476,23,FALSE)</f>
        <v>512657</v>
      </c>
      <c r="X317" s="3">
        <f>VLOOKUP(A317,'BalanceSheet 15-8-19'!$A$11:$CN$476,24,FALSE)</f>
        <v>512657</v>
      </c>
      <c r="Y317" s="3">
        <f>VLOOKUP(A317,'BalanceSheet 15-8-19'!$A$11:$CN$476,25,FALSE)</f>
        <v>512657</v>
      </c>
      <c r="Z317" s="3">
        <f>VLOOKUP(A317,'BalanceSheet 15-8-19'!$A$11:$CN$476,26,FALSE)</f>
        <v>512657</v>
      </c>
      <c r="AA317" s="3">
        <f>VLOOKUP(A317,'BalanceSheet 15-8-19'!$A$11:$CN$476,27,FALSE)</f>
        <v>512657</v>
      </c>
      <c r="AB317" s="3">
        <f>VLOOKUP(A317,'BalanceSheet 15-8-19'!$A$11:$CN$476,28,FALSE)</f>
        <v>512657</v>
      </c>
      <c r="AC317" s="3">
        <f>VLOOKUP(A317,'BalanceSheet 15-8-19'!$A$11:$CN$476,29,FALSE)</f>
        <v>512657</v>
      </c>
      <c r="AD317" s="3">
        <f>VLOOKUP(A317,'BalanceSheet 15-8-19'!$A$11:$CN$476,30,FALSE)</f>
        <v>512657</v>
      </c>
      <c r="AE317" s="3">
        <f>VLOOKUP(A317,'BalanceSheet 15-8-19'!$A$11:$CN$476,31,FALSE)</f>
        <v>512657</v>
      </c>
      <c r="AF317" s="3">
        <f>VLOOKUP(A317,'BalanceSheet 15-8-19'!$A$11:$CN$476,32,FALSE)</f>
        <v>512657</v>
      </c>
      <c r="AG317" s="3">
        <f>VLOOKUP(A317,'BalanceSheet 15-8-19'!$A$11:$CN$476,33,FALSE)</f>
        <v>512657</v>
      </c>
      <c r="AH317" s="3">
        <f>VLOOKUP(A317,'BalanceSheet 15-8-19'!$A$11:$CN$476,34,FALSE)</f>
        <v>512657</v>
      </c>
      <c r="AI317" s="3">
        <f>VLOOKUP(A317,'BalanceSheet 15-8-19'!$A$11:$CN$476,35,FALSE)</f>
        <v>512657</v>
      </c>
      <c r="AJ317" s="3">
        <f>VLOOKUP(A317,'BalanceSheet 15-8-19'!$A$11:$CN$476,36,FALSE)</f>
        <v>512657</v>
      </c>
      <c r="AK317" s="3">
        <f>VLOOKUP(A317,'BalanceSheet 15-8-19'!$A$11:$CN$476,37,FALSE)</f>
        <v>512657</v>
      </c>
      <c r="AL317" s="3">
        <f>VLOOKUP(A317,'BalanceSheet 15-8-19'!$A$11:$CN$476,38,FALSE)</f>
        <v>512657</v>
      </c>
      <c r="AM317" s="3">
        <f>VLOOKUP(A317,'BalanceSheet 15-8-19'!$A$11:$CN$476,39,FALSE)</f>
        <v>512657</v>
      </c>
      <c r="AN317" s="3">
        <f>VLOOKUP(A317,'BalanceSheet 15-8-19'!$A$11:$CN$476,40,FALSE)</f>
        <v>512657</v>
      </c>
      <c r="AO317" s="3">
        <f>VLOOKUP(A317,'BalanceSheet 15-8-19'!$A$11:$CN$476,41,FALSE)</f>
        <v>512657</v>
      </c>
      <c r="AP317" s="3">
        <f>VLOOKUP(A317,'BalanceSheet 15-8-19'!$A$11:$CN$476,42,FALSE)</f>
        <v>512657</v>
      </c>
      <c r="AQ317" s="3">
        <f>VLOOKUP(A317,'BalanceSheet 15-8-19'!$A$11:$CN$476,43,FALSE)</f>
        <v>512657</v>
      </c>
      <c r="AR317" s="3">
        <f>VLOOKUP(A317,'BalanceSheet 15-8-19'!$A$11:$CN$476,44,FALSE)</f>
        <v>512657</v>
      </c>
      <c r="AS317" s="3">
        <f>VLOOKUP(A317,'BalanceSheet 15-8-19'!$A$11:$CN$476,45,FALSE)</f>
        <v>512657</v>
      </c>
      <c r="AT317" s="3">
        <f>VLOOKUP(A317,'BalanceSheet 15-8-19'!$A$11:$CN$476,46,FALSE)</f>
        <v>512657</v>
      </c>
      <c r="AU317" s="3">
        <f>VLOOKUP(A317,'BalanceSheet 15-8-19'!$A$11:$CN$476,47,FALSE)</f>
        <v>512657</v>
      </c>
      <c r="AV317" s="3">
        <f>VLOOKUP(A317,'BalanceSheet 15-8-19'!$A$11:$CN$476,48,FALSE)</f>
        <v>512657</v>
      </c>
      <c r="AW317" s="3">
        <f>VLOOKUP(A317,'BalanceSheet 15-8-19'!$A$11:$CN$476,49,FALSE)</f>
        <v>512657</v>
      </c>
      <c r="AX317" s="3">
        <f>VLOOKUP(A317,'BalanceSheet 15-8-19'!$A$11:$CN$476,50,FALSE)</f>
        <v>512657</v>
      </c>
      <c r="AY317" s="3">
        <f>VLOOKUP(A317,'BalanceSheet 15-8-19'!$A$11:$CN$476,51,FALSE)</f>
        <v>512657</v>
      </c>
      <c r="AZ317" s="3">
        <f>VLOOKUP(A317,'BalanceSheet 15-8-19'!$A$11:$CN$476,52,FALSE)</f>
        <v>512657</v>
      </c>
      <c r="BA317" s="3">
        <f>VLOOKUP(A317,'BalanceSheet 15-8-19'!$A$11:$CN$476,53,FALSE)</f>
        <v>512657</v>
      </c>
      <c r="BB317" s="3">
        <f>VLOOKUP(A317,'BalanceSheet 15-8-19'!$A$11:$CN$476,54,FALSE)</f>
        <v>512657</v>
      </c>
      <c r="BC317" s="3">
        <f>VLOOKUP(A317,'BalanceSheet 15-8-19'!$A$11:$CN$476,55,FALSE)</f>
        <v>512657</v>
      </c>
      <c r="BD317" s="3">
        <f>VLOOKUP(A317,'BalanceSheet 15-8-19'!$A$11:$CN$476,56,FALSE)</f>
        <v>512657</v>
      </c>
      <c r="BE317" s="3">
        <f>VLOOKUP(A317,'BalanceSheet 15-8-19'!$A$11:$CN$476,57,FALSE)</f>
        <v>512657</v>
      </c>
      <c r="BF317" s="3">
        <f>VLOOKUP(A317,'BalanceSheet 15-8-19'!$A$11:$CN$476,58,FALSE)</f>
        <v>512657</v>
      </c>
      <c r="BG317" s="12">
        <f>VLOOKUP(A317,'BalanceSheet 15-8-19'!$A$11:$CN$476,59,FALSE)</f>
        <v>512657</v>
      </c>
      <c r="BH317" s="3">
        <f>VLOOKUP(A317,'BalanceSheet 15-8-19'!$A$11:$CN$476,60,FALSE)</f>
        <v>512657</v>
      </c>
      <c r="BI317" s="3">
        <f>VLOOKUP(A317,'BalanceSheet 15-8-19'!$A$11:$CN$476,61,FALSE)</f>
        <v>512657</v>
      </c>
      <c r="BJ317" s="3">
        <f>VLOOKUP(A317,'BalanceSheet 15-8-19'!$A$11:$CN$476,62,FALSE)</f>
        <v>512657</v>
      </c>
      <c r="BK317" s="3"/>
      <c r="BL317" s="3">
        <f>VLOOKUP(A317,'BalanceSheet 15-8-19'!$A$11:$CN$476,64,FALSE)</f>
        <v>512657</v>
      </c>
      <c r="BM317" s="3">
        <f>VLOOKUP(A317,'BalanceSheet 15-8-19'!$A$11:$CN$476,65,FALSE)</f>
        <v>512657</v>
      </c>
      <c r="BN317" s="3">
        <f>VLOOKUP(A317,'BalanceSheet 15-8-19'!$A$11:$CN$476,66,FALSE)</f>
        <v>512657</v>
      </c>
      <c r="BO317" s="3">
        <f>VLOOKUP(A317,'BalanceSheet 15-8-19'!$A$11:$CN$476,67,FALSE)</f>
        <v>512657</v>
      </c>
      <c r="BP317" s="3">
        <f>VLOOKUP(A317,'BalanceSheet 15-8-19'!$A$11:$CN$476,68,FALSE)</f>
        <v>512657</v>
      </c>
      <c r="BQ317" s="3">
        <f>VLOOKUP(A317,'BalanceSheet 15-8-19'!$A$11:$CN$476,69,FALSE)</f>
        <v>512657</v>
      </c>
      <c r="BR317" s="3">
        <f>VLOOKUP(A317,'BalanceSheet 15-8-19'!$A$11:$CN$476,70,FALSE)</f>
        <v>512657</v>
      </c>
      <c r="BS317" s="3">
        <f>VLOOKUP(A317,'BalanceSheet 15-8-19'!$A$11:$CN$476,71,FALSE)</f>
        <v>512657</v>
      </c>
      <c r="BT317" s="3">
        <f>VLOOKUP(A317,'BalanceSheet 15-8-19'!$A$11:$CN$476,72,FALSE)</f>
        <v>512657</v>
      </c>
      <c r="BU317" s="3">
        <f>VLOOKUP(A317,'BalanceSheet 15-8-19'!$A$11:$CN$476,73,FALSE)</f>
        <v>512657</v>
      </c>
      <c r="BV317" s="3">
        <f>VLOOKUP(A317,'BalanceSheet 15-8-19'!$A$11:$CN$476,74,FALSE)</f>
        <v>512657</v>
      </c>
      <c r="BW317" s="3">
        <f>VLOOKUP(A317,'BalanceSheet 15-8-19'!$A$11:$CN$476,75,FALSE)</f>
        <v>512657</v>
      </c>
      <c r="BX317" s="3">
        <f>VLOOKUP(A317,'BalanceSheet 15-8-19'!$A$11:$CN$476,76,FALSE)</f>
        <v>512657</v>
      </c>
      <c r="BY317" s="3">
        <f>VLOOKUP(A317,'BalanceSheet 15-8-19'!$A$11:$CN$476,77,FALSE)</f>
        <v>512657</v>
      </c>
      <c r="BZ317" s="3">
        <f>VLOOKUP(A317,'BalanceSheet 15-8-19'!$A$11:$CN$476,78,FALSE)</f>
        <v>512657</v>
      </c>
      <c r="CA317" s="3">
        <f>VLOOKUP(A317,'BalanceSheet 15-8-19'!$A$11:$CN$476,79,FALSE)</f>
        <v>512657</v>
      </c>
      <c r="CB317" s="3">
        <f>VLOOKUP(A317,'BalanceSheet 15-8-19'!$A$11:$CN$476,80,FALSE)</f>
        <v>512657</v>
      </c>
      <c r="CC317" s="3">
        <f>VLOOKUP(A317,'BalanceSheet 15-8-19'!$A$11:$CN$476,81,FALSE)</f>
        <v>512657</v>
      </c>
      <c r="CD317" s="3">
        <f>VLOOKUP(A317,'BalanceSheet 15-8-19'!$A$11:$CN$476,82,FALSE)</f>
        <v>512657</v>
      </c>
      <c r="CE317" s="3">
        <f>VLOOKUP(A317,'BalanceSheet 15-8-19'!$A$11:$CN$476,83,FALSE)</f>
        <v>512657</v>
      </c>
      <c r="CF317" s="3">
        <f>VLOOKUP(A317,'BalanceSheet 15-8-19'!$A$11:$CN$476,84,FALSE)</f>
        <v>512657</v>
      </c>
      <c r="CG317" s="3">
        <f>VLOOKUP(A317,'BalanceSheet 15-8-19'!$A$11:$CN$476,85,FALSE)</f>
        <v>512657</v>
      </c>
      <c r="CH317" s="3">
        <f>VLOOKUP(A317,'BalanceSheet 15-8-19'!$A$11:$CN$476,86,FALSE)</f>
        <v>512657</v>
      </c>
      <c r="CI317" s="3">
        <f>VLOOKUP(A317,'BalanceSheet 15-8-19'!$A$11:$CN$476,87,FALSE)</f>
        <v>512657</v>
      </c>
      <c r="CJ317" s="3">
        <f>VLOOKUP(A317,'BalanceSheet 15-8-19'!$A$11:$CN$476,88,FALSE)</f>
        <v>512657</v>
      </c>
      <c r="CK317" s="3">
        <f>VLOOKUP(A317,'BalanceSheet 15-8-19'!$A$11:$CN$476,89,FALSE)</f>
        <v>512657</v>
      </c>
      <c r="CL317" s="3">
        <f>VLOOKUP(A317,'BalanceSheet 15-8-19'!$A$11:$CN$476,90,FALSE)</f>
        <v>512657</v>
      </c>
      <c r="CM317" s="3">
        <f>VLOOKUP(A317,'BalanceSheet 15-8-19'!$A$11:$CN$476,91,FALSE)</f>
        <v>512657</v>
      </c>
      <c r="CN317" s="3">
        <f>VLOOKUP(A317,'BalanceSheet 15-8-19'!$A$11:$CS$476,92,FALSE)</f>
        <v>512657</v>
      </c>
      <c r="CO317" s="3">
        <f>VLOOKUP(A317,'BalanceSheet 15-8-19'!$A$11:$CS$476,93,FALSE)</f>
        <v>512657</v>
      </c>
      <c r="CP317" s="3">
        <f>VLOOKUP(A317,'BalanceSheet 15-8-19'!$A$11:$CS$476,94,FALSE)</f>
        <v>512657</v>
      </c>
      <c r="CQ317" s="3">
        <f>VLOOKUP(A317,'BalanceSheet 15-8-19'!$A$11:$CS$476,95,FALSE)</f>
        <v>512657</v>
      </c>
      <c r="CR317" s="3">
        <f>VLOOKUP(A317,'BalanceSheet 15-8-19'!$A$11:$CS$476,96,FALSE)</f>
        <v>512657</v>
      </c>
      <c r="CS317" s="3">
        <f t="shared" si="26"/>
        <v>45626473</v>
      </c>
      <c r="CU317" s="19">
        <f>CS317-('BalanceSheet 15-8-19'!CS317-'BalanceSheet 15-8-19'!CV317-'BalanceSheet 15-8-19'!CW317)</f>
        <v>0</v>
      </c>
      <c r="CW317" s="132">
        <f t="shared" si="27"/>
        <v>13841739</v>
      </c>
      <c r="CZ317" s="148">
        <f>HLOOKUP(A317,CJE!$I$5:$TV$2054,2050, FALSE)</f>
        <v>0</v>
      </c>
      <c r="DB317" s="148">
        <f t="shared" si="28"/>
        <v>31784734</v>
      </c>
    </row>
    <row r="318" spans="1:106" x14ac:dyDescent="0.2">
      <c r="A318" s="3" t="str">
        <f>'BalanceSheet 15-8-19'!A318</f>
        <v>300-104-11 - BookTrack Holding @Cost</v>
      </c>
      <c r="B318" s="3">
        <f>VLOOKUP(A318,'BalanceSheet 15-8-19'!$A$11:$CN$476,2,FALSE)</f>
        <v>0</v>
      </c>
      <c r="C318" s="3">
        <f>VLOOKUP(A318,'BalanceSheet 15-8-19'!$A$11:$CN$476,3,FALSE)</f>
        <v>0</v>
      </c>
      <c r="D318" s="3">
        <f>VLOOKUP(A318,'BalanceSheet 15-8-19'!$A$11:$CN$476,4,FALSE)</f>
        <v>0</v>
      </c>
      <c r="E318" s="3">
        <f>VLOOKUP(A318,'BalanceSheet 15-8-19'!$A$11:$CN$476,5,FALSE)</f>
        <v>0</v>
      </c>
      <c r="F318" s="3">
        <f>VLOOKUP(A318,'BalanceSheet 15-8-19'!$A$11:$CN$476,6,FALSE)</f>
        <v>33411</v>
      </c>
      <c r="G318" s="3">
        <f>VLOOKUP(A318,'BalanceSheet 15-8-19'!$A$11:$CN$476,7,FALSE)</f>
        <v>33411</v>
      </c>
      <c r="H318" s="3">
        <f>VLOOKUP(A318,'BalanceSheet 15-8-19'!$A$11:$CN$476,8,FALSE)</f>
        <v>33411</v>
      </c>
      <c r="I318" s="3">
        <f>VLOOKUP(A318,'BalanceSheet 15-8-19'!$A$11:$CN$476,9,FALSE)</f>
        <v>33411</v>
      </c>
      <c r="J318" s="3"/>
      <c r="K318" s="3">
        <f>VLOOKUP(A318,'BalanceSheet 15-8-19'!$A$11:$CN$476,11,FALSE)</f>
        <v>33411</v>
      </c>
      <c r="L318" s="3">
        <f>VLOOKUP(A318,'BalanceSheet 15-8-19'!$A$11:$CN$476,12,FALSE)</f>
        <v>33411</v>
      </c>
      <c r="M318" s="3">
        <f>VLOOKUP(A318,'BalanceSheet 15-8-19'!$A$11:$CN$476,13,FALSE)</f>
        <v>33411</v>
      </c>
      <c r="N318" s="3">
        <f>VLOOKUP(A318,'BalanceSheet 15-8-19'!$A$11:$CN$476,14,FALSE)</f>
        <v>33411</v>
      </c>
      <c r="O318" s="3">
        <f>VLOOKUP(A318,'BalanceSheet 15-8-19'!$A$11:$CN$476,15,FALSE)</f>
        <v>33411</v>
      </c>
      <c r="P318" s="3">
        <f>VLOOKUP(A318,'BalanceSheet 15-8-19'!$A$11:$CN$476,16,FALSE)</f>
        <v>33411</v>
      </c>
      <c r="Q318" s="3">
        <f>VLOOKUP(A318,'BalanceSheet 15-8-19'!$A$11:$CN$476,17,FALSE)</f>
        <v>33411</v>
      </c>
      <c r="R318" s="3">
        <f>VLOOKUP(A318,'BalanceSheet 15-8-19'!$A$11:$CN$476,18,FALSE)</f>
        <v>33411</v>
      </c>
      <c r="S318" s="3">
        <f>VLOOKUP(A318,'BalanceSheet 15-8-19'!$A$11:$CN$476,19,FALSE)</f>
        <v>33411</v>
      </c>
      <c r="T318" s="3">
        <f>VLOOKUP(A318,'BalanceSheet 15-8-19'!$A$11:$CN$476,20,FALSE)</f>
        <v>33411</v>
      </c>
      <c r="U318" s="3">
        <f>VLOOKUP(A318,'BalanceSheet 15-8-19'!$A$11:$CN$476,21,FALSE)</f>
        <v>33411</v>
      </c>
      <c r="V318" s="3">
        <f>VLOOKUP(A318,'BalanceSheet 15-8-19'!$A$11:$CN$476,22,FALSE)</f>
        <v>33411</v>
      </c>
      <c r="W318" s="3">
        <f>VLOOKUP(A318,'BalanceSheet 15-8-19'!$A$11:$CN$476,23,FALSE)</f>
        <v>33411</v>
      </c>
      <c r="X318" s="3">
        <f>VLOOKUP(A318,'BalanceSheet 15-8-19'!$A$11:$CN$476,24,FALSE)</f>
        <v>33411</v>
      </c>
      <c r="Y318" s="3">
        <f>VLOOKUP(A318,'BalanceSheet 15-8-19'!$A$11:$CN$476,25,FALSE)</f>
        <v>33411</v>
      </c>
      <c r="Z318" s="3">
        <f>VLOOKUP(A318,'BalanceSheet 15-8-19'!$A$11:$CN$476,26,FALSE)</f>
        <v>33411</v>
      </c>
      <c r="AA318" s="3">
        <f>VLOOKUP(A318,'BalanceSheet 15-8-19'!$A$11:$CN$476,27,FALSE)</f>
        <v>33411</v>
      </c>
      <c r="AB318" s="3">
        <f>VLOOKUP(A318,'BalanceSheet 15-8-19'!$A$11:$CN$476,28,FALSE)</f>
        <v>33411</v>
      </c>
      <c r="AC318" s="3">
        <f>VLOOKUP(A318,'BalanceSheet 15-8-19'!$A$11:$CN$476,29,FALSE)</f>
        <v>33411</v>
      </c>
      <c r="AD318" s="3">
        <f>VLOOKUP(A318,'BalanceSheet 15-8-19'!$A$11:$CN$476,30,FALSE)</f>
        <v>33411</v>
      </c>
      <c r="AE318" s="3">
        <f>VLOOKUP(A318,'BalanceSheet 15-8-19'!$A$11:$CN$476,31,FALSE)</f>
        <v>33411</v>
      </c>
      <c r="AF318" s="3">
        <f>VLOOKUP(A318,'BalanceSheet 15-8-19'!$A$11:$CN$476,32,FALSE)</f>
        <v>33411</v>
      </c>
      <c r="AG318" s="3">
        <f>VLOOKUP(A318,'BalanceSheet 15-8-19'!$A$11:$CN$476,33,FALSE)</f>
        <v>33411</v>
      </c>
      <c r="AH318" s="3">
        <f>VLOOKUP(A318,'BalanceSheet 15-8-19'!$A$11:$CN$476,34,FALSE)</f>
        <v>33411</v>
      </c>
      <c r="AI318" s="3">
        <f>VLOOKUP(A318,'BalanceSheet 15-8-19'!$A$11:$CN$476,35,FALSE)</f>
        <v>33411</v>
      </c>
      <c r="AJ318" s="3">
        <f>VLOOKUP(A318,'BalanceSheet 15-8-19'!$A$11:$CN$476,36,FALSE)</f>
        <v>33411</v>
      </c>
      <c r="AK318" s="3">
        <f>VLOOKUP(A318,'BalanceSheet 15-8-19'!$A$11:$CN$476,37,FALSE)</f>
        <v>33411</v>
      </c>
      <c r="AL318" s="3">
        <f>VLOOKUP(A318,'BalanceSheet 15-8-19'!$A$11:$CN$476,38,FALSE)</f>
        <v>33411</v>
      </c>
      <c r="AM318" s="3">
        <f>VLOOKUP(A318,'BalanceSheet 15-8-19'!$A$11:$CN$476,39,FALSE)</f>
        <v>33411</v>
      </c>
      <c r="AN318" s="3">
        <f>VLOOKUP(A318,'BalanceSheet 15-8-19'!$A$11:$CN$476,40,FALSE)</f>
        <v>33411</v>
      </c>
      <c r="AO318" s="3">
        <f>VLOOKUP(A318,'BalanceSheet 15-8-19'!$A$11:$CN$476,41,FALSE)</f>
        <v>33411</v>
      </c>
      <c r="AP318" s="3">
        <f>VLOOKUP(A318,'BalanceSheet 15-8-19'!$A$11:$CN$476,42,FALSE)</f>
        <v>33411</v>
      </c>
      <c r="AQ318" s="3">
        <f>VLOOKUP(A318,'BalanceSheet 15-8-19'!$A$11:$CN$476,43,FALSE)</f>
        <v>33411</v>
      </c>
      <c r="AR318" s="3">
        <f>VLOOKUP(A318,'BalanceSheet 15-8-19'!$A$11:$CN$476,44,FALSE)</f>
        <v>33411</v>
      </c>
      <c r="AS318" s="3">
        <f>VLOOKUP(A318,'BalanceSheet 15-8-19'!$A$11:$CN$476,45,FALSE)</f>
        <v>33411</v>
      </c>
      <c r="AT318" s="3">
        <f>VLOOKUP(A318,'BalanceSheet 15-8-19'!$A$11:$CN$476,46,FALSE)</f>
        <v>33411</v>
      </c>
      <c r="AU318" s="3">
        <f>VLOOKUP(A318,'BalanceSheet 15-8-19'!$A$11:$CN$476,47,FALSE)</f>
        <v>33411</v>
      </c>
      <c r="AV318" s="3">
        <f>VLOOKUP(A318,'BalanceSheet 15-8-19'!$A$11:$CN$476,48,FALSE)</f>
        <v>33411</v>
      </c>
      <c r="AW318" s="3">
        <f>VLOOKUP(A318,'BalanceSheet 15-8-19'!$A$11:$CN$476,49,FALSE)</f>
        <v>33411</v>
      </c>
      <c r="AX318" s="3">
        <f>VLOOKUP(A318,'BalanceSheet 15-8-19'!$A$11:$CN$476,50,FALSE)</f>
        <v>33411</v>
      </c>
      <c r="AY318" s="3">
        <f>VLOOKUP(A318,'BalanceSheet 15-8-19'!$A$11:$CN$476,51,FALSE)</f>
        <v>33411</v>
      </c>
      <c r="AZ318" s="3">
        <f>VLOOKUP(A318,'BalanceSheet 15-8-19'!$A$11:$CN$476,52,FALSE)</f>
        <v>33411</v>
      </c>
      <c r="BA318" s="3">
        <f>VLOOKUP(A318,'BalanceSheet 15-8-19'!$A$11:$CN$476,53,FALSE)</f>
        <v>33411</v>
      </c>
      <c r="BB318" s="3">
        <f>VLOOKUP(A318,'BalanceSheet 15-8-19'!$A$11:$CN$476,54,FALSE)</f>
        <v>33411</v>
      </c>
      <c r="BC318" s="3">
        <f>VLOOKUP(A318,'BalanceSheet 15-8-19'!$A$11:$CN$476,55,FALSE)</f>
        <v>33411</v>
      </c>
      <c r="BD318" s="3">
        <f>VLOOKUP(A318,'BalanceSheet 15-8-19'!$A$11:$CN$476,56,FALSE)</f>
        <v>33411</v>
      </c>
      <c r="BE318" s="3">
        <f>VLOOKUP(A318,'BalanceSheet 15-8-19'!$A$11:$CN$476,57,FALSE)</f>
        <v>33411</v>
      </c>
      <c r="BF318" s="3">
        <f>VLOOKUP(A318,'BalanceSheet 15-8-19'!$A$11:$CN$476,58,FALSE)</f>
        <v>33411</v>
      </c>
      <c r="BG318" s="12">
        <f>VLOOKUP(A318,'BalanceSheet 15-8-19'!$A$11:$CN$476,59,FALSE)</f>
        <v>33411</v>
      </c>
      <c r="BH318" s="3">
        <f>VLOOKUP(A318,'BalanceSheet 15-8-19'!$A$11:$CN$476,60,FALSE)</f>
        <v>33411</v>
      </c>
      <c r="BI318" s="3">
        <f>VLOOKUP(A318,'BalanceSheet 15-8-19'!$A$11:$CN$476,61,FALSE)</f>
        <v>33411</v>
      </c>
      <c r="BJ318" s="3">
        <f>VLOOKUP(A318,'BalanceSheet 15-8-19'!$A$11:$CN$476,62,FALSE)</f>
        <v>33411</v>
      </c>
      <c r="BK318" s="3"/>
      <c r="BL318" s="3">
        <f>VLOOKUP(A318,'BalanceSheet 15-8-19'!$A$11:$CN$476,64,FALSE)</f>
        <v>33411</v>
      </c>
      <c r="BM318" s="3">
        <f>VLOOKUP(A318,'BalanceSheet 15-8-19'!$A$11:$CN$476,65,FALSE)</f>
        <v>33411</v>
      </c>
      <c r="BN318" s="3">
        <f>VLOOKUP(A318,'BalanceSheet 15-8-19'!$A$11:$CN$476,66,FALSE)</f>
        <v>33411</v>
      </c>
      <c r="BO318" s="3">
        <f>VLOOKUP(A318,'BalanceSheet 15-8-19'!$A$11:$CN$476,67,FALSE)</f>
        <v>33411</v>
      </c>
      <c r="BP318" s="3">
        <f>VLOOKUP(A318,'BalanceSheet 15-8-19'!$A$11:$CN$476,68,FALSE)</f>
        <v>33411</v>
      </c>
      <c r="BQ318" s="3">
        <f>VLOOKUP(A318,'BalanceSheet 15-8-19'!$A$11:$CN$476,69,FALSE)</f>
        <v>33411</v>
      </c>
      <c r="BR318" s="3">
        <f>VLOOKUP(A318,'BalanceSheet 15-8-19'!$A$11:$CN$476,70,FALSE)</f>
        <v>33411</v>
      </c>
      <c r="BS318" s="3">
        <f>VLOOKUP(A318,'BalanceSheet 15-8-19'!$A$11:$CN$476,71,FALSE)</f>
        <v>33411</v>
      </c>
      <c r="BT318" s="3">
        <f>VLOOKUP(A318,'BalanceSheet 15-8-19'!$A$11:$CN$476,72,FALSE)</f>
        <v>33411</v>
      </c>
      <c r="BU318" s="3">
        <f>VLOOKUP(A318,'BalanceSheet 15-8-19'!$A$11:$CN$476,73,FALSE)</f>
        <v>33411</v>
      </c>
      <c r="BV318" s="3">
        <f>VLOOKUP(A318,'BalanceSheet 15-8-19'!$A$11:$CN$476,74,FALSE)</f>
        <v>33411</v>
      </c>
      <c r="BW318" s="3">
        <f>VLOOKUP(A318,'BalanceSheet 15-8-19'!$A$11:$CN$476,75,FALSE)</f>
        <v>33411</v>
      </c>
      <c r="BX318" s="3">
        <f>VLOOKUP(A318,'BalanceSheet 15-8-19'!$A$11:$CN$476,76,FALSE)</f>
        <v>33411</v>
      </c>
      <c r="BY318" s="3">
        <f>VLOOKUP(A318,'BalanceSheet 15-8-19'!$A$11:$CN$476,77,FALSE)</f>
        <v>33411</v>
      </c>
      <c r="BZ318" s="3">
        <f>VLOOKUP(A318,'BalanceSheet 15-8-19'!$A$11:$CN$476,78,FALSE)</f>
        <v>33411</v>
      </c>
      <c r="CA318" s="3">
        <f>VLOOKUP(A318,'BalanceSheet 15-8-19'!$A$11:$CN$476,79,FALSE)</f>
        <v>33411</v>
      </c>
      <c r="CB318" s="3">
        <f>VLOOKUP(A318,'BalanceSheet 15-8-19'!$A$11:$CN$476,80,FALSE)</f>
        <v>33411</v>
      </c>
      <c r="CC318" s="3">
        <f>VLOOKUP(A318,'BalanceSheet 15-8-19'!$A$11:$CN$476,81,FALSE)</f>
        <v>33411</v>
      </c>
      <c r="CD318" s="3">
        <f>VLOOKUP(A318,'BalanceSheet 15-8-19'!$A$11:$CN$476,82,FALSE)</f>
        <v>33411</v>
      </c>
      <c r="CE318" s="3">
        <f>VLOOKUP(A318,'BalanceSheet 15-8-19'!$A$11:$CN$476,83,FALSE)</f>
        <v>33411</v>
      </c>
      <c r="CF318" s="3">
        <f>VLOOKUP(A318,'BalanceSheet 15-8-19'!$A$11:$CN$476,84,FALSE)</f>
        <v>33411</v>
      </c>
      <c r="CG318" s="3">
        <f>VLOOKUP(A318,'BalanceSheet 15-8-19'!$A$11:$CN$476,85,FALSE)</f>
        <v>33411</v>
      </c>
      <c r="CH318" s="3">
        <f>VLOOKUP(A318,'BalanceSheet 15-8-19'!$A$11:$CN$476,86,FALSE)</f>
        <v>33411</v>
      </c>
      <c r="CI318" s="3">
        <f>VLOOKUP(A318,'BalanceSheet 15-8-19'!$A$11:$CN$476,87,FALSE)</f>
        <v>33411</v>
      </c>
      <c r="CJ318" s="3">
        <f>VLOOKUP(A318,'BalanceSheet 15-8-19'!$A$11:$CN$476,88,FALSE)</f>
        <v>33411</v>
      </c>
      <c r="CK318" s="3">
        <f>VLOOKUP(A318,'BalanceSheet 15-8-19'!$A$11:$CN$476,89,FALSE)</f>
        <v>33411</v>
      </c>
      <c r="CL318" s="3">
        <f>VLOOKUP(A318,'BalanceSheet 15-8-19'!$A$11:$CN$476,90,FALSE)</f>
        <v>33411</v>
      </c>
      <c r="CM318" s="3">
        <f>VLOOKUP(A318,'BalanceSheet 15-8-19'!$A$11:$CN$476,91,FALSE)</f>
        <v>33411</v>
      </c>
      <c r="CN318" s="3">
        <f>VLOOKUP(A318,'BalanceSheet 15-8-19'!$A$11:$CS$476,92,FALSE)</f>
        <v>33411</v>
      </c>
      <c r="CO318" s="3">
        <f>VLOOKUP(A318,'BalanceSheet 15-8-19'!$A$11:$CS$476,93,FALSE)</f>
        <v>33411</v>
      </c>
      <c r="CP318" s="3">
        <f>VLOOKUP(A318,'BalanceSheet 15-8-19'!$A$11:$CS$476,94,FALSE)</f>
        <v>33411</v>
      </c>
      <c r="CQ318" s="3">
        <f>VLOOKUP(A318,'BalanceSheet 15-8-19'!$A$11:$CS$476,95,FALSE)</f>
        <v>33411</v>
      </c>
      <c r="CR318" s="3">
        <f>VLOOKUP(A318,'BalanceSheet 15-8-19'!$A$11:$CS$476,96,FALSE)</f>
        <v>33411</v>
      </c>
      <c r="CS318" s="3">
        <f t="shared" si="26"/>
        <v>2973579</v>
      </c>
      <c r="CU318" s="19">
        <f>CS318-('BalanceSheet 15-8-19'!CS318-'BalanceSheet 15-8-19'!CV318-'BalanceSheet 15-8-19'!CW318)</f>
        <v>0</v>
      </c>
      <c r="CW318" s="132">
        <f t="shared" si="27"/>
        <v>902097</v>
      </c>
      <c r="CZ318" s="148">
        <f>HLOOKUP(A318,CJE!$I$5:$TV$2054,2050, FALSE)</f>
        <v>0</v>
      </c>
      <c r="DB318" s="148">
        <f t="shared" si="28"/>
        <v>2071482</v>
      </c>
    </row>
    <row r="319" spans="1:106" x14ac:dyDescent="0.2">
      <c r="A319" s="3" t="str">
        <f>'BalanceSheet 15-8-19'!A319</f>
        <v>300-104-12 - Investments for available for sale : Folr Pte Ltd</v>
      </c>
      <c r="B319" s="3">
        <f>VLOOKUP(A319,'BalanceSheet 15-8-19'!$A$11:$CN$476,2,FALSE)</f>
        <v>0</v>
      </c>
      <c r="C319" s="3">
        <f>VLOOKUP(A319,'BalanceSheet 15-8-19'!$A$11:$CN$476,3,FALSE)</f>
        <v>0</v>
      </c>
      <c r="D319" s="3">
        <f>VLOOKUP(A319,'BalanceSheet 15-8-19'!$A$11:$CN$476,4,FALSE)</f>
        <v>0</v>
      </c>
      <c r="E319" s="3">
        <f>VLOOKUP(A319,'BalanceSheet 15-8-19'!$A$11:$CN$476,5,FALSE)</f>
        <v>0</v>
      </c>
      <c r="F319" s="3">
        <f>VLOOKUP(A319,'BalanceSheet 15-8-19'!$A$11:$CN$476,6,FALSE)</f>
        <v>6341</v>
      </c>
      <c r="G319" s="3">
        <f>VLOOKUP(A319,'BalanceSheet 15-8-19'!$A$11:$CN$476,7,FALSE)</f>
        <v>6341</v>
      </c>
      <c r="H319" s="3">
        <f>VLOOKUP(A319,'BalanceSheet 15-8-19'!$A$11:$CN$476,8,FALSE)</f>
        <v>6341</v>
      </c>
      <c r="I319" s="3">
        <f>VLOOKUP(A319,'BalanceSheet 15-8-19'!$A$11:$CN$476,9,FALSE)</f>
        <v>6341</v>
      </c>
      <c r="J319" s="3"/>
      <c r="K319" s="3">
        <f>VLOOKUP(A319,'BalanceSheet 15-8-19'!$A$11:$CN$476,11,FALSE)</f>
        <v>6341</v>
      </c>
      <c r="L319" s="3">
        <f>VLOOKUP(A319,'BalanceSheet 15-8-19'!$A$11:$CN$476,12,FALSE)</f>
        <v>6341</v>
      </c>
      <c r="M319" s="3">
        <f>VLOOKUP(A319,'BalanceSheet 15-8-19'!$A$11:$CN$476,13,FALSE)</f>
        <v>6341</v>
      </c>
      <c r="N319" s="3">
        <f>VLOOKUP(A319,'BalanceSheet 15-8-19'!$A$11:$CN$476,14,FALSE)</f>
        <v>6341</v>
      </c>
      <c r="O319" s="3">
        <f>VLOOKUP(A319,'BalanceSheet 15-8-19'!$A$11:$CN$476,15,FALSE)</f>
        <v>6341</v>
      </c>
      <c r="P319" s="3">
        <f>VLOOKUP(A319,'BalanceSheet 15-8-19'!$A$11:$CN$476,16,FALSE)</f>
        <v>6341</v>
      </c>
      <c r="Q319" s="3">
        <f>VLOOKUP(A319,'BalanceSheet 15-8-19'!$A$11:$CN$476,17,FALSE)</f>
        <v>6341</v>
      </c>
      <c r="R319" s="3">
        <f>VLOOKUP(A319,'BalanceSheet 15-8-19'!$A$11:$CN$476,18,FALSE)</f>
        <v>6341</v>
      </c>
      <c r="S319" s="3">
        <f>VLOOKUP(A319,'BalanceSheet 15-8-19'!$A$11:$CN$476,19,FALSE)</f>
        <v>6341</v>
      </c>
      <c r="T319" s="3">
        <f>VLOOKUP(A319,'BalanceSheet 15-8-19'!$A$11:$CN$476,20,FALSE)</f>
        <v>6341</v>
      </c>
      <c r="U319" s="3">
        <f>VLOOKUP(A319,'BalanceSheet 15-8-19'!$A$11:$CN$476,21,FALSE)</f>
        <v>6341</v>
      </c>
      <c r="V319" s="3">
        <f>VLOOKUP(A319,'BalanceSheet 15-8-19'!$A$11:$CN$476,22,FALSE)</f>
        <v>6341</v>
      </c>
      <c r="W319" s="3">
        <f>VLOOKUP(A319,'BalanceSheet 15-8-19'!$A$11:$CN$476,23,FALSE)</f>
        <v>6341</v>
      </c>
      <c r="X319" s="3">
        <f>VLOOKUP(A319,'BalanceSheet 15-8-19'!$A$11:$CN$476,24,FALSE)</f>
        <v>6341</v>
      </c>
      <c r="Y319" s="3">
        <f>VLOOKUP(A319,'BalanceSheet 15-8-19'!$A$11:$CN$476,25,FALSE)</f>
        <v>6341</v>
      </c>
      <c r="Z319" s="3">
        <f>VLOOKUP(A319,'BalanceSheet 15-8-19'!$A$11:$CN$476,26,FALSE)</f>
        <v>6341</v>
      </c>
      <c r="AA319" s="3">
        <f>VLOOKUP(A319,'BalanceSheet 15-8-19'!$A$11:$CN$476,27,FALSE)</f>
        <v>6341</v>
      </c>
      <c r="AB319" s="3">
        <f>VLOOKUP(A319,'BalanceSheet 15-8-19'!$A$11:$CN$476,28,FALSE)</f>
        <v>6341</v>
      </c>
      <c r="AC319" s="3">
        <f>VLOOKUP(A319,'BalanceSheet 15-8-19'!$A$11:$CN$476,29,FALSE)</f>
        <v>6341</v>
      </c>
      <c r="AD319" s="3">
        <f>VLOOKUP(A319,'BalanceSheet 15-8-19'!$A$11:$CN$476,30,FALSE)</f>
        <v>6341</v>
      </c>
      <c r="AE319" s="3">
        <f>VLOOKUP(A319,'BalanceSheet 15-8-19'!$A$11:$CN$476,31,FALSE)</f>
        <v>6341</v>
      </c>
      <c r="AF319" s="3">
        <f>VLOOKUP(A319,'BalanceSheet 15-8-19'!$A$11:$CN$476,32,FALSE)</f>
        <v>6341</v>
      </c>
      <c r="AG319" s="3">
        <f>VLOOKUP(A319,'BalanceSheet 15-8-19'!$A$11:$CN$476,33,FALSE)</f>
        <v>6341</v>
      </c>
      <c r="AH319" s="3">
        <f>VLOOKUP(A319,'BalanceSheet 15-8-19'!$A$11:$CN$476,34,FALSE)</f>
        <v>6341</v>
      </c>
      <c r="AI319" s="3">
        <f>VLOOKUP(A319,'BalanceSheet 15-8-19'!$A$11:$CN$476,35,FALSE)</f>
        <v>6341</v>
      </c>
      <c r="AJ319" s="3">
        <f>VLOOKUP(A319,'BalanceSheet 15-8-19'!$A$11:$CN$476,36,FALSE)</f>
        <v>6341</v>
      </c>
      <c r="AK319" s="3">
        <f>VLOOKUP(A319,'BalanceSheet 15-8-19'!$A$11:$CN$476,37,FALSE)</f>
        <v>6341</v>
      </c>
      <c r="AL319" s="3">
        <f>VLOOKUP(A319,'BalanceSheet 15-8-19'!$A$11:$CN$476,38,FALSE)</f>
        <v>6341</v>
      </c>
      <c r="AM319" s="3">
        <f>VLOOKUP(A319,'BalanceSheet 15-8-19'!$A$11:$CN$476,39,FALSE)</f>
        <v>6341</v>
      </c>
      <c r="AN319" s="3">
        <f>VLOOKUP(A319,'BalanceSheet 15-8-19'!$A$11:$CN$476,40,FALSE)</f>
        <v>6341</v>
      </c>
      <c r="AO319" s="3">
        <f>VLOOKUP(A319,'BalanceSheet 15-8-19'!$A$11:$CN$476,41,FALSE)</f>
        <v>6341</v>
      </c>
      <c r="AP319" s="3">
        <f>VLOOKUP(A319,'BalanceSheet 15-8-19'!$A$11:$CN$476,42,FALSE)</f>
        <v>6341</v>
      </c>
      <c r="AQ319" s="3">
        <f>VLOOKUP(A319,'BalanceSheet 15-8-19'!$A$11:$CN$476,43,FALSE)</f>
        <v>6341</v>
      </c>
      <c r="AR319" s="3">
        <f>VLOOKUP(A319,'BalanceSheet 15-8-19'!$A$11:$CN$476,44,FALSE)</f>
        <v>6341</v>
      </c>
      <c r="AS319" s="3">
        <f>VLOOKUP(A319,'BalanceSheet 15-8-19'!$A$11:$CN$476,45,FALSE)</f>
        <v>6341</v>
      </c>
      <c r="AT319" s="3">
        <f>VLOOKUP(A319,'BalanceSheet 15-8-19'!$A$11:$CN$476,46,FALSE)</f>
        <v>6341</v>
      </c>
      <c r="AU319" s="3">
        <f>VLOOKUP(A319,'BalanceSheet 15-8-19'!$A$11:$CN$476,47,FALSE)</f>
        <v>6341</v>
      </c>
      <c r="AV319" s="3">
        <f>VLOOKUP(A319,'BalanceSheet 15-8-19'!$A$11:$CN$476,48,FALSE)</f>
        <v>6341</v>
      </c>
      <c r="AW319" s="3">
        <f>VLOOKUP(A319,'BalanceSheet 15-8-19'!$A$11:$CN$476,49,FALSE)</f>
        <v>6341</v>
      </c>
      <c r="AX319" s="3">
        <f>VLOOKUP(A319,'BalanceSheet 15-8-19'!$A$11:$CN$476,50,FALSE)</f>
        <v>6341</v>
      </c>
      <c r="AY319" s="3">
        <f>VLOOKUP(A319,'BalanceSheet 15-8-19'!$A$11:$CN$476,51,FALSE)</f>
        <v>6341</v>
      </c>
      <c r="AZ319" s="3">
        <f>VLOOKUP(A319,'BalanceSheet 15-8-19'!$A$11:$CN$476,52,FALSE)</f>
        <v>6341</v>
      </c>
      <c r="BA319" s="3">
        <f>VLOOKUP(A319,'BalanceSheet 15-8-19'!$A$11:$CN$476,53,FALSE)</f>
        <v>6341</v>
      </c>
      <c r="BB319" s="3">
        <f>VLOOKUP(A319,'BalanceSheet 15-8-19'!$A$11:$CN$476,54,FALSE)</f>
        <v>6341</v>
      </c>
      <c r="BC319" s="3">
        <f>VLOOKUP(A319,'BalanceSheet 15-8-19'!$A$11:$CN$476,55,FALSE)</f>
        <v>6341</v>
      </c>
      <c r="BD319" s="3">
        <f>VLOOKUP(A319,'BalanceSheet 15-8-19'!$A$11:$CN$476,56,FALSE)</f>
        <v>6341</v>
      </c>
      <c r="BE319" s="3">
        <f>VLOOKUP(A319,'BalanceSheet 15-8-19'!$A$11:$CN$476,57,FALSE)</f>
        <v>6341</v>
      </c>
      <c r="BF319" s="3">
        <f>VLOOKUP(A319,'BalanceSheet 15-8-19'!$A$11:$CN$476,58,FALSE)</f>
        <v>6341</v>
      </c>
      <c r="BG319" s="12">
        <f>VLOOKUP(A319,'BalanceSheet 15-8-19'!$A$11:$CN$476,59,FALSE)</f>
        <v>6341</v>
      </c>
      <c r="BH319" s="3">
        <f>VLOOKUP(A319,'BalanceSheet 15-8-19'!$A$11:$CN$476,60,FALSE)</f>
        <v>6341</v>
      </c>
      <c r="BI319" s="3">
        <f>VLOOKUP(A319,'BalanceSheet 15-8-19'!$A$11:$CN$476,61,FALSE)</f>
        <v>6341</v>
      </c>
      <c r="BJ319" s="3">
        <f>VLOOKUP(A319,'BalanceSheet 15-8-19'!$A$11:$CN$476,62,FALSE)</f>
        <v>6341</v>
      </c>
      <c r="BK319" s="3"/>
      <c r="BL319" s="3">
        <f>VLOOKUP(A319,'BalanceSheet 15-8-19'!$A$11:$CN$476,64,FALSE)</f>
        <v>6341</v>
      </c>
      <c r="BM319" s="3">
        <f>VLOOKUP(A319,'BalanceSheet 15-8-19'!$A$11:$CN$476,65,FALSE)</f>
        <v>6341</v>
      </c>
      <c r="BN319" s="3">
        <f>VLOOKUP(A319,'BalanceSheet 15-8-19'!$A$11:$CN$476,66,FALSE)</f>
        <v>6341</v>
      </c>
      <c r="BO319" s="3">
        <f>VLOOKUP(A319,'BalanceSheet 15-8-19'!$A$11:$CN$476,67,FALSE)</f>
        <v>6341</v>
      </c>
      <c r="BP319" s="3">
        <f>VLOOKUP(A319,'BalanceSheet 15-8-19'!$A$11:$CN$476,68,FALSE)</f>
        <v>6341</v>
      </c>
      <c r="BQ319" s="3">
        <f>VLOOKUP(A319,'BalanceSheet 15-8-19'!$A$11:$CN$476,69,FALSE)</f>
        <v>6341</v>
      </c>
      <c r="BR319" s="3">
        <f>VLOOKUP(A319,'BalanceSheet 15-8-19'!$A$11:$CN$476,70,FALSE)</f>
        <v>6341</v>
      </c>
      <c r="BS319" s="3">
        <f>VLOOKUP(A319,'BalanceSheet 15-8-19'!$A$11:$CN$476,71,FALSE)</f>
        <v>6341</v>
      </c>
      <c r="BT319" s="3">
        <f>VLOOKUP(A319,'BalanceSheet 15-8-19'!$A$11:$CN$476,72,FALSE)</f>
        <v>6341</v>
      </c>
      <c r="BU319" s="3">
        <f>VLOOKUP(A319,'BalanceSheet 15-8-19'!$A$11:$CN$476,73,FALSE)</f>
        <v>6341</v>
      </c>
      <c r="BV319" s="3">
        <f>VLOOKUP(A319,'BalanceSheet 15-8-19'!$A$11:$CN$476,74,FALSE)</f>
        <v>6341</v>
      </c>
      <c r="BW319" s="3">
        <f>VLOOKUP(A319,'BalanceSheet 15-8-19'!$A$11:$CN$476,75,FALSE)</f>
        <v>6341</v>
      </c>
      <c r="BX319" s="3">
        <f>VLOOKUP(A319,'BalanceSheet 15-8-19'!$A$11:$CN$476,76,FALSE)</f>
        <v>6341</v>
      </c>
      <c r="BY319" s="3">
        <f>VLOOKUP(A319,'BalanceSheet 15-8-19'!$A$11:$CN$476,77,FALSE)</f>
        <v>6341</v>
      </c>
      <c r="BZ319" s="3">
        <f>VLOOKUP(A319,'BalanceSheet 15-8-19'!$A$11:$CN$476,78,FALSE)</f>
        <v>6341</v>
      </c>
      <c r="CA319" s="3">
        <f>VLOOKUP(A319,'BalanceSheet 15-8-19'!$A$11:$CN$476,79,FALSE)</f>
        <v>6341</v>
      </c>
      <c r="CB319" s="3">
        <f>VLOOKUP(A319,'BalanceSheet 15-8-19'!$A$11:$CN$476,80,FALSE)</f>
        <v>6341</v>
      </c>
      <c r="CC319" s="3">
        <f>VLOOKUP(A319,'BalanceSheet 15-8-19'!$A$11:$CN$476,81,FALSE)</f>
        <v>6341</v>
      </c>
      <c r="CD319" s="3">
        <f>VLOOKUP(A319,'BalanceSheet 15-8-19'!$A$11:$CN$476,82,FALSE)</f>
        <v>6341</v>
      </c>
      <c r="CE319" s="3">
        <f>VLOOKUP(A319,'BalanceSheet 15-8-19'!$A$11:$CN$476,83,FALSE)</f>
        <v>6341</v>
      </c>
      <c r="CF319" s="3">
        <f>VLOOKUP(A319,'BalanceSheet 15-8-19'!$A$11:$CN$476,84,FALSE)</f>
        <v>6341</v>
      </c>
      <c r="CG319" s="3">
        <f>VLOOKUP(A319,'BalanceSheet 15-8-19'!$A$11:$CN$476,85,FALSE)</f>
        <v>6341</v>
      </c>
      <c r="CH319" s="3">
        <f>VLOOKUP(A319,'BalanceSheet 15-8-19'!$A$11:$CN$476,86,FALSE)</f>
        <v>6341</v>
      </c>
      <c r="CI319" s="3">
        <f>VLOOKUP(A319,'BalanceSheet 15-8-19'!$A$11:$CN$476,87,FALSE)</f>
        <v>6341</v>
      </c>
      <c r="CJ319" s="3">
        <f>VLOOKUP(A319,'BalanceSheet 15-8-19'!$A$11:$CN$476,88,FALSE)</f>
        <v>6341</v>
      </c>
      <c r="CK319" s="3">
        <f>VLOOKUP(A319,'BalanceSheet 15-8-19'!$A$11:$CN$476,89,FALSE)</f>
        <v>6341</v>
      </c>
      <c r="CL319" s="3">
        <f>VLOOKUP(A319,'BalanceSheet 15-8-19'!$A$11:$CN$476,90,FALSE)</f>
        <v>6341</v>
      </c>
      <c r="CM319" s="3">
        <f>VLOOKUP(A319,'BalanceSheet 15-8-19'!$A$11:$CN$476,91,FALSE)</f>
        <v>6341</v>
      </c>
      <c r="CN319" s="3">
        <f>VLOOKUP(A319,'BalanceSheet 15-8-19'!$A$11:$CS$476,92,FALSE)</f>
        <v>6341</v>
      </c>
      <c r="CO319" s="3">
        <f>VLOOKUP(A319,'BalanceSheet 15-8-19'!$A$11:$CS$476,93,FALSE)</f>
        <v>6341</v>
      </c>
      <c r="CP319" s="3">
        <f>VLOOKUP(A319,'BalanceSheet 15-8-19'!$A$11:$CS$476,94,FALSE)</f>
        <v>6341</v>
      </c>
      <c r="CQ319" s="3">
        <f>VLOOKUP(A319,'BalanceSheet 15-8-19'!$A$11:$CS$476,95,FALSE)</f>
        <v>6341</v>
      </c>
      <c r="CR319" s="3">
        <f>VLOOKUP(A319,'BalanceSheet 15-8-19'!$A$11:$CS$476,96,FALSE)</f>
        <v>6341</v>
      </c>
      <c r="CS319" s="3">
        <f t="shared" si="26"/>
        <v>564349</v>
      </c>
      <c r="CU319" s="19">
        <f>CS319-('BalanceSheet 15-8-19'!CS319-'BalanceSheet 15-8-19'!CV319-'BalanceSheet 15-8-19'!CW319)</f>
        <v>0</v>
      </c>
      <c r="CW319" s="132">
        <f t="shared" si="27"/>
        <v>171207</v>
      </c>
      <c r="CZ319" s="148">
        <f>HLOOKUP(A319,CJE!$I$5:$TV$2054,2050, FALSE)</f>
        <v>0</v>
      </c>
      <c r="DB319" s="148">
        <f t="shared" si="28"/>
        <v>393142</v>
      </c>
    </row>
    <row r="320" spans="1:106" x14ac:dyDescent="0.2">
      <c r="A320" s="3" t="str">
        <f>'BalanceSheet 15-8-19'!A320</f>
        <v>300-104-13 - Investments for Available for Sale: Astroscale</v>
      </c>
      <c r="B320" s="3">
        <f>VLOOKUP(A320,'BalanceSheet 15-8-19'!$A$11:$CN$476,2,FALSE)</f>
        <v>0</v>
      </c>
      <c r="C320" s="3">
        <f>VLOOKUP(A320,'BalanceSheet 15-8-19'!$A$11:$CN$476,3,FALSE)</f>
        <v>0</v>
      </c>
      <c r="D320" s="3">
        <f>VLOOKUP(A320,'BalanceSheet 15-8-19'!$A$11:$CN$476,4,FALSE)</f>
        <v>0</v>
      </c>
      <c r="E320" s="3">
        <f>VLOOKUP(A320,'BalanceSheet 15-8-19'!$A$11:$CN$476,5,FALSE)</f>
        <v>0</v>
      </c>
      <c r="F320" s="3">
        <f>VLOOKUP(A320,'BalanceSheet 15-8-19'!$A$11:$CN$476,6,FALSE)</f>
        <v>5136</v>
      </c>
      <c r="G320" s="3">
        <f>VLOOKUP(A320,'BalanceSheet 15-8-19'!$A$11:$CN$476,7,FALSE)</f>
        <v>5136</v>
      </c>
      <c r="H320" s="3">
        <f>VLOOKUP(A320,'BalanceSheet 15-8-19'!$A$11:$CN$476,8,FALSE)</f>
        <v>5136</v>
      </c>
      <c r="I320" s="3">
        <f>VLOOKUP(A320,'BalanceSheet 15-8-19'!$A$11:$CN$476,9,FALSE)</f>
        <v>5136</v>
      </c>
      <c r="J320" s="3"/>
      <c r="K320" s="3">
        <f>VLOOKUP(A320,'BalanceSheet 15-8-19'!$A$11:$CN$476,11,FALSE)</f>
        <v>5136</v>
      </c>
      <c r="L320" s="3">
        <f>VLOOKUP(A320,'BalanceSheet 15-8-19'!$A$11:$CN$476,12,FALSE)</f>
        <v>5136</v>
      </c>
      <c r="M320" s="3">
        <f>VLOOKUP(A320,'BalanceSheet 15-8-19'!$A$11:$CN$476,13,FALSE)</f>
        <v>5136</v>
      </c>
      <c r="N320" s="3">
        <f>VLOOKUP(A320,'BalanceSheet 15-8-19'!$A$11:$CN$476,14,FALSE)</f>
        <v>5136</v>
      </c>
      <c r="O320" s="3">
        <f>VLOOKUP(A320,'BalanceSheet 15-8-19'!$A$11:$CN$476,15,FALSE)</f>
        <v>5136</v>
      </c>
      <c r="P320" s="3">
        <f>VLOOKUP(A320,'BalanceSheet 15-8-19'!$A$11:$CN$476,16,FALSE)</f>
        <v>5136</v>
      </c>
      <c r="Q320" s="3">
        <f>VLOOKUP(A320,'BalanceSheet 15-8-19'!$A$11:$CN$476,17,FALSE)</f>
        <v>5136</v>
      </c>
      <c r="R320" s="3">
        <f>VLOOKUP(A320,'BalanceSheet 15-8-19'!$A$11:$CN$476,18,FALSE)</f>
        <v>5136</v>
      </c>
      <c r="S320" s="3">
        <f>VLOOKUP(A320,'BalanceSheet 15-8-19'!$A$11:$CN$476,19,FALSE)</f>
        <v>5136</v>
      </c>
      <c r="T320" s="3">
        <f>VLOOKUP(A320,'BalanceSheet 15-8-19'!$A$11:$CN$476,20,FALSE)</f>
        <v>5136</v>
      </c>
      <c r="U320" s="3">
        <f>VLOOKUP(A320,'BalanceSheet 15-8-19'!$A$11:$CN$476,21,FALSE)</f>
        <v>5136</v>
      </c>
      <c r="V320" s="3">
        <f>VLOOKUP(A320,'BalanceSheet 15-8-19'!$A$11:$CN$476,22,FALSE)</f>
        <v>5136</v>
      </c>
      <c r="W320" s="3">
        <f>VLOOKUP(A320,'BalanceSheet 15-8-19'!$A$11:$CN$476,23,FALSE)</f>
        <v>5136</v>
      </c>
      <c r="X320" s="3">
        <f>VLOOKUP(A320,'BalanceSheet 15-8-19'!$A$11:$CN$476,24,FALSE)</f>
        <v>5136</v>
      </c>
      <c r="Y320" s="3">
        <f>VLOOKUP(A320,'BalanceSheet 15-8-19'!$A$11:$CN$476,25,FALSE)</f>
        <v>5136</v>
      </c>
      <c r="Z320" s="3">
        <f>VLOOKUP(A320,'BalanceSheet 15-8-19'!$A$11:$CN$476,26,FALSE)</f>
        <v>5136</v>
      </c>
      <c r="AA320" s="3">
        <f>VLOOKUP(A320,'BalanceSheet 15-8-19'!$A$11:$CN$476,27,FALSE)</f>
        <v>5136</v>
      </c>
      <c r="AB320" s="3">
        <f>VLOOKUP(A320,'BalanceSheet 15-8-19'!$A$11:$CN$476,28,FALSE)</f>
        <v>5136</v>
      </c>
      <c r="AC320" s="3">
        <f>VLOOKUP(A320,'BalanceSheet 15-8-19'!$A$11:$CN$476,29,FALSE)</f>
        <v>5136</v>
      </c>
      <c r="AD320" s="3">
        <f>VLOOKUP(A320,'BalanceSheet 15-8-19'!$A$11:$CN$476,30,FALSE)</f>
        <v>5136</v>
      </c>
      <c r="AE320" s="3">
        <f>VLOOKUP(A320,'BalanceSheet 15-8-19'!$A$11:$CN$476,31,FALSE)</f>
        <v>5136</v>
      </c>
      <c r="AF320" s="3">
        <f>VLOOKUP(A320,'BalanceSheet 15-8-19'!$A$11:$CN$476,32,FALSE)</f>
        <v>5136</v>
      </c>
      <c r="AG320" s="3">
        <f>VLOOKUP(A320,'BalanceSheet 15-8-19'!$A$11:$CN$476,33,FALSE)</f>
        <v>5136</v>
      </c>
      <c r="AH320" s="3">
        <f>VLOOKUP(A320,'BalanceSheet 15-8-19'!$A$11:$CN$476,34,FALSE)</f>
        <v>5136</v>
      </c>
      <c r="AI320" s="3">
        <f>VLOOKUP(A320,'BalanceSheet 15-8-19'!$A$11:$CN$476,35,FALSE)</f>
        <v>5136</v>
      </c>
      <c r="AJ320" s="3">
        <f>VLOOKUP(A320,'BalanceSheet 15-8-19'!$A$11:$CN$476,36,FALSE)</f>
        <v>5136</v>
      </c>
      <c r="AK320" s="3">
        <f>VLOOKUP(A320,'BalanceSheet 15-8-19'!$A$11:$CN$476,37,FALSE)</f>
        <v>5136</v>
      </c>
      <c r="AL320" s="3">
        <f>VLOOKUP(A320,'BalanceSheet 15-8-19'!$A$11:$CN$476,38,FALSE)</f>
        <v>5136</v>
      </c>
      <c r="AM320" s="3">
        <f>VLOOKUP(A320,'BalanceSheet 15-8-19'!$A$11:$CN$476,39,FALSE)</f>
        <v>5136</v>
      </c>
      <c r="AN320" s="3">
        <f>VLOOKUP(A320,'BalanceSheet 15-8-19'!$A$11:$CN$476,40,FALSE)</f>
        <v>5136</v>
      </c>
      <c r="AO320" s="3">
        <f>VLOOKUP(A320,'BalanceSheet 15-8-19'!$A$11:$CN$476,41,FALSE)</f>
        <v>5136</v>
      </c>
      <c r="AP320" s="3">
        <f>VLOOKUP(A320,'BalanceSheet 15-8-19'!$A$11:$CN$476,42,FALSE)</f>
        <v>5136</v>
      </c>
      <c r="AQ320" s="3">
        <f>VLOOKUP(A320,'BalanceSheet 15-8-19'!$A$11:$CN$476,43,FALSE)</f>
        <v>5136</v>
      </c>
      <c r="AR320" s="3">
        <f>VLOOKUP(A320,'BalanceSheet 15-8-19'!$A$11:$CN$476,44,FALSE)</f>
        <v>5136</v>
      </c>
      <c r="AS320" s="3">
        <f>VLOOKUP(A320,'BalanceSheet 15-8-19'!$A$11:$CN$476,45,FALSE)</f>
        <v>5136</v>
      </c>
      <c r="AT320" s="3">
        <f>VLOOKUP(A320,'BalanceSheet 15-8-19'!$A$11:$CN$476,46,FALSE)</f>
        <v>5136</v>
      </c>
      <c r="AU320" s="3">
        <f>VLOOKUP(A320,'BalanceSheet 15-8-19'!$A$11:$CN$476,47,FALSE)</f>
        <v>5136</v>
      </c>
      <c r="AV320" s="3">
        <f>VLOOKUP(A320,'BalanceSheet 15-8-19'!$A$11:$CN$476,48,FALSE)</f>
        <v>5136</v>
      </c>
      <c r="AW320" s="3">
        <f>VLOOKUP(A320,'BalanceSheet 15-8-19'!$A$11:$CN$476,49,FALSE)</f>
        <v>5136</v>
      </c>
      <c r="AX320" s="3">
        <f>VLOOKUP(A320,'BalanceSheet 15-8-19'!$A$11:$CN$476,50,FALSE)</f>
        <v>5136</v>
      </c>
      <c r="AY320" s="3">
        <f>VLOOKUP(A320,'BalanceSheet 15-8-19'!$A$11:$CN$476,51,FALSE)</f>
        <v>5136</v>
      </c>
      <c r="AZ320" s="3">
        <f>VLOOKUP(A320,'BalanceSheet 15-8-19'!$A$11:$CN$476,52,FALSE)</f>
        <v>5136</v>
      </c>
      <c r="BA320" s="3">
        <f>VLOOKUP(A320,'BalanceSheet 15-8-19'!$A$11:$CN$476,53,FALSE)</f>
        <v>5136</v>
      </c>
      <c r="BB320" s="3">
        <f>VLOOKUP(A320,'BalanceSheet 15-8-19'!$A$11:$CN$476,54,FALSE)</f>
        <v>5136</v>
      </c>
      <c r="BC320" s="3">
        <f>VLOOKUP(A320,'BalanceSheet 15-8-19'!$A$11:$CN$476,55,FALSE)</f>
        <v>5136</v>
      </c>
      <c r="BD320" s="3">
        <f>VLOOKUP(A320,'BalanceSheet 15-8-19'!$A$11:$CN$476,56,FALSE)</f>
        <v>5136</v>
      </c>
      <c r="BE320" s="3">
        <f>VLOOKUP(A320,'BalanceSheet 15-8-19'!$A$11:$CN$476,57,FALSE)</f>
        <v>5136</v>
      </c>
      <c r="BF320" s="3">
        <f>VLOOKUP(A320,'BalanceSheet 15-8-19'!$A$11:$CN$476,58,FALSE)</f>
        <v>5136</v>
      </c>
      <c r="BG320" s="12">
        <f>VLOOKUP(A320,'BalanceSheet 15-8-19'!$A$11:$CN$476,59,FALSE)</f>
        <v>5136</v>
      </c>
      <c r="BH320" s="3">
        <f>VLOOKUP(A320,'BalanceSheet 15-8-19'!$A$11:$CN$476,60,FALSE)</f>
        <v>5136</v>
      </c>
      <c r="BI320" s="3">
        <f>VLOOKUP(A320,'BalanceSheet 15-8-19'!$A$11:$CN$476,61,FALSE)</f>
        <v>5136</v>
      </c>
      <c r="BJ320" s="3">
        <f>VLOOKUP(A320,'BalanceSheet 15-8-19'!$A$11:$CN$476,62,FALSE)</f>
        <v>5136</v>
      </c>
      <c r="BK320" s="3"/>
      <c r="BL320" s="3">
        <f>VLOOKUP(A320,'BalanceSheet 15-8-19'!$A$11:$CN$476,64,FALSE)</f>
        <v>5136</v>
      </c>
      <c r="BM320" s="3">
        <f>VLOOKUP(A320,'BalanceSheet 15-8-19'!$A$11:$CN$476,65,FALSE)</f>
        <v>5136</v>
      </c>
      <c r="BN320" s="3">
        <f>VLOOKUP(A320,'BalanceSheet 15-8-19'!$A$11:$CN$476,66,FALSE)</f>
        <v>5136</v>
      </c>
      <c r="BO320" s="3">
        <f>VLOOKUP(A320,'BalanceSheet 15-8-19'!$A$11:$CN$476,67,FALSE)</f>
        <v>5136</v>
      </c>
      <c r="BP320" s="3">
        <f>VLOOKUP(A320,'BalanceSheet 15-8-19'!$A$11:$CN$476,68,FALSE)</f>
        <v>5136</v>
      </c>
      <c r="BQ320" s="3">
        <f>VLOOKUP(A320,'BalanceSheet 15-8-19'!$A$11:$CN$476,69,FALSE)</f>
        <v>5136</v>
      </c>
      <c r="BR320" s="3">
        <f>VLOOKUP(A320,'BalanceSheet 15-8-19'!$A$11:$CN$476,70,FALSE)</f>
        <v>5136</v>
      </c>
      <c r="BS320" s="3">
        <f>VLOOKUP(A320,'BalanceSheet 15-8-19'!$A$11:$CN$476,71,FALSE)</f>
        <v>5136</v>
      </c>
      <c r="BT320" s="3">
        <f>VLOOKUP(A320,'BalanceSheet 15-8-19'!$A$11:$CN$476,72,FALSE)</f>
        <v>5136</v>
      </c>
      <c r="BU320" s="3">
        <f>VLOOKUP(A320,'BalanceSheet 15-8-19'!$A$11:$CN$476,73,FALSE)</f>
        <v>5136</v>
      </c>
      <c r="BV320" s="3">
        <f>VLOOKUP(A320,'BalanceSheet 15-8-19'!$A$11:$CN$476,74,FALSE)</f>
        <v>5136</v>
      </c>
      <c r="BW320" s="3">
        <f>VLOOKUP(A320,'BalanceSheet 15-8-19'!$A$11:$CN$476,75,FALSE)</f>
        <v>5136</v>
      </c>
      <c r="BX320" s="3">
        <f>VLOOKUP(A320,'BalanceSheet 15-8-19'!$A$11:$CN$476,76,FALSE)</f>
        <v>5136</v>
      </c>
      <c r="BY320" s="3">
        <f>VLOOKUP(A320,'BalanceSheet 15-8-19'!$A$11:$CN$476,77,FALSE)</f>
        <v>5136</v>
      </c>
      <c r="BZ320" s="3">
        <f>VLOOKUP(A320,'BalanceSheet 15-8-19'!$A$11:$CN$476,78,FALSE)</f>
        <v>5136</v>
      </c>
      <c r="CA320" s="3">
        <f>VLOOKUP(A320,'BalanceSheet 15-8-19'!$A$11:$CN$476,79,FALSE)</f>
        <v>5136</v>
      </c>
      <c r="CB320" s="3">
        <f>VLOOKUP(A320,'BalanceSheet 15-8-19'!$A$11:$CN$476,80,FALSE)</f>
        <v>5136</v>
      </c>
      <c r="CC320" s="3">
        <f>VLOOKUP(A320,'BalanceSheet 15-8-19'!$A$11:$CN$476,81,FALSE)</f>
        <v>5136</v>
      </c>
      <c r="CD320" s="3">
        <f>VLOOKUP(A320,'BalanceSheet 15-8-19'!$A$11:$CN$476,82,FALSE)</f>
        <v>5136</v>
      </c>
      <c r="CE320" s="3">
        <f>VLOOKUP(A320,'BalanceSheet 15-8-19'!$A$11:$CN$476,83,FALSE)</f>
        <v>5136</v>
      </c>
      <c r="CF320" s="3">
        <f>VLOOKUP(A320,'BalanceSheet 15-8-19'!$A$11:$CN$476,84,FALSE)</f>
        <v>5136</v>
      </c>
      <c r="CG320" s="3">
        <f>VLOOKUP(A320,'BalanceSheet 15-8-19'!$A$11:$CN$476,85,FALSE)</f>
        <v>5136</v>
      </c>
      <c r="CH320" s="3">
        <f>VLOOKUP(A320,'BalanceSheet 15-8-19'!$A$11:$CN$476,86,FALSE)</f>
        <v>5136</v>
      </c>
      <c r="CI320" s="3">
        <f>VLOOKUP(A320,'BalanceSheet 15-8-19'!$A$11:$CN$476,87,FALSE)</f>
        <v>5136</v>
      </c>
      <c r="CJ320" s="3">
        <f>VLOOKUP(A320,'BalanceSheet 15-8-19'!$A$11:$CN$476,88,FALSE)</f>
        <v>5136</v>
      </c>
      <c r="CK320" s="3">
        <f>VLOOKUP(A320,'BalanceSheet 15-8-19'!$A$11:$CN$476,89,FALSE)</f>
        <v>5136</v>
      </c>
      <c r="CL320" s="3">
        <f>VLOOKUP(A320,'BalanceSheet 15-8-19'!$A$11:$CN$476,90,FALSE)</f>
        <v>5136</v>
      </c>
      <c r="CM320" s="3">
        <f>VLOOKUP(A320,'BalanceSheet 15-8-19'!$A$11:$CN$476,91,FALSE)</f>
        <v>5136</v>
      </c>
      <c r="CN320" s="3">
        <f>VLOOKUP(A320,'BalanceSheet 15-8-19'!$A$11:$CS$476,92,FALSE)</f>
        <v>5136</v>
      </c>
      <c r="CO320" s="3">
        <f>VLOOKUP(A320,'BalanceSheet 15-8-19'!$A$11:$CS$476,93,FALSE)</f>
        <v>5136</v>
      </c>
      <c r="CP320" s="3">
        <f>VLOOKUP(A320,'BalanceSheet 15-8-19'!$A$11:$CS$476,94,FALSE)</f>
        <v>5136</v>
      </c>
      <c r="CQ320" s="3">
        <f>VLOOKUP(A320,'BalanceSheet 15-8-19'!$A$11:$CS$476,95,FALSE)</f>
        <v>5136</v>
      </c>
      <c r="CR320" s="3">
        <f>VLOOKUP(A320,'BalanceSheet 15-8-19'!$A$11:$CS$476,96,FALSE)</f>
        <v>5136</v>
      </c>
      <c r="CS320" s="3">
        <f t="shared" si="26"/>
        <v>457104</v>
      </c>
      <c r="CU320" s="19">
        <f>CS320-('BalanceSheet 15-8-19'!CS320-'BalanceSheet 15-8-19'!CV320-'BalanceSheet 15-8-19'!CW320)</f>
        <v>0</v>
      </c>
      <c r="CW320" s="132">
        <f t="shared" si="27"/>
        <v>138672</v>
      </c>
      <c r="CZ320" s="148">
        <f>HLOOKUP(A320,CJE!$I$5:$TV$2054,2050, FALSE)</f>
        <v>0</v>
      </c>
      <c r="DB320" s="148">
        <f t="shared" si="28"/>
        <v>318432</v>
      </c>
    </row>
    <row r="321" spans="1:106" x14ac:dyDescent="0.2">
      <c r="A321" s="3" t="str">
        <f>'BalanceSheet 15-8-19'!A321</f>
        <v>300-104-14 - Investments for Available for Sale: Sonatra</v>
      </c>
      <c r="B321" s="3">
        <f>VLOOKUP(A321,'BalanceSheet 15-8-19'!$A$11:$CN$476,2,FALSE)</f>
        <v>0</v>
      </c>
      <c r="C321" s="3">
        <f>VLOOKUP(A321,'BalanceSheet 15-8-19'!$A$11:$CN$476,3,FALSE)</f>
        <v>0</v>
      </c>
      <c r="D321" s="3">
        <f>VLOOKUP(A321,'BalanceSheet 15-8-19'!$A$11:$CN$476,4,FALSE)</f>
        <v>0</v>
      </c>
      <c r="E321" s="3">
        <f>VLOOKUP(A321,'BalanceSheet 15-8-19'!$A$11:$CN$476,5,FALSE)</f>
        <v>0</v>
      </c>
      <c r="F321" s="3">
        <f>VLOOKUP(A321,'BalanceSheet 15-8-19'!$A$11:$CN$476,6,FALSE)</f>
        <v>246347</v>
      </c>
      <c r="G321" s="3">
        <f>VLOOKUP(A321,'BalanceSheet 15-8-19'!$A$11:$CN$476,7,FALSE)</f>
        <v>246347</v>
      </c>
      <c r="H321" s="3">
        <f>VLOOKUP(A321,'BalanceSheet 15-8-19'!$A$11:$CN$476,8,FALSE)</f>
        <v>246347</v>
      </c>
      <c r="I321" s="3">
        <f>VLOOKUP(A321,'BalanceSheet 15-8-19'!$A$11:$CN$476,9,FALSE)</f>
        <v>246347</v>
      </c>
      <c r="J321" s="3"/>
      <c r="K321" s="3">
        <f>VLOOKUP(A321,'BalanceSheet 15-8-19'!$A$11:$CN$476,11,FALSE)</f>
        <v>246347</v>
      </c>
      <c r="L321" s="3">
        <f>VLOOKUP(A321,'BalanceSheet 15-8-19'!$A$11:$CN$476,12,FALSE)</f>
        <v>246347</v>
      </c>
      <c r="M321" s="3">
        <f>VLOOKUP(A321,'BalanceSheet 15-8-19'!$A$11:$CN$476,13,FALSE)</f>
        <v>246347</v>
      </c>
      <c r="N321" s="3">
        <f>VLOOKUP(A321,'BalanceSheet 15-8-19'!$A$11:$CN$476,14,FALSE)</f>
        <v>246347</v>
      </c>
      <c r="O321" s="3">
        <f>VLOOKUP(A321,'BalanceSheet 15-8-19'!$A$11:$CN$476,15,FALSE)</f>
        <v>246347</v>
      </c>
      <c r="P321" s="3">
        <f>VLOOKUP(A321,'BalanceSheet 15-8-19'!$A$11:$CN$476,16,FALSE)</f>
        <v>246347</v>
      </c>
      <c r="Q321" s="3">
        <f>VLOOKUP(A321,'BalanceSheet 15-8-19'!$A$11:$CN$476,17,FALSE)</f>
        <v>246347</v>
      </c>
      <c r="R321" s="3">
        <f>VLOOKUP(A321,'BalanceSheet 15-8-19'!$A$11:$CN$476,18,FALSE)</f>
        <v>246347</v>
      </c>
      <c r="S321" s="3">
        <f>VLOOKUP(A321,'BalanceSheet 15-8-19'!$A$11:$CN$476,19,FALSE)</f>
        <v>246347</v>
      </c>
      <c r="T321" s="3">
        <f>VLOOKUP(A321,'BalanceSheet 15-8-19'!$A$11:$CN$476,20,FALSE)</f>
        <v>246347</v>
      </c>
      <c r="U321" s="3">
        <f>VLOOKUP(A321,'BalanceSheet 15-8-19'!$A$11:$CN$476,21,FALSE)</f>
        <v>246347</v>
      </c>
      <c r="V321" s="3">
        <f>VLOOKUP(A321,'BalanceSheet 15-8-19'!$A$11:$CN$476,22,FALSE)</f>
        <v>246347</v>
      </c>
      <c r="W321" s="3">
        <f>VLOOKUP(A321,'BalanceSheet 15-8-19'!$A$11:$CN$476,23,FALSE)</f>
        <v>246347</v>
      </c>
      <c r="X321" s="3">
        <f>VLOOKUP(A321,'BalanceSheet 15-8-19'!$A$11:$CN$476,24,FALSE)</f>
        <v>246347</v>
      </c>
      <c r="Y321" s="3">
        <f>VLOOKUP(A321,'BalanceSheet 15-8-19'!$A$11:$CN$476,25,FALSE)</f>
        <v>246347</v>
      </c>
      <c r="Z321" s="3">
        <f>VLOOKUP(A321,'BalanceSheet 15-8-19'!$A$11:$CN$476,26,FALSE)</f>
        <v>246347</v>
      </c>
      <c r="AA321" s="3">
        <f>VLOOKUP(A321,'BalanceSheet 15-8-19'!$A$11:$CN$476,27,FALSE)</f>
        <v>246347</v>
      </c>
      <c r="AB321" s="3">
        <f>VLOOKUP(A321,'BalanceSheet 15-8-19'!$A$11:$CN$476,28,FALSE)</f>
        <v>246347</v>
      </c>
      <c r="AC321" s="3">
        <f>VLOOKUP(A321,'BalanceSheet 15-8-19'!$A$11:$CN$476,29,FALSE)</f>
        <v>246347</v>
      </c>
      <c r="AD321" s="3">
        <f>VLOOKUP(A321,'BalanceSheet 15-8-19'!$A$11:$CN$476,30,FALSE)</f>
        <v>246347</v>
      </c>
      <c r="AE321" s="3">
        <f>VLOOKUP(A321,'BalanceSheet 15-8-19'!$A$11:$CN$476,31,FALSE)</f>
        <v>246347</v>
      </c>
      <c r="AF321" s="3">
        <f>VLOOKUP(A321,'BalanceSheet 15-8-19'!$A$11:$CN$476,32,FALSE)</f>
        <v>246347</v>
      </c>
      <c r="AG321" s="3">
        <f>VLOOKUP(A321,'BalanceSheet 15-8-19'!$A$11:$CN$476,33,FALSE)</f>
        <v>246347</v>
      </c>
      <c r="AH321" s="3">
        <f>VLOOKUP(A321,'BalanceSheet 15-8-19'!$A$11:$CN$476,34,FALSE)</f>
        <v>246347</v>
      </c>
      <c r="AI321" s="3">
        <f>VLOOKUP(A321,'BalanceSheet 15-8-19'!$A$11:$CN$476,35,FALSE)</f>
        <v>246347</v>
      </c>
      <c r="AJ321" s="3">
        <f>VLOOKUP(A321,'BalanceSheet 15-8-19'!$A$11:$CN$476,36,FALSE)</f>
        <v>246347</v>
      </c>
      <c r="AK321" s="3">
        <f>VLOOKUP(A321,'BalanceSheet 15-8-19'!$A$11:$CN$476,37,FALSE)</f>
        <v>246347</v>
      </c>
      <c r="AL321" s="3">
        <f>VLOOKUP(A321,'BalanceSheet 15-8-19'!$A$11:$CN$476,38,FALSE)</f>
        <v>246347</v>
      </c>
      <c r="AM321" s="3">
        <f>VLOOKUP(A321,'BalanceSheet 15-8-19'!$A$11:$CN$476,39,FALSE)</f>
        <v>246347</v>
      </c>
      <c r="AN321" s="3">
        <f>VLOOKUP(A321,'BalanceSheet 15-8-19'!$A$11:$CN$476,40,FALSE)</f>
        <v>246347</v>
      </c>
      <c r="AO321" s="3">
        <f>VLOOKUP(A321,'BalanceSheet 15-8-19'!$A$11:$CN$476,41,FALSE)</f>
        <v>246347</v>
      </c>
      <c r="AP321" s="3">
        <f>VLOOKUP(A321,'BalanceSheet 15-8-19'!$A$11:$CN$476,42,FALSE)</f>
        <v>246347</v>
      </c>
      <c r="AQ321" s="3">
        <f>VLOOKUP(A321,'BalanceSheet 15-8-19'!$A$11:$CN$476,43,FALSE)</f>
        <v>246347</v>
      </c>
      <c r="AR321" s="3">
        <f>VLOOKUP(A321,'BalanceSheet 15-8-19'!$A$11:$CN$476,44,FALSE)</f>
        <v>246347</v>
      </c>
      <c r="AS321" s="3">
        <f>VLOOKUP(A321,'BalanceSheet 15-8-19'!$A$11:$CN$476,45,FALSE)</f>
        <v>246347</v>
      </c>
      <c r="AT321" s="3">
        <f>VLOOKUP(A321,'BalanceSheet 15-8-19'!$A$11:$CN$476,46,FALSE)</f>
        <v>246347</v>
      </c>
      <c r="AU321" s="3">
        <f>VLOOKUP(A321,'BalanceSheet 15-8-19'!$A$11:$CN$476,47,FALSE)</f>
        <v>246347</v>
      </c>
      <c r="AV321" s="3">
        <f>VLOOKUP(A321,'BalanceSheet 15-8-19'!$A$11:$CN$476,48,FALSE)</f>
        <v>246347</v>
      </c>
      <c r="AW321" s="3">
        <f>VLOOKUP(A321,'BalanceSheet 15-8-19'!$A$11:$CN$476,49,FALSE)</f>
        <v>246347</v>
      </c>
      <c r="AX321" s="3">
        <f>VLOOKUP(A321,'BalanceSheet 15-8-19'!$A$11:$CN$476,50,FALSE)</f>
        <v>246347</v>
      </c>
      <c r="AY321" s="3">
        <f>VLOOKUP(A321,'BalanceSheet 15-8-19'!$A$11:$CN$476,51,FALSE)</f>
        <v>246347</v>
      </c>
      <c r="AZ321" s="3">
        <f>VLOOKUP(A321,'BalanceSheet 15-8-19'!$A$11:$CN$476,52,FALSE)</f>
        <v>246347</v>
      </c>
      <c r="BA321" s="3">
        <f>VLOOKUP(A321,'BalanceSheet 15-8-19'!$A$11:$CN$476,53,FALSE)</f>
        <v>246347</v>
      </c>
      <c r="BB321" s="3">
        <f>VLOOKUP(A321,'BalanceSheet 15-8-19'!$A$11:$CN$476,54,FALSE)</f>
        <v>246347</v>
      </c>
      <c r="BC321" s="3">
        <f>VLOOKUP(A321,'BalanceSheet 15-8-19'!$A$11:$CN$476,55,FALSE)</f>
        <v>246347</v>
      </c>
      <c r="BD321" s="3">
        <f>VLOOKUP(A321,'BalanceSheet 15-8-19'!$A$11:$CN$476,56,FALSE)</f>
        <v>246347</v>
      </c>
      <c r="BE321" s="3">
        <f>VLOOKUP(A321,'BalanceSheet 15-8-19'!$A$11:$CN$476,57,FALSE)</f>
        <v>246347</v>
      </c>
      <c r="BF321" s="3">
        <f>VLOOKUP(A321,'BalanceSheet 15-8-19'!$A$11:$CN$476,58,FALSE)</f>
        <v>246347</v>
      </c>
      <c r="BG321" s="12">
        <f>VLOOKUP(A321,'BalanceSheet 15-8-19'!$A$11:$CN$476,59,FALSE)</f>
        <v>246347</v>
      </c>
      <c r="BH321" s="3">
        <f>VLOOKUP(A321,'BalanceSheet 15-8-19'!$A$11:$CN$476,60,FALSE)</f>
        <v>246347</v>
      </c>
      <c r="BI321" s="3">
        <f>VLOOKUP(A321,'BalanceSheet 15-8-19'!$A$11:$CN$476,61,FALSE)</f>
        <v>246347</v>
      </c>
      <c r="BJ321" s="3">
        <f>VLOOKUP(A321,'BalanceSheet 15-8-19'!$A$11:$CN$476,62,FALSE)</f>
        <v>246347</v>
      </c>
      <c r="BK321" s="3"/>
      <c r="BL321" s="3">
        <f>VLOOKUP(A321,'BalanceSheet 15-8-19'!$A$11:$CN$476,64,FALSE)</f>
        <v>246347</v>
      </c>
      <c r="BM321" s="3">
        <f>VLOOKUP(A321,'BalanceSheet 15-8-19'!$A$11:$CN$476,65,FALSE)</f>
        <v>246347</v>
      </c>
      <c r="BN321" s="3">
        <f>VLOOKUP(A321,'BalanceSheet 15-8-19'!$A$11:$CN$476,66,FALSE)</f>
        <v>246347</v>
      </c>
      <c r="BO321" s="3">
        <f>VLOOKUP(A321,'BalanceSheet 15-8-19'!$A$11:$CN$476,67,FALSE)</f>
        <v>246347</v>
      </c>
      <c r="BP321" s="3">
        <f>VLOOKUP(A321,'BalanceSheet 15-8-19'!$A$11:$CN$476,68,FALSE)</f>
        <v>246347</v>
      </c>
      <c r="BQ321" s="3">
        <f>VLOOKUP(A321,'BalanceSheet 15-8-19'!$A$11:$CN$476,69,FALSE)</f>
        <v>246347</v>
      </c>
      <c r="BR321" s="3">
        <f>VLOOKUP(A321,'BalanceSheet 15-8-19'!$A$11:$CN$476,70,FALSE)</f>
        <v>246347</v>
      </c>
      <c r="BS321" s="3">
        <f>VLOOKUP(A321,'BalanceSheet 15-8-19'!$A$11:$CN$476,71,FALSE)</f>
        <v>246347</v>
      </c>
      <c r="BT321" s="3">
        <f>VLOOKUP(A321,'BalanceSheet 15-8-19'!$A$11:$CN$476,72,FALSE)</f>
        <v>246347</v>
      </c>
      <c r="BU321" s="3">
        <f>VLOOKUP(A321,'BalanceSheet 15-8-19'!$A$11:$CN$476,73,FALSE)</f>
        <v>246347</v>
      </c>
      <c r="BV321" s="3">
        <f>VLOOKUP(A321,'BalanceSheet 15-8-19'!$A$11:$CN$476,74,FALSE)</f>
        <v>246347</v>
      </c>
      <c r="BW321" s="3">
        <f>VLOOKUP(A321,'BalanceSheet 15-8-19'!$A$11:$CN$476,75,FALSE)</f>
        <v>246347</v>
      </c>
      <c r="BX321" s="3">
        <f>VLOOKUP(A321,'BalanceSheet 15-8-19'!$A$11:$CN$476,76,FALSE)</f>
        <v>246347</v>
      </c>
      <c r="BY321" s="3">
        <f>VLOOKUP(A321,'BalanceSheet 15-8-19'!$A$11:$CN$476,77,FALSE)</f>
        <v>246347</v>
      </c>
      <c r="BZ321" s="3">
        <f>VLOOKUP(A321,'BalanceSheet 15-8-19'!$A$11:$CN$476,78,FALSE)</f>
        <v>246347</v>
      </c>
      <c r="CA321" s="3">
        <f>VLOOKUP(A321,'BalanceSheet 15-8-19'!$A$11:$CN$476,79,FALSE)</f>
        <v>246347</v>
      </c>
      <c r="CB321" s="3">
        <f>VLOOKUP(A321,'BalanceSheet 15-8-19'!$A$11:$CN$476,80,FALSE)</f>
        <v>246347</v>
      </c>
      <c r="CC321" s="3">
        <f>VLOOKUP(A321,'BalanceSheet 15-8-19'!$A$11:$CN$476,81,FALSE)</f>
        <v>246347</v>
      </c>
      <c r="CD321" s="3">
        <f>VLOOKUP(A321,'BalanceSheet 15-8-19'!$A$11:$CN$476,82,FALSE)</f>
        <v>246347</v>
      </c>
      <c r="CE321" s="3">
        <f>VLOOKUP(A321,'BalanceSheet 15-8-19'!$A$11:$CN$476,83,FALSE)</f>
        <v>246347</v>
      </c>
      <c r="CF321" s="3">
        <f>VLOOKUP(A321,'BalanceSheet 15-8-19'!$A$11:$CN$476,84,FALSE)</f>
        <v>246347</v>
      </c>
      <c r="CG321" s="3">
        <f>VLOOKUP(A321,'BalanceSheet 15-8-19'!$A$11:$CN$476,85,FALSE)</f>
        <v>246347</v>
      </c>
      <c r="CH321" s="3">
        <f>VLOOKUP(A321,'BalanceSheet 15-8-19'!$A$11:$CN$476,86,FALSE)</f>
        <v>246347</v>
      </c>
      <c r="CI321" s="3">
        <f>VLOOKUP(A321,'BalanceSheet 15-8-19'!$A$11:$CN$476,87,FALSE)</f>
        <v>246347</v>
      </c>
      <c r="CJ321" s="3">
        <f>VLOOKUP(A321,'BalanceSheet 15-8-19'!$A$11:$CN$476,88,FALSE)</f>
        <v>246347</v>
      </c>
      <c r="CK321" s="3">
        <f>VLOOKUP(A321,'BalanceSheet 15-8-19'!$A$11:$CN$476,89,FALSE)</f>
        <v>246347</v>
      </c>
      <c r="CL321" s="3">
        <f>VLOOKUP(A321,'BalanceSheet 15-8-19'!$A$11:$CN$476,90,FALSE)</f>
        <v>246347</v>
      </c>
      <c r="CM321" s="3">
        <f>VLOOKUP(A321,'BalanceSheet 15-8-19'!$A$11:$CN$476,91,FALSE)</f>
        <v>246347</v>
      </c>
      <c r="CN321" s="3">
        <f>VLOOKUP(A321,'BalanceSheet 15-8-19'!$A$11:$CS$476,92,FALSE)</f>
        <v>246347</v>
      </c>
      <c r="CO321" s="3">
        <f>VLOOKUP(A321,'BalanceSheet 15-8-19'!$A$11:$CS$476,93,FALSE)</f>
        <v>246347</v>
      </c>
      <c r="CP321" s="3">
        <f>VLOOKUP(A321,'BalanceSheet 15-8-19'!$A$11:$CS$476,94,FALSE)</f>
        <v>246347</v>
      </c>
      <c r="CQ321" s="3">
        <f>VLOOKUP(A321,'BalanceSheet 15-8-19'!$A$11:$CS$476,95,FALSE)</f>
        <v>246347</v>
      </c>
      <c r="CR321" s="3">
        <f>VLOOKUP(A321,'BalanceSheet 15-8-19'!$A$11:$CS$476,96,FALSE)</f>
        <v>246347</v>
      </c>
      <c r="CS321" s="3">
        <f t="shared" si="26"/>
        <v>21924883</v>
      </c>
      <c r="CU321" s="19">
        <f>CS321-('BalanceSheet 15-8-19'!CS321-'BalanceSheet 15-8-19'!CV321-'BalanceSheet 15-8-19'!CW321)</f>
        <v>0</v>
      </c>
      <c r="CW321" s="132">
        <f t="shared" si="27"/>
        <v>6651369</v>
      </c>
      <c r="CZ321" s="148">
        <f>HLOOKUP(A321,CJE!$I$5:$TV$2054,2050, FALSE)</f>
        <v>0</v>
      </c>
      <c r="DB321" s="148">
        <f t="shared" si="28"/>
        <v>15273514</v>
      </c>
    </row>
    <row r="322" spans="1:106" x14ac:dyDescent="0.2">
      <c r="A322" s="3" t="str">
        <f>'BalanceSheet 15-8-19'!A322</f>
        <v>300-104-17 - Investments for Available for Sale: Pluga</v>
      </c>
      <c r="B322" s="3">
        <f>VLOOKUP(A322,'BalanceSheet 15-8-19'!$A$11:$CN$476,2,FALSE)</f>
        <v>0</v>
      </c>
      <c r="C322" s="3">
        <f>VLOOKUP(A322,'BalanceSheet 15-8-19'!$A$11:$CN$476,3,FALSE)</f>
        <v>0</v>
      </c>
      <c r="D322" s="3">
        <f>VLOOKUP(A322,'BalanceSheet 15-8-19'!$A$11:$CN$476,4,FALSE)</f>
        <v>0</v>
      </c>
      <c r="E322" s="3">
        <f>VLOOKUP(A322,'BalanceSheet 15-8-19'!$A$11:$CN$476,5,FALSE)</f>
        <v>0</v>
      </c>
      <c r="F322" s="3">
        <f>VLOOKUP(A322,'BalanceSheet 15-8-19'!$A$11:$CN$476,6,FALSE)</f>
        <v>634</v>
      </c>
      <c r="G322" s="3">
        <f>VLOOKUP(A322,'BalanceSheet 15-8-19'!$A$11:$CN$476,7,FALSE)</f>
        <v>634</v>
      </c>
      <c r="H322" s="3">
        <f>VLOOKUP(A322,'BalanceSheet 15-8-19'!$A$11:$CN$476,8,FALSE)</f>
        <v>634</v>
      </c>
      <c r="I322" s="3">
        <f>VLOOKUP(A322,'BalanceSheet 15-8-19'!$A$11:$CN$476,9,FALSE)</f>
        <v>634</v>
      </c>
      <c r="J322" s="3"/>
      <c r="K322" s="3">
        <f>VLOOKUP(A322,'BalanceSheet 15-8-19'!$A$11:$CN$476,11,FALSE)</f>
        <v>634</v>
      </c>
      <c r="L322" s="3">
        <f>VLOOKUP(A322,'BalanceSheet 15-8-19'!$A$11:$CN$476,12,FALSE)</f>
        <v>634</v>
      </c>
      <c r="M322" s="3">
        <f>VLOOKUP(A322,'BalanceSheet 15-8-19'!$A$11:$CN$476,13,FALSE)</f>
        <v>634</v>
      </c>
      <c r="N322" s="3">
        <f>VLOOKUP(A322,'BalanceSheet 15-8-19'!$A$11:$CN$476,14,FALSE)</f>
        <v>634</v>
      </c>
      <c r="O322" s="3">
        <f>VLOOKUP(A322,'BalanceSheet 15-8-19'!$A$11:$CN$476,15,FALSE)</f>
        <v>634</v>
      </c>
      <c r="P322" s="3">
        <f>VLOOKUP(A322,'BalanceSheet 15-8-19'!$A$11:$CN$476,16,FALSE)</f>
        <v>634</v>
      </c>
      <c r="Q322" s="3">
        <f>VLOOKUP(A322,'BalanceSheet 15-8-19'!$A$11:$CN$476,17,FALSE)</f>
        <v>634</v>
      </c>
      <c r="R322" s="3">
        <f>VLOOKUP(A322,'BalanceSheet 15-8-19'!$A$11:$CN$476,18,FALSE)</f>
        <v>634</v>
      </c>
      <c r="S322" s="3">
        <f>VLOOKUP(A322,'BalanceSheet 15-8-19'!$A$11:$CN$476,19,FALSE)</f>
        <v>634</v>
      </c>
      <c r="T322" s="3">
        <f>VLOOKUP(A322,'BalanceSheet 15-8-19'!$A$11:$CN$476,20,FALSE)</f>
        <v>634</v>
      </c>
      <c r="U322" s="3">
        <f>VLOOKUP(A322,'BalanceSheet 15-8-19'!$A$11:$CN$476,21,FALSE)</f>
        <v>634</v>
      </c>
      <c r="V322" s="3">
        <f>VLOOKUP(A322,'BalanceSheet 15-8-19'!$A$11:$CN$476,22,FALSE)</f>
        <v>634</v>
      </c>
      <c r="W322" s="3">
        <f>VLOOKUP(A322,'BalanceSheet 15-8-19'!$A$11:$CN$476,23,FALSE)</f>
        <v>634</v>
      </c>
      <c r="X322" s="3">
        <f>VLOOKUP(A322,'BalanceSheet 15-8-19'!$A$11:$CN$476,24,FALSE)</f>
        <v>634</v>
      </c>
      <c r="Y322" s="3">
        <f>VLOOKUP(A322,'BalanceSheet 15-8-19'!$A$11:$CN$476,25,FALSE)</f>
        <v>634</v>
      </c>
      <c r="Z322" s="3">
        <f>VLOOKUP(A322,'BalanceSheet 15-8-19'!$A$11:$CN$476,26,FALSE)</f>
        <v>634</v>
      </c>
      <c r="AA322" s="3">
        <f>VLOOKUP(A322,'BalanceSheet 15-8-19'!$A$11:$CN$476,27,FALSE)</f>
        <v>634</v>
      </c>
      <c r="AB322" s="3">
        <f>VLOOKUP(A322,'BalanceSheet 15-8-19'!$A$11:$CN$476,28,FALSE)</f>
        <v>634</v>
      </c>
      <c r="AC322" s="3">
        <f>VLOOKUP(A322,'BalanceSheet 15-8-19'!$A$11:$CN$476,29,FALSE)</f>
        <v>634</v>
      </c>
      <c r="AD322" s="3">
        <f>VLOOKUP(A322,'BalanceSheet 15-8-19'!$A$11:$CN$476,30,FALSE)</f>
        <v>634</v>
      </c>
      <c r="AE322" s="3">
        <f>VLOOKUP(A322,'BalanceSheet 15-8-19'!$A$11:$CN$476,31,FALSE)</f>
        <v>634</v>
      </c>
      <c r="AF322" s="3">
        <f>VLOOKUP(A322,'BalanceSheet 15-8-19'!$A$11:$CN$476,32,FALSE)</f>
        <v>634</v>
      </c>
      <c r="AG322" s="3">
        <f>VLOOKUP(A322,'BalanceSheet 15-8-19'!$A$11:$CN$476,33,FALSE)</f>
        <v>634</v>
      </c>
      <c r="AH322" s="3">
        <f>VLOOKUP(A322,'BalanceSheet 15-8-19'!$A$11:$CN$476,34,FALSE)</f>
        <v>634</v>
      </c>
      <c r="AI322" s="3">
        <f>VLOOKUP(A322,'BalanceSheet 15-8-19'!$A$11:$CN$476,35,FALSE)</f>
        <v>634</v>
      </c>
      <c r="AJ322" s="3">
        <f>VLOOKUP(A322,'BalanceSheet 15-8-19'!$A$11:$CN$476,36,FALSE)</f>
        <v>634</v>
      </c>
      <c r="AK322" s="3">
        <f>VLOOKUP(A322,'BalanceSheet 15-8-19'!$A$11:$CN$476,37,FALSE)</f>
        <v>634</v>
      </c>
      <c r="AL322" s="3">
        <f>VLOOKUP(A322,'BalanceSheet 15-8-19'!$A$11:$CN$476,38,FALSE)</f>
        <v>634</v>
      </c>
      <c r="AM322" s="3">
        <f>VLOOKUP(A322,'BalanceSheet 15-8-19'!$A$11:$CN$476,39,FALSE)</f>
        <v>634</v>
      </c>
      <c r="AN322" s="3">
        <f>VLOOKUP(A322,'BalanceSheet 15-8-19'!$A$11:$CN$476,40,FALSE)</f>
        <v>634</v>
      </c>
      <c r="AO322" s="3">
        <f>VLOOKUP(A322,'BalanceSheet 15-8-19'!$A$11:$CN$476,41,FALSE)</f>
        <v>634</v>
      </c>
      <c r="AP322" s="3">
        <f>VLOOKUP(A322,'BalanceSheet 15-8-19'!$A$11:$CN$476,42,FALSE)</f>
        <v>634</v>
      </c>
      <c r="AQ322" s="3">
        <f>VLOOKUP(A322,'BalanceSheet 15-8-19'!$A$11:$CN$476,43,FALSE)</f>
        <v>634</v>
      </c>
      <c r="AR322" s="3">
        <f>VLOOKUP(A322,'BalanceSheet 15-8-19'!$A$11:$CN$476,44,FALSE)</f>
        <v>634</v>
      </c>
      <c r="AS322" s="3">
        <f>VLOOKUP(A322,'BalanceSheet 15-8-19'!$A$11:$CN$476,45,FALSE)</f>
        <v>634</v>
      </c>
      <c r="AT322" s="3">
        <f>VLOOKUP(A322,'BalanceSheet 15-8-19'!$A$11:$CN$476,46,FALSE)</f>
        <v>634</v>
      </c>
      <c r="AU322" s="3">
        <f>VLOOKUP(A322,'BalanceSheet 15-8-19'!$A$11:$CN$476,47,FALSE)</f>
        <v>634</v>
      </c>
      <c r="AV322" s="3">
        <f>VLOOKUP(A322,'BalanceSheet 15-8-19'!$A$11:$CN$476,48,FALSE)</f>
        <v>634</v>
      </c>
      <c r="AW322" s="3">
        <f>VLOOKUP(A322,'BalanceSheet 15-8-19'!$A$11:$CN$476,49,FALSE)</f>
        <v>634</v>
      </c>
      <c r="AX322" s="3">
        <f>VLOOKUP(A322,'BalanceSheet 15-8-19'!$A$11:$CN$476,50,FALSE)</f>
        <v>634</v>
      </c>
      <c r="AY322" s="3">
        <f>VLOOKUP(A322,'BalanceSheet 15-8-19'!$A$11:$CN$476,51,FALSE)</f>
        <v>634</v>
      </c>
      <c r="AZ322" s="3">
        <f>VLOOKUP(A322,'BalanceSheet 15-8-19'!$A$11:$CN$476,52,FALSE)</f>
        <v>634</v>
      </c>
      <c r="BA322" s="3">
        <f>VLOOKUP(A322,'BalanceSheet 15-8-19'!$A$11:$CN$476,53,FALSE)</f>
        <v>634</v>
      </c>
      <c r="BB322" s="3">
        <f>VLOOKUP(A322,'BalanceSheet 15-8-19'!$A$11:$CN$476,54,FALSE)</f>
        <v>634</v>
      </c>
      <c r="BC322" s="3">
        <f>VLOOKUP(A322,'BalanceSheet 15-8-19'!$A$11:$CN$476,55,FALSE)</f>
        <v>634</v>
      </c>
      <c r="BD322" s="3">
        <f>VLOOKUP(A322,'BalanceSheet 15-8-19'!$A$11:$CN$476,56,FALSE)</f>
        <v>634</v>
      </c>
      <c r="BE322" s="3">
        <f>VLOOKUP(A322,'BalanceSheet 15-8-19'!$A$11:$CN$476,57,FALSE)</f>
        <v>634</v>
      </c>
      <c r="BF322" s="3">
        <f>VLOOKUP(A322,'BalanceSheet 15-8-19'!$A$11:$CN$476,58,FALSE)</f>
        <v>634</v>
      </c>
      <c r="BG322" s="12">
        <f>VLOOKUP(A322,'BalanceSheet 15-8-19'!$A$11:$CN$476,59,FALSE)</f>
        <v>634</v>
      </c>
      <c r="BH322" s="3">
        <f>VLOOKUP(A322,'BalanceSheet 15-8-19'!$A$11:$CN$476,60,FALSE)</f>
        <v>634</v>
      </c>
      <c r="BI322" s="3">
        <f>VLOOKUP(A322,'BalanceSheet 15-8-19'!$A$11:$CN$476,61,FALSE)</f>
        <v>634</v>
      </c>
      <c r="BJ322" s="3">
        <f>VLOOKUP(A322,'BalanceSheet 15-8-19'!$A$11:$CN$476,62,FALSE)</f>
        <v>634</v>
      </c>
      <c r="BK322" s="3"/>
      <c r="BL322" s="3">
        <f>VLOOKUP(A322,'BalanceSheet 15-8-19'!$A$11:$CN$476,64,FALSE)</f>
        <v>634</v>
      </c>
      <c r="BM322" s="3">
        <f>VLOOKUP(A322,'BalanceSheet 15-8-19'!$A$11:$CN$476,65,FALSE)</f>
        <v>634</v>
      </c>
      <c r="BN322" s="3">
        <f>VLOOKUP(A322,'BalanceSheet 15-8-19'!$A$11:$CN$476,66,FALSE)</f>
        <v>634</v>
      </c>
      <c r="BO322" s="3">
        <f>VLOOKUP(A322,'BalanceSheet 15-8-19'!$A$11:$CN$476,67,FALSE)</f>
        <v>634</v>
      </c>
      <c r="BP322" s="3">
        <f>VLOOKUP(A322,'BalanceSheet 15-8-19'!$A$11:$CN$476,68,FALSE)</f>
        <v>634</v>
      </c>
      <c r="BQ322" s="3">
        <f>VLOOKUP(A322,'BalanceSheet 15-8-19'!$A$11:$CN$476,69,FALSE)</f>
        <v>634</v>
      </c>
      <c r="BR322" s="3">
        <f>VLOOKUP(A322,'BalanceSheet 15-8-19'!$A$11:$CN$476,70,FALSE)</f>
        <v>634</v>
      </c>
      <c r="BS322" s="3">
        <f>VLOOKUP(A322,'BalanceSheet 15-8-19'!$A$11:$CN$476,71,FALSE)</f>
        <v>634</v>
      </c>
      <c r="BT322" s="3">
        <f>VLOOKUP(A322,'BalanceSheet 15-8-19'!$A$11:$CN$476,72,FALSE)</f>
        <v>634</v>
      </c>
      <c r="BU322" s="3">
        <f>VLOOKUP(A322,'BalanceSheet 15-8-19'!$A$11:$CN$476,73,FALSE)</f>
        <v>634</v>
      </c>
      <c r="BV322" s="3">
        <f>VLOOKUP(A322,'BalanceSheet 15-8-19'!$A$11:$CN$476,74,FALSE)</f>
        <v>634</v>
      </c>
      <c r="BW322" s="3">
        <f>VLOOKUP(A322,'BalanceSheet 15-8-19'!$A$11:$CN$476,75,FALSE)</f>
        <v>634</v>
      </c>
      <c r="BX322" s="3">
        <f>VLOOKUP(A322,'BalanceSheet 15-8-19'!$A$11:$CN$476,76,FALSE)</f>
        <v>634</v>
      </c>
      <c r="BY322" s="3">
        <f>VLOOKUP(A322,'BalanceSheet 15-8-19'!$A$11:$CN$476,77,FALSE)</f>
        <v>634</v>
      </c>
      <c r="BZ322" s="3">
        <f>VLOOKUP(A322,'BalanceSheet 15-8-19'!$A$11:$CN$476,78,FALSE)</f>
        <v>634</v>
      </c>
      <c r="CA322" s="3">
        <f>VLOOKUP(A322,'BalanceSheet 15-8-19'!$A$11:$CN$476,79,FALSE)</f>
        <v>634</v>
      </c>
      <c r="CB322" s="3">
        <f>VLOOKUP(A322,'BalanceSheet 15-8-19'!$A$11:$CN$476,80,FALSE)</f>
        <v>634</v>
      </c>
      <c r="CC322" s="3">
        <f>VLOOKUP(A322,'BalanceSheet 15-8-19'!$A$11:$CN$476,81,FALSE)</f>
        <v>634</v>
      </c>
      <c r="CD322" s="3">
        <f>VLOOKUP(A322,'BalanceSheet 15-8-19'!$A$11:$CN$476,82,FALSE)</f>
        <v>634</v>
      </c>
      <c r="CE322" s="3">
        <f>VLOOKUP(A322,'BalanceSheet 15-8-19'!$A$11:$CN$476,83,FALSE)</f>
        <v>634</v>
      </c>
      <c r="CF322" s="3">
        <f>VLOOKUP(A322,'BalanceSheet 15-8-19'!$A$11:$CN$476,84,FALSE)</f>
        <v>634</v>
      </c>
      <c r="CG322" s="3">
        <f>VLOOKUP(A322,'BalanceSheet 15-8-19'!$A$11:$CN$476,85,FALSE)</f>
        <v>634</v>
      </c>
      <c r="CH322" s="3">
        <f>VLOOKUP(A322,'BalanceSheet 15-8-19'!$A$11:$CN$476,86,FALSE)</f>
        <v>634</v>
      </c>
      <c r="CI322" s="3">
        <f>VLOOKUP(A322,'BalanceSheet 15-8-19'!$A$11:$CN$476,87,FALSE)</f>
        <v>634</v>
      </c>
      <c r="CJ322" s="3">
        <f>VLOOKUP(A322,'BalanceSheet 15-8-19'!$A$11:$CN$476,88,FALSE)</f>
        <v>634</v>
      </c>
      <c r="CK322" s="3">
        <f>VLOOKUP(A322,'BalanceSheet 15-8-19'!$A$11:$CN$476,89,FALSE)</f>
        <v>634</v>
      </c>
      <c r="CL322" s="3">
        <f>VLOOKUP(A322,'BalanceSheet 15-8-19'!$A$11:$CN$476,90,FALSE)</f>
        <v>634</v>
      </c>
      <c r="CM322" s="3">
        <f>VLOOKUP(A322,'BalanceSheet 15-8-19'!$A$11:$CN$476,91,FALSE)</f>
        <v>634</v>
      </c>
      <c r="CN322" s="3">
        <f>VLOOKUP(A322,'BalanceSheet 15-8-19'!$A$11:$CS$476,92,FALSE)</f>
        <v>634</v>
      </c>
      <c r="CO322" s="3">
        <f>VLOOKUP(A322,'BalanceSheet 15-8-19'!$A$11:$CS$476,93,FALSE)</f>
        <v>634</v>
      </c>
      <c r="CP322" s="3">
        <f>VLOOKUP(A322,'BalanceSheet 15-8-19'!$A$11:$CS$476,94,FALSE)</f>
        <v>634</v>
      </c>
      <c r="CQ322" s="3">
        <f>VLOOKUP(A322,'BalanceSheet 15-8-19'!$A$11:$CS$476,95,FALSE)</f>
        <v>634</v>
      </c>
      <c r="CR322" s="3">
        <f>VLOOKUP(A322,'BalanceSheet 15-8-19'!$A$11:$CS$476,96,FALSE)</f>
        <v>634</v>
      </c>
      <c r="CS322" s="3">
        <f t="shared" si="26"/>
        <v>56426</v>
      </c>
      <c r="CU322" s="19">
        <f>CS322-('BalanceSheet 15-8-19'!CS322-'BalanceSheet 15-8-19'!CV322-'BalanceSheet 15-8-19'!CW322)</f>
        <v>0</v>
      </c>
      <c r="CW322" s="132">
        <f t="shared" si="27"/>
        <v>17118</v>
      </c>
      <c r="CZ322" s="148">
        <f>HLOOKUP(A322,CJE!$I$5:$TV$2054,2050, FALSE)</f>
        <v>0</v>
      </c>
      <c r="DB322" s="148">
        <f t="shared" si="28"/>
        <v>39308</v>
      </c>
    </row>
    <row r="323" spans="1:106" x14ac:dyDescent="0.2">
      <c r="A323" s="3" t="str">
        <f>'BalanceSheet 15-8-19'!A323</f>
        <v>300-104-18 - Investments for Available for Sale: Slogan Coent</v>
      </c>
      <c r="B323" s="3">
        <f>VLOOKUP(A323,'BalanceSheet 15-8-19'!$A$11:$CN$476,2,FALSE)</f>
        <v>0</v>
      </c>
      <c r="C323" s="3">
        <f>VLOOKUP(A323,'BalanceSheet 15-8-19'!$A$11:$CN$476,3,FALSE)</f>
        <v>0</v>
      </c>
      <c r="D323" s="3">
        <f>VLOOKUP(A323,'BalanceSheet 15-8-19'!$A$11:$CN$476,4,FALSE)</f>
        <v>0</v>
      </c>
      <c r="E323" s="3">
        <f>VLOOKUP(A323,'BalanceSheet 15-8-19'!$A$11:$CN$476,5,FALSE)</f>
        <v>0</v>
      </c>
      <c r="F323" s="3">
        <f>VLOOKUP(A323,'BalanceSheet 15-8-19'!$A$11:$CN$476,6,FALSE)</f>
        <v>6326</v>
      </c>
      <c r="G323" s="3">
        <f>VLOOKUP(A323,'BalanceSheet 15-8-19'!$A$11:$CN$476,7,FALSE)</f>
        <v>6326</v>
      </c>
      <c r="H323" s="3">
        <f>VLOOKUP(A323,'BalanceSheet 15-8-19'!$A$11:$CN$476,8,FALSE)</f>
        <v>6326</v>
      </c>
      <c r="I323" s="3">
        <f>VLOOKUP(A323,'BalanceSheet 15-8-19'!$A$11:$CN$476,9,FALSE)</f>
        <v>6326</v>
      </c>
      <c r="J323" s="3"/>
      <c r="K323" s="3">
        <f>VLOOKUP(A323,'BalanceSheet 15-8-19'!$A$11:$CN$476,11,FALSE)</f>
        <v>6326</v>
      </c>
      <c r="L323" s="3">
        <f>VLOOKUP(A323,'BalanceSheet 15-8-19'!$A$11:$CN$476,12,FALSE)</f>
        <v>6326</v>
      </c>
      <c r="M323" s="3">
        <f>VLOOKUP(A323,'BalanceSheet 15-8-19'!$A$11:$CN$476,13,FALSE)</f>
        <v>6326</v>
      </c>
      <c r="N323" s="3">
        <f>VLOOKUP(A323,'BalanceSheet 15-8-19'!$A$11:$CN$476,14,FALSE)</f>
        <v>6326</v>
      </c>
      <c r="O323" s="3">
        <f>VLOOKUP(A323,'BalanceSheet 15-8-19'!$A$11:$CN$476,15,FALSE)</f>
        <v>6326</v>
      </c>
      <c r="P323" s="3">
        <f>VLOOKUP(A323,'BalanceSheet 15-8-19'!$A$11:$CN$476,16,FALSE)</f>
        <v>6326</v>
      </c>
      <c r="Q323" s="3">
        <f>VLOOKUP(A323,'BalanceSheet 15-8-19'!$A$11:$CN$476,17,FALSE)</f>
        <v>6326</v>
      </c>
      <c r="R323" s="3">
        <f>VLOOKUP(A323,'BalanceSheet 15-8-19'!$A$11:$CN$476,18,FALSE)</f>
        <v>6326</v>
      </c>
      <c r="S323" s="3">
        <f>VLOOKUP(A323,'BalanceSheet 15-8-19'!$A$11:$CN$476,19,FALSE)</f>
        <v>6326</v>
      </c>
      <c r="T323" s="3">
        <f>VLOOKUP(A323,'BalanceSheet 15-8-19'!$A$11:$CN$476,20,FALSE)</f>
        <v>6326</v>
      </c>
      <c r="U323" s="3">
        <f>VLOOKUP(A323,'BalanceSheet 15-8-19'!$A$11:$CN$476,21,FALSE)</f>
        <v>6326</v>
      </c>
      <c r="V323" s="3">
        <f>VLOOKUP(A323,'BalanceSheet 15-8-19'!$A$11:$CN$476,22,FALSE)</f>
        <v>6326</v>
      </c>
      <c r="W323" s="3">
        <f>VLOOKUP(A323,'BalanceSheet 15-8-19'!$A$11:$CN$476,23,FALSE)</f>
        <v>6326</v>
      </c>
      <c r="X323" s="3">
        <f>VLOOKUP(A323,'BalanceSheet 15-8-19'!$A$11:$CN$476,24,FALSE)</f>
        <v>6326</v>
      </c>
      <c r="Y323" s="3">
        <f>VLOOKUP(A323,'BalanceSheet 15-8-19'!$A$11:$CN$476,25,FALSE)</f>
        <v>6326</v>
      </c>
      <c r="Z323" s="3">
        <f>VLOOKUP(A323,'BalanceSheet 15-8-19'!$A$11:$CN$476,26,FALSE)</f>
        <v>6326</v>
      </c>
      <c r="AA323" s="3">
        <f>VLOOKUP(A323,'BalanceSheet 15-8-19'!$A$11:$CN$476,27,FALSE)</f>
        <v>6326</v>
      </c>
      <c r="AB323" s="3">
        <f>VLOOKUP(A323,'BalanceSheet 15-8-19'!$A$11:$CN$476,28,FALSE)</f>
        <v>6326</v>
      </c>
      <c r="AC323" s="3">
        <f>VLOOKUP(A323,'BalanceSheet 15-8-19'!$A$11:$CN$476,29,FALSE)</f>
        <v>6326</v>
      </c>
      <c r="AD323" s="3">
        <f>VLOOKUP(A323,'BalanceSheet 15-8-19'!$A$11:$CN$476,30,FALSE)</f>
        <v>6326</v>
      </c>
      <c r="AE323" s="3">
        <f>VLOOKUP(A323,'BalanceSheet 15-8-19'!$A$11:$CN$476,31,FALSE)</f>
        <v>6326</v>
      </c>
      <c r="AF323" s="3">
        <f>VLOOKUP(A323,'BalanceSheet 15-8-19'!$A$11:$CN$476,32,FALSE)</f>
        <v>6326</v>
      </c>
      <c r="AG323" s="3">
        <f>VLOOKUP(A323,'BalanceSheet 15-8-19'!$A$11:$CN$476,33,FALSE)</f>
        <v>6326</v>
      </c>
      <c r="AH323" s="3">
        <f>VLOOKUP(A323,'BalanceSheet 15-8-19'!$A$11:$CN$476,34,FALSE)</f>
        <v>6326</v>
      </c>
      <c r="AI323" s="3">
        <f>VLOOKUP(A323,'BalanceSheet 15-8-19'!$A$11:$CN$476,35,FALSE)</f>
        <v>6326</v>
      </c>
      <c r="AJ323" s="3">
        <f>VLOOKUP(A323,'BalanceSheet 15-8-19'!$A$11:$CN$476,36,FALSE)</f>
        <v>6326</v>
      </c>
      <c r="AK323" s="3">
        <f>VLOOKUP(A323,'BalanceSheet 15-8-19'!$A$11:$CN$476,37,FALSE)</f>
        <v>6326</v>
      </c>
      <c r="AL323" s="3">
        <f>VLOOKUP(A323,'BalanceSheet 15-8-19'!$A$11:$CN$476,38,FALSE)</f>
        <v>6326</v>
      </c>
      <c r="AM323" s="3">
        <f>VLOOKUP(A323,'BalanceSheet 15-8-19'!$A$11:$CN$476,39,FALSE)</f>
        <v>6326</v>
      </c>
      <c r="AN323" s="3">
        <f>VLOOKUP(A323,'BalanceSheet 15-8-19'!$A$11:$CN$476,40,FALSE)</f>
        <v>6326</v>
      </c>
      <c r="AO323" s="3">
        <f>VLOOKUP(A323,'BalanceSheet 15-8-19'!$A$11:$CN$476,41,FALSE)</f>
        <v>6326</v>
      </c>
      <c r="AP323" s="3">
        <f>VLOOKUP(A323,'BalanceSheet 15-8-19'!$A$11:$CN$476,42,FALSE)</f>
        <v>6326</v>
      </c>
      <c r="AQ323" s="3">
        <f>VLOOKUP(A323,'BalanceSheet 15-8-19'!$A$11:$CN$476,43,FALSE)</f>
        <v>6326</v>
      </c>
      <c r="AR323" s="3">
        <f>VLOOKUP(A323,'BalanceSheet 15-8-19'!$A$11:$CN$476,44,FALSE)</f>
        <v>6326</v>
      </c>
      <c r="AS323" s="3">
        <f>VLOOKUP(A323,'BalanceSheet 15-8-19'!$A$11:$CN$476,45,FALSE)</f>
        <v>6326</v>
      </c>
      <c r="AT323" s="3">
        <f>VLOOKUP(A323,'BalanceSheet 15-8-19'!$A$11:$CN$476,46,FALSE)</f>
        <v>6326</v>
      </c>
      <c r="AU323" s="3">
        <f>VLOOKUP(A323,'BalanceSheet 15-8-19'!$A$11:$CN$476,47,FALSE)</f>
        <v>6326</v>
      </c>
      <c r="AV323" s="3">
        <f>VLOOKUP(A323,'BalanceSheet 15-8-19'!$A$11:$CN$476,48,FALSE)</f>
        <v>6326</v>
      </c>
      <c r="AW323" s="3">
        <f>VLOOKUP(A323,'BalanceSheet 15-8-19'!$A$11:$CN$476,49,FALSE)</f>
        <v>6326</v>
      </c>
      <c r="AX323" s="3">
        <f>VLOOKUP(A323,'BalanceSheet 15-8-19'!$A$11:$CN$476,50,FALSE)</f>
        <v>6326</v>
      </c>
      <c r="AY323" s="3">
        <f>VLOOKUP(A323,'BalanceSheet 15-8-19'!$A$11:$CN$476,51,FALSE)</f>
        <v>6326</v>
      </c>
      <c r="AZ323" s="3">
        <f>VLOOKUP(A323,'BalanceSheet 15-8-19'!$A$11:$CN$476,52,FALSE)</f>
        <v>6326</v>
      </c>
      <c r="BA323" s="3">
        <f>VLOOKUP(A323,'BalanceSheet 15-8-19'!$A$11:$CN$476,53,FALSE)</f>
        <v>6326</v>
      </c>
      <c r="BB323" s="3">
        <f>VLOOKUP(A323,'BalanceSheet 15-8-19'!$A$11:$CN$476,54,FALSE)</f>
        <v>6326</v>
      </c>
      <c r="BC323" s="3">
        <f>VLOOKUP(A323,'BalanceSheet 15-8-19'!$A$11:$CN$476,55,FALSE)</f>
        <v>6326</v>
      </c>
      <c r="BD323" s="3">
        <f>VLOOKUP(A323,'BalanceSheet 15-8-19'!$A$11:$CN$476,56,FALSE)</f>
        <v>6326</v>
      </c>
      <c r="BE323" s="3">
        <f>VLOOKUP(A323,'BalanceSheet 15-8-19'!$A$11:$CN$476,57,FALSE)</f>
        <v>6326</v>
      </c>
      <c r="BF323" s="3">
        <f>VLOOKUP(A323,'BalanceSheet 15-8-19'!$A$11:$CN$476,58,FALSE)</f>
        <v>6326</v>
      </c>
      <c r="BG323" s="12">
        <f>VLOOKUP(A323,'BalanceSheet 15-8-19'!$A$11:$CN$476,59,FALSE)</f>
        <v>6326</v>
      </c>
      <c r="BH323" s="3">
        <f>VLOOKUP(A323,'BalanceSheet 15-8-19'!$A$11:$CN$476,60,FALSE)</f>
        <v>6326</v>
      </c>
      <c r="BI323" s="3">
        <f>VLOOKUP(A323,'BalanceSheet 15-8-19'!$A$11:$CN$476,61,FALSE)</f>
        <v>6326</v>
      </c>
      <c r="BJ323" s="3">
        <f>VLOOKUP(A323,'BalanceSheet 15-8-19'!$A$11:$CN$476,62,FALSE)</f>
        <v>6326</v>
      </c>
      <c r="BK323" s="3"/>
      <c r="BL323" s="3">
        <f>VLOOKUP(A323,'BalanceSheet 15-8-19'!$A$11:$CN$476,64,FALSE)</f>
        <v>6326</v>
      </c>
      <c r="BM323" s="3">
        <f>VLOOKUP(A323,'BalanceSheet 15-8-19'!$A$11:$CN$476,65,FALSE)</f>
        <v>6326</v>
      </c>
      <c r="BN323" s="3">
        <f>VLOOKUP(A323,'BalanceSheet 15-8-19'!$A$11:$CN$476,66,FALSE)</f>
        <v>6326</v>
      </c>
      <c r="BO323" s="3">
        <f>VLOOKUP(A323,'BalanceSheet 15-8-19'!$A$11:$CN$476,67,FALSE)</f>
        <v>6326</v>
      </c>
      <c r="BP323" s="3">
        <f>VLOOKUP(A323,'BalanceSheet 15-8-19'!$A$11:$CN$476,68,FALSE)</f>
        <v>6326</v>
      </c>
      <c r="BQ323" s="3">
        <f>VLOOKUP(A323,'BalanceSheet 15-8-19'!$A$11:$CN$476,69,FALSE)</f>
        <v>6326</v>
      </c>
      <c r="BR323" s="3">
        <f>VLOOKUP(A323,'BalanceSheet 15-8-19'!$A$11:$CN$476,70,FALSE)</f>
        <v>6326</v>
      </c>
      <c r="BS323" s="3">
        <f>VLOOKUP(A323,'BalanceSheet 15-8-19'!$A$11:$CN$476,71,FALSE)</f>
        <v>6326</v>
      </c>
      <c r="BT323" s="3">
        <f>VLOOKUP(A323,'BalanceSheet 15-8-19'!$A$11:$CN$476,72,FALSE)</f>
        <v>6326</v>
      </c>
      <c r="BU323" s="3">
        <f>VLOOKUP(A323,'BalanceSheet 15-8-19'!$A$11:$CN$476,73,FALSE)</f>
        <v>6326</v>
      </c>
      <c r="BV323" s="3">
        <f>VLOOKUP(A323,'BalanceSheet 15-8-19'!$A$11:$CN$476,74,FALSE)</f>
        <v>6326</v>
      </c>
      <c r="BW323" s="3">
        <f>VLOOKUP(A323,'BalanceSheet 15-8-19'!$A$11:$CN$476,75,FALSE)</f>
        <v>6326</v>
      </c>
      <c r="BX323" s="3">
        <f>VLOOKUP(A323,'BalanceSheet 15-8-19'!$A$11:$CN$476,76,FALSE)</f>
        <v>6326</v>
      </c>
      <c r="BY323" s="3">
        <f>VLOOKUP(A323,'BalanceSheet 15-8-19'!$A$11:$CN$476,77,FALSE)</f>
        <v>6326</v>
      </c>
      <c r="BZ323" s="3">
        <f>VLOOKUP(A323,'BalanceSheet 15-8-19'!$A$11:$CN$476,78,FALSE)</f>
        <v>6326</v>
      </c>
      <c r="CA323" s="3">
        <f>VLOOKUP(A323,'BalanceSheet 15-8-19'!$A$11:$CN$476,79,FALSE)</f>
        <v>6326</v>
      </c>
      <c r="CB323" s="3">
        <f>VLOOKUP(A323,'BalanceSheet 15-8-19'!$A$11:$CN$476,80,FALSE)</f>
        <v>6326</v>
      </c>
      <c r="CC323" s="3">
        <f>VLOOKUP(A323,'BalanceSheet 15-8-19'!$A$11:$CN$476,81,FALSE)</f>
        <v>6326</v>
      </c>
      <c r="CD323" s="3">
        <f>VLOOKUP(A323,'BalanceSheet 15-8-19'!$A$11:$CN$476,82,FALSE)</f>
        <v>6326</v>
      </c>
      <c r="CE323" s="3">
        <f>VLOOKUP(A323,'BalanceSheet 15-8-19'!$A$11:$CN$476,83,FALSE)</f>
        <v>6326</v>
      </c>
      <c r="CF323" s="3">
        <f>VLOOKUP(A323,'BalanceSheet 15-8-19'!$A$11:$CN$476,84,FALSE)</f>
        <v>6326</v>
      </c>
      <c r="CG323" s="3">
        <f>VLOOKUP(A323,'BalanceSheet 15-8-19'!$A$11:$CN$476,85,FALSE)</f>
        <v>6326</v>
      </c>
      <c r="CH323" s="3">
        <f>VLOOKUP(A323,'BalanceSheet 15-8-19'!$A$11:$CN$476,86,FALSE)</f>
        <v>6326</v>
      </c>
      <c r="CI323" s="3">
        <f>VLOOKUP(A323,'BalanceSheet 15-8-19'!$A$11:$CN$476,87,FALSE)</f>
        <v>6326</v>
      </c>
      <c r="CJ323" s="3">
        <f>VLOOKUP(A323,'BalanceSheet 15-8-19'!$A$11:$CN$476,88,FALSE)</f>
        <v>6326</v>
      </c>
      <c r="CK323" s="3">
        <f>VLOOKUP(A323,'BalanceSheet 15-8-19'!$A$11:$CN$476,89,FALSE)</f>
        <v>6326</v>
      </c>
      <c r="CL323" s="3">
        <f>VLOOKUP(A323,'BalanceSheet 15-8-19'!$A$11:$CN$476,90,FALSE)</f>
        <v>6326</v>
      </c>
      <c r="CM323" s="3">
        <f>VLOOKUP(A323,'BalanceSheet 15-8-19'!$A$11:$CN$476,91,FALSE)</f>
        <v>6326</v>
      </c>
      <c r="CN323" s="3">
        <f>VLOOKUP(A323,'BalanceSheet 15-8-19'!$A$11:$CS$476,92,FALSE)</f>
        <v>6326</v>
      </c>
      <c r="CO323" s="3">
        <f>VLOOKUP(A323,'BalanceSheet 15-8-19'!$A$11:$CS$476,93,FALSE)</f>
        <v>6326</v>
      </c>
      <c r="CP323" s="3">
        <f>VLOOKUP(A323,'BalanceSheet 15-8-19'!$A$11:$CS$476,94,FALSE)</f>
        <v>6326</v>
      </c>
      <c r="CQ323" s="3">
        <f>VLOOKUP(A323,'BalanceSheet 15-8-19'!$A$11:$CS$476,95,FALSE)</f>
        <v>6326</v>
      </c>
      <c r="CR323" s="3">
        <f>VLOOKUP(A323,'BalanceSheet 15-8-19'!$A$11:$CS$476,96,FALSE)</f>
        <v>6326</v>
      </c>
      <c r="CS323" s="3">
        <f t="shared" si="26"/>
        <v>563014</v>
      </c>
      <c r="CU323" s="19">
        <f>CS323-('BalanceSheet 15-8-19'!CS323-'BalanceSheet 15-8-19'!CV323-'BalanceSheet 15-8-19'!CW323)</f>
        <v>0</v>
      </c>
      <c r="CW323" s="132">
        <f t="shared" si="27"/>
        <v>170802</v>
      </c>
      <c r="CZ323" s="148">
        <f>HLOOKUP(A323,CJE!$I$5:$TV$2054,2050, FALSE)</f>
        <v>0</v>
      </c>
      <c r="DB323" s="148">
        <f t="shared" si="28"/>
        <v>392212</v>
      </c>
    </row>
    <row r="324" spans="1:106" x14ac:dyDescent="0.2">
      <c r="A324" s="3" t="str">
        <f>'BalanceSheet 15-8-19'!A324</f>
        <v>300-104-19 - Investments for Available for Sale: Playlife</v>
      </c>
      <c r="B324" s="3">
        <f>VLOOKUP(A324,'BalanceSheet 15-8-19'!$A$11:$CN$476,2,FALSE)</f>
        <v>0</v>
      </c>
      <c r="C324" s="3">
        <f>VLOOKUP(A324,'BalanceSheet 15-8-19'!$A$11:$CN$476,3,FALSE)</f>
        <v>0</v>
      </c>
      <c r="D324" s="3">
        <f>VLOOKUP(A324,'BalanceSheet 15-8-19'!$A$11:$CN$476,4,FALSE)</f>
        <v>0</v>
      </c>
      <c r="E324" s="3">
        <f>VLOOKUP(A324,'BalanceSheet 15-8-19'!$A$11:$CN$476,5,FALSE)</f>
        <v>0</v>
      </c>
      <c r="F324" s="3">
        <f>VLOOKUP(A324,'BalanceSheet 15-8-19'!$A$11:$CN$476,6,FALSE)</f>
        <v>3463</v>
      </c>
      <c r="G324" s="3">
        <f>VLOOKUP(A324,'BalanceSheet 15-8-19'!$A$11:$CN$476,7,FALSE)</f>
        <v>3463</v>
      </c>
      <c r="H324" s="3">
        <f>VLOOKUP(A324,'BalanceSheet 15-8-19'!$A$11:$CN$476,8,FALSE)</f>
        <v>3463</v>
      </c>
      <c r="I324" s="3">
        <f>VLOOKUP(A324,'BalanceSheet 15-8-19'!$A$11:$CN$476,9,FALSE)</f>
        <v>3463</v>
      </c>
      <c r="J324" s="3"/>
      <c r="K324" s="3">
        <f>VLOOKUP(A324,'BalanceSheet 15-8-19'!$A$11:$CN$476,11,FALSE)</f>
        <v>3463</v>
      </c>
      <c r="L324" s="3">
        <f>VLOOKUP(A324,'BalanceSheet 15-8-19'!$A$11:$CN$476,12,FALSE)</f>
        <v>3463</v>
      </c>
      <c r="M324" s="3">
        <f>VLOOKUP(A324,'BalanceSheet 15-8-19'!$A$11:$CN$476,13,FALSE)</f>
        <v>3463</v>
      </c>
      <c r="N324" s="3">
        <f>VLOOKUP(A324,'BalanceSheet 15-8-19'!$A$11:$CN$476,14,FALSE)</f>
        <v>3463</v>
      </c>
      <c r="O324" s="3">
        <f>VLOOKUP(A324,'BalanceSheet 15-8-19'!$A$11:$CN$476,15,FALSE)</f>
        <v>3463</v>
      </c>
      <c r="P324" s="3">
        <f>VLOOKUP(A324,'BalanceSheet 15-8-19'!$A$11:$CN$476,16,FALSE)</f>
        <v>3463</v>
      </c>
      <c r="Q324" s="3">
        <f>VLOOKUP(A324,'BalanceSheet 15-8-19'!$A$11:$CN$476,17,FALSE)</f>
        <v>3463</v>
      </c>
      <c r="R324" s="3">
        <f>VLOOKUP(A324,'BalanceSheet 15-8-19'!$A$11:$CN$476,18,FALSE)</f>
        <v>3463</v>
      </c>
      <c r="S324" s="3">
        <f>VLOOKUP(A324,'BalanceSheet 15-8-19'!$A$11:$CN$476,19,FALSE)</f>
        <v>3463</v>
      </c>
      <c r="T324" s="3">
        <f>VLOOKUP(A324,'BalanceSheet 15-8-19'!$A$11:$CN$476,20,FALSE)</f>
        <v>3463</v>
      </c>
      <c r="U324" s="3">
        <f>VLOOKUP(A324,'BalanceSheet 15-8-19'!$A$11:$CN$476,21,FALSE)</f>
        <v>3463</v>
      </c>
      <c r="V324" s="3">
        <f>VLOOKUP(A324,'BalanceSheet 15-8-19'!$A$11:$CN$476,22,FALSE)</f>
        <v>3463</v>
      </c>
      <c r="W324" s="3">
        <f>VLOOKUP(A324,'BalanceSheet 15-8-19'!$A$11:$CN$476,23,FALSE)</f>
        <v>3463</v>
      </c>
      <c r="X324" s="3">
        <f>VLOOKUP(A324,'BalanceSheet 15-8-19'!$A$11:$CN$476,24,FALSE)</f>
        <v>3463</v>
      </c>
      <c r="Y324" s="3">
        <f>VLOOKUP(A324,'BalanceSheet 15-8-19'!$A$11:$CN$476,25,FALSE)</f>
        <v>3463</v>
      </c>
      <c r="Z324" s="3">
        <f>VLOOKUP(A324,'BalanceSheet 15-8-19'!$A$11:$CN$476,26,FALSE)</f>
        <v>3463</v>
      </c>
      <c r="AA324" s="3">
        <f>VLOOKUP(A324,'BalanceSheet 15-8-19'!$A$11:$CN$476,27,FALSE)</f>
        <v>3463</v>
      </c>
      <c r="AB324" s="3">
        <f>VLOOKUP(A324,'BalanceSheet 15-8-19'!$A$11:$CN$476,28,FALSE)</f>
        <v>3463</v>
      </c>
      <c r="AC324" s="3">
        <f>VLOOKUP(A324,'BalanceSheet 15-8-19'!$A$11:$CN$476,29,FALSE)</f>
        <v>3463</v>
      </c>
      <c r="AD324" s="3">
        <f>VLOOKUP(A324,'BalanceSheet 15-8-19'!$A$11:$CN$476,30,FALSE)</f>
        <v>3463</v>
      </c>
      <c r="AE324" s="3">
        <f>VLOOKUP(A324,'BalanceSheet 15-8-19'!$A$11:$CN$476,31,FALSE)</f>
        <v>3463</v>
      </c>
      <c r="AF324" s="3">
        <f>VLOOKUP(A324,'BalanceSheet 15-8-19'!$A$11:$CN$476,32,FALSE)</f>
        <v>3463</v>
      </c>
      <c r="AG324" s="3">
        <f>VLOOKUP(A324,'BalanceSheet 15-8-19'!$A$11:$CN$476,33,FALSE)</f>
        <v>3463</v>
      </c>
      <c r="AH324" s="3">
        <f>VLOOKUP(A324,'BalanceSheet 15-8-19'!$A$11:$CN$476,34,FALSE)</f>
        <v>3463</v>
      </c>
      <c r="AI324" s="3">
        <f>VLOOKUP(A324,'BalanceSheet 15-8-19'!$A$11:$CN$476,35,FALSE)</f>
        <v>3463</v>
      </c>
      <c r="AJ324" s="3">
        <f>VLOOKUP(A324,'BalanceSheet 15-8-19'!$A$11:$CN$476,36,FALSE)</f>
        <v>3463</v>
      </c>
      <c r="AK324" s="3">
        <f>VLOOKUP(A324,'BalanceSheet 15-8-19'!$A$11:$CN$476,37,FALSE)</f>
        <v>3463</v>
      </c>
      <c r="AL324" s="3">
        <f>VLOOKUP(A324,'BalanceSheet 15-8-19'!$A$11:$CN$476,38,FALSE)</f>
        <v>3463</v>
      </c>
      <c r="AM324" s="3">
        <f>VLOOKUP(A324,'BalanceSheet 15-8-19'!$A$11:$CN$476,39,FALSE)</f>
        <v>3463</v>
      </c>
      <c r="AN324" s="3">
        <f>VLOOKUP(A324,'BalanceSheet 15-8-19'!$A$11:$CN$476,40,FALSE)</f>
        <v>3463</v>
      </c>
      <c r="AO324" s="3">
        <f>VLOOKUP(A324,'BalanceSheet 15-8-19'!$A$11:$CN$476,41,FALSE)</f>
        <v>3463</v>
      </c>
      <c r="AP324" s="3">
        <f>VLOOKUP(A324,'BalanceSheet 15-8-19'!$A$11:$CN$476,42,FALSE)</f>
        <v>3463</v>
      </c>
      <c r="AQ324" s="3">
        <f>VLOOKUP(A324,'BalanceSheet 15-8-19'!$A$11:$CN$476,43,FALSE)</f>
        <v>3463</v>
      </c>
      <c r="AR324" s="3">
        <f>VLOOKUP(A324,'BalanceSheet 15-8-19'!$A$11:$CN$476,44,FALSE)</f>
        <v>3463</v>
      </c>
      <c r="AS324" s="3">
        <f>VLOOKUP(A324,'BalanceSheet 15-8-19'!$A$11:$CN$476,45,FALSE)</f>
        <v>3463</v>
      </c>
      <c r="AT324" s="3">
        <f>VLOOKUP(A324,'BalanceSheet 15-8-19'!$A$11:$CN$476,46,FALSE)</f>
        <v>3463</v>
      </c>
      <c r="AU324" s="3">
        <f>VLOOKUP(A324,'BalanceSheet 15-8-19'!$A$11:$CN$476,47,FALSE)</f>
        <v>3463</v>
      </c>
      <c r="AV324" s="3">
        <f>VLOOKUP(A324,'BalanceSheet 15-8-19'!$A$11:$CN$476,48,FALSE)</f>
        <v>3463</v>
      </c>
      <c r="AW324" s="3">
        <f>VLOOKUP(A324,'BalanceSheet 15-8-19'!$A$11:$CN$476,49,FALSE)</f>
        <v>3463</v>
      </c>
      <c r="AX324" s="3">
        <f>VLOOKUP(A324,'BalanceSheet 15-8-19'!$A$11:$CN$476,50,FALSE)</f>
        <v>3463</v>
      </c>
      <c r="AY324" s="3">
        <f>VLOOKUP(A324,'BalanceSheet 15-8-19'!$A$11:$CN$476,51,FALSE)</f>
        <v>3463</v>
      </c>
      <c r="AZ324" s="3">
        <f>VLOOKUP(A324,'BalanceSheet 15-8-19'!$A$11:$CN$476,52,FALSE)</f>
        <v>3463</v>
      </c>
      <c r="BA324" s="3">
        <f>VLOOKUP(A324,'BalanceSheet 15-8-19'!$A$11:$CN$476,53,FALSE)</f>
        <v>3463</v>
      </c>
      <c r="BB324" s="3">
        <f>VLOOKUP(A324,'BalanceSheet 15-8-19'!$A$11:$CN$476,54,FALSE)</f>
        <v>3463</v>
      </c>
      <c r="BC324" s="3">
        <f>VLOOKUP(A324,'BalanceSheet 15-8-19'!$A$11:$CN$476,55,FALSE)</f>
        <v>3463</v>
      </c>
      <c r="BD324" s="3">
        <f>VLOOKUP(A324,'BalanceSheet 15-8-19'!$A$11:$CN$476,56,FALSE)</f>
        <v>3463</v>
      </c>
      <c r="BE324" s="3">
        <f>VLOOKUP(A324,'BalanceSheet 15-8-19'!$A$11:$CN$476,57,FALSE)</f>
        <v>3463</v>
      </c>
      <c r="BF324" s="3">
        <f>VLOOKUP(A324,'BalanceSheet 15-8-19'!$A$11:$CN$476,58,FALSE)</f>
        <v>3463</v>
      </c>
      <c r="BG324" s="12">
        <f>VLOOKUP(A324,'BalanceSheet 15-8-19'!$A$11:$CN$476,59,FALSE)</f>
        <v>3463</v>
      </c>
      <c r="BH324" s="3">
        <f>VLOOKUP(A324,'BalanceSheet 15-8-19'!$A$11:$CN$476,60,FALSE)</f>
        <v>3463</v>
      </c>
      <c r="BI324" s="3">
        <f>VLOOKUP(A324,'BalanceSheet 15-8-19'!$A$11:$CN$476,61,FALSE)</f>
        <v>3463</v>
      </c>
      <c r="BJ324" s="3">
        <f>VLOOKUP(A324,'BalanceSheet 15-8-19'!$A$11:$CN$476,62,FALSE)</f>
        <v>3463</v>
      </c>
      <c r="BK324" s="3"/>
      <c r="BL324" s="3">
        <f>VLOOKUP(A324,'BalanceSheet 15-8-19'!$A$11:$CN$476,64,FALSE)</f>
        <v>3463</v>
      </c>
      <c r="BM324" s="3">
        <f>VLOOKUP(A324,'BalanceSheet 15-8-19'!$A$11:$CN$476,65,FALSE)</f>
        <v>3463</v>
      </c>
      <c r="BN324" s="3">
        <f>VLOOKUP(A324,'BalanceSheet 15-8-19'!$A$11:$CN$476,66,FALSE)</f>
        <v>3463</v>
      </c>
      <c r="BO324" s="3">
        <f>VLOOKUP(A324,'BalanceSheet 15-8-19'!$A$11:$CN$476,67,FALSE)</f>
        <v>3463</v>
      </c>
      <c r="BP324" s="3">
        <f>VLOOKUP(A324,'BalanceSheet 15-8-19'!$A$11:$CN$476,68,FALSE)</f>
        <v>3463</v>
      </c>
      <c r="BQ324" s="3">
        <f>VLOOKUP(A324,'BalanceSheet 15-8-19'!$A$11:$CN$476,69,FALSE)</f>
        <v>3463</v>
      </c>
      <c r="BR324" s="3">
        <f>VLOOKUP(A324,'BalanceSheet 15-8-19'!$A$11:$CN$476,70,FALSE)</f>
        <v>3463</v>
      </c>
      <c r="BS324" s="3">
        <f>VLOOKUP(A324,'BalanceSheet 15-8-19'!$A$11:$CN$476,71,FALSE)</f>
        <v>3463</v>
      </c>
      <c r="BT324" s="3">
        <f>VLOOKUP(A324,'BalanceSheet 15-8-19'!$A$11:$CN$476,72,FALSE)</f>
        <v>3463</v>
      </c>
      <c r="BU324" s="3">
        <f>VLOOKUP(A324,'BalanceSheet 15-8-19'!$A$11:$CN$476,73,FALSE)</f>
        <v>3463</v>
      </c>
      <c r="BV324" s="3">
        <f>VLOOKUP(A324,'BalanceSheet 15-8-19'!$A$11:$CN$476,74,FALSE)</f>
        <v>3463</v>
      </c>
      <c r="BW324" s="3">
        <f>VLOOKUP(A324,'BalanceSheet 15-8-19'!$A$11:$CN$476,75,FALSE)</f>
        <v>3463</v>
      </c>
      <c r="BX324" s="3">
        <f>VLOOKUP(A324,'BalanceSheet 15-8-19'!$A$11:$CN$476,76,FALSE)</f>
        <v>3463</v>
      </c>
      <c r="BY324" s="3">
        <f>VLOOKUP(A324,'BalanceSheet 15-8-19'!$A$11:$CN$476,77,FALSE)</f>
        <v>3463</v>
      </c>
      <c r="BZ324" s="3">
        <f>VLOOKUP(A324,'BalanceSheet 15-8-19'!$A$11:$CN$476,78,FALSE)</f>
        <v>3463</v>
      </c>
      <c r="CA324" s="3">
        <f>VLOOKUP(A324,'BalanceSheet 15-8-19'!$A$11:$CN$476,79,FALSE)</f>
        <v>3463</v>
      </c>
      <c r="CB324" s="3">
        <f>VLOOKUP(A324,'BalanceSheet 15-8-19'!$A$11:$CN$476,80,FALSE)</f>
        <v>3463</v>
      </c>
      <c r="CC324" s="3">
        <f>VLOOKUP(A324,'BalanceSheet 15-8-19'!$A$11:$CN$476,81,FALSE)</f>
        <v>3463</v>
      </c>
      <c r="CD324" s="3">
        <f>VLOOKUP(A324,'BalanceSheet 15-8-19'!$A$11:$CN$476,82,FALSE)</f>
        <v>3463</v>
      </c>
      <c r="CE324" s="3">
        <f>VLOOKUP(A324,'BalanceSheet 15-8-19'!$A$11:$CN$476,83,FALSE)</f>
        <v>3463</v>
      </c>
      <c r="CF324" s="3">
        <f>VLOOKUP(A324,'BalanceSheet 15-8-19'!$A$11:$CN$476,84,FALSE)</f>
        <v>3463</v>
      </c>
      <c r="CG324" s="3">
        <f>VLOOKUP(A324,'BalanceSheet 15-8-19'!$A$11:$CN$476,85,FALSE)</f>
        <v>3463</v>
      </c>
      <c r="CH324" s="3">
        <f>VLOOKUP(A324,'BalanceSheet 15-8-19'!$A$11:$CN$476,86,FALSE)</f>
        <v>3463</v>
      </c>
      <c r="CI324" s="3">
        <f>VLOOKUP(A324,'BalanceSheet 15-8-19'!$A$11:$CN$476,87,FALSE)</f>
        <v>3463</v>
      </c>
      <c r="CJ324" s="3">
        <f>VLOOKUP(A324,'BalanceSheet 15-8-19'!$A$11:$CN$476,88,FALSE)</f>
        <v>3463</v>
      </c>
      <c r="CK324" s="3">
        <f>VLOOKUP(A324,'BalanceSheet 15-8-19'!$A$11:$CN$476,89,FALSE)</f>
        <v>3463</v>
      </c>
      <c r="CL324" s="3">
        <f>VLOOKUP(A324,'BalanceSheet 15-8-19'!$A$11:$CN$476,90,FALSE)</f>
        <v>3463</v>
      </c>
      <c r="CM324" s="3">
        <f>VLOOKUP(A324,'BalanceSheet 15-8-19'!$A$11:$CN$476,91,FALSE)</f>
        <v>3463</v>
      </c>
      <c r="CN324" s="3">
        <f>VLOOKUP(A324,'BalanceSheet 15-8-19'!$A$11:$CS$476,92,FALSE)</f>
        <v>3463</v>
      </c>
      <c r="CO324" s="3">
        <f>VLOOKUP(A324,'BalanceSheet 15-8-19'!$A$11:$CS$476,93,FALSE)</f>
        <v>3463</v>
      </c>
      <c r="CP324" s="3">
        <f>VLOOKUP(A324,'BalanceSheet 15-8-19'!$A$11:$CS$476,94,FALSE)</f>
        <v>3463</v>
      </c>
      <c r="CQ324" s="3">
        <f>VLOOKUP(A324,'BalanceSheet 15-8-19'!$A$11:$CS$476,95,FALSE)</f>
        <v>3463</v>
      </c>
      <c r="CR324" s="3">
        <f>VLOOKUP(A324,'BalanceSheet 15-8-19'!$A$11:$CS$476,96,FALSE)</f>
        <v>3463</v>
      </c>
      <c r="CS324" s="3">
        <f t="shared" si="26"/>
        <v>308207</v>
      </c>
      <c r="CU324" s="19">
        <f>CS324-('BalanceSheet 15-8-19'!CS324-'BalanceSheet 15-8-19'!CV324-'BalanceSheet 15-8-19'!CW324)</f>
        <v>0</v>
      </c>
      <c r="CW324" s="132">
        <f t="shared" si="27"/>
        <v>93501</v>
      </c>
      <c r="CZ324" s="148">
        <f>HLOOKUP(A324,CJE!$I$5:$TV$2054,2050, FALSE)</f>
        <v>0</v>
      </c>
      <c r="DB324" s="148">
        <f t="shared" si="28"/>
        <v>214706</v>
      </c>
    </row>
    <row r="325" spans="1:106" x14ac:dyDescent="0.2">
      <c r="A325" s="3" t="str">
        <f>'BalanceSheet 15-8-19'!A325</f>
        <v>300-104-20 - Investments for Available for Sale: Beenext LP</v>
      </c>
      <c r="B325" s="3">
        <f>VLOOKUP(A325,'BalanceSheet 15-8-19'!$A$11:$CN$476,2,FALSE)</f>
        <v>0</v>
      </c>
      <c r="C325" s="3">
        <f>VLOOKUP(A325,'BalanceSheet 15-8-19'!$A$11:$CN$476,3,FALSE)</f>
        <v>0</v>
      </c>
      <c r="D325" s="3">
        <f>VLOOKUP(A325,'BalanceSheet 15-8-19'!$A$11:$CN$476,4,FALSE)</f>
        <v>0</v>
      </c>
      <c r="E325" s="3">
        <f>VLOOKUP(A325,'BalanceSheet 15-8-19'!$A$11:$CN$476,5,FALSE)</f>
        <v>0</v>
      </c>
      <c r="F325" s="3">
        <f>VLOOKUP(A325,'BalanceSheet 15-8-19'!$A$11:$CN$476,6,FALSE)</f>
        <v>26</v>
      </c>
      <c r="G325" s="3">
        <f>VLOOKUP(A325,'BalanceSheet 15-8-19'!$A$11:$CN$476,7,FALSE)</f>
        <v>26</v>
      </c>
      <c r="H325" s="3">
        <f>VLOOKUP(A325,'BalanceSheet 15-8-19'!$A$11:$CN$476,8,FALSE)</f>
        <v>26</v>
      </c>
      <c r="I325" s="3">
        <f>VLOOKUP(A325,'BalanceSheet 15-8-19'!$A$11:$CN$476,9,FALSE)</f>
        <v>26</v>
      </c>
      <c r="J325" s="3"/>
      <c r="K325" s="3">
        <f>VLOOKUP(A325,'BalanceSheet 15-8-19'!$A$11:$CN$476,11,FALSE)</f>
        <v>26</v>
      </c>
      <c r="L325" s="3">
        <f>VLOOKUP(A325,'BalanceSheet 15-8-19'!$A$11:$CN$476,12,FALSE)</f>
        <v>26</v>
      </c>
      <c r="M325" s="3">
        <f>VLOOKUP(A325,'BalanceSheet 15-8-19'!$A$11:$CN$476,13,FALSE)</f>
        <v>26</v>
      </c>
      <c r="N325" s="3">
        <f>VLOOKUP(A325,'BalanceSheet 15-8-19'!$A$11:$CN$476,14,FALSE)</f>
        <v>26</v>
      </c>
      <c r="O325" s="3">
        <f>VLOOKUP(A325,'BalanceSheet 15-8-19'!$A$11:$CN$476,15,FALSE)</f>
        <v>26</v>
      </c>
      <c r="P325" s="3">
        <f>VLOOKUP(A325,'BalanceSheet 15-8-19'!$A$11:$CN$476,16,FALSE)</f>
        <v>26</v>
      </c>
      <c r="Q325" s="3">
        <f>VLOOKUP(A325,'BalanceSheet 15-8-19'!$A$11:$CN$476,17,FALSE)</f>
        <v>26</v>
      </c>
      <c r="R325" s="3">
        <f>VLOOKUP(A325,'BalanceSheet 15-8-19'!$A$11:$CN$476,18,FALSE)</f>
        <v>26</v>
      </c>
      <c r="S325" s="3">
        <f>VLOOKUP(A325,'BalanceSheet 15-8-19'!$A$11:$CN$476,19,FALSE)</f>
        <v>26</v>
      </c>
      <c r="T325" s="3">
        <f>VLOOKUP(A325,'BalanceSheet 15-8-19'!$A$11:$CN$476,20,FALSE)</f>
        <v>26</v>
      </c>
      <c r="U325" s="3">
        <f>VLOOKUP(A325,'BalanceSheet 15-8-19'!$A$11:$CN$476,21,FALSE)</f>
        <v>26</v>
      </c>
      <c r="V325" s="3">
        <f>VLOOKUP(A325,'BalanceSheet 15-8-19'!$A$11:$CN$476,22,FALSE)</f>
        <v>26</v>
      </c>
      <c r="W325" s="3">
        <f>VLOOKUP(A325,'BalanceSheet 15-8-19'!$A$11:$CN$476,23,FALSE)</f>
        <v>26</v>
      </c>
      <c r="X325" s="3">
        <f>VLOOKUP(A325,'BalanceSheet 15-8-19'!$A$11:$CN$476,24,FALSE)</f>
        <v>26</v>
      </c>
      <c r="Y325" s="3">
        <f>VLOOKUP(A325,'BalanceSheet 15-8-19'!$A$11:$CN$476,25,FALSE)</f>
        <v>26</v>
      </c>
      <c r="Z325" s="3">
        <f>VLOOKUP(A325,'BalanceSheet 15-8-19'!$A$11:$CN$476,26,FALSE)</f>
        <v>26</v>
      </c>
      <c r="AA325" s="3">
        <f>VLOOKUP(A325,'BalanceSheet 15-8-19'!$A$11:$CN$476,27,FALSE)</f>
        <v>26</v>
      </c>
      <c r="AB325" s="3">
        <f>VLOOKUP(A325,'BalanceSheet 15-8-19'!$A$11:$CN$476,28,FALSE)</f>
        <v>26</v>
      </c>
      <c r="AC325" s="3">
        <f>VLOOKUP(A325,'BalanceSheet 15-8-19'!$A$11:$CN$476,29,FALSE)</f>
        <v>26</v>
      </c>
      <c r="AD325" s="3">
        <f>VLOOKUP(A325,'BalanceSheet 15-8-19'!$A$11:$CN$476,30,FALSE)</f>
        <v>26</v>
      </c>
      <c r="AE325" s="3">
        <f>VLOOKUP(A325,'BalanceSheet 15-8-19'!$A$11:$CN$476,31,FALSE)</f>
        <v>26</v>
      </c>
      <c r="AF325" s="3">
        <f>VLOOKUP(A325,'BalanceSheet 15-8-19'!$A$11:$CN$476,32,FALSE)</f>
        <v>26</v>
      </c>
      <c r="AG325" s="3">
        <f>VLOOKUP(A325,'BalanceSheet 15-8-19'!$A$11:$CN$476,33,FALSE)</f>
        <v>26</v>
      </c>
      <c r="AH325" s="3">
        <f>VLOOKUP(A325,'BalanceSheet 15-8-19'!$A$11:$CN$476,34,FALSE)</f>
        <v>26</v>
      </c>
      <c r="AI325" s="3">
        <f>VLOOKUP(A325,'BalanceSheet 15-8-19'!$A$11:$CN$476,35,FALSE)</f>
        <v>26</v>
      </c>
      <c r="AJ325" s="3">
        <f>VLOOKUP(A325,'BalanceSheet 15-8-19'!$A$11:$CN$476,36,FALSE)</f>
        <v>26</v>
      </c>
      <c r="AK325" s="3">
        <f>VLOOKUP(A325,'BalanceSheet 15-8-19'!$A$11:$CN$476,37,FALSE)</f>
        <v>26</v>
      </c>
      <c r="AL325" s="3">
        <f>VLOOKUP(A325,'BalanceSheet 15-8-19'!$A$11:$CN$476,38,FALSE)</f>
        <v>26</v>
      </c>
      <c r="AM325" s="3">
        <f>VLOOKUP(A325,'BalanceSheet 15-8-19'!$A$11:$CN$476,39,FALSE)</f>
        <v>26</v>
      </c>
      <c r="AN325" s="3">
        <f>VLOOKUP(A325,'BalanceSheet 15-8-19'!$A$11:$CN$476,40,FALSE)</f>
        <v>26</v>
      </c>
      <c r="AO325" s="3">
        <f>VLOOKUP(A325,'BalanceSheet 15-8-19'!$A$11:$CN$476,41,FALSE)</f>
        <v>26</v>
      </c>
      <c r="AP325" s="3">
        <f>VLOOKUP(A325,'BalanceSheet 15-8-19'!$A$11:$CN$476,42,FALSE)</f>
        <v>26</v>
      </c>
      <c r="AQ325" s="3">
        <f>VLOOKUP(A325,'BalanceSheet 15-8-19'!$A$11:$CN$476,43,FALSE)</f>
        <v>26</v>
      </c>
      <c r="AR325" s="3">
        <f>VLOOKUP(A325,'BalanceSheet 15-8-19'!$A$11:$CN$476,44,FALSE)</f>
        <v>26</v>
      </c>
      <c r="AS325" s="3">
        <f>VLOOKUP(A325,'BalanceSheet 15-8-19'!$A$11:$CN$476,45,FALSE)</f>
        <v>26</v>
      </c>
      <c r="AT325" s="3">
        <f>VLOOKUP(A325,'BalanceSheet 15-8-19'!$A$11:$CN$476,46,FALSE)</f>
        <v>26</v>
      </c>
      <c r="AU325" s="3">
        <f>VLOOKUP(A325,'BalanceSheet 15-8-19'!$A$11:$CN$476,47,FALSE)</f>
        <v>26</v>
      </c>
      <c r="AV325" s="3">
        <f>VLOOKUP(A325,'BalanceSheet 15-8-19'!$A$11:$CN$476,48,FALSE)</f>
        <v>26</v>
      </c>
      <c r="AW325" s="3">
        <f>VLOOKUP(A325,'BalanceSheet 15-8-19'!$A$11:$CN$476,49,FALSE)</f>
        <v>26</v>
      </c>
      <c r="AX325" s="3">
        <f>VLOOKUP(A325,'BalanceSheet 15-8-19'!$A$11:$CN$476,50,FALSE)</f>
        <v>26</v>
      </c>
      <c r="AY325" s="3">
        <f>VLOOKUP(A325,'BalanceSheet 15-8-19'!$A$11:$CN$476,51,FALSE)</f>
        <v>26</v>
      </c>
      <c r="AZ325" s="3">
        <f>VLOOKUP(A325,'BalanceSheet 15-8-19'!$A$11:$CN$476,52,FALSE)</f>
        <v>26</v>
      </c>
      <c r="BA325" s="3">
        <f>VLOOKUP(A325,'BalanceSheet 15-8-19'!$A$11:$CN$476,53,FALSE)</f>
        <v>26</v>
      </c>
      <c r="BB325" s="3">
        <f>VLOOKUP(A325,'BalanceSheet 15-8-19'!$A$11:$CN$476,54,FALSE)</f>
        <v>26</v>
      </c>
      <c r="BC325" s="3">
        <f>VLOOKUP(A325,'BalanceSheet 15-8-19'!$A$11:$CN$476,55,FALSE)</f>
        <v>26</v>
      </c>
      <c r="BD325" s="3">
        <f>VLOOKUP(A325,'BalanceSheet 15-8-19'!$A$11:$CN$476,56,FALSE)</f>
        <v>26</v>
      </c>
      <c r="BE325" s="3">
        <f>VLOOKUP(A325,'BalanceSheet 15-8-19'!$A$11:$CN$476,57,FALSE)</f>
        <v>26</v>
      </c>
      <c r="BF325" s="3">
        <f>VLOOKUP(A325,'BalanceSheet 15-8-19'!$A$11:$CN$476,58,FALSE)</f>
        <v>26</v>
      </c>
      <c r="BG325" s="12">
        <f>VLOOKUP(A325,'BalanceSheet 15-8-19'!$A$11:$CN$476,59,FALSE)</f>
        <v>26</v>
      </c>
      <c r="BH325" s="3">
        <f>VLOOKUP(A325,'BalanceSheet 15-8-19'!$A$11:$CN$476,60,FALSE)</f>
        <v>26</v>
      </c>
      <c r="BI325" s="3">
        <f>VLOOKUP(A325,'BalanceSheet 15-8-19'!$A$11:$CN$476,61,FALSE)</f>
        <v>26</v>
      </c>
      <c r="BJ325" s="3">
        <f>VLOOKUP(A325,'BalanceSheet 15-8-19'!$A$11:$CN$476,62,FALSE)</f>
        <v>26</v>
      </c>
      <c r="BK325" s="3"/>
      <c r="BL325" s="3">
        <f>VLOOKUP(A325,'BalanceSheet 15-8-19'!$A$11:$CN$476,64,FALSE)</f>
        <v>26</v>
      </c>
      <c r="BM325" s="3">
        <f>VLOOKUP(A325,'BalanceSheet 15-8-19'!$A$11:$CN$476,65,FALSE)</f>
        <v>26</v>
      </c>
      <c r="BN325" s="3">
        <f>VLOOKUP(A325,'BalanceSheet 15-8-19'!$A$11:$CN$476,66,FALSE)</f>
        <v>26</v>
      </c>
      <c r="BO325" s="3">
        <f>VLOOKUP(A325,'BalanceSheet 15-8-19'!$A$11:$CN$476,67,FALSE)</f>
        <v>26</v>
      </c>
      <c r="BP325" s="3">
        <f>VLOOKUP(A325,'BalanceSheet 15-8-19'!$A$11:$CN$476,68,FALSE)</f>
        <v>26</v>
      </c>
      <c r="BQ325" s="3">
        <f>VLOOKUP(A325,'BalanceSheet 15-8-19'!$A$11:$CN$476,69,FALSE)</f>
        <v>26</v>
      </c>
      <c r="BR325" s="3">
        <f>VLOOKUP(A325,'BalanceSheet 15-8-19'!$A$11:$CN$476,70,FALSE)</f>
        <v>26</v>
      </c>
      <c r="BS325" s="3">
        <f>VLOOKUP(A325,'BalanceSheet 15-8-19'!$A$11:$CN$476,71,FALSE)</f>
        <v>26</v>
      </c>
      <c r="BT325" s="3">
        <f>VLOOKUP(A325,'BalanceSheet 15-8-19'!$A$11:$CN$476,72,FALSE)</f>
        <v>26</v>
      </c>
      <c r="BU325" s="3">
        <f>VLOOKUP(A325,'BalanceSheet 15-8-19'!$A$11:$CN$476,73,FALSE)</f>
        <v>26</v>
      </c>
      <c r="BV325" s="3">
        <f>VLOOKUP(A325,'BalanceSheet 15-8-19'!$A$11:$CN$476,74,FALSE)</f>
        <v>26</v>
      </c>
      <c r="BW325" s="3">
        <f>VLOOKUP(A325,'BalanceSheet 15-8-19'!$A$11:$CN$476,75,FALSE)</f>
        <v>26</v>
      </c>
      <c r="BX325" s="3">
        <f>VLOOKUP(A325,'BalanceSheet 15-8-19'!$A$11:$CN$476,76,FALSE)</f>
        <v>26</v>
      </c>
      <c r="BY325" s="3">
        <f>VLOOKUP(A325,'BalanceSheet 15-8-19'!$A$11:$CN$476,77,FALSE)</f>
        <v>26</v>
      </c>
      <c r="BZ325" s="3">
        <f>VLOOKUP(A325,'BalanceSheet 15-8-19'!$A$11:$CN$476,78,FALSE)</f>
        <v>26</v>
      </c>
      <c r="CA325" s="3">
        <f>VLOOKUP(A325,'BalanceSheet 15-8-19'!$A$11:$CN$476,79,FALSE)</f>
        <v>26</v>
      </c>
      <c r="CB325" s="3">
        <f>VLOOKUP(A325,'BalanceSheet 15-8-19'!$A$11:$CN$476,80,FALSE)</f>
        <v>26</v>
      </c>
      <c r="CC325" s="3">
        <f>VLOOKUP(A325,'BalanceSheet 15-8-19'!$A$11:$CN$476,81,FALSE)</f>
        <v>26</v>
      </c>
      <c r="CD325" s="3">
        <f>VLOOKUP(A325,'BalanceSheet 15-8-19'!$A$11:$CN$476,82,FALSE)</f>
        <v>26</v>
      </c>
      <c r="CE325" s="3">
        <f>VLOOKUP(A325,'BalanceSheet 15-8-19'!$A$11:$CN$476,83,FALSE)</f>
        <v>26</v>
      </c>
      <c r="CF325" s="3">
        <f>VLOOKUP(A325,'BalanceSheet 15-8-19'!$A$11:$CN$476,84,FALSE)</f>
        <v>26</v>
      </c>
      <c r="CG325" s="3">
        <f>VLOOKUP(A325,'BalanceSheet 15-8-19'!$A$11:$CN$476,85,FALSE)</f>
        <v>26</v>
      </c>
      <c r="CH325" s="3">
        <f>VLOOKUP(A325,'BalanceSheet 15-8-19'!$A$11:$CN$476,86,FALSE)</f>
        <v>26</v>
      </c>
      <c r="CI325" s="3">
        <f>VLOOKUP(A325,'BalanceSheet 15-8-19'!$A$11:$CN$476,87,FALSE)</f>
        <v>26</v>
      </c>
      <c r="CJ325" s="3">
        <f>VLOOKUP(A325,'BalanceSheet 15-8-19'!$A$11:$CN$476,88,FALSE)</f>
        <v>26</v>
      </c>
      <c r="CK325" s="3">
        <f>VLOOKUP(A325,'BalanceSheet 15-8-19'!$A$11:$CN$476,89,FALSE)</f>
        <v>26</v>
      </c>
      <c r="CL325" s="3">
        <f>VLOOKUP(A325,'BalanceSheet 15-8-19'!$A$11:$CN$476,90,FALSE)</f>
        <v>26</v>
      </c>
      <c r="CM325" s="3">
        <f>VLOOKUP(A325,'BalanceSheet 15-8-19'!$A$11:$CN$476,91,FALSE)</f>
        <v>26</v>
      </c>
      <c r="CN325" s="3">
        <f>VLOOKUP(A325,'BalanceSheet 15-8-19'!$A$11:$CS$476,92,FALSE)</f>
        <v>26</v>
      </c>
      <c r="CO325" s="3">
        <f>VLOOKUP(A325,'BalanceSheet 15-8-19'!$A$11:$CS$476,93,FALSE)</f>
        <v>26</v>
      </c>
      <c r="CP325" s="3">
        <f>VLOOKUP(A325,'BalanceSheet 15-8-19'!$A$11:$CS$476,94,FALSE)</f>
        <v>26</v>
      </c>
      <c r="CQ325" s="3">
        <f>VLOOKUP(A325,'BalanceSheet 15-8-19'!$A$11:$CS$476,95,FALSE)</f>
        <v>26</v>
      </c>
      <c r="CR325" s="3">
        <f>VLOOKUP(A325,'BalanceSheet 15-8-19'!$A$11:$CS$476,96,FALSE)</f>
        <v>26</v>
      </c>
      <c r="CS325" s="3">
        <f t="shared" si="26"/>
        <v>2314</v>
      </c>
      <c r="CU325" s="19">
        <f>CS325-('BalanceSheet 15-8-19'!CS325-'BalanceSheet 15-8-19'!CV325-'BalanceSheet 15-8-19'!CW325)</f>
        <v>0</v>
      </c>
      <c r="CW325" s="132">
        <f t="shared" si="27"/>
        <v>702</v>
      </c>
      <c r="CZ325" s="148">
        <f>HLOOKUP(A325,CJE!$I$5:$TV$2054,2050, FALSE)</f>
        <v>0</v>
      </c>
      <c r="DB325" s="148">
        <f t="shared" si="28"/>
        <v>1612</v>
      </c>
    </row>
    <row r="326" spans="1:106" x14ac:dyDescent="0.2">
      <c r="A326" s="3" t="str">
        <f>'BalanceSheet 15-8-19'!A326</f>
        <v>300-104-21 - Investments for Available for Sale: Localworks</v>
      </c>
      <c r="B326" s="3">
        <f>VLOOKUP(A326,'BalanceSheet 15-8-19'!$A$11:$CN$476,2,FALSE)</f>
        <v>0</v>
      </c>
      <c r="C326" s="3">
        <f>VLOOKUP(A326,'BalanceSheet 15-8-19'!$A$11:$CN$476,3,FALSE)</f>
        <v>0</v>
      </c>
      <c r="D326" s="3">
        <f>VLOOKUP(A326,'BalanceSheet 15-8-19'!$A$11:$CN$476,4,FALSE)</f>
        <v>0</v>
      </c>
      <c r="E326" s="3">
        <f>VLOOKUP(A326,'BalanceSheet 15-8-19'!$A$11:$CN$476,5,FALSE)</f>
        <v>0</v>
      </c>
      <c r="F326" s="3">
        <f>VLOOKUP(A326,'BalanceSheet 15-8-19'!$A$11:$CN$476,6,FALSE)</f>
        <v>346</v>
      </c>
      <c r="G326" s="3">
        <f>VLOOKUP(A326,'BalanceSheet 15-8-19'!$A$11:$CN$476,7,FALSE)</f>
        <v>346</v>
      </c>
      <c r="H326" s="3">
        <f>VLOOKUP(A326,'BalanceSheet 15-8-19'!$A$11:$CN$476,8,FALSE)</f>
        <v>346</v>
      </c>
      <c r="I326" s="3">
        <f>VLOOKUP(A326,'BalanceSheet 15-8-19'!$A$11:$CN$476,9,FALSE)</f>
        <v>346</v>
      </c>
      <c r="J326" s="3"/>
      <c r="K326" s="3">
        <f>VLOOKUP(A326,'BalanceSheet 15-8-19'!$A$11:$CN$476,11,FALSE)</f>
        <v>346</v>
      </c>
      <c r="L326" s="3">
        <f>VLOOKUP(A326,'BalanceSheet 15-8-19'!$A$11:$CN$476,12,FALSE)</f>
        <v>346</v>
      </c>
      <c r="M326" s="3">
        <f>VLOOKUP(A326,'BalanceSheet 15-8-19'!$A$11:$CN$476,13,FALSE)</f>
        <v>346</v>
      </c>
      <c r="N326" s="3">
        <f>VLOOKUP(A326,'BalanceSheet 15-8-19'!$A$11:$CN$476,14,FALSE)</f>
        <v>346</v>
      </c>
      <c r="O326" s="3">
        <f>VLOOKUP(A326,'BalanceSheet 15-8-19'!$A$11:$CN$476,15,FALSE)</f>
        <v>346</v>
      </c>
      <c r="P326" s="3">
        <f>VLOOKUP(A326,'BalanceSheet 15-8-19'!$A$11:$CN$476,16,FALSE)</f>
        <v>346</v>
      </c>
      <c r="Q326" s="3">
        <f>VLOOKUP(A326,'BalanceSheet 15-8-19'!$A$11:$CN$476,17,FALSE)</f>
        <v>346</v>
      </c>
      <c r="R326" s="3">
        <f>VLOOKUP(A326,'BalanceSheet 15-8-19'!$A$11:$CN$476,18,FALSE)</f>
        <v>346</v>
      </c>
      <c r="S326" s="3">
        <f>VLOOKUP(A326,'BalanceSheet 15-8-19'!$A$11:$CN$476,19,FALSE)</f>
        <v>346</v>
      </c>
      <c r="T326" s="3">
        <f>VLOOKUP(A326,'BalanceSheet 15-8-19'!$A$11:$CN$476,20,FALSE)</f>
        <v>346</v>
      </c>
      <c r="U326" s="3">
        <f>VLOOKUP(A326,'BalanceSheet 15-8-19'!$A$11:$CN$476,21,FALSE)</f>
        <v>346</v>
      </c>
      <c r="V326" s="3">
        <f>VLOOKUP(A326,'BalanceSheet 15-8-19'!$A$11:$CN$476,22,FALSE)</f>
        <v>346</v>
      </c>
      <c r="W326" s="3">
        <f>VLOOKUP(A326,'BalanceSheet 15-8-19'!$A$11:$CN$476,23,FALSE)</f>
        <v>346</v>
      </c>
      <c r="X326" s="3">
        <f>VLOOKUP(A326,'BalanceSheet 15-8-19'!$A$11:$CN$476,24,FALSE)</f>
        <v>346</v>
      </c>
      <c r="Y326" s="3">
        <f>VLOOKUP(A326,'BalanceSheet 15-8-19'!$A$11:$CN$476,25,FALSE)</f>
        <v>346</v>
      </c>
      <c r="Z326" s="3">
        <f>VLOOKUP(A326,'BalanceSheet 15-8-19'!$A$11:$CN$476,26,FALSE)</f>
        <v>346</v>
      </c>
      <c r="AA326" s="3">
        <f>VLOOKUP(A326,'BalanceSheet 15-8-19'!$A$11:$CN$476,27,FALSE)</f>
        <v>346</v>
      </c>
      <c r="AB326" s="3">
        <f>VLOOKUP(A326,'BalanceSheet 15-8-19'!$A$11:$CN$476,28,FALSE)</f>
        <v>346</v>
      </c>
      <c r="AC326" s="3">
        <f>VLOOKUP(A326,'BalanceSheet 15-8-19'!$A$11:$CN$476,29,FALSE)</f>
        <v>346</v>
      </c>
      <c r="AD326" s="3">
        <f>VLOOKUP(A326,'BalanceSheet 15-8-19'!$A$11:$CN$476,30,FALSE)</f>
        <v>346</v>
      </c>
      <c r="AE326" s="3">
        <f>VLOOKUP(A326,'BalanceSheet 15-8-19'!$A$11:$CN$476,31,FALSE)</f>
        <v>346</v>
      </c>
      <c r="AF326" s="3">
        <f>VLOOKUP(A326,'BalanceSheet 15-8-19'!$A$11:$CN$476,32,FALSE)</f>
        <v>346</v>
      </c>
      <c r="AG326" s="3">
        <f>VLOOKUP(A326,'BalanceSheet 15-8-19'!$A$11:$CN$476,33,FALSE)</f>
        <v>346</v>
      </c>
      <c r="AH326" s="3">
        <f>VLOOKUP(A326,'BalanceSheet 15-8-19'!$A$11:$CN$476,34,FALSE)</f>
        <v>346</v>
      </c>
      <c r="AI326" s="3">
        <f>VLOOKUP(A326,'BalanceSheet 15-8-19'!$A$11:$CN$476,35,FALSE)</f>
        <v>346</v>
      </c>
      <c r="AJ326" s="3">
        <f>VLOOKUP(A326,'BalanceSheet 15-8-19'!$A$11:$CN$476,36,FALSE)</f>
        <v>346</v>
      </c>
      <c r="AK326" s="3">
        <f>VLOOKUP(A326,'BalanceSheet 15-8-19'!$A$11:$CN$476,37,FALSE)</f>
        <v>346</v>
      </c>
      <c r="AL326" s="3">
        <f>VLOOKUP(A326,'BalanceSheet 15-8-19'!$A$11:$CN$476,38,FALSE)</f>
        <v>346</v>
      </c>
      <c r="AM326" s="3">
        <f>VLOOKUP(A326,'BalanceSheet 15-8-19'!$A$11:$CN$476,39,FALSE)</f>
        <v>346</v>
      </c>
      <c r="AN326" s="3">
        <f>VLOOKUP(A326,'BalanceSheet 15-8-19'!$A$11:$CN$476,40,FALSE)</f>
        <v>346</v>
      </c>
      <c r="AO326" s="3">
        <f>VLOOKUP(A326,'BalanceSheet 15-8-19'!$A$11:$CN$476,41,FALSE)</f>
        <v>346</v>
      </c>
      <c r="AP326" s="3">
        <f>VLOOKUP(A326,'BalanceSheet 15-8-19'!$A$11:$CN$476,42,FALSE)</f>
        <v>346</v>
      </c>
      <c r="AQ326" s="3">
        <f>VLOOKUP(A326,'BalanceSheet 15-8-19'!$A$11:$CN$476,43,FALSE)</f>
        <v>346</v>
      </c>
      <c r="AR326" s="3">
        <f>VLOOKUP(A326,'BalanceSheet 15-8-19'!$A$11:$CN$476,44,FALSE)</f>
        <v>346</v>
      </c>
      <c r="AS326" s="3">
        <f>VLOOKUP(A326,'BalanceSheet 15-8-19'!$A$11:$CN$476,45,FALSE)</f>
        <v>346</v>
      </c>
      <c r="AT326" s="3">
        <f>VLOOKUP(A326,'BalanceSheet 15-8-19'!$A$11:$CN$476,46,FALSE)</f>
        <v>346</v>
      </c>
      <c r="AU326" s="3">
        <f>VLOOKUP(A326,'BalanceSheet 15-8-19'!$A$11:$CN$476,47,FALSE)</f>
        <v>346</v>
      </c>
      <c r="AV326" s="3">
        <f>VLOOKUP(A326,'BalanceSheet 15-8-19'!$A$11:$CN$476,48,FALSE)</f>
        <v>346</v>
      </c>
      <c r="AW326" s="3">
        <f>VLOOKUP(A326,'BalanceSheet 15-8-19'!$A$11:$CN$476,49,FALSE)</f>
        <v>346</v>
      </c>
      <c r="AX326" s="3">
        <f>VLOOKUP(A326,'BalanceSheet 15-8-19'!$A$11:$CN$476,50,FALSE)</f>
        <v>346</v>
      </c>
      <c r="AY326" s="3">
        <f>VLOOKUP(A326,'BalanceSheet 15-8-19'!$A$11:$CN$476,51,FALSE)</f>
        <v>346</v>
      </c>
      <c r="AZ326" s="3">
        <f>VLOOKUP(A326,'BalanceSheet 15-8-19'!$A$11:$CN$476,52,FALSE)</f>
        <v>346</v>
      </c>
      <c r="BA326" s="3">
        <f>VLOOKUP(A326,'BalanceSheet 15-8-19'!$A$11:$CN$476,53,FALSE)</f>
        <v>346</v>
      </c>
      <c r="BB326" s="3">
        <f>VLOOKUP(A326,'BalanceSheet 15-8-19'!$A$11:$CN$476,54,FALSE)</f>
        <v>346</v>
      </c>
      <c r="BC326" s="3">
        <f>VLOOKUP(A326,'BalanceSheet 15-8-19'!$A$11:$CN$476,55,FALSE)</f>
        <v>346</v>
      </c>
      <c r="BD326" s="3">
        <f>VLOOKUP(A326,'BalanceSheet 15-8-19'!$A$11:$CN$476,56,FALSE)</f>
        <v>346</v>
      </c>
      <c r="BE326" s="3">
        <f>VLOOKUP(A326,'BalanceSheet 15-8-19'!$A$11:$CN$476,57,FALSE)</f>
        <v>346</v>
      </c>
      <c r="BF326" s="3">
        <f>VLOOKUP(A326,'BalanceSheet 15-8-19'!$A$11:$CN$476,58,FALSE)</f>
        <v>346</v>
      </c>
      <c r="BG326" s="12">
        <f>VLOOKUP(A326,'BalanceSheet 15-8-19'!$A$11:$CN$476,59,FALSE)</f>
        <v>346</v>
      </c>
      <c r="BH326" s="3">
        <f>VLOOKUP(A326,'BalanceSheet 15-8-19'!$A$11:$CN$476,60,FALSE)</f>
        <v>346</v>
      </c>
      <c r="BI326" s="3">
        <f>VLOOKUP(A326,'BalanceSheet 15-8-19'!$A$11:$CN$476,61,FALSE)</f>
        <v>346</v>
      </c>
      <c r="BJ326" s="3">
        <f>VLOOKUP(A326,'BalanceSheet 15-8-19'!$A$11:$CN$476,62,FALSE)</f>
        <v>346</v>
      </c>
      <c r="BK326" s="3"/>
      <c r="BL326" s="3">
        <f>VLOOKUP(A326,'BalanceSheet 15-8-19'!$A$11:$CN$476,64,FALSE)</f>
        <v>346</v>
      </c>
      <c r="BM326" s="3">
        <f>VLOOKUP(A326,'BalanceSheet 15-8-19'!$A$11:$CN$476,65,FALSE)</f>
        <v>346</v>
      </c>
      <c r="BN326" s="3">
        <f>VLOOKUP(A326,'BalanceSheet 15-8-19'!$A$11:$CN$476,66,FALSE)</f>
        <v>346</v>
      </c>
      <c r="BO326" s="3">
        <f>VLOOKUP(A326,'BalanceSheet 15-8-19'!$A$11:$CN$476,67,FALSE)</f>
        <v>346</v>
      </c>
      <c r="BP326" s="3">
        <f>VLOOKUP(A326,'BalanceSheet 15-8-19'!$A$11:$CN$476,68,FALSE)</f>
        <v>346</v>
      </c>
      <c r="BQ326" s="3">
        <f>VLOOKUP(A326,'BalanceSheet 15-8-19'!$A$11:$CN$476,69,FALSE)</f>
        <v>346</v>
      </c>
      <c r="BR326" s="3">
        <f>VLOOKUP(A326,'BalanceSheet 15-8-19'!$A$11:$CN$476,70,FALSE)</f>
        <v>346</v>
      </c>
      <c r="BS326" s="3">
        <f>VLOOKUP(A326,'BalanceSheet 15-8-19'!$A$11:$CN$476,71,FALSE)</f>
        <v>346</v>
      </c>
      <c r="BT326" s="3">
        <f>VLOOKUP(A326,'BalanceSheet 15-8-19'!$A$11:$CN$476,72,FALSE)</f>
        <v>346</v>
      </c>
      <c r="BU326" s="3">
        <f>VLOOKUP(A326,'BalanceSheet 15-8-19'!$A$11:$CN$476,73,FALSE)</f>
        <v>346</v>
      </c>
      <c r="BV326" s="3">
        <f>VLOOKUP(A326,'BalanceSheet 15-8-19'!$A$11:$CN$476,74,FALSE)</f>
        <v>346</v>
      </c>
      <c r="BW326" s="3">
        <f>VLOOKUP(A326,'BalanceSheet 15-8-19'!$A$11:$CN$476,75,FALSE)</f>
        <v>346</v>
      </c>
      <c r="BX326" s="3">
        <f>VLOOKUP(A326,'BalanceSheet 15-8-19'!$A$11:$CN$476,76,FALSE)</f>
        <v>346</v>
      </c>
      <c r="BY326" s="3">
        <f>VLOOKUP(A326,'BalanceSheet 15-8-19'!$A$11:$CN$476,77,FALSE)</f>
        <v>346</v>
      </c>
      <c r="BZ326" s="3">
        <f>VLOOKUP(A326,'BalanceSheet 15-8-19'!$A$11:$CN$476,78,FALSE)</f>
        <v>346</v>
      </c>
      <c r="CA326" s="3">
        <f>VLOOKUP(A326,'BalanceSheet 15-8-19'!$A$11:$CN$476,79,FALSE)</f>
        <v>346</v>
      </c>
      <c r="CB326" s="3">
        <f>VLOOKUP(A326,'BalanceSheet 15-8-19'!$A$11:$CN$476,80,FALSE)</f>
        <v>346</v>
      </c>
      <c r="CC326" s="3">
        <f>VLOOKUP(A326,'BalanceSheet 15-8-19'!$A$11:$CN$476,81,FALSE)</f>
        <v>346</v>
      </c>
      <c r="CD326" s="3">
        <f>VLOOKUP(A326,'BalanceSheet 15-8-19'!$A$11:$CN$476,82,FALSE)</f>
        <v>346</v>
      </c>
      <c r="CE326" s="3">
        <f>VLOOKUP(A326,'BalanceSheet 15-8-19'!$A$11:$CN$476,83,FALSE)</f>
        <v>346</v>
      </c>
      <c r="CF326" s="3">
        <f>VLOOKUP(A326,'BalanceSheet 15-8-19'!$A$11:$CN$476,84,FALSE)</f>
        <v>346</v>
      </c>
      <c r="CG326" s="3">
        <f>VLOOKUP(A326,'BalanceSheet 15-8-19'!$A$11:$CN$476,85,FALSE)</f>
        <v>346</v>
      </c>
      <c r="CH326" s="3">
        <f>VLOOKUP(A326,'BalanceSheet 15-8-19'!$A$11:$CN$476,86,FALSE)</f>
        <v>346</v>
      </c>
      <c r="CI326" s="3">
        <f>VLOOKUP(A326,'BalanceSheet 15-8-19'!$A$11:$CN$476,87,FALSE)</f>
        <v>346</v>
      </c>
      <c r="CJ326" s="3">
        <f>VLOOKUP(A326,'BalanceSheet 15-8-19'!$A$11:$CN$476,88,FALSE)</f>
        <v>346</v>
      </c>
      <c r="CK326" s="3">
        <f>VLOOKUP(A326,'BalanceSheet 15-8-19'!$A$11:$CN$476,89,FALSE)</f>
        <v>346</v>
      </c>
      <c r="CL326" s="3">
        <f>VLOOKUP(A326,'BalanceSheet 15-8-19'!$A$11:$CN$476,90,FALSE)</f>
        <v>346</v>
      </c>
      <c r="CM326" s="3">
        <f>VLOOKUP(A326,'BalanceSheet 15-8-19'!$A$11:$CN$476,91,FALSE)</f>
        <v>346</v>
      </c>
      <c r="CN326" s="3">
        <f>VLOOKUP(A326,'BalanceSheet 15-8-19'!$A$11:$CS$476,92,FALSE)</f>
        <v>346</v>
      </c>
      <c r="CO326" s="3">
        <f>VLOOKUP(A326,'BalanceSheet 15-8-19'!$A$11:$CS$476,93,FALSE)</f>
        <v>346</v>
      </c>
      <c r="CP326" s="3">
        <f>VLOOKUP(A326,'BalanceSheet 15-8-19'!$A$11:$CS$476,94,FALSE)</f>
        <v>346</v>
      </c>
      <c r="CQ326" s="3">
        <f>VLOOKUP(A326,'BalanceSheet 15-8-19'!$A$11:$CS$476,95,FALSE)</f>
        <v>346</v>
      </c>
      <c r="CR326" s="3">
        <f>VLOOKUP(A326,'BalanceSheet 15-8-19'!$A$11:$CS$476,96,FALSE)</f>
        <v>346</v>
      </c>
      <c r="CS326" s="3">
        <f t="shared" si="26"/>
        <v>30794</v>
      </c>
      <c r="CU326" s="19">
        <f>CS326-('BalanceSheet 15-8-19'!CS326-'BalanceSheet 15-8-19'!CV326-'BalanceSheet 15-8-19'!CW326)</f>
        <v>0</v>
      </c>
      <c r="CW326" s="132">
        <f t="shared" si="27"/>
        <v>9342</v>
      </c>
      <c r="CZ326" s="148">
        <f>HLOOKUP(A326,CJE!$I$5:$TV$2054,2050, FALSE)</f>
        <v>0</v>
      </c>
      <c r="DB326" s="148">
        <f t="shared" si="28"/>
        <v>21452</v>
      </c>
    </row>
    <row r="327" spans="1:106" x14ac:dyDescent="0.2">
      <c r="A327" s="3" t="str">
        <f>'BalanceSheet 15-8-19'!A327</f>
        <v>300-104-22 - Investments for Available for Sale: Eastventures</v>
      </c>
      <c r="B327" s="3">
        <f>VLOOKUP(A327,'BalanceSheet 15-8-19'!$A$11:$CN$476,2,FALSE)</f>
        <v>0</v>
      </c>
      <c r="C327" s="3">
        <f>VLOOKUP(A327,'BalanceSheet 15-8-19'!$A$11:$CN$476,3,FALSE)</f>
        <v>0</v>
      </c>
      <c r="D327" s="3">
        <f>VLOOKUP(A327,'BalanceSheet 15-8-19'!$A$11:$CN$476,4,FALSE)</f>
        <v>0</v>
      </c>
      <c r="E327" s="3">
        <f>VLOOKUP(A327,'BalanceSheet 15-8-19'!$A$11:$CN$476,5,FALSE)</f>
        <v>0</v>
      </c>
      <c r="F327" s="3">
        <f>VLOOKUP(A327,'BalanceSheet 15-8-19'!$A$11:$CN$476,6,FALSE)</f>
        <v>346</v>
      </c>
      <c r="G327" s="3">
        <f>VLOOKUP(A327,'BalanceSheet 15-8-19'!$A$11:$CN$476,7,FALSE)</f>
        <v>346</v>
      </c>
      <c r="H327" s="3">
        <f>VLOOKUP(A327,'BalanceSheet 15-8-19'!$A$11:$CN$476,8,FALSE)</f>
        <v>346</v>
      </c>
      <c r="I327" s="3">
        <f>VLOOKUP(A327,'BalanceSheet 15-8-19'!$A$11:$CN$476,9,FALSE)</f>
        <v>346</v>
      </c>
      <c r="J327" s="3"/>
      <c r="K327" s="3">
        <f>VLOOKUP(A327,'BalanceSheet 15-8-19'!$A$11:$CN$476,11,FALSE)</f>
        <v>346</v>
      </c>
      <c r="L327" s="3">
        <f>VLOOKUP(A327,'BalanceSheet 15-8-19'!$A$11:$CN$476,12,FALSE)</f>
        <v>346</v>
      </c>
      <c r="M327" s="3">
        <f>VLOOKUP(A327,'BalanceSheet 15-8-19'!$A$11:$CN$476,13,FALSE)</f>
        <v>346</v>
      </c>
      <c r="N327" s="3">
        <f>VLOOKUP(A327,'BalanceSheet 15-8-19'!$A$11:$CN$476,14,FALSE)</f>
        <v>346</v>
      </c>
      <c r="O327" s="3">
        <f>VLOOKUP(A327,'BalanceSheet 15-8-19'!$A$11:$CN$476,15,FALSE)</f>
        <v>346</v>
      </c>
      <c r="P327" s="3">
        <f>VLOOKUP(A327,'BalanceSheet 15-8-19'!$A$11:$CN$476,16,FALSE)</f>
        <v>346</v>
      </c>
      <c r="Q327" s="3">
        <f>VLOOKUP(A327,'BalanceSheet 15-8-19'!$A$11:$CN$476,17,FALSE)</f>
        <v>346</v>
      </c>
      <c r="R327" s="3">
        <f>VLOOKUP(A327,'BalanceSheet 15-8-19'!$A$11:$CN$476,18,FALSE)</f>
        <v>346</v>
      </c>
      <c r="S327" s="3">
        <f>VLOOKUP(A327,'BalanceSheet 15-8-19'!$A$11:$CN$476,19,FALSE)</f>
        <v>346</v>
      </c>
      <c r="T327" s="3">
        <f>VLOOKUP(A327,'BalanceSheet 15-8-19'!$A$11:$CN$476,20,FALSE)</f>
        <v>346</v>
      </c>
      <c r="U327" s="3">
        <f>VLOOKUP(A327,'BalanceSheet 15-8-19'!$A$11:$CN$476,21,FALSE)</f>
        <v>346</v>
      </c>
      <c r="V327" s="3">
        <f>VLOOKUP(A327,'BalanceSheet 15-8-19'!$A$11:$CN$476,22,FALSE)</f>
        <v>346</v>
      </c>
      <c r="W327" s="3">
        <f>VLOOKUP(A327,'BalanceSheet 15-8-19'!$A$11:$CN$476,23,FALSE)</f>
        <v>346</v>
      </c>
      <c r="X327" s="3">
        <f>VLOOKUP(A327,'BalanceSheet 15-8-19'!$A$11:$CN$476,24,FALSE)</f>
        <v>346</v>
      </c>
      <c r="Y327" s="3">
        <f>VLOOKUP(A327,'BalanceSheet 15-8-19'!$A$11:$CN$476,25,FALSE)</f>
        <v>346</v>
      </c>
      <c r="Z327" s="3">
        <f>VLOOKUP(A327,'BalanceSheet 15-8-19'!$A$11:$CN$476,26,FALSE)</f>
        <v>346</v>
      </c>
      <c r="AA327" s="3">
        <f>VLOOKUP(A327,'BalanceSheet 15-8-19'!$A$11:$CN$476,27,FALSE)</f>
        <v>346</v>
      </c>
      <c r="AB327" s="3">
        <f>VLOOKUP(A327,'BalanceSheet 15-8-19'!$A$11:$CN$476,28,FALSE)</f>
        <v>346</v>
      </c>
      <c r="AC327" s="3">
        <f>VLOOKUP(A327,'BalanceSheet 15-8-19'!$A$11:$CN$476,29,FALSE)</f>
        <v>346</v>
      </c>
      <c r="AD327" s="3">
        <f>VLOOKUP(A327,'BalanceSheet 15-8-19'!$A$11:$CN$476,30,FALSE)</f>
        <v>346</v>
      </c>
      <c r="AE327" s="3">
        <f>VLOOKUP(A327,'BalanceSheet 15-8-19'!$A$11:$CN$476,31,FALSE)</f>
        <v>346</v>
      </c>
      <c r="AF327" s="3">
        <f>VLOOKUP(A327,'BalanceSheet 15-8-19'!$A$11:$CN$476,32,FALSE)</f>
        <v>346</v>
      </c>
      <c r="AG327" s="3">
        <f>VLOOKUP(A327,'BalanceSheet 15-8-19'!$A$11:$CN$476,33,FALSE)</f>
        <v>346</v>
      </c>
      <c r="AH327" s="3">
        <f>VLOOKUP(A327,'BalanceSheet 15-8-19'!$A$11:$CN$476,34,FALSE)</f>
        <v>346</v>
      </c>
      <c r="AI327" s="3">
        <f>VLOOKUP(A327,'BalanceSheet 15-8-19'!$A$11:$CN$476,35,FALSE)</f>
        <v>346</v>
      </c>
      <c r="AJ327" s="3">
        <f>VLOOKUP(A327,'BalanceSheet 15-8-19'!$A$11:$CN$476,36,FALSE)</f>
        <v>346</v>
      </c>
      <c r="AK327" s="3">
        <f>VLOOKUP(A327,'BalanceSheet 15-8-19'!$A$11:$CN$476,37,FALSE)</f>
        <v>346</v>
      </c>
      <c r="AL327" s="3">
        <f>VLOOKUP(A327,'BalanceSheet 15-8-19'!$A$11:$CN$476,38,FALSE)</f>
        <v>346</v>
      </c>
      <c r="AM327" s="3">
        <f>VLOOKUP(A327,'BalanceSheet 15-8-19'!$A$11:$CN$476,39,FALSE)</f>
        <v>346</v>
      </c>
      <c r="AN327" s="3">
        <f>VLOOKUP(A327,'BalanceSheet 15-8-19'!$A$11:$CN$476,40,FALSE)</f>
        <v>346</v>
      </c>
      <c r="AO327" s="3">
        <f>VLOOKUP(A327,'BalanceSheet 15-8-19'!$A$11:$CN$476,41,FALSE)</f>
        <v>346</v>
      </c>
      <c r="AP327" s="3">
        <f>VLOOKUP(A327,'BalanceSheet 15-8-19'!$A$11:$CN$476,42,FALSE)</f>
        <v>346</v>
      </c>
      <c r="AQ327" s="3">
        <f>VLOOKUP(A327,'BalanceSheet 15-8-19'!$A$11:$CN$476,43,FALSE)</f>
        <v>346</v>
      </c>
      <c r="AR327" s="3">
        <f>VLOOKUP(A327,'BalanceSheet 15-8-19'!$A$11:$CN$476,44,FALSE)</f>
        <v>346</v>
      </c>
      <c r="AS327" s="3">
        <f>VLOOKUP(A327,'BalanceSheet 15-8-19'!$A$11:$CN$476,45,FALSE)</f>
        <v>346</v>
      </c>
      <c r="AT327" s="3">
        <f>VLOOKUP(A327,'BalanceSheet 15-8-19'!$A$11:$CN$476,46,FALSE)</f>
        <v>346</v>
      </c>
      <c r="AU327" s="3">
        <f>VLOOKUP(A327,'BalanceSheet 15-8-19'!$A$11:$CN$476,47,FALSE)</f>
        <v>346</v>
      </c>
      <c r="AV327" s="3">
        <f>VLOOKUP(A327,'BalanceSheet 15-8-19'!$A$11:$CN$476,48,FALSE)</f>
        <v>346</v>
      </c>
      <c r="AW327" s="3">
        <f>VLOOKUP(A327,'BalanceSheet 15-8-19'!$A$11:$CN$476,49,FALSE)</f>
        <v>346</v>
      </c>
      <c r="AX327" s="3">
        <f>VLOOKUP(A327,'BalanceSheet 15-8-19'!$A$11:$CN$476,50,FALSE)</f>
        <v>346</v>
      </c>
      <c r="AY327" s="3">
        <f>VLOOKUP(A327,'BalanceSheet 15-8-19'!$A$11:$CN$476,51,FALSE)</f>
        <v>346</v>
      </c>
      <c r="AZ327" s="3">
        <f>VLOOKUP(A327,'BalanceSheet 15-8-19'!$A$11:$CN$476,52,FALSE)</f>
        <v>346</v>
      </c>
      <c r="BA327" s="3">
        <f>VLOOKUP(A327,'BalanceSheet 15-8-19'!$A$11:$CN$476,53,FALSE)</f>
        <v>346</v>
      </c>
      <c r="BB327" s="3">
        <f>VLOOKUP(A327,'BalanceSheet 15-8-19'!$A$11:$CN$476,54,FALSE)</f>
        <v>346</v>
      </c>
      <c r="BC327" s="3">
        <f>VLOOKUP(A327,'BalanceSheet 15-8-19'!$A$11:$CN$476,55,FALSE)</f>
        <v>346</v>
      </c>
      <c r="BD327" s="3">
        <f>VLOOKUP(A327,'BalanceSheet 15-8-19'!$A$11:$CN$476,56,FALSE)</f>
        <v>346</v>
      </c>
      <c r="BE327" s="3">
        <f>VLOOKUP(A327,'BalanceSheet 15-8-19'!$A$11:$CN$476,57,FALSE)</f>
        <v>346</v>
      </c>
      <c r="BF327" s="3">
        <f>VLOOKUP(A327,'BalanceSheet 15-8-19'!$A$11:$CN$476,58,FALSE)</f>
        <v>346</v>
      </c>
      <c r="BG327" s="12">
        <f>VLOOKUP(A327,'BalanceSheet 15-8-19'!$A$11:$CN$476,59,FALSE)</f>
        <v>346</v>
      </c>
      <c r="BH327" s="3">
        <f>VLOOKUP(A327,'BalanceSheet 15-8-19'!$A$11:$CN$476,60,FALSE)</f>
        <v>346</v>
      </c>
      <c r="BI327" s="3">
        <f>VLOOKUP(A327,'BalanceSheet 15-8-19'!$A$11:$CN$476,61,FALSE)</f>
        <v>346</v>
      </c>
      <c r="BJ327" s="3">
        <f>VLOOKUP(A327,'BalanceSheet 15-8-19'!$A$11:$CN$476,62,FALSE)</f>
        <v>346</v>
      </c>
      <c r="BK327" s="3"/>
      <c r="BL327" s="3">
        <f>VLOOKUP(A327,'BalanceSheet 15-8-19'!$A$11:$CN$476,64,FALSE)</f>
        <v>346</v>
      </c>
      <c r="BM327" s="3">
        <f>VLOOKUP(A327,'BalanceSheet 15-8-19'!$A$11:$CN$476,65,FALSE)</f>
        <v>346</v>
      </c>
      <c r="BN327" s="3">
        <f>VLOOKUP(A327,'BalanceSheet 15-8-19'!$A$11:$CN$476,66,FALSE)</f>
        <v>346</v>
      </c>
      <c r="BO327" s="3">
        <f>VLOOKUP(A327,'BalanceSheet 15-8-19'!$A$11:$CN$476,67,FALSE)</f>
        <v>346</v>
      </c>
      <c r="BP327" s="3">
        <f>VLOOKUP(A327,'BalanceSheet 15-8-19'!$A$11:$CN$476,68,FALSE)</f>
        <v>346</v>
      </c>
      <c r="BQ327" s="3">
        <f>VLOOKUP(A327,'BalanceSheet 15-8-19'!$A$11:$CN$476,69,FALSE)</f>
        <v>346</v>
      </c>
      <c r="BR327" s="3">
        <f>VLOOKUP(A327,'BalanceSheet 15-8-19'!$A$11:$CN$476,70,FALSE)</f>
        <v>346</v>
      </c>
      <c r="BS327" s="3">
        <f>VLOOKUP(A327,'BalanceSheet 15-8-19'!$A$11:$CN$476,71,FALSE)</f>
        <v>346</v>
      </c>
      <c r="BT327" s="3">
        <f>VLOOKUP(A327,'BalanceSheet 15-8-19'!$A$11:$CN$476,72,FALSE)</f>
        <v>346</v>
      </c>
      <c r="BU327" s="3">
        <f>VLOOKUP(A327,'BalanceSheet 15-8-19'!$A$11:$CN$476,73,FALSE)</f>
        <v>346</v>
      </c>
      <c r="BV327" s="3">
        <f>VLOOKUP(A327,'BalanceSheet 15-8-19'!$A$11:$CN$476,74,FALSE)</f>
        <v>346</v>
      </c>
      <c r="BW327" s="3">
        <f>VLOOKUP(A327,'BalanceSheet 15-8-19'!$A$11:$CN$476,75,FALSE)</f>
        <v>346</v>
      </c>
      <c r="BX327" s="3">
        <f>VLOOKUP(A327,'BalanceSheet 15-8-19'!$A$11:$CN$476,76,FALSE)</f>
        <v>346</v>
      </c>
      <c r="BY327" s="3">
        <f>VLOOKUP(A327,'BalanceSheet 15-8-19'!$A$11:$CN$476,77,FALSE)</f>
        <v>346</v>
      </c>
      <c r="BZ327" s="3">
        <f>VLOOKUP(A327,'BalanceSheet 15-8-19'!$A$11:$CN$476,78,FALSE)</f>
        <v>346</v>
      </c>
      <c r="CA327" s="3">
        <f>VLOOKUP(A327,'BalanceSheet 15-8-19'!$A$11:$CN$476,79,FALSE)</f>
        <v>346</v>
      </c>
      <c r="CB327" s="3">
        <f>VLOOKUP(A327,'BalanceSheet 15-8-19'!$A$11:$CN$476,80,FALSE)</f>
        <v>346</v>
      </c>
      <c r="CC327" s="3">
        <f>VLOOKUP(A327,'BalanceSheet 15-8-19'!$A$11:$CN$476,81,FALSE)</f>
        <v>346</v>
      </c>
      <c r="CD327" s="3">
        <f>VLOOKUP(A327,'BalanceSheet 15-8-19'!$A$11:$CN$476,82,FALSE)</f>
        <v>346</v>
      </c>
      <c r="CE327" s="3">
        <f>VLOOKUP(A327,'BalanceSheet 15-8-19'!$A$11:$CN$476,83,FALSE)</f>
        <v>346</v>
      </c>
      <c r="CF327" s="3">
        <f>VLOOKUP(A327,'BalanceSheet 15-8-19'!$A$11:$CN$476,84,FALSE)</f>
        <v>346</v>
      </c>
      <c r="CG327" s="3">
        <f>VLOOKUP(A327,'BalanceSheet 15-8-19'!$A$11:$CN$476,85,FALSE)</f>
        <v>346</v>
      </c>
      <c r="CH327" s="3">
        <f>VLOOKUP(A327,'BalanceSheet 15-8-19'!$A$11:$CN$476,86,FALSE)</f>
        <v>346</v>
      </c>
      <c r="CI327" s="3">
        <f>VLOOKUP(A327,'BalanceSheet 15-8-19'!$A$11:$CN$476,87,FALSE)</f>
        <v>346</v>
      </c>
      <c r="CJ327" s="3">
        <f>VLOOKUP(A327,'BalanceSheet 15-8-19'!$A$11:$CN$476,88,FALSE)</f>
        <v>346</v>
      </c>
      <c r="CK327" s="3">
        <f>VLOOKUP(A327,'BalanceSheet 15-8-19'!$A$11:$CN$476,89,FALSE)</f>
        <v>346</v>
      </c>
      <c r="CL327" s="3">
        <f>VLOOKUP(A327,'BalanceSheet 15-8-19'!$A$11:$CN$476,90,FALSE)</f>
        <v>346</v>
      </c>
      <c r="CM327" s="3">
        <f>VLOOKUP(A327,'BalanceSheet 15-8-19'!$A$11:$CN$476,91,FALSE)</f>
        <v>346</v>
      </c>
      <c r="CN327" s="3">
        <f>VLOOKUP(A327,'BalanceSheet 15-8-19'!$A$11:$CS$476,92,FALSE)</f>
        <v>346</v>
      </c>
      <c r="CO327" s="3">
        <f>VLOOKUP(A327,'BalanceSheet 15-8-19'!$A$11:$CS$476,93,FALSE)</f>
        <v>346</v>
      </c>
      <c r="CP327" s="3">
        <f>VLOOKUP(A327,'BalanceSheet 15-8-19'!$A$11:$CS$476,94,FALSE)</f>
        <v>346</v>
      </c>
      <c r="CQ327" s="3">
        <f>VLOOKUP(A327,'BalanceSheet 15-8-19'!$A$11:$CS$476,95,FALSE)</f>
        <v>346</v>
      </c>
      <c r="CR327" s="3">
        <f>VLOOKUP(A327,'BalanceSheet 15-8-19'!$A$11:$CS$476,96,FALSE)</f>
        <v>346</v>
      </c>
      <c r="CS327" s="3">
        <f t="shared" si="26"/>
        <v>30794</v>
      </c>
      <c r="CU327" s="19">
        <f>CS327-('BalanceSheet 15-8-19'!CS327-'BalanceSheet 15-8-19'!CV327-'BalanceSheet 15-8-19'!CW327)</f>
        <v>0</v>
      </c>
      <c r="CW327" s="132">
        <f t="shared" si="27"/>
        <v>9342</v>
      </c>
      <c r="CZ327" s="148">
        <f>HLOOKUP(A327,CJE!$I$5:$TV$2054,2050, FALSE)</f>
        <v>0</v>
      </c>
      <c r="DB327" s="148">
        <f t="shared" si="28"/>
        <v>21452</v>
      </c>
    </row>
    <row r="328" spans="1:106" x14ac:dyDescent="0.2">
      <c r="A328" s="3" t="str">
        <f>'BalanceSheet 15-8-19'!A328</f>
        <v>300-104-23 - Investments for Available for sale: 500 TUKTUKS</v>
      </c>
      <c r="B328" s="3">
        <f>VLOOKUP(A328,'BalanceSheet 15-8-19'!$A$11:$CN$476,2,FALSE)</f>
        <v>0</v>
      </c>
      <c r="C328" s="3">
        <f>VLOOKUP(A328,'BalanceSheet 15-8-19'!$A$11:$CN$476,3,FALSE)</f>
        <v>0</v>
      </c>
      <c r="D328" s="3">
        <f>VLOOKUP(A328,'BalanceSheet 15-8-19'!$A$11:$CN$476,4,FALSE)</f>
        <v>0</v>
      </c>
      <c r="E328" s="3">
        <f>VLOOKUP(A328,'BalanceSheet 15-8-19'!$A$11:$CN$476,5,FALSE)</f>
        <v>0</v>
      </c>
      <c r="F328" s="3">
        <f>VLOOKUP(A328,'BalanceSheet 15-8-19'!$A$11:$CN$476,6,FALSE)</f>
        <v>3643</v>
      </c>
      <c r="G328" s="3">
        <f>VLOOKUP(A328,'BalanceSheet 15-8-19'!$A$11:$CN$476,7,FALSE)</f>
        <v>3643</v>
      </c>
      <c r="H328" s="3">
        <f>VLOOKUP(A328,'BalanceSheet 15-8-19'!$A$11:$CN$476,8,FALSE)</f>
        <v>3643</v>
      </c>
      <c r="I328" s="3">
        <f>VLOOKUP(A328,'BalanceSheet 15-8-19'!$A$11:$CN$476,9,FALSE)</f>
        <v>3643</v>
      </c>
      <c r="J328" s="3"/>
      <c r="K328" s="3">
        <f>VLOOKUP(A328,'BalanceSheet 15-8-19'!$A$11:$CN$476,11,FALSE)</f>
        <v>3643</v>
      </c>
      <c r="L328" s="3">
        <f>VLOOKUP(A328,'BalanceSheet 15-8-19'!$A$11:$CN$476,12,FALSE)</f>
        <v>3643</v>
      </c>
      <c r="M328" s="3">
        <f>VLOOKUP(A328,'BalanceSheet 15-8-19'!$A$11:$CN$476,13,FALSE)</f>
        <v>3643</v>
      </c>
      <c r="N328" s="3">
        <f>VLOOKUP(A328,'BalanceSheet 15-8-19'!$A$11:$CN$476,14,FALSE)</f>
        <v>3643</v>
      </c>
      <c r="O328" s="3">
        <f>VLOOKUP(A328,'BalanceSheet 15-8-19'!$A$11:$CN$476,15,FALSE)</f>
        <v>3643</v>
      </c>
      <c r="P328" s="3">
        <f>VLOOKUP(A328,'BalanceSheet 15-8-19'!$A$11:$CN$476,16,FALSE)</f>
        <v>3643</v>
      </c>
      <c r="Q328" s="3">
        <f>VLOOKUP(A328,'BalanceSheet 15-8-19'!$A$11:$CN$476,17,FALSE)</f>
        <v>3643</v>
      </c>
      <c r="R328" s="3">
        <f>VLOOKUP(A328,'BalanceSheet 15-8-19'!$A$11:$CN$476,18,FALSE)</f>
        <v>3643</v>
      </c>
      <c r="S328" s="3">
        <f>VLOOKUP(A328,'BalanceSheet 15-8-19'!$A$11:$CN$476,19,FALSE)</f>
        <v>3643</v>
      </c>
      <c r="T328" s="3">
        <f>VLOOKUP(A328,'BalanceSheet 15-8-19'!$A$11:$CN$476,20,FALSE)</f>
        <v>3643</v>
      </c>
      <c r="U328" s="3">
        <f>VLOOKUP(A328,'BalanceSheet 15-8-19'!$A$11:$CN$476,21,FALSE)</f>
        <v>3643</v>
      </c>
      <c r="V328" s="3">
        <f>VLOOKUP(A328,'BalanceSheet 15-8-19'!$A$11:$CN$476,22,FALSE)</f>
        <v>3643</v>
      </c>
      <c r="W328" s="3">
        <f>VLOOKUP(A328,'BalanceSheet 15-8-19'!$A$11:$CN$476,23,FALSE)</f>
        <v>3643</v>
      </c>
      <c r="X328" s="3">
        <f>VLOOKUP(A328,'BalanceSheet 15-8-19'!$A$11:$CN$476,24,FALSE)</f>
        <v>3643</v>
      </c>
      <c r="Y328" s="3">
        <f>VLOOKUP(A328,'BalanceSheet 15-8-19'!$A$11:$CN$476,25,FALSE)</f>
        <v>3643</v>
      </c>
      <c r="Z328" s="3">
        <f>VLOOKUP(A328,'BalanceSheet 15-8-19'!$A$11:$CN$476,26,FALSE)</f>
        <v>3643</v>
      </c>
      <c r="AA328" s="3">
        <f>VLOOKUP(A328,'BalanceSheet 15-8-19'!$A$11:$CN$476,27,FALSE)</f>
        <v>3643</v>
      </c>
      <c r="AB328" s="3">
        <f>VLOOKUP(A328,'BalanceSheet 15-8-19'!$A$11:$CN$476,28,FALSE)</f>
        <v>3643</v>
      </c>
      <c r="AC328" s="3">
        <f>VLOOKUP(A328,'BalanceSheet 15-8-19'!$A$11:$CN$476,29,FALSE)</f>
        <v>3643</v>
      </c>
      <c r="AD328" s="3">
        <f>VLOOKUP(A328,'BalanceSheet 15-8-19'!$A$11:$CN$476,30,FALSE)</f>
        <v>3643</v>
      </c>
      <c r="AE328" s="3">
        <f>VLOOKUP(A328,'BalanceSheet 15-8-19'!$A$11:$CN$476,31,FALSE)</f>
        <v>3643</v>
      </c>
      <c r="AF328" s="3">
        <f>VLOOKUP(A328,'BalanceSheet 15-8-19'!$A$11:$CN$476,32,FALSE)</f>
        <v>3643</v>
      </c>
      <c r="AG328" s="3">
        <f>VLOOKUP(A328,'BalanceSheet 15-8-19'!$A$11:$CN$476,33,FALSE)</f>
        <v>3643</v>
      </c>
      <c r="AH328" s="3">
        <f>VLOOKUP(A328,'BalanceSheet 15-8-19'!$A$11:$CN$476,34,FALSE)</f>
        <v>3643</v>
      </c>
      <c r="AI328" s="3">
        <f>VLOOKUP(A328,'BalanceSheet 15-8-19'!$A$11:$CN$476,35,FALSE)</f>
        <v>3643</v>
      </c>
      <c r="AJ328" s="3">
        <f>VLOOKUP(A328,'BalanceSheet 15-8-19'!$A$11:$CN$476,36,FALSE)</f>
        <v>3643</v>
      </c>
      <c r="AK328" s="3">
        <f>VLOOKUP(A328,'BalanceSheet 15-8-19'!$A$11:$CN$476,37,FALSE)</f>
        <v>3643</v>
      </c>
      <c r="AL328" s="3">
        <f>VLOOKUP(A328,'BalanceSheet 15-8-19'!$A$11:$CN$476,38,FALSE)</f>
        <v>3643</v>
      </c>
      <c r="AM328" s="3">
        <f>VLOOKUP(A328,'BalanceSheet 15-8-19'!$A$11:$CN$476,39,FALSE)</f>
        <v>3643</v>
      </c>
      <c r="AN328" s="3">
        <f>VLOOKUP(A328,'BalanceSheet 15-8-19'!$A$11:$CN$476,40,FALSE)</f>
        <v>3643</v>
      </c>
      <c r="AO328" s="3">
        <f>VLOOKUP(A328,'BalanceSheet 15-8-19'!$A$11:$CN$476,41,FALSE)</f>
        <v>3643</v>
      </c>
      <c r="AP328" s="3">
        <f>VLOOKUP(A328,'BalanceSheet 15-8-19'!$A$11:$CN$476,42,FALSE)</f>
        <v>3643</v>
      </c>
      <c r="AQ328" s="3">
        <f>VLOOKUP(A328,'BalanceSheet 15-8-19'!$A$11:$CN$476,43,FALSE)</f>
        <v>3643</v>
      </c>
      <c r="AR328" s="3">
        <f>VLOOKUP(A328,'BalanceSheet 15-8-19'!$A$11:$CN$476,44,FALSE)</f>
        <v>3643</v>
      </c>
      <c r="AS328" s="3">
        <f>VLOOKUP(A328,'BalanceSheet 15-8-19'!$A$11:$CN$476,45,FALSE)</f>
        <v>3643</v>
      </c>
      <c r="AT328" s="3">
        <f>VLOOKUP(A328,'BalanceSheet 15-8-19'!$A$11:$CN$476,46,FALSE)</f>
        <v>3643</v>
      </c>
      <c r="AU328" s="3">
        <f>VLOOKUP(A328,'BalanceSheet 15-8-19'!$A$11:$CN$476,47,FALSE)</f>
        <v>3643</v>
      </c>
      <c r="AV328" s="3">
        <f>VLOOKUP(A328,'BalanceSheet 15-8-19'!$A$11:$CN$476,48,FALSE)</f>
        <v>3643</v>
      </c>
      <c r="AW328" s="3">
        <f>VLOOKUP(A328,'BalanceSheet 15-8-19'!$A$11:$CN$476,49,FALSE)</f>
        <v>3643</v>
      </c>
      <c r="AX328" s="3">
        <f>VLOOKUP(A328,'BalanceSheet 15-8-19'!$A$11:$CN$476,50,FALSE)</f>
        <v>3643</v>
      </c>
      <c r="AY328" s="3">
        <f>VLOOKUP(A328,'BalanceSheet 15-8-19'!$A$11:$CN$476,51,FALSE)</f>
        <v>3643</v>
      </c>
      <c r="AZ328" s="3">
        <f>VLOOKUP(A328,'BalanceSheet 15-8-19'!$A$11:$CN$476,52,FALSE)</f>
        <v>3643</v>
      </c>
      <c r="BA328" s="3">
        <f>VLOOKUP(A328,'BalanceSheet 15-8-19'!$A$11:$CN$476,53,FALSE)</f>
        <v>3643</v>
      </c>
      <c r="BB328" s="3">
        <f>VLOOKUP(A328,'BalanceSheet 15-8-19'!$A$11:$CN$476,54,FALSE)</f>
        <v>3643</v>
      </c>
      <c r="BC328" s="3">
        <f>VLOOKUP(A328,'BalanceSheet 15-8-19'!$A$11:$CN$476,55,FALSE)</f>
        <v>3643</v>
      </c>
      <c r="BD328" s="3">
        <f>VLOOKUP(A328,'BalanceSheet 15-8-19'!$A$11:$CN$476,56,FALSE)</f>
        <v>3643</v>
      </c>
      <c r="BE328" s="3">
        <f>VLOOKUP(A328,'BalanceSheet 15-8-19'!$A$11:$CN$476,57,FALSE)</f>
        <v>3643</v>
      </c>
      <c r="BF328" s="3">
        <f>VLOOKUP(A328,'BalanceSheet 15-8-19'!$A$11:$CN$476,58,FALSE)</f>
        <v>3643</v>
      </c>
      <c r="BG328" s="12">
        <f>VLOOKUP(A328,'BalanceSheet 15-8-19'!$A$11:$CN$476,59,FALSE)</f>
        <v>3643</v>
      </c>
      <c r="BH328" s="3">
        <f>VLOOKUP(A328,'BalanceSheet 15-8-19'!$A$11:$CN$476,60,FALSE)</f>
        <v>3643</v>
      </c>
      <c r="BI328" s="3">
        <f>VLOOKUP(A328,'BalanceSheet 15-8-19'!$A$11:$CN$476,61,FALSE)</f>
        <v>3643</v>
      </c>
      <c r="BJ328" s="3">
        <f>VLOOKUP(A328,'BalanceSheet 15-8-19'!$A$11:$CN$476,62,FALSE)</f>
        <v>3643</v>
      </c>
      <c r="BK328" s="3"/>
      <c r="BL328" s="3">
        <f>VLOOKUP(A328,'BalanceSheet 15-8-19'!$A$11:$CN$476,64,FALSE)</f>
        <v>3643</v>
      </c>
      <c r="BM328" s="3">
        <f>VLOOKUP(A328,'BalanceSheet 15-8-19'!$A$11:$CN$476,65,FALSE)</f>
        <v>3643</v>
      </c>
      <c r="BN328" s="3">
        <f>VLOOKUP(A328,'BalanceSheet 15-8-19'!$A$11:$CN$476,66,FALSE)</f>
        <v>3643</v>
      </c>
      <c r="BO328" s="3">
        <f>VLOOKUP(A328,'BalanceSheet 15-8-19'!$A$11:$CN$476,67,FALSE)</f>
        <v>3643</v>
      </c>
      <c r="BP328" s="3">
        <f>VLOOKUP(A328,'BalanceSheet 15-8-19'!$A$11:$CN$476,68,FALSE)</f>
        <v>3643</v>
      </c>
      <c r="BQ328" s="3">
        <f>VLOOKUP(A328,'BalanceSheet 15-8-19'!$A$11:$CN$476,69,FALSE)</f>
        <v>3643</v>
      </c>
      <c r="BR328" s="3">
        <f>VLOOKUP(A328,'BalanceSheet 15-8-19'!$A$11:$CN$476,70,FALSE)</f>
        <v>3643</v>
      </c>
      <c r="BS328" s="3">
        <f>VLOOKUP(A328,'BalanceSheet 15-8-19'!$A$11:$CN$476,71,FALSE)</f>
        <v>3643</v>
      </c>
      <c r="BT328" s="3">
        <f>VLOOKUP(A328,'BalanceSheet 15-8-19'!$A$11:$CN$476,72,FALSE)</f>
        <v>3643</v>
      </c>
      <c r="BU328" s="3">
        <f>VLOOKUP(A328,'BalanceSheet 15-8-19'!$A$11:$CN$476,73,FALSE)</f>
        <v>3643</v>
      </c>
      <c r="BV328" s="3">
        <f>VLOOKUP(A328,'BalanceSheet 15-8-19'!$A$11:$CN$476,74,FALSE)</f>
        <v>3643</v>
      </c>
      <c r="BW328" s="3">
        <f>VLOOKUP(A328,'BalanceSheet 15-8-19'!$A$11:$CN$476,75,FALSE)</f>
        <v>3643</v>
      </c>
      <c r="BX328" s="3">
        <f>VLOOKUP(A328,'BalanceSheet 15-8-19'!$A$11:$CN$476,76,FALSE)</f>
        <v>3643</v>
      </c>
      <c r="BY328" s="3">
        <f>VLOOKUP(A328,'BalanceSheet 15-8-19'!$A$11:$CN$476,77,FALSE)</f>
        <v>3643</v>
      </c>
      <c r="BZ328" s="3">
        <f>VLOOKUP(A328,'BalanceSheet 15-8-19'!$A$11:$CN$476,78,FALSE)</f>
        <v>3643</v>
      </c>
      <c r="CA328" s="3">
        <f>VLOOKUP(A328,'BalanceSheet 15-8-19'!$A$11:$CN$476,79,FALSE)</f>
        <v>3643</v>
      </c>
      <c r="CB328" s="3">
        <f>VLOOKUP(A328,'BalanceSheet 15-8-19'!$A$11:$CN$476,80,FALSE)</f>
        <v>3643</v>
      </c>
      <c r="CC328" s="3">
        <f>VLOOKUP(A328,'BalanceSheet 15-8-19'!$A$11:$CN$476,81,FALSE)</f>
        <v>3643</v>
      </c>
      <c r="CD328" s="3">
        <f>VLOOKUP(A328,'BalanceSheet 15-8-19'!$A$11:$CN$476,82,FALSE)</f>
        <v>3643</v>
      </c>
      <c r="CE328" s="3">
        <f>VLOOKUP(A328,'BalanceSheet 15-8-19'!$A$11:$CN$476,83,FALSE)</f>
        <v>3643</v>
      </c>
      <c r="CF328" s="3">
        <f>VLOOKUP(A328,'BalanceSheet 15-8-19'!$A$11:$CN$476,84,FALSE)</f>
        <v>3643</v>
      </c>
      <c r="CG328" s="3">
        <f>VLOOKUP(A328,'BalanceSheet 15-8-19'!$A$11:$CN$476,85,FALSE)</f>
        <v>3643</v>
      </c>
      <c r="CH328" s="3">
        <f>VLOOKUP(A328,'BalanceSheet 15-8-19'!$A$11:$CN$476,86,FALSE)</f>
        <v>3643</v>
      </c>
      <c r="CI328" s="3">
        <f>VLOOKUP(A328,'BalanceSheet 15-8-19'!$A$11:$CN$476,87,FALSE)</f>
        <v>3643</v>
      </c>
      <c r="CJ328" s="3">
        <f>VLOOKUP(A328,'BalanceSheet 15-8-19'!$A$11:$CN$476,88,FALSE)</f>
        <v>3643</v>
      </c>
      <c r="CK328" s="3">
        <f>VLOOKUP(A328,'BalanceSheet 15-8-19'!$A$11:$CN$476,89,FALSE)</f>
        <v>3643</v>
      </c>
      <c r="CL328" s="3">
        <f>VLOOKUP(A328,'BalanceSheet 15-8-19'!$A$11:$CN$476,90,FALSE)</f>
        <v>3643</v>
      </c>
      <c r="CM328" s="3">
        <f>VLOOKUP(A328,'BalanceSheet 15-8-19'!$A$11:$CN$476,91,FALSE)</f>
        <v>3643</v>
      </c>
      <c r="CN328" s="3">
        <f>VLOOKUP(A328,'BalanceSheet 15-8-19'!$A$11:$CS$476,92,FALSE)</f>
        <v>3643</v>
      </c>
      <c r="CO328" s="3">
        <f>VLOOKUP(A328,'BalanceSheet 15-8-19'!$A$11:$CS$476,93,FALSE)</f>
        <v>3643</v>
      </c>
      <c r="CP328" s="3">
        <f>VLOOKUP(A328,'BalanceSheet 15-8-19'!$A$11:$CS$476,94,FALSE)</f>
        <v>3643</v>
      </c>
      <c r="CQ328" s="3">
        <f>VLOOKUP(A328,'BalanceSheet 15-8-19'!$A$11:$CS$476,95,FALSE)</f>
        <v>3643</v>
      </c>
      <c r="CR328" s="3">
        <f>VLOOKUP(A328,'BalanceSheet 15-8-19'!$A$11:$CS$476,96,FALSE)</f>
        <v>3643</v>
      </c>
      <c r="CS328" s="3">
        <f t="shared" si="26"/>
        <v>324227</v>
      </c>
      <c r="CU328" s="19">
        <f>CS328-('BalanceSheet 15-8-19'!CS328-'BalanceSheet 15-8-19'!CV328-'BalanceSheet 15-8-19'!CW328)</f>
        <v>0</v>
      </c>
      <c r="CW328" s="132">
        <f t="shared" si="27"/>
        <v>98361</v>
      </c>
      <c r="CZ328" s="148">
        <f>HLOOKUP(A328,CJE!$I$5:$TV$2054,2050, FALSE)</f>
        <v>0</v>
      </c>
      <c r="DB328" s="148">
        <f t="shared" si="28"/>
        <v>225866</v>
      </c>
    </row>
    <row r="329" spans="1:106" x14ac:dyDescent="0.2">
      <c r="A329" s="3" t="str">
        <f>'BalanceSheet 15-8-19'!A329</f>
        <v>300-104-24 - Flyspace</v>
      </c>
      <c r="B329" s="3">
        <f>VLOOKUP(A329,'BalanceSheet 15-8-19'!$A$11:$CN$476,2,FALSE)</f>
        <v>0</v>
      </c>
      <c r="C329" s="3">
        <f>VLOOKUP(A329,'BalanceSheet 15-8-19'!$A$11:$CN$476,3,FALSE)</f>
        <v>0</v>
      </c>
      <c r="D329" s="3">
        <f>VLOOKUP(A329,'BalanceSheet 15-8-19'!$A$11:$CN$476,4,FALSE)</f>
        <v>0</v>
      </c>
      <c r="E329" s="3">
        <f>VLOOKUP(A329,'BalanceSheet 15-8-19'!$A$11:$CN$476,5,FALSE)</f>
        <v>0</v>
      </c>
      <c r="F329" s="3">
        <f>VLOOKUP(A329,'BalanceSheet 15-8-19'!$A$11:$CN$476,6,FALSE)</f>
        <v>426</v>
      </c>
      <c r="G329" s="3">
        <f>VLOOKUP(A329,'BalanceSheet 15-8-19'!$A$11:$CN$476,7,FALSE)</f>
        <v>426</v>
      </c>
      <c r="H329" s="3">
        <f>VLOOKUP(A329,'BalanceSheet 15-8-19'!$A$11:$CN$476,8,FALSE)</f>
        <v>426</v>
      </c>
      <c r="I329" s="3">
        <f>VLOOKUP(A329,'BalanceSheet 15-8-19'!$A$11:$CN$476,9,FALSE)</f>
        <v>426</v>
      </c>
      <c r="J329" s="3"/>
      <c r="K329" s="3">
        <f>VLOOKUP(A329,'BalanceSheet 15-8-19'!$A$11:$CN$476,11,FALSE)</f>
        <v>426</v>
      </c>
      <c r="L329" s="3">
        <f>VLOOKUP(A329,'BalanceSheet 15-8-19'!$A$11:$CN$476,12,FALSE)</f>
        <v>426</v>
      </c>
      <c r="M329" s="3">
        <f>VLOOKUP(A329,'BalanceSheet 15-8-19'!$A$11:$CN$476,13,FALSE)</f>
        <v>426</v>
      </c>
      <c r="N329" s="3">
        <f>VLOOKUP(A329,'BalanceSheet 15-8-19'!$A$11:$CN$476,14,FALSE)</f>
        <v>426</v>
      </c>
      <c r="O329" s="3">
        <f>VLOOKUP(A329,'BalanceSheet 15-8-19'!$A$11:$CN$476,15,FALSE)</f>
        <v>426</v>
      </c>
      <c r="P329" s="3">
        <f>VLOOKUP(A329,'BalanceSheet 15-8-19'!$A$11:$CN$476,16,FALSE)</f>
        <v>426</v>
      </c>
      <c r="Q329" s="3">
        <f>VLOOKUP(A329,'BalanceSheet 15-8-19'!$A$11:$CN$476,17,FALSE)</f>
        <v>426</v>
      </c>
      <c r="R329" s="3">
        <f>VLOOKUP(A329,'BalanceSheet 15-8-19'!$A$11:$CN$476,18,FALSE)</f>
        <v>426</v>
      </c>
      <c r="S329" s="3">
        <f>VLOOKUP(A329,'BalanceSheet 15-8-19'!$A$11:$CN$476,19,FALSE)</f>
        <v>426</v>
      </c>
      <c r="T329" s="3">
        <f>VLOOKUP(A329,'BalanceSheet 15-8-19'!$A$11:$CN$476,20,FALSE)</f>
        <v>426</v>
      </c>
      <c r="U329" s="3">
        <f>VLOOKUP(A329,'BalanceSheet 15-8-19'!$A$11:$CN$476,21,FALSE)</f>
        <v>426</v>
      </c>
      <c r="V329" s="3">
        <f>VLOOKUP(A329,'BalanceSheet 15-8-19'!$A$11:$CN$476,22,FALSE)</f>
        <v>426</v>
      </c>
      <c r="W329" s="3">
        <f>VLOOKUP(A329,'BalanceSheet 15-8-19'!$A$11:$CN$476,23,FALSE)</f>
        <v>426</v>
      </c>
      <c r="X329" s="3">
        <f>VLOOKUP(A329,'BalanceSheet 15-8-19'!$A$11:$CN$476,24,FALSE)</f>
        <v>426</v>
      </c>
      <c r="Y329" s="3">
        <f>VLOOKUP(A329,'BalanceSheet 15-8-19'!$A$11:$CN$476,25,FALSE)</f>
        <v>426</v>
      </c>
      <c r="Z329" s="3">
        <f>VLOOKUP(A329,'BalanceSheet 15-8-19'!$A$11:$CN$476,26,FALSE)</f>
        <v>426</v>
      </c>
      <c r="AA329" s="3">
        <f>VLOOKUP(A329,'BalanceSheet 15-8-19'!$A$11:$CN$476,27,FALSE)</f>
        <v>426</v>
      </c>
      <c r="AB329" s="3">
        <f>VLOOKUP(A329,'BalanceSheet 15-8-19'!$A$11:$CN$476,28,FALSE)</f>
        <v>426</v>
      </c>
      <c r="AC329" s="3">
        <f>VLOOKUP(A329,'BalanceSheet 15-8-19'!$A$11:$CN$476,29,FALSE)</f>
        <v>426</v>
      </c>
      <c r="AD329" s="3">
        <f>VLOOKUP(A329,'BalanceSheet 15-8-19'!$A$11:$CN$476,30,FALSE)</f>
        <v>426</v>
      </c>
      <c r="AE329" s="3">
        <f>VLOOKUP(A329,'BalanceSheet 15-8-19'!$A$11:$CN$476,31,FALSE)</f>
        <v>426</v>
      </c>
      <c r="AF329" s="3">
        <f>VLOOKUP(A329,'BalanceSheet 15-8-19'!$A$11:$CN$476,32,FALSE)</f>
        <v>426</v>
      </c>
      <c r="AG329" s="3">
        <f>VLOOKUP(A329,'BalanceSheet 15-8-19'!$A$11:$CN$476,33,FALSE)</f>
        <v>426</v>
      </c>
      <c r="AH329" s="3">
        <f>VLOOKUP(A329,'BalanceSheet 15-8-19'!$A$11:$CN$476,34,FALSE)</f>
        <v>426</v>
      </c>
      <c r="AI329" s="3">
        <f>VLOOKUP(A329,'BalanceSheet 15-8-19'!$A$11:$CN$476,35,FALSE)</f>
        <v>426</v>
      </c>
      <c r="AJ329" s="3">
        <f>VLOOKUP(A329,'BalanceSheet 15-8-19'!$A$11:$CN$476,36,FALSE)</f>
        <v>426</v>
      </c>
      <c r="AK329" s="3">
        <f>VLOOKUP(A329,'BalanceSheet 15-8-19'!$A$11:$CN$476,37,FALSE)</f>
        <v>426</v>
      </c>
      <c r="AL329" s="3">
        <f>VLOOKUP(A329,'BalanceSheet 15-8-19'!$A$11:$CN$476,38,FALSE)</f>
        <v>426</v>
      </c>
      <c r="AM329" s="3">
        <f>VLOOKUP(A329,'BalanceSheet 15-8-19'!$A$11:$CN$476,39,FALSE)</f>
        <v>426</v>
      </c>
      <c r="AN329" s="3">
        <f>VLOOKUP(A329,'BalanceSheet 15-8-19'!$A$11:$CN$476,40,FALSE)</f>
        <v>426</v>
      </c>
      <c r="AO329" s="3">
        <f>VLOOKUP(A329,'BalanceSheet 15-8-19'!$A$11:$CN$476,41,FALSE)</f>
        <v>426</v>
      </c>
      <c r="AP329" s="3">
        <f>VLOOKUP(A329,'BalanceSheet 15-8-19'!$A$11:$CN$476,42,FALSE)</f>
        <v>426</v>
      </c>
      <c r="AQ329" s="3">
        <f>VLOOKUP(A329,'BalanceSheet 15-8-19'!$A$11:$CN$476,43,FALSE)</f>
        <v>426</v>
      </c>
      <c r="AR329" s="3">
        <f>VLOOKUP(A329,'BalanceSheet 15-8-19'!$A$11:$CN$476,44,FALSE)</f>
        <v>426</v>
      </c>
      <c r="AS329" s="3">
        <f>VLOOKUP(A329,'BalanceSheet 15-8-19'!$A$11:$CN$476,45,FALSE)</f>
        <v>426</v>
      </c>
      <c r="AT329" s="3">
        <f>VLOOKUP(A329,'BalanceSheet 15-8-19'!$A$11:$CN$476,46,FALSE)</f>
        <v>426</v>
      </c>
      <c r="AU329" s="3">
        <f>VLOOKUP(A329,'BalanceSheet 15-8-19'!$A$11:$CN$476,47,FALSE)</f>
        <v>426</v>
      </c>
      <c r="AV329" s="3">
        <f>VLOOKUP(A329,'BalanceSheet 15-8-19'!$A$11:$CN$476,48,FALSE)</f>
        <v>426</v>
      </c>
      <c r="AW329" s="3">
        <f>VLOOKUP(A329,'BalanceSheet 15-8-19'!$A$11:$CN$476,49,FALSE)</f>
        <v>426</v>
      </c>
      <c r="AX329" s="3">
        <f>VLOOKUP(A329,'BalanceSheet 15-8-19'!$A$11:$CN$476,50,FALSE)</f>
        <v>426</v>
      </c>
      <c r="AY329" s="3">
        <f>VLOOKUP(A329,'BalanceSheet 15-8-19'!$A$11:$CN$476,51,FALSE)</f>
        <v>426</v>
      </c>
      <c r="AZ329" s="3">
        <f>VLOOKUP(A329,'BalanceSheet 15-8-19'!$A$11:$CN$476,52,FALSE)</f>
        <v>426</v>
      </c>
      <c r="BA329" s="3">
        <f>VLOOKUP(A329,'BalanceSheet 15-8-19'!$A$11:$CN$476,53,FALSE)</f>
        <v>426</v>
      </c>
      <c r="BB329" s="3">
        <f>VLOOKUP(A329,'BalanceSheet 15-8-19'!$A$11:$CN$476,54,FALSE)</f>
        <v>426</v>
      </c>
      <c r="BC329" s="3">
        <f>VLOOKUP(A329,'BalanceSheet 15-8-19'!$A$11:$CN$476,55,FALSE)</f>
        <v>426</v>
      </c>
      <c r="BD329" s="3">
        <f>VLOOKUP(A329,'BalanceSheet 15-8-19'!$A$11:$CN$476,56,FALSE)</f>
        <v>426</v>
      </c>
      <c r="BE329" s="3">
        <f>VLOOKUP(A329,'BalanceSheet 15-8-19'!$A$11:$CN$476,57,FALSE)</f>
        <v>426</v>
      </c>
      <c r="BF329" s="3">
        <f>VLOOKUP(A329,'BalanceSheet 15-8-19'!$A$11:$CN$476,58,FALSE)</f>
        <v>426</v>
      </c>
      <c r="BG329" s="12">
        <f>VLOOKUP(A329,'BalanceSheet 15-8-19'!$A$11:$CN$476,59,FALSE)</f>
        <v>426</v>
      </c>
      <c r="BH329" s="3">
        <f>VLOOKUP(A329,'BalanceSheet 15-8-19'!$A$11:$CN$476,60,FALSE)</f>
        <v>426</v>
      </c>
      <c r="BI329" s="3">
        <f>VLOOKUP(A329,'BalanceSheet 15-8-19'!$A$11:$CN$476,61,FALSE)</f>
        <v>426</v>
      </c>
      <c r="BJ329" s="3">
        <f>VLOOKUP(A329,'BalanceSheet 15-8-19'!$A$11:$CN$476,62,FALSE)</f>
        <v>426</v>
      </c>
      <c r="BK329" s="3"/>
      <c r="BL329" s="3">
        <f>VLOOKUP(A329,'BalanceSheet 15-8-19'!$A$11:$CN$476,64,FALSE)</f>
        <v>426</v>
      </c>
      <c r="BM329" s="3">
        <f>VLOOKUP(A329,'BalanceSheet 15-8-19'!$A$11:$CN$476,65,FALSE)</f>
        <v>426</v>
      </c>
      <c r="BN329" s="3">
        <f>VLOOKUP(A329,'BalanceSheet 15-8-19'!$A$11:$CN$476,66,FALSE)</f>
        <v>426</v>
      </c>
      <c r="BO329" s="3">
        <f>VLOOKUP(A329,'BalanceSheet 15-8-19'!$A$11:$CN$476,67,FALSE)</f>
        <v>426</v>
      </c>
      <c r="BP329" s="3">
        <f>VLOOKUP(A329,'BalanceSheet 15-8-19'!$A$11:$CN$476,68,FALSE)</f>
        <v>426</v>
      </c>
      <c r="BQ329" s="3">
        <f>VLOOKUP(A329,'BalanceSheet 15-8-19'!$A$11:$CN$476,69,FALSE)</f>
        <v>426</v>
      </c>
      <c r="BR329" s="3">
        <f>VLOOKUP(A329,'BalanceSheet 15-8-19'!$A$11:$CN$476,70,FALSE)</f>
        <v>426</v>
      </c>
      <c r="BS329" s="3">
        <f>VLOOKUP(A329,'BalanceSheet 15-8-19'!$A$11:$CN$476,71,FALSE)</f>
        <v>426</v>
      </c>
      <c r="BT329" s="3">
        <f>VLOOKUP(A329,'BalanceSheet 15-8-19'!$A$11:$CN$476,72,FALSE)</f>
        <v>426</v>
      </c>
      <c r="BU329" s="3">
        <f>VLOOKUP(A329,'BalanceSheet 15-8-19'!$A$11:$CN$476,73,FALSE)</f>
        <v>426</v>
      </c>
      <c r="BV329" s="3">
        <f>VLOOKUP(A329,'BalanceSheet 15-8-19'!$A$11:$CN$476,74,FALSE)</f>
        <v>426</v>
      </c>
      <c r="BW329" s="3">
        <f>VLOOKUP(A329,'BalanceSheet 15-8-19'!$A$11:$CN$476,75,FALSE)</f>
        <v>426</v>
      </c>
      <c r="BX329" s="3">
        <f>VLOOKUP(A329,'BalanceSheet 15-8-19'!$A$11:$CN$476,76,FALSE)</f>
        <v>426</v>
      </c>
      <c r="BY329" s="3">
        <f>VLOOKUP(A329,'BalanceSheet 15-8-19'!$A$11:$CN$476,77,FALSE)</f>
        <v>426</v>
      </c>
      <c r="BZ329" s="3">
        <f>VLOOKUP(A329,'BalanceSheet 15-8-19'!$A$11:$CN$476,78,FALSE)</f>
        <v>426</v>
      </c>
      <c r="CA329" s="3">
        <f>VLOOKUP(A329,'BalanceSheet 15-8-19'!$A$11:$CN$476,79,FALSE)</f>
        <v>426</v>
      </c>
      <c r="CB329" s="3">
        <f>VLOOKUP(A329,'BalanceSheet 15-8-19'!$A$11:$CN$476,80,FALSE)</f>
        <v>426</v>
      </c>
      <c r="CC329" s="3">
        <f>VLOOKUP(A329,'BalanceSheet 15-8-19'!$A$11:$CN$476,81,FALSE)</f>
        <v>426</v>
      </c>
      <c r="CD329" s="3">
        <f>VLOOKUP(A329,'BalanceSheet 15-8-19'!$A$11:$CN$476,82,FALSE)</f>
        <v>426</v>
      </c>
      <c r="CE329" s="3">
        <f>VLOOKUP(A329,'BalanceSheet 15-8-19'!$A$11:$CN$476,83,FALSE)</f>
        <v>426</v>
      </c>
      <c r="CF329" s="3">
        <f>VLOOKUP(A329,'BalanceSheet 15-8-19'!$A$11:$CN$476,84,FALSE)</f>
        <v>426</v>
      </c>
      <c r="CG329" s="3">
        <f>VLOOKUP(A329,'BalanceSheet 15-8-19'!$A$11:$CN$476,85,FALSE)</f>
        <v>426</v>
      </c>
      <c r="CH329" s="3">
        <f>VLOOKUP(A329,'BalanceSheet 15-8-19'!$A$11:$CN$476,86,FALSE)</f>
        <v>426</v>
      </c>
      <c r="CI329" s="3">
        <f>VLOOKUP(A329,'BalanceSheet 15-8-19'!$A$11:$CN$476,87,FALSE)</f>
        <v>426</v>
      </c>
      <c r="CJ329" s="3">
        <f>VLOOKUP(A329,'BalanceSheet 15-8-19'!$A$11:$CN$476,88,FALSE)</f>
        <v>426</v>
      </c>
      <c r="CK329" s="3">
        <f>VLOOKUP(A329,'BalanceSheet 15-8-19'!$A$11:$CN$476,89,FALSE)</f>
        <v>426</v>
      </c>
      <c r="CL329" s="3">
        <f>VLOOKUP(A329,'BalanceSheet 15-8-19'!$A$11:$CN$476,90,FALSE)</f>
        <v>426</v>
      </c>
      <c r="CM329" s="3">
        <f>VLOOKUP(A329,'BalanceSheet 15-8-19'!$A$11:$CN$476,91,FALSE)</f>
        <v>426</v>
      </c>
      <c r="CN329" s="3">
        <f>VLOOKUP(A329,'BalanceSheet 15-8-19'!$A$11:$CS$476,92,FALSE)</f>
        <v>426</v>
      </c>
      <c r="CO329" s="3">
        <f>VLOOKUP(A329,'BalanceSheet 15-8-19'!$A$11:$CS$476,93,FALSE)</f>
        <v>426</v>
      </c>
      <c r="CP329" s="3">
        <f>VLOOKUP(A329,'BalanceSheet 15-8-19'!$A$11:$CS$476,94,FALSE)</f>
        <v>426</v>
      </c>
      <c r="CQ329" s="3">
        <f>VLOOKUP(A329,'BalanceSheet 15-8-19'!$A$11:$CS$476,95,FALSE)</f>
        <v>426</v>
      </c>
      <c r="CR329" s="3">
        <f>VLOOKUP(A329,'BalanceSheet 15-8-19'!$A$11:$CS$476,96,FALSE)</f>
        <v>426</v>
      </c>
      <c r="CS329" s="3">
        <f t="shared" si="26"/>
        <v>37914</v>
      </c>
      <c r="CU329" s="19">
        <f>CS329-('BalanceSheet 15-8-19'!CS329-'BalanceSheet 15-8-19'!CV329-'BalanceSheet 15-8-19'!CW329)</f>
        <v>0</v>
      </c>
      <c r="CW329" s="132">
        <f t="shared" si="27"/>
        <v>11502</v>
      </c>
      <c r="CZ329" s="148">
        <f>HLOOKUP(A329,CJE!$I$5:$TV$2054,2050, FALSE)</f>
        <v>0</v>
      </c>
      <c r="DB329" s="148">
        <f t="shared" si="28"/>
        <v>26412</v>
      </c>
    </row>
    <row r="330" spans="1:106" x14ac:dyDescent="0.2">
      <c r="A330" s="3" t="str">
        <f>'BalanceSheet 15-8-19'!A330</f>
        <v>300-104-27 - Hipflat</v>
      </c>
      <c r="B330" s="3">
        <f>VLOOKUP(A330,'BalanceSheet 15-8-19'!$A$11:$CN$476,2,FALSE)</f>
        <v>0</v>
      </c>
      <c r="C330" s="3">
        <f>VLOOKUP(A330,'BalanceSheet 15-8-19'!$A$11:$CN$476,3,FALSE)</f>
        <v>0</v>
      </c>
      <c r="D330" s="3">
        <f>VLOOKUP(A330,'BalanceSheet 15-8-19'!$A$11:$CN$476,4,FALSE)</f>
        <v>0</v>
      </c>
      <c r="E330" s="3">
        <f>VLOOKUP(A330,'BalanceSheet 15-8-19'!$A$11:$CN$476,5,FALSE)</f>
        <v>0</v>
      </c>
      <c r="F330" s="3">
        <f>VLOOKUP(A330,'BalanceSheet 15-8-19'!$A$11:$CN$476,6,FALSE)</f>
        <v>346</v>
      </c>
      <c r="G330" s="3">
        <f>VLOOKUP(A330,'BalanceSheet 15-8-19'!$A$11:$CN$476,7,FALSE)</f>
        <v>346</v>
      </c>
      <c r="H330" s="3">
        <f>VLOOKUP(A330,'BalanceSheet 15-8-19'!$A$11:$CN$476,8,FALSE)</f>
        <v>346</v>
      </c>
      <c r="I330" s="3">
        <f>VLOOKUP(A330,'BalanceSheet 15-8-19'!$A$11:$CN$476,9,FALSE)</f>
        <v>346</v>
      </c>
      <c r="J330" s="3"/>
      <c r="K330" s="3">
        <f>VLOOKUP(A330,'BalanceSheet 15-8-19'!$A$11:$CN$476,11,FALSE)</f>
        <v>346</v>
      </c>
      <c r="L330" s="3">
        <f>VLOOKUP(A330,'BalanceSheet 15-8-19'!$A$11:$CN$476,12,FALSE)</f>
        <v>346</v>
      </c>
      <c r="M330" s="3">
        <f>VLOOKUP(A330,'BalanceSheet 15-8-19'!$A$11:$CN$476,13,FALSE)</f>
        <v>346</v>
      </c>
      <c r="N330" s="3">
        <f>VLOOKUP(A330,'BalanceSheet 15-8-19'!$A$11:$CN$476,14,FALSE)</f>
        <v>346</v>
      </c>
      <c r="O330" s="3">
        <f>VLOOKUP(A330,'BalanceSheet 15-8-19'!$A$11:$CN$476,15,FALSE)</f>
        <v>346</v>
      </c>
      <c r="P330" s="3">
        <f>VLOOKUP(A330,'BalanceSheet 15-8-19'!$A$11:$CN$476,16,FALSE)</f>
        <v>346</v>
      </c>
      <c r="Q330" s="3">
        <f>VLOOKUP(A330,'BalanceSheet 15-8-19'!$A$11:$CN$476,17,FALSE)</f>
        <v>346</v>
      </c>
      <c r="R330" s="3">
        <f>VLOOKUP(A330,'BalanceSheet 15-8-19'!$A$11:$CN$476,18,FALSE)</f>
        <v>346</v>
      </c>
      <c r="S330" s="3">
        <f>VLOOKUP(A330,'BalanceSheet 15-8-19'!$A$11:$CN$476,19,FALSE)</f>
        <v>346</v>
      </c>
      <c r="T330" s="3">
        <f>VLOOKUP(A330,'BalanceSheet 15-8-19'!$A$11:$CN$476,20,FALSE)</f>
        <v>346</v>
      </c>
      <c r="U330" s="3">
        <f>VLOOKUP(A330,'BalanceSheet 15-8-19'!$A$11:$CN$476,21,FALSE)</f>
        <v>346</v>
      </c>
      <c r="V330" s="3">
        <f>VLOOKUP(A330,'BalanceSheet 15-8-19'!$A$11:$CN$476,22,FALSE)</f>
        <v>346</v>
      </c>
      <c r="W330" s="3">
        <f>VLOOKUP(A330,'BalanceSheet 15-8-19'!$A$11:$CN$476,23,FALSE)</f>
        <v>346</v>
      </c>
      <c r="X330" s="3">
        <f>VLOOKUP(A330,'BalanceSheet 15-8-19'!$A$11:$CN$476,24,FALSE)</f>
        <v>346</v>
      </c>
      <c r="Y330" s="3">
        <f>VLOOKUP(A330,'BalanceSheet 15-8-19'!$A$11:$CN$476,25,FALSE)</f>
        <v>346</v>
      </c>
      <c r="Z330" s="3">
        <f>VLOOKUP(A330,'BalanceSheet 15-8-19'!$A$11:$CN$476,26,FALSE)</f>
        <v>346</v>
      </c>
      <c r="AA330" s="3">
        <f>VLOOKUP(A330,'BalanceSheet 15-8-19'!$A$11:$CN$476,27,FALSE)</f>
        <v>346</v>
      </c>
      <c r="AB330" s="3">
        <f>VLOOKUP(A330,'BalanceSheet 15-8-19'!$A$11:$CN$476,28,FALSE)</f>
        <v>346</v>
      </c>
      <c r="AC330" s="3">
        <f>VLOOKUP(A330,'BalanceSheet 15-8-19'!$A$11:$CN$476,29,FALSE)</f>
        <v>346</v>
      </c>
      <c r="AD330" s="3">
        <f>VLOOKUP(A330,'BalanceSheet 15-8-19'!$A$11:$CN$476,30,FALSE)</f>
        <v>346</v>
      </c>
      <c r="AE330" s="3">
        <f>VLOOKUP(A330,'BalanceSheet 15-8-19'!$A$11:$CN$476,31,FALSE)</f>
        <v>346</v>
      </c>
      <c r="AF330" s="3">
        <f>VLOOKUP(A330,'BalanceSheet 15-8-19'!$A$11:$CN$476,32,FALSE)</f>
        <v>346</v>
      </c>
      <c r="AG330" s="3">
        <f>VLOOKUP(A330,'BalanceSheet 15-8-19'!$A$11:$CN$476,33,FALSE)</f>
        <v>346</v>
      </c>
      <c r="AH330" s="3">
        <f>VLOOKUP(A330,'BalanceSheet 15-8-19'!$A$11:$CN$476,34,FALSE)</f>
        <v>346</v>
      </c>
      <c r="AI330" s="3">
        <f>VLOOKUP(A330,'BalanceSheet 15-8-19'!$A$11:$CN$476,35,FALSE)</f>
        <v>346</v>
      </c>
      <c r="AJ330" s="3">
        <f>VLOOKUP(A330,'BalanceSheet 15-8-19'!$A$11:$CN$476,36,FALSE)</f>
        <v>346</v>
      </c>
      <c r="AK330" s="3">
        <f>VLOOKUP(A330,'BalanceSheet 15-8-19'!$A$11:$CN$476,37,FALSE)</f>
        <v>346</v>
      </c>
      <c r="AL330" s="3">
        <f>VLOOKUP(A330,'BalanceSheet 15-8-19'!$A$11:$CN$476,38,FALSE)</f>
        <v>346</v>
      </c>
      <c r="AM330" s="3">
        <f>VLOOKUP(A330,'BalanceSheet 15-8-19'!$A$11:$CN$476,39,FALSE)</f>
        <v>346</v>
      </c>
      <c r="AN330" s="3">
        <f>VLOOKUP(A330,'BalanceSheet 15-8-19'!$A$11:$CN$476,40,FALSE)</f>
        <v>346</v>
      </c>
      <c r="AO330" s="3">
        <f>VLOOKUP(A330,'BalanceSheet 15-8-19'!$A$11:$CN$476,41,FALSE)</f>
        <v>346</v>
      </c>
      <c r="AP330" s="3">
        <f>VLOOKUP(A330,'BalanceSheet 15-8-19'!$A$11:$CN$476,42,FALSE)</f>
        <v>346</v>
      </c>
      <c r="AQ330" s="3">
        <f>VLOOKUP(A330,'BalanceSheet 15-8-19'!$A$11:$CN$476,43,FALSE)</f>
        <v>346</v>
      </c>
      <c r="AR330" s="3">
        <f>VLOOKUP(A330,'BalanceSheet 15-8-19'!$A$11:$CN$476,44,FALSE)</f>
        <v>346</v>
      </c>
      <c r="AS330" s="3">
        <f>VLOOKUP(A330,'BalanceSheet 15-8-19'!$A$11:$CN$476,45,FALSE)</f>
        <v>346</v>
      </c>
      <c r="AT330" s="3">
        <f>VLOOKUP(A330,'BalanceSheet 15-8-19'!$A$11:$CN$476,46,FALSE)</f>
        <v>346</v>
      </c>
      <c r="AU330" s="3">
        <f>VLOOKUP(A330,'BalanceSheet 15-8-19'!$A$11:$CN$476,47,FALSE)</f>
        <v>346</v>
      </c>
      <c r="AV330" s="3">
        <f>VLOOKUP(A330,'BalanceSheet 15-8-19'!$A$11:$CN$476,48,FALSE)</f>
        <v>346</v>
      </c>
      <c r="AW330" s="3">
        <f>VLOOKUP(A330,'BalanceSheet 15-8-19'!$A$11:$CN$476,49,FALSE)</f>
        <v>346</v>
      </c>
      <c r="AX330" s="3">
        <f>VLOOKUP(A330,'BalanceSheet 15-8-19'!$A$11:$CN$476,50,FALSE)</f>
        <v>346</v>
      </c>
      <c r="AY330" s="3">
        <f>VLOOKUP(A330,'BalanceSheet 15-8-19'!$A$11:$CN$476,51,FALSE)</f>
        <v>346</v>
      </c>
      <c r="AZ330" s="3">
        <f>VLOOKUP(A330,'BalanceSheet 15-8-19'!$A$11:$CN$476,52,FALSE)</f>
        <v>346</v>
      </c>
      <c r="BA330" s="3">
        <f>VLOOKUP(A330,'BalanceSheet 15-8-19'!$A$11:$CN$476,53,FALSE)</f>
        <v>346</v>
      </c>
      <c r="BB330" s="3">
        <f>VLOOKUP(A330,'BalanceSheet 15-8-19'!$A$11:$CN$476,54,FALSE)</f>
        <v>346</v>
      </c>
      <c r="BC330" s="3">
        <f>VLOOKUP(A330,'BalanceSheet 15-8-19'!$A$11:$CN$476,55,FALSE)</f>
        <v>346</v>
      </c>
      <c r="BD330" s="3">
        <f>VLOOKUP(A330,'BalanceSheet 15-8-19'!$A$11:$CN$476,56,FALSE)</f>
        <v>346</v>
      </c>
      <c r="BE330" s="3">
        <f>VLOOKUP(A330,'BalanceSheet 15-8-19'!$A$11:$CN$476,57,FALSE)</f>
        <v>346</v>
      </c>
      <c r="BF330" s="3">
        <f>VLOOKUP(A330,'BalanceSheet 15-8-19'!$A$11:$CN$476,58,FALSE)</f>
        <v>346</v>
      </c>
      <c r="BG330" s="12">
        <f>VLOOKUP(A330,'BalanceSheet 15-8-19'!$A$11:$CN$476,59,FALSE)</f>
        <v>346</v>
      </c>
      <c r="BH330" s="3">
        <f>VLOOKUP(A330,'BalanceSheet 15-8-19'!$A$11:$CN$476,60,FALSE)</f>
        <v>346</v>
      </c>
      <c r="BI330" s="3">
        <f>VLOOKUP(A330,'BalanceSheet 15-8-19'!$A$11:$CN$476,61,FALSE)</f>
        <v>346</v>
      </c>
      <c r="BJ330" s="3">
        <f>VLOOKUP(A330,'BalanceSheet 15-8-19'!$A$11:$CN$476,62,FALSE)</f>
        <v>346</v>
      </c>
      <c r="BK330" s="3"/>
      <c r="BL330" s="3">
        <f>VLOOKUP(A330,'BalanceSheet 15-8-19'!$A$11:$CN$476,64,FALSE)</f>
        <v>346</v>
      </c>
      <c r="BM330" s="3">
        <f>VLOOKUP(A330,'BalanceSheet 15-8-19'!$A$11:$CN$476,65,FALSE)</f>
        <v>346</v>
      </c>
      <c r="BN330" s="3">
        <f>VLOOKUP(A330,'BalanceSheet 15-8-19'!$A$11:$CN$476,66,FALSE)</f>
        <v>346</v>
      </c>
      <c r="BO330" s="3">
        <f>VLOOKUP(A330,'BalanceSheet 15-8-19'!$A$11:$CN$476,67,FALSE)</f>
        <v>346</v>
      </c>
      <c r="BP330" s="3">
        <f>VLOOKUP(A330,'BalanceSheet 15-8-19'!$A$11:$CN$476,68,FALSE)</f>
        <v>346</v>
      </c>
      <c r="BQ330" s="3">
        <f>VLOOKUP(A330,'BalanceSheet 15-8-19'!$A$11:$CN$476,69,FALSE)</f>
        <v>346</v>
      </c>
      <c r="BR330" s="3">
        <f>VLOOKUP(A330,'BalanceSheet 15-8-19'!$A$11:$CN$476,70,FALSE)</f>
        <v>346</v>
      </c>
      <c r="BS330" s="3">
        <f>VLOOKUP(A330,'BalanceSheet 15-8-19'!$A$11:$CN$476,71,FALSE)</f>
        <v>346</v>
      </c>
      <c r="BT330" s="3">
        <f>VLOOKUP(A330,'BalanceSheet 15-8-19'!$A$11:$CN$476,72,FALSE)</f>
        <v>346</v>
      </c>
      <c r="BU330" s="3">
        <f>VLOOKUP(A330,'BalanceSheet 15-8-19'!$A$11:$CN$476,73,FALSE)</f>
        <v>346</v>
      </c>
      <c r="BV330" s="3">
        <f>VLOOKUP(A330,'BalanceSheet 15-8-19'!$A$11:$CN$476,74,FALSE)</f>
        <v>346</v>
      </c>
      <c r="BW330" s="3">
        <f>VLOOKUP(A330,'BalanceSheet 15-8-19'!$A$11:$CN$476,75,FALSE)</f>
        <v>346</v>
      </c>
      <c r="BX330" s="3">
        <f>VLOOKUP(A330,'BalanceSheet 15-8-19'!$A$11:$CN$476,76,FALSE)</f>
        <v>346</v>
      </c>
      <c r="BY330" s="3">
        <f>VLOOKUP(A330,'BalanceSheet 15-8-19'!$A$11:$CN$476,77,FALSE)</f>
        <v>346</v>
      </c>
      <c r="BZ330" s="3">
        <f>VLOOKUP(A330,'BalanceSheet 15-8-19'!$A$11:$CN$476,78,FALSE)</f>
        <v>346</v>
      </c>
      <c r="CA330" s="3">
        <f>VLOOKUP(A330,'BalanceSheet 15-8-19'!$A$11:$CN$476,79,FALSE)</f>
        <v>346</v>
      </c>
      <c r="CB330" s="3">
        <f>VLOOKUP(A330,'BalanceSheet 15-8-19'!$A$11:$CN$476,80,FALSE)</f>
        <v>346</v>
      </c>
      <c r="CC330" s="3">
        <f>VLOOKUP(A330,'BalanceSheet 15-8-19'!$A$11:$CN$476,81,FALSE)</f>
        <v>346</v>
      </c>
      <c r="CD330" s="3">
        <f>VLOOKUP(A330,'BalanceSheet 15-8-19'!$A$11:$CN$476,82,FALSE)</f>
        <v>346</v>
      </c>
      <c r="CE330" s="3">
        <f>VLOOKUP(A330,'BalanceSheet 15-8-19'!$A$11:$CN$476,83,FALSE)</f>
        <v>346</v>
      </c>
      <c r="CF330" s="3">
        <f>VLOOKUP(A330,'BalanceSheet 15-8-19'!$A$11:$CN$476,84,FALSE)</f>
        <v>346</v>
      </c>
      <c r="CG330" s="3">
        <f>VLOOKUP(A330,'BalanceSheet 15-8-19'!$A$11:$CN$476,85,FALSE)</f>
        <v>346</v>
      </c>
      <c r="CH330" s="3">
        <f>VLOOKUP(A330,'BalanceSheet 15-8-19'!$A$11:$CN$476,86,FALSE)</f>
        <v>346</v>
      </c>
      <c r="CI330" s="3">
        <f>VLOOKUP(A330,'BalanceSheet 15-8-19'!$A$11:$CN$476,87,FALSE)</f>
        <v>346</v>
      </c>
      <c r="CJ330" s="3">
        <f>VLOOKUP(A330,'BalanceSheet 15-8-19'!$A$11:$CN$476,88,FALSE)</f>
        <v>346</v>
      </c>
      <c r="CK330" s="3">
        <f>VLOOKUP(A330,'BalanceSheet 15-8-19'!$A$11:$CN$476,89,FALSE)</f>
        <v>346</v>
      </c>
      <c r="CL330" s="3">
        <f>VLOOKUP(A330,'BalanceSheet 15-8-19'!$A$11:$CN$476,90,FALSE)</f>
        <v>346</v>
      </c>
      <c r="CM330" s="3">
        <f>VLOOKUP(A330,'BalanceSheet 15-8-19'!$A$11:$CN$476,91,FALSE)</f>
        <v>346</v>
      </c>
      <c r="CN330" s="3">
        <f>VLOOKUP(A330,'BalanceSheet 15-8-19'!$A$11:$CS$476,92,FALSE)</f>
        <v>346</v>
      </c>
      <c r="CO330" s="3">
        <f>VLOOKUP(A330,'BalanceSheet 15-8-19'!$A$11:$CS$476,93,FALSE)</f>
        <v>346</v>
      </c>
      <c r="CP330" s="3">
        <f>VLOOKUP(A330,'BalanceSheet 15-8-19'!$A$11:$CS$476,94,FALSE)</f>
        <v>346</v>
      </c>
      <c r="CQ330" s="3">
        <f>VLOOKUP(A330,'BalanceSheet 15-8-19'!$A$11:$CS$476,95,FALSE)</f>
        <v>346</v>
      </c>
      <c r="CR330" s="3">
        <f>VLOOKUP(A330,'BalanceSheet 15-8-19'!$A$11:$CS$476,96,FALSE)</f>
        <v>346</v>
      </c>
      <c r="CS330" s="3">
        <f t="shared" si="26"/>
        <v>30794</v>
      </c>
      <c r="CU330" s="19">
        <f>CS330-('BalanceSheet 15-8-19'!CS330-'BalanceSheet 15-8-19'!CV330-'BalanceSheet 15-8-19'!CW330)</f>
        <v>0</v>
      </c>
      <c r="CW330" s="132">
        <f t="shared" si="27"/>
        <v>9342</v>
      </c>
      <c r="CZ330" s="148">
        <f>HLOOKUP(A330,CJE!$I$5:$TV$2054,2050, FALSE)</f>
        <v>0</v>
      </c>
      <c r="DB330" s="148">
        <f t="shared" si="28"/>
        <v>21452</v>
      </c>
    </row>
    <row r="331" spans="1:106" x14ac:dyDescent="0.2">
      <c r="A331" s="3" t="str">
        <f>'BalanceSheet 15-8-19'!A331</f>
        <v>300-104-28 - Glints</v>
      </c>
      <c r="B331" s="3">
        <f>VLOOKUP(A331,'BalanceSheet 15-8-19'!$A$11:$CN$476,2,FALSE)</f>
        <v>0</v>
      </c>
      <c r="C331" s="3">
        <f>VLOOKUP(A331,'BalanceSheet 15-8-19'!$A$11:$CN$476,3,FALSE)</f>
        <v>0</v>
      </c>
      <c r="D331" s="3">
        <f>VLOOKUP(A331,'BalanceSheet 15-8-19'!$A$11:$CN$476,4,FALSE)</f>
        <v>0</v>
      </c>
      <c r="E331" s="3">
        <f>VLOOKUP(A331,'BalanceSheet 15-8-19'!$A$11:$CN$476,5,FALSE)</f>
        <v>0</v>
      </c>
      <c r="F331" s="3">
        <f>VLOOKUP(A331,'BalanceSheet 15-8-19'!$A$11:$CN$476,6,FALSE)</f>
        <v>346</v>
      </c>
      <c r="G331" s="3">
        <f>VLOOKUP(A331,'BalanceSheet 15-8-19'!$A$11:$CN$476,7,FALSE)</f>
        <v>346</v>
      </c>
      <c r="H331" s="3">
        <f>VLOOKUP(A331,'BalanceSheet 15-8-19'!$A$11:$CN$476,8,FALSE)</f>
        <v>346</v>
      </c>
      <c r="I331" s="3">
        <f>VLOOKUP(A331,'BalanceSheet 15-8-19'!$A$11:$CN$476,9,FALSE)</f>
        <v>346</v>
      </c>
      <c r="J331" s="3"/>
      <c r="K331" s="3">
        <f>VLOOKUP(A331,'BalanceSheet 15-8-19'!$A$11:$CN$476,11,FALSE)</f>
        <v>346</v>
      </c>
      <c r="L331" s="3">
        <f>VLOOKUP(A331,'BalanceSheet 15-8-19'!$A$11:$CN$476,12,FALSE)</f>
        <v>346</v>
      </c>
      <c r="M331" s="3">
        <f>VLOOKUP(A331,'BalanceSheet 15-8-19'!$A$11:$CN$476,13,FALSE)</f>
        <v>346</v>
      </c>
      <c r="N331" s="3">
        <f>VLOOKUP(A331,'BalanceSheet 15-8-19'!$A$11:$CN$476,14,FALSE)</f>
        <v>346</v>
      </c>
      <c r="O331" s="3">
        <f>VLOOKUP(A331,'BalanceSheet 15-8-19'!$A$11:$CN$476,15,FALSE)</f>
        <v>346</v>
      </c>
      <c r="P331" s="3">
        <f>VLOOKUP(A331,'BalanceSheet 15-8-19'!$A$11:$CN$476,16,FALSE)</f>
        <v>346</v>
      </c>
      <c r="Q331" s="3">
        <f>VLOOKUP(A331,'BalanceSheet 15-8-19'!$A$11:$CN$476,17,FALSE)</f>
        <v>346</v>
      </c>
      <c r="R331" s="3">
        <f>VLOOKUP(A331,'BalanceSheet 15-8-19'!$A$11:$CN$476,18,FALSE)</f>
        <v>346</v>
      </c>
      <c r="S331" s="3">
        <f>VLOOKUP(A331,'BalanceSheet 15-8-19'!$A$11:$CN$476,19,FALSE)</f>
        <v>346</v>
      </c>
      <c r="T331" s="3">
        <f>VLOOKUP(A331,'BalanceSheet 15-8-19'!$A$11:$CN$476,20,FALSE)</f>
        <v>346</v>
      </c>
      <c r="U331" s="3">
        <f>VLOOKUP(A331,'BalanceSheet 15-8-19'!$A$11:$CN$476,21,FALSE)</f>
        <v>346</v>
      </c>
      <c r="V331" s="3">
        <f>VLOOKUP(A331,'BalanceSheet 15-8-19'!$A$11:$CN$476,22,FALSE)</f>
        <v>346</v>
      </c>
      <c r="W331" s="3">
        <f>VLOOKUP(A331,'BalanceSheet 15-8-19'!$A$11:$CN$476,23,FALSE)</f>
        <v>346</v>
      </c>
      <c r="X331" s="3">
        <f>VLOOKUP(A331,'BalanceSheet 15-8-19'!$A$11:$CN$476,24,FALSE)</f>
        <v>346</v>
      </c>
      <c r="Y331" s="3">
        <f>VLOOKUP(A331,'BalanceSheet 15-8-19'!$A$11:$CN$476,25,FALSE)</f>
        <v>346</v>
      </c>
      <c r="Z331" s="3">
        <f>VLOOKUP(A331,'BalanceSheet 15-8-19'!$A$11:$CN$476,26,FALSE)</f>
        <v>346</v>
      </c>
      <c r="AA331" s="3">
        <f>VLOOKUP(A331,'BalanceSheet 15-8-19'!$A$11:$CN$476,27,FALSE)</f>
        <v>346</v>
      </c>
      <c r="AB331" s="3">
        <f>VLOOKUP(A331,'BalanceSheet 15-8-19'!$A$11:$CN$476,28,FALSE)</f>
        <v>346</v>
      </c>
      <c r="AC331" s="3">
        <f>VLOOKUP(A331,'BalanceSheet 15-8-19'!$A$11:$CN$476,29,FALSE)</f>
        <v>346</v>
      </c>
      <c r="AD331" s="3">
        <f>VLOOKUP(A331,'BalanceSheet 15-8-19'!$A$11:$CN$476,30,FALSE)</f>
        <v>346</v>
      </c>
      <c r="AE331" s="3">
        <f>VLOOKUP(A331,'BalanceSheet 15-8-19'!$A$11:$CN$476,31,FALSE)</f>
        <v>346</v>
      </c>
      <c r="AF331" s="3">
        <f>VLOOKUP(A331,'BalanceSheet 15-8-19'!$A$11:$CN$476,32,FALSE)</f>
        <v>346</v>
      </c>
      <c r="AG331" s="3">
        <f>VLOOKUP(A331,'BalanceSheet 15-8-19'!$A$11:$CN$476,33,FALSE)</f>
        <v>346</v>
      </c>
      <c r="AH331" s="3">
        <f>VLOOKUP(A331,'BalanceSheet 15-8-19'!$A$11:$CN$476,34,FALSE)</f>
        <v>346</v>
      </c>
      <c r="AI331" s="3">
        <f>VLOOKUP(A331,'BalanceSheet 15-8-19'!$A$11:$CN$476,35,FALSE)</f>
        <v>346</v>
      </c>
      <c r="AJ331" s="3">
        <f>VLOOKUP(A331,'BalanceSheet 15-8-19'!$A$11:$CN$476,36,FALSE)</f>
        <v>346</v>
      </c>
      <c r="AK331" s="3">
        <f>VLOOKUP(A331,'BalanceSheet 15-8-19'!$A$11:$CN$476,37,FALSE)</f>
        <v>346</v>
      </c>
      <c r="AL331" s="3">
        <f>VLOOKUP(A331,'BalanceSheet 15-8-19'!$A$11:$CN$476,38,FALSE)</f>
        <v>346</v>
      </c>
      <c r="AM331" s="3">
        <f>VLOOKUP(A331,'BalanceSheet 15-8-19'!$A$11:$CN$476,39,FALSE)</f>
        <v>346</v>
      </c>
      <c r="AN331" s="3">
        <f>VLOOKUP(A331,'BalanceSheet 15-8-19'!$A$11:$CN$476,40,FALSE)</f>
        <v>346</v>
      </c>
      <c r="AO331" s="3">
        <f>VLOOKUP(A331,'BalanceSheet 15-8-19'!$A$11:$CN$476,41,FALSE)</f>
        <v>346</v>
      </c>
      <c r="AP331" s="3">
        <f>VLOOKUP(A331,'BalanceSheet 15-8-19'!$A$11:$CN$476,42,FALSE)</f>
        <v>346</v>
      </c>
      <c r="AQ331" s="3">
        <f>VLOOKUP(A331,'BalanceSheet 15-8-19'!$A$11:$CN$476,43,FALSE)</f>
        <v>346</v>
      </c>
      <c r="AR331" s="3">
        <f>VLOOKUP(A331,'BalanceSheet 15-8-19'!$A$11:$CN$476,44,FALSE)</f>
        <v>346</v>
      </c>
      <c r="AS331" s="3">
        <f>VLOOKUP(A331,'BalanceSheet 15-8-19'!$A$11:$CN$476,45,FALSE)</f>
        <v>346</v>
      </c>
      <c r="AT331" s="3">
        <f>VLOOKUP(A331,'BalanceSheet 15-8-19'!$A$11:$CN$476,46,FALSE)</f>
        <v>346</v>
      </c>
      <c r="AU331" s="3">
        <f>VLOOKUP(A331,'BalanceSheet 15-8-19'!$A$11:$CN$476,47,FALSE)</f>
        <v>346</v>
      </c>
      <c r="AV331" s="3">
        <f>VLOOKUP(A331,'BalanceSheet 15-8-19'!$A$11:$CN$476,48,FALSE)</f>
        <v>346</v>
      </c>
      <c r="AW331" s="3">
        <f>VLOOKUP(A331,'BalanceSheet 15-8-19'!$A$11:$CN$476,49,FALSE)</f>
        <v>346</v>
      </c>
      <c r="AX331" s="3">
        <f>VLOOKUP(A331,'BalanceSheet 15-8-19'!$A$11:$CN$476,50,FALSE)</f>
        <v>346</v>
      </c>
      <c r="AY331" s="3">
        <f>VLOOKUP(A331,'BalanceSheet 15-8-19'!$A$11:$CN$476,51,FALSE)</f>
        <v>346</v>
      </c>
      <c r="AZ331" s="3">
        <f>VLOOKUP(A331,'BalanceSheet 15-8-19'!$A$11:$CN$476,52,FALSE)</f>
        <v>346</v>
      </c>
      <c r="BA331" s="3">
        <f>VLOOKUP(A331,'BalanceSheet 15-8-19'!$A$11:$CN$476,53,FALSE)</f>
        <v>346</v>
      </c>
      <c r="BB331" s="3">
        <f>VLOOKUP(A331,'BalanceSheet 15-8-19'!$A$11:$CN$476,54,FALSE)</f>
        <v>346</v>
      </c>
      <c r="BC331" s="3">
        <f>VLOOKUP(A331,'BalanceSheet 15-8-19'!$A$11:$CN$476,55,FALSE)</f>
        <v>346</v>
      </c>
      <c r="BD331" s="3">
        <f>VLOOKUP(A331,'BalanceSheet 15-8-19'!$A$11:$CN$476,56,FALSE)</f>
        <v>346</v>
      </c>
      <c r="BE331" s="3">
        <f>VLOOKUP(A331,'BalanceSheet 15-8-19'!$A$11:$CN$476,57,FALSE)</f>
        <v>346</v>
      </c>
      <c r="BF331" s="3">
        <f>VLOOKUP(A331,'BalanceSheet 15-8-19'!$A$11:$CN$476,58,FALSE)</f>
        <v>346</v>
      </c>
      <c r="BG331" s="12">
        <f>VLOOKUP(A331,'BalanceSheet 15-8-19'!$A$11:$CN$476,59,FALSE)</f>
        <v>346</v>
      </c>
      <c r="BH331" s="3">
        <f>VLOOKUP(A331,'BalanceSheet 15-8-19'!$A$11:$CN$476,60,FALSE)</f>
        <v>346</v>
      </c>
      <c r="BI331" s="3">
        <f>VLOOKUP(A331,'BalanceSheet 15-8-19'!$A$11:$CN$476,61,FALSE)</f>
        <v>346</v>
      </c>
      <c r="BJ331" s="3">
        <f>VLOOKUP(A331,'BalanceSheet 15-8-19'!$A$11:$CN$476,62,FALSE)</f>
        <v>346</v>
      </c>
      <c r="BK331" s="3"/>
      <c r="BL331" s="3">
        <f>VLOOKUP(A331,'BalanceSheet 15-8-19'!$A$11:$CN$476,64,FALSE)</f>
        <v>346</v>
      </c>
      <c r="BM331" s="3">
        <f>VLOOKUP(A331,'BalanceSheet 15-8-19'!$A$11:$CN$476,65,FALSE)</f>
        <v>346</v>
      </c>
      <c r="BN331" s="3">
        <f>VLOOKUP(A331,'BalanceSheet 15-8-19'!$A$11:$CN$476,66,FALSE)</f>
        <v>346</v>
      </c>
      <c r="BO331" s="3">
        <f>VLOOKUP(A331,'BalanceSheet 15-8-19'!$A$11:$CN$476,67,FALSE)</f>
        <v>346</v>
      </c>
      <c r="BP331" s="3">
        <f>VLOOKUP(A331,'BalanceSheet 15-8-19'!$A$11:$CN$476,68,FALSE)</f>
        <v>346</v>
      </c>
      <c r="BQ331" s="3">
        <f>VLOOKUP(A331,'BalanceSheet 15-8-19'!$A$11:$CN$476,69,FALSE)</f>
        <v>346</v>
      </c>
      <c r="BR331" s="3">
        <f>VLOOKUP(A331,'BalanceSheet 15-8-19'!$A$11:$CN$476,70,FALSE)</f>
        <v>346</v>
      </c>
      <c r="BS331" s="3">
        <f>VLOOKUP(A331,'BalanceSheet 15-8-19'!$A$11:$CN$476,71,FALSE)</f>
        <v>346</v>
      </c>
      <c r="BT331" s="3">
        <f>VLOOKUP(A331,'BalanceSheet 15-8-19'!$A$11:$CN$476,72,FALSE)</f>
        <v>346</v>
      </c>
      <c r="BU331" s="3">
        <f>VLOOKUP(A331,'BalanceSheet 15-8-19'!$A$11:$CN$476,73,FALSE)</f>
        <v>346</v>
      </c>
      <c r="BV331" s="3">
        <f>VLOOKUP(A331,'BalanceSheet 15-8-19'!$A$11:$CN$476,74,FALSE)</f>
        <v>346</v>
      </c>
      <c r="BW331" s="3">
        <f>VLOOKUP(A331,'BalanceSheet 15-8-19'!$A$11:$CN$476,75,FALSE)</f>
        <v>346</v>
      </c>
      <c r="BX331" s="3">
        <f>VLOOKUP(A331,'BalanceSheet 15-8-19'!$A$11:$CN$476,76,FALSE)</f>
        <v>346</v>
      </c>
      <c r="BY331" s="3">
        <f>VLOOKUP(A331,'BalanceSheet 15-8-19'!$A$11:$CN$476,77,FALSE)</f>
        <v>346</v>
      </c>
      <c r="BZ331" s="3">
        <f>VLOOKUP(A331,'BalanceSheet 15-8-19'!$A$11:$CN$476,78,FALSE)</f>
        <v>346</v>
      </c>
      <c r="CA331" s="3">
        <f>VLOOKUP(A331,'BalanceSheet 15-8-19'!$A$11:$CN$476,79,FALSE)</f>
        <v>346</v>
      </c>
      <c r="CB331" s="3">
        <f>VLOOKUP(A331,'BalanceSheet 15-8-19'!$A$11:$CN$476,80,FALSE)</f>
        <v>346</v>
      </c>
      <c r="CC331" s="3">
        <f>VLOOKUP(A331,'BalanceSheet 15-8-19'!$A$11:$CN$476,81,FALSE)</f>
        <v>346</v>
      </c>
      <c r="CD331" s="3">
        <f>VLOOKUP(A331,'BalanceSheet 15-8-19'!$A$11:$CN$476,82,FALSE)</f>
        <v>346</v>
      </c>
      <c r="CE331" s="3">
        <f>VLOOKUP(A331,'BalanceSheet 15-8-19'!$A$11:$CN$476,83,FALSE)</f>
        <v>346</v>
      </c>
      <c r="CF331" s="3">
        <f>VLOOKUP(A331,'BalanceSheet 15-8-19'!$A$11:$CN$476,84,FALSE)</f>
        <v>346</v>
      </c>
      <c r="CG331" s="3">
        <f>VLOOKUP(A331,'BalanceSheet 15-8-19'!$A$11:$CN$476,85,FALSE)</f>
        <v>346</v>
      </c>
      <c r="CH331" s="3">
        <f>VLOOKUP(A331,'BalanceSheet 15-8-19'!$A$11:$CN$476,86,FALSE)</f>
        <v>346</v>
      </c>
      <c r="CI331" s="3">
        <f>VLOOKUP(A331,'BalanceSheet 15-8-19'!$A$11:$CN$476,87,FALSE)</f>
        <v>346</v>
      </c>
      <c r="CJ331" s="3">
        <f>VLOOKUP(A331,'BalanceSheet 15-8-19'!$A$11:$CN$476,88,FALSE)</f>
        <v>346</v>
      </c>
      <c r="CK331" s="3">
        <f>VLOOKUP(A331,'BalanceSheet 15-8-19'!$A$11:$CN$476,89,FALSE)</f>
        <v>346</v>
      </c>
      <c r="CL331" s="3">
        <f>VLOOKUP(A331,'BalanceSheet 15-8-19'!$A$11:$CN$476,90,FALSE)</f>
        <v>346</v>
      </c>
      <c r="CM331" s="3">
        <f>VLOOKUP(A331,'BalanceSheet 15-8-19'!$A$11:$CN$476,91,FALSE)</f>
        <v>346</v>
      </c>
      <c r="CN331" s="3">
        <f>VLOOKUP(A331,'BalanceSheet 15-8-19'!$A$11:$CS$476,92,FALSE)</f>
        <v>346</v>
      </c>
      <c r="CO331" s="3">
        <f>VLOOKUP(A331,'BalanceSheet 15-8-19'!$A$11:$CS$476,93,FALSE)</f>
        <v>346</v>
      </c>
      <c r="CP331" s="3">
        <f>VLOOKUP(A331,'BalanceSheet 15-8-19'!$A$11:$CS$476,94,FALSE)</f>
        <v>346</v>
      </c>
      <c r="CQ331" s="3">
        <f>VLOOKUP(A331,'BalanceSheet 15-8-19'!$A$11:$CS$476,95,FALSE)</f>
        <v>346</v>
      </c>
      <c r="CR331" s="3">
        <f>VLOOKUP(A331,'BalanceSheet 15-8-19'!$A$11:$CS$476,96,FALSE)</f>
        <v>346</v>
      </c>
      <c r="CS331" s="3">
        <f t="shared" si="26"/>
        <v>30794</v>
      </c>
      <c r="CU331" s="19">
        <f>CS331-('BalanceSheet 15-8-19'!CS331-'BalanceSheet 15-8-19'!CV331-'BalanceSheet 15-8-19'!CW331)</f>
        <v>0</v>
      </c>
      <c r="CW331" s="132">
        <f t="shared" si="27"/>
        <v>9342</v>
      </c>
      <c r="CZ331" s="148">
        <f>HLOOKUP(A331,CJE!$I$5:$TV$2054,2050, FALSE)</f>
        <v>0</v>
      </c>
      <c r="DB331" s="148">
        <f t="shared" si="28"/>
        <v>21452</v>
      </c>
    </row>
    <row r="332" spans="1:106" x14ac:dyDescent="0.2">
      <c r="A332" s="3" t="str">
        <f>'BalanceSheet 15-8-19'!A332</f>
        <v>300-104-29 - Cogi Cogi</v>
      </c>
      <c r="B332" s="3">
        <f>VLOOKUP(A332,'BalanceSheet 15-8-19'!$A$11:$CN$476,2,FALSE)</f>
        <v>0</v>
      </c>
      <c r="C332" s="3">
        <f>VLOOKUP(A332,'BalanceSheet 15-8-19'!$A$11:$CN$476,3,FALSE)</f>
        <v>0</v>
      </c>
      <c r="D332" s="3">
        <f>VLOOKUP(A332,'BalanceSheet 15-8-19'!$A$11:$CN$476,4,FALSE)</f>
        <v>0</v>
      </c>
      <c r="E332" s="3">
        <f>VLOOKUP(A332,'BalanceSheet 15-8-19'!$A$11:$CN$476,5,FALSE)</f>
        <v>0</v>
      </c>
      <c r="F332" s="3">
        <f>VLOOKUP(A332,'BalanceSheet 15-8-19'!$A$11:$CN$476,6,FALSE)</f>
        <v>346</v>
      </c>
      <c r="G332" s="3">
        <f>VLOOKUP(A332,'BalanceSheet 15-8-19'!$A$11:$CN$476,7,FALSE)</f>
        <v>346</v>
      </c>
      <c r="H332" s="3">
        <f>VLOOKUP(A332,'BalanceSheet 15-8-19'!$A$11:$CN$476,8,FALSE)</f>
        <v>346</v>
      </c>
      <c r="I332" s="3">
        <f>VLOOKUP(A332,'BalanceSheet 15-8-19'!$A$11:$CN$476,9,FALSE)</f>
        <v>346</v>
      </c>
      <c r="J332" s="3"/>
      <c r="K332" s="3">
        <f>VLOOKUP(A332,'BalanceSheet 15-8-19'!$A$11:$CN$476,11,FALSE)</f>
        <v>346</v>
      </c>
      <c r="L332" s="3">
        <f>VLOOKUP(A332,'BalanceSheet 15-8-19'!$A$11:$CN$476,12,FALSE)</f>
        <v>346</v>
      </c>
      <c r="M332" s="3">
        <f>VLOOKUP(A332,'BalanceSheet 15-8-19'!$A$11:$CN$476,13,FALSE)</f>
        <v>346</v>
      </c>
      <c r="N332" s="3">
        <f>VLOOKUP(A332,'BalanceSheet 15-8-19'!$A$11:$CN$476,14,FALSE)</f>
        <v>346</v>
      </c>
      <c r="O332" s="3">
        <f>VLOOKUP(A332,'BalanceSheet 15-8-19'!$A$11:$CN$476,15,FALSE)</f>
        <v>346</v>
      </c>
      <c r="P332" s="3">
        <f>VLOOKUP(A332,'BalanceSheet 15-8-19'!$A$11:$CN$476,16,FALSE)</f>
        <v>346</v>
      </c>
      <c r="Q332" s="3">
        <f>VLOOKUP(A332,'BalanceSheet 15-8-19'!$A$11:$CN$476,17,FALSE)</f>
        <v>346</v>
      </c>
      <c r="R332" s="3">
        <f>VLOOKUP(A332,'BalanceSheet 15-8-19'!$A$11:$CN$476,18,FALSE)</f>
        <v>346</v>
      </c>
      <c r="S332" s="3">
        <f>VLOOKUP(A332,'BalanceSheet 15-8-19'!$A$11:$CN$476,19,FALSE)</f>
        <v>346</v>
      </c>
      <c r="T332" s="3">
        <f>VLOOKUP(A332,'BalanceSheet 15-8-19'!$A$11:$CN$476,20,FALSE)</f>
        <v>346</v>
      </c>
      <c r="U332" s="3">
        <f>VLOOKUP(A332,'BalanceSheet 15-8-19'!$A$11:$CN$476,21,FALSE)</f>
        <v>346</v>
      </c>
      <c r="V332" s="3">
        <f>VLOOKUP(A332,'BalanceSheet 15-8-19'!$A$11:$CN$476,22,FALSE)</f>
        <v>346</v>
      </c>
      <c r="W332" s="3">
        <f>VLOOKUP(A332,'BalanceSheet 15-8-19'!$A$11:$CN$476,23,FALSE)</f>
        <v>346</v>
      </c>
      <c r="X332" s="3">
        <f>VLOOKUP(A332,'BalanceSheet 15-8-19'!$A$11:$CN$476,24,FALSE)</f>
        <v>346</v>
      </c>
      <c r="Y332" s="3">
        <f>VLOOKUP(A332,'BalanceSheet 15-8-19'!$A$11:$CN$476,25,FALSE)</f>
        <v>346</v>
      </c>
      <c r="Z332" s="3">
        <f>VLOOKUP(A332,'BalanceSheet 15-8-19'!$A$11:$CN$476,26,FALSE)</f>
        <v>346</v>
      </c>
      <c r="AA332" s="3">
        <f>VLOOKUP(A332,'BalanceSheet 15-8-19'!$A$11:$CN$476,27,FALSE)</f>
        <v>346</v>
      </c>
      <c r="AB332" s="3">
        <f>VLOOKUP(A332,'BalanceSheet 15-8-19'!$A$11:$CN$476,28,FALSE)</f>
        <v>346</v>
      </c>
      <c r="AC332" s="3">
        <f>VLOOKUP(A332,'BalanceSheet 15-8-19'!$A$11:$CN$476,29,FALSE)</f>
        <v>346</v>
      </c>
      <c r="AD332" s="3">
        <f>VLOOKUP(A332,'BalanceSheet 15-8-19'!$A$11:$CN$476,30,FALSE)</f>
        <v>346</v>
      </c>
      <c r="AE332" s="3">
        <f>VLOOKUP(A332,'BalanceSheet 15-8-19'!$A$11:$CN$476,31,FALSE)</f>
        <v>346</v>
      </c>
      <c r="AF332" s="3">
        <f>VLOOKUP(A332,'BalanceSheet 15-8-19'!$A$11:$CN$476,32,FALSE)</f>
        <v>346</v>
      </c>
      <c r="AG332" s="3">
        <f>VLOOKUP(A332,'BalanceSheet 15-8-19'!$A$11:$CN$476,33,FALSE)</f>
        <v>346</v>
      </c>
      <c r="AH332" s="3">
        <f>VLOOKUP(A332,'BalanceSheet 15-8-19'!$A$11:$CN$476,34,FALSE)</f>
        <v>346</v>
      </c>
      <c r="AI332" s="3">
        <f>VLOOKUP(A332,'BalanceSheet 15-8-19'!$A$11:$CN$476,35,FALSE)</f>
        <v>346</v>
      </c>
      <c r="AJ332" s="3">
        <f>VLOOKUP(A332,'BalanceSheet 15-8-19'!$A$11:$CN$476,36,FALSE)</f>
        <v>346</v>
      </c>
      <c r="AK332" s="3">
        <f>VLOOKUP(A332,'BalanceSheet 15-8-19'!$A$11:$CN$476,37,FALSE)</f>
        <v>346</v>
      </c>
      <c r="AL332" s="3">
        <f>VLOOKUP(A332,'BalanceSheet 15-8-19'!$A$11:$CN$476,38,FALSE)</f>
        <v>346</v>
      </c>
      <c r="AM332" s="3">
        <f>VLOOKUP(A332,'BalanceSheet 15-8-19'!$A$11:$CN$476,39,FALSE)</f>
        <v>346</v>
      </c>
      <c r="AN332" s="3">
        <f>VLOOKUP(A332,'BalanceSheet 15-8-19'!$A$11:$CN$476,40,FALSE)</f>
        <v>346</v>
      </c>
      <c r="AO332" s="3">
        <f>VLOOKUP(A332,'BalanceSheet 15-8-19'!$A$11:$CN$476,41,FALSE)</f>
        <v>346</v>
      </c>
      <c r="AP332" s="3">
        <f>VLOOKUP(A332,'BalanceSheet 15-8-19'!$A$11:$CN$476,42,FALSE)</f>
        <v>346</v>
      </c>
      <c r="AQ332" s="3">
        <f>VLOOKUP(A332,'BalanceSheet 15-8-19'!$A$11:$CN$476,43,FALSE)</f>
        <v>346</v>
      </c>
      <c r="AR332" s="3">
        <f>VLOOKUP(A332,'BalanceSheet 15-8-19'!$A$11:$CN$476,44,FALSE)</f>
        <v>346</v>
      </c>
      <c r="AS332" s="3">
        <f>VLOOKUP(A332,'BalanceSheet 15-8-19'!$A$11:$CN$476,45,FALSE)</f>
        <v>346</v>
      </c>
      <c r="AT332" s="3">
        <f>VLOOKUP(A332,'BalanceSheet 15-8-19'!$A$11:$CN$476,46,FALSE)</f>
        <v>346</v>
      </c>
      <c r="AU332" s="3">
        <f>VLOOKUP(A332,'BalanceSheet 15-8-19'!$A$11:$CN$476,47,FALSE)</f>
        <v>346</v>
      </c>
      <c r="AV332" s="3">
        <f>VLOOKUP(A332,'BalanceSheet 15-8-19'!$A$11:$CN$476,48,FALSE)</f>
        <v>346</v>
      </c>
      <c r="AW332" s="3">
        <f>VLOOKUP(A332,'BalanceSheet 15-8-19'!$A$11:$CN$476,49,FALSE)</f>
        <v>346</v>
      </c>
      <c r="AX332" s="3">
        <f>VLOOKUP(A332,'BalanceSheet 15-8-19'!$A$11:$CN$476,50,FALSE)</f>
        <v>346</v>
      </c>
      <c r="AY332" s="3">
        <f>VLOOKUP(A332,'BalanceSheet 15-8-19'!$A$11:$CN$476,51,FALSE)</f>
        <v>346</v>
      </c>
      <c r="AZ332" s="3">
        <f>VLOOKUP(A332,'BalanceSheet 15-8-19'!$A$11:$CN$476,52,FALSE)</f>
        <v>346</v>
      </c>
      <c r="BA332" s="3">
        <f>VLOOKUP(A332,'BalanceSheet 15-8-19'!$A$11:$CN$476,53,FALSE)</f>
        <v>346</v>
      </c>
      <c r="BB332" s="3">
        <f>VLOOKUP(A332,'BalanceSheet 15-8-19'!$A$11:$CN$476,54,FALSE)</f>
        <v>346</v>
      </c>
      <c r="BC332" s="3">
        <f>VLOOKUP(A332,'BalanceSheet 15-8-19'!$A$11:$CN$476,55,FALSE)</f>
        <v>346</v>
      </c>
      <c r="BD332" s="3">
        <f>VLOOKUP(A332,'BalanceSheet 15-8-19'!$A$11:$CN$476,56,FALSE)</f>
        <v>346</v>
      </c>
      <c r="BE332" s="3">
        <f>VLOOKUP(A332,'BalanceSheet 15-8-19'!$A$11:$CN$476,57,FALSE)</f>
        <v>346</v>
      </c>
      <c r="BF332" s="3">
        <f>VLOOKUP(A332,'BalanceSheet 15-8-19'!$A$11:$CN$476,58,FALSE)</f>
        <v>346</v>
      </c>
      <c r="BG332" s="12">
        <f>VLOOKUP(A332,'BalanceSheet 15-8-19'!$A$11:$CN$476,59,FALSE)</f>
        <v>346</v>
      </c>
      <c r="BH332" s="3">
        <f>VLOOKUP(A332,'BalanceSheet 15-8-19'!$A$11:$CN$476,60,FALSE)</f>
        <v>346</v>
      </c>
      <c r="BI332" s="3">
        <f>VLOOKUP(A332,'BalanceSheet 15-8-19'!$A$11:$CN$476,61,FALSE)</f>
        <v>346</v>
      </c>
      <c r="BJ332" s="3">
        <f>VLOOKUP(A332,'BalanceSheet 15-8-19'!$A$11:$CN$476,62,FALSE)</f>
        <v>346</v>
      </c>
      <c r="BK332" s="3"/>
      <c r="BL332" s="3">
        <f>VLOOKUP(A332,'BalanceSheet 15-8-19'!$A$11:$CN$476,64,FALSE)</f>
        <v>346</v>
      </c>
      <c r="BM332" s="3">
        <f>VLOOKUP(A332,'BalanceSheet 15-8-19'!$A$11:$CN$476,65,FALSE)</f>
        <v>346</v>
      </c>
      <c r="BN332" s="3">
        <f>VLOOKUP(A332,'BalanceSheet 15-8-19'!$A$11:$CN$476,66,FALSE)</f>
        <v>346</v>
      </c>
      <c r="BO332" s="3">
        <f>VLOOKUP(A332,'BalanceSheet 15-8-19'!$A$11:$CN$476,67,FALSE)</f>
        <v>346</v>
      </c>
      <c r="BP332" s="3">
        <f>VLOOKUP(A332,'BalanceSheet 15-8-19'!$A$11:$CN$476,68,FALSE)</f>
        <v>346</v>
      </c>
      <c r="BQ332" s="3">
        <f>VLOOKUP(A332,'BalanceSheet 15-8-19'!$A$11:$CN$476,69,FALSE)</f>
        <v>346</v>
      </c>
      <c r="BR332" s="3">
        <f>VLOOKUP(A332,'BalanceSheet 15-8-19'!$A$11:$CN$476,70,FALSE)</f>
        <v>346</v>
      </c>
      <c r="BS332" s="3">
        <f>VLOOKUP(A332,'BalanceSheet 15-8-19'!$A$11:$CN$476,71,FALSE)</f>
        <v>346</v>
      </c>
      <c r="BT332" s="3">
        <f>VLOOKUP(A332,'BalanceSheet 15-8-19'!$A$11:$CN$476,72,FALSE)</f>
        <v>346</v>
      </c>
      <c r="BU332" s="3">
        <f>VLOOKUP(A332,'BalanceSheet 15-8-19'!$A$11:$CN$476,73,FALSE)</f>
        <v>346</v>
      </c>
      <c r="BV332" s="3">
        <f>VLOOKUP(A332,'BalanceSheet 15-8-19'!$A$11:$CN$476,74,FALSE)</f>
        <v>346</v>
      </c>
      <c r="BW332" s="3">
        <f>VLOOKUP(A332,'BalanceSheet 15-8-19'!$A$11:$CN$476,75,FALSE)</f>
        <v>346</v>
      </c>
      <c r="BX332" s="3">
        <f>VLOOKUP(A332,'BalanceSheet 15-8-19'!$A$11:$CN$476,76,FALSE)</f>
        <v>346</v>
      </c>
      <c r="BY332" s="3">
        <f>VLOOKUP(A332,'BalanceSheet 15-8-19'!$A$11:$CN$476,77,FALSE)</f>
        <v>346</v>
      </c>
      <c r="BZ332" s="3">
        <f>VLOOKUP(A332,'BalanceSheet 15-8-19'!$A$11:$CN$476,78,FALSE)</f>
        <v>346</v>
      </c>
      <c r="CA332" s="3">
        <f>VLOOKUP(A332,'BalanceSheet 15-8-19'!$A$11:$CN$476,79,FALSE)</f>
        <v>346</v>
      </c>
      <c r="CB332" s="3">
        <f>VLOOKUP(A332,'BalanceSheet 15-8-19'!$A$11:$CN$476,80,FALSE)</f>
        <v>346</v>
      </c>
      <c r="CC332" s="3">
        <f>VLOOKUP(A332,'BalanceSheet 15-8-19'!$A$11:$CN$476,81,FALSE)</f>
        <v>346</v>
      </c>
      <c r="CD332" s="3">
        <f>VLOOKUP(A332,'BalanceSheet 15-8-19'!$A$11:$CN$476,82,FALSE)</f>
        <v>346</v>
      </c>
      <c r="CE332" s="3">
        <f>VLOOKUP(A332,'BalanceSheet 15-8-19'!$A$11:$CN$476,83,FALSE)</f>
        <v>346</v>
      </c>
      <c r="CF332" s="3">
        <f>VLOOKUP(A332,'BalanceSheet 15-8-19'!$A$11:$CN$476,84,FALSE)</f>
        <v>346</v>
      </c>
      <c r="CG332" s="3">
        <f>VLOOKUP(A332,'BalanceSheet 15-8-19'!$A$11:$CN$476,85,FALSE)</f>
        <v>346</v>
      </c>
      <c r="CH332" s="3">
        <f>VLOOKUP(A332,'BalanceSheet 15-8-19'!$A$11:$CN$476,86,FALSE)</f>
        <v>346</v>
      </c>
      <c r="CI332" s="3">
        <f>VLOOKUP(A332,'BalanceSheet 15-8-19'!$A$11:$CN$476,87,FALSE)</f>
        <v>346</v>
      </c>
      <c r="CJ332" s="3">
        <f>VLOOKUP(A332,'BalanceSheet 15-8-19'!$A$11:$CN$476,88,FALSE)</f>
        <v>346</v>
      </c>
      <c r="CK332" s="3">
        <f>VLOOKUP(A332,'BalanceSheet 15-8-19'!$A$11:$CN$476,89,FALSE)</f>
        <v>346</v>
      </c>
      <c r="CL332" s="3">
        <f>VLOOKUP(A332,'BalanceSheet 15-8-19'!$A$11:$CN$476,90,FALSE)</f>
        <v>346</v>
      </c>
      <c r="CM332" s="3">
        <f>VLOOKUP(A332,'BalanceSheet 15-8-19'!$A$11:$CN$476,91,FALSE)</f>
        <v>346</v>
      </c>
      <c r="CN332" s="3">
        <f>VLOOKUP(A332,'BalanceSheet 15-8-19'!$A$11:$CS$476,92,FALSE)</f>
        <v>346</v>
      </c>
      <c r="CO332" s="3">
        <f>VLOOKUP(A332,'BalanceSheet 15-8-19'!$A$11:$CS$476,93,FALSE)</f>
        <v>346</v>
      </c>
      <c r="CP332" s="3">
        <f>VLOOKUP(A332,'BalanceSheet 15-8-19'!$A$11:$CS$476,94,FALSE)</f>
        <v>346</v>
      </c>
      <c r="CQ332" s="3">
        <f>VLOOKUP(A332,'BalanceSheet 15-8-19'!$A$11:$CS$476,95,FALSE)</f>
        <v>346</v>
      </c>
      <c r="CR332" s="3">
        <f>VLOOKUP(A332,'BalanceSheet 15-8-19'!$A$11:$CS$476,96,FALSE)</f>
        <v>346</v>
      </c>
      <c r="CS332" s="3">
        <f t="shared" si="26"/>
        <v>30794</v>
      </c>
      <c r="CU332" s="19">
        <f>CS332-('BalanceSheet 15-8-19'!CS332-'BalanceSheet 15-8-19'!CV332-'BalanceSheet 15-8-19'!CW332)</f>
        <v>0</v>
      </c>
      <c r="CW332" s="132">
        <f t="shared" si="27"/>
        <v>9342</v>
      </c>
      <c r="CZ332" s="148">
        <f>HLOOKUP(A332,CJE!$I$5:$TV$2054,2050, FALSE)</f>
        <v>0</v>
      </c>
      <c r="DB332" s="148">
        <f t="shared" si="28"/>
        <v>21452</v>
      </c>
    </row>
    <row r="333" spans="1:106" x14ac:dyDescent="0.2">
      <c r="A333" s="3" t="str">
        <f>'BalanceSheet 15-8-19'!A333</f>
        <v>300-104-30 - Outland</v>
      </c>
      <c r="B333" s="3">
        <f>VLOOKUP(A333,'BalanceSheet 15-8-19'!$A$11:$CN$476,2,FALSE)</f>
        <v>0</v>
      </c>
      <c r="C333" s="3">
        <f>VLOOKUP(A333,'BalanceSheet 15-8-19'!$A$11:$CN$476,3,FALSE)</f>
        <v>0</v>
      </c>
      <c r="D333" s="3">
        <f>VLOOKUP(A333,'BalanceSheet 15-8-19'!$A$11:$CN$476,4,FALSE)</f>
        <v>0</v>
      </c>
      <c r="E333" s="3">
        <f>VLOOKUP(A333,'BalanceSheet 15-8-19'!$A$11:$CN$476,5,FALSE)</f>
        <v>0</v>
      </c>
      <c r="F333" s="3">
        <f>VLOOKUP(A333,'BalanceSheet 15-8-19'!$A$11:$CN$476,6,FALSE)</f>
        <v>346</v>
      </c>
      <c r="G333" s="3">
        <f>VLOOKUP(A333,'BalanceSheet 15-8-19'!$A$11:$CN$476,7,FALSE)</f>
        <v>346</v>
      </c>
      <c r="H333" s="3">
        <f>VLOOKUP(A333,'BalanceSheet 15-8-19'!$A$11:$CN$476,8,FALSE)</f>
        <v>346</v>
      </c>
      <c r="I333" s="3">
        <f>VLOOKUP(A333,'BalanceSheet 15-8-19'!$A$11:$CN$476,9,FALSE)</f>
        <v>346</v>
      </c>
      <c r="J333" s="3"/>
      <c r="K333" s="3">
        <f>VLOOKUP(A333,'BalanceSheet 15-8-19'!$A$11:$CN$476,11,FALSE)</f>
        <v>346</v>
      </c>
      <c r="L333" s="3">
        <f>VLOOKUP(A333,'BalanceSheet 15-8-19'!$A$11:$CN$476,12,FALSE)</f>
        <v>346</v>
      </c>
      <c r="M333" s="3">
        <f>VLOOKUP(A333,'BalanceSheet 15-8-19'!$A$11:$CN$476,13,FALSE)</f>
        <v>346</v>
      </c>
      <c r="N333" s="3">
        <f>VLOOKUP(A333,'BalanceSheet 15-8-19'!$A$11:$CN$476,14,FALSE)</f>
        <v>346</v>
      </c>
      <c r="O333" s="3">
        <f>VLOOKUP(A333,'BalanceSheet 15-8-19'!$A$11:$CN$476,15,FALSE)</f>
        <v>346</v>
      </c>
      <c r="P333" s="3">
        <f>VLOOKUP(A333,'BalanceSheet 15-8-19'!$A$11:$CN$476,16,FALSE)</f>
        <v>346</v>
      </c>
      <c r="Q333" s="3">
        <f>VLOOKUP(A333,'BalanceSheet 15-8-19'!$A$11:$CN$476,17,FALSE)</f>
        <v>346</v>
      </c>
      <c r="R333" s="3">
        <f>VLOOKUP(A333,'BalanceSheet 15-8-19'!$A$11:$CN$476,18,FALSE)</f>
        <v>346</v>
      </c>
      <c r="S333" s="3">
        <f>VLOOKUP(A333,'BalanceSheet 15-8-19'!$A$11:$CN$476,19,FALSE)</f>
        <v>346</v>
      </c>
      <c r="T333" s="3">
        <f>VLOOKUP(A333,'BalanceSheet 15-8-19'!$A$11:$CN$476,20,FALSE)</f>
        <v>346</v>
      </c>
      <c r="U333" s="3">
        <f>VLOOKUP(A333,'BalanceSheet 15-8-19'!$A$11:$CN$476,21,FALSE)</f>
        <v>346</v>
      </c>
      <c r="V333" s="3">
        <f>VLOOKUP(A333,'BalanceSheet 15-8-19'!$A$11:$CN$476,22,FALSE)</f>
        <v>346</v>
      </c>
      <c r="W333" s="3">
        <f>VLOOKUP(A333,'BalanceSheet 15-8-19'!$A$11:$CN$476,23,FALSE)</f>
        <v>346</v>
      </c>
      <c r="X333" s="3">
        <f>VLOOKUP(A333,'BalanceSheet 15-8-19'!$A$11:$CN$476,24,FALSE)</f>
        <v>346</v>
      </c>
      <c r="Y333" s="3">
        <f>VLOOKUP(A333,'BalanceSheet 15-8-19'!$A$11:$CN$476,25,FALSE)</f>
        <v>346</v>
      </c>
      <c r="Z333" s="3">
        <f>VLOOKUP(A333,'BalanceSheet 15-8-19'!$A$11:$CN$476,26,FALSE)</f>
        <v>346</v>
      </c>
      <c r="AA333" s="3">
        <f>VLOOKUP(A333,'BalanceSheet 15-8-19'!$A$11:$CN$476,27,FALSE)</f>
        <v>346</v>
      </c>
      <c r="AB333" s="3">
        <f>VLOOKUP(A333,'BalanceSheet 15-8-19'!$A$11:$CN$476,28,FALSE)</f>
        <v>346</v>
      </c>
      <c r="AC333" s="3">
        <f>VLOOKUP(A333,'BalanceSheet 15-8-19'!$A$11:$CN$476,29,FALSE)</f>
        <v>346</v>
      </c>
      <c r="AD333" s="3">
        <f>VLOOKUP(A333,'BalanceSheet 15-8-19'!$A$11:$CN$476,30,FALSE)</f>
        <v>346</v>
      </c>
      <c r="AE333" s="3">
        <f>VLOOKUP(A333,'BalanceSheet 15-8-19'!$A$11:$CN$476,31,FALSE)</f>
        <v>346</v>
      </c>
      <c r="AF333" s="3">
        <f>VLOOKUP(A333,'BalanceSheet 15-8-19'!$A$11:$CN$476,32,FALSE)</f>
        <v>346</v>
      </c>
      <c r="AG333" s="3">
        <f>VLOOKUP(A333,'BalanceSheet 15-8-19'!$A$11:$CN$476,33,FALSE)</f>
        <v>346</v>
      </c>
      <c r="AH333" s="3">
        <f>VLOOKUP(A333,'BalanceSheet 15-8-19'!$A$11:$CN$476,34,FALSE)</f>
        <v>346</v>
      </c>
      <c r="AI333" s="3">
        <f>VLOOKUP(A333,'BalanceSheet 15-8-19'!$A$11:$CN$476,35,FALSE)</f>
        <v>346</v>
      </c>
      <c r="AJ333" s="3">
        <f>VLOOKUP(A333,'BalanceSheet 15-8-19'!$A$11:$CN$476,36,FALSE)</f>
        <v>346</v>
      </c>
      <c r="AK333" s="3">
        <f>VLOOKUP(A333,'BalanceSheet 15-8-19'!$A$11:$CN$476,37,FALSE)</f>
        <v>346</v>
      </c>
      <c r="AL333" s="3">
        <f>VLOOKUP(A333,'BalanceSheet 15-8-19'!$A$11:$CN$476,38,FALSE)</f>
        <v>346</v>
      </c>
      <c r="AM333" s="3">
        <f>VLOOKUP(A333,'BalanceSheet 15-8-19'!$A$11:$CN$476,39,FALSE)</f>
        <v>346</v>
      </c>
      <c r="AN333" s="3">
        <f>VLOOKUP(A333,'BalanceSheet 15-8-19'!$A$11:$CN$476,40,FALSE)</f>
        <v>346</v>
      </c>
      <c r="AO333" s="3">
        <f>VLOOKUP(A333,'BalanceSheet 15-8-19'!$A$11:$CN$476,41,FALSE)</f>
        <v>346</v>
      </c>
      <c r="AP333" s="3">
        <f>VLOOKUP(A333,'BalanceSheet 15-8-19'!$A$11:$CN$476,42,FALSE)</f>
        <v>346</v>
      </c>
      <c r="AQ333" s="3">
        <f>VLOOKUP(A333,'BalanceSheet 15-8-19'!$A$11:$CN$476,43,FALSE)</f>
        <v>346</v>
      </c>
      <c r="AR333" s="3">
        <f>VLOOKUP(A333,'BalanceSheet 15-8-19'!$A$11:$CN$476,44,FALSE)</f>
        <v>346</v>
      </c>
      <c r="AS333" s="3">
        <f>VLOOKUP(A333,'BalanceSheet 15-8-19'!$A$11:$CN$476,45,FALSE)</f>
        <v>346</v>
      </c>
      <c r="AT333" s="3">
        <f>VLOOKUP(A333,'BalanceSheet 15-8-19'!$A$11:$CN$476,46,FALSE)</f>
        <v>346</v>
      </c>
      <c r="AU333" s="3">
        <f>VLOOKUP(A333,'BalanceSheet 15-8-19'!$A$11:$CN$476,47,FALSE)</f>
        <v>346</v>
      </c>
      <c r="AV333" s="3">
        <f>VLOOKUP(A333,'BalanceSheet 15-8-19'!$A$11:$CN$476,48,FALSE)</f>
        <v>346</v>
      </c>
      <c r="AW333" s="3">
        <f>VLOOKUP(A333,'BalanceSheet 15-8-19'!$A$11:$CN$476,49,FALSE)</f>
        <v>346</v>
      </c>
      <c r="AX333" s="3">
        <f>VLOOKUP(A333,'BalanceSheet 15-8-19'!$A$11:$CN$476,50,FALSE)</f>
        <v>346</v>
      </c>
      <c r="AY333" s="3">
        <f>VLOOKUP(A333,'BalanceSheet 15-8-19'!$A$11:$CN$476,51,FALSE)</f>
        <v>346</v>
      </c>
      <c r="AZ333" s="3">
        <f>VLOOKUP(A333,'BalanceSheet 15-8-19'!$A$11:$CN$476,52,FALSE)</f>
        <v>346</v>
      </c>
      <c r="BA333" s="3">
        <f>VLOOKUP(A333,'BalanceSheet 15-8-19'!$A$11:$CN$476,53,FALSE)</f>
        <v>346</v>
      </c>
      <c r="BB333" s="3">
        <f>VLOOKUP(A333,'BalanceSheet 15-8-19'!$A$11:$CN$476,54,FALSE)</f>
        <v>346</v>
      </c>
      <c r="BC333" s="3">
        <f>VLOOKUP(A333,'BalanceSheet 15-8-19'!$A$11:$CN$476,55,FALSE)</f>
        <v>346</v>
      </c>
      <c r="BD333" s="3">
        <f>VLOOKUP(A333,'BalanceSheet 15-8-19'!$A$11:$CN$476,56,FALSE)</f>
        <v>346</v>
      </c>
      <c r="BE333" s="3">
        <f>VLOOKUP(A333,'BalanceSheet 15-8-19'!$A$11:$CN$476,57,FALSE)</f>
        <v>346</v>
      </c>
      <c r="BF333" s="3">
        <f>VLOOKUP(A333,'BalanceSheet 15-8-19'!$A$11:$CN$476,58,FALSE)</f>
        <v>346</v>
      </c>
      <c r="BG333" s="12">
        <f>VLOOKUP(A333,'BalanceSheet 15-8-19'!$A$11:$CN$476,59,FALSE)</f>
        <v>346</v>
      </c>
      <c r="BH333" s="3">
        <f>VLOOKUP(A333,'BalanceSheet 15-8-19'!$A$11:$CN$476,60,FALSE)</f>
        <v>346</v>
      </c>
      <c r="BI333" s="3">
        <f>VLOOKUP(A333,'BalanceSheet 15-8-19'!$A$11:$CN$476,61,FALSE)</f>
        <v>346</v>
      </c>
      <c r="BJ333" s="3">
        <f>VLOOKUP(A333,'BalanceSheet 15-8-19'!$A$11:$CN$476,62,FALSE)</f>
        <v>346</v>
      </c>
      <c r="BK333" s="3"/>
      <c r="BL333" s="3">
        <f>VLOOKUP(A333,'BalanceSheet 15-8-19'!$A$11:$CN$476,64,FALSE)</f>
        <v>346</v>
      </c>
      <c r="BM333" s="3">
        <f>VLOOKUP(A333,'BalanceSheet 15-8-19'!$A$11:$CN$476,65,FALSE)</f>
        <v>346</v>
      </c>
      <c r="BN333" s="3">
        <f>VLOOKUP(A333,'BalanceSheet 15-8-19'!$A$11:$CN$476,66,FALSE)</f>
        <v>346</v>
      </c>
      <c r="BO333" s="3">
        <f>VLOOKUP(A333,'BalanceSheet 15-8-19'!$A$11:$CN$476,67,FALSE)</f>
        <v>346</v>
      </c>
      <c r="BP333" s="3">
        <f>VLOOKUP(A333,'BalanceSheet 15-8-19'!$A$11:$CN$476,68,FALSE)</f>
        <v>346</v>
      </c>
      <c r="BQ333" s="3">
        <f>VLOOKUP(A333,'BalanceSheet 15-8-19'!$A$11:$CN$476,69,FALSE)</f>
        <v>346</v>
      </c>
      <c r="BR333" s="3">
        <f>VLOOKUP(A333,'BalanceSheet 15-8-19'!$A$11:$CN$476,70,FALSE)</f>
        <v>346</v>
      </c>
      <c r="BS333" s="3">
        <f>VLOOKUP(A333,'BalanceSheet 15-8-19'!$A$11:$CN$476,71,FALSE)</f>
        <v>346</v>
      </c>
      <c r="BT333" s="3">
        <f>VLOOKUP(A333,'BalanceSheet 15-8-19'!$A$11:$CN$476,72,FALSE)</f>
        <v>346</v>
      </c>
      <c r="BU333" s="3">
        <f>VLOOKUP(A333,'BalanceSheet 15-8-19'!$A$11:$CN$476,73,FALSE)</f>
        <v>346</v>
      </c>
      <c r="BV333" s="3">
        <f>VLOOKUP(A333,'BalanceSheet 15-8-19'!$A$11:$CN$476,74,FALSE)</f>
        <v>346</v>
      </c>
      <c r="BW333" s="3">
        <f>VLOOKUP(A333,'BalanceSheet 15-8-19'!$A$11:$CN$476,75,FALSE)</f>
        <v>346</v>
      </c>
      <c r="BX333" s="3">
        <f>VLOOKUP(A333,'BalanceSheet 15-8-19'!$A$11:$CN$476,76,FALSE)</f>
        <v>346</v>
      </c>
      <c r="BY333" s="3">
        <f>VLOOKUP(A333,'BalanceSheet 15-8-19'!$A$11:$CN$476,77,FALSE)</f>
        <v>346</v>
      </c>
      <c r="BZ333" s="3">
        <f>VLOOKUP(A333,'BalanceSheet 15-8-19'!$A$11:$CN$476,78,FALSE)</f>
        <v>346</v>
      </c>
      <c r="CA333" s="3">
        <f>VLOOKUP(A333,'BalanceSheet 15-8-19'!$A$11:$CN$476,79,FALSE)</f>
        <v>346</v>
      </c>
      <c r="CB333" s="3">
        <f>VLOOKUP(A333,'BalanceSheet 15-8-19'!$A$11:$CN$476,80,FALSE)</f>
        <v>346</v>
      </c>
      <c r="CC333" s="3">
        <f>VLOOKUP(A333,'BalanceSheet 15-8-19'!$A$11:$CN$476,81,FALSE)</f>
        <v>346</v>
      </c>
      <c r="CD333" s="3">
        <f>VLOOKUP(A333,'BalanceSheet 15-8-19'!$A$11:$CN$476,82,FALSE)</f>
        <v>346</v>
      </c>
      <c r="CE333" s="3">
        <f>VLOOKUP(A333,'BalanceSheet 15-8-19'!$A$11:$CN$476,83,FALSE)</f>
        <v>346</v>
      </c>
      <c r="CF333" s="3">
        <f>VLOOKUP(A333,'BalanceSheet 15-8-19'!$A$11:$CN$476,84,FALSE)</f>
        <v>346</v>
      </c>
      <c r="CG333" s="3">
        <f>VLOOKUP(A333,'BalanceSheet 15-8-19'!$A$11:$CN$476,85,FALSE)</f>
        <v>346</v>
      </c>
      <c r="CH333" s="3">
        <f>VLOOKUP(A333,'BalanceSheet 15-8-19'!$A$11:$CN$476,86,FALSE)</f>
        <v>346</v>
      </c>
      <c r="CI333" s="3">
        <f>VLOOKUP(A333,'BalanceSheet 15-8-19'!$A$11:$CN$476,87,FALSE)</f>
        <v>346</v>
      </c>
      <c r="CJ333" s="3">
        <f>VLOOKUP(A333,'BalanceSheet 15-8-19'!$A$11:$CN$476,88,FALSE)</f>
        <v>346</v>
      </c>
      <c r="CK333" s="3">
        <f>VLOOKUP(A333,'BalanceSheet 15-8-19'!$A$11:$CN$476,89,FALSE)</f>
        <v>346</v>
      </c>
      <c r="CL333" s="3">
        <f>VLOOKUP(A333,'BalanceSheet 15-8-19'!$A$11:$CN$476,90,FALSE)</f>
        <v>346</v>
      </c>
      <c r="CM333" s="3">
        <f>VLOOKUP(A333,'BalanceSheet 15-8-19'!$A$11:$CN$476,91,FALSE)</f>
        <v>346</v>
      </c>
      <c r="CN333" s="3">
        <f>VLOOKUP(A333,'BalanceSheet 15-8-19'!$A$11:$CS$476,92,FALSE)</f>
        <v>346</v>
      </c>
      <c r="CO333" s="3">
        <f>VLOOKUP(A333,'BalanceSheet 15-8-19'!$A$11:$CS$476,93,FALSE)</f>
        <v>346</v>
      </c>
      <c r="CP333" s="3">
        <f>VLOOKUP(A333,'BalanceSheet 15-8-19'!$A$11:$CS$476,94,FALSE)</f>
        <v>346</v>
      </c>
      <c r="CQ333" s="3">
        <f>VLOOKUP(A333,'BalanceSheet 15-8-19'!$A$11:$CS$476,95,FALSE)</f>
        <v>346</v>
      </c>
      <c r="CR333" s="3">
        <f>VLOOKUP(A333,'BalanceSheet 15-8-19'!$A$11:$CS$476,96,FALSE)</f>
        <v>346</v>
      </c>
      <c r="CS333" s="3">
        <f t="shared" si="26"/>
        <v>30794</v>
      </c>
      <c r="CU333" s="19">
        <f>CS333-('BalanceSheet 15-8-19'!CS333-'BalanceSheet 15-8-19'!CV333-'BalanceSheet 15-8-19'!CW333)</f>
        <v>0</v>
      </c>
      <c r="CW333" s="132">
        <f t="shared" si="27"/>
        <v>9342</v>
      </c>
      <c r="CZ333" s="148">
        <f>HLOOKUP(A333,CJE!$I$5:$TV$2054,2050, FALSE)</f>
        <v>0</v>
      </c>
      <c r="DB333" s="148">
        <f t="shared" si="28"/>
        <v>21452</v>
      </c>
    </row>
    <row r="334" spans="1:106" x14ac:dyDescent="0.2">
      <c r="A334" s="3" t="str">
        <f>'BalanceSheet 15-8-19'!A334</f>
        <v>300-104-31 - Gnowbe</v>
      </c>
      <c r="B334" s="3">
        <f>VLOOKUP(A334,'BalanceSheet 15-8-19'!$A$11:$CN$476,2,FALSE)</f>
        <v>0</v>
      </c>
      <c r="C334" s="3">
        <f>VLOOKUP(A334,'BalanceSheet 15-8-19'!$A$11:$CN$476,3,FALSE)</f>
        <v>0</v>
      </c>
      <c r="D334" s="3">
        <f>VLOOKUP(A334,'BalanceSheet 15-8-19'!$A$11:$CN$476,4,FALSE)</f>
        <v>0</v>
      </c>
      <c r="E334" s="3">
        <f>VLOOKUP(A334,'BalanceSheet 15-8-19'!$A$11:$CN$476,5,FALSE)</f>
        <v>0</v>
      </c>
      <c r="F334" s="3">
        <f>VLOOKUP(A334,'BalanceSheet 15-8-19'!$A$11:$CN$476,6,FALSE)</f>
        <v>3</v>
      </c>
      <c r="G334" s="3">
        <f>VLOOKUP(A334,'BalanceSheet 15-8-19'!$A$11:$CN$476,7,FALSE)</f>
        <v>3</v>
      </c>
      <c r="H334" s="3">
        <f>VLOOKUP(A334,'BalanceSheet 15-8-19'!$A$11:$CN$476,8,FALSE)</f>
        <v>3</v>
      </c>
      <c r="I334" s="3">
        <f>VLOOKUP(A334,'BalanceSheet 15-8-19'!$A$11:$CN$476,9,FALSE)</f>
        <v>3</v>
      </c>
      <c r="J334" s="3"/>
      <c r="K334" s="3">
        <f>VLOOKUP(A334,'BalanceSheet 15-8-19'!$A$11:$CN$476,11,FALSE)</f>
        <v>3</v>
      </c>
      <c r="L334" s="3">
        <f>VLOOKUP(A334,'BalanceSheet 15-8-19'!$A$11:$CN$476,12,FALSE)</f>
        <v>3</v>
      </c>
      <c r="M334" s="3">
        <f>VLOOKUP(A334,'BalanceSheet 15-8-19'!$A$11:$CN$476,13,FALSE)</f>
        <v>3</v>
      </c>
      <c r="N334" s="3">
        <f>VLOOKUP(A334,'BalanceSheet 15-8-19'!$A$11:$CN$476,14,FALSE)</f>
        <v>3</v>
      </c>
      <c r="O334" s="3">
        <f>VLOOKUP(A334,'BalanceSheet 15-8-19'!$A$11:$CN$476,15,FALSE)</f>
        <v>3</v>
      </c>
      <c r="P334" s="3">
        <f>VLOOKUP(A334,'BalanceSheet 15-8-19'!$A$11:$CN$476,16,FALSE)</f>
        <v>3</v>
      </c>
      <c r="Q334" s="3">
        <f>VLOOKUP(A334,'BalanceSheet 15-8-19'!$A$11:$CN$476,17,FALSE)</f>
        <v>3</v>
      </c>
      <c r="R334" s="3">
        <f>VLOOKUP(A334,'BalanceSheet 15-8-19'!$A$11:$CN$476,18,FALSE)</f>
        <v>3</v>
      </c>
      <c r="S334" s="3">
        <f>VLOOKUP(A334,'BalanceSheet 15-8-19'!$A$11:$CN$476,19,FALSE)</f>
        <v>3</v>
      </c>
      <c r="T334" s="3">
        <f>VLOOKUP(A334,'BalanceSheet 15-8-19'!$A$11:$CN$476,20,FALSE)</f>
        <v>3</v>
      </c>
      <c r="U334" s="3">
        <f>VLOOKUP(A334,'BalanceSheet 15-8-19'!$A$11:$CN$476,21,FALSE)</f>
        <v>3</v>
      </c>
      <c r="V334" s="3">
        <f>VLOOKUP(A334,'BalanceSheet 15-8-19'!$A$11:$CN$476,22,FALSE)</f>
        <v>3</v>
      </c>
      <c r="W334" s="3">
        <f>VLOOKUP(A334,'BalanceSheet 15-8-19'!$A$11:$CN$476,23,FALSE)</f>
        <v>3</v>
      </c>
      <c r="X334" s="3">
        <f>VLOOKUP(A334,'BalanceSheet 15-8-19'!$A$11:$CN$476,24,FALSE)</f>
        <v>3</v>
      </c>
      <c r="Y334" s="3">
        <f>VLOOKUP(A334,'BalanceSheet 15-8-19'!$A$11:$CN$476,25,FALSE)</f>
        <v>3</v>
      </c>
      <c r="Z334" s="3">
        <f>VLOOKUP(A334,'BalanceSheet 15-8-19'!$A$11:$CN$476,26,FALSE)</f>
        <v>3</v>
      </c>
      <c r="AA334" s="3">
        <f>VLOOKUP(A334,'BalanceSheet 15-8-19'!$A$11:$CN$476,27,FALSE)</f>
        <v>3</v>
      </c>
      <c r="AB334" s="3">
        <f>VLOOKUP(A334,'BalanceSheet 15-8-19'!$A$11:$CN$476,28,FALSE)</f>
        <v>3</v>
      </c>
      <c r="AC334" s="3">
        <f>VLOOKUP(A334,'BalanceSheet 15-8-19'!$A$11:$CN$476,29,FALSE)</f>
        <v>3</v>
      </c>
      <c r="AD334" s="3">
        <f>VLOOKUP(A334,'BalanceSheet 15-8-19'!$A$11:$CN$476,30,FALSE)</f>
        <v>3</v>
      </c>
      <c r="AE334" s="3">
        <f>VLOOKUP(A334,'BalanceSheet 15-8-19'!$A$11:$CN$476,31,FALSE)</f>
        <v>3</v>
      </c>
      <c r="AF334" s="3">
        <f>VLOOKUP(A334,'BalanceSheet 15-8-19'!$A$11:$CN$476,32,FALSE)</f>
        <v>3</v>
      </c>
      <c r="AG334" s="3">
        <f>VLOOKUP(A334,'BalanceSheet 15-8-19'!$A$11:$CN$476,33,FALSE)</f>
        <v>3</v>
      </c>
      <c r="AH334" s="3">
        <f>VLOOKUP(A334,'BalanceSheet 15-8-19'!$A$11:$CN$476,34,FALSE)</f>
        <v>3</v>
      </c>
      <c r="AI334" s="3">
        <f>VLOOKUP(A334,'BalanceSheet 15-8-19'!$A$11:$CN$476,35,FALSE)</f>
        <v>3</v>
      </c>
      <c r="AJ334" s="3">
        <f>VLOOKUP(A334,'BalanceSheet 15-8-19'!$A$11:$CN$476,36,FALSE)</f>
        <v>3</v>
      </c>
      <c r="AK334" s="3">
        <f>VLOOKUP(A334,'BalanceSheet 15-8-19'!$A$11:$CN$476,37,FALSE)</f>
        <v>3</v>
      </c>
      <c r="AL334" s="3">
        <f>VLOOKUP(A334,'BalanceSheet 15-8-19'!$A$11:$CN$476,38,FALSE)</f>
        <v>3</v>
      </c>
      <c r="AM334" s="3">
        <f>VLOOKUP(A334,'BalanceSheet 15-8-19'!$A$11:$CN$476,39,FALSE)</f>
        <v>3</v>
      </c>
      <c r="AN334" s="3">
        <f>VLOOKUP(A334,'BalanceSheet 15-8-19'!$A$11:$CN$476,40,FALSE)</f>
        <v>3</v>
      </c>
      <c r="AO334" s="3">
        <f>VLOOKUP(A334,'BalanceSheet 15-8-19'!$A$11:$CN$476,41,FALSE)</f>
        <v>3</v>
      </c>
      <c r="AP334" s="3">
        <f>VLOOKUP(A334,'BalanceSheet 15-8-19'!$A$11:$CN$476,42,FALSE)</f>
        <v>3</v>
      </c>
      <c r="AQ334" s="3">
        <f>VLOOKUP(A334,'BalanceSheet 15-8-19'!$A$11:$CN$476,43,FALSE)</f>
        <v>3</v>
      </c>
      <c r="AR334" s="3">
        <f>VLOOKUP(A334,'BalanceSheet 15-8-19'!$A$11:$CN$476,44,FALSE)</f>
        <v>3</v>
      </c>
      <c r="AS334" s="3">
        <f>VLOOKUP(A334,'BalanceSheet 15-8-19'!$A$11:$CN$476,45,FALSE)</f>
        <v>3</v>
      </c>
      <c r="AT334" s="3">
        <f>VLOOKUP(A334,'BalanceSheet 15-8-19'!$A$11:$CN$476,46,FALSE)</f>
        <v>3</v>
      </c>
      <c r="AU334" s="3">
        <f>VLOOKUP(A334,'BalanceSheet 15-8-19'!$A$11:$CN$476,47,FALSE)</f>
        <v>3</v>
      </c>
      <c r="AV334" s="3">
        <f>VLOOKUP(A334,'BalanceSheet 15-8-19'!$A$11:$CN$476,48,FALSE)</f>
        <v>3</v>
      </c>
      <c r="AW334" s="3">
        <f>VLOOKUP(A334,'BalanceSheet 15-8-19'!$A$11:$CN$476,49,FALSE)</f>
        <v>3</v>
      </c>
      <c r="AX334" s="3">
        <f>VLOOKUP(A334,'BalanceSheet 15-8-19'!$A$11:$CN$476,50,FALSE)</f>
        <v>3</v>
      </c>
      <c r="AY334" s="3">
        <f>VLOOKUP(A334,'BalanceSheet 15-8-19'!$A$11:$CN$476,51,FALSE)</f>
        <v>3</v>
      </c>
      <c r="AZ334" s="3">
        <f>VLOOKUP(A334,'BalanceSheet 15-8-19'!$A$11:$CN$476,52,FALSE)</f>
        <v>3</v>
      </c>
      <c r="BA334" s="3">
        <f>VLOOKUP(A334,'BalanceSheet 15-8-19'!$A$11:$CN$476,53,FALSE)</f>
        <v>3</v>
      </c>
      <c r="BB334" s="3">
        <f>VLOOKUP(A334,'BalanceSheet 15-8-19'!$A$11:$CN$476,54,FALSE)</f>
        <v>3</v>
      </c>
      <c r="BC334" s="3">
        <f>VLOOKUP(A334,'BalanceSheet 15-8-19'!$A$11:$CN$476,55,FALSE)</f>
        <v>3</v>
      </c>
      <c r="BD334" s="3">
        <f>VLOOKUP(A334,'BalanceSheet 15-8-19'!$A$11:$CN$476,56,FALSE)</f>
        <v>3</v>
      </c>
      <c r="BE334" s="3">
        <f>VLOOKUP(A334,'BalanceSheet 15-8-19'!$A$11:$CN$476,57,FALSE)</f>
        <v>3</v>
      </c>
      <c r="BF334" s="3">
        <f>VLOOKUP(A334,'BalanceSheet 15-8-19'!$A$11:$CN$476,58,FALSE)</f>
        <v>3</v>
      </c>
      <c r="BG334" s="12">
        <f>VLOOKUP(A334,'BalanceSheet 15-8-19'!$A$11:$CN$476,59,FALSE)</f>
        <v>3</v>
      </c>
      <c r="BH334" s="3">
        <f>VLOOKUP(A334,'BalanceSheet 15-8-19'!$A$11:$CN$476,60,FALSE)</f>
        <v>3</v>
      </c>
      <c r="BI334" s="3">
        <f>VLOOKUP(A334,'BalanceSheet 15-8-19'!$A$11:$CN$476,61,FALSE)</f>
        <v>3</v>
      </c>
      <c r="BJ334" s="3">
        <f>VLOOKUP(A334,'BalanceSheet 15-8-19'!$A$11:$CN$476,62,FALSE)</f>
        <v>3</v>
      </c>
      <c r="BK334" s="3"/>
      <c r="BL334" s="3">
        <f>VLOOKUP(A334,'BalanceSheet 15-8-19'!$A$11:$CN$476,64,FALSE)</f>
        <v>3</v>
      </c>
      <c r="BM334" s="3">
        <f>VLOOKUP(A334,'BalanceSheet 15-8-19'!$A$11:$CN$476,65,FALSE)</f>
        <v>3</v>
      </c>
      <c r="BN334" s="3">
        <f>VLOOKUP(A334,'BalanceSheet 15-8-19'!$A$11:$CN$476,66,FALSE)</f>
        <v>3</v>
      </c>
      <c r="BO334" s="3">
        <f>VLOOKUP(A334,'BalanceSheet 15-8-19'!$A$11:$CN$476,67,FALSE)</f>
        <v>3</v>
      </c>
      <c r="BP334" s="3">
        <f>VLOOKUP(A334,'BalanceSheet 15-8-19'!$A$11:$CN$476,68,FALSE)</f>
        <v>3</v>
      </c>
      <c r="BQ334" s="3">
        <f>VLOOKUP(A334,'BalanceSheet 15-8-19'!$A$11:$CN$476,69,FALSE)</f>
        <v>3</v>
      </c>
      <c r="BR334" s="3">
        <f>VLOOKUP(A334,'BalanceSheet 15-8-19'!$A$11:$CN$476,70,FALSE)</f>
        <v>3</v>
      </c>
      <c r="BS334" s="3">
        <f>VLOOKUP(A334,'BalanceSheet 15-8-19'!$A$11:$CN$476,71,FALSE)</f>
        <v>3</v>
      </c>
      <c r="BT334" s="3">
        <f>VLOOKUP(A334,'BalanceSheet 15-8-19'!$A$11:$CN$476,72,FALSE)</f>
        <v>3</v>
      </c>
      <c r="BU334" s="3">
        <f>VLOOKUP(A334,'BalanceSheet 15-8-19'!$A$11:$CN$476,73,FALSE)</f>
        <v>3</v>
      </c>
      <c r="BV334" s="3">
        <f>VLOOKUP(A334,'BalanceSheet 15-8-19'!$A$11:$CN$476,74,FALSE)</f>
        <v>3</v>
      </c>
      <c r="BW334" s="3">
        <f>VLOOKUP(A334,'BalanceSheet 15-8-19'!$A$11:$CN$476,75,FALSE)</f>
        <v>3</v>
      </c>
      <c r="BX334" s="3">
        <f>VLOOKUP(A334,'BalanceSheet 15-8-19'!$A$11:$CN$476,76,FALSE)</f>
        <v>3</v>
      </c>
      <c r="BY334" s="3">
        <f>VLOOKUP(A334,'BalanceSheet 15-8-19'!$A$11:$CN$476,77,FALSE)</f>
        <v>3</v>
      </c>
      <c r="BZ334" s="3">
        <f>VLOOKUP(A334,'BalanceSheet 15-8-19'!$A$11:$CN$476,78,FALSE)</f>
        <v>3</v>
      </c>
      <c r="CA334" s="3">
        <f>VLOOKUP(A334,'BalanceSheet 15-8-19'!$A$11:$CN$476,79,FALSE)</f>
        <v>3</v>
      </c>
      <c r="CB334" s="3">
        <f>VLOOKUP(A334,'BalanceSheet 15-8-19'!$A$11:$CN$476,80,FALSE)</f>
        <v>3</v>
      </c>
      <c r="CC334" s="3">
        <f>VLOOKUP(A334,'BalanceSheet 15-8-19'!$A$11:$CN$476,81,FALSE)</f>
        <v>3</v>
      </c>
      <c r="CD334" s="3">
        <f>VLOOKUP(A334,'BalanceSheet 15-8-19'!$A$11:$CN$476,82,FALSE)</f>
        <v>3</v>
      </c>
      <c r="CE334" s="3">
        <f>VLOOKUP(A334,'BalanceSheet 15-8-19'!$A$11:$CN$476,83,FALSE)</f>
        <v>3</v>
      </c>
      <c r="CF334" s="3">
        <f>VLOOKUP(A334,'BalanceSheet 15-8-19'!$A$11:$CN$476,84,FALSE)</f>
        <v>3</v>
      </c>
      <c r="CG334" s="3">
        <f>VLOOKUP(A334,'BalanceSheet 15-8-19'!$A$11:$CN$476,85,FALSE)</f>
        <v>3</v>
      </c>
      <c r="CH334" s="3">
        <f>VLOOKUP(A334,'BalanceSheet 15-8-19'!$A$11:$CN$476,86,FALSE)</f>
        <v>3</v>
      </c>
      <c r="CI334" s="3">
        <f>VLOOKUP(A334,'BalanceSheet 15-8-19'!$A$11:$CN$476,87,FALSE)</f>
        <v>3</v>
      </c>
      <c r="CJ334" s="3">
        <f>VLOOKUP(A334,'BalanceSheet 15-8-19'!$A$11:$CN$476,88,FALSE)</f>
        <v>3</v>
      </c>
      <c r="CK334" s="3">
        <f>VLOOKUP(A334,'BalanceSheet 15-8-19'!$A$11:$CN$476,89,FALSE)</f>
        <v>3</v>
      </c>
      <c r="CL334" s="3">
        <f>VLOOKUP(A334,'BalanceSheet 15-8-19'!$A$11:$CN$476,90,FALSE)</f>
        <v>3</v>
      </c>
      <c r="CM334" s="3">
        <f>VLOOKUP(A334,'BalanceSheet 15-8-19'!$A$11:$CN$476,91,FALSE)</f>
        <v>3</v>
      </c>
      <c r="CN334" s="3">
        <f>VLOOKUP(A334,'BalanceSheet 15-8-19'!$A$11:$CS$476,92,FALSE)</f>
        <v>3</v>
      </c>
      <c r="CO334" s="3">
        <f>VLOOKUP(A334,'BalanceSheet 15-8-19'!$A$11:$CS$476,93,FALSE)</f>
        <v>3</v>
      </c>
      <c r="CP334" s="3">
        <f>VLOOKUP(A334,'BalanceSheet 15-8-19'!$A$11:$CS$476,94,FALSE)</f>
        <v>3</v>
      </c>
      <c r="CQ334" s="3">
        <f>VLOOKUP(A334,'BalanceSheet 15-8-19'!$A$11:$CS$476,95,FALSE)</f>
        <v>3</v>
      </c>
      <c r="CR334" s="3">
        <f>VLOOKUP(A334,'BalanceSheet 15-8-19'!$A$11:$CS$476,96,FALSE)</f>
        <v>3</v>
      </c>
      <c r="CS334" s="3">
        <f t="shared" ref="CS334:CS398" si="31">SUM(B334:CR334)</f>
        <v>267</v>
      </c>
      <c r="CU334" s="19">
        <f>CS334-('BalanceSheet 15-8-19'!CS334-'BalanceSheet 15-8-19'!CV334-'BalanceSheet 15-8-19'!CW334)</f>
        <v>0</v>
      </c>
      <c r="CW334" s="132">
        <f t="shared" ref="CW334:CW398" si="32">SUM(BR334:CR334)</f>
        <v>81</v>
      </c>
      <c r="CZ334" s="148">
        <f>HLOOKUP(A334,CJE!$I$5:$TV$2054,2050, FALSE)</f>
        <v>0</v>
      </c>
      <c r="DB334" s="148">
        <f t="shared" ref="DB334:DB392" si="33">SUM(B334:BQ334)+CZ334</f>
        <v>186</v>
      </c>
    </row>
    <row r="335" spans="1:106" x14ac:dyDescent="0.2">
      <c r="A335" s="3" t="str">
        <f>'BalanceSheet 15-8-19'!A335</f>
        <v>300-104-32 - Arcterus</v>
      </c>
      <c r="B335" s="3">
        <f>VLOOKUP(A335,'BalanceSheet 15-8-19'!$A$11:$CN$476,2,FALSE)</f>
        <v>0</v>
      </c>
      <c r="C335" s="3">
        <f>VLOOKUP(A335,'BalanceSheet 15-8-19'!$A$11:$CN$476,3,FALSE)</f>
        <v>0</v>
      </c>
      <c r="D335" s="3">
        <f>VLOOKUP(A335,'BalanceSheet 15-8-19'!$A$11:$CN$476,4,FALSE)</f>
        <v>0</v>
      </c>
      <c r="E335" s="3">
        <f>VLOOKUP(A335,'BalanceSheet 15-8-19'!$A$11:$CN$476,5,FALSE)</f>
        <v>0</v>
      </c>
      <c r="F335" s="3">
        <f>VLOOKUP(A335,'BalanceSheet 15-8-19'!$A$11:$CN$476,6,FALSE)</f>
        <v>46</v>
      </c>
      <c r="G335" s="3">
        <f>VLOOKUP(A335,'BalanceSheet 15-8-19'!$A$11:$CN$476,7,FALSE)</f>
        <v>46</v>
      </c>
      <c r="H335" s="3">
        <f>VLOOKUP(A335,'BalanceSheet 15-8-19'!$A$11:$CN$476,8,FALSE)</f>
        <v>46</v>
      </c>
      <c r="I335" s="3">
        <f>VLOOKUP(A335,'BalanceSheet 15-8-19'!$A$11:$CN$476,9,FALSE)</f>
        <v>46</v>
      </c>
      <c r="J335" s="3"/>
      <c r="K335" s="3">
        <f>VLOOKUP(A335,'BalanceSheet 15-8-19'!$A$11:$CN$476,11,FALSE)</f>
        <v>46</v>
      </c>
      <c r="L335" s="3">
        <f>VLOOKUP(A335,'BalanceSheet 15-8-19'!$A$11:$CN$476,12,FALSE)</f>
        <v>46</v>
      </c>
      <c r="M335" s="3">
        <f>VLOOKUP(A335,'BalanceSheet 15-8-19'!$A$11:$CN$476,13,FALSE)</f>
        <v>46</v>
      </c>
      <c r="N335" s="3">
        <f>VLOOKUP(A335,'BalanceSheet 15-8-19'!$A$11:$CN$476,14,FALSE)</f>
        <v>46</v>
      </c>
      <c r="O335" s="3">
        <f>VLOOKUP(A335,'BalanceSheet 15-8-19'!$A$11:$CN$476,15,FALSE)</f>
        <v>46</v>
      </c>
      <c r="P335" s="3">
        <f>VLOOKUP(A335,'BalanceSheet 15-8-19'!$A$11:$CN$476,16,FALSE)</f>
        <v>46</v>
      </c>
      <c r="Q335" s="3">
        <f>VLOOKUP(A335,'BalanceSheet 15-8-19'!$A$11:$CN$476,17,FALSE)</f>
        <v>46</v>
      </c>
      <c r="R335" s="3">
        <f>VLOOKUP(A335,'BalanceSheet 15-8-19'!$A$11:$CN$476,18,FALSE)</f>
        <v>46</v>
      </c>
      <c r="S335" s="3">
        <f>VLOOKUP(A335,'BalanceSheet 15-8-19'!$A$11:$CN$476,19,FALSE)</f>
        <v>46</v>
      </c>
      <c r="T335" s="3">
        <f>VLOOKUP(A335,'BalanceSheet 15-8-19'!$A$11:$CN$476,20,FALSE)</f>
        <v>46</v>
      </c>
      <c r="U335" s="3">
        <f>VLOOKUP(A335,'BalanceSheet 15-8-19'!$A$11:$CN$476,21,FALSE)</f>
        <v>46</v>
      </c>
      <c r="V335" s="3">
        <f>VLOOKUP(A335,'BalanceSheet 15-8-19'!$A$11:$CN$476,22,FALSE)</f>
        <v>46</v>
      </c>
      <c r="W335" s="3">
        <f>VLOOKUP(A335,'BalanceSheet 15-8-19'!$A$11:$CN$476,23,FALSE)</f>
        <v>46</v>
      </c>
      <c r="X335" s="3">
        <f>VLOOKUP(A335,'BalanceSheet 15-8-19'!$A$11:$CN$476,24,FALSE)</f>
        <v>46</v>
      </c>
      <c r="Y335" s="3">
        <f>VLOOKUP(A335,'BalanceSheet 15-8-19'!$A$11:$CN$476,25,FALSE)</f>
        <v>46</v>
      </c>
      <c r="Z335" s="3">
        <f>VLOOKUP(A335,'BalanceSheet 15-8-19'!$A$11:$CN$476,26,FALSE)</f>
        <v>46</v>
      </c>
      <c r="AA335" s="3">
        <f>VLOOKUP(A335,'BalanceSheet 15-8-19'!$A$11:$CN$476,27,FALSE)</f>
        <v>46</v>
      </c>
      <c r="AB335" s="3">
        <f>VLOOKUP(A335,'BalanceSheet 15-8-19'!$A$11:$CN$476,28,FALSE)</f>
        <v>46</v>
      </c>
      <c r="AC335" s="3">
        <f>VLOOKUP(A335,'BalanceSheet 15-8-19'!$A$11:$CN$476,29,FALSE)</f>
        <v>46</v>
      </c>
      <c r="AD335" s="3">
        <f>VLOOKUP(A335,'BalanceSheet 15-8-19'!$A$11:$CN$476,30,FALSE)</f>
        <v>46</v>
      </c>
      <c r="AE335" s="3">
        <f>VLOOKUP(A335,'BalanceSheet 15-8-19'!$A$11:$CN$476,31,FALSE)</f>
        <v>46</v>
      </c>
      <c r="AF335" s="3">
        <f>VLOOKUP(A335,'BalanceSheet 15-8-19'!$A$11:$CN$476,32,FALSE)</f>
        <v>46</v>
      </c>
      <c r="AG335" s="3">
        <f>VLOOKUP(A335,'BalanceSheet 15-8-19'!$A$11:$CN$476,33,FALSE)</f>
        <v>46</v>
      </c>
      <c r="AH335" s="3">
        <f>VLOOKUP(A335,'BalanceSheet 15-8-19'!$A$11:$CN$476,34,FALSE)</f>
        <v>46</v>
      </c>
      <c r="AI335" s="3">
        <f>VLOOKUP(A335,'BalanceSheet 15-8-19'!$A$11:$CN$476,35,FALSE)</f>
        <v>46</v>
      </c>
      <c r="AJ335" s="3">
        <f>VLOOKUP(A335,'BalanceSheet 15-8-19'!$A$11:$CN$476,36,FALSE)</f>
        <v>46</v>
      </c>
      <c r="AK335" s="3">
        <f>VLOOKUP(A335,'BalanceSheet 15-8-19'!$A$11:$CN$476,37,FALSE)</f>
        <v>46</v>
      </c>
      <c r="AL335" s="3">
        <f>VLOOKUP(A335,'BalanceSheet 15-8-19'!$A$11:$CN$476,38,FALSE)</f>
        <v>46</v>
      </c>
      <c r="AM335" s="3">
        <f>VLOOKUP(A335,'BalanceSheet 15-8-19'!$A$11:$CN$476,39,FALSE)</f>
        <v>46</v>
      </c>
      <c r="AN335" s="3">
        <f>VLOOKUP(A335,'BalanceSheet 15-8-19'!$A$11:$CN$476,40,FALSE)</f>
        <v>46</v>
      </c>
      <c r="AO335" s="3">
        <f>VLOOKUP(A335,'BalanceSheet 15-8-19'!$A$11:$CN$476,41,FALSE)</f>
        <v>46</v>
      </c>
      <c r="AP335" s="3">
        <f>VLOOKUP(A335,'BalanceSheet 15-8-19'!$A$11:$CN$476,42,FALSE)</f>
        <v>46</v>
      </c>
      <c r="AQ335" s="3">
        <f>VLOOKUP(A335,'BalanceSheet 15-8-19'!$A$11:$CN$476,43,FALSE)</f>
        <v>46</v>
      </c>
      <c r="AR335" s="3">
        <f>VLOOKUP(A335,'BalanceSheet 15-8-19'!$A$11:$CN$476,44,FALSE)</f>
        <v>46</v>
      </c>
      <c r="AS335" s="3">
        <f>VLOOKUP(A335,'BalanceSheet 15-8-19'!$A$11:$CN$476,45,FALSE)</f>
        <v>46</v>
      </c>
      <c r="AT335" s="3">
        <f>VLOOKUP(A335,'BalanceSheet 15-8-19'!$A$11:$CN$476,46,FALSE)</f>
        <v>46</v>
      </c>
      <c r="AU335" s="3">
        <f>VLOOKUP(A335,'BalanceSheet 15-8-19'!$A$11:$CN$476,47,FALSE)</f>
        <v>46</v>
      </c>
      <c r="AV335" s="3">
        <f>VLOOKUP(A335,'BalanceSheet 15-8-19'!$A$11:$CN$476,48,FALSE)</f>
        <v>46</v>
      </c>
      <c r="AW335" s="3">
        <f>VLOOKUP(A335,'BalanceSheet 15-8-19'!$A$11:$CN$476,49,FALSE)</f>
        <v>46</v>
      </c>
      <c r="AX335" s="3">
        <f>VLOOKUP(A335,'BalanceSheet 15-8-19'!$A$11:$CN$476,50,FALSE)</f>
        <v>46</v>
      </c>
      <c r="AY335" s="3">
        <f>VLOOKUP(A335,'BalanceSheet 15-8-19'!$A$11:$CN$476,51,FALSE)</f>
        <v>46</v>
      </c>
      <c r="AZ335" s="3">
        <f>VLOOKUP(A335,'BalanceSheet 15-8-19'!$A$11:$CN$476,52,FALSE)</f>
        <v>46</v>
      </c>
      <c r="BA335" s="3">
        <f>VLOOKUP(A335,'BalanceSheet 15-8-19'!$A$11:$CN$476,53,FALSE)</f>
        <v>46</v>
      </c>
      <c r="BB335" s="3">
        <f>VLOOKUP(A335,'BalanceSheet 15-8-19'!$A$11:$CN$476,54,FALSE)</f>
        <v>46</v>
      </c>
      <c r="BC335" s="3">
        <f>VLOOKUP(A335,'BalanceSheet 15-8-19'!$A$11:$CN$476,55,FALSE)</f>
        <v>46</v>
      </c>
      <c r="BD335" s="3">
        <f>VLOOKUP(A335,'BalanceSheet 15-8-19'!$A$11:$CN$476,56,FALSE)</f>
        <v>46</v>
      </c>
      <c r="BE335" s="3">
        <f>VLOOKUP(A335,'BalanceSheet 15-8-19'!$A$11:$CN$476,57,FALSE)</f>
        <v>46</v>
      </c>
      <c r="BF335" s="3">
        <f>VLOOKUP(A335,'BalanceSheet 15-8-19'!$A$11:$CN$476,58,FALSE)</f>
        <v>46</v>
      </c>
      <c r="BG335" s="12">
        <f>VLOOKUP(A335,'BalanceSheet 15-8-19'!$A$11:$CN$476,59,FALSE)</f>
        <v>46</v>
      </c>
      <c r="BH335" s="3">
        <f>VLOOKUP(A335,'BalanceSheet 15-8-19'!$A$11:$CN$476,60,FALSE)</f>
        <v>46</v>
      </c>
      <c r="BI335" s="3">
        <f>VLOOKUP(A335,'BalanceSheet 15-8-19'!$A$11:$CN$476,61,FALSE)</f>
        <v>46</v>
      </c>
      <c r="BJ335" s="3">
        <f>VLOOKUP(A335,'BalanceSheet 15-8-19'!$A$11:$CN$476,62,FALSE)</f>
        <v>46</v>
      </c>
      <c r="BK335" s="3"/>
      <c r="BL335" s="3">
        <f>VLOOKUP(A335,'BalanceSheet 15-8-19'!$A$11:$CN$476,64,FALSE)</f>
        <v>46</v>
      </c>
      <c r="BM335" s="3">
        <f>VLOOKUP(A335,'BalanceSheet 15-8-19'!$A$11:$CN$476,65,FALSE)</f>
        <v>46</v>
      </c>
      <c r="BN335" s="3">
        <f>VLOOKUP(A335,'BalanceSheet 15-8-19'!$A$11:$CN$476,66,FALSE)</f>
        <v>46</v>
      </c>
      <c r="BO335" s="3">
        <f>VLOOKUP(A335,'BalanceSheet 15-8-19'!$A$11:$CN$476,67,FALSE)</f>
        <v>46</v>
      </c>
      <c r="BP335" s="3">
        <f>VLOOKUP(A335,'BalanceSheet 15-8-19'!$A$11:$CN$476,68,FALSE)</f>
        <v>46</v>
      </c>
      <c r="BQ335" s="3">
        <f>VLOOKUP(A335,'BalanceSheet 15-8-19'!$A$11:$CN$476,69,FALSE)</f>
        <v>46</v>
      </c>
      <c r="BR335" s="3">
        <f>VLOOKUP(A335,'BalanceSheet 15-8-19'!$A$11:$CN$476,70,FALSE)</f>
        <v>46</v>
      </c>
      <c r="BS335" s="3">
        <f>VLOOKUP(A335,'BalanceSheet 15-8-19'!$A$11:$CN$476,71,FALSE)</f>
        <v>46</v>
      </c>
      <c r="BT335" s="3">
        <f>VLOOKUP(A335,'BalanceSheet 15-8-19'!$A$11:$CN$476,72,FALSE)</f>
        <v>46</v>
      </c>
      <c r="BU335" s="3">
        <f>VLOOKUP(A335,'BalanceSheet 15-8-19'!$A$11:$CN$476,73,FALSE)</f>
        <v>46</v>
      </c>
      <c r="BV335" s="3">
        <f>VLOOKUP(A335,'BalanceSheet 15-8-19'!$A$11:$CN$476,74,FALSE)</f>
        <v>46</v>
      </c>
      <c r="BW335" s="3">
        <f>VLOOKUP(A335,'BalanceSheet 15-8-19'!$A$11:$CN$476,75,FALSE)</f>
        <v>46</v>
      </c>
      <c r="BX335" s="3">
        <f>VLOOKUP(A335,'BalanceSheet 15-8-19'!$A$11:$CN$476,76,FALSE)</f>
        <v>46</v>
      </c>
      <c r="BY335" s="3">
        <f>VLOOKUP(A335,'BalanceSheet 15-8-19'!$A$11:$CN$476,77,FALSE)</f>
        <v>46</v>
      </c>
      <c r="BZ335" s="3">
        <f>VLOOKUP(A335,'BalanceSheet 15-8-19'!$A$11:$CN$476,78,FALSE)</f>
        <v>46</v>
      </c>
      <c r="CA335" s="3">
        <f>VLOOKUP(A335,'BalanceSheet 15-8-19'!$A$11:$CN$476,79,FALSE)</f>
        <v>46</v>
      </c>
      <c r="CB335" s="3">
        <f>VLOOKUP(A335,'BalanceSheet 15-8-19'!$A$11:$CN$476,80,FALSE)</f>
        <v>46</v>
      </c>
      <c r="CC335" s="3">
        <f>VLOOKUP(A335,'BalanceSheet 15-8-19'!$A$11:$CN$476,81,FALSE)</f>
        <v>46</v>
      </c>
      <c r="CD335" s="3">
        <f>VLOOKUP(A335,'BalanceSheet 15-8-19'!$A$11:$CN$476,82,FALSE)</f>
        <v>46</v>
      </c>
      <c r="CE335" s="3">
        <f>VLOOKUP(A335,'BalanceSheet 15-8-19'!$A$11:$CN$476,83,FALSE)</f>
        <v>46</v>
      </c>
      <c r="CF335" s="3">
        <f>VLOOKUP(A335,'BalanceSheet 15-8-19'!$A$11:$CN$476,84,FALSE)</f>
        <v>46</v>
      </c>
      <c r="CG335" s="3">
        <f>VLOOKUP(A335,'BalanceSheet 15-8-19'!$A$11:$CN$476,85,FALSE)</f>
        <v>46</v>
      </c>
      <c r="CH335" s="3">
        <f>VLOOKUP(A335,'BalanceSheet 15-8-19'!$A$11:$CN$476,86,FALSE)</f>
        <v>46</v>
      </c>
      <c r="CI335" s="3">
        <f>VLOOKUP(A335,'BalanceSheet 15-8-19'!$A$11:$CN$476,87,FALSE)</f>
        <v>46</v>
      </c>
      <c r="CJ335" s="3">
        <f>VLOOKUP(A335,'BalanceSheet 15-8-19'!$A$11:$CN$476,88,FALSE)</f>
        <v>46</v>
      </c>
      <c r="CK335" s="3">
        <f>VLOOKUP(A335,'BalanceSheet 15-8-19'!$A$11:$CN$476,89,FALSE)</f>
        <v>46</v>
      </c>
      <c r="CL335" s="3">
        <f>VLOOKUP(A335,'BalanceSheet 15-8-19'!$A$11:$CN$476,90,FALSE)</f>
        <v>46</v>
      </c>
      <c r="CM335" s="3">
        <f>VLOOKUP(A335,'BalanceSheet 15-8-19'!$A$11:$CN$476,91,FALSE)</f>
        <v>46</v>
      </c>
      <c r="CN335" s="3">
        <f>VLOOKUP(A335,'BalanceSheet 15-8-19'!$A$11:$CS$476,92,FALSE)</f>
        <v>46</v>
      </c>
      <c r="CO335" s="3">
        <f>VLOOKUP(A335,'BalanceSheet 15-8-19'!$A$11:$CS$476,93,FALSE)</f>
        <v>46</v>
      </c>
      <c r="CP335" s="3">
        <f>VLOOKUP(A335,'BalanceSheet 15-8-19'!$A$11:$CS$476,94,FALSE)</f>
        <v>46</v>
      </c>
      <c r="CQ335" s="3">
        <f>VLOOKUP(A335,'BalanceSheet 15-8-19'!$A$11:$CS$476,95,FALSE)</f>
        <v>46</v>
      </c>
      <c r="CR335" s="3">
        <f>VLOOKUP(A335,'BalanceSheet 15-8-19'!$A$11:$CS$476,96,FALSE)</f>
        <v>46</v>
      </c>
      <c r="CS335" s="3">
        <f t="shared" si="31"/>
        <v>4094</v>
      </c>
      <c r="CU335" s="19">
        <f>CS335-('BalanceSheet 15-8-19'!CS335-'BalanceSheet 15-8-19'!CV335-'BalanceSheet 15-8-19'!CW335)</f>
        <v>0</v>
      </c>
      <c r="CW335" s="132">
        <f t="shared" si="32"/>
        <v>1242</v>
      </c>
      <c r="CZ335" s="148">
        <f>HLOOKUP(A335,CJE!$I$5:$TV$2054,2050, FALSE)</f>
        <v>0</v>
      </c>
      <c r="DB335" s="148">
        <f t="shared" si="33"/>
        <v>2852</v>
      </c>
    </row>
    <row r="336" spans="1:106" x14ac:dyDescent="0.2">
      <c r="A336" s="4" t="str">
        <f>'BalanceSheet 15-8-19'!A336</f>
        <v>Total - 300-104 - Investments for Available for Sale_Coent</v>
      </c>
      <c r="B336" s="9">
        <f>VLOOKUP(A336,'BalanceSheet 15-8-19'!$A$11:$CN$476,2,FALSE)</f>
        <v>0</v>
      </c>
      <c r="C336" s="9">
        <f>VLOOKUP(A336,'BalanceSheet 15-8-19'!$A$11:$CN$476,3,FALSE)</f>
        <v>0</v>
      </c>
      <c r="D336" s="9">
        <f>VLOOKUP(A336,'BalanceSheet 15-8-19'!$A$11:$CN$476,4,FALSE)</f>
        <v>0</v>
      </c>
      <c r="E336" s="9">
        <f>VLOOKUP(A336,'BalanceSheet 15-8-19'!$A$11:$CN$476,5,FALSE)</f>
        <v>0</v>
      </c>
      <c r="F336" s="9">
        <f>VLOOKUP(A336,'BalanceSheet 15-8-19'!$A$11:$CN$476,6,FALSE)</f>
        <v>1020047</v>
      </c>
      <c r="G336" s="9">
        <f>VLOOKUP(A336,'BalanceSheet 15-8-19'!$A$11:$CN$476,7,FALSE)</f>
        <v>1020047</v>
      </c>
      <c r="H336" s="9">
        <f>VLOOKUP(A336,'BalanceSheet 15-8-19'!$A$11:$CN$476,8,FALSE)</f>
        <v>1020047</v>
      </c>
      <c r="I336" s="9">
        <f>VLOOKUP(A336,'BalanceSheet 15-8-19'!$A$11:$CN$476,9,FALSE)</f>
        <v>1020047</v>
      </c>
      <c r="J336" s="9"/>
      <c r="K336" s="9">
        <f>VLOOKUP(A336,'BalanceSheet 15-8-19'!$A$11:$CN$476,11,FALSE)</f>
        <v>1020047</v>
      </c>
      <c r="L336" s="9">
        <f>VLOOKUP(A336,'BalanceSheet 15-8-19'!$A$11:$CN$476,12,FALSE)</f>
        <v>1020047</v>
      </c>
      <c r="M336" s="9">
        <f>VLOOKUP(A336,'BalanceSheet 15-8-19'!$A$11:$CN$476,13,FALSE)</f>
        <v>1020047</v>
      </c>
      <c r="N336" s="9">
        <f>VLOOKUP(A336,'BalanceSheet 15-8-19'!$A$11:$CN$476,14,FALSE)</f>
        <v>1020047</v>
      </c>
      <c r="O336" s="9">
        <f>VLOOKUP(A336,'BalanceSheet 15-8-19'!$A$11:$CN$476,15,FALSE)</f>
        <v>1020047</v>
      </c>
      <c r="P336" s="9">
        <f>VLOOKUP(A336,'BalanceSheet 15-8-19'!$A$11:$CN$476,16,FALSE)</f>
        <v>1020047</v>
      </c>
      <c r="Q336" s="9">
        <f>VLOOKUP(A336,'BalanceSheet 15-8-19'!$A$11:$CN$476,17,FALSE)</f>
        <v>1020047</v>
      </c>
      <c r="R336" s="9">
        <f>VLOOKUP(A336,'BalanceSheet 15-8-19'!$A$11:$CN$476,18,FALSE)</f>
        <v>1020047</v>
      </c>
      <c r="S336" s="9">
        <f>VLOOKUP(A336,'BalanceSheet 15-8-19'!$A$11:$CN$476,19,FALSE)</f>
        <v>1020047</v>
      </c>
      <c r="T336" s="9">
        <f>VLOOKUP(A336,'BalanceSheet 15-8-19'!$A$11:$CN$476,20,FALSE)</f>
        <v>1020047</v>
      </c>
      <c r="U336" s="9">
        <f>VLOOKUP(A336,'BalanceSheet 15-8-19'!$A$11:$CN$476,21,FALSE)</f>
        <v>1020047</v>
      </c>
      <c r="V336" s="9">
        <f>VLOOKUP(A336,'BalanceSheet 15-8-19'!$A$11:$CN$476,22,FALSE)</f>
        <v>1020047</v>
      </c>
      <c r="W336" s="9">
        <f>VLOOKUP(A336,'BalanceSheet 15-8-19'!$A$11:$CN$476,23,FALSE)</f>
        <v>1020047</v>
      </c>
      <c r="X336" s="9">
        <f>VLOOKUP(A336,'BalanceSheet 15-8-19'!$A$11:$CN$476,24,FALSE)</f>
        <v>1020047</v>
      </c>
      <c r="Y336" s="9">
        <f>VLOOKUP(A336,'BalanceSheet 15-8-19'!$A$11:$CN$476,25,FALSE)</f>
        <v>1020047</v>
      </c>
      <c r="Z336" s="9">
        <f>VLOOKUP(A336,'BalanceSheet 15-8-19'!$A$11:$CN$476,26,FALSE)</f>
        <v>1020047</v>
      </c>
      <c r="AA336" s="9">
        <f>VLOOKUP(A336,'BalanceSheet 15-8-19'!$A$11:$CN$476,27,FALSE)</f>
        <v>1020047</v>
      </c>
      <c r="AB336" s="9">
        <f>VLOOKUP(A336,'BalanceSheet 15-8-19'!$A$11:$CN$476,28,FALSE)</f>
        <v>1020047</v>
      </c>
      <c r="AC336" s="9">
        <f>VLOOKUP(A336,'BalanceSheet 15-8-19'!$A$11:$CN$476,29,FALSE)</f>
        <v>1020047</v>
      </c>
      <c r="AD336" s="9">
        <f>VLOOKUP(A336,'BalanceSheet 15-8-19'!$A$11:$CN$476,30,FALSE)</f>
        <v>1020047</v>
      </c>
      <c r="AE336" s="9">
        <f>VLOOKUP(A336,'BalanceSheet 15-8-19'!$A$11:$CN$476,31,FALSE)</f>
        <v>1020047</v>
      </c>
      <c r="AF336" s="9">
        <f>VLOOKUP(A336,'BalanceSheet 15-8-19'!$A$11:$CN$476,32,FALSE)</f>
        <v>1020047</v>
      </c>
      <c r="AG336" s="9">
        <f>VLOOKUP(A336,'BalanceSheet 15-8-19'!$A$11:$CN$476,33,FALSE)</f>
        <v>1020047</v>
      </c>
      <c r="AH336" s="9">
        <f>VLOOKUP(A336,'BalanceSheet 15-8-19'!$A$11:$CN$476,34,FALSE)</f>
        <v>1020047</v>
      </c>
      <c r="AI336" s="9">
        <f>VLOOKUP(A336,'BalanceSheet 15-8-19'!$A$11:$CN$476,35,FALSE)</f>
        <v>1020047</v>
      </c>
      <c r="AJ336" s="9">
        <f>VLOOKUP(A336,'BalanceSheet 15-8-19'!$A$11:$CN$476,36,FALSE)</f>
        <v>1020047</v>
      </c>
      <c r="AK336" s="9">
        <f>VLOOKUP(A336,'BalanceSheet 15-8-19'!$A$11:$CN$476,37,FALSE)</f>
        <v>1020047</v>
      </c>
      <c r="AL336" s="9">
        <f>VLOOKUP(A336,'BalanceSheet 15-8-19'!$A$11:$CN$476,38,FALSE)</f>
        <v>1020047</v>
      </c>
      <c r="AM336" s="9">
        <f>VLOOKUP(A336,'BalanceSheet 15-8-19'!$A$11:$CN$476,39,FALSE)</f>
        <v>1020047</v>
      </c>
      <c r="AN336" s="9">
        <f>VLOOKUP(A336,'BalanceSheet 15-8-19'!$A$11:$CN$476,40,FALSE)</f>
        <v>1020047</v>
      </c>
      <c r="AO336" s="9">
        <f>VLOOKUP(A336,'BalanceSheet 15-8-19'!$A$11:$CN$476,41,FALSE)</f>
        <v>1020047</v>
      </c>
      <c r="AP336" s="9">
        <f>VLOOKUP(A336,'BalanceSheet 15-8-19'!$A$11:$CN$476,42,FALSE)</f>
        <v>1020047</v>
      </c>
      <c r="AQ336" s="9">
        <f>VLOOKUP(A336,'BalanceSheet 15-8-19'!$A$11:$CN$476,43,FALSE)</f>
        <v>1020047</v>
      </c>
      <c r="AR336" s="9">
        <f>VLOOKUP(A336,'BalanceSheet 15-8-19'!$A$11:$CN$476,44,FALSE)</f>
        <v>1020047</v>
      </c>
      <c r="AS336" s="9">
        <f>VLOOKUP(A336,'BalanceSheet 15-8-19'!$A$11:$CN$476,45,FALSE)</f>
        <v>1020047</v>
      </c>
      <c r="AT336" s="9">
        <f>VLOOKUP(A336,'BalanceSheet 15-8-19'!$A$11:$CN$476,46,FALSE)</f>
        <v>1020047</v>
      </c>
      <c r="AU336" s="9">
        <f>VLOOKUP(A336,'BalanceSheet 15-8-19'!$A$11:$CN$476,47,FALSE)</f>
        <v>1020047</v>
      </c>
      <c r="AV336" s="9">
        <f>VLOOKUP(A336,'BalanceSheet 15-8-19'!$A$11:$CN$476,48,FALSE)</f>
        <v>1020047</v>
      </c>
      <c r="AW336" s="9">
        <f>VLOOKUP(A336,'BalanceSheet 15-8-19'!$A$11:$CN$476,49,FALSE)</f>
        <v>1020047</v>
      </c>
      <c r="AX336" s="9">
        <f>VLOOKUP(A336,'BalanceSheet 15-8-19'!$A$11:$CN$476,50,FALSE)</f>
        <v>1020047</v>
      </c>
      <c r="AY336" s="9">
        <f>VLOOKUP(A336,'BalanceSheet 15-8-19'!$A$11:$CN$476,51,FALSE)</f>
        <v>1020047</v>
      </c>
      <c r="AZ336" s="9">
        <f>VLOOKUP(A336,'BalanceSheet 15-8-19'!$A$11:$CN$476,52,FALSE)</f>
        <v>1020047</v>
      </c>
      <c r="BA336" s="9">
        <f>VLOOKUP(A336,'BalanceSheet 15-8-19'!$A$11:$CN$476,53,FALSE)</f>
        <v>1020047</v>
      </c>
      <c r="BB336" s="9">
        <f>VLOOKUP(A336,'BalanceSheet 15-8-19'!$A$11:$CN$476,54,FALSE)</f>
        <v>1020047</v>
      </c>
      <c r="BC336" s="9">
        <f>VLOOKUP(A336,'BalanceSheet 15-8-19'!$A$11:$CN$476,55,FALSE)</f>
        <v>1020047</v>
      </c>
      <c r="BD336" s="9">
        <f>VLOOKUP(A336,'BalanceSheet 15-8-19'!$A$11:$CN$476,56,FALSE)</f>
        <v>1020047</v>
      </c>
      <c r="BE336" s="9">
        <f>VLOOKUP(A336,'BalanceSheet 15-8-19'!$A$11:$CN$476,57,FALSE)</f>
        <v>1020047</v>
      </c>
      <c r="BF336" s="9">
        <f>VLOOKUP(A336,'BalanceSheet 15-8-19'!$A$11:$CN$476,58,FALSE)</f>
        <v>1020047</v>
      </c>
      <c r="BG336" s="7">
        <f>VLOOKUP(A336,'BalanceSheet 15-8-19'!$A$11:$CN$476,59,FALSE)</f>
        <v>1020047</v>
      </c>
      <c r="BH336" s="9">
        <f>VLOOKUP(A336,'BalanceSheet 15-8-19'!$A$11:$CN$476,60,FALSE)</f>
        <v>1020047</v>
      </c>
      <c r="BI336" s="9">
        <f>VLOOKUP(A336,'BalanceSheet 15-8-19'!$A$11:$CN$476,61,FALSE)</f>
        <v>1020047</v>
      </c>
      <c r="BJ336" s="9">
        <f>VLOOKUP(A336,'BalanceSheet 15-8-19'!$A$11:$CN$476,62,FALSE)</f>
        <v>1020047</v>
      </c>
      <c r="BK336" s="9"/>
      <c r="BL336" s="9">
        <f>VLOOKUP(A336,'BalanceSheet 15-8-19'!$A$11:$CN$476,64,FALSE)</f>
        <v>1020047</v>
      </c>
      <c r="BM336" s="9">
        <f>VLOOKUP(A336,'BalanceSheet 15-8-19'!$A$11:$CN$476,65,FALSE)</f>
        <v>1020047</v>
      </c>
      <c r="BN336" s="9">
        <f>VLOOKUP(A336,'BalanceSheet 15-8-19'!$A$11:$CN$476,66,FALSE)</f>
        <v>1020047</v>
      </c>
      <c r="BO336" s="9">
        <f>VLOOKUP(A336,'BalanceSheet 15-8-19'!$A$11:$CN$476,67,FALSE)</f>
        <v>1020047</v>
      </c>
      <c r="BP336" s="9">
        <f>VLOOKUP(A336,'BalanceSheet 15-8-19'!$A$11:$CN$476,68,FALSE)</f>
        <v>1020047</v>
      </c>
      <c r="BQ336" s="9">
        <f>VLOOKUP(A336,'BalanceSheet 15-8-19'!$A$11:$CN$476,69,FALSE)</f>
        <v>1020047</v>
      </c>
      <c r="BR336" s="9">
        <f>VLOOKUP(A336,'BalanceSheet 15-8-19'!$A$11:$CN$476,70,FALSE)</f>
        <v>1020047</v>
      </c>
      <c r="BS336" s="9">
        <f>VLOOKUP(A336,'BalanceSheet 15-8-19'!$A$11:$CN$476,71,FALSE)</f>
        <v>1020047</v>
      </c>
      <c r="BT336" s="9">
        <f>VLOOKUP(A336,'BalanceSheet 15-8-19'!$A$11:$CN$476,72,FALSE)</f>
        <v>1020047</v>
      </c>
      <c r="BU336" s="9">
        <f>VLOOKUP(A336,'BalanceSheet 15-8-19'!$A$11:$CN$476,73,FALSE)</f>
        <v>1020047</v>
      </c>
      <c r="BV336" s="9">
        <f>VLOOKUP(A336,'BalanceSheet 15-8-19'!$A$11:$CN$476,74,FALSE)</f>
        <v>1020047</v>
      </c>
      <c r="BW336" s="9">
        <f>VLOOKUP(A336,'BalanceSheet 15-8-19'!$A$11:$CN$476,75,FALSE)</f>
        <v>1020047</v>
      </c>
      <c r="BX336" s="9">
        <f>VLOOKUP(A336,'BalanceSheet 15-8-19'!$A$11:$CN$476,76,FALSE)</f>
        <v>1020047</v>
      </c>
      <c r="BY336" s="9">
        <f>VLOOKUP(A336,'BalanceSheet 15-8-19'!$A$11:$CN$476,77,FALSE)</f>
        <v>1020047</v>
      </c>
      <c r="BZ336" s="9">
        <f>VLOOKUP(A336,'BalanceSheet 15-8-19'!$A$11:$CN$476,78,FALSE)</f>
        <v>1020047</v>
      </c>
      <c r="CA336" s="9">
        <f>VLOOKUP(A336,'BalanceSheet 15-8-19'!$A$11:$CN$476,79,FALSE)</f>
        <v>1020047</v>
      </c>
      <c r="CB336" s="9">
        <f>VLOOKUP(A336,'BalanceSheet 15-8-19'!$A$11:$CN$476,80,FALSE)</f>
        <v>1020047</v>
      </c>
      <c r="CC336" s="9">
        <f>VLOOKUP(A336,'BalanceSheet 15-8-19'!$A$11:$CN$476,81,FALSE)</f>
        <v>1020047</v>
      </c>
      <c r="CD336" s="9">
        <f>VLOOKUP(A336,'BalanceSheet 15-8-19'!$A$11:$CN$476,82,FALSE)</f>
        <v>1020047</v>
      </c>
      <c r="CE336" s="9">
        <f>VLOOKUP(A336,'BalanceSheet 15-8-19'!$A$11:$CN$476,83,FALSE)</f>
        <v>1020047</v>
      </c>
      <c r="CF336" s="9">
        <f>VLOOKUP(A336,'BalanceSheet 15-8-19'!$A$11:$CN$476,84,FALSE)</f>
        <v>1020047</v>
      </c>
      <c r="CG336" s="9">
        <f>VLOOKUP(A336,'BalanceSheet 15-8-19'!$A$11:$CN$476,85,FALSE)</f>
        <v>1020047</v>
      </c>
      <c r="CH336" s="9">
        <f>VLOOKUP(A336,'BalanceSheet 15-8-19'!$A$11:$CN$476,86,FALSE)</f>
        <v>1020047</v>
      </c>
      <c r="CI336" s="9">
        <f>VLOOKUP(A336,'BalanceSheet 15-8-19'!$A$11:$CN$476,87,FALSE)</f>
        <v>1020047</v>
      </c>
      <c r="CJ336" s="9">
        <f>VLOOKUP(A336,'BalanceSheet 15-8-19'!$A$11:$CN$476,88,FALSE)</f>
        <v>1020047</v>
      </c>
      <c r="CK336" s="9">
        <f>VLOOKUP(A336,'BalanceSheet 15-8-19'!$A$11:$CN$476,89,FALSE)</f>
        <v>1020047</v>
      </c>
      <c r="CL336" s="9">
        <f>VLOOKUP(A336,'BalanceSheet 15-8-19'!$A$11:$CN$476,90,FALSE)</f>
        <v>1020047</v>
      </c>
      <c r="CM336" s="9">
        <f>VLOOKUP(A336,'BalanceSheet 15-8-19'!$A$11:$CN$476,91,FALSE)</f>
        <v>1020047</v>
      </c>
      <c r="CN336" s="9">
        <f>VLOOKUP(A336,'BalanceSheet 15-8-19'!$A$11:$CS$476,92,FALSE)</f>
        <v>1020047</v>
      </c>
      <c r="CO336" s="9">
        <f>VLOOKUP(A336,'BalanceSheet 15-8-19'!$A$11:$CS$476,93,FALSE)</f>
        <v>1020047</v>
      </c>
      <c r="CP336" s="9">
        <f>VLOOKUP(A336,'BalanceSheet 15-8-19'!$A$11:$CS$476,94,FALSE)</f>
        <v>1020047</v>
      </c>
      <c r="CQ336" s="9">
        <f>VLOOKUP(A336,'BalanceSheet 15-8-19'!$A$11:$CS$476,95,FALSE)</f>
        <v>1020047</v>
      </c>
      <c r="CR336" s="9">
        <f>VLOOKUP(A336,'BalanceSheet 15-8-19'!$A$11:$CS$476,96,FALSE)</f>
        <v>1020047</v>
      </c>
      <c r="CS336" s="9">
        <f t="shared" si="31"/>
        <v>90784183</v>
      </c>
      <c r="CU336" s="19">
        <f>CS336-('BalanceSheet 15-8-19'!CS336-'BalanceSheet 15-8-19'!CV336-'BalanceSheet 15-8-19'!CW336)</f>
        <v>0</v>
      </c>
      <c r="CW336" s="132">
        <f t="shared" si="32"/>
        <v>27541269</v>
      </c>
      <c r="CZ336" s="148"/>
      <c r="DB336" s="162">
        <f>SUM(DB309:DB335)</f>
        <v>63242914</v>
      </c>
    </row>
    <row r="337" spans="1:10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12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U337" s="19">
        <f>CS337-('BalanceSheet 15-8-19'!CS337-'BalanceSheet 15-8-19'!CV337-'BalanceSheet 15-8-19'!CW337)</f>
        <v>0</v>
      </c>
      <c r="CW337" s="132">
        <f t="shared" si="32"/>
        <v>0</v>
      </c>
      <c r="CZ337" s="148"/>
      <c r="DB337" s="148">
        <f t="shared" si="33"/>
        <v>0</v>
      </c>
    </row>
    <row r="338" spans="1:106" x14ac:dyDescent="0.2">
      <c r="A338" s="3" t="str">
        <f>'BalanceSheet 15-8-19'!A338</f>
        <v>300-105-01 - Arcterus</v>
      </c>
      <c r="B338" s="3">
        <f>VLOOKUP(A338,'BalanceSheet 15-8-19'!$A$11:$CN$476,2,FALSE)</f>
        <v>0</v>
      </c>
      <c r="C338" s="3">
        <f>VLOOKUP(A338,'BalanceSheet 15-8-19'!$A$11:$CN$476,3,FALSE)</f>
        <v>0</v>
      </c>
      <c r="D338" s="3">
        <f>VLOOKUP(A338,'BalanceSheet 15-8-19'!$A$11:$CN$476,4,FALSE)</f>
        <v>0</v>
      </c>
      <c r="E338" s="3">
        <f>VLOOKUP(A338,'BalanceSheet 15-8-19'!$A$11:$CN$476,5,FALSE)</f>
        <v>0</v>
      </c>
      <c r="F338" s="3">
        <f>VLOOKUP(A338,'BalanceSheet 15-8-19'!$A$11:$CN$476,6,FALSE)</f>
        <v>0</v>
      </c>
      <c r="G338" s="3">
        <f>VLOOKUP(A338,'BalanceSheet 15-8-19'!$A$11:$CN$476,7,FALSE)</f>
        <v>0</v>
      </c>
      <c r="H338" s="3">
        <f>VLOOKUP(A338,'BalanceSheet 15-8-19'!$A$11:$CN$476,8,FALSE)</f>
        <v>0</v>
      </c>
      <c r="I338" s="3">
        <f>VLOOKUP(A338,'BalanceSheet 15-8-19'!$A$11:$CN$476,9,FALSE)</f>
        <v>0</v>
      </c>
      <c r="J338" s="3"/>
      <c r="K338" s="3">
        <f>VLOOKUP(A338,'BalanceSheet 15-8-19'!$A$11:$CN$476,11,FALSE)</f>
        <v>0</v>
      </c>
      <c r="L338" s="3">
        <f>VLOOKUP(A338,'BalanceSheet 15-8-19'!$A$11:$CN$476,12,FALSE)</f>
        <v>0</v>
      </c>
      <c r="M338" s="3">
        <f>VLOOKUP(A338,'BalanceSheet 15-8-19'!$A$11:$CN$476,13,FALSE)</f>
        <v>0</v>
      </c>
      <c r="N338" s="3">
        <f>VLOOKUP(A338,'BalanceSheet 15-8-19'!$A$11:$CN$476,14,FALSE)</f>
        <v>0</v>
      </c>
      <c r="O338" s="3">
        <f>VLOOKUP(A338,'BalanceSheet 15-8-19'!$A$11:$CN$476,15,FALSE)</f>
        <v>0</v>
      </c>
      <c r="P338" s="3">
        <f>VLOOKUP(A338,'BalanceSheet 15-8-19'!$A$11:$CN$476,16,FALSE)</f>
        <v>0</v>
      </c>
      <c r="Q338" s="3">
        <f>VLOOKUP(A338,'BalanceSheet 15-8-19'!$A$11:$CN$476,17,FALSE)</f>
        <v>0</v>
      </c>
      <c r="R338" s="3">
        <f>VLOOKUP(A338,'BalanceSheet 15-8-19'!$A$11:$CN$476,18,FALSE)</f>
        <v>0</v>
      </c>
      <c r="S338" s="3">
        <f>VLOOKUP(A338,'BalanceSheet 15-8-19'!$A$11:$CN$476,19,FALSE)</f>
        <v>0</v>
      </c>
      <c r="T338" s="3">
        <f>VLOOKUP(A338,'BalanceSheet 15-8-19'!$A$11:$CN$476,20,FALSE)</f>
        <v>0</v>
      </c>
      <c r="U338" s="3">
        <f>VLOOKUP(A338,'BalanceSheet 15-8-19'!$A$11:$CN$476,21,FALSE)</f>
        <v>0</v>
      </c>
      <c r="V338" s="3">
        <f>VLOOKUP(A338,'BalanceSheet 15-8-19'!$A$11:$CN$476,22,FALSE)</f>
        <v>0</v>
      </c>
      <c r="W338" s="3">
        <f>VLOOKUP(A338,'BalanceSheet 15-8-19'!$A$11:$CN$476,23,FALSE)</f>
        <v>0</v>
      </c>
      <c r="X338" s="3">
        <f>VLOOKUP(A338,'BalanceSheet 15-8-19'!$A$11:$CN$476,24,FALSE)</f>
        <v>0</v>
      </c>
      <c r="Y338" s="3">
        <f>VLOOKUP(A338,'BalanceSheet 15-8-19'!$A$11:$CN$476,25,FALSE)</f>
        <v>0</v>
      </c>
      <c r="Z338" s="3">
        <f>VLOOKUP(A338,'BalanceSheet 15-8-19'!$A$11:$CN$476,26,FALSE)</f>
        <v>0</v>
      </c>
      <c r="AA338" s="3">
        <f>VLOOKUP(A338,'BalanceSheet 15-8-19'!$A$11:$CN$476,27,FALSE)</f>
        <v>0</v>
      </c>
      <c r="AB338" s="3">
        <f>VLOOKUP(A338,'BalanceSheet 15-8-19'!$A$11:$CN$476,28,FALSE)</f>
        <v>0</v>
      </c>
      <c r="AC338" s="3">
        <f>VLOOKUP(A338,'BalanceSheet 15-8-19'!$A$11:$CN$476,29,FALSE)</f>
        <v>0</v>
      </c>
      <c r="AD338" s="3">
        <f>VLOOKUP(A338,'BalanceSheet 15-8-19'!$A$11:$CN$476,30,FALSE)</f>
        <v>0</v>
      </c>
      <c r="AE338" s="3">
        <f>VLOOKUP(A338,'BalanceSheet 15-8-19'!$A$11:$CN$476,31,FALSE)</f>
        <v>0</v>
      </c>
      <c r="AF338" s="3">
        <f>VLOOKUP(A338,'BalanceSheet 15-8-19'!$A$11:$CN$476,32,FALSE)</f>
        <v>0</v>
      </c>
      <c r="AG338" s="3">
        <f>VLOOKUP(A338,'BalanceSheet 15-8-19'!$A$11:$CN$476,33,FALSE)</f>
        <v>0</v>
      </c>
      <c r="AH338" s="3">
        <f>VLOOKUP(A338,'BalanceSheet 15-8-19'!$A$11:$CN$476,34,FALSE)</f>
        <v>0</v>
      </c>
      <c r="AI338" s="3">
        <f>VLOOKUP(A338,'BalanceSheet 15-8-19'!$A$11:$CN$476,35,FALSE)</f>
        <v>0</v>
      </c>
      <c r="AJ338" s="3">
        <f>VLOOKUP(A338,'BalanceSheet 15-8-19'!$A$11:$CN$476,36,FALSE)</f>
        <v>0</v>
      </c>
      <c r="AK338" s="3">
        <f>VLOOKUP(A338,'BalanceSheet 15-8-19'!$A$11:$CN$476,37,FALSE)</f>
        <v>0</v>
      </c>
      <c r="AL338" s="3">
        <f>VLOOKUP(A338,'BalanceSheet 15-8-19'!$A$11:$CN$476,38,FALSE)</f>
        <v>0</v>
      </c>
      <c r="AM338" s="3">
        <f>VLOOKUP(A338,'BalanceSheet 15-8-19'!$A$11:$CN$476,39,FALSE)</f>
        <v>0</v>
      </c>
      <c r="AN338" s="3">
        <f>VLOOKUP(A338,'BalanceSheet 15-8-19'!$A$11:$CN$476,40,FALSE)</f>
        <v>0</v>
      </c>
      <c r="AO338" s="3">
        <f>VLOOKUP(A338,'BalanceSheet 15-8-19'!$A$11:$CN$476,41,FALSE)</f>
        <v>0</v>
      </c>
      <c r="AP338" s="3">
        <f>VLOOKUP(A338,'BalanceSheet 15-8-19'!$A$11:$CN$476,42,FALSE)</f>
        <v>0</v>
      </c>
      <c r="AQ338" s="3">
        <f>VLOOKUP(A338,'BalanceSheet 15-8-19'!$A$11:$CN$476,43,FALSE)</f>
        <v>0</v>
      </c>
      <c r="AR338" s="3">
        <f>VLOOKUP(A338,'BalanceSheet 15-8-19'!$A$11:$CN$476,44,FALSE)</f>
        <v>0</v>
      </c>
      <c r="AS338" s="3">
        <f>VLOOKUP(A338,'BalanceSheet 15-8-19'!$A$11:$CN$476,45,FALSE)</f>
        <v>0</v>
      </c>
      <c r="AT338" s="3">
        <f>VLOOKUP(A338,'BalanceSheet 15-8-19'!$A$11:$CN$476,46,FALSE)</f>
        <v>0</v>
      </c>
      <c r="AU338" s="3">
        <f>VLOOKUP(A338,'BalanceSheet 15-8-19'!$A$11:$CN$476,47,FALSE)</f>
        <v>0</v>
      </c>
      <c r="AV338" s="3">
        <f>VLOOKUP(A338,'BalanceSheet 15-8-19'!$A$11:$CN$476,48,FALSE)</f>
        <v>0</v>
      </c>
      <c r="AW338" s="3">
        <f>VLOOKUP(A338,'BalanceSheet 15-8-19'!$A$11:$CN$476,49,FALSE)</f>
        <v>0</v>
      </c>
      <c r="AX338" s="3">
        <f>VLOOKUP(A338,'BalanceSheet 15-8-19'!$A$11:$CN$476,50,FALSE)</f>
        <v>0</v>
      </c>
      <c r="AY338" s="3">
        <f>VLOOKUP(A338,'BalanceSheet 15-8-19'!$A$11:$CN$476,51,FALSE)</f>
        <v>0</v>
      </c>
      <c r="AZ338" s="3">
        <f>VLOOKUP(A338,'BalanceSheet 15-8-19'!$A$11:$CN$476,52,FALSE)</f>
        <v>0</v>
      </c>
      <c r="BA338" s="3">
        <f>VLOOKUP(A338,'BalanceSheet 15-8-19'!$A$11:$CN$476,53,FALSE)</f>
        <v>0</v>
      </c>
      <c r="BB338" s="3">
        <f>VLOOKUP(A338,'BalanceSheet 15-8-19'!$A$11:$CN$476,54,FALSE)</f>
        <v>0</v>
      </c>
      <c r="BC338" s="3">
        <f>VLOOKUP(A338,'BalanceSheet 15-8-19'!$A$11:$CN$476,55,FALSE)</f>
        <v>0</v>
      </c>
      <c r="BD338" s="3">
        <f>VLOOKUP(A338,'BalanceSheet 15-8-19'!$A$11:$CN$476,56,FALSE)</f>
        <v>0</v>
      </c>
      <c r="BE338" s="3">
        <f>VLOOKUP(A338,'BalanceSheet 15-8-19'!$A$11:$CN$476,57,FALSE)</f>
        <v>0</v>
      </c>
      <c r="BF338" s="3">
        <f>VLOOKUP(A338,'BalanceSheet 15-8-19'!$A$11:$CN$476,58,FALSE)</f>
        <v>0</v>
      </c>
      <c r="BG338" s="12">
        <f>VLOOKUP(A338,'BalanceSheet 15-8-19'!$A$11:$CN$476,59,FALSE)</f>
        <v>0</v>
      </c>
      <c r="BH338" s="3">
        <f>VLOOKUP(A338,'BalanceSheet 15-8-19'!$A$11:$CN$476,60,FALSE)</f>
        <v>0</v>
      </c>
      <c r="BI338" s="3">
        <f>VLOOKUP(A338,'BalanceSheet 15-8-19'!$A$11:$CN$476,61,FALSE)</f>
        <v>0</v>
      </c>
      <c r="BJ338" s="3">
        <f>VLOOKUP(A338,'BalanceSheet 15-8-19'!$A$11:$CN$476,62,FALSE)</f>
        <v>0</v>
      </c>
      <c r="BK338" s="3"/>
      <c r="BL338" s="3">
        <f>VLOOKUP(A338,'BalanceSheet 15-8-19'!$A$11:$CN$476,64,FALSE)</f>
        <v>0</v>
      </c>
      <c r="BM338" s="3">
        <f>VLOOKUP(A338,'BalanceSheet 15-8-19'!$A$11:$CN$476,65,FALSE)</f>
        <v>0</v>
      </c>
      <c r="BN338" s="3">
        <f>VLOOKUP(A338,'BalanceSheet 15-8-19'!$A$11:$CN$476,66,FALSE)</f>
        <v>0</v>
      </c>
      <c r="BO338" s="3">
        <f>VLOOKUP(A338,'BalanceSheet 15-8-19'!$A$11:$CN$476,67,FALSE)</f>
        <v>0</v>
      </c>
      <c r="BP338" s="3">
        <f>VLOOKUP(A338,'BalanceSheet 15-8-19'!$A$11:$CN$476,68,FALSE)</f>
        <v>0</v>
      </c>
      <c r="BQ338" s="3">
        <f>VLOOKUP(A338,'BalanceSheet 15-8-19'!$A$11:$CN$476,69,FALSE)</f>
        <v>0</v>
      </c>
      <c r="BR338" s="3">
        <f>VLOOKUP(A338,'BalanceSheet 15-8-19'!$A$11:$CN$476,70,FALSE)</f>
        <v>0</v>
      </c>
      <c r="BS338" s="3">
        <f>VLOOKUP(A338,'BalanceSheet 15-8-19'!$A$11:$CN$476,71,FALSE)</f>
        <v>0</v>
      </c>
      <c r="BT338" s="3">
        <f>VLOOKUP(A338,'BalanceSheet 15-8-19'!$A$11:$CN$476,72,FALSE)</f>
        <v>0</v>
      </c>
      <c r="BU338" s="3">
        <f>VLOOKUP(A338,'BalanceSheet 15-8-19'!$A$11:$CN$476,73,FALSE)</f>
        <v>0</v>
      </c>
      <c r="BV338" s="3">
        <f>VLOOKUP(A338,'BalanceSheet 15-8-19'!$A$11:$CN$476,74,FALSE)</f>
        <v>0</v>
      </c>
      <c r="BW338" s="3">
        <f>VLOOKUP(A338,'BalanceSheet 15-8-19'!$A$11:$CN$476,75,FALSE)</f>
        <v>0</v>
      </c>
      <c r="BX338" s="3">
        <f>VLOOKUP(A338,'BalanceSheet 15-8-19'!$A$11:$CN$476,76,FALSE)</f>
        <v>0</v>
      </c>
      <c r="BY338" s="3">
        <f>VLOOKUP(A338,'BalanceSheet 15-8-19'!$A$11:$CN$476,77,FALSE)</f>
        <v>0</v>
      </c>
      <c r="BZ338" s="3">
        <f>VLOOKUP(A338,'BalanceSheet 15-8-19'!$A$11:$CN$476,78,FALSE)</f>
        <v>0</v>
      </c>
      <c r="CA338" s="3">
        <f>VLOOKUP(A338,'BalanceSheet 15-8-19'!$A$11:$CN$476,79,FALSE)</f>
        <v>0</v>
      </c>
      <c r="CB338" s="3">
        <f>VLOOKUP(A338,'BalanceSheet 15-8-19'!$A$11:$CN$476,80,FALSE)</f>
        <v>0</v>
      </c>
      <c r="CC338" s="3">
        <f>VLOOKUP(A338,'BalanceSheet 15-8-19'!$A$11:$CN$476,81,FALSE)</f>
        <v>0</v>
      </c>
      <c r="CD338" s="3">
        <f>VLOOKUP(A338,'BalanceSheet 15-8-19'!$A$11:$CN$476,82,FALSE)</f>
        <v>0</v>
      </c>
      <c r="CE338" s="3">
        <f>VLOOKUP(A338,'BalanceSheet 15-8-19'!$A$11:$CN$476,83,FALSE)</f>
        <v>0</v>
      </c>
      <c r="CF338" s="3">
        <f>VLOOKUP(A338,'BalanceSheet 15-8-19'!$A$11:$CN$476,84,FALSE)</f>
        <v>0</v>
      </c>
      <c r="CG338" s="3">
        <f>VLOOKUP(A338,'BalanceSheet 15-8-19'!$A$11:$CN$476,85,FALSE)</f>
        <v>0</v>
      </c>
      <c r="CH338" s="3">
        <f>VLOOKUP(A338,'BalanceSheet 15-8-19'!$A$11:$CN$476,86,FALSE)</f>
        <v>0</v>
      </c>
      <c r="CI338" s="3">
        <f>VLOOKUP(A338,'BalanceSheet 15-8-19'!$A$11:$CN$476,87,FALSE)</f>
        <v>0</v>
      </c>
      <c r="CJ338" s="3">
        <f>VLOOKUP(A338,'BalanceSheet 15-8-19'!$A$11:$CN$476,88,FALSE)</f>
        <v>0</v>
      </c>
      <c r="CK338" s="3">
        <f>VLOOKUP(A338,'BalanceSheet 15-8-19'!$A$11:$CN$476,89,FALSE)</f>
        <v>0</v>
      </c>
      <c r="CL338" s="3">
        <f>VLOOKUP(A338,'BalanceSheet 15-8-19'!$A$11:$CN$476,90,FALSE)</f>
        <v>0</v>
      </c>
      <c r="CM338" s="3">
        <f>VLOOKUP(A338,'BalanceSheet 15-8-19'!$A$11:$CN$476,91,FALSE)</f>
        <v>0</v>
      </c>
      <c r="CN338" s="3">
        <f>VLOOKUP(A338,'BalanceSheet 15-8-19'!$A$11:$CS$476,92,FALSE)</f>
        <v>0</v>
      </c>
      <c r="CO338" s="3">
        <f>VLOOKUP(A338,'BalanceSheet 15-8-19'!$A$11:$CS$476,93,FALSE)</f>
        <v>0</v>
      </c>
      <c r="CP338" s="3">
        <f>VLOOKUP(A338,'BalanceSheet 15-8-19'!$A$11:$CS$476,94,FALSE)</f>
        <v>0</v>
      </c>
      <c r="CQ338" s="3">
        <f>VLOOKUP(A338,'BalanceSheet 15-8-19'!$A$11:$CS$476,95,FALSE)</f>
        <v>0</v>
      </c>
      <c r="CR338" s="3">
        <f>VLOOKUP(A338,'BalanceSheet 15-8-19'!$A$11:$CS$476,96,FALSE)</f>
        <v>0</v>
      </c>
      <c r="CS338" s="3">
        <f t="shared" si="31"/>
        <v>0</v>
      </c>
      <c r="CU338" s="19">
        <f>CS338-('BalanceSheet 15-8-19'!CS338-'BalanceSheet 15-8-19'!CV338-'BalanceSheet 15-8-19'!CW338)</f>
        <v>0</v>
      </c>
      <c r="CW338" s="132">
        <f t="shared" si="32"/>
        <v>0</v>
      </c>
      <c r="CZ338" s="148">
        <f>HLOOKUP(A338,CJE!$I$5:$TV$2054,2050, FALSE)</f>
        <v>0</v>
      </c>
      <c r="DB338" s="148">
        <f t="shared" si="33"/>
        <v>0</v>
      </c>
    </row>
    <row r="339" spans="1:106" x14ac:dyDescent="0.2">
      <c r="A339" s="3" t="str">
        <f>'BalanceSheet 15-8-19'!A339</f>
        <v>300-105-02 - Q.L.L.</v>
      </c>
      <c r="B339" s="3">
        <f>VLOOKUP(A339,'BalanceSheet 15-8-19'!$A$11:$CN$476,2,FALSE)</f>
        <v>0</v>
      </c>
      <c r="C339" s="3">
        <f>VLOOKUP(A339,'BalanceSheet 15-8-19'!$A$11:$CN$476,3,FALSE)</f>
        <v>0</v>
      </c>
      <c r="D339" s="3">
        <f>VLOOKUP(A339,'BalanceSheet 15-8-19'!$A$11:$CN$476,4,FALSE)</f>
        <v>0</v>
      </c>
      <c r="E339" s="3">
        <f>VLOOKUP(A339,'BalanceSheet 15-8-19'!$A$11:$CN$476,5,FALSE)</f>
        <v>0</v>
      </c>
      <c r="F339" s="3">
        <f>VLOOKUP(A339,'BalanceSheet 15-8-19'!$A$11:$CN$476,6,FALSE)</f>
        <v>0</v>
      </c>
      <c r="G339" s="3">
        <f>VLOOKUP(A339,'BalanceSheet 15-8-19'!$A$11:$CN$476,7,FALSE)</f>
        <v>0</v>
      </c>
      <c r="H339" s="3">
        <f>VLOOKUP(A339,'BalanceSheet 15-8-19'!$A$11:$CN$476,8,FALSE)</f>
        <v>0</v>
      </c>
      <c r="I339" s="3">
        <f>VLOOKUP(A339,'BalanceSheet 15-8-19'!$A$11:$CN$476,9,FALSE)</f>
        <v>0</v>
      </c>
      <c r="J339" s="3"/>
      <c r="K339" s="3">
        <f>VLOOKUP(A339,'BalanceSheet 15-8-19'!$A$11:$CN$476,11,FALSE)</f>
        <v>0</v>
      </c>
      <c r="L339" s="3">
        <f>VLOOKUP(A339,'BalanceSheet 15-8-19'!$A$11:$CN$476,12,FALSE)</f>
        <v>0</v>
      </c>
      <c r="M339" s="3">
        <f>VLOOKUP(A339,'BalanceSheet 15-8-19'!$A$11:$CN$476,13,FALSE)</f>
        <v>0</v>
      </c>
      <c r="N339" s="3">
        <f>VLOOKUP(A339,'BalanceSheet 15-8-19'!$A$11:$CN$476,14,FALSE)</f>
        <v>0</v>
      </c>
      <c r="O339" s="3">
        <f>VLOOKUP(A339,'BalanceSheet 15-8-19'!$A$11:$CN$476,15,FALSE)</f>
        <v>0</v>
      </c>
      <c r="P339" s="3">
        <f>VLOOKUP(A339,'BalanceSheet 15-8-19'!$A$11:$CN$476,16,FALSE)</f>
        <v>0</v>
      </c>
      <c r="Q339" s="3">
        <f>VLOOKUP(A339,'BalanceSheet 15-8-19'!$A$11:$CN$476,17,FALSE)</f>
        <v>0</v>
      </c>
      <c r="R339" s="3">
        <f>VLOOKUP(A339,'BalanceSheet 15-8-19'!$A$11:$CN$476,18,FALSE)</f>
        <v>0</v>
      </c>
      <c r="S339" s="3">
        <f>VLOOKUP(A339,'BalanceSheet 15-8-19'!$A$11:$CN$476,19,FALSE)</f>
        <v>0</v>
      </c>
      <c r="T339" s="3">
        <f>VLOOKUP(A339,'BalanceSheet 15-8-19'!$A$11:$CN$476,20,FALSE)</f>
        <v>0</v>
      </c>
      <c r="U339" s="3">
        <f>VLOOKUP(A339,'BalanceSheet 15-8-19'!$A$11:$CN$476,21,FALSE)</f>
        <v>0</v>
      </c>
      <c r="V339" s="3">
        <f>VLOOKUP(A339,'BalanceSheet 15-8-19'!$A$11:$CN$476,22,FALSE)</f>
        <v>0</v>
      </c>
      <c r="W339" s="3">
        <f>VLOOKUP(A339,'BalanceSheet 15-8-19'!$A$11:$CN$476,23,FALSE)</f>
        <v>0</v>
      </c>
      <c r="X339" s="3">
        <f>VLOOKUP(A339,'BalanceSheet 15-8-19'!$A$11:$CN$476,24,FALSE)</f>
        <v>0</v>
      </c>
      <c r="Y339" s="3">
        <f>VLOOKUP(A339,'BalanceSheet 15-8-19'!$A$11:$CN$476,25,FALSE)</f>
        <v>0</v>
      </c>
      <c r="Z339" s="3">
        <f>VLOOKUP(A339,'BalanceSheet 15-8-19'!$A$11:$CN$476,26,FALSE)</f>
        <v>0</v>
      </c>
      <c r="AA339" s="3">
        <f>VLOOKUP(A339,'BalanceSheet 15-8-19'!$A$11:$CN$476,27,FALSE)</f>
        <v>0</v>
      </c>
      <c r="AB339" s="3">
        <f>VLOOKUP(A339,'BalanceSheet 15-8-19'!$A$11:$CN$476,28,FALSE)</f>
        <v>0</v>
      </c>
      <c r="AC339" s="3">
        <f>VLOOKUP(A339,'BalanceSheet 15-8-19'!$A$11:$CN$476,29,FALSE)</f>
        <v>0</v>
      </c>
      <c r="AD339" s="3">
        <f>VLOOKUP(A339,'BalanceSheet 15-8-19'!$A$11:$CN$476,30,FALSE)</f>
        <v>0</v>
      </c>
      <c r="AE339" s="3">
        <f>VLOOKUP(A339,'BalanceSheet 15-8-19'!$A$11:$CN$476,31,FALSE)</f>
        <v>0</v>
      </c>
      <c r="AF339" s="3">
        <f>VLOOKUP(A339,'BalanceSheet 15-8-19'!$A$11:$CN$476,32,FALSE)</f>
        <v>0</v>
      </c>
      <c r="AG339" s="3">
        <f>VLOOKUP(A339,'BalanceSheet 15-8-19'!$A$11:$CN$476,33,FALSE)</f>
        <v>0</v>
      </c>
      <c r="AH339" s="3">
        <f>VLOOKUP(A339,'BalanceSheet 15-8-19'!$A$11:$CN$476,34,FALSE)</f>
        <v>0</v>
      </c>
      <c r="AI339" s="3">
        <f>VLOOKUP(A339,'BalanceSheet 15-8-19'!$A$11:$CN$476,35,FALSE)</f>
        <v>0</v>
      </c>
      <c r="AJ339" s="3">
        <f>VLOOKUP(A339,'BalanceSheet 15-8-19'!$A$11:$CN$476,36,FALSE)</f>
        <v>0</v>
      </c>
      <c r="AK339" s="3">
        <f>VLOOKUP(A339,'BalanceSheet 15-8-19'!$A$11:$CN$476,37,FALSE)</f>
        <v>0</v>
      </c>
      <c r="AL339" s="3">
        <f>VLOOKUP(A339,'BalanceSheet 15-8-19'!$A$11:$CN$476,38,FALSE)</f>
        <v>0</v>
      </c>
      <c r="AM339" s="3">
        <f>VLOOKUP(A339,'BalanceSheet 15-8-19'!$A$11:$CN$476,39,FALSE)</f>
        <v>0</v>
      </c>
      <c r="AN339" s="3">
        <f>VLOOKUP(A339,'BalanceSheet 15-8-19'!$A$11:$CN$476,40,FALSE)</f>
        <v>0</v>
      </c>
      <c r="AO339" s="3">
        <f>VLOOKUP(A339,'BalanceSheet 15-8-19'!$A$11:$CN$476,41,FALSE)</f>
        <v>0</v>
      </c>
      <c r="AP339" s="3">
        <f>VLOOKUP(A339,'BalanceSheet 15-8-19'!$A$11:$CN$476,42,FALSE)</f>
        <v>0</v>
      </c>
      <c r="AQ339" s="3">
        <f>VLOOKUP(A339,'BalanceSheet 15-8-19'!$A$11:$CN$476,43,FALSE)</f>
        <v>0</v>
      </c>
      <c r="AR339" s="3">
        <f>VLOOKUP(A339,'BalanceSheet 15-8-19'!$A$11:$CN$476,44,FALSE)</f>
        <v>0</v>
      </c>
      <c r="AS339" s="3">
        <f>VLOOKUP(A339,'BalanceSheet 15-8-19'!$A$11:$CN$476,45,FALSE)</f>
        <v>0</v>
      </c>
      <c r="AT339" s="3">
        <f>VLOOKUP(A339,'BalanceSheet 15-8-19'!$A$11:$CN$476,46,FALSE)</f>
        <v>0</v>
      </c>
      <c r="AU339" s="3">
        <f>VLOOKUP(A339,'BalanceSheet 15-8-19'!$A$11:$CN$476,47,FALSE)</f>
        <v>0</v>
      </c>
      <c r="AV339" s="3">
        <f>VLOOKUP(A339,'BalanceSheet 15-8-19'!$A$11:$CN$476,48,FALSE)</f>
        <v>0</v>
      </c>
      <c r="AW339" s="3">
        <f>VLOOKUP(A339,'BalanceSheet 15-8-19'!$A$11:$CN$476,49,FALSE)</f>
        <v>0</v>
      </c>
      <c r="AX339" s="3">
        <f>VLOOKUP(A339,'BalanceSheet 15-8-19'!$A$11:$CN$476,50,FALSE)</f>
        <v>0</v>
      </c>
      <c r="AY339" s="3">
        <f>VLOOKUP(A339,'BalanceSheet 15-8-19'!$A$11:$CN$476,51,FALSE)</f>
        <v>0</v>
      </c>
      <c r="AZ339" s="3">
        <f>VLOOKUP(A339,'BalanceSheet 15-8-19'!$A$11:$CN$476,52,FALSE)</f>
        <v>0</v>
      </c>
      <c r="BA339" s="3">
        <f>VLOOKUP(A339,'BalanceSheet 15-8-19'!$A$11:$CN$476,53,FALSE)</f>
        <v>0</v>
      </c>
      <c r="BB339" s="3">
        <f>VLOOKUP(A339,'BalanceSheet 15-8-19'!$A$11:$CN$476,54,FALSE)</f>
        <v>0</v>
      </c>
      <c r="BC339" s="3">
        <f>VLOOKUP(A339,'BalanceSheet 15-8-19'!$A$11:$CN$476,55,FALSE)</f>
        <v>0</v>
      </c>
      <c r="BD339" s="3">
        <f>VLOOKUP(A339,'BalanceSheet 15-8-19'!$A$11:$CN$476,56,FALSE)</f>
        <v>0</v>
      </c>
      <c r="BE339" s="3">
        <f>VLOOKUP(A339,'BalanceSheet 15-8-19'!$A$11:$CN$476,57,FALSE)</f>
        <v>0</v>
      </c>
      <c r="BF339" s="3">
        <f>VLOOKUP(A339,'BalanceSheet 15-8-19'!$A$11:$CN$476,58,FALSE)</f>
        <v>0</v>
      </c>
      <c r="BG339" s="12">
        <f>VLOOKUP(A339,'BalanceSheet 15-8-19'!$A$11:$CN$476,59,FALSE)</f>
        <v>0</v>
      </c>
      <c r="BH339" s="3">
        <f>VLOOKUP(A339,'BalanceSheet 15-8-19'!$A$11:$CN$476,60,FALSE)</f>
        <v>0</v>
      </c>
      <c r="BI339" s="3">
        <f>VLOOKUP(A339,'BalanceSheet 15-8-19'!$A$11:$CN$476,61,FALSE)</f>
        <v>0</v>
      </c>
      <c r="BJ339" s="3">
        <f>VLOOKUP(A339,'BalanceSheet 15-8-19'!$A$11:$CN$476,62,FALSE)</f>
        <v>0</v>
      </c>
      <c r="BK339" s="3"/>
      <c r="BL339" s="3">
        <f>VLOOKUP(A339,'BalanceSheet 15-8-19'!$A$11:$CN$476,64,FALSE)</f>
        <v>0</v>
      </c>
      <c r="BM339" s="3">
        <f>VLOOKUP(A339,'BalanceSheet 15-8-19'!$A$11:$CN$476,65,FALSE)</f>
        <v>0</v>
      </c>
      <c r="BN339" s="3">
        <f>VLOOKUP(A339,'BalanceSheet 15-8-19'!$A$11:$CN$476,66,FALSE)</f>
        <v>0</v>
      </c>
      <c r="BO339" s="3">
        <f>VLOOKUP(A339,'BalanceSheet 15-8-19'!$A$11:$CN$476,67,FALSE)</f>
        <v>0</v>
      </c>
      <c r="BP339" s="3">
        <f>VLOOKUP(A339,'BalanceSheet 15-8-19'!$A$11:$CN$476,68,FALSE)</f>
        <v>0</v>
      </c>
      <c r="BQ339" s="3">
        <f>VLOOKUP(A339,'BalanceSheet 15-8-19'!$A$11:$CN$476,69,FALSE)</f>
        <v>0</v>
      </c>
      <c r="BR339" s="3">
        <f>VLOOKUP(A339,'BalanceSheet 15-8-19'!$A$11:$CN$476,70,FALSE)</f>
        <v>0</v>
      </c>
      <c r="BS339" s="3">
        <f>VLOOKUP(A339,'BalanceSheet 15-8-19'!$A$11:$CN$476,71,FALSE)</f>
        <v>0</v>
      </c>
      <c r="BT339" s="3">
        <f>VLOOKUP(A339,'BalanceSheet 15-8-19'!$A$11:$CN$476,72,FALSE)</f>
        <v>0</v>
      </c>
      <c r="BU339" s="3">
        <f>VLOOKUP(A339,'BalanceSheet 15-8-19'!$A$11:$CN$476,73,FALSE)</f>
        <v>0</v>
      </c>
      <c r="BV339" s="3">
        <f>VLOOKUP(A339,'BalanceSheet 15-8-19'!$A$11:$CN$476,74,FALSE)</f>
        <v>0</v>
      </c>
      <c r="BW339" s="3">
        <f>VLOOKUP(A339,'BalanceSheet 15-8-19'!$A$11:$CN$476,75,FALSE)</f>
        <v>0</v>
      </c>
      <c r="BX339" s="3">
        <f>VLOOKUP(A339,'BalanceSheet 15-8-19'!$A$11:$CN$476,76,FALSE)</f>
        <v>0</v>
      </c>
      <c r="BY339" s="3">
        <f>VLOOKUP(A339,'BalanceSheet 15-8-19'!$A$11:$CN$476,77,FALSE)</f>
        <v>0</v>
      </c>
      <c r="BZ339" s="3">
        <f>VLOOKUP(A339,'BalanceSheet 15-8-19'!$A$11:$CN$476,78,FALSE)</f>
        <v>0</v>
      </c>
      <c r="CA339" s="3">
        <f>VLOOKUP(A339,'BalanceSheet 15-8-19'!$A$11:$CN$476,79,FALSE)</f>
        <v>0</v>
      </c>
      <c r="CB339" s="3">
        <f>VLOOKUP(A339,'BalanceSheet 15-8-19'!$A$11:$CN$476,80,FALSE)</f>
        <v>0</v>
      </c>
      <c r="CC339" s="3">
        <f>VLOOKUP(A339,'BalanceSheet 15-8-19'!$A$11:$CN$476,81,FALSE)</f>
        <v>0</v>
      </c>
      <c r="CD339" s="3">
        <f>VLOOKUP(A339,'BalanceSheet 15-8-19'!$A$11:$CN$476,82,FALSE)</f>
        <v>0</v>
      </c>
      <c r="CE339" s="3">
        <f>VLOOKUP(A339,'BalanceSheet 15-8-19'!$A$11:$CN$476,83,FALSE)</f>
        <v>0</v>
      </c>
      <c r="CF339" s="3">
        <f>VLOOKUP(A339,'BalanceSheet 15-8-19'!$A$11:$CN$476,84,FALSE)</f>
        <v>0</v>
      </c>
      <c r="CG339" s="3">
        <f>VLOOKUP(A339,'BalanceSheet 15-8-19'!$A$11:$CN$476,85,FALSE)</f>
        <v>0</v>
      </c>
      <c r="CH339" s="3">
        <f>VLOOKUP(A339,'BalanceSheet 15-8-19'!$A$11:$CN$476,86,FALSE)</f>
        <v>0</v>
      </c>
      <c r="CI339" s="3">
        <f>VLOOKUP(A339,'BalanceSheet 15-8-19'!$A$11:$CN$476,87,FALSE)</f>
        <v>0</v>
      </c>
      <c r="CJ339" s="3">
        <f>VLOOKUP(A339,'BalanceSheet 15-8-19'!$A$11:$CN$476,88,FALSE)</f>
        <v>0</v>
      </c>
      <c r="CK339" s="3">
        <f>VLOOKUP(A339,'BalanceSheet 15-8-19'!$A$11:$CN$476,89,FALSE)</f>
        <v>0</v>
      </c>
      <c r="CL339" s="3">
        <f>VLOOKUP(A339,'BalanceSheet 15-8-19'!$A$11:$CN$476,90,FALSE)</f>
        <v>0</v>
      </c>
      <c r="CM339" s="3">
        <f>VLOOKUP(A339,'BalanceSheet 15-8-19'!$A$11:$CN$476,91,FALSE)</f>
        <v>0</v>
      </c>
      <c r="CN339" s="3">
        <f>VLOOKUP(A339,'BalanceSheet 15-8-19'!$A$11:$CS$476,92,FALSE)</f>
        <v>0</v>
      </c>
      <c r="CO339" s="3">
        <f>VLOOKUP(A339,'BalanceSheet 15-8-19'!$A$11:$CS$476,93,FALSE)</f>
        <v>0</v>
      </c>
      <c r="CP339" s="3">
        <f>VLOOKUP(A339,'BalanceSheet 15-8-19'!$A$11:$CS$476,94,FALSE)</f>
        <v>0</v>
      </c>
      <c r="CQ339" s="3">
        <f>VLOOKUP(A339,'BalanceSheet 15-8-19'!$A$11:$CS$476,95,FALSE)</f>
        <v>0</v>
      </c>
      <c r="CR339" s="3">
        <f>VLOOKUP(A339,'BalanceSheet 15-8-19'!$A$11:$CS$476,96,FALSE)</f>
        <v>0</v>
      </c>
      <c r="CS339" s="3">
        <f t="shared" si="31"/>
        <v>0</v>
      </c>
      <c r="CU339" s="19">
        <f>CS339-('BalanceSheet 15-8-19'!CS339-'BalanceSheet 15-8-19'!CV339-'BalanceSheet 15-8-19'!CW339)</f>
        <v>0</v>
      </c>
      <c r="CW339" s="132">
        <f t="shared" si="32"/>
        <v>0</v>
      </c>
      <c r="CZ339" s="148">
        <f>HLOOKUP(A339,CJE!$I$5:$TV$2054,2050, FALSE)</f>
        <v>0</v>
      </c>
      <c r="DB339" s="148">
        <f t="shared" si="33"/>
        <v>0</v>
      </c>
    </row>
    <row r="340" spans="1:106" x14ac:dyDescent="0.2">
      <c r="A340" s="3" t="str">
        <f>'BalanceSheet 15-8-19'!A340</f>
        <v>300-105-03 - DeviewCommunications</v>
      </c>
      <c r="B340" s="3">
        <f>VLOOKUP(A340,'BalanceSheet 15-8-19'!$A$11:$CN$476,2,FALSE)</f>
        <v>0</v>
      </c>
      <c r="C340" s="3">
        <f>VLOOKUP(A340,'BalanceSheet 15-8-19'!$A$11:$CN$476,3,FALSE)</f>
        <v>0</v>
      </c>
      <c r="D340" s="3">
        <f>VLOOKUP(A340,'BalanceSheet 15-8-19'!$A$11:$CN$476,4,FALSE)</f>
        <v>0</v>
      </c>
      <c r="E340" s="3">
        <f>VLOOKUP(A340,'BalanceSheet 15-8-19'!$A$11:$CN$476,5,FALSE)</f>
        <v>0</v>
      </c>
      <c r="F340" s="3">
        <f>VLOOKUP(A340,'BalanceSheet 15-8-19'!$A$11:$CN$476,6,FALSE)</f>
        <v>0</v>
      </c>
      <c r="G340" s="3">
        <f>VLOOKUP(A340,'BalanceSheet 15-8-19'!$A$11:$CN$476,7,FALSE)</f>
        <v>0</v>
      </c>
      <c r="H340" s="3">
        <f>VLOOKUP(A340,'BalanceSheet 15-8-19'!$A$11:$CN$476,8,FALSE)</f>
        <v>0</v>
      </c>
      <c r="I340" s="3">
        <f>VLOOKUP(A340,'BalanceSheet 15-8-19'!$A$11:$CN$476,9,FALSE)</f>
        <v>0</v>
      </c>
      <c r="J340" s="3"/>
      <c r="K340" s="3">
        <f>VLOOKUP(A340,'BalanceSheet 15-8-19'!$A$11:$CN$476,11,FALSE)</f>
        <v>0</v>
      </c>
      <c r="L340" s="3">
        <f>VLOOKUP(A340,'BalanceSheet 15-8-19'!$A$11:$CN$476,12,FALSE)</f>
        <v>0</v>
      </c>
      <c r="M340" s="3">
        <f>VLOOKUP(A340,'BalanceSheet 15-8-19'!$A$11:$CN$476,13,FALSE)</f>
        <v>0</v>
      </c>
      <c r="N340" s="3">
        <f>VLOOKUP(A340,'BalanceSheet 15-8-19'!$A$11:$CN$476,14,FALSE)</f>
        <v>0</v>
      </c>
      <c r="O340" s="3">
        <f>VLOOKUP(A340,'BalanceSheet 15-8-19'!$A$11:$CN$476,15,FALSE)</f>
        <v>0</v>
      </c>
      <c r="P340" s="3">
        <f>VLOOKUP(A340,'BalanceSheet 15-8-19'!$A$11:$CN$476,16,FALSE)</f>
        <v>0</v>
      </c>
      <c r="Q340" s="3">
        <f>VLOOKUP(A340,'BalanceSheet 15-8-19'!$A$11:$CN$476,17,FALSE)</f>
        <v>0</v>
      </c>
      <c r="R340" s="3">
        <f>VLOOKUP(A340,'BalanceSheet 15-8-19'!$A$11:$CN$476,18,FALSE)</f>
        <v>0</v>
      </c>
      <c r="S340" s="3">
        <f>VLOOKUP(A340,'BalanceSheet 15-8-19'!$A$11:$CN$476,19,FALSE)</f>
        <v>0</v>
      </c>
      <c r="T340" s="3">
        <f>VLOOKUP(A340,'BalanceSheet 15-8-19'!$A$11:$CN$476,20,FALSE)</f>
        <v>0</v>
      </c>
      <c r="U340" s="3">
        <f>VLOOKUP(A340,'BalanceSheet 15-8-19'!$A$11:$CN$476,21,FALSE)</f>
        <v>0</v>
      </c>
      <c r="V340" s="3">
        <f>VLOOKUP(A340,'BalanceSheet 15-8-19'!$A$11:$CN$476,22,FALSE)</f>
        <v>0</v>
      </c>
      <c r="W340" s="3">
        <f>VLOOKUP(A340,'BalanceSheet 15-8-19'!$A$11:$CN$476,23,FALSE)</f>
        <v>0</v>
      </c>
      <c r="X340" s="3">
        <f>VLOOKUP(A340,'BalanceSheet 15-8-19'!$A$11:$CN$476,24,FALSE)</f>
        <v>0</v>
      </c>
      <c r="Y340" s="3">
        <f>VLOOKUP(A340,'BalanceSheet 15-8-19'!$A$11:$CN$476,25,FALSE)</f>
        <v>0</v>
      </c>
      <c r="Z340" s="3">
        <f>VLOOKUP(A340,'BalanceSheet 15-8-19'!$A$11:$CN$476,26,FALSE)</f>
        <v>0</v>
      </c>
      <c r="AA340" s="3">
        <f>VLOOKUP(A340,'BalanceSheet 15-8-19'!$A$11:$CN$476,27,FALSE)</f>
        <v>0</v>
      </c>
      <c r="AB340" s="3">
        <f>VLOOKUP(A340,'BalanceSheet 15-8-19'!$A$11:$CN$476,28,FALSE)</f>
        <v>0</v>
      </c>
      <c r="AC340" s="3">
        <f>VLOOKUP(A340,'BalanceSheet 15-8-19'!$A$11:$CN$476,29,FALSE)</f>
        <v>0</v>
      </c>
      <c r="AD340" s="3">
        <f>VLOOKUP(A340,'BalanceSheet 15-8-19'!$A$11:$CN$476,30,FALSE)</f>
        <v>0</v>
      </c>
      <c r="AE340" s="3">
        <f>VLOOKUP(A340,'BalanceSheet 15-8-19'!$A$11:$CN$476,31,FALSE)</f>
        <v>0</v>
      </c>
      <c r="AF340" s="3">
        <f>VLOOKUP(A340,'BalanceSheet 15-8-19'!$A$11:$CN$476,32,FALSE)</f>
        <v>0</v>
      </c>
      <c r="AG340" s="3">
        <f>VLOOKUP(A340,'BalanceSheet 15-8-19'!$A$11:$CN$476,33,FALSE)</f>
        <v>0</v>
      </c>
      <c r="AH340" s="3">
        <f>VLOOKUP(A340,'BalanceSheet 15-8-19'!$A$11:$CN$476,34,FALSE)</f>
        <v>0</v>
      </c>
      <c r="AI340" s="3">
        <f>VLOOKUP(A340,'BalanceSheet 15-8-19'!$A$11:$CN$476,35,FALSE)</f>
        <v>0</v>
      </c>
      <c r="AJ340" s="3">
        <f>VLOOKUP(A340,'BalanceSheet 15-8-19'!$A$11:$CN$476,36,FALSE)</f>
        <v>0</v>
      </c>
      <c r="AK340" s="3">
        <f>VLOOKUP(A340,'BalanceSheet 15-8-19'!$A$11:$CN$476,37,FALSE)</f>
        <v>0</v>
      </c>
      <c r="AL340" s="3">
        <f>VLOOKUP(A340,'BalanceSheet 15-8-19'!$A$11:$CN$476,38,FALSE)</f>
        <v>0</v>
      </c>
      <c r="AM340" s="3">
        <f>VLOOKUP(A340,'BalanceSheet 15-8-19'!$A$11:$CN$476,39,FALSE)</f>
        <v>0</v>
      </c>
      <c r="AN340" s="3">
        <f>VLOOKUP(A340,'BalanceSheet 15-8-19'!$A$11:$CN$476,40,FALSE)</f>
        <v>0</v>
      </c>
      <c r="AO340" s="3">
        <f>VLOOKUP(A340,'BalanceSheet 15-8-19'!$A$11:$CN$476,41,FALSE)</f>
        <v>0</v>
      </c>
      <c r="AP340" s="3">
        <f>VLOOKUP(A340,'BalanceSheet 15-8-19'!$A$11:$CN$476,42,FALSE)</f>
        <v>0</v>
      </c>
      <c r="AQ340" s="3">
        <f>VLOOKUP(A340,'BalanceSheet 15-8-19'!$A$11:$CN$476,43,FALSE)</f>
        <v>0</v>
      </c>
      <c r="AR340" s="3">
        <f>VLOOKUP(A340,'BalanceSheet 15-8-19'!$A$11:$CN$476,44,FALSE)</f>
        <v>0</v>
      </c>
      <c r="AS340" s="3">
        <f>VLOOKUP(A340,'BalanceSheet 15-8-19'!$A$11:$CN$476,45,FALSE)</f>
        <v>0</v>
      </c>
      <c r="AT340" s="3">
        <f>VLOOKUP(A340,'BalanceSheet 15-8-19'!$A$11:$CN$476,46,FALSE)</f>
        <v>0</v>
      </c>
      <c r="AU340" s="3">
        <f>VLOOKUP(A340,'BalanceSheet 15-8-19'!$A$11:$CN$476,47,FALSE)</f>
        <v>0</v>
      </c>
      <c r="AV340" s="3">
        <f>VLOOKUP(A340,'BalanceSheet 15-8-19'!$A$11:$CN$476,48,FALSE)</f>
        <v>0</v>
      </c>
      <c r="AW340" s="3">
        <f>VLOOKUP(A340,'BalanceSheet 15-8-19'!$A$11:$CN$476,49,FALSE)</f>
        <v>0</v>
      </c>
      <c r="AX340" s="3">
        <f>VLOOKUP(A340,'BalanceSheet 15-8-19'!$A$11:$CN$476,50,FALSE)</f>
        <v>0</v>
      </c>
      <c r="AY340" s="3">
        <f>VLOOKUP(A340,'BalanceSheet 15-8-19'!$A$11:$CN$476,51,FALSE)</f>
        <v>0</v>
      </c>
      <c r="AZ340" s="3">
        <f>VLOOKUP(A340,'BalanceSheet 15-8-19'!$A$11:$CN$476,52,FALSE)</f>
        <v>0</v>
      </c>
      <c r="BA340" s="3">
        <f>VLOOKUP(A340,'BalanceSheet 15-8-19'!$A$11:$CN$476,53,FALSE)</f>
        <v>0</v>
      </c>
      <c r="BB340" s="3">
        <f>VLOOKUP(A340,'BalanceSheet 15-8-19'!$A$11:$CN$476,54,FALSE)</f>
        <v>0</v>
      </c>
      <c r="BC340" s="3">
        <f>VLOOKUP(A340,'BalanceSheet 15-8-19'!$A$11:$CN$476,55,FALSE)</f>
        <v>0</v>
      </c>
      <c r="BD340" s="3">
        <f>VLOOKUP(A340,'BalanceSheet 15-8-19'!$A$11:$CN$476,56,FALSE)</f>
        <v>0</v>
      </c>
      <c r="BE340" s="3">
        <f>VLOOKUP(A340,'BalanceSheet 15-8-19'!$A$11:$CN$476,57,FALSE)</f>
        <v>0</v>
      </c>
      <c r="BF340" s="3">
        <f>VLOOKUP(A340,'BalanceSheet 15-8-19'!$A$11:$CN$476,58,FALSE)</f>
        <v>0</v>
      </c>
      <c r="BG340" s="12">
        <f>VLOOKUP(A340,'BalanceSheet 15-8-19'!$A$11:$CN$476,59,FALSE)</f>
        <v>0</v>
      </c>
      <c r="BH340" s="3">
        <f>VLOOKUP(A340,'BalanceSheet 15-8-19'!$A$11:$CN$476,60,FALSE)</f>
        <v>0</v>
      </c>
      <c r="BI340" s="3">
        <f>VLOOKUP(A340,'BalanceSheet 15-8-19'!$A$11:$CN$476,61,FALSE)</f>
        <v>0</v>
      </c>
      <c r="BJ340" s="3">
        <f>VLOOKUP(A340,'BalanceSheet 15-8-19'!$A$11:$CN$476,62,FALSE)</f>
        <v>0</v>
      </c>
      <c r="BK340" s="3"/>
      <c r="BL340" s="3">
        <f>VLOOKUP(A340,'BalanceSheet 15-8-19'!$A$11:$CN$476,64,FALSE)</f>
        <v>0</v>
      </c>
      <c r="BM340" s="3">
        <f>VLOOKUP(A340,'BalanceSheet 15-8-19'!$A$11:$CN$476,65,FALSE)</f>
        <v>0</v>
      </c>
      <c r="BN340" s="3">
        <f>VLOOKUP(A340,'BalanceSheet 15-8-19'!$A$11:$CN$476,66,FALSE)</f>
        <v>0</v>
      </c>
      <c r="BO340" s="3">
        <f>VLOOKUP(A340,'BalanceSheet 15-8-19'!$A$11:$CN$476,67,FALSE)</f>
        <v>0</v>
      </c>
      <c r="BP340" s="3">
        <f>VLOOKUP(A340,'BalanceSheet 15-8-19'!$A$11:$CN$476,68,FALSE)</f>
        <v>0</v>
      </c>
      <c r="BQ340" s="3">
        <f>VLOOKUP(A340,'BalanceSheet 15-8-19'!$A$11:$CN$476,69,FALSE)</f>
        <v>0</v>
      </c>
      <c r="BR340" s="3">
        <f>VLOOKUP(A340,'BalanceSheet 15-8-19'!$A$11:$CN$476,70,FALSE)</f>
        <v>0</v>
      </c>
      <c r="BS340" s="3">
        <f>VLOOKUP(A340,'BalanceSheet 15-8-19'!$A$11:$CN$476,71,FALSE)</f>
        <v>0</v>
      </c>
      <c r="BT340" s="3">
        <f>VLOOKUP(A340,'BalanceSheet 15-8-19'!$A$11:$CN$476,72,FALSE)</f>
        <v>0</v>
      </c>
      <c r="BU340" s="3">
        <f>VLOOKUP(A340,'BalanceSheet 15-8-19'!$A$11:$CN$476,73,FALSE)</f>
        <v>0</v>
      </c>
      <c r="BV340" s="3">
        <f>VLOOKUP(A340,'BalanceSheet 15-8-19'!$A$11:$CN$476,74,FALSE)</f>
        <v>0</v>
      </c>
      <c r="BW340" s="3">
        <f>VLOOKUP(A340,'BalanceSheet 15-8-19'!$A$11:$CN$476,75,FALSE)</f>
        <v>0</v>
      </c>
      <c r="BX340" s="3">
        <f>VLOOKUP(A340,'BalanceSheet 15-8-19'!$A$11:$CN$476,76,FALSE)</f>
        <v>0</v>
      </c>
      <c r="BY340" s="3">
        <f>VLOOKUP(A340,'BalanceSheet 15-8-19'!$A$11:$CN$476,77,FALSE)</f>
        <v>0</v>
      </c>
      <c r="BZ340" s="3">
        <f>VLOOKUP(A340,'BalanceSheet 15-8-19'!$A$11:$CN$476,78,FALSE)</f>
        <v>0</v>
      </c>
      <c r="CA340" s="3">
        <f>VLOOKUP(A340,'BalanceSheet 15-8-19'!$A$11:$CN$476,79,FALSE)</f>
        <v>0</v>
      </c>
      <c r="CB340" s="3">
        <f>VLOOKUP(A340,'BalanceSheet 15-8-19'!$A$11:$CN$476,80,FALSE)</f>
        <v>0</v>
      </c>
      <c r="CC340" s="3">
        <f>VLOOKUP(A340,'BalanceSheet 15-8-19'!$A$11:$CN$476,81,FALSE)</f>
        <v>0</v>
      </c>
      <c r="CD340" s="3">
        <f>VLOOKUP(A340,'BalanceSheet 15-8-19'!$A$11:$CN$476,82,FALSE)</f>
        <v>0</v>
      </c>
      <c r="CE340" s="3">
        <f>VLOOKUP(A340,'BalanceSheet 15-8-19'!$A$11:$CN$476,83,FALSE)</f>
        <v>0</v>
      </c>
      <c r="CF340" s="3">
        <f>VLOOKUP(A340,'BalanceSheet 15-8-19'!$A$11:$CN$476,84,FALSE)</f>
        <v>0</v>
      </c>
      <c r="CG340" s="3">
        <f>VLOOKUP(A340,'BalanceSheet 15-8-19'!$A$11:$CN$476,85,FALSE)</f>
        <v>0</v>
      </c>
      <c r="CH340" s="3">
        <f>VLOOKUP(A340,'BalanceSheet 15-8-19'!$A$11:$CN$476,86,FALSE)</f>
        <v>0</v>
      </c>
      <c r="CI340" s="3">
        <f>VLOOKUP(A340,'BalanceSheet 15-8-19'!$A$11:$CN$476,87,FALSE)</f>
        <v>0</v>
      </c>
      <c r="CJ340" s="3">
        <f>VLOOKUP(A340,'BalanceSheet 15-8-19'!$A$11:$CN$476,88,FALSE)</f>
        <v>0</v>
      </c>
      <c r="CK340" s="3">
        <f>VLOOKUP(A340,'BalanceSheet 15-8-19'!$A$11:$CN$476,89,FALSE)</f>
        <v>0</v>
      </c>
      <c r="CL340" s="3">
        <f>VLOOKUP(A340,'BalanceSheet 15-8-19'!$A$11:$CN$476,90,FALSE)</f>
        <v>0</v>
      </c>
      <c r="CM340" s="3">
        <f>VLOOKUP(A340,'BalanceSheet 15-8-19'!$A$11:$CN$476,91,FALSE)</f>
        <v>0</v>
      </c>
      <c r="CN340" s="3">
        <f>VLOOKUP(A340,'BalanceSheet 15-8-19'!$A$11:$CS$476,92,FALSE)</f>
        <v>0</v>
      </c>
      <c r="CO340" s="3">
        <f>VLOOKUP(A340,'BalanceSheet 15-8-19'!$A$11:$CS$476,93,FALSE)</f>
        <v>0</v>
      </c>
      <c r="CP340" s="3">
        <f>VLOOKUP(A340,'BalanceSheet 15-8-19'!$A$11:$CS$476,94,FALSE)</f>
        <v>0</v>
      </c>
      <c r="CQ340" s="3">
        <f>VLOOKUP(A340,'BalanceSheet 15-8-19'!$A$11:$CS$476,95,FALSE)</f>
        <v>0</v>
      </c>
      <c r="CR340" s="3">
        <f>VLOOKUP(A340,'BalanceSheet 15-8-19'!$A$11:$CS$476,96,FALSE)</f>
        <v>0</v>
      </c>
      <c r="CS340" s="3">
        <f t="shared" si="31"/>
        <v>0</v>
      </c>
      <c r="CU340" s="19">
        <f>CS340-('BalanceSheet 15-8-19'!CS340-'BalanceSheet 15-8-19'!CV340-'BalanceSheet 15-8-19'!CW340)</f>
        <v>0</v>
      </c>
      <c r="CW340" s="132">
        <f t="shared" si="32"/>
        <v>0</v>
      </c>
      <c r="CZ340" s="148">
        <f>HLOOKUP(A340,CJE!$I$5:$TV$2054,2050, FALSE)</f>
        <v>0</v>
      </c>
      <c r="DB340" s="148">
        <f t="shared" si="33"/>
        <v>0</v>
      </c>
    </row>
    <row r="341" spans="1:106" x14ac:dyDescent="0.2">
      <c r="A341" s="3" t="str">
        <f>'BalanceSheet 15-8-19'!A341</f>
        <v>300-105-04 - SightVisit</v>
      </c>
      <c r="B341" s="3">
        <f>VLOOKUP(A341,'BalanceSheet 15-8-19'!$A$11:$CN$476,2,FALSE)</f>
        <v>0</v>
      </c>
      <c r="C341" s="3">
        <f>VLOOKUP(A341,'BalanceSheet 15-8-19'!$A$11:$CN$476,3,FALSE)</f>
        <v>0</v>
      </c>
      <c r="D341" s="3">
        <f>VLOOKUP(A341,'BalanceSheet 15-8-19'!$A$11:$CN$476,4,FALSE)</f>
        <v>0</v>
      </c>
      <c r="E341" s="3">
        <f>VLOOKUP(A341,'BalanceSheet 15-8-19'!$A$11:$CN$476,5,FALSE)</f>
        <v>0</v>
      </c>
      <c r="F341" s="3">
        <f>VLOOKUP(A341,'BalanceSheet 15-8-19'!$A$11:$CN$476,6,FALSE)</f>
        <v>0</v>
      </c>
      <c r="G341" s="3">
        <f>VLOOKUP(A341,'BalanceSheet 15-8-19'!$A$11:$CN$476,7,FALSE)</f>
        <v>0</v>
      </c>
      <c r="H341" s="3">
        <f>VLOOKUP(A341,'BalanceSheet 15-8-19'!$A$11:$CN$476,8,FALSE)</f>
        <v>0</v>
      </c>
      <c r="I341" s="3">
        <f>VLOOKUP(A341,'BalanceSheet 15-8-19'!$A$11:$CN$476,9,FALSE)</f>
        <v>0</v>
      </c>
      <c r="J341" s="3"/>
      <c r="K341" s="3">
        <f>VLOOKUP(A341,'BalanceSheet 15-8-19'!$A$11:$CN$476,11,FALSE)</f>
        <v>0</v>
      </c>
      <c r="L341" s="3">
        <f>VLOOKUP(A341,'BalanceSheet 15-8-19'!$A$11:$CN$476,12,FALSE)</f>
        <v>0</v>
      </c>
      <c r="M341" s="3">
        <f>VLOOKUP(A341,'BalanceSheet 15-8-19'!$A$11:$CN$476,13,FALSE)</f>
        <v>0</v>
      </c>
      <c r="N341" s="3">
        <f>VLOOKUP(A341,'BalanceSheet 15-8-19'!$A$11:$CN$476,14,FALSE)</f>
        <v>0</v>
      </c>
      <c r="O341" s="3">
        <f>VLOOKUP(A341,'BalanceSheet 15-8-19'!$A$11:$CN$476,15,FALSE)</f>
        <v>0</v>
      </c>
      <c r="P341" s="3">
        <f>VLOOKUP(A341,'BalanceSheet 15-8-19'!$A$11:$CN$476,16,FALSE)</f>
        <v>0</v>
      </c>
      <c r="Q341" s="3">
        <f>VLOOKUP(A341,'BalanceSheet 15-8-19'!$A$11:$CN$476,17,FALSE)</f>
        <v>0</v>
      </c>
      <c r="R341" s="3">
        <f>VLOOKUP(A341,'BalanceSheet 15-8-19'!$A$11:$CN$476,18,FALSE)</f>
        <v>0</v>
      </c>
      <c r="S341" s="3">
        <f>VLOOKUP(A341,'BalanceSheet 15-8-19'!$A$11:$CN$476,19,FALSE)</f>
        <v>0</v>
      </c>
      <c r="T341" s="3">
        <f>VLOOKUP(A341,'BalanceSheet 15-8-19'!$A$11:$CN$476,20,FALSE)</f>
        <v>0</v>
      </c>
      <c r="U341" s="3">
        <f>VLOOKUP(A341,'BalanceSheet 15-8-19'!$A$11:$CN$476,21,FALSE)</f>
        <v>0</v>
      </c>
      <c r="V341" s="3">
        <f>VLOOKUP(A341,'BalanceSheet 15-8-19'!$A$11:$CN$476,22,FALSE)</f>
        <v>0</v>
      </c>
      <c r="W341" s="3">
        <f>VLOOKUP(A341,'BalanceSheet 15-8-19'!$A$11:$CN$476,23,FALSE)</f>
        <v>0</v>
      </c>
      <c r="X341" s="3">
        <f>VLOOKUP(A341,'BalanceSheet 15-8-19'!$A$11:$CN$476,24,FALSE)</f>
        <v>0</v>
      </c>
      <c r="Y341" s="3">
        <f>VLOOKUP(A341,'BalanceSheet 15-8-19'!$A$11:$CN$476,25,FALSE)</f>
        <v>0</v>
      </c>
      <c r="Z341" s="3">
        <f>VLOOKUP(A341,'BalanceSheet 15-8-19'!$A$11:$CN$476,26,FALSE)</f>
        <v>0</v>
      </c>
      <c r="AA341" s="3">
        <f>VLOOKUP(A341,'BalanceSheet 15-8-19'!$A$11:$CN$476,27,FALSE)</f>
        <v>0</v>
      </c>
      <c r="AB341" s="3">
        <f>VLOOKUP(A341,'BalanceSheet 15-8-19'!$A$11:$CN$476,28,FALSE)</f>
        <v>0</v>
      </c>
      <c r="AC341" s="3">
        <f>VLOOKUP(A341,'BalanceSheet 15-8-19'!$A$11:$CN$476,29,FALSE)</f>
        <v>0</v>
      </c>
      <c r="AD341" s="3">
        <f>VLOOKUP(A341,'BalanceSheet 15-8-19'!$A$11:$CN$476,30,FALSE)</f>
        <v>0</v>
      </c>
      <c r="AE341" s="3">
        <f>VLOOKUP(A341,'BalanceSheet 15-8-19'!$A$11:$CN$476,31,FALSE)</f>
        <v>0</v>
      </c>
      <c r="AF341" s="3">
        <f>VLOOKUP(A341,'BalanceSheet 15-8-19'!$A$11:$CN$476,32,FALSE)</f>
        <v>0</v>
      </c>
      <c r="AG341" s="3">
        <f>VLOOKUP(A341,'BalanceSheet 15-8-19'!$A$11:$CN$476,33,FALSE)</f>
        <v>0</v>
      </c>
      <c r="AH341" s="3">
        <f>VLOOKUP(A341,'BalanceSheet 15-8-19'!$A$11:$CN$476,34,FALSE)</f>
        <v>0</v>
      </c>
      <c r="AI341" s="3">
        <f>VLOOKUP(A341,'BalanceSheet 15-8-19'!$A$11:$CN$476,35,FALSE)</f>
        <v>0</v>
      </c>
      <c r="AJ341" s="3">
        <f>VLOOKUP(A341,'BalanceSheet 15-8-19'!$A$11:$CN$476,36,FALSE)</f>
        <v>0</v>
      </c>
      <c r="AK341" s="3">
        <f>VLOOKUP(A341,'BalanceSheet 15-8-19'!$A$11:$CN$476,37,FALSE)</f>
        <v>0</v>
      </c>
      <c r="AL341" s="3">
        <f>VLOOKUP(A341,'BalanceSheet 15-8-19'!$A$11:$CN$476,38,FALSE)</f>
        <v>0</v>
      </c>
      <c r="AM341" s="3">
        <f>VLOOKUP(A341,'BalanceSheet 15-8-19'!$A$11:$CN$476,39,FALSE)</f>
        <v>0</v>
      </c>
      <c r="AN341" s="3">
        <f>VLOOKUP(A341,'BalanceSheet 15-8-19'!$A$11:$CN$476,40,FALSE)</f>
        <v>0</v>
      </c>
      <c r="AO341" s="3">
        <f>VLOOKUP(A341,'BalanceSheet 15-8-19'!$A$11:$CN$476,41,FALSE)</f>
        <v>0</v>
      </c>
      <c r="AP341" s="3">
        <f>VLOOKUP(A341,'BalanceSheet 15-8-19'!$A$11:$CN$476,42,FALSE)</f>
        <v>0</v>
      </c>
      <c r="AQ341" s="3">
        <f>VLOOKUP(A341,'BalanceSheet 15-8-19'!$A$11:$CN$476,43,FALSE)</f>
        <v>0</v>
      </c>
      <c r="AR341" s="3">
        <f>VLOOKUP(A341,'BalanceSheet 15-8-19'!$A$11:$CN$476,44,FALSE)</f>
        <v>0</v>
      </c>
      <c r="AS341" s="3">
        <f>VLOOKUP(A341,'BalanceSheet 15-8-19'!$A$11:$CN$476,45,FALSE)</f>
        <v>0</v>
      </c>
      <c r="AT341" s="3">
        <f>VLOOKUP(A341,'BalanceSheet 15-8-19'!$A$11:$CN$476,46,FALSE)</f>
        <v>0</v>
      </c>
      <c r="AU341" s="3">
        <f>VLOOKUP(A341,'BalanceSheet 15-8-19'!$A$11:$CN$476,47,FALSE)</f>
        <v>0</v>
      </c>
      <c r="AV341" s="3">
        <f>VLOOKUP(A341,'BalanceSheet 15-8-19'!$A$11:$CN$476,48,FALSE)</f>
        <v>0</v>
      </c>
      <c r="AW341" s="3">
        <f>VLOOKUP(A341,'BalanceSheet 15-8-19'!$A$11:$CN$476,49,FALSE)</f>
        <v>0</v>
      </c>
      <c r="AX341" s="3">
        <f>VLOOKUP(A341,'BalanceSheet 15-8-19'!$A$11:$CN$476,50,FALSE)</f>
        <v>0</v>
      </c>
      <c r="AY341" s="3">
        <f>VLOOKUP(A341,'BalanceSheet 15-8-19'!$A$11:$CN$476,51,FALSE)</f>
        <v>0</v>
      </c>
      <c r="AZ341" s="3">
        <f>VLOOKUP(A341,'BalanceSheet 15-8-19'!$A$11:$CN$476,52,FALSE)</f>
        <v>0</v>
      </c>
      <c r="BA341" s="3">
        <f>VLOOKUP(A341,'BalanceSheet 15-8-19'!$A$11:$CN$476,53,FALSE)</f>
        <v>0</v>
      </c>
      <c r="BB341" s="3">
        <f>VLOOKUP(A341,'BalanceSheet 15-8-19'!$A$11:$CN$476,54,FALSE)</f>
        <v>0</v>
      </c>
      <c r="BC341" s="3">
        <f>VLOOKUP(A341,'BalanceSheet 15-8-19'!$A$11:$CN$476,55,FALSE)</f>
        <v>0</v>
      </c>
      <c r="BD341" s="3">
        <f>VLOOKUP(A341,'BalanceSheet 15-8-19'!$A$11:$CN$476,56,FALSE)</f>
        <v>0</v>
      </c>
      <c r="BE341" s="3">
        <f>VLOOKUP(A341,'BalanceSheet 15-8-19'!$A$11:$CN$476,57,FALSE)</f>
        <v>0</v>
      </c>
      <c r="BF341" s="3">
        <f>VLOOKUP(A341,'BalanceSheet 15-8-19'!$A$11:$CN$476,58,FALSE)</f>
        <v>0</v>
      </c>
      <c r="BG341" s="12">
        <f>VLOOKUP(A341,'BalanceSheet 15-8-19'!$A$11:$CN$476,59,FALSE)</f>
        <v>0</v>
      </c>
      <c r="BH341" s="3">
        <f>VLOOKUP(A341,'BalanceSheet 15-8-19'!$A$11:$CN$476,60,FALSE)</f>
        <v>0</v>
      </c>
      <c r="BI341" s="3">
        <f>VLOOKUP(A341,'BalanceSheet 15-8-19'!$A$11:$CN$476,61,FALSE)</f>
        <v>0</v>
      </c>
      <c r="BJ341" s="3">
        <f>VLOOKUP(A341,'BalanceSheet 15-8-19'!$A$11:$CN$476,62,FALSE)</f>
        <v>0</v>
      </c>
      <c r="BK341" s="3"/>
      <c r="BL341" s="3">
        <f>VLOOKUP(A341,'BalanceSheet 15-8-19'!$A$11:$CN$476,64,FALSE)</f>
        <v>0</v>
      </c>
      <c r="BM341" s="3">
        <f>VLOOKUP(A341,'BalanceSheet 15-8-19'!$A$11:$CN$476,65,FALSE)</f>
        <v>0</v>
      </c>
      <c r="BN341" s="3">
        <f>VLOOKUP(A341,'BalanceSheet 15-8-19'!$A$11:$CN$476,66,FALSE)</f>
        <v>0</v>
      </c>
      <c r="BO341" s="3">
        <f>VLOOKUP(A341,'BalanceSheet 15-8-19'!$A$11:$CN$476,67,FALSE)</f>
        <v>0</v>
      </c>
      <c r="BP341" s="3">
        <f>VLOOKUP(A341,'BalanceSheet 15-8-19'!$A$11:$CN$476,68,FALSE)</f>
        <v>0</v>
      </c>
      <c r="BQ341" s="3">
        <f>VLOOKUP(A341,'BalanceSheet 15-8-19'!$A$11:$CN$476,69,FALSE)</f>
        <v>0</v>
      </c>
      <c r="BR341" s="3">
        <f>VLOOKUP(A341,'BalanceSheet 15-8-19'!$A$11:$CN$476,70,FALSE)</f>
        <v>0</v>
      </c>
      <c r="BS341" s="3">
        <f>VLOOKUP(A341,'BalanceSheet 15-8-19'!$A$11:$CN$476,71,FALSE)</f>
        <v>0</v>
      </c>
      <c r="BT341" s="3">
        <f>VLOOKUP(A341,'BalanceSheet 15-8-19'!$A$11:$CN$476,72,FALSE)</f>
        <v>0</v>
      </c>
      <c r="BU341" s="3">
        <f>VLOOKUP(A341,'BalanceSheet 15-8-19'!$A$11:$CN$476,73,FALSE)</f>
        <v>0</v>
      </c>
      <c r="BV341" s="3">
        <f>VLOOKUP(A341,'BalanceSheet 15-8-19'!$A$11:$CN$476,74,FALSE)</f>
        <v>0</v>
      </c>
      <c r="BW341" s="3">
        <f>VLOOKUP(A341,'BalanceSheet 15-8-19'!$A$11:$CN$476,75,FALSE)</f>
        <v>0</v>
      </c>
      <c r="BX341" s="3">
        <f>VLOOKUP(A341,'BalanceSheet 15-8-19'!$A$11:$CN$476,76,FALSE)</f>
        <v>0</v>
      </c>
      <c r="BY341" s="3">
        <f>VLOOKUP(A341,'BalanceSheet 15-8-19'!$A$11:$CN$476,77,FALSE)</f>
        <v>0</v>
      </c>
      <c r="BZ341" s="3">
        <f>VLOOKUP(A341,'BalanceSheet 15-8-19'!$A$11:$CN$476,78,FALSE)</f>
        <v>0</v>
      </c>
      <c r="CA341" s="3">
        <f>VLOOKUP(A341,'BalanceSheet 15-8-19'!$A$11:$CN$476,79,FALSE)</f>
        <v>0</v>
      </c>
      <c r="CB341" s="3">
        <f>VLOOKUP(A341,'BalanceSheet 15-8-19'!$A$11:$CN$476,80,FALSE)</f>
        <v>0</v>
      </c>
      <c r="CC341" s="3">
        <f>VLOOKUP(A341,'BalanceSheet 15-8-19'!$A$11:$CN$476,81,FALSE)</f>
        <v>0</v>
      </c>
      <c r="CD341" s="3">
        <f>VLOOKUP(A341,'BalanceSheet 15-8-19'!$A$11:$CN$476,82,FALSE)</f>
        <v>0</v>
      </c>
      <c r="CE341" s="3">
        <f>VLOOKUP(A341,'BalanceSheet 15-8-19'!$A$11:$CN$476,83,FALSE)</f>
        <v>0</v>
      </c>
      <c r="CF341" s="3">
        <f>VLOOKUP(A341,'BalanceSheet 15-8-19'!$A$11:$CN$476,84,FALSE)</f>
        <v>0</v>
      </c>
      <c r="CG341" s="3">
        <f>VLOOKUP(A341,'BalanceSheet 15-8-19'!$A$11:$CN$476,85,FALSE)</f>
        <v>0</v>
      </c>
      <c r="CH341" s="3">
        <f>VLOOKUP(A341,'BalanceSheet 15-8-19'!$A$11:$CN$476,86,FALSE)</f>
        <v>0</v>
      </c>
      <c r="CI341" s="3">
        <f>VLOOKUP(A341,'BalanceSheet 15-8-19'!$A$11:$CN$476,87,FALSE)</f>
        <v>0</v>
      </c>
      <c r="CJ341" s="3">
        <f>VLOOKUP(A341,'BalanceSheet 15-8-19'!$A$11:$CN$476,88,FALSE)</f>
        <v>0</v>
      </c>
      <c r="CK341" s="3">
        <f>VLOOKUP(A341,'BalanceSheet 15-8-19'!$A$11:$CN$476,89,FALSE)</f>
        <v>0</v>
      </c>
      <c r="CL341" s="3">
        <f>VLOOKUP(A341,'BalanceSheet 15-8-19'!$A$11:$CN$476,90,FALSE)</f>
        <v>0</v>
      </c>
      <c r="CM341" s="3">
        <f>VLOOKUP(A341,'BalanceSheet 15-8-19'!$A$11:$CN$476,91,FALSE)</f>
        <v>0</v>
      </c>
      <c r="CN341" s="3">
        <f>VLOOKUP(A341,'BalanceSheet 15-8-19'!$A$11:$CS$476,92,FALSE)</f>
        <v>0</v>
      </c>
      <c r="CO341" s="3">
        <f>VLOOKUP(A341,'BalanceSheet 15-8-19'!$A$11:$CS$476,93,FALSE)</f>
        <v>0</v>
      </c>
      <c r="CP341" s="3">
        <f>VLOOKUP(A341,'BalanceSheet 15-8-19'!$A$11:$CS$476,94,FALSE)</f>
        <v>0</v>
      </c>
      <c r="CQ341" s="3">
        <f>VLOOKUP(A341,'BalanceSheet 15-8-19'!$A$11:$CS$476,95,FALSE)</f>
        <v>0</v>
      </c>
      <c r="CR341" s="3">
        <f>VLOOKUP(A341,'BalanceSheet 15-8-19'!$A$11:$CS$476,96,FALSE)</f>
        <v>0</v>
      </c>
      <c r="CS341" s="3">
        <f t="shared" si="31"/>
        <v>0</v>
      </c>
      <c r="CU341" s="19">
        <f>CS341-('BalanceSheet 15-8-19'!CS341-'BalanceSheet 15-8-19'!CV341-'BalanceSheet 15-8-19'!CW341)</f>
        <v>0</v>
      </c>
      <c r="CW341" s="132">
        <f t="shared" si="32"/>
        <v>0</v>
      </c>
      <c r="CZ341" s="148">
        <f>HLOOKUP(A341,CJE!$I$5:$TV$2054,2050, FALSE)</f>
        <v>0</v>
      </c>
      <c r="DB341" s="148">
        <f t="shared" si="33"/>
        <v>0</v>
      </c>
    </row>
    <row r="342" spans="1:106" x14ac:dyDescent="0.2">
      <c r="A342" s="3" t="str">
        <f>'BalanceSheet 15-8-19'!A342</f>
        <v>300-105-05 - CodersTrust</v>
      </c>
      <c r="B342" s="3">
        <f>VLOOKUP(A342,'BalanceSheet 15-8-19'!$A$11:$CN$476,2,FALSE)</f>
        <v>0</v>
      </c>
      <c r="C342" s="3">
        <f>VLOOKUP(A342,'BalanceSheet 15-8-19'!$A$11:$CN$476,3,FALSE)</f>
        <v>0</v>
      </c>
      <c r="D342" s="3">
        <f>VLOOKUP(A342,'BalanceSheet 15-8-19'!$A$11:$CN$476,4,FALSE)</f>
        <v>0</v>
      </c>
      <c r="E342" s="3">
        <f>VLOOKUP(A342,'BalanceSheet 15-8-19'!$A$11:$CN$476,5,FALSE)</f>
        <v>0</v>
      </c>
      <c r="F342" s="3">
        <f>VLOOKUP(A342,'BalanceSheet 15-8-19'!$A$11:$CN$476,6,FALSE)</f>
        <v>0</v>
      </c>
      <c r="G342" s="3">
        <f>VLOOKUP(A342,'BalanceSheet 15-8-19'!$A$11:$CN$476,7,FALSE)</f>
        <v>0</v>
      </c>
      <c r="H342" s="3">
        <f>VLOOKUP(A342,'BalanceSheet 15-8-19'!$A$11:$CN$476,8,FALSE)</f>
        <v>0</v>
      </c>
      <c r="I342" s="3">
        <f>VLOOKUP(A342,'BalanceSheet 15-8-19'!$A$11:$CN$476,9,FALSE)</f>
        <v>0</v>
      </c>
      <c r="J342" s="3"/>
      <c r="K342" s="3">
        <f>VLOOKUP(A342,'BalanceSheet 15-8-19'!$A$11:$CN$476,11,FALSE)</f>
        <v>0</v>
      </c>
      <c r="L342" s="3">
        <f>VLOOKUP(A342,'BalanceSheet 15-8-19'!$A$11:$CN$476,12,FALSE)</f>
        <v>0</v>
      </c>
      <c r="M342" s="3">
        <f>VLOOKUP(A342,'BalanceSheet 15-8-19'!$A$11:$CN$476,13,FALSE)</f>
        <v>0</v>
      </c>
      <c r="N342" s="3">
        <f>VLOOKUP(A342,'BalanceSheet 15-8-19'!$A$11:$CN$476,14,FALSE)</f>
        <v>0</v>
      </c>
      <c r="O342" s="3">
        <f>VLOOKUP(A342,'BalanceSheet 15-8-19'!$A$11:$CN$476,15,FALSE)</f>
        <v>0</v>
      </c>
      <c r="P342" s="3">
        <f>VLOOKUP(A342,'BalanceSheet 15-8-19'!$A$11:$CN$476,16,FALSE)</f>
        <v>0</v>
      </c>
      <c r="Q342" s="3">
        <f>VLOOKUP(A342,'BalanceSheet 15-8-19'!$A$11:$CN$476,17,FALSE)</f>
        <v>0</v>
      </c>
      <c r="R342" s="3">
        <f>VLOOKUP(A342,'BalanceSheet 15-8-19'!$A$11:$CN$476,18,FALSE)</f>
        <v>0</v>
      </c>
      <c r="S342" s="3">
        <f>VLOOKUP(A342,'BalanceSheet 15-8-19'!$A$11:$CN$476,19,FALSE)</f>
        <v>0</v>
      </c>
      <c r="T342" s="3">
        <f>VLOOKUP(A342,'BalanceSheet 15-8-19'!$A$11:$CN$476,20,FALSE)</f>
        <v>0</v>
      </c>
      <c r="U342" s="3">
        <f>VLOOKUP(A342,'BalanceSheet 15-8-19'!$A$11:$CN$476,21,FALSE)</f>
        <v>0</v>
      </c>
      <c r="V342" s="3">
        <f>VLOOKUP(A342,'BalanceSheet 15-8-19'!$A$11:$CN$476,22,FALSE)</f>
        <v>0</v>
      </c>
      <c r="W342" s="3">
        <f>VLOOKUP(A342,'BalanceSheet 15-8-19'!$A$11:$CN$476,23,FALSE)</f>
        <v>0</v>
      </c>
      <c r="X342" s="3">
        <f>VLOOKUP(A342,'BalanceSheet 15-8-19'!$A$11:$CN$476,24,FALSE)</f>
        <v>0</v>
      </c>
      <c r="Y342" s="3">
        <f>VLOOKUP(A342,'BalanceSheet 15-8-19'!$A$11:$CN$476,25,FALSE)</f>
        <v>0</v>
      </c>
      <c r="Z342" s="3">
        <f>VLOOKUP(A342,'BalanceSheet 15-8-19'!$A$11:$CN$476,26,FALSE)</f>
        <v>0</v>
      </c>
      <c r="AA342" s="3">
        <f>VLOOKUP(A342,'BalanceSheet 15-8-19'!$A$11:$CN$476,27,FALSE)</f>
        <v>0</v>
      </c>
      <c r="AB342" s="3">
        <f>VLOOKUP(A342,'BalanceSheet 15-8-19'!$A$11:$CN$476,28,FALSE)</f>
        <v>0</v>
      </c>
      <c r="AC342" s="3">
        <f>VLOOKUP(A342,'BalanceSheet 15-8-19'!$A$11:$CN$476,29,FALSE)</f>
        <v>0</v>
      </c>
      <c r="AD342" s="3">
        <f>VLOOKUP(A342,'BalanceSheet 15-8-19'!$A$11:$CN$476,30,FALSE)</f>
        <v>0</v>
      </c>
      <c r="AE342" s="3">
        <f>VLOOKUP(A342,'BalanceSheet 15-8-19'!$A$11:$CN$476,31,FALSE)</f>
        <v>0</v>
      </c>
      <c r="AF342" s="3">
        <f>VLOOKUP(A342,'BalanceSheet 15-8-19'!$A$11:$CN$476,32,FALSE)</f>
        <v>0</v>
      </c>
      <c r="AG342" s="3">
        <f>VLOOKUP(A342,'BalanceSheet 15-8-19'!$A$11:$CN$476,33,FALSE)</f>
        <v>0</v>
      </c>
      <c r="AH342" s="3">
        <f>VLOOKUP(A342,'BalanceSheet 15-8-19'!$A$11:$CN$476,34,FALSE)</f>
        <v>0</v>
      </c>
      <c r="AI342" s="3">
        <f>VLOOKUP(A342,'BalanceSheet 15-8-19'!$A$11:$CN$476,35,FALSE)</f>
        <v>0</v>
      </c>
      <c r="AJ342" s="3">
        <f>VLOOKUP(A342,'BalanceSheet 15-8-19'!$A$11:$CN$476,36,FALSE)</f>
        <v>0</v>
      </c>
      <c r="AK342" s="3">
        <f>VLOOKUP(A342,'BalanceSheet 15-8-19'!$A$11:$CN$476,37,FALSE)</f>
        <v>0</v>
      </c>
      <c r="AL342" s="3">
        <f>VLOOKUP(A342,'BalanceSheet 15-8-19'!$A$11:$CN$476,38,FALSE)</f>
        <v>0</v>
      </c>
      <c r="AM342" s="3">
        <f>VLOOKUP(A342,'BalanceSheet 15-8-19'!$A$11:$CN$476,39,FALSE)</f>
        <v>0</v>
      </c>
      <c r="AN342" s="3">
        <f>VLOOKUP(A342,'BalanceSheet 15-8-19'!$A$11:$CN$476,40,FALSE)</f>
        <v>0</v>
      </c>
      <c r="AO342" s="3">
        <f>VLOOKUP(A342,'BalanceSheet 15-8-19'!$A$11:$CN$476,41,FALSE)</f>
        <v>0</v>
      </c>
      <c r="AP342" s="3">
        <f>VLOOKUP(A342,'BalanceSheet 15-8-19'!$A$11:$CN$476,42,FALSE)</f>
        <v>0</v>
      </c>
      <c r="AQ342" s="3">
        <f>VLOOKUP(A342,'BalanceSheet 15-8-19'!$A$11:$CN$476,43,FALSE)</f>
        <v>0</v>
      </c>
      <c r="AR342" s="3">
        <f>VLOOKUP(A342,'BalanceSheet 15-8-19'!$A$11:$CN$476,44,FALSE)</f>
        <v>0</v>
      </c>
      <c r="AS342" s="3">
        <f>VLOOKUP(A342,'BalanceSheet 15-8-19'!$A$11:$CN$476,45,FALSE)</f>
        <v>0</v>
      </c>
      <c r="AT342" s="3">
        <f>VLOOKUP(A342,'BalanceSheet 15-8-19'!$A$11:$CN$476,46,FALSE)</f>
        <v>0</v>
      </c>
      <c r="AU342" s="3">
        <f>VLOOKUP(A342,'BalanceSheet 15-8-19'!$A$11:$CN$476,47,FALSE)</f>
        <v>0</v>
      </c>
      <c r="AV342" s="3">
        <f>VLOOKUP(A342,'BalanceSheet 15-8-19'!$A$11:$CN$476,48,FALSE)</f>
        <v>0</v>
      </c>
      <c r="AW342" s="3">
        <f>VLOOKUP(A342,'BalanceSheet 15-8-19'!$A$11:$CN$476,49,FALSE)</f>
        <v>0</v>
      </c>
      <c r="AX342" s="3">
        <f>VLOOKUP(A342,'BalanceSheet 15-8-19'!$A$11:$CN$476,50,FALSE)</f>
        <v>0</v>
      </c>
      <c r="AY342" s="3">
        <f>VLOOKUP(A342,'BalanceSheet 15-8-19'!$A$11:$CN$476,51,FALSE)</f>
        <v>0</v>
      </c>
      <c r="AZ342" s="3">
        <f>VLOOKUP(A342,'BalanceSheet 15-8-19'!$A$11:$CN$476,52,FALSE)</f>
        <v>0</v>
      </c>
      <c r="BA342" s="3">
        <f>VLOOKUP(A342,'BalanceSheet 15-8-19'!$A$11:$CN$476,53,FALSE)</f>
        <v>0</v>
      </c>
      <c r="BB342" s="3">
        <f>VLOOKUP(A342,'BalanceSheet 15-8-19'!$A$11:$CN$476,54,FALSE)</f>
        <v>0</v>
      </c>
      <c r="BC342" s="3">
        <f>VLOOKUP(A342,'BalanceSheet 15-8-19'!$A$11:$CN$476,55,FALSE)</f>
        <v>0</v>
      </c>
      <c r="BD342" s="3">
        <f>VLOOKUP(A342,'BalanceSheet 15-8-19'!$A$11:$CN$476,56,FALSE)</f>
        <v>0</v>
      </c>
      <c r="BE342" s="3">
        <f>VLOOKUP(A342,'BalanceSheet 15-8-19'!$A$11:$CN$476,57,FALSE)</f>
        <v>0</v>
      </c>
      <c r="BF342" s="3">
        <f>VLOOKUP(A342,'BalanceSheet 15-8-19'!$A$11:$CN$476,58,FALSE)</f>
        <v>0</v>
      </c>
      <c r="BG342" s="12">
        <f>VLOOKUP(A342,'BalanceSheet 15-8-19'!$A$11:$CN$476,59,FALSE)</f>
        <v>0</v>
      </c>
      <c r="BH342" s="3">
        <f>VLOOKUP(A342,'BalanceSheet 15-8-19'!$A$11:$CN$476,60,FALSE)</f>
        <v>0</v>
      </c>
      <c r="BI342" s="3">
        <f>VLOOKUP(A342,'BalanceSheet 15-8-19'!$A$11:$CN$476,61,FALSE)</f>
        <v>0</v>
      </c>
      <c r="BJ342" s="3">
        <f>VLOOKUP(A342,'BalanceSheet 15-8-19'!$A$11:$CN$476,62,FALSE)</f>
        <v>0</v>
      </c>
      <c r="BK342" s="3"/>
      <c r="BL342" s="3">
        <f>VLOOKUP(A342,'BalanceSheet 15-8-19'!$A$11:$CN$476,64,FALSE)</f>
        <v>0</v>
      </c>
      <c r="BM342" s="3">
        <f>VLOOKUP(A342,'BalanceSheet 15-8-19'!$A$11:$CN$476,65,FALSE)</f>
        <v>0</v>
      </c>
      <c r="BN342" s="3">
        <f>VLOOKUP(A342,'BalanceSheet 15-8-19'!$A$11:$CN$476,66,FALSE)</f>
        <v>0</v>
      </c>
      <c r="BO342" s="3">
        <f>VLOOKUP(A342,'BalanceSheet 15-8-19'!$A$11:$CN$476,67,FALSE)</f>
        <v>0</v>
      </c>
      <c r="BP342" s="3">
        <f>VLOOKUP(A342,'BalanceSheet 15-8-19'!$A$11:$CN$476,68,FALSE)</f>
        <v>0</v>
      </c>
      <c r="BQ342" s="3">
        <f>VLOOKUP(A342,'BalanceSheet 15-8-19'!$A$11:$CN$476,69,FALSE)</f>
        <v>0</v>
      </c>
      <c r="BR342" s="3">
        <f>VLOOKUP(A342,'BalanceSheet 15-8-19'!$A$11:$CN$476,70,FALSE)</f>
        <v>0</v>
      </c>
      <c r="BS342" s="3">
        <f>VLOOKUP(A342,'BalanceSheet 15-8-19'!$A$11:$CN$476,71,FALSE)</f>
        <v>0</v>
      </c>
      <c r="BT342" s="3">
        <f>VLOOKUP(A342,'BalanceSheet 15-8-19'!$A$11:$CN$476,72,FALSE)</f>
        <v>0</v>
      </c>
      <c r="BU342" s="3">
        <f>VLOOKUP(A342,'BalanceSheet 15-8-19'!$A$11:$CN$476,73,FALSE)</f>
        <v>0</v>
      </c>
      <c r="BV342" s="3">
        <f>VLOOKUP(A342,'BalanceSheet 15-8-19'!$A$11:$CN$476,74,FALSE)</f>
        <v>0</v>
      </c>
      <c r="BW342" s="3">
        <f>VLOOKUP(A342,'BalanceSheet 15-8-19'!$A$11:$CN$476,75,FALSE)</f>
        <v>0</v>
      </c>
      <c r="BX342" s="3">
        <f>VLOOKUP(A342,'BalanceSheet 15-8-19'!$A$11:$CN$476,76,FALSE)</f>
        <v>0</v>
      </c>
      <c r="BY342" s="3">
        <f>VLOOKUP(A342,'BalanceSheet 15-8-19'!$A$11:$CN$476,77,FALSE)</f>
        <v>0</v>
      </c>
      <c r="BZ342" s="3">
        <f>VLOOKUP(A342,'BalanceSheet 15-8-19'!$A$11:$CN$476,78,FALSE)</f>
        <v>0</v>
      </c>
      <c r="CA342" s="3">
        <f>VLOOKUP(A342,'BalanceSheet 15-8-19'!$A$11:$CN$476,79,FALSE)</f>
        <v>0</v>
      </c>
      <c r="CB342" s="3">
        <f>VLOOKUP(A342,'BalanceSheet 15-8-19'!$A$11:$CN$476,80,FALSE)</f>
        <v>0</v>
      </c>
      <c r="CC342" s="3">
        <f>VLOOKUP(A342,'BalanceSheet 15-8-19'!$A$11:$CN$476,81,FALSE)</f>
        <v>0</v>
      </c>
      <c r="CD342" s="3">
        <f>VLOOKUP(A342,'BalanceSheet 15-8-19'!$A$11:$CN$476,82,FALSE)</f>
        <v>0</v>
      </c>
      <c r="CE342" s="3">
        <f>VLOOKUP(A342,'BalanceSheet 15-8-19'!$A$11:$CN$476,83,FALSE)</f>
        <v>0</v>
      </c>
      <c r="CF342" s="3">
        <f>VLOOKUP(A342,'BalanceSheet 15-8-19'!$A$11:$CN$476,84,FALSE)</f>
        <v>0</v>
      </c>
      <c r="CG342" s="3">
        <f>VLOOKUP(A342,'BalanceSheet 15-8-19'!$A$11:$CN$476,85,FALSE)</f>
        <v>0</v>
      </c>
      <c r="CH342" s="3">
        <f>VLOOKUP(A342,'BalanceSheet 15-8-19'!$A$11:$CN$476,86,FALSE)</f>
        <v>0</v>
      </c>
      <c r="CI342" s="3">
        <f>VLOOKUP(A342,'BalanceSheet 15-8-19'!$A$11:$CN$476,87,FALSE)</f>
        <v>0</v>
      </c>
      <c r="CJ342" s="3">
        <f>VLOOKUP(A342,'BalanceSheet 15-8-19'!$A$11:$CN$476,88,FALSE)</f>
        <v>0</v>
      </c>
      <c r="CK342" s="3">
        <f>VLOOKUP(A342,'BalanceSheet 15-8-19'!$A$11:$CN$476,89,FALSE)</f>
        <v>0</v>
      </c>
      <c r="CL342" s="3">
        <f>VLOOKUP(A342,'BalanceSheet 15-8-19'!$A$11:$CN$476,90,FALSE)</f>
        <v>0</v>
      </c>
      <c r="CM342" s="3">
        <f>VLOOKUP(A342,'BalanceSheet 15-8-19'!$A$11:$CN$476,91,FALSE)</f>
        <v>0</v>
      </c>
      <c r="CN342" s="3">
        <f>VLOOKUP(A342,'BalanceSheet 15-8-19'!$A$11:$CS$476,92,FALSE)</f>
        <v>0</v>
      </c>
      <c r="CO342" s="3">
        <f>VLOOKUP(A342,'BalanceSheet 15-8-19'!$A$11:$CS$476,93,FALSE)</f>
        <v>0</v>
      </c>
      <c r="CP342" s="3">
        <f>VLOOKUP(A342,'BalanceSheet 15-8-19'!$A$11:$CS$476,94,FALSE)</f>
        <v>0</v>
      </c>
      <c r="CQ342" s="3">
        <f>VLOOKUP(A342,'BalanceSheet 15-8-19'!$A$11:$CS$476,95,FALSE)</f>
        <v>0</v>
      </c>
      <c r="CR342" s="3">
        <f>VLOOKUP(A342,'BalanceSheet 15-8-19'!$A$11:$CS$476,96,FALSE)</f>
        <v>0</v>
      </c>
      <c r="CS342" s="3">
        <f t="shared" si="31"/>
        <v>0</v>
      </c>
      <c r="CU342" s="19">
        <f>CS342-('BalanceSheet 15-8-19'!CS342-'BalanceSheet 15-8-19'!CV342-'BalanceSheet 15-8-19'!CW342)</f>
        <v>0</v>
      </c>
      <c r="CW342" s="132">
        <f t="shared" si="32"/>
        <v>0</v>
      </c>
      <c r="CZ342" s="148">
        <f>HLOOKUP(A342,CJE!$I$5:$TV$2054,2050, FALSE)</f>
        <v>0</v>
      </c>
      <c r="DB342" s="148">
        <f t="shared" si="33"/>
        <v>0</v>
      </c>
    </row>
    <row r="343" spans="1:106" x14ac:dyDescent="0.2">
      <c r="A343" s="3" t="str">
        <f>'BalanceSheet 15-8-19'!A343</f>
        <v>300-105-06 - Dverse</v>
      </c>
      <c r="B343" s="3">
        <f>VLOOKUP(A343,'BalanceSheet 15-8-19'!$A$11:$CN$476,2,FALSE)</f>
        <v>0</v>
      </c>
      <c r="C343" s="3">
        <f>VLOOKUP(A343,'BalanceSheet 15-8-19'!$A$11:$CN$476,3,FALSE)</f>
        <v>0</v>
      </c>
      <c r="D343" s="3">
        <f>VLOOKUP(A343,'BalanceSheet 15-8-19'!$A$11:$CN$476,4,FALSE)</f>
        <v>0</v>
      </c>
      <c r="E343" s="3">
        <f>VLOOKUP(A343,'BalanceSheet 15-8-19'!$A$11:$CN$476,5,FALSE)</f>
        <v>0</v>
      </c>
      <c r="F343" s="3">
        <f>VLOOKUP(A343,'BalanceSheet 15-8-19'!$A$11:$CN$476,6,FALSE)</f>
        <v>0</v>
      </c>
      <c r="G343" s="3">
        <f>VLOOKUP(A343,'BalanceSheet 15-8-19'!$A$11:$CN$476,7,FALSE)</f>
        <v>0</v>
      </c>
      <c r="H343" s="3">
        <f>VLOOKUP(A343,'BalanceSheet 15-8-19'!$A$11:$CN$476,8,FALSE)</f>
        <v>0</v>
      </c>
      <c r="I343" s="3">
        <f>VLOOKUP(A343,'BalanceSheet 15-8-19'!$A$11:$CN$476,9,FALSE)</f>
        <v>0</v>
      </c>
      <c r="J343" s="3"/>
      <c r="K343" s="3">
        <f>VLOOKUP(A343,'BalanceSheet 15-8-19'!$A$11:$CN$476,11,FALSE)</f>
        <v>0</v>
      </c>
      <c r="L343" s="3">
        <f>VLOOKUP(A343,'BalanceSheet 15-8-19'!$A$11:$CN$476,12,FALSE)</f>
        <v>0</v>
      </c>
      <c r="M343" s="3">
        <f>VLOOKUP(A343,'BalanceSheet 15-8-19'!$A$11:$CN$476,13,FALSE)</f>
        <v>0</v>
      </c>
      <c r="N343" s="3">
        <f>VLOOKUP(A343,'BalanceSheet 15-8-19'!$A$11:$CN$476,14,FALSE)</f>
        <v>0</v>
      </c>
      <c r="O343" s="3">
        <f>VLOOKUP(A343,'BalanceSheet 15-8-19'!$A$11:$CN$476,15,FALSE)</f>
        <v>0</v>
      </c>
      <c r="P343" s="3">
        <f>VLOOKUP(A343,'BalanceSheet 15-8-19'!$A$11:$CN$476,16,FALSE)</f>
        <v>0</v>
      </c>
      <c r="Q343" s="3">
        <f>VLOOKUP(A343,'BalanceSheet 15-8-19'!$A$11:$CN$476,17,FALSE)</f>
        <v>0</v>
      </c>
      <c r="R343" s="3">
        <f>VLOOKUP(A343,'BalanceSheet 15-8-19'!$A$11:$CN$476,18,FALSE)</f>
        <v>0</v>
      </c>
      <c r="S343" s="3">
        <f>VLOOKUP(A343,'BalanceSheet 15-8-19'!$A$11:$CN$476,19,FALSE)</f>
        <v>0</v>
      </c>
      <c r="T343" s="3">
        <f>VLOOKUP(A343,'BalanceSheet 15-8-19'!$A$11:$CN$476,20,FALSE)</f>
        <v>0</v>
      </c>
      <c r="U343" s="3">
        <f>VLOOKUP(A343,'BalanceSheet 15-8-19'!$A$11:$CN$476,21,FALSE)</f>
        <v>0</v>
      </c>
      <c r="V343" s="3">
        <f>VLOOKUP(A343,'BalanceSheet 15-8-19'!$A$11:$CN$476,22,FALSE)</f>
        <v>0</v>
      </c>
      <c r="W343" s="3">
        <f>VLOOKUP(A343,'BalanceSheet 15-8-19'!$A$11:$CN$476,23,FALSE)</f>
        <v>0</v>
      </c>
      <c r="X343" s="3">
        <f>VLOOKUP(A343,'BalanceSheet 15-8-19'!$A$11:$CN$476,24,FALSE)</f>
        <v>0</v>
      </c>
      <c r="Y343" s="3">
        <f>VLOOKUP(A343,'BalanceSheet 15-8-19'!$A$11:$CN$476,25,FALSE)</f>
        <v>0</v>
      </c>
      <c r="Z343" s="3">
        <f>VLOOKUP(A343,'BalanceSheet 15-8-19'!$A$11:$CN$476,26,FALSE)</f>
        <v>0</v>
      </c>
      <c r="AA343" s="3">
        <f>VLOOKUP(A343,'BalanceSheet 15-8-19'!$A$11:$CN$476,27,FALSE)</f>
        <v>0</v>
      </c>
      <c r="AB343" s="3">
        <f>VLOOKUP(A343,'BalanceSheet 15-8-19'!$A$11:$CN$476,28,FALSE)</f>
        <v>0</v>
      </c>
      <c r="AC343" s="3">
        <f>VLOOKUP(A343,'BalanceSheet 15-8-19'!$A$11:$CN$476,29,FALSE)</f>
        <v>0</v>
      </c>
      <c r="AD343" s="3">
        <f>VLOOKUP(A343,'BalanceSheet 15-8-19'!$A$11:$CN$476,30,FALSE)</f>
        <v>0</v>
      </c>
      <c r="AE343" s="3">
        <f>VLOOKUP(A343,'BalanceSheet 15-8-19'!$A$11:$CN$476,31,FALSE)</f>
        <v>0</v>
      </c>
      <c r="AF343" s="3">
        <f>VLOOKUP(A343,'BalanceSheet 15-8-19'!$A$11:$CN$476,32,FALSE)</f>
        <v>0</v>
      </c>
      <c r="AG343" s="3">
        <f>VLOOKUP(A343,'BalanceSheet 15-8-19'!$A$11:$CN$476,33,FALSE)</f>
        <v>0</v>
      </c>
      <c r="AH343" s="3">
        <f>VLOOKUP(A343,'BalanceSheet 15-8-19'!$A$11:$CN$476,34,FALSE)</f>
        <v>0</v>
      </c>
      <c r="AI343" s="3">
        <f>VLOOKUP(A343,'BalanceSheet 15-8-19'!$A$11:$CN$476,35,FALSE)</f>
        <v>0</v>
      </c>
      <c r="AJ343" s="3">
        <f>VLOOKUP(A343,'BalanceSheet 15-8-19'!$A$11:$CN$476,36,FALSE)</f>
        <v>0</v>
      </c>
      <c r="AK343" s="3">
        <f>VLOOKUP(A343,'BalanceSheet 15-8-19'!$A$11:$CN$476,37,FALSE)</f>
        <v>0</v>
      </c>
      <c r="AL343" s="3">
        <f>VLOOKUP(A343,'BalanceSheet 15-8-19'!$A$11:$CN$476,38,FALSE)</f>
        <v>0</v>
      </c>
      <c r="AM343" s="3">
        <f>VLOOKUP(A343,'BalanceSheet 15-8-19'!$A$11:$CN$476,39,FALSE)</f>
        <v>0</v>
      </c>
      <c r="AN343" s="3">
        <f>VLOOKUP(A343,'BalanceSheet 15-8-19'!$A$11:$CN$476,40,FALSE)</f>
        <v>0</v>
      </c>
      <c r="AO343" s="3">
        <f>VLOOKUP(A343,'BalanceSheet 15-8-19'!$A$11:$CN$476,41,FALSE)</f>
        <v>0</v>
      </c>
      <c r="AP343" s="3">
        <f>VLOOKUP(A343,'BalanceSheet 15-8-19'!$A$11:$CN$476,42,FALSE)</f>
        <v>0</v>
      </c>
      <c r="AQ343" s="3">
        <f>VLOOKUP(A343,'BalanceSheet 15-8-19'!$A$11:$CN$476,43,FALSE)</f>
        <v>0</v>
      </c>
      <c r="AR343" s="3">
        <f>VLOOKUP(A343,'BalanceSheet 15-8-19'!$A$11:$CN$476,44,FALSE)</f>
        <v>0</v>
      </c>
      <c r="AS343" s="3">
        <f>VLOOKUP(A343,'BalanceSheet 15-8-19'!$A$11:$CN$476,45,FALSE)</f>
        <v>0</v>
      </c>
      <c r="AT343" s="3">
        <f>VLOOKUP(A343,'BalanceSheet 15-8-19'!$A$11:$CN$476,46,FALSE)</f>
        <v>0</v>
      </c>
      <c r="AU343" s="3">
        <f>VLOOKUP(A343,'BalanceSheet 15-8-19'!$A$11:$CN$476,47,FALSE)</f>
        <v>0</v>
      </c>
      <c r="AV343" s="3">
        <f>VLOOKUP(A343,'BalanceSheet 15-8-19'!$A$11:$CN$476,48,FALSE)</f>
        <v>0</v>
      </c>
      <c r="AW343" s="3">
        <f>VLOOKUP(A343,'BalanceSheet 15-8-19'!$A$11:$CN$476,49,FALSE)</f>
        <v>0</v>
      </c>
      <c r="AX343" s="3">
        <f>VLOOKUP(A343,'BalanceSheet 15-8-19'!$A$11:$CN$476,50,FALSE)</f>
        <v>0</v>
      </c>
      <c r="AY343" s="3">
        <f>VLOOKUP(A343,'BalanceSheet 15-8-19'!$A$11:$CN$476,51,FALSE)</f>
        <v>0</v>
      </c>
      <c r="AZ343" s="3">
        <f>VLOOKUP(A343,'BalanceSheet 15-8-19'!$A$11:$CN$476,52,FALSE)</f>
        <v>0</v>
      </c>
      <c r="BA343" s="3">
        <f>VLOOKUP(A343,'BalanceSheet 15-8-19'!$A$11:$CN$476,53,FALSE)</f>
        <v>0</v>
      </c>
      <c r="BB343" s="3">
        <f>VLOOKUP(A343,'BalanceSheet 15-8-19'!$A$11:$CN$476,54,FALSE)</f>
        <v>0</v>
      </c>
      <c r="BC343" s="3">
        <f>VLOOKUP(A343,'BalanceSheet 15-8-19'!$A$11:$CN$476,55,FALSE)</f>
        <v>0</v>
      </c>
      <c r="BD343" s="3">
        <f>VLOOKUP(A343,'BalanceSheet 15-8-19'!$A$11:$CN$476,56,FALSE)</f>
        <v>0</v>
      </c>
      <c r="BE343" s="3">
        <f>VLOOKUP(A343,'BalanceSheet 15-8-19'!$A$11:$CN$476,57,FALSE)</f>
        <v>0</v>
      </c>
      <c r="BF343" s="3">
        <f>VLOOKUP(A343,'BalanceSheet 15-8-19'!$A$11:$CN$476,58,FALSE)</f>
        <v>0</v>
      </c>
      <c r="BG343" s="12">
        <f>VLOOKUP(A343,'BalanceSheet 15-8-19'!$A$11:$CN$476,59,FALSE)</f>
        <v>0</v>
      </c>
      <c r="BH343" s="3">
        <f>VLOOKUP(A343,'BalanceSheet 15-8-19'!$A$11:$CN$476,60,FALSE)</f>
        <v>0</v>
      </c>
      <c r="BI343" s="3">
        <f>VLOOKUP(A343,'BalanceSheet 15-8-19'!$A$11:$CN$476,61,FALSE)</f>
        <v>0</v>
      </c>
      <c r="BJ343" s="3">
        <f>VLOOKUP(A343,'BalanceSheet 15-8-19'!$A$11:$CN$476,62,FALSE)</f>
        <v>0</v>
      </c>
      <c r="BK343" s="3"/>
      <c r="BL343" s="3">
        <f>VLOOKUP(A343,'BalanceSheet 15-8-19'!$A$11:$CN$476,64,FALSE)</f>
        <v>0</v>
      </c>
      <c r="BM343" s="3">
        <f>VLOOKUP(A343,'BalanceSheet 15-8-19'!$A$11:$CN$476,65,FALSE)</f>
        <v>0</v>
      </c>
      <c r="BN343" s="3">
        <f>VLOOKUP(A343,'BalanceSheet 15-8-19'!$A$11:$CN$476,66,FALSE)</f>
        <v>0</v>
      </c>
      <c r="BO343" s="3">
        <f>VLOOKUP(A343,'BalanceSheet 15-8-19'!$A$11:$CN$476,67,FALSE)</f>
        <v>0</v>
      </c>
      <c r="BP343" s="3">
        <f>VLOOKUP(A343,'BalanceSheet 15-8-19'!$A$11:$CN$476,68,FALSE)</f>
        <v>0</v>
      </c>
      <c r="BQ343" s="3">
        <f>VLOOKUP(A343,'BalanceSheet 15-8-19'!$A$11:$CN$476,69,FALSE)</f>
        <v>0</v>
      </c>
      <c r="BR343" s="3">
        <f>VLOOKUP(A343,'BalanceSheet 15-8-19'!$A$11:$CN$476,70,FALSE)</f>
        <v>0</v>
      </c>
      <c r="BS343" s="3">
        <f>VLOOKUP(A343,'BalanceSheet 15-8-19'!$A$11:$CN$476,71,FALSE)</f>
        <v>0</v>
      </c>
      <c r="BT343" s="3">
        <f>VLOOKUP(A343,'BalanceSheet 15-8-19'!$A$11:$CN$476,72,FALSE)</f>
        <v>0</v>
      </c>
      <c r="BU343" s="3">
        <f>VLOOKUP(A343,'BalanceSheet 15-8-19'!$A$11:$CN$476,73,FALSE)</f>
        <v>0</v>
      </c>
      <c r="BV343" s="3">
        <f>VLOOKUP(A343,'BalanceSheet 15-8-19'!$A$11:$CN$476,74,FALSE)</f>
        <v>0</v>
      </c>
      <c r="BW343" s="3">
        <f>VLOOKUP(A343,'BalanceSheet 15-8-19'!$A$11:$CN$476,75,FALSE)</f>
        <v>0</v>
      </c>
      <c r="BX343" s="3">
        <f>VLOOKUP(A343,'BalanceSheet 15-8-19'!$A$11:$CN$476,76,FALSE)</f>
        <v>0</v>
      </c>
      <c r="BY343" s="3">
        <f>VLOOKUP(A343,'BalanceSheet 15-8-19'!$A$11:$CN$476,77,FALSE)</f>
        <v>0</v>
      </c>
      <c r="BZ343" s="3">
        <f>VLOOKUP(A343,'BalanceSheet 15-8-19'!$A$11:$CN$476,78,FALSE)</f>
        <v>0</v>
      </c>
      <c r="CA343" s="3">
        <f>VLOOKUP(A343,'BalanceSheet 15-8-19'!$A$11:$CN$476,79,FALSE)</f>
        <v>0</v>
      </c>
      <c r="CB343" s="3">
        <f>VLOOKUP(A343,'BalanceSheet 15-8-19'!$A$11:$CN$476,80,FALSE)</f>
        <v>0</v>
      </c>
      <c r="CC343" s="3">
        <f>VLOOKUP(A343,'BalanceSheet 15-8-19'!$A$11:$CN$476,81,FALSE)</f>
        <v>0</v>
      </c>
      <c r="CD343" s="3">
        <f>VLOOKUP(A343,'BalanceSheet 15-8-19'!$A$11:$CN$476,82,FALSE)</f>
        <v>0</v>
      </c>
      <c r="CE343" s="3">
        <f>VLOOKUP(A343,'BalanceSheet 15-8-19'!$A$11:$CN$476,83,FALSE)</f>
        <v>0</v>
      </c>
      <c r="CF343" s="3">
        <f>VLOOKUP(A343,'BalanceSheet 15-8-19'!$A$11:$CN$476,84,FALSE)</f>
        <v>0</v>
      </c>
      <c r="CG343" s="3">
        <f>VLOOKUP(A343,'BalanceSheet 15-8-19'!$A$11:$CN$476,85,FALSE)</f>
        <v>0</v>
      </c>
      <c r="CH343" s="3">
        <f>VLOOKUP(A343,'BalanceSheet 15-8-19'!$A$11:$CN$476,86,FALSE)</f>
        <v>0</v>
      </c>
      <c r="CI343" s="3">
        <f>VLOOKUP(A343,'BalanceSheet 15-8-19'!$A$11:$CN$476,87,FALSE)</f>
        <v>0</v>
      </c>
      <c r="CJ343" s="3">
        <f>VLOOKUP(A343,'BalanceSheet 15-8-19'!$A$11:$CN$476,88,FALSE)</f>
        <v>0</v>
      </c>
      <c r="CK343" s="3">
        <f>VLOOKUP(A343,'BalanceSheet 15-8-19'!$A$11:$CN$476,89,FALSE)</f>
        <v>0</v>
      </c>
      <c r="CL343" s="3">
        <f>VLOOKUP(A343,'BalanceSheet 15-8-19'!$A$11:$CN$476,90,FALSE)</f>
        <v>0</v>
      </c>
      <c r="CM343" s="3">
        <f>VLOOKUP(A343,'BalanceSheet 15-8-19'!$A$11:$CN$476,91,FALSE)</f>
        <v>0</v>
      </c>
      <c r="CN343" s="3">
        <f>VLOOKUP(A343,'BalanceSheet 15-8-19'!$A$11:$CS$476,92,FALSE)</f>
        <v>0</v>
      </c>
      <c r="CO343" s="3">
        <f>VLOOKUP(A343,'BalanceSheet 15-8-19'!$A$11:$CS$476,93,FALSE)</f>
        <v>0</v>
      </c>
      <c r="CP343" s="3">
        <f>VLOOKUP(A343,'BalanceSheet 15-8-19'!$A$11:$CS$476,94,FALSE)</f>
        <v>0</v>
      </c>
      <c r="CQ343" s="3">
        <f>VLOOKUP(A343,'BalanceSheet 15-8-19'!$A$11:$CS$476,95,FALSE)</f>
        <v>0</v>
      </c>
      <c r="CR343" s="3">
        <f>VLOOKUP(A343,'BalanceSheet 15-8-19'!$A$11:$CS$476,96,FALSE)</f>
        <v>0</v>
      </c>
      <c r="CS343" s="3">
        <f t="shared" si="31"/>
        <v>0</v>
      </c>
      <c r="CU343" s="19">
        <f>CS343-('BalanceSheet 15-8-19'!CS343-'BalanceSheet 15-8-19'!CV343-'BalanceSheet 15-8-19'!CW343)</f>
        <v>0</v>
      </c>
      <c r="CW343" s="132">
        <f t="shared" si="32"/>
        <v>0</v>
      </c>
      <c r="CZ343" s="148">
        <f>HLOOKUP(A343,CJE!$I$5:$TV$2054,2050, FALSE)</f>
        <v>0</v>
      </c>
      <c r="DB343" s="148">
        <f t="shared" si="33"/>
        <v>0</v>
      </c>
    </row>
    <row r="344" spans="1:106" x14ac:dyDescent="0.2">
      <c r="A344" s="11" t="str">
        <f>'BalanceSheet 15-8-19'!A344</f>
        <v>300-105-09 - SENSEI PLACE</v>
      </c>
      <c r="B344" s="10">
        <f>VLOOKUP(A344,'BalanceSheet 15-8-19'!$A$11:$CN$476,2,FALSE)</f>
        <v>0</v>
      </c>
      <c r="C344" s="10">
        <f>VLOOKUP(A344,'BalanceSheet 15-8-19'!$A$11:$CN$476,3,FALSE)</f>
        <v>0</v>
      </c>
      <c r="D344" s="10">
        <f>VLOOKUP(A344,'BalanceSheet 15-8-19'!$A$11:$CN$476,4,FALSE)</f>
        <v>0</v>
      </c>
      <c r="E344" s="10">
        <f>VLOOKUP(A344,'BalanceSheet 15-8-19'!$A$11:$CN$476,5,FALSE)</f>
        <v>0</v>
      </c>
      <c r="F344" s="10">
        <f>VLOOKUP(A344,'BalanceSheet 15-8-19'!$A$11:$CN$476,6,FALSE)</f>
        <v>0</v>
      </c>
      <c r="G344" s="10">
        <f>VLOOKUP(A344,'BalanceSheet 15-8-19'!$A$11:$CN$476,7,FALSE)</f>
        <v>0</v>
      </c>
      <c r="H344" s="10">
        <f>VLOOKUP(A344,'BalanceSheet 15-8-19'!$A$11:$CN$476,8,FALSE)</f>
        <v>0</v>
      </c>
      <c r="I344" s="10">
        <f>VLOOKUP(A344,'BalanceSheet 15-8-19'!$A$11:$CN$476,9,FALSE)</f>
        <v>0</v>
      </c>
      <c r="J344" s="10"/>
      <c r="K344" s="10">
        <f>VLOOKUP(A344,'BalanceSheet 15-8-19'!$A$11:$CN$476,11,FALSE)</f>
        <v>0</v>
      </c>
      <c r="L344" s="10">
        <f>VLOOKUP(A344,'BalanceSheet 15-8-19'!$A$11:$CN$476,12,FALSE)</f>
        <v>0</v>
      </c>
      <c r="M344" s="10">
        <f>VLOOKUP(A344,'BalanceSheet 15-8-19'!$A$11:$CN$476,13,FALSE)</f>
        <v>0</v>
      </c>
      <c r="N344" s="10">
        <f>VLOOKUP(A344,'BalanceSheet 15-8-19'!$A$11:$CN$476,14,FALSE)</f>
        <v>0</v>
      </c>
      <c r="O344" s="10">
        <f>VLOOKUP(A344,'BalanceSheet 15-8-19'!$A$11:$CN$476,15,FALSE)</f>
        <v>0</v>
      </c>
      <c r="P344" s="10">
        <f>VLOOKUP(A344,'BalanceSheet 15-8-19'!$A$11:$CN$476,16,FALSE)</f>
        <v>0</v>
      </c>
      <c r="Q344" s="10">
        <f>VLOOKUP(A344,'BalanceSheet 15-8-19'!$A$11:$CN$476,17,FALSE)</f>
        <v>0</v>
      </c>
      <c r="R344" s="10">
        <f>VLOOKUP(A344,'BalanceSheet 15-8-19'!$A$11:$CN$476,18,FALSE)</f>
        <v>0</v>
      </c>
      <c r="S344" s="10">
        <f>VLOOKUP(A344,'BalanceSheet 15-8-19'!$A$11:$CN$476,19,FALSE)</f>
        <v>0</v>
      </c>
      <c r="T344" s="10">
        <f>VLOOKUP(A344,'BalanceSheet 15-8-19'!$A$11:$CN$476,20,FALSE)</f>
        <v>0</v>
      </c>
      <c r="U344" s="10">
        <f>VLOOKUP(A344,'BalanceSheet 15-8-19'!$A$11:$CN$476,21,FALSE)</f>
        <v>0</v>
      </c>
      <c r="V344" s="10">
        <f>VLOOKUP(A344,'BalanceSheet 15-8-19'!$A$11:$CN$476,22,FALSE)</f>
        <v>0</v>
      </c>
      <c r="W344" s="10">
        <f>VLOOKUP(A344,'BalanceSheet 15-8-19'!$A$11:$CN$476,23,FALSE)</f>
        <v>0</v>
      </c>
      <c r="X344" s="10">
        <f>VLOOKUP(A344,'BalanceSheet 15-8-19'!$A$11:$CN$476,24,FALSE)</f>
        <v>0</v>
      </c>
      <c r="Y344" s="10">
        <f>VLOOKUP(A344,'BalanceSheet 15-8-19'!$A$11:$CN$476,25,FALSE)</f>
        <v>0</v>
      </c>
      <c r="Z344" s="10">
        <f>VLOOKUP(A344,'BalanceSheet 15-8-19'!$A$11:$CN$476,26,FALSE)</f>
        <v>0</v>
      </c>
      <c r="AA344" s="10">
        <f>VLOOKUP(A344,'BalanceSheet 15-8-19'!$A$11:$CN$476,27,FALSE)</f>
        <v>0</v>
      </c>
      <c r="AB344" s="10">
        <f>VLOOKUP(A344,'BalanceSheet 15-8-19'!$A$11:$CN$476,28,FALSE)</f>
        <v>0</v>
      </c>
      <c r="AC344" s="10">
        <f>VLOOKUP(A344,'BalanceSheet 15-8-19'!$A$11:$CN$476,29,FALSE)</f>
        <v>0</v>
      </c>
      <c r="AD344" s="10">
        <f>VLOOKUP(A344,'BalanceSheet 15-8-19'!$A$11:$CN$476,30,FALSE)</f>
        <v>0</v>
      </c>
      <c r="AE344" s="10">
        <f>VLOOKUP(A344,'BalanceSheet 15-8-19'!$A$11:$CN$476,31,FALSE)</f>
        <v>0</v>
      </c>
      <c r="AF344" s="10">
        <f>VLOOKUP(A344,'BalanceSheet 15-8-19'!$A$11:$CN$476,32,FALSE)</f>
        <v>0</v>
      </c>
      <c r="AG344" s="10">
        <f>VLOOKUP(A344,'BalanceSheet 15-8-19'!$A$11:$CN$476,33,FALSE)</f>
        <v>0</v>
      </c>
      <c r="AH344" s="10">
        <f>VLOOKUP(A344,'BalanceSheet 15-8-19'!$A$11:$CN$476,34,FALSE)</f>
        <v>0</v>
      </c>
      <c r="AI344" s="10">
        <f>VLOOKUP(A344,'BalanceSheet 15-8-19'!$A$11:$CN$476,35,FALSE)</f>
        <v>0</v>
      </c>
      <c r="AJ344" s="10">
        <f>VLOOKUP(A344,'BalanceSheet 15-8-19'!$A$11:$CN$476,36,FALSE)</f>
        <v>0</v>
      </c>
      <c r="AK344" s="10">
        <f>VLOOKUP(A344,'BalanceSheet 15-8-19'!$A$11:$CN$476,37,FALSE)</f>
        <v>0</v>
      </c>
      <c r="AL344" s="10">
        <f>VLOOKUP(A344,'BalanceSheet 15-8-19'!$A$11:$CN$476,38,FALSE)</f>
        <v>0</v>
      </c>
      <c r="AM344" s="10">
        <f>VLOOKUP(A344,'BalanceSheet 15-8-19'!$A$11:$CN$476,39,FALSE)</f>
        <v>0</v>
      </c>
      <c r="AN344" s="10">
        <f>VLOOKUP(A344,'BalanceSheet 15-8-19'!$A$11:$CN$476,40,FALSE)</f>
        <v>0</v>
      </c>
      <c r="AO344" s="10">
        <f>VLOOKUP(A344,'BalanceSheet 15-8-19'!$A$11:$CN$476,41,FALSE)</f>
        <v>0</v>
      </c>
      <c r="AP344" s="10">
        <f>VLOOKUP(A344,'BalanceSheet 15-8-19'!$A$11:$CN$476,42,FALSE)</f>
        <v>0</v>
      </c>
      <c r="AQ344" s="10">
        <f>VLOOKUP(A344,'BalanceSheet 15-8-19'!$A$11:$CN$476,43,FALSE)</f>
        <v>0</v>
      </c>
      <c r="AR344" s="10">
        <f>VLOOKUP(A344,'BalanceSheet 15-8-19'!$A$11:$CN$476,44,FALSE)</f>
        <v>0</v>
      </c>
      <c r="AS344" s="10">
        <f>VLOOKUP(A344,'BalanceSheet 15-8-19'!$A$11:$CN$476,45,FALSE)</f>
        <v>0</v>
      </c>
      <c r="AT344" s="10">
        <f>VLOOKUP(A344,'BalanceSheet 15-8-19'!$A$11:$CN$476,46,FALSE)</f>
        <v>0</v>
      </c>
      <c r="AU344" s="10">
        <f>VLOOKUP(A344,'BalanceSheet 15-8-19'!$A$11:$CN$476,47,FALSE)</f>
        <v>0</v>
      </c>
      <c r="AV344" s="10">
        <f>VLOOKUP(A344,'BalanceSheet 15-8-19'!$A$11:$CN$476,48,FALSE)</f>
        <v>0</v>
      </c>
      <c r="AW344" s="10">
        <f>VLOOKUP(A344,'BalanceSheet 15-8-19'!$A$11:$CN$476,49,FALSE)</f>
        <v>0</v>
      </c>
      <c r="AX344" s="10">
        <f>VLOOKUP(A344,'BalanceSheet 15-8-19'!$A$11:$CN$476,50,FALSE)</f>
        <v>0</v>
      </c>
      <c r="AY344" s="10">
        <f>VLOOKUP(A344,'BalanceSheet 15-8-19'!$A$11:$CN$476,51,FALSE)</f>
        <v>0</v>
      </c>
      <c r="AZ344" s="10">
        <f>VLOOKUP(A344,'BalanceSheet 15-8-19'!$A$11:$CN$476,52,FALSE)</f>
        <v>0</v>
      </c>
      <c r="BA344" s="10">
        <f>VLOOKUP(A344,'BalanceSheet 15-8-19'!$A$11:$CN$476,53,FALSE)</f>
        <v>0</v>
      </c>
      <c r="BB344" s="10">
        <f>VLOOKUP(A344,'BalanceSheet 15-8-19'!$A$11:$CN$476,54,FALSE)</f>
        <v>0</v>
      </c>
      <c r="BC344" s="10">
        <f>VLOOKUP(A344,'BalanceSheet 15-8-19'!$A$11:$CN$476,55,FALSE)</f>
        <v>0</v>
      </c>
      <c r="BD344" s="10">
        <f>VLOOKUP(A344,'BalanceSheet 15-8-19'!$A$11:$CN$476,56,FALSE)</f>
        <v>0</v>
      </c>
      <c r="BE344" s="10">
        <f>VLOOKUP(A344,'BalanceSheet 15-8-19'!$A$11:$CN$476,57,FALSE)</f>
        <v>0</v>
      </c>
      <c r="BF344" s="10">
        <f>VLOOKUP(A344,'BalanceSheet 15-8-19'!$A$11:$CN$476,58,FALSE)</f>
        <v>0</v>
      </c>
      <c r="BG344" s="11">
        <f>VLOOKUP(A344,'BalanceSheet 15-8-19'!$A$11:$CN$476,59,FALSE)</f>
        <v>0</v>
      </c>
      <c r="BH344" s="10">
        <f>VLOOKUP(A344,'BalanceSheet 15-8-19'!$A$11:$CN$476,60,FALSE)</f>
        <v>0</v>
      </c>
      <c r="BI344" s="10">
        <f>VLOOKUP(A344,'BalanceSheet 15-8-19'!$A$11:$CN$476,61,FALSE)</f>
        <v>0</v>
      </c>
      <c r="BJ344" s="10">
        <f>VLOOKUP(A344,'BalanceSheet 15-8-19'!$A$11:$CN$476,62,FALSE)</f>
        <v>0</v>
      </c>
      <c r="BK344" s="10"/>
      <c r="BL344" s="10">
        <f>VLOOKUP(A344,'BalanceSheet 15-8-19'!$A$11:$CN$476,64,FALSE)</f>
        <v>0</v>
      </c>
      <c r="BM344" s="10">
        <f>VLOOKUP(A344,'BalanceSheet 15-8-19'!$A$11:$CN$476,65,FALSE)</f>
        <v>0</v>
      </c>
      <c r="BN344" s="10">
        <f>VLOOKUP(A344,'BalanceSheet 15-8-19'!$A$11:$CN$476,66,FALSE)</f>
        <v>0</v>
      </c>
      <c r="BO344" s="10">
        <f>VLOOKUP(A344,'BalanceSheet 15-8-19'!$A$11:$CN$476,67,FALSE)</f>
        <v>0</v>
      </c>
      <c r="BP344" s="10">
        <f>VLOOKUP(A344,'BalanceSheet 15-8-19'!$A$11:$CN$476,68,FALSE)</f>
        <v>0</v>
      </c>
      <c r="BQ344" s="10">
        <f>VLOOKUP(A344,'BalanceSheet 15-8-19'!$A$11:$CN$476,69,FALSE)</f>
        <v>0</v>
      </c>
      <c r="BR344" s="10">
        <f>VLOOKUP(A344,'BalanceSheet 15-8-19'!$A$11:$CN$476,70,FALSE)</f>
        <v>0</v>
      </c>
      <c r="BS344" s="10">
        <f>VLOOKUP(A344,'BalanceSheet 15-8-19'!$A$11:$CN$476,71,FALSE)</f>
        <v>0</v>
      </c>
      <c r="BT344" s="10">
        <f>VLOOKUP(A344,'BalanceSheet 15-8-19'!$A$11:$CN$476,72,FALSE)</f>
        <v>0</v>
      </c>
      <c r="BU344" s="10">
        <f>VLOOKUP(A344,'BalanceSheet 15-8-19'!$A$11:$CN$476,73,FALSE)</f>
        <v>0</v>
      </c>
      <c r="BV344" s="10">
        <f>VLOOKUP(A344,'BalanceSheet 15-8-19'!$A$11:$CN$476,74,FALSE)</f>
        <v>0</v>
      </c>
      <c r="BW344" s="10">
        <f>VLOOKUP(A344,'BalanceSheet 15-8-19'!$A$11:$CN$476,75,FALSE)</f>
        <v>0</v>
      </c>
      <c r="BX344" s="10">
        <f>VLOOKUP(A344,'BalanceSheet 15-8-19'!$A$11:$CN$476,76,FALSE)</f>
        <v>0</v>
      </c>
      <c r="BY344" s="10">
        <f>VLOOKUP(A344,'BalanceSheet 15-8-19'!$A$11:$CN$476,77,FALSE)</f>
        <v>0</v>
      </c>
      <c r="BZ344" s="10">
        <f>VLOOKUP(A344,'BalanceSheet 15-8-19'!$A$11:$CN$476,78,FALSE)</f>
        <v>0</v>
      </c>
      <c r="CA344" s="10">
        <f>VLOOKUP(A344,'BalanceSheet 15-8-19'!$A$11:$CN$476,79,FALSE)</f>
        <v>0</v>
      </c>
      <c r="CB344" s="10">
        <f>VLOOKUP(A344,'BalanceSheet 15-8-19'!$A$11:$CN$476,80,FALSE)</f>
        <v>0</v>
      </c>
      <c r="CC344" s="10">
        <f>VLOOKUP(A344,'BalanceSheet 15-8-19'!$A$11:$CN$476,81,FALSE)</f>
        <v>0</v>
      </c>
      <c r="CD344" s="10">
        <f>VLOOKUP(A344,'BalanceSheet 15-8-19'!$A$11:$CN$476,82,FALSE)</f>
        <v>0</v>
      </c>
      <c r="CE344" s="10">
        <f>VLOOKUP(A344,'BalanceSheet 15-8-19'!$A$11:$CN$476,83,FALSE)</f>
        <v>0</v>
      </c>
      <c r="CF344" s="10">
        <f>VLOOKUP(A344,'BalanceSheet 15-8-19'!$A$11:$CN$476,84,FALSE)</f>
        <v>0</v>
      </c>
      <c r="CG344" s="10">
        <f>VLOOKUP(A344,'BalanceSheet 15-8-19'!$A$11:$CN$476,85,FALSE)</f>
        <v>0</v>
      </c>
      <c r="CH344" s="10">
        <f>VLOOKUP(A344,'BalanceSheet 15-8-19'!$A$11:$CN$476,86,FALSE)</f>
        <v>0</v>
      </c>
      <c r="CI344" s="10">
        <f>VLOOKUP(A344,'BalanceSheet 15-8-19'!$A$11:$CN$476,87,FALSE)</f>
        <v>0</v>
      </c>
      <c r="CJ344" s="10">
        <f>VLOOKUP(A344,'BalanceSheet 15-8-19'!$A$11:$CN$476,88,FALSE)</f>
        <v>0</v>
      </c>
      <c r="CK344" s="10">
        <f>VLOOKUP(A344,'BalanceSheet 15-8-19'!$A$11:$CN$476,89,FALSE)</f>
        <v>0</v>
      </c>
      <c r="CL344" s="10">
        <f>VLOOKUP(A344,'BalanceSheet 15-8-19'!$A$11:$CN$476,90,FALSE)</f>
        <v>0</v>
      </c>
      <c r="CM344" s="10">
        <f>VLOOKUP(A344,'BalanceSheet 15-8-19'!$A$11:$CN$476,91,FALSE)</f>
        <v>0</v>
      </c>
      <c r="CN344" s="10">
        <f>VLOOKUP(A344,'BalanceSheet 15-8-19'!$A$11:$CS$476,92,FALSE)</f>
        <v>0</v>
      </c>
      <c r="CO344" s="10">
        <f>VLOOKUP(A344,'BalanceSheet 15-8-19'!$A$11:$CS$476,93,FALSE)</f>
        <v>0</v>
      </c>
      <c r="CP344" s="10">
        <f>VLOOKUP(A344,'BalanceSheet 15-8-19'!$A$11:$CS$476,94,FALSE)</f>
        <v>0</v>
      </c>
      <c r="CQ344" s="10">
        <f>VLOOKUP(A344,'BalanceSheet 15-8-19'!$A$11:$CS$476,95,FALSE)</f>
        <v>0</v>
      </c>
      <c r="CR344" s="10">
        <f>VLOOKUP(A344,'BalanceSheet 15-8-19'!$A$11:$CS$476,96,FALSE)</f>
        <v>0</v>
      </c>
      <c r="CS344" s="10">
        <f t="shared" si="31"/>
        <v>0</v>
      </c>
      <c r="CU344" s="19">
        <f>CS344-('BalanceSheet 15-8-19'!CS344-'BalanceSheet 15-8-19'!CV344-'BalanceSheet 15-8-19'!CW344)</f>
        <v>0</v>
      </c>
      <c r="CW344" s="132">
        <f t="shared" si="32"/>
        <v>0</v>
      </c>
      <c r="CZ344" s="148">
        <f>HLOOKUP(A344,CJE!$I$5:$TV$2054,2050, FALSE)</f>
        <v>0</v>
      </c>
      <c r="DB344" s="148">
        <f t="shared" si="33"/>
        <v>0</v>
      </c>
    </row>
    <row r="345" spans="1:106" x14ac:dyDescent="0.2">
      <c r="A345" s="3" t="str">
        <f>'BalanceSheet 15-8-19'!A345</f>
        <v>300-105-10 - Thinker</v>
      </c>
      <c r="B345" s="10">
        <f>VLOOKUP(A345,'BalanceSheet 15-8-19'!$A$11:$CN$476,2,FALSE)</f>
        <v>0</v>
      </c>
      <c r="C345" s="10">
        <f>VLOOKUP(A345,'BalanceSheet 15-8-19'!$A$11:$CN$476,3,FALSE)</f>
        <v>0</v>
      </c>
      <c r="D345" s="10">
        <f>VLOOKUP(A345,'BalanceSheet 15-8-19'!$A$11:$CN$476,4,FALSE)</f>
        <v>0</v>
      </c>
      <c r="E345" s="10">
        <f>VLOOKUP(A345,'BalanceSheet 15-8-19'!$A$11:$CN$476,5,FALSE)</f>
        <v>0</v>
      </c>
      <c r="F345" s="10">
        <f>VLOOKUP(A345,'BalanceSheet 15-8-19'!$A$11:$CN$476,6,FALSE)</f>
        <v>0</v>
      </c>
      <c r="G345" s="10">
        <f>VLOOKUP(A345,'BalanceSheet 15-8-19'!$A$11:$CN$476,7,FALSE)</f>
        <v>0</v>
      </c>
      <c r="H345" s="10">
        <f>VLOOKUP(A345,'BalanceSheet 15-8-19'!$A$11:$CN$476,8,FALSE)</f>
        <v>0</v>
      </c>
      <c r="I345" s="10">
        <f>VLOOKUP(A345,'BalanceSheet 15-8-19'!$A$11:$CN$476,9,FALSE)</f>
        <v>0</v>
      </c>
      <c r="J345" s="10"/>
      <c r="K345" s="10">
        <f>VLOOKUP(A345,'BalanceSheet 15-8-19'!$A$11:$CN$476,11,FALSE)</f>
        <v>0</v>
      </c>
      <c r="L345" s="10">
        <f>VLOOKUP(A345,'BalanceSheet 15-8-19'!$A$11:$CN$476,12,FALSE)</f>
        <v>0</v>
      </c>
      <c r="M345" s="10">
        <f>VLOOKUP(A345,'BalanceSheet 15-8-19'!$A$11:$CN$476,13,FALSE)</f>
        <v>0</v>
      </c>
      <c r="N345" s="10">
        <f>VLOOKUP(A345,'BalanceSheet 15-8-19'!$A$11:$CN$476,14,FALSE)</f>
        <v>0</v>
      </c>
      <c r="O345" s="10">
        <f>VLOOKUP(A345,'BalanceSheet 15-8-19'!$A$11:$CN$476,15,FALSE)</f>
        <v>0</v>
      </c>
      <c r="P345" s="10">
        <f>VLOOKUP(A345,'BalanceSheet 15-8-19'!$A$11:$CN$476,16,FALSE)</f>
        <v>0</v>
      </c>
      <c r="Q345" s="10">
        <f>VLOOKUP(A345,'BalanceSheet 15-8-19'!$A$11:$CN$476,17,FALSE)</f>
        <v>0</v>
      </c>
      <c r="R345" s="10">
        <f>VLOOKUP(A345,'BalanceSheet 15-8-19'!$A$11:$CN$476,18,FALSE)</f>
        <v>0</v>
      </c>
      <c r="S345" s="10">
        <f>VLOOKUP(A345,'BalanceSheet 15-8-19'!$A$11:$CN$476,19,FALSE)</f>
        <v>0</v>
      </c>
      <c r="T345" s="10">
        <f>VLOOKUP(A345,'BalanceSheet 15-8-19'!$A$11:$CN$476,20,FALSE)</f>
        <v>0</v>
      </c>
      <c r="U345" s="10">
        <f>VLOOKUP(A345,'BalanceSheet 15-8-19'!$A$11:$CN$476,21,FALSE)</f>
        <v>0</v>
      </c>
      <c r="V345" s="10">
        <f>VLOOKUP(A345,'BalanceSheet 15-8-19'!$A$11:$CN$476,22,FALSE)</f>
        <v>0</v>
      </c>
      <c r="W345" s="10">
        <f>VLOOKUP(A345,'BalanceSheet 15-8-19'!$A$11:$CN$476,23,FALSE)</f>
        <v>0</v>
      </c>
      <c r="X345" s="10">
        <f>VLOOKUP(A345,'BalanceSheet 15-8-19'!$A$11:$CN$476,24,FALSE)</f>
        <v>0</v>
      </c>
      <c r="Y345" s="10">
        <f>VLOOKUP(A345,'BalanceSheet 15-8-19'!$A$11:$CN$476,25,FALSE)</f>
        <v>0</v>
      </c>
      <c r="Z345" s="10">
        <f>VLOOKUP(A345,'BalanceSheet 15-8-19'!$A$11:$CN$476,26,FALSE)</f>
        <v>0</v>
      </c>
      <c r="AA345" s="10">
        <f>VLOOKUP(A345,'BalanceSheet 15-8-19'!$A$11:$CN$476,27,FALSE)</f>
        <v>0</v>
      </c>
      <c r="AB345" s="10">
        <f>VLOOKUP(A345,'BalanceSheet 15-8-19'!$A$11:$CN$476,28,FALSE)</f>
        <v>0</v>
      </c>
      <c r="AC345" s="10">
        <f>VLOOKUP(A345,'BalanceSheet 15-8-19'!$A$11:$CN$476,29,FALSE)</f>
        <v>0</v>
      </c>
      <c r="AD345" s="10">
        <f>VLOOKUP(A345,'BalanceSheet 15-8-19'!$A$11:$CN$476,30,FALSE)</f>
        <v>0</v>
      </c>
      <c r="AE345" s="10">
        <f>VLOOKUP(A345,'BalanceSheet 15-8-19'!$A$11:$CN$476,31,FALSE)</f>
        <v>0</v>
      </c>
      <c r="AF345" s="10">
        <f>VLOOKUP(A345,'BalanceSheet 15-8-19'!$A$11:$CN$476,32,FALSE)</f>
        <v>0</v>
      </c>
      <c r="AG345" s="10">
        <f>VLOOKUP(A345,'BalanceSheet 15-8-19'!$A$11:$CN$476,33,FALSE)</f>
        <v>0</v>
      </c>
      <c r="AH345" s="10">
        <f>VLOOKUP(A345,'BalanceSheet 15-8-19'!$A$11:$CN$476,34,FALSE)</f>
        <v>0</v>
      </c>
      <c r="AI345" s="10">
        <f>VLOOKUP(A345,'BalanceSheet 15-8-19'!$A$11:$CN$476,35,FALSE)</f>
        <v>0</v>
      </c>
      <c r="AJ345" s="10">
        <f>VLOOKUP(A345,'BalanceSheet 15-8-19'!$A$11:$CN$476,36,FALSE)</f>
        <v>0</v>
      </c>
      <c r="AK345" s="10">
        <f>VLOOKUP(A345,'BalanceSheet 15-8-19'!$A$11:$CN$476,37,FALSE)</f>
        <v>0</v>
      </c>
      <c r="AL345" s="10">
        <f>VLOOKUP(A345,'BalanceSheet 15-8-19'!$A$11:$CN$476,38,FALSE)</f>
        <v>0</v>
      </c>
      <c r="AM345" s="10">
        <f>VLOOKUP(A345,'BalanceSheet 15-8-19'!$A$11:$CN$476,39,FALSE)</f>
        <v>0</v>
      </c>
      <c r="AN345" s="10">
        <f>VLOOKUP(A345,'BalanceSheet 15-8-19'!$A$11:$CN$476,40,FALSE)</f>
        <v>0</v>
      </c>
      <c r="AO345" s="10">
        <f>VLOOKUP(A345,'BalanceSheet 15-8-19'!$A$11:$CN$476,41,FALSE)</f>
        <v>0</v>
      </c>
      <c r="AP345" s="10">
        <f>VLOOKUP(A345,'BalanceSheet 15-8-19'!$A$11:$CN$476,42,FALSE)</f>
        <v>0</v>
      </c>
      <c r="AQ345" s="10">
        <f>VLOOKUP(A345,'BalanceSheet 15-8-19'!$A$11:$CN$476,43,FALSE)</f>
        <v>0</v>
      </c>
      <c r="AR345" s="10">
        <f>VLOOKUP(A345,'BalanceSheet 15-8-19'!$A$11:$CN$476,44,FALSE)</f>
        <v>0</v>
      </c>
      <c r="AS345" s="10">
        <f>VLOOKUP(A345,'BalanceSheet 15-8-19'!$A$11:$CN$476,45,FALSE)</f>
        <v>0</v>
      </c>
      <c r="AT345" s="10">
        <f>VLOOKUP(A345,'BalanceSheet 15-8-19'!$A$11:$CN$476,46,FALSE)</f>
        <v>0</v>
      </c>
      <c r="AU345" s="10">
        <f>VLOOKUP(A345,'BalanceSheet 15-8-19'!$A$11:$CN$476,47,FALSE)</f>
        <v>0</v>
      </c>
      <c r="AV345" s="10">
        <f>VLOOKUP(A345,'BalanceSheet 15-8-19'!$A$11:$CN$476,48,FALSE)</f>
        <v>0</v>
      </c>
      <c r="AW345" s="10">
        <f>VLOOKUP(A345,'BalanceSheet 15-8-19'!$A$11:$CN$476,49,FALSE)</f>
        <v>0</v>
      </c>
      <c r="AX345" s="10">
        <f>VLOOKUP(A345,'BalanceSheet 15-8-19'!$A$11:$CN$476,50,FALSE)</f>
        <v>0</v>
      </c>
      <c r="AY345" s="10">
        <f>VLOOKUP(A345,'BalanceSheet 15-8-19'!$A$11:$CN$476,51,FALSE)</f>
        <v>0</v>
      </c>
      <c r="AZ345" s="10">
        <f>VLOOKUP(A345,'BalanceSheet 15-8-19'!$A$11:$CN$476,52,FALSE)</f>
        <v>0</v>
      </c>
      <c r="BA345" s="10">
        <f>VLOOKUP(A345,'BalanceSheet 15-8-19'!$A$11:$CN$476,53,FALSE)</f>
        <v>0</v>
      </c>
      <c r="BB345" s="10">
        <f>VLOOKUP(A345,'BalanceSheet 15-8-19'!$A$11:$CN$476,54,FALSE)</f>
        <v>0</v>
      </c>
      <c r="BC345" s="10">
        <f>VLOOKUP(A345,'BalanceSheet 15-8-19'!$A$11:$CN$476,55,FALSE)</f>
        <v>0</v>
      </c>
      <c r="BD345" s="10">
        <f>VLOOKUP(A345,'BalanceSheet 15-8-19'!$A$11:$CN$476,56,FALSE)</f>
        <v>0</v>
      </c>
      <c r="BE345" s="10">
        <f>VLOOKUP(A345,'BalanceSheet 15-8-19'!$A$11:$CN$476,57,FALSE)</f>
        <v>0</v>
      </c>
      <c r="BF345" s="10">
        <f>VLOOKUP(A345,'BalanceSheet 15-8-19'!$A$11:$CN$476,58,FALSE)</f>
        <v>0</v>
      </c>
      <c r="BG345" s="11">
        <f>VLOOKUP(A345,'BalanceSheet 15-8-19'!$A$11:$CN$476,59,FALSE)</f>
        <v>0</v>
      </c>
      <c r="BH345" s="10">
        <f>VLOOKUP(A345,'BalanceSheet 15-8-19'!$A$11:$CN$476,60,FALSE)</f>
        <v>0</v>
      </c>
      <c r="BI345" s="10">
        <f>VLOOKUP(A345,'BalanceSheet 15-8-19'!$A$11:$CN$476,61,FALSE)</f>
        <v>0</v>
      </c>
      <c r="BJ345" s="10">
        <f>VLOOKUP(A345,'BalanceSheet 15-8-19'!$A$11:$CN$476,62,FALSE)</f>
        <v>0</v>
      </c>
      <c r="BK345" s="10"/>
      <c r="BL345" s="10">
        <f>VLOOKUP(A345,'BalanceSheet 15-8-19'!$A$11:$CN$476,64,FALSE)</f>
        <v>0</v>
      </c>
      <c r="BM345" s="10">
        <f>VLOOKUP(A345,'BalanceSheet 15-8-19'!$A$11:$CN$476,65,FALSE)</f>
        <v>0</v>
      </c>
      <c r="BN345" s="10">
        <f>VLOOKUP(A345,'BalanceSheet 15-8-19'!$A$11:$CN$476,66,FALSE)</f>
        <v>0</v>
      </c>
      <c r="BO345" s="10">
        <f>VLOOKUP(A345,'BalanceSheet 15-8-19'!$A$11:$CN$476,67,FALSE)</f>
        <v>0</v>
      </c>
      <c r="BP345" s="10">
        <f>VLOOKUP(A345,'BalanceSheet 15-8-19'!$A$11:$CN$476,68,FALSE)</f>
        <v>0</v>
      </c>
      <c r="BQ345" s="10">
        <f>VLOOKUP(A345,'BalanceSheet 15-8-19'!$A$11:$CN$476,69,FALSE)</f>
        <v>0</v>
      </c>
      <c r="BR345" s="10">
        <f>VLOOKUP(A345,'BalanceSheet 15-8-19'!$A$11:$CN$476,70,FALSE)</f>
        <v>0</v>
      </c>
      <c r="BS345" s="10">
        <f>VLOOKUP(A345,'BalanceSheet 15-8-19'!$A$11:$CN$476,71,FALSE)</f>
        <v>0</v>
      </c>
      <c r="BT345" s="10">
        <f>VLOOKUP(A345,'BalanceSheet 15-8-19'!$A$11:$CN$476,72,FALSE)</f>
        <v>0</v>
      </c>
      <c r="BU345" s="10">
        <f>VLOOKUP(A345,'BalanceSheet 15-8-19'!$A$11:$CN$476,73,FALSE)</f>
        <v>0</v>
      </c>
      <c r="BV345" s="10">
        <f>VLOOKUP(A345,'BalanceSheet 15-8-19'!$A$11:$CN$476,74,FALSE)</f>
        <v>0</v>
      </c>
      <c r="BW345" s="10">
        <f>VLOOKUP(A345,'BalanceSheet 15-8-19'!$A$11:$CN$476,75,FALSE)</f>
        <v>0</v>
      </c>
      <c r="BX345" s="10">
        <f>VLOOKUP(A345,'BalanceSheet 15-8-19'!$A$11:$CN$476,76,FALSE)</f>
        <v>0</v>
      </c>
      <c r="BY345" s="10">
        <f>VLOOKUP(A345,'BalanceSheet 15-8-19'!$A$11:$CN$476,77,FALSE)</f>
        <v>0</v>
      </c>
      <c r="BZ345" s="10">
        <f>VLOOKUP(A345,'BalanceSheet 15-8-19'!$A$11:$CN$476,78,FALSE)</f>
        <v>0</v>
      </c>
      <c r="CA345" s="10">
        <f>VLOOKUP(A345,'BalanceSheet 15-8-19'!$A$11:$CN$476,79,FALSE)</f>
        <v>0</v>
      </c>
      <c r="CB345" s="10">
        <f>VLOOKUP(A345,'BalanceSheet 15-8-19'!$A$11:$CN$476,80,FALSE)</f>
        <v>0</v>
      </c>
      <c r="CC345" s="10">
        <f>VLOOKUP(A345,'BalanceSheet 15-8-19'!$A$11:$CN$476,81,FALSE)</f>
        <v>0</v>
      </c>
      <c r="CD345" s="10">
        <f>VLOOKUP(A345,'BalanceSheet 15-8-19'!$A$11:$CN$476,82,FALSE)</f>
        <v>0</v>
      </c>
      <c r="CE345" s="10">
        <f>VLOOKUP(A345,'BalanceSheet 15-8-19'!$A$11:$CN$476,83,FALSE)</f>
        <v>0</v>
      </c>
      <c r="CF345" s="10">
        <f>VLOOKUP(A345,'BalanceSheet 15-8-19'!$A$11:$CN$476,84,FALSE)</f>
        <v>0</v>
      </c>
      <c r="CG345" s="10">
        <f>VLOOKUP(A345,'BalanceSheet 15-8-19'!$A$11:$CN$476,85,FALSE)</f>
        <v>0</v>
      </c>
      <c r="CH345" s="10">
        <f>VLOOKUP(A345,'BalanceSheet 15-8-19'!$A$11:$CN$476,86,FALSE)</f>
        <v>0</v>
      </c>
      <c r="CI345" s="10">
        <f>VLOOKUP(A345,'BalanceSheet 15-8-19'!$A$11:$CN$476,87,FALSE)</f>
        <v>0</v>
      </c>
      <c r="CJ345" s="10">
        <f>VLOOKUP(A345,'BalanceSheet 15-8-19'!$A$11:$CN$476,88,FALSE)</f>
        <v>0</v>
      </c>
      <c r="CK345" s="10">
        <f>VLOOKUP(A345,'BalanceSheet 15-8-19'!$A$11:$CN$476,89,FALSE)</f>
        <v>0</v>
      </c>
      <c r="CL345" s="10">
        <f>VLOOKUP(A345,'BalanceSheet 15-8-19'!$A$11:$CN$476,90,FALSE)</f>
        <v>0</v>
      </c>
      <c r="CM345" s="10">
        <f>VLOOKUP(A345,'BalanceSheet 15-8-19'!$A$11:$CN$476,91,FALSE)</f>
        <v>0</v>
      </c>
      <c r="CN345" s="10">
        <f>VLOOKUP(A345,'BalanceSheet 15-8-19'!$A$11:$CS$476,92,FALSE)</f>
        <v>0</v>
      </c>
      <c r="CO345" s="10">
        <f>VLOOKUP(A345,'BalanceSheet 15-8-19'!$A$11:$CS$476,93,FALSE)</f>
        <v>0</v>
      </c>
      <c r="CP345" s="10">
        <f>VLOOKUP(A345,'BalanceSheet 15-8-19'!$A$11:$CS$476,94,FALSE)</f>
        <v>0</v>
      </c>
      <c r="CQ345" s="10">
        <f>VLOOKUP(A345,'BalanceSheet 15-8-19'!$A$11:$CS$476,95,FALSE)</f>
        <v>0</v>
      </c>
      <c r="CR345" s="10">
        <f>VLOOKUP(A345,'BalanceSheet 15-8-19'!$A$11:$CS$476,96,FALSE)</f>
        <v>0</v>
      </c>
      <c r="CS345" s="10">
        <f t="shared" ref="CS345" si="34">SUM(B345:CR345)</f>
        <v>0</v>
      </c>
      <c r="CU345" s="19">
        <f>CS345-('BalanceSheet 15-8-19'!CS345-'BalanceSheet 15-8-19'!CV345-'BalanceSheet 15-8-19'!CW345)</f>
        <v>0</v>
      </c>
      <c r="CW345" s="132">
        <f t="shared" si="32"/>
        <v>0</v>
      </c>
      <c r="CZ345" s="148">
        <f>HLOOKUP(A345,CJE!$I$5:$TV$2054,2050, FALSE)</f>
        <v>0</v>
      </c>
      <c r="DB345" s="148">
        <f t="shared" si="33"/>
        <v>0</v>
      </c>
    </row>
    <row r="346" spans="1:106" x14ac:dyDescent="0.2">
      <c r="A346" s="3" t="str">
        <f>'BalanceSheet 15-8-19'!A346</f>
        <v>300-105-11 - NOWALL</v>
      </c>
      <c r="B346" s="10">
        <f>VLOOKUP(A346,'BalanceSheet 15-8-19'!$A$11:$CN$476,2,FALSE)</f>
        <v>0</v>
      </c>
      <c r="C346" s="10">
        <f>VLOOKUP(A346,'BalanceSheet 15-8-19'!$A$11:$CN$476,3,FALSE)</f>
        <v>0</v>
      </c>
      <c r="D346" s="10">
        <f>VLOOKUP(A346,'BalanceSheet 15-8-19'!$A$11:$CN$476,4,FALSE)</f>
        <v>0</v>
      </c>
      <c r="E346" s="10">
        <f>VLOOKUP(A346,'BalanceSheet 15-8-19'!$A$11:$CN$476,5,FALSE)</f>
        <v>0</v>
      </c>
      <c r="F346" s="10">
        <f>VLOOKUP(A346,'BalanceSheet 15-8-19'!$A$11:$CN$476,6,FALSE)</f>
        <v>0</v>
      </c>
      <c r="G346" s="10">
        <f>VLOOKUP(A346,'BalanceSheet 15-8-19'!$A$11:$CN$476,7,FALSE)</f>
        <v>0</v>
      </c>
      <c r="H346" s="10">
        <f>VLOOKUP(A346,'BalanceSheet 15-8-19'!$A$11:$CN$476,8,FALSE)</f>
        <v>0</v>
      </c>
      <c r="I346" s="10">
        <f>VLOOKUP(A346,'BalanceSheet 15-8-19'!$A$11:$CN$476,9,FALSE)</f>
        <v>0</v>
      </c>
      <c r="J346" s="10"/>
      <c r="K346" s="10">
        <f>VLOOKUP(A346,'BalanceSheet 15-8-19'!$A$11:$CN$476,11,FALSE)</f>
        <v>0</v>
      </c>
      <c r="L346" s="10">
        <f>VLOOKUP(A346,'BalanceSheet 15-8-19'!$A$11:$CN$476,12,FALSE)</f>
        <v>0</v>
      </c>
      <c r="M346" s="10">
        <f>VLOOKUP(A346,'BalanceSheet 15-8-19'!$A$11:$CN$476,13,FALSE)</f>
        <v>0</v>
      </c>
      <c r="N346" s="10">
        <f>VLOOKUP(A346,'BalanceSheet 15-8-19'!$A$11:$CN$476,14,FALSE)</f>
        <v>0</v>
      </c>
      <c r="O346" s="10">
        <f>VLOOKUP(A346,'BalanceSheet 15-8-19'!$A$11:$CN$476,15,FALSE)</f>
        <v>0</v>
      </c>
      <c r="P346" s="10">
        <f>VLOOKUP(A346,'BalanceSheet 15-8-19'!$A$11:$CN$476,16,FALSE)</f>
        <v>0</v>
      </c>
      <c r="Q346" s="10">
        <f>VLOOKUP(A346,'BalanceSheet 15-8-19'!$A$11:$CN$476,17,FALSE)</f>
        <v>0</v>
      </c>
      <c r="R346" s="10">
        <f>VLOOKUP(A346,'BalanceSheet 15-8-19'!$A$11:$CN$476,18,FALSE)</f>
        <v>0</v>
      </c>
      <c r="S346" s="10">
        <f>VLOOKUP(A346,'BalanceSheet 15-8-19'!$A$11:$CN$476,19,FALSE)</f>
        <v>0</v>
      </c>
      <c r="T346" s="10">
        <f>VLOOKUP(A346,'BalanceSheet 15-8-19'!$A$11:$CN$476,20,FALSE)</f>
        <v>0</v>
      </c>
      <c r="U346" s="10">
        <f>VLOOKUP(A346,'BalanceSheet 15-8-19'!$A$11:$CN$476,21,FALSE)</f>
        <v>0</v>
      </c>
      <c r="V346" s="10">
        <f>VLOOKUP(A346,'BalanceSheet 15-8-19'!$A$11:$CN$476,22,FALSE)</f>
        <v>0</v>
      </c>
      <c r="W346" s="10">
        <f>VLOOKUP(A346,'BalanceSheet 15-8-19'!$A$11:$CN$476,23,FALSE)</f>
        <v>0</v>
      </c>
      <c r="X346" s="10">
        <f>VLOOKUP(A346,'BalanceSheet 15-8-19'!$A$11:$CN$476,24,FALSE)</f>
        <v>0</v>
      </c>
      <c r="Y346" s="10">
        <f>VLOOKUP(A346,'BalanceSheet 15-8-19'!$A$11:$CN$476,25,FALSE)</f>
        <v>0</v>
      </c>
      <c r="Z346" s="10">
        <f>VLOOKUP(A346,'BalanceSheet 15-8-19'!$A$11:$CN$476,26,FALSE)</f>
        <v>0</v>
      </c>
      <c r="AA346" s="10">
        <f>VLOOKUP(A346,'BalanceSheet 15-8-19'!$A$11:$CN$476,27,FALSE)</f>
        <v>0</v>
      </c>
      <c r="AB346" s="10">
        <f>VLOOKUP(A346,'BalanceSheet 15-8-19'!$A$11:$CN$476,28,FALSE)</f>
        <v>0</v>
      </c>
      <c r="AC346" s="10">
        <f>VLOOKUP(A346,'BalanceSheet 15-8-19'!$A$11:$CN$476,29,FALSE)</f>
        <v>0</v>
      </c>
      <c r="AD346" s="10">
        <f>VLOOKUP(A346,'BalanceSheet 15-8-19'!$A$11:$CN$476,30,FALSE)</f>
        <v>0</v>
      </c>
      <c r="AE346" s="10">
        <f>VLOOKUP(A346,'BalanceSheet 15-8-19'!$A$11:$CN$476,31,FALSE)</f>
        <v>0</v>
      </c>
      <c r="AF346" s="10">
        <f>VLOOKUP(A346,'BalanceSheet 15-8-19'!$A$11:$CN$476,32,FALSE)</f>
        <v>0</v>
      </c>
      <c r="AG346" s="10">
        <f>VLOOKUP(A346,'BalanceSheet 15-8-19'!$A$11:$CN$476,33,FALSE)</f>
        <v>0</v>
      </c>
      <c r="AH346" s="10">
        <f>VLOOKUP(A346,'BalanceSheet 15-8-19'!$A$11:$CN$476,34,FALSE)</f>
        <v>0</v>
      </c>
      <c r="AI346" s="10">
        <f>VLOOKUP(A346,'BalanceSheet 15-8-19'!$A$11:$CN$476,35,FALSE)</f>
        <v>0</v>
      </c>
      <c r="AJ346" s="10">
        <f>VLOOKUP(A346,'BalanceSheet 15-8-19'!$A$11:$CN$476,36,FALSE)</f>
        <v>0</v>
      </c>
      <c r="AK346" s="10">
        <f>VLOOKUP(A346,'BalanceSheet 15-8-19'!$A$11:$CN$476,37,FALSE)</f>
        <v>0</v>
      </c>
      <c r="AL346" s="10">
        <f>VLOOKUP(A346,'BalanceSheet 15-8-19'!$A$11:$CN$476,38,FALSE)</f>
        <v>0</v>
      </c>
      <c r="AM346" s="10">
        <f>VLOOKUP(A346,'BalanceSheet 15-8-19'!$A$11:$CN$476,39,FALSE)</f>
        <v>0</v>
      </c>
      <c r="AN346" s="10">
        <f>VLOOKUP(A346,'BalanceSheet 15-8-19'!$A$11:$CN$476,40,FALSE)</f>
        <v>0</v>
      </c>
      <c r="AO346" s="10">
        <f>VLOOKUP(A346,'BalanceSheet 15-8-19'!$A$11:$CN$476,41,FALSE)</f>
        <v>0</v>
      </c>
      <c r="AP346" s="10">
        <f>VLOOKUP(A346,'BalanceSheet 15-8-19'!$A$11:$CN$476,42,FALSE)</f>
        <v>0</v>
      </c>
      <c r="AQ346" s="10">
        <f>VLOOKUP(A346,'BalanceSheet 15-8-19'!$A$11:$CN$476,43,FALSE)</f>
        <v>0</v>
      </c>
      <c r="AR346" s="10">
        <f>VLOOKUP(A346,'BalanceSheet 15-8-19'!$A$11:$CN$476,44,FALSE)</f>
        <v>0</v>
      </c>
      <c r="AS346" s="10">
        <f>VLOOKUP(A346,'BalanceSheet 15-8-19'!$A$11:$CN$476,45,FALSE)</f>
        <v>0</v>
      </c>
      <c r="AT346" s="10">
        <f>VLOOKUP(A346,'BalanceSheet 15-8-19'!$A$11:$CN$476,46,FALSE)</f>
        <v>0</v>
      </c>
      <c r="AU346" s="10">
        <f>VLOOKUP(A346,'BalanceSheet 15-8-19'!$A$11:$CN$476,47,FALSE)</f>
        <v>0</v>
      </c>
      <c r="AV346" s="10">
        <f>VLOOKUP(A346,'BalanceSheet 15-8-19'!$A$11:$CN$476,48,FALSE)</f>
        <v>0</v>
      </c>
      <c r="AW346" s="10">
        <f>VLOOKUP(A346,'BalanceSheet 15-8-19'!$A$11:$CN$476,49,FALSE)</f>
        <v>0</v>
      </c>
      <c r="AX346" s="10">
        <f>VLOOKUP(A346,'BalanceSheet 15-8-19'!$A$11:$CN$476,50,FALSE)</f>
        <v>0</v>
      </c>
      <c r="AY346" s="10">
        <f>VLOOKUP(A346,'BalanceSheet 15-8-19'!$A$11:$CN$476,51,FALSE)</f>
        <v>0</v>
      </c>
      <c r="AZ346" s="10">
        <f>VLOOKUP(A346,'BalanceSheet 15-8-19'!$A$11:$CN$476,52,FALSE)</f>
        <v>0</v>
      </c>
      <c r="BA346" s="10">
        <f>VLOOKUP(A346,'BalanceSheet 15-8-19'!$A$11:$CN$476,53,FALSE)</f>
        <v>0</v>
      </c>
      <c r="BB346" s="10">
        <f>VLOOKUP(A346,'BalanceSheet 15-8-19'!$A$11:$CN$476,54,FALSE)</f>
        <v>0</v>
      </c>
      <c r="BC346" s="10">
        <f>VLOOKUP(A346,'BalanceSheet 15-8-19'!$A$11:$CN$476,55,FALSE)</f>
        <v>0</v>
      </c>
      <c r="BD346" s="10">
        <f>VLOOKUP(A346,'BalanceSheet 15-8-19'!$A$11:$CN$476,56,FALSE)</f>
        <v>0</v>
      </c>
      <c r="BE346" s="10">
        <f>VLOOKUP(A346,'BalanceSheet 15-8-19'!$A$11:$CN$476,57,FALSE)</f>
        <v>0</v>
      </c>
      <c r="BF346" s="10">
        <f>VLOOKUP(A346,'BalanceSheet 15-8-19'!$A$11:$CN$476,58,FALSE)</f>
        <v>0</v>
      </c>
      <c r="BG346" s="11">
        <f>VLOOKUP(A346,'BalanceSheet 15-8-19'!$A$11:$CN$476,59,FALSE)</f>
        <v>0</v>
      </c>
      <c r="BH346" s="10">
        <f>VLOOKUP(A346,'BalanceSheet 15-8-19'!$A$11:$CN$476,60,FALSE)</f>
        <v>0</v>
      </c>
      <c r="BI346" s="10">
        <f>VLOOKUP(A346,'BalanceSheet 15-8-19'!$A$11:$CN$476,61,FALSE)</f>
        <v>0</v>
      </c>
      <c r="BJ346" s="10">
        <f>VLOOKUP(A346,'BalanceSheet 15-8-19'!$A$11:$CN$476,62,FALSE)</f>
        <v>0</v>
      </c>
      <c r="BK346" s="10"/>
      <c r="BL346" s="10">
        <f>VLOOKUP(A346,'BalanceSheet 15-8-19'!$A$11:$CN$476,64,FALSE)</f>
        <v>0</v>
      </c>
      <c r="BM346" s="10">
        <f>VLOOKUP(A346,'BalanceSheet 15-8-19'!$A$11:$CN$476,65,FALSE)</f>
        <v>0</v>
      </c>
      <c r="BN346" s="10">
        <f>VLOOKUP(A346,'BalanceSheet 15-8-19'!$A$11:$CN$476,66,FALSE)</f>
        <v>0</v>
      </c>
      <c r="BO346" s="10">
        <f>VLOOKUP(A346,'BalanceSheet 15-8-19'!$A$11:$CN$476,67,FALSE)</f>
        <v>0</v>
      </c>
      <c r="BP346" s="10">
        <f>VLOOKUP(A346,'BalanceSheet 15-8-19'!$A$11:$CN$476,68,FALSE)</f>
        <v>0</v>
      </c>
      <c r="BQ346" s="10">
        <f>VLOOKUP(A346,'BalanceSheet 15-8-19'!$A$11:$CN$476,69,FALSE)</f>
        <v>0</v>
      </c>
      <c r="BR346" s="10">
        <f>VLOOKUP(A346,'BalanceSheet 15-8-19'!$A$11:$CN$476,70,FALSE)</f>
        <v>0</v>
      </c>
      <c r="BS346" s="10">
        <f>VLOOKUP(A346,'BalanceSheet 15-8-19'!$A$11:$CN$476,71,FALSE)</f>
        <v>0</v>
      </c>
      <c r="BT346" s="10">
        <f>VLOOKUP(A346,'BalanceSheet 15-8-19'!$A$11:$CN$476,72,FALSE)</f>
        <v>0</v>
      </c>
      <c r="BU346" s="10">
        <f>VLOOKUP(A346,'BalanceSheet 15-8-19'!$A$11:$CN$476,73,FALSE)</f>
        <v>0</v>
      </c>
      <c r="BV346" s="10">
        <f>VLOOKUP(A346,'BalanceSheet 15-8-19'!$A$11:$CN$476,74,FALSE)</f>
        <v>0</v>
      </c>
      <c r="BW346" s="10">
        <f>VLOOKUP(A346,'BalanceSheet 15-8-19'!$A$11:$CN$476,75,FALSE)</f>
        <v>0</v>
      </c>
      <c r="BX346" s="10">
        <f>VLOOKUP(A346,'BalanceSheet 15-8-19'!$A$11:$CN$476,76,FALSE)</f>
        <v>0</v>
      </c>
      <c r="BY346" s="10">
        <f>VLOOKUP(A346,'BalanceSheet 15-8-19'!$A$11:$CN$476,77,FALSE)</f>
        <v>0</v>
      </c>
      <c r="BZ346" s="10">
        <f>VLOOKUP(A346,'BalanceSheet 15-8-19'!$A$11:$CN$476,78,FALSE)</f>
        <v>0</v>
      </c>
      <c r="CA346" s="10">
        <f>VLOOKUP(A346,'BalanceSheet 15-8-19'!$A$11:$CN$476,79,FALSE)</f>
        <v>0</v>
      </c>
      <c r="CB346" s="10">
        <f>VLOOKUP(A346,'BalanceSheet 15-8-19'!$A$11:$CN$476,80,FALSE)</f>
        <v>0</v>
      </c>
      <c r="CC346" s="10">
        <f>VLOOKUP(A346,'BalanceSheet 15-8-19'!$A$11:$CN$476,81,FALSE)</f>
        <v>0</v>
      </c>
      <c r="CD346" s="10">
        <f>VLOOKUP(A346,'BalanceSheet 15-8-19'!$A$11:$CN$476,82,FALSE)</f>
        <v>0</v>
      </c>
      <c r="CE346" s="10">
        <f>VLOOKUP(A346,'BalanceSheet 15-8-19'!$A$11:$CN$476,83,FALSE)</f>
        <v>0</v>
      </c>
      <c r="CF346" s="10">
        <f>VLOOKUP(A346,'BalanceSheet 15-8-19'!$A$11:$CN$476,84,FALSE)</f>
        <v>0</v>
      </c>
      <c r="CG346" s="10">
        <f>VLOOKUP(A346,'BalanceSheet 15-8-19'!$A$11:$CN$476,85,FALSE)</f>
        <v>0</v>
      </c>
      <c r="CH346" s="10">
        <f>VLOOKUP(A346,'BalanceSheet 15-8-19'!$A$11:$CN$476,86,FALSE)</f>
        <v>0</v>
      </c>
      <c r="CI346" s="10">
        <f>VLOOKUP(A346,'BalanceSheet 15-8-19'!$A$11:$CN$476,87,FALSE)</f>
        <v>0</v>
      </c>
      <c r="CJ346" s="10">
        <f>VLOOKUP(A346,'BalanceSheet 15-8-19'!$A$11:$CN$476,88,FALSE)</f>
        <v>0</v>
      </c>
      <c r="CK346" s="10">
        <f>VLOOKUP(A346,'BalanceSheet 15-8-19'!$A$11:$CN$476,89,FALSE)</f>
        <v>0</v>
      </c>
      <c r="CL346" s="10">
        <f>VLOOKUP(A346,'BalanceSheet 15-8-19'!$A$11:$CN$476,90,FALSE)</f>
        <v>0</v>
      </c>
      <c r="CM346" s="10">
        <f>VLOOKUP(A346,'BalanceSheet 15-8-19'!$A$11:$CN$476,91,FALSE)</f>
        <v>0</v>
      </c>
      <c r="CN346" s="10">
        <f>VLOOKUP(A346,'BalanceSheet 15-8-19'!$A$11:$CS$476,92,FALSE)</f>
        <v>0</v>
      </c>
      <c r="CO346" s="10">
        <f>VLOOKUP(A346,'BalanceSheet 15-8-19'!$A$11:$CS$476,93,FALSE)</f>
        <v>0</v>
      </c>
      <c r="CP346" s="10">
        <f>VLOOKUP(A346,'BalanceSheet 15-8-19'!$A$11:$CS$476,94,FALSE)</f>
        <v>0</v>
      </c>
      <c r="CQ346" s="10">
        <f>VLOOKUP(A346,'BalanceSheet 15-8-19'!$A$11:$CS$476,95,FALSE)</f>
        <v>0</v>
      </c>
      <c r="CR346" s="10">
        <f>VLOOKUP(A346,'BalanceSheet 15-8-19'!$A$11:$CS$476,96,FALSE)</f>
        <v>0</v>
      </c>
      <c r="CS346" s="10">
        <f t="shared" si="31"/>
        <v>0</v>
      </c>
      <c r="CU346" s="19">
        <f>CS346-('BalanceSheet 15-8-19'!CS346-'BalanceSheet 15-8-19'!CV346-'BalanceSheet 15-8-19'!CW346)</f>
        <v>0</v>
      </c>
      <c r="CW346" s="132">
        <f t="shared" si="32"/>
        <v>0</v>
      </c>
      <c r="CZ346" s="148">
        <f>HLOOKUP(A346,CJE!$I$5:$TV$2054,2050, FALSE)</f>
        <v>0</v>
      </c>
      <c r="DB346" s="148">
        <f t="shared" si="33"/>
        <v>0</v>
      </c>
    </row>
    <row r="347" spans="1:106" x14ac:dyDescent="0.2">
      <c r="A347" s="12" t="str">
        <f>'BalanceSheet 15-8-19'!A347</f>
        <v>300-105-12 - Creatubbles</v>
      </c>
      <c r="B347" s="10">
        <f>VLOOKUP(A347,'BalanceSheet 15-8-19'!$A$11:$CN$476,2,FALSE)</f>
        <v>0</v>
      </c>
      <c r="C347" s="10">
        <f>VLOOKUP(A347,'BalanceSheet 15-8-19'!$A$11:$CN$476,3,FALSE)</f>
        <v>0</v>
      </c>
      <c r="D347" s="10">
        <f>VLOOKUP(A347,'BalanceSheet 15-8-19'!$A$11:$CN$476,4,FALSE)</f>
        <v>0</v>
      </c>
      <c r="E347" s="10">
        <f>VLOOKUP(A347,'BalanceSheet 15-8-19'!$A$11:$CN$476,5,FALSE)</f>
        <v>0</v>
      </c>
      <c r="F347" s="10">
        <f>VLOOKUP(A347,'BalanceSheet 15-8-19'!$A$11:$CN$476,6,FALSE)</f>
        <v>0</v>
      </c>
      <c r="G347" s="10">
        <f>VLOOKUP(A347,'BalanceSheet 15-8-19'!$A$11:$CN$476,7,FALSE)</f>
        <v>0</v>
      </c>
      <c r="H347" s="10">
        <f>VLOOKUP(A347,'BalanceSheet 15-8-19'!$A$11:$CN$476,8,FALSE)</f>
        <v>0</v>
      </c>
      <c r="I347" s="10">
        <f>VLOOKUP(A347,'BalanceSheet 15-8-19'!$A$11:$CN$476,9,FALSE)</f>
        <v>0</v>
      </c>
      <c r="J347" s="10"/>
      <c r="K347" s="10">
        <f>VLOOKUP(A347,'BalanceSheet 15-8-19'!$A$11:$CN$476,11,FALSE)</f>
        <v>0</v>
      </c>
      <c r="L347" s="10">
        <f>VLOOKUP(A347,'BalanceSheet 15-8-19'!$A$11:$CN$476,12,FALSE)</f>
        <v>0</v>
      </c>
      <c r="M347" s="10">
        <f>VLOOKUP(A347,'BalanceSheet 15-8-19'!$A$11:$CN$476,13,FALSE)</f>
        <v>0</v>
      </c>
      <c r="N347" s="10">
        <f>VLOOKUP(A347,'BalanceSheet 15-8-19'!$A$11:$CN$476,14,FALSE)</f>
        <v>0</v>
      </c>
      <c r="O347" s="10">
        <f>VLOOKUP(A347,'BalanceSheet 15-8-19'!$A$11:$CN$476,15,FALSE)</f>
        <v>0</v>
      </c>
      <c r="P347" s="10">
        <f>VLOOKUP(A347,'BalanceSheet 15-8-19'!$A$11:$CN$476,16,FALSE)</f>
        <v>0</v>
      </c>
      <c r="Q347" s="10">
        <f>VLOOKUP(A347,'BalanceSheet 15-8-19'!$A$11:$CN$476,17,FALSE)</f>
        <v>0</v>
      </c>
      <c r="R347" s="10">
        <f>VLOOKUP(A347,'BalanceSheet 15-8-19'!$A$11:$CN$476,18,FALSE)</f>
        <v>0</v>
      </c>
      <c r="S347" s="10">
        <f>VLOOKUP(A347,'BalanceSheet 15-8-19'!$A$11:$CN$476,19,FALSE)</f>
        <v>0</v>
      </c>
      <c r="T347" s="10">
        <f>VLOOKUP(A347,'BalanceSheet 15-8-19'!$A$11:$CN$476,20,FALSE)</f>
        <v>0</v>
      </c>
      <c r="U347" s="10">
        <f>VLOOKUP(A347,'BalanceSheet 15-8-19'!$A$11:$CN$476,21,FALSE)</f>
        <v>0</v>
      </c>
      <c r="V347" s="10">
        <f>VLOOKUP(A347,'BalanceSheet 15-8-19'!$A$11:$CN$476,22,FALSE)</f>
        <v>0</v>
      </c>
      <c r="W347" s="10">
        <f>VLOOKUP(A347,'BalanceSheet 15-8-19'!$A$11:$CN$476,23,FALSE)</f>
        <v>0</v>
      </c>
      <c r="X347" s="10">
        <f>VLOOKUP(A347,'BalanceSheet 15-8-19'!$A$11:$CN$476,24,FALSE)</f>
        <v>0</v>
      </c>
      <c r="Y347" s="10">
        <f>VLOOKUP(A347,'BalanceSheet 15-8-19'!$A$11:$CN$476,25,FALSE)</f>
        <v>0</v>
      </c>
      <c r="Z347" s="10">
        <f>VLOOKUP(A347,'BalanceSheet 15-8-19'!$A$11:$CN$476,26,FALSE)</f>
        <v>0</v>
      </c>
      <c r="AA347" s="10">
        <f>VLOOKUP(A347,'BalanceSheet 15-8-19'!$A$11:$CN$476,27,FALSE)</f>
        <v>0</v>
      </c>
      <c r="AB347" s="10">
        <f>VLOOKUP(A347,'BalanceSheet 15-8-19'!$A$11:$CN$476,28,FALSE)</f>
        <v>0</v>
      </c>
      <c r="AC347" s="10">
        <f>VLOOKUP(A347,'BalanceSheet 15-8-19'!$A$11:$CN$476,29,FALSE)</f>
        <v>0</v>
      </c>
      <c r="AD347" s="10">
        <f>VLOOKUP(A347,'BalanceSheet 15-8-19'!$A$11:$CN$476,30,FALSE)</f>
        <v>0</v>
      </c>
      <c r="AE347" s="10">
        <f>VLOOKUP(A347,'BalanceSheet 15-8-19'!$A$11:$CN$476,31,FALSE)</f>
        <v>0</v>
      </c>
      <c r="AF347" s="10">
        <f>VLOOKUP(A347,'BalanceSheet 15-8-19'!$A$11:$CN$476,32,FALSE)</f>
        <v>0</v>
      </c>
      <c r="AG347" s="10">
        <f>VLOOKUP(A347,'BalanceSheet 15-8-19'!$A$11:$CN$476,33,FALSE)</f>
        <v>0</v>
      </c>
      <c r="AH347" s="10">
        <f>VLOOKUP(A347,'BalanceSheet 15-8-19'!$A$11:$CN$476,34,FALSE)</f>
        <v>0</v>
      </c>
      <c r="AI347" s="10">
        <f>VLOOKUP(A347,'BalanceSheet 15-8-19'!$A$11:$CN$476,35,FALSE)</f>
        <v>0</v>
      </c>
      <c r="AJ347" s="10">
        <f>VLOOKUP(A347,'BalanceSheet 15-8-19'!$A$11:$CN$476,36,FALSE)</f>
        <v>0</v>
      </c>
      <c r="AK347" s="10">
        <f>VLOOKUP(A347,'BalanceSheet 15-8-19'!$A$11:$CN$476,37,FALSE)</f>
        <v>0</v>
      </c>
      <c r="AL347" s="10">
        <f>VLOOKUP(A347,'BalanceSheet 15-8-19'!$A$11:$CN$476,38,FALSE)</f>
        <v>0</v>
      </c>
      <c r="AM347" s="10">
        <f>VLOOKUP(A347,'BalanceSheet 15-8-19'!$A$11:$CN$476,39,FALSE)</f>
        <v>0</v>
      </c>
      <c r="AN347" s="10">
        <f>VLOOKUP(A347,'BalanceSheet 15-8-19'!$A$11:$CN$476,40,FALSE)</f>
        <v>0</v>
      </c>
      <c r="AO347" s="10">
        <f>VLOOKUP(A347,'BalanceSheet 15-8-19'!$A$11:$CN$476,41,FALSE)</f>
        <v>0</v>
      </c>
      <c r="AP347" s="10">
        <f>VLOOKUP(A347,'BalanceSheet 15-8-19'!$A$11:$CN$476,42,FALSE)</f>
        <v>0</v>
      </c>
      <c r="AQ347" s="10">
        <f>VLOOKUP(A347,'BalanceSheet 15-8-19'!$A$11:$CN$476,43,FALSE)</f>
        <v>0</v>
      </c>
      <c r="AR347" s="10">
        <f>VLOOKUP(A347,'BalanceSheet 15-8-19'!$A$11:$CN$476,44,FALSE)</f>
        <v>0</v>
      </c>
      <c r="AS347" s="10">
        <f>VLOOKUP(A347,'BalanceSheet 15-8-19'!$A$11:$CN$476,45,FALSE)</f>
        <v>0</v>
      </c>
      <c r="AT347" s="10">
        <f>VLOOKUP(A347,'BalanceSheet 15-8-19'!$A$11:$CN$476,46,FALSE)</f>
        <v>0</v>
      </c>
      <c r="AU347" s="10">
        <f>VLOOKUP(A347,'BalanceSheet 15-8-19'!$A$11:$CN$476,47,FALSE)</f>
        <v>0</v>
      </c>
      <c r="AV347" s="10">
        <f>VLOOKUP(A347,'BalanceSheet 15-8-19'!$A$11:$CN$476,48,FALSE)</f>
        <v>0</v>
      </c>
      <c r="AW347" s="10">
        <f>VLOOKUP(A347,'BalanceSheet 15-8-19'!$A$11:$CN$476,49,FALSE)</f>
        <v>0</v>
      </c>
      <c r="AX347" s="10">
        <f>VLOOKUP(A347,'BalanceSheet 15-8-19'!$A$11:$CN$476,50,FALSE)</f>
        <v>0</v>
      </c>
      <c r="AY347" s="10">
        <f>VLOOKUP(A347,'BalanceSheet 15-8-19'!$A$11:$CN$476,51,FALSE)</f>
        <v>0</v>
      </c>
      <c r="AZ347" s="10">
        <f>VLOOKUP(A347,'BalanceSheet 15-8-19'!$A$11:$CN$476,52,FALSE)</f>
        <v>0</v>
      </c>
      <c r="BA347" s="10">
        <f>VLOOKUP(A347,'BalanceSheet 15-8-19'!$A$11:$CN$476,53,FALSE)</f>
        <v>0</v>
      </c>
      <c r="BB347" s="10">
        <f>VLOOKUP(A347,'BalanceSheet 15-8-19'!$A$11:$CN$476,54,FALSE)</f>
        <v>0</v>
      </c>
      <c r="BC347" s="10">
        <f>VLOOKUP(A347,'BalanceSheet 15-8-19'!$A$11:$CN$476,55,FALSE)</f>
        <v>0</v>
      </c>
      <c r="BD347" s="10">
        <f>VLOOKUP(A347,'BalanceSheet 15-8-19'!$A$11:$CN$476,56,FALSE)</f>
        <v>0</v>
      </c>
      <c r="BE347" s="10">
        <f>VLOOKUP(A347,'BalanceSheet 15-8-19'!$A$11:$CN$476,57,FALSE)</f>
        <v>0</v>
      </c>
      <c r="BF347" s="10">
        <f>VLOOKUP(A347,'BalanceSheet 15-8-19'!$A$11:$CN$476,58,FALSE)</f>
        <v>0</v>
      </c>
      <c r="BG347" s="11">
        <f>VLOOKUP(A347,'BalanceSheet 15-8-19'!$A$11:$CN$476,59,FALSE)</f>
        <v>0</v>
      </c>
      <c r="BH347" s="10">
        <f>VLOOKUP(A347,'BalanceSheet 15-8-19'!$A$11:$CN$476,60,FALSE)</f>
        <v>0</v>
      </c>
      <c r="BI347" s="10">
        <f>VLOOKUP(A347,'BalanceSheet 15-8-19'!$A$11:$CN$476,61,FALSE)</f>
        <v>0</v>
      </c>
      <c r="BJ347" s="10">
        <f>VLOOKUP(A347,'BalanceSheet 15-8-19'!$A$11:$CN$476,62,FALSE)</f>
        <v>0</v>
      </c>
      <c r="BK347" s="10"/>
      <c r="BL347" s="10">
        <f>VLOOKUP(A347,'BalanceSheet 15-8-19'!$A$11:$CN$476,64,FALSE)</f>
        <v>0</v>
      </c>
      <c r="BM347" s="10">
        <f>VLOOKUP(A347,'BalanceSheet 15-8-19'!$A$11:$CN$476,65,FALSE)</f>
        <v>0</v>
      </c>
      <c r="BN347" s="10">
        <f>VLOOKUP(A347,'BalanceSheet 15-8-19'!$A$11:$CN$476,66,FALSE)</f>
        <v>0</v>
      </c>
      <c r="BO347" s="10">
        <f>VLOOKUP(A347,'BalanceSheet 15-8-19'!$A$11:$CN$476,67,FALSE)</f>
        <v>0</v>
      </c>
      <c r="BP347" s="10">
        <f>VLOOKUP(A347,'BalanceSheet 15-8-19'!$A$11:$CN$476,68,FALSE)</f>
        <v>0</v>
      </c>
      <c r="BQ347" s="10">
        <f>VLOOKUP(A347,'BalanceSheet 15-8-19'!$A$11:$CN$476,69,FALSE)</f>
        <v>0</v>
      </c>
      <c r="BR347" s="10">
        <f>VLOOKUP(A347,'BalanceSheet 15-8-19'!$A$11:$CN$476,70,FALSE)</f>
        <v>0</v>
      </c>
      <c r="BS347" s="10">
        <f>VLOOKUP(A347,'BalanceSheet 15-8-19'!$A$11:$CN$476,71,FALSE)</f>
        <v>0</v>
      </c>
      <c r="BT347" s="10">
        <f>VLOOKUP(A347,'BalanceSheet 15-8-19'!$A$11:$CN$476,72,FALSE)</f>
        <v>0</v>
      </c>
      <c r="BU347" s="10">
        <f>VLOOKUP(A347,'BalanceSheet 15-8-19'!$A$11:$CN$476,73,FALSE)</f>
        <v>0</v>
      </c>
      <c r="BV347" s="10">
        <f>VLOOKUP(A347,'BalanceSheet 15-8-19'!$A$11:$CN$476,74,FALSE)</f>
        <v>0</v>
      </c>
      <c r="BW347" s="10">
        <f>VLOOKUP(A347,'BalanceSheet 15-8-19'!$A$11:$CN$476,75,FALSE)</f>
        <v>0</v>
      </c>
      <c r="BX347" s="10">
        <f>VLOOKUP(A347,'BalanceSheet 15-8-19'!$A$11:$CN$476,76,FALSE)</f>
        <v>0</v>
      </c>
      <c r="BY347" s="10">
        <f>VLOOKUP(A347,'BalanceSheet 15-8-19'!$A$11:$CN$476,77,FALSE)</f>
        <v>0</v>
      </c>
      <c r="BZ347" s="10">
        <f>VLOOKUP(A347,'BalanceSheet 15-8-19'!$A$11:$CN$476,78,FALSE)</f>
        <v>0</v>
      </c>
      <c r="CA347" s="10">
        <f>VLOOKUP(A347,'BalanceSheet 15-8-19'!$A$11:$CN$476,79,FALSE)</f>
        <v>0</v>
      </c>
      <c r="CB347" s="10">
        <f>VLOOKUP(A347,'BalanceSheet 15-8-19'!$A$11:$CN$476,80,FALSE)</f>
        <v>0</v>
      </c>
      <c r="CC347" s="10">
        <f>VLOOKUP(A347,'BalanceSheet 15-8-19'!$A$11:$CN$476,81,FALSE)</f>
        <v>0</v>
      </c>
      <c r="CD347" s="10">
        <f>VLOOKUP(A347,'BalanceSheet 15-8-19'!$A$11:$CN$476,82,FALSE)</f>
        <v>0</v>
      </c>
      <c r="CE347" s="10">
        <f>VLOOKUP(A347,'BalanceSheet 15-8-19'!$A$11:$CN$476,83,FALSE)</f>
        <v>0</v>
      </c>
      <c r="CF347" s="10">
        <f>VLOOKUP(A347,'BalanceSheet 15-8-19'!$A$11:$CN$476,84,FALSE)</f>
        <v>0</v>
      </c>
      <c r="CG347" s="10">
        <f>VLOOKUP(A347,'BalanceSheet 15-8-19'!$A$11:$CN$476,85,FALSE)</f>
        <v>0</v>
      </c>
      <c r="CH347" s="10">
        <f>VLOOKUP(A347,'BalanceSheet 15-8-19'!$A$11:$CN$476,86,FALSE)</f>
        <v>0</v>
      </c>
      <c r="CI347" s="10">
        <f>VLOOKUP(A347,'BalanceSheet 15-8-19'!$A$11:$CN$476,87,FALSE)</f>
        <v>0</v>
      </c>
      <c r="CJ347" s="10">
        <f>VLOOKUP(A347,'BalanceSheet 15-8-19'!$A$11:$CN$476,88,FALSE)</f>
        <v>0</v>
      </c>
      <c r="CK347" s="10">
        <f>VLOOKUP(A347,'BalanceSheet 15-8-19'!$A$11:$CN$476,89,FALSE)</f>
        <v>0</v>
      </c>
      <c r="CL347" s="10">
        <f>VLOOKUP(A347,'BalanceSheet 15-8-19'!$A$11:$CN$476,90,FALSE)</f>
        <v>0</v>
      </c>
      <c r="CM347" s="10">
        <f>VLOOKUP(A347,'BalanceSheet 15-8-19'!$A$11:$CN$476,91,FALSE)</f>
        <v>0</v>
      </c>
      <c r="CN347" s="3">
        <f>VLOOKUP(A347,'BalanceSheet 15-8-19'!$A$11:$CS$476,92,FALSE)</f>
        <v>0</v>
      </c>
      <c r="CO347" s="3">
        <f>VLOOKUP(A347,'BalanceSheet 15-8-19'!$A$11:$CS$476,93,FALSE)</f>
        <v>0</v>
      </c>
      <c r="CP347" s="3">
        <f>VLOOKUP(A347,'BalanceSheet 15-8-19'!$A$11:$CS$476,94,FALSE)</f>
        <v>0</v>
      </c>
      <c r="CQ347" s="3">
        <f>VLOOKUP(A347,'BalanceSheet 15-8-19'!$A$11:$CS$476,95,FALSE)</f>
        <v>0</v>
      </c>
      <c r="CR347" s="3">
        <f>VLOOKUP(A347,'BalanceSheet 15-8-19'!$A$11:$CS$476,96,FALSE)</f>
        <v>0</v>
      </c>
      <c r="CS347" s="3">
        <f t="shared" si="31"/>
        <v>0</v>
      </c>
      <c r="CU347" s="19">
        <f>CS347-('BalanceSheet 15-8-19'!CS347-'BalanceSheet 15-8-19'!CV347-'BalanceSheet 15-8-19'!CW347)</f>
        <v>0</v>
      </c>
      <c r="CW347" s="132">
        <f t="shared" si="32"/>
        <v>0</v>
      </c>
      <c r="CZ347" s="148">
        <f>HLOOKUP(A347,CJE!$I$5:$TV$2054,2050, FALSE)</f>
        <v>0</v>
      </c>
      <c r="DB347" s="148">
        <f t="shared" si="33"/>
        <v>0</v>
      </c>
    </row>
    <row r="348" spans="1:106" x14ac:dyDescent="0.2">
      <c r="A348" s="12" t="str">
        <f>'BalanceSheet 15-8-19'!A348</f>
        <v>300-105-13 - AppArray</v>
      </c>
      <c r="B348" s="10">
        <f>VLOOKUP(A348,'BalanceSheet 15-8-19'!$A$11:$CN$476,2,FALSE)</f>
        <v>0</v>
      </c>
      <c r="C348" s="10">
        <f>VLOOKUP(A348,'BalanceSheet 15-8-19'!$A$11:$CN$476,3,FALSE)</f>
        <v>0</v>
      </c>
      <c r="D348" s="10">
        <f>VLOOKUP(A348,'BalanceSheet 15-8-19'!$A$11:$CN$476,4,FALSE)</f>
        <v>0</v>
      </c>
      <c r="E348" s="10">
        <f>VLOOKUP(A348,'BalanceSheet 15-8-19'!$A$11:$CN$476,5,FALSE)</f>
        <v>0</v>
      </c>
      <c r="F348" s="10">
        <f>VLOOKUP(A348,'BalanceSheet 15-8-19'!$A$11:$CN$476,6,FALSE)</f>
        <v>0</v>
      </c>
      <c r="G348" s="10">
        <f>VLOOKUP(A348,'BalanceSheet 15-8-19'!$A$11:$CN$476,7,FALSE)</f>
        <v>0</v>
      </c>
      <c r="H348" s="10">
        <f>VLOOKUP(A348,'BalanceSheet 15-8-19'!$A$11:$CN$476,8,FALSE)</f>
        <v>0</v>
      </c>
      <c r="I348" s="10">
        <f>VLOOKUP(A348,'BalanceSheet 15-8-19'!$A$11:$CN$476,9,FALSE)</f>
        <v>0</v>
      </c>
      <c r="J348" s="10"/>
      <c r="K348" s="10">
        <f>VLOOKUP(A348,'BalanceSheet 15-8-19'!$A$11:$CN$476,11,FALSE)</f>
        <v>0</v>
      </c>
      <c r="L348" s="10">
        <f>VLOOKUP(A348,'BalanceSheet 15-8-19'!$A$11:$CN$476,12,FALSE)</f>
        <v>0</v>
      </c>
      <c r="M348" s="10">
        <f>VLOOKUP(A348,'BalanceSheet 15-8-19'!$A$11:$CN$476,13,FALSE)</f>
        <v>0</v>
      </c>
      <c r="N348" s="10">
        <f>VLOOKUP(A348,'BalanceSheet 15-8-19'!$A$11:$CN$476,14,FALSE)</f>
        <v>0</v>
      </c>
      <c r="O348" s="10">
        <f>VLOOKUP(A348,'BalanceSheet 15-8-19'!$A$11:$CN$476,15,FALSE)</f>
        <v>0</v>
      </c>
      <c r="P348" s="10">
        <f>VLOOKUP(A348,'BalanceSheet 15-8-19'!$A$11:$CN$476,16,FALSE)</f>
        <v>0</v>
      </c>
      <c r="Q348" s="10">
        <f>VLOOKUP(A348,'BalanceSheet 15-8-19'!$A$11:$CN$476,17,FALSE)</f>
        <v>0</v>
      </c>
      <c r="R348" s="10">
        <f>VLOOKUP(A348,'BalanceSheet 15-8-19'!$A$11:$CN$476,18,FALSE)</f>
        <v>0</v>
      </c>
      <c r="S348" s="10">
        <f>VLOOKUP(A348,'BalanceSheet 15-8-19'!$A$11:$CN$476,19,FALSE)</f>
        <v>0</v>
      </c>
      <c r="T348" s="10">
        <f>VLOOKUP(A348,'BalanceSheet 15-8-19'!$A$11:$CN$476,20,FALSE)</f>
        <v>0</v>
      </c>
      <c r="U348" s="10">
        <f>VLOOKUP(A348,'BalanceSheet 15-8-19'!$A$11:$CN$476,21,FALSE)</f>
        <v>0</v>
      </c>
      <c r="V348" s="10">
        <f>VLOOKUP(A348,'BalanceSheet 15-8-19'!$A$11:$CN$476,22,FALSE)</f>
        <v>0</v>
      </c>
      <c r="W348" s="10">
        <f>VLOOKUP(A348,'BalanceSheet 15-8-19'!$A$11:$CN$476,23,FALSE)</f>
        <v>0</v>
      </c>
      <c r="X348" s="10">
        <f>VLOOKUP(A348,'BalanceSheet 15-8-19'!$A$11:$CN$476,24,FALSE)</f>
        <v>0</v>
      </c>
      <c r="Y348" s="10">
        <f>VLOOKUP(A348,'BalanceSheet 15-8-19'!$A$11:$CN$476,25,FALSE)</f>
        <v>0</v>
      </c>
      <c r="Z348" s="10">
        <f>VLOOKUP(A348,'BalanceSheet 15-8-19'!$A$11:$CN$476,26,FALSE)</f>
        <v>0</v>
      </c>
      <c r="AA348" s="10">
        <f>VLOOKUP(A348,'BalanceSheet 15-8-19'!$A$11:$CN$476,27,FALSE)</f>
        <v>0</v>
      </c>
      <c r="AB348" s="10">
        <f>VLOOKUP(A348,'BalanceSheet 15-8-19'!$A$11:$CN$476,28,FALSE)</f>
        <v>0</v>
      </c>
      <c r="AC348" s="10">
        <f>VLOOKUP(A348,'BalanceSheet 15-8-19'!$A$11:$CN$476,29,FALSE)</f>
        <v>0</v>
      </c>
      <c r="AD348" s="10">
        <f>VLOOKUP(A348,'BalanceSheet 15-8-19'!$A$11:$CN$476,30,FALSE)</f>
        <v>0</v>
      </c>
      <c r="AE348" s="10">
        <f>VLOOKUP(A348,'BalanceSheet 15-8-19'!$A$11:$CN$476,31,FALSE)</f>
        <v>0</v>
      </c>
      <c r="AF348" s="10">
        <f>VLOOKUP(A348,'BalanceSheet 15-8-19'!$A$11:$CN$476,32,FALSE)</f>
        <v>0</v>
      </c>
      <c r="AG348" s="10">
        <f>VLOOKUP(A348,'BalanceSheet 15-8-19'!$A$11:$CN$476,33,FALSE)</f>
        <v>0</v>
      </c>
      <c r="AH348" s="10">
        <f>VLOOKUP(A348,'BalanceSheet 15-8-19'!$A$11:$CN$476,34,FALSE)</f>
        <v>0</v>
      </c>
      <c r="AI348" s="10">
        <f>VLOOKUP(A348,'BalanceSheet 15-8-19'!$A$11:$CN$476,35,FALSE)</f>
        <v>0</v>
      </c>
      <c r="AJ348" s="10">
        <f>VLOOKUP(A348,'BalanceSheet 15-8-19'!$A$11:$CN$476,36,FALSE)</f>
        <v>0</v>
      </c>
      <c r="AK348" s="10">
        <f>VLOOKUP(A348,'BalanceSheet 15-8-19'!$A$11:$CN$476,37,FALSE)</f>
        <v>0</v>
      </c>
      <c r="AL348" s="10">
        <f>VLOOKUP(A348,'BalanceSheet 15-8-19'!$A$11:$CN$476,38,FALSE)</f>
        <v>0</v>
      </c>
      <c r="AM348" s="10">
        <f>VLOOKUP(A348,'BalanceSheet 15-8-19'!$A$11:$CN$476,39,FALSE)</f>
        <v>0</v>
      </c>
      <c r="AN348" s="10">
        <f>VLOOKUP(A348,'BalanceSheet 15-8-19'!$A$11:$CN$476,40,FALSE)</f>
        <v>0</v>
      </c>
      <c r="AO348" s="10">
        <f>VLOOKUP(A348,'BalanceSheet 15-8-19'!$A$11:$CN$476,41,FALSE)</f>
        <v>0</v>
      </c>
      <c r="AP348" s="10">
        <f>VLOOKUP(A348,'BalanceSheet 15-8-19'!$A$11:$CN$476,42,FALSE)</f>
        <v>0</v>
      </c>
      <c r="AQ348" s="10">
        <f>VLOOKUP(A348,'BalanceSheet 15-8-19'!$A$11:$CN$476,43,FALSE)</f>
        <v>0</v>
      </c>
      <c r="AR348" s="10">
        <f>VLOOKUP(A348,'BalanceSheet 15-8-19'!$A$11:$CN$476,44,FALSE)</f>
        <v>0</v>
      </c>
      <c r="AS348" s="10">
        <f>VLOOKUP(A348,'BalanceSheet 15-8-19'!$A$11:$CN$476,45,FALSE)</f>
        <v>0</v>
      </c>
      <c r="AT348" s="10">
        <f>VLOOKUP(A348,'BalanceSheet 15-8-19'!$A$11:$CN$476,46,FALSE)</f>
        <v>0</v>
      </c>
      <c r="AU348" s="10">
        <f>VLOOKUP(A348,'BalanceSheet 15-8-19'!$A$11:$CN$476,47,FALSE)</f>
        <v>0</v>
      </c>
      <c r="AV348" s="10">
        <f>VLOOKUP(A348,'BalanceSheet 15-8-19'!$A$11:$CN$476,48,FALSE)</f>
        <v>0</v>
      </c>
      <c r="AW348" s="10">
        <f>VLOOKUP(A348,'BalanceSheet 15-8-19'!$A$11:$CN$476,49,FALSE)</f>
        <v>0</v>
      </c>
      <c r="AX348" s="10">
        <f>VLOOKUP(A348,'BalanceSheet 15-8-19'!$A$11:$CN$476,50,FALSE)</f>
        <v>0</v>
      </c>
      <c r="AY348" s="10">
        <f>VLOOKUP(A348,'BalanceSheet 15-8-19'!$A$11:$CN$476,51,FALSE)</f>
        <v>0</v>
      </c>
      <c r="AZ348" s="10">
        <f>VLOOKUP(A348,'BalanceSheet 15-8-19'!$A$11:$CN$476,52,FALSE)</f>
        <v>0</v>
      </c>
      <c r="BA348" s="10">
        <f>VLOOKUP(A348,'BalanceSheet 15-8-19'!$A$11:$CN$476,53,FALSE)</f>
        <v>0</v>
      </c>
      <c r="BB348" s="10">
        <f>VLOOKUP(A348,'BalanceSheet 15-8-19'!$A$11:$CN$476,54,FALSE)</f>
        <v>0</v>
      </c>
      <c r="BC348" s="10">
        <f>VLOOKUP(A348,'BalanceSheet 15-8-19'!$A$11:$CN$476,55,FALSE)</f>
        <v>0</v>
      </c>
      <c r="BD348" s="10">
        <f>VLOOKUP(A348,'BalanceSheet 15-8-19'!$A$11:$CN$476,56,FALSE)</f>
        <v>0</v>
      </c>
      <c r="BE348" s="10">
        <f>VLOOKUP(A348,'BalanceSheet 15-8-19'!$A$11:$CN$476,57,FALSE)</f>
        <v>0</v>
      </c>
      <c r="BF348" s="10">
        <f>VLOOKUP(A348,'BalanceSheet 15-8-19'!$A$11:$CN$476,58,FALSE)</f>
        <v>0</v>
      </c>
      <c r="BG348" s="11">
        <f>VLOOKUP(A348,'BalanceSheet 15-8-19'!$A$11:$CN$476,59,FALSE)</f>
        <v>0</v>
      </c>
      <c r="BH348" s="10">
        <f>VLOOKUP(A348,'BalanceSheet 15-8-19'!$A$11:$CN$476,60,FALSE)</f>
        <v>0</v>
      </c>
      <c r="BI348" s="10">
        <f>VLOOKUP(A348,'BalanceSheet 15-8-19'!$A$11:$CN$476,61,FALSE)</f>
        <v>0</v>
      </c>
      <c r="BJ348" s="10">
        <f>VLOOKUP(A348,'BalanceSheet 15-8-19'!$A$11:$CN$476,62,FALSE)</f>
        <v>0</v>
      </c>
      <c r="BK348" s="10"/>
      <c r="BL348" s="10">
        <f>VLOOKUP(A348,'BalanceSheet 15-8-19'!$A$11:$CN$476,64,FALSE)</f>
        <v>0</v>
      </c>
      <c r="BM348" s="10">
        <f>VLOOKUP(A348,'BalanceSheet 15-8-19'!$A$11:$CN$476,65,FALSE)</f>
        <v>0</v>
      </c>
      <c r="BN348" s="10">
        <f>VLOOKUP(A348,'BalanceSheet 15-8-19'!$A$11:$CN$476,66,FALSE)</f>
        <v>0</v>
      </c>
      <c r="BO348" s="10">
        <f>VLOOKUP(A348,'BalanceSheet 15-8-19'!$A$11:$CN$476,67,FALSE)</f>
        <v>0</v>
      </c>
      <c r="BP348" s="10">
        <f>VLOOKUP(A348,'BalanceSheet 15-8-19'!$A$11:$CN$476,68,FALSE)</f>
        <v>0</v>
      </c>
      <c r="BQ348" s="10">
        <f>VLOOKUP(A348,'BalanceSheet 15-8-19'!$A$11:$CN$476,69,FALSE)</f>
        <v>0</v>
      </c>
      <c r="BR348" s="10">
        <f>VLOOKUP(A348,'BalanceSheet 15-8-19'!$A$11:$CN$476,70,FALSE)</f>
        <v>0</v>
      </c>
      <c r="BS348" s="10">
        <f>VLOOKUP(A348,'BalanceSheet 15-8-19'!$A$11:$CN$476,71,FALSE)</f>
        <v>0</v>
      </c>
      <c r="BT348" s="10">
        <f>VLOOKUP(A348,'BalanceSheet 15-8-19'!$A$11:$CN$476,72,FALSE)</f>
        <v>0</v>
      </c>
      <c r="BU348" s="10">
        <f>VLOOKUP(A348,'BalanceSheet 15-8-19'!$A$11:$CN$476,73,FALSE)</f>
        <v>0</v>
      </c>
      <c r="BV348" s="10">
        <f>VLOOKUP(A348,'BalanceSheet 15-8-19'!$A$11:$CN$476,74,FALSE)</f>
        <v>0</v>
      </c>
      <c r="BW348" s="10">
        <f>VLOOKUP(A348,'BalanceSheet 15-8-19'!$A$11:$CN$476,75,FALSE)</f>
        <v>0</v>
      </c>
      <c r="BX348" s="10">
        <f>VLOOKUP(A348,'BalanceSheet 15-8-19'!$A$11:$CN$476,76,FALSE)</f>
        <v>0</v>
      </c>
      <c r="BY348" s="10">
        <f>VLOOKUP(A348,'BalanceSheet 15-8-19'!$A$11:$CN$476,77,FALSE)</f>
        <v>0</v>
      </c>
      <c r="BZ348" s="10">
        <f>VLOOKUP(A348,'BalanceSheet 15-8-19'!$A$11:$CN$476,78,FALSE)</f>
        <v>0</v>
      </c>
      <c r="CA348" s="10">
        <f>VLOOKUP(A348,'BalanceSheet 15-8-19'!$A$11:$CN$476,79,FALSE)</f>
        <v>0</v>
      </c>
      <c r="CB348" s="10">
        <f>VLOOKUP(A348,'BalanceSheet 15-8-19'!$A$11:$CN$476,80,FALSE)</f>
        <v>0</v>
      </c>
      <c r="CC348" s="10">
        <f>VLOOKUP(A348,'BalanceSheet 15-8-19'!$A$11:$CN$476,81,FALSE)</f>
        <v>0</v>
      </c>
      <c r="CD348" s="10">
        <f>VLOOKUP(A348,'BalanceSheet 15-8-19'!$A$11:$CN$476,82,FALSE)</f>
        <v>0</v>
      </c>
      <c r="CE348" s="10">
        <f>VLOOKUP(A348,'BalanceSheet 15-8-19'!$A$11:$CN$476,83,FALSE)</f>
        <v>0</v>
      </c>
      <c r="CF348" s="10">
        <f>VLOOKUP(A348,'BalanceSheet 15-8-19'!$A$11:$CN$476,84,FALSE)</f>
        <v>0</v>
      </c>
      <c r="CG348" s="10">
        <f>VLOOKUP(A348,'BalanceSheet 15-8-19'!$A$11:$CN$476,85,FALSE)</f>
        <v>0</v>
      </c>
      <c r="CH348" s="10">
        <f>VLOOKUP(A348,'BalanceSheet 15-8-19'!$A$11:$CN$476,86,FALSE)</f>
        <v>0</v>
      </c>
      <c r="CI348" s="10">
        <f>VLOOKUP(A348,'BalanceSheet 15-8-19'!$A$11:$CN$476,87,FALSE)</f>
        <v>0</v>
      </c>
      <c r="CJ348" s="10">
        <f>VLOOKUP(A348,'BalanceSheet 15-8-19'!$A$11:$CN$476,88,FALSE)</f>
        <v>0</v>
      </c>
      <c r="CK348" s="10">
        <f>VLOOKUP(A348,'BalanceSheet 15-8-19'!$A$11:$CN$476,89,FALSE)</f>
        <v>0</v>
      </c>
      <c r="CL348" s="10">
        <f>VLOOKUP(A348,'BalanceSheet 15-8-19'!$A$11:$CN$476,90,FALSE)</f>
        <v>0</v>
      </c>
      <c r="CM348" s="10">
        <f>VLOOKUP(A348,'BalanceSheet 15-8-19'!$A$11:$CN$476,91,FALSE)</f>
        <v>0</v>
      </c>
      <c r="CN348" s="10">
        <f>VLOOKUP(A348,'BalanceSheet 15-8-19'!$A$11:$CS$476,92,FALSE)</f>
        <v>0</v>
      </c>
      <c r="CO348" s="10">
        <f>VLOOKUP(A348,'BalanceSheet 15-8-19'!$A$11:$CS$476,93,FALSE)</f>
        <v>0</v>
      </c>
      <c r="CP348" s="10">
        <f>VLOOKUP(A348,'BalanceSheet 15-8-19'!$A$11:$CS$476,94,FALSE)</f>
        <v>0</v>
      </c>
      <c r="CQ348" s="10">
        <f>VLOOKUP(A348,'BalanceSheet 15-8-19'!$A$11:$CS$476,95,FALSE)</f>
        <v>0</v>
      </c>
      <c r="CR348" s="10">
        <f>VLOOKUP(A348,'BalanceSheet 15-8-19'!$A$11:$CS$476,96,FALSE)</f>
        <v>0</v>
      </c>
      <c r="CS348" s="10">
        <f t="shared" ref="CS348" si="35">SUM(B348:CR348)</f>
        <v>0</v>
      </c>
      <c r="CU348" s="19">
        <f>CS348-('BalanceSheet 15-8-19'!CS348-'BalanceSheet 15-8-19'!CV348-'BalanceSheet 15-8-19'!CW348)</f>
        <v>0</v>
      </c>
      <c r="CW348" s="132">
        <f t="shared" si="32"/>
        <v>0</v>
      </c>
      <c r="CZ348" s="148">
        <f>HLOOKUP(A348,CJE!$I$5:$TV$2054,2050, FALSE)</f>
        <v>0</v>
      </c>
      <c r="DB348" s="148">
        <f t="shared" si="33"/>
        <v>0</v>
      </c>
    </row>
    <row r="349" spans="1:106" x14ac:dyDescent="0.2">
      <c r="A349" s="3" t="str">
        <f>'BalanceSheet 15-8-19'!A349</f>
        <v>300-105-14 - Gifted Agent</v>
      </c>
      <c r="B349" s="3">
        <f>VLOOKUP(A349,'BalanceSheet 15-8-19'!$A$11:$CN$476,2,FALSE)</f>
        <v>0</v>
      </c>
      <c r="C349" s="3">
        <f>VLOOKUP(A349,'BalanceSheet 15-8-19'!$A$11:$CN$476,3,FALSE)</f>
        <v>0</v>
      </c>
      <c r="D349" s="3">
        <f>VLOOKUP(A349,'BalanceSheet 15-8-19'!$A$11:$CN$476,4,FALSE)</f>
        <v>0</v>
      </c>
      <c r="E349" s="3">
        <f>VLOOKUP(A349,'BalanceSheet 15-8-19'!$A$11:$CN$476,5,FALSE)</f>
        <v>0</v>
      </c>
      <c r="F349" s="3">
        <f>VLOOKUP(A349,'BalanceSheet 15-8-19'!$A$11:$CN$476,6,FALSE)</f>
        <v>0</v>
      </c>
      <c r="G349" s="3">
        <f>VLOOKUP(A349,'BalanceSheet 15-8-19'!$A$11:$CN$476,7,FALSE)</f>
        <v>0</v>
      </c>
      <c r="H349" s="3">
        <f>VLOOKUP(A349,'BalanceSheet 15-8-19'!$A$11:$CN$476,8,FALSE)</f>
        <v>0</v>
      </c>
      <c r="I349" s="3">
        <f>VLOOKUP(A349,'BalanceSheet 15-8-19'!$A$11:$CN$476,9,FALSE)</f>
        <v>0</v>
      </c>
      <c r="J349" s="3"/>
      <c r="K349" s="3">
        <f>VLOOKUP(A349,'BalanceSheet 15-8-19'!$A$11:$CN$476,11,FALSE)</f>
        <v>0</v>
      </c>
      <c r="L349" s="3">
        <f>VLOOKUP(A349,'BalanceSheet 15-8-19'!$A$11:$CN$476,12,FALSE)</f>
        <v>0</v>
      </c>
      <c r="M349" s="3">
        <f>VLOOKUP(A349,'BalanceSheet 15-8-19'!$A$11:$CN$476,13,FALSE)</f>
        <v>0</v>
      </c>
      <c r="N349" s="3">
        <f>VLOOKUP(A349,'BalanceSheet 15-8-19'!$A$11:$CN$476,14,FALSE)</f>
        <v>0</v>
      </c>
      <c r="O349" s="3">
        <f>VLOOKUP(A349,'BalanceSheet 15-8-19'!$A$11:$CN$476,15,FALSE)</f>
        <v>0</v>
      </c>
      <c r="P349" s="3">
        <f>VLOOKUP(A349,'BalanceSheet 15-8-19'!$A$11:$CN$476,16,FALSE)</f>
        <v>0</v>
      </c>
      <c r="Q349" s="3">
        <f>VLOOKUP(A349,'BalanceSheet 15-8-19'!$A$11:$CN$476,17,FALSE)</f>
        <v>0</v>
      </c>
      <c r="R349" s="3">
        <f>VLOOKUP(A349,'BalanceSheet 15-8-19'!$A$11:$CN$476,18,FALSE)</f>
        <v>0</v>
      </c>
      <c r="S349" s="3">
        <f>VLOOKUP(A349,'BalanceSheet 15-8-19'!$A$11:$CN$476,19,FALSE)</f>
        <v>0</v>
      </c>
      <c r="T349" s="3">
        <f>VLOOKUP(A349,'BalanceSheet 15-8-19'!$A$11:$CN$476,20,FALSE)</f>
        <v>0</v>
      </c>
      <c r="U349" s="3">
        <f>VLOOKUP(A349,'BalanceSheet 15-8-19'!$A$11:$CN$476,21,FALSE)</f>
        <v>0</v>
      </c>
      <c r="V349" s="3">
        <f>VLOOKUP(A349,'BalanceSheet 15-8-19'!$A$11:$CN$476,22,FALSE)</f>
        <v>0</v>
      </c>
      <c r="W349" s="3">
        <f>VLOOKUP(A349,'BalanceSheet 15-8-19'!$A$11:$CN$476,23,FALSE)</f>
        <v>0</v>
      </c>
      <c r="X349" s="3">
        <f>VLOOKUP(A349,'BalanceSheet 15-8-19'!$A$11:$CN$476,24,FALSE)</f>
        <v>0</v>
      </c>
      <c r="Y349" s="3">
        <f>VLOOKUP(A349,'BalanceSheet 15-8-19'!$A$11:$CN$476,25,FALSE)</f>
        <v>0</v>
      </c>
      <c r="Z349" s="3">
        <f>VLOOKUP(A349,'BalanceSheet 15-8-19'!$A$11:$CN$476,26,FALSE)</f>
        <v>0</v>
      </c>
      <c r="AA349" s="3">
        <f>VLOOKUP(A349,'BalanceSheet 15-8-19'!$A$11:$CN$476,27,FALSE)</f>
        <v>0</v>
      </c>
      <c r="AB349" s="3">
        <f>VLOOKUP(A349,'BalanceSheet 15-8-19'!$A$11:$CN$476,28,FALSE)</f>
        <v>0</v>
      </c>
      <c r="AC349" s="3">
        <f>VLOOKUP(A349,'BalanceSheet 15-8-19'!$A$11:$CN$476,29,FALSE)</f>
        <v>0</v>
      </c>
      <c r="AD349" s="3">
        <f>VLOOKUP(A349,'BalanceSheet 15-8-19'!$A$11:$CN$476,30,FALSE)</f>
        <v>0</v>
      </c>
      <c r="AE349" s="3">
        <f>VLOOKUP(A349,'BalanceSheet 15-8-19'!$A$11:$CN$476,31,FALSE)</f>
        <v>0</v>
      </c>
      <c r="AF349" s="3">
        <f>VLOOKUP(A349,'BalanceSheet 15-8-19'!$A$11:$CN$476,32,FALSE)</f>
        <v>0</v>
      </c>
      <c r="AG349" s="3">
        <f>VLOOKUP(A349,'BalanceSheet 15-8-19'!$A$11:$CN$476,33,FALSE)</f>
        <v>0</v>
      </c>
      <c r="AH349" s="3">
        <f>VLOOKUP(A349,'BalanceSheet 15-8-19'!$A$11:$CN$476,34,FALSE)</f>
        <v>0</v>
      </c>
      <c r="AI349" s="3">
        <f>VLOOKUP(A349,'BalanceSheet 15-8-19'!$A$11:$CN$476,35,FALSE)</f>
        <v>0</v>
      </c>
      <c r="AJ349" s="3">
        <f>VLOOKUP(A349,'BalanceSheet 15-8-19'!$A$11:$CN$476,36,FALSE)</f>
        <v>0</v>
      </c>
      <c r="AK349" s="3">
        <f>VLOOKUP(A349,'BalanceSheet 15-8-19'!$A$11:$CN$476,37,FALSE)</f>
        <v>0</v>
      </c>
      <c r="AL349" s="3">
        <f>VLOOKUP(A349,'BalanceSheet 15-8-19'!$A$11:$CN$476,38,FALSE)</f>
        <v>0</v>
      </c>
      <c r="AM349" s="3">
        <f>VLOOKUP(A349,'BalanceSheet 15-8-19'!$A$11:$CN$476,39,FALSE)</f>
        <v>0</v>
      </c>
      <c r="AN349" s="3">
        <f>VLOOKUP(A349,'BalanceSheet 15-8-19'!$A$11:$CN$476,40,FALSE)</f>
        <v>0</v>
      </c>
      <c r="AO349" s="3">
        <f>VLOOKUP(A349,'BalanceSheet 15-8-19'!$A$11:$CN$476,41,FALSE)</f>
        <v>0</v>
      </c>
      <c r="AP349" s="3">
        <f>VLOOKUP(A349,'BalanceSheet 15-8-19'!$A$11:$CN$476,42,FALSE)</f>
        <v>0</v>
      </c>
      <c r="AQ349" s="3">
        <f>VLOOKUP(A349,'BalanceSheet 15-8-19'!$A$11:$CN$476,43,FALSE)</f>
        <v>0</v>
      </c>
      <c r="AR349" s="3">
        <f>VLOOKUP(A349,'BalanceSheet 15-8-19'!$A$11:$CN$476,44,FALSE)</f>
        <v>0</v>
      </c>
      <c r="AS349" s="3">
        <f>VLOOKUP(A349,'BalanceSheet 15-8-19'!$A$11:$CN$476,45,FALSE)</f>
        <v>0</v>
      </c>
      <c r="AT349" s="3">
        <f>VLOOKUP(A349,'BalanceSheet 15-8-19'!$A$11:$CN$476,46,FALSE)</f>
        <v>0</v>
      </c>
      <c r="AU349" s="3">
        <f>VLOOKUP(A349,'BalanceSheet 15-8-19'!$A$11:$CN$476,47,FALSE)</f>
        <v>0</v>
      </c>
      <c r="AV349" s="3">
        <f>VLOOKUP(A349,'BalanceSheet 15-8-19'!$A$11:$CN$476,48,FALSE)</f>
        <v>0</v>
      </c>
      <c r="AW349" s="3">
        <f>VLOOKUP(A349,'BalanceSheet 15-8-19'!$A$11:$CN$476,49,FALSE)</f>
        <v>0</v>
      </c>
      <c r="AX349" s="3">
        <f>VLOOKUP(A349,'BalanceSheet 15-8-19'!$A$11:$CN$476,50,FALSE)</f>
        <v>0</v>
      </c>
      <c r="AY349" s="3">
        <f>VLOOKUP(A349,'BalanceSheet 15-8-19'!$A$11:$CN$476,51,FALSE)</f>
        <v>0</v>
      </c>
      <c r="AZ349" s="3">
        <f>VLOOKUP(A349,'BalanceSheet 15-8-19'!$A$11:$CN$476,52,FALSE)</f>
        <v>0</v>
      </c>
      <c r="BA349" s="3">
        <f>VLOOKUP(A349,'BalanceSheet 15-8-19'!$A$11:$CN$476,53,FALSE)</f>
        <v>0</v>
      </c>
      <c r="BB349" s="3">
        <f>VLOOKUP(A349,'BalanceSheet 15-8-19'!$A$11:$CN$476,54,FALSE)</f>
        <v>0</v>
      </c>
      <c r="BC349" s="3">
        <f>VLOOKUP(A349,'BalanceSheet 15-8-19'!$A$11:$CN$476,55,FALSE)</f>
        <v>0</v>
      </c>
      <c r="BD349" s="3">
        <f>VLOOKUP(A349,'BalanceSheet 15-8-19'!$A$11:$CN$476,56,FALSE)</f>
        <v>0</v>
      </c>
      <c r="BE349" s="3">
        <f>VLOOKUP(A349,'BalanceSheet 15-8-19'!$A$11:$CN$476,57,FALSE)</f>
        <v>0</v>
      </c>
      <c r="BF349" s="3">
        <f>VLOOKUP(A349,'BalanceSheet 15-8-19'!$A$11:$CN$476,58,FALSE)</f>
        <v>0</v>
      </c>
      <c r="BG349" s="12">
        <f>VLOOKUP(A349,'BalanceSheet 15-8-19'!$A$11:$CN$476,59,FALSE)</f>
        <v>0</v>
      </c>
      <c r="BH349" s="3">
        <f>VLOOKUP(A349,'BalanceSheet 15-8-19'!$A$11:$CN$476,60,FALSE)</f>
        <v>0</v>
      </c>
      <c r="BI349" s="3">
        <f>VLOOKUP(A349,'BalanceSheet 15-8-19'!$A$11:$CN$476,61,FALSE)</f>
        <v>0</v>
      </c>
      <c r="BJ349" s="3">
        <f>VLOOKUP(A349,'BalanceSheet 15-8-19'!$A$11:$CN$476,62,FALSE)</f>
        <v>0</v>
      </c>
      <c r="BK349" s="3"/>
      <c r="BL349" s="3">
        <f>VLOOKUP(A349,'BalanceSheet 15-8-19'!$A$11:$CN$476,64,FALSE)</f>
        <v>0</v>
      </c>
      <c r="BM349" s="3">
        <f>VLOOKUP(A349,'BalanceSheet 15-8-19'!$A$11:$CN$476,65,FALSE)</f>
        <v>0</v>
      </c>
      <c r="BN349" s="3">
        <f>VLOOKUP(A349,'BalanceSheet 15-8-19'!$A$11:$CN$476,66,FALSE)</f>
        <v>0</v>
      </c>
      <c r="BO349" s="3">
        <f>VLOOKUP(A349,'BalanceSheet 15-8-19'!$A$11:$CN$476,67,FALSE)</f>
        <v>0</v>
      </c>
      <c r="BP349" s="3">
        <f>VLOOKUP(A349,'BalanceSheet 15-8-19'!$A$11:$CN$476,68,FALSE)</f>
        <v>0</v>
      </c>
      <c r="BQ349" s="3">
        <f>VLOOKUP(A349,'BalanceSheet 15-8-19'!$A$11:$CN$476,69,FALSE)</f>
        <v>0</v>
      </c>
      <c r="BR349" s="3">
        <f>VLOOKUP(A349,'BalanceSheet 15-8-19'!$A$11:$CN$476,70,FALSE)</f>
        <v>0</v>
      </c>
      <c r="BS349" s="3">
        <f>VLOOKUP(A349,'BalanceSheet 15-8-19'!$A$11:$CN$476,71,FALSE)</f>
        <v>0</v>
      </c>
      <c r="BT349" s="3">
        <f>VLOOKUP(A349,'BalanceSheet 15-8-19'!$A$11:$CN$476,72,FALSE)</f>
        <v>0</v>
      </c>
      <c r="BU349" s="3">
        <f>VLOOKUP(A349,'BalanceSheet 15-8-19'!$A$11:$CN$476,73,FALSE)</f>
        <v>0</v>
      </c>
      <c r="BV349" s="3">
        <f>VLOOKUP(A349,'BalanceSheet 15-8-19'!$A$11:$CN$476,74,FALSE)</f>
        <v>0</v>
      </c>
      <c r="BW349" s="3">
        <f>VLOOKUP(A349,'BalanceSheet 15-8-19'!$A$11:$CN$476,75,FALSE)</f>
        <v>0</v>
      </c>
      <c r="BX349" s="3">
        <f>VLOOKUP(A349,'BalanceSheet 15-8-19'!$A$11:$CN$476,76,FALSE)</f>
        <v>0</v>
      </c>
      <c r="BY349" s="3">
        <f>VLOOKUP(A349,'BalanceSheet 15-8-19'!$A$11:$CN$476,77,FALSE)</f>
        <v>0</v>
      </c>
      <c r="BZ349" s="3">
        <f>VLOOKUP(A349,'BalanceSheet 15-8-19'!$A$11:$CN$476,78,FALSE)</f>
        <v>0</v>
      </c>
      <c r="CA349" s="3">
        <f>VLOOKUP(A349,'BalanceSheet 15-8-19'!$A$11:$CN$476,79,FALSE)</f>
        <v>0</v>
      </c>
      <c r="CB349" s="3">
        <f>VLOOKUP(A349,'BalanceSheet 15-8-19'!$A$11:$CN$476,80,FALSE)</f>
        <v>0</v>
      </c>
      <c r="CC349" s="3">
        <f>VLOOKUP(A349,'BalanceSheet 15-8-19'!$A$11:$CN$476,81,FALSE)</f>
        <v>0</v>
      </c>
      <c r="CD349" s="3">
        <f>VLOOKUP(A349,'BalanceSheet 15-8-19'!$A$11:$CN$476,82,FALSE)</f>
        <v>0</v>
      </c>
      <c r="CE349" s="3">
        <f>VLOOKUP(A349,'BalanceSheet 15-8-19'!$A$11:$CN$476,83,FALSE)</f>
        <v>0</v>
      </c>
      <c r="CF349" s="3">
        <f>VLOOKUP(A349,'BalanceSheet 15-8-19'!$A$11:$CN$476,84,FALSE)</f>
        <v>0</v>
      </c>
      <c r="CG349" s="3">
        <f>VLOOKUP(A349,'BalanceSheet 15-8-19'!$A$11:$CN$476,85,FALSE)</f>
        <v>0</v>
      </c>
      <c r="CH349" s="3">
        <f>VLOOKUP(A349,'BalanceSheet 15-8-19'!$A$11:$CN$476,86,FALSE)</f>
        <v>0</v>
      </c>
      <c r="CI349" s="3">
        <f>VLOOKUP(A349,'BalanceSheet 15-8-19'!$A$11:$CN$476,87,FALSE)</f>
        <v>0</v>
      </c>
      <c r="CJ349" s="3">
        <f>VLOOKUP(A349,'BalanceSheet 15-8-19'!$A$11:$CN$476,88,FALSE)</f>
        <v>0</v>
      </c>
      <c r="CK349" s="3">
        <f>VLOOKUP(A349,'BalanceSheet 15-8-19'!$A$11:$CN$476,89,FALSE)</f>
        <v>0</v>
      </c>
      <c r="CL349" s="3">
        <f>VLOOKUP(A349,'BalanceSheet 15-8-19'!$A$11:$CN$476,90,FALSE)</f>
        <v>0</v>
      </c>
      <c r="CM349" s="3">
        <f>VLOOKUP(A349,'BalanceSheet 15-8-19'!$A$11:$CN$476,91,FALSE)</f>
        <v>0</v>
      </c>
      <c r="CN349" s="3">
        <f>VLOOKUP(A349,'BalanceSheet 15-8-19'!$A$11:$CS$476,92,FALSE)</f>
        <v>0</v>
      </c>
      <c r="CO349" s="3">
        <f>VLOOKUP(A349,'BalanceSheet 15-8-19'!$A$11:$CS$476,93,FALSE)</f>
        <v>0</v>
      </c>
      <c r="CP349" s="3">
        <f>VLOOKUP(A349,'BalanceSheet 15-8-19'!$A$11:$CS$476,94,FALSE)</f>
        <v>0</v>
      </c>
      <c r="CQ349" s="3">
        <f>VLOOKUP(A349,'BalanceSheet 15-8-19'!$A$11:$CS$476,95,FALSE)</f>
        <v>0</v>
      </c>
      <c r="CR349" s="3">
        <f>VLOOKUP(A349,'BalanceSheet 15-8-19'!$A$11:$CS$476,96,FALSE)</f>
        <v>0</v>
      </c>
      <c r="CS349" s="3">
        <f t="shared" si="31"/>
        <v>0</v>
      </c>
      <c r="CU349" s="19">
        <f>CS349-('BalanceSheet 15-8-19'!CS349-'BalanceSheet 15-8-19'!CV349-'BalanceSheet 15-8-19'!CW349)</f>
        <v>0</v>
      </c>
      <c r="CW349" s="132">
        <f t="shared" si="32"/>
        <v>0</v>
      </c>
      <c r="CZ349" s="148">
        <f>HLOOKUP(A349,CJE!$I$5:$TV$2054,2050, FALSE)</f>
        <v>0</v>
      </c>
      <c r="DB349" s="148">
        <f t="shared" si="33"/>
        <v>0</v>
      </c>
    </row>
    <row r="350" spans="1:106" s="13" customFormat="1" x14ac:dyDescent="0.2">
      <c r="A350" s="3" t="str">
        <f>'BalanceSheet 15-8-19'!A350</f>
        <v>300-105-15 - 教育図鑑</v>
      </c>
      <c r="B350" s="3">
        <f>VLOOKUP(A350,'BalanceSheet 15-8-19'!$A$11:$CN$476,2,FALSE)</f>
        <v>0</v>
      </c>
      <c r="C350" s="3">
        <f>VLOOKUP(A350,'BalanceSheet 15-8-19'!$A$11:$CN$476,3,FALSE)</f>
        <v>0</v>
      </c>
      <c r="D350" s="3">
        <f>VLOOKUP(A350,'BalanceSheet 15-8-19'!$A$11:$CN$476,4,FALSE)</f>
        <v>0</v>
      </c>
      <c r="E350" s="3">
        <f>VLOOKUP(A350,'BalanceSheet 15-8-19'!$A$11:$CN$476,5,FALSE)</f>
        <v>0</v>
      </c>
      <c r="F350" s="3">
        <f>VLOOKUP(A350,'BalanceSheet 15-8-19'!$A$11:$CN$476,6,FALSE)</f>
        <v>0</v>
      </c>
      <c r="G350" s="3">
        <f>VLOOKUP(A350,'BalanceSheet 15-8-19'!$A$11:$CN$476,7,FALSE)</f>
        <v>0</v>
      </c>
      <c r="H350" s="3">
        <f>VLOOKUP(A350,'BalanceSheet 15-8-19'!$A$11:$CN$476,8,FALSE)</f>
        <v>0</v>
      </c>
      <c r="I350" s="3">
        <f>VLOOKUP(A350,'BalanceSheet 15-8-19'!$A$11:$CN$476,9,FALSE)</f>
        <v>0</v>
      </c>
      <c r="J350" s="3"/>
      <c r="K350" s="3">
        <f>VLOOKUP(A350,'BalanceSheet 15-8-19'!$A$11:$CN$476,11,FALSE)</f>
        <v>0</v>
      </c>
      <c r="L350" s="3">
        <f>VLOOKUP(A350,'BalanceSheet 15-8-19'!$A$11:$CN$476,12,FALSE)</f>
        <v>0</v>
      </c>
      <c r="M350" s="3">
        <f>VLOOKUP(A350,'BalanceSheet 15-8-19'!$A$11:$CN$476,13,FALSE)</f>
        <v>0</v>
      </c>
      <c r="N350" s="3">
        <f>VLOOKUP(A350,'BalanceSheet 15-8-19'!$A$11:$CN$476,14,FALSE)</f>
        <v>0</v>
      </c>
      <c r="O350" s="3">
        <f>VLOOKUP(A350,'BalanceSheet 15-8-19'!$A$11:$CN$476,15,FALSE)</f>
        <v>0</v>
      </c>
      <c r="P350" s="3">
        <f>VLOOKUP(A350,'BalanceSheet 15-8-19'!$A$11:$CN$476,16,FALSE)</f>
        <v>0</v>
      </c>
      <c r="Q350" s="3">
        <f>VLOOKUP(A350,'BalanceSheet 15-8-19'!$A$11:$CN$476,17,FALSE)</f>
        <v>0</v>
      </c>
      <c r="R350" s="3">
        <f>VLOOKUP(A350,'BalanceSheet 15-8-19'!$A$11:$CN$476,18,FALSE)</f>
        <v>0</v>
      </c>
      <c r="S350" s="3">
        <f>VLOOKUP(A350,'BalanceSheet 15-8-19'!$A$11:$CN$476,19,FALSE)</f>
        <v>0</v>
      </c>
      <c r="T350" s="3">
        <f>VLOOKUP(A350,'BalanceSheet 15-8-19'!$A$11:$CN$476,20,FALSE)</f>
        <v>0</v>
      </c>
      <c r="U350" s="3">
        <f>VLOOKUP(A350,'BalanceSheet 15-8-19'!$A$11:$CN$476,21,FALSE)</f>
        <v>0</v>
      </c>
      <c r="V350" s="3">
        <f>VLOOKUP(A350,'BalanceSheet 15-8-19'!$A$11:$CN$476,22,FALSE)</f>
        <v>0</v>
      </c>
      <c r="W350" s="3">
        <f>VLOOKUP(A350,'BalanceSheet 15-8-19'!$A$11:$CN$476,23,FALSE)</f>
        <v>0</v>
      </c>
      <c r="X350" s="3">
        <f>VLOOKUP(A350,'BalanceSheet 15-8-19'!$A$11:$CN$476,24,FALSE)</f>
        <v>0</v>
      </c>
      <c r="Y350" s="3">
        <f>VLOOKUP(A350,'BalanceSheet 15-8-19'!$A$11:$CN$476,25,FALSE)</f>
        <v>0</v>
      </c>
      <c r="Z350" s="3">
        <f>VLOOKUP(A350,'BalanceSheet 15-8-19'!$A$11:$CN$476,26,FALSE)</f>
        <v>0</v>
      </c>
      <c r="AA350" s="3">
        <f>VLOOKUP(A350,'BalanceSheet 15-8-19'!$A$11:$CN$476,27,FALSE)</f>
        <v>0</v>
      </c>
      <c r="AB350" s="3">
        <f>VLOOKUP(A350,'BalanceSheet 15-8-19'!$A$11:$CN$476,28,FALSE)</f>
        <v>0</v>
      </c>
      <c r="AC350" s="3">
        <f>VLOOKUP(A350,'BalanceSheet 15-8-19'!$A$11:$CN$476,29,FALSE)</f>
        <v>0</v>
      </c>
      <c r="AD350" s="3">
        <f>VLOOKUP(A350,'BalanceSheet 15-8-19'!$A$11:$CN$476,30,FALSE)</f>
        <v>0</v>
      </c>
      <c r="AE350" s="3">
        <f>VLOOKUP(A350,'BalanceSheet 15-8-19'!$A$11:$CN$476,31,FALSE)</f>
        <v>0</v>
      </c>
      <c r="AF350" s="3">
        <f>VLOOKUP(A350,'BalanceSheet 15-8-19'!$A$11:$CN$476,32,FALSE)</f>
        <v>0</v>
      </c>
      <c r="AG350" s="3">
        <f>VLOOKUP(A350,'BalanceSheet 15-8-19'!$A$11:$CN$476,33,FALSE)</f>
        <v>0</v>
      </c>
      <c r="AH350" s="3">
        <f>VLOOKUP(A350,'BalanceSheet 15-8-19'!$A$11:$CN$476,34,FALSE)</f>
        <v>0</v>
      </c>
      <c r="AI350" s="3">
        <f>VLOOKUP(A350,'BalanceSheet 15-8-19'!$A$11:$CN$476,35,FALSE)</f>
        <v>0</v>
      </c>
      <c r="AJ350" s="3">
        <f>VLOOKUP(A350,'BalanceSheet 15-8-19'!$A$11:$CN$476,36,FALSE)</f>
        <v>0</v>
      </c>
      <c r="AK350" s="3">
        <f>VLOOKUP(A350,'BalanceSheet 15-8-19'!$A$11:$CN$476,37,FALSE)</f>
        <v>0</v>
      </c>
      <c r="AL350" s="3">
        <f>VLOOKUP(A350,'BalanceSheet 15-8-19'!$A$11:$CN$476,38,FALSE)</f>
        <v>0</v>
      </c>
      <c r="AM350" s="3">
        <f>VLOOKUP(A350,'BalanceSheet 15-8-19'!$A$11:$CN$476,39,FALSE)</f>
        <v>0</v>
      </c>
      <c r="AN350" s="3">
        <f>VLOOKUP(A350,'BalanceSheet 15-8-19'!$A$11:$CN$476,40,FALSE)</f>
        <v>0</v>
      </c>
      <c r="AO350" s="3">
        <f>VLOOKUP(A350,'BalanceSheet 15-8-19'!$A$11:$CN$476,41,FALSE)</f>
        <v>0</v>
      </c>
      <c r="AP350" s="3">
        <f>VLOOKUP(A350,'BalanceSheet 15-8-19'!$A$11:$CN$476,42,FALSE)</f>
        <v>0</v>
      </c>
      <c r="AQ350" s="3">
        <f>VLOOKUP(A350,'BalanceSheet 15-8-19'!$A$11:$CN$476,43,FALSE)</f>
        <v>0</v>
      </c>
      <c r="AR350" s="3">
        <f>VLOOKUP(A350,'BalanceSheet 15-8-19'!$A$11:$CN$476,44,FALSE)</f>
        <v>0</v>
      </c>
      <c r="AS350" s="3">
        <f>VLOOKUP(A350,'BalanceSheet 15-8-19'!$A$11:$CN$476,45,FALSE)</f>
        <v>0</v>
      </c>
      <c r="AT350" s="3">
        <f>VLOOKUP(A350,'BalanceSheet 15-8-19'!$A$11:$CN$476,46,FALSE)</f>
        <v>0</v>
      </c>
      <c r="AU350" s="3">
        <f>VLOOKUP(A350,'BalanceSheet 15-8-19'!$A$11:$CN$476,47,FALSE)</f>
        <v>0</v>
      </c>
      <c r="AV350" s="3">
        <f>VLOOKUP(A350,'BalanceSheet 15-8-19'!$A$11:$CN$476,48,FALSE)</f>
        <v>0</v>
      </c>
      <c r="AW350" s="3">
        <f>VLOOKUP(A350,'BalanceSheet 15-8-19'!$A$11:$CN$476,49,FALSE)</f>
        <v>0</v>
      </c>
      <c r="AX350" s="3">
        <f>VLOOKUP(A350,'BalanceSheet 15-8-19'!$A$11:$CN$476,50,FALSE)</f>
        <v>0</v>
      </c>
      <c r="AY350" s="3">
        <f>VLOOKUP(A350,'BalanceSheet 15-8-19'!$A$11:$CN$476,51,FALSE)</f>
        <v>0</v>
      </c>
      <c r="AZ350" s="3">
        <f>VLOOKUP(A350,'BalanceSheet 15-8-19'!$A$11:$CN$476,52,FALSE)</f>
        <v>0</v>
      </c>
      <c r="BA350" s="3">
        <f>VLOOKUP(A350,'BalanceSheet 15-8-19'!$A$11:$CN$476,53,FALSE)</f>
        <v>0</v>
      </c>
      <c r="BB350" s="3">
        <f>VLOOKUP(A350,'BalanceSheet 15-8-19'!$A$11:$CN$476,54,FALSE)</f>
        <v>0</v>
      </c>
      <c r="BC350" s="3">
        <f>VLOOKUP(A350,'BalanceSheet 15-8-19'!$A$11:$CN$476,55,FALSE)</f>
        <v>0</v>
      </c>
      <c r="BD350" s="3">
        <f>VLOOKUP(A350,'BalanceSheet 15-8-19'!$A$11:$CN$476,56,FALSE)</f>
        <v>0</v>
      </c>
      <c r="BE350" s="3">
        <f>VLOOKUP(A350,'BalanceSheet 15-8-19'!$A$11:$CN$476,57,FALSE)</f>
        <v>0</v>
      </c>
      <c r="BF350" s="3">
        <f>VLOOKUP(A350,'BalanceSheet 15-8-19'!$A$11:$CN$476,58,FALSE)</f>
        <v>0</v>
      </c>
      <c r="BG350" s="12">
        <f>VLOOKUP(A350,'BalanceSheet 15-8-19'!$A$11:$CN$476,59,FALSE)</f>
        <v>0</v>
      </c>
      <c r="BH350" s="3">
        <f>VLOOKUP(A350,'BalanceSheet 15-8-19'!$A$11:$CN$476,60,FALSE)</f>
        <v>0</v>
      </c>
      <c r="BI350" s="3">
        <f>VLOOKUP(A350,'BalanceSheet 15-8-19'!$A$11:$CN$476,61,FALSE)</f>
        <v>0</v>
      </c>
      <c r="BJ350" s="3">
        <f>VLOOKUP(A350,'BalanceSheet 15-8-19'!$A$11:$CN$476,62,FALSE)</f>
        <v>0</v>
      </c>
      <c r="BK350" s="3"/>
      <c r="BL350" s="3">
        <f>VLOOKUP(A350,'BalanceSheet 15-8-19'!$A$11:$CN$476,64,FALSE)</f>
        <v>0</v>
      </c>
      <c r="BM350" s="3">
        <f>VLOOKUP(A350,'BalanceSheet 15-8-19'!$A$11:$CN$476,65,FALSE)</f>
        <v>0</v>
      </c>
      <c r="BN350" s="3">
        <f>VLOOKUP(A350,'BalanceSheet 15-8-19'!$A$11:$CN$476,66,FALSE)</f>
        <v>0</v>
      </c>
      <c r="BO350" s="3">
        <f>VLOOKUP(A350,'BalanceSheet 15-8-19'!$A$11:$CN$476,67,FALSE)</f>
        <v>0</v>
      </c>
      <c r="BP350" s="3">
        <f>VLOOKUP(A350,'BalanceSheet 15-8-19'!$A$11:$CN$476,68,FALSE)</f>
        <v>0</v>
      </c>
      <c r="BQ350" s="3">
        <f>VLOOKUP(A350,'BalanceSheet 15-8-19'!$A$11:$CN$476,69,FALSE)</f>
        <v>0</v>
      </c>
      <c r="BR350" s="3">
        <f>VLOOKUP(A350,'BalanceSheet 15-8-19'!$A$11:$CN$476,70,FALSE)</f>
        <v>0</v>
      </c>
      <c r="BS350" s="3">
        <f>VLOOKUP(A350,'BalanceSheet 15-8-19'!$A$11:$CN$476,71,FALSE)</f>
        <v>0</v>
      </c>
      <c r="BT350" s="3">
        <f>VLOOKUP(A350,'BalanceSheet 15-8-19'!$A$11:$CN$476,72,FALSE)</f>
        <v>0</v>
      </c>
      <c r="BU350" s="3">
        <f>VLOOKUP(A350,'BalanceSheet 15-8-19'!$A$11:$CN$476,73,FALSE)</f>
        <v>0</v>
      </c>
      <c r="BV350" s="3">
        <f>VLOOKUP(A350,'BalanceSheet 15-8-19'!$A$11:$CN$476,74,FALSE)</f>
        <v>0</v>
      </c>
      <c r="BW350" s="3">
        <f>VLOOKUP(A350,'BalanceSheet 15-8-19'!$A$11:$CN$476,75,FALSE)</f>
        <v>0</v>
      </c>
      <c r="BX350" s="3">
        <f>VLOOKUP(A350,'BalanceSheet 15-8-19'!$A$11:$CN$476,76,FALSE)</f>
        <v>0</v>
      </c>
      <c r="BY350" s="3">
        <f>VLOOKUP(A350,'BalanceSheet 15-8-19'!$A$11:$CN$476,77,FALSE)</f>
        <v>0</v>
      </c>
      <c r="BZ350" s="3">
        <f>VLOOKUP(A350,'BalanceSheet 15-8-19'!$A$11:$CN$476,78,FALSE)</f>
        <v>0</v>
      </c>
      <c r="CA350" s="3">
        <f>VLOOKUP(A350,'BalanceSheet 15-8-19'!$A$11:$CN$476,79,FALSE)</f>
        <v>0</v>
      </c>
      <c r="CB350" s="3">
        <f>VLOOKUP(A350,'BalanceSheet 15-8-19'!$A$11:$CN$476,80,FALSE)</f>
        <v>0</v>
      </c>
      <c r="CC350" s="3">
        <f>VLOOKUP(A350,'BalanceSheet 15-8-19'!$A$11:$CN$476,81,FALSE)</f>
        <v>0</v>
      </c>
      <c r="CD350" s="3">
        <f>VLOOKUP(A350,'BalanceSheet 15-8-19'!$A$11:$CN$476,82,FALSE)</f>
        <v>0</v>
      </c>
      <c r="CE350" s="3">
        <f>VLOOKUP(A350,'BalanceSheet 15-8-19'!$A$11:$CN$476,83,FALSE)</f>
        <v>0</v>
      </c>
      <c r="CF350" s="3">
        <f>VLOOKUP(A350,'BalanceSheet 15-8-19'!$A$11:$CN$476,84,FALSE)</f>
        <v>0</v>
      </c>
      <c r="CG350" s="3">
        <f>VLOOKUP(A350,'BalanceSheet 15-8-19'!$A$11:$CN$476,85,FALSE)</f>
        <v>0</v>
      </c>
      <c r="CH350" s="3">
        <f>VLOOKUP(A350,'BalanceSheet 15-8-19'!$A$11:$CN$476,86,FALSE)</f>
        <v>0</v>
      </c>
      <c r="CI350" s="3">
        <f>VLOOKUP(A350,'BalanceSheet 15-8-19'!$A$11:$CN$476,87,FALSE)</f>
        <v>0</v>
      </c>
      <c r="CJ350" s="3">
        <f>VLOOKUP(A350,'BalanceSheet 15-8-19'!$A$11:$CN$476,88,FALSE)</f>
        <v>0</v>
      </c>
      <c r="CK350" s="3">
        <f>VLOOKUP(A350,'BalanceSheet 15-8-19'!$A$11:$CN$476,89,FALSE)</f>
        <v>0</v>
      </c>
      <c r="CL350" s="3">
        <f>VLOOKUP(A350,'BalanceSheet 15-8-19'!$A$11:$CN$476,90,FALSE)</f>
        <v>0</v>
      </c>
      <c r="CM350" s="3">
        <f>VLOOKUP(A350,'BalanceSheet 15-8-19'!$A$11:$CN$476,91,FALSE)</f>
        <v>0</v>
      </c>
      <c r="CN350" s="3">
        <f>VLOOKUP(A350,'BalanceSheet 15-8-19'!$A$11:$CS$476,92,FALSE)</f>
        <v>0</v>
      </c>
      <c r="CO350" s="3">
        <f>VLOOKUP(A350,'BalanceSheet 15-8-19'!$A$11:$CS$476,93,FALSE)</f>
        <v>0</v>
      </c>
      <c r="CP350" s="3">
        <f>VLOOKUP(A350,'BalanceSheet 15-8-19'!$A$11:$CS$476,94,FALSE)</f>
        <v>0</v>
      </c>
      <c r="CQ350" s="3">
        <f>VLOOKUP(A350,'BalanceSheet 15-8-19'!$A$11:$CS$476,95,FALSE)</f>
        <v>0</v>
      </c>
      <c r="CR350" s="3">
        <f>VLOOKUP(A350,'BalanceSheet 15-8-19'!$A$11:$CS$476,96,FALSE)</f>
        <v>0</v>
      </c>
      <c r="CS350" s="3">
        <f t="shared" ref="CS350" si="36">SUM(B350:CR350)</f>
        <v>0</v>
      </c>
      <c r="CU350" s="19">
        <f>CS350-('BalanceSheet 15-8-19'!CS350-'BalanceSheet 15-8-19'!CV350-'BalanceSheet 15-8-19'!CW350)</f>
        <v>0</v>
      </c>
      <c r="CW350" s="132">
        <f t="shared" si="32"/>
        <v>0</v>
      </c>
      <c r="CZ350" s="148">
        <f>HLOOKUP(A350,CJE!$I$5:$TV$2054,2050, FALSE)</f>
        <v>0</v>
      </c>
      <c r="DB350" s="148">
        <f t="shared" si="33"/>
        <v>0</v>
      </c>
    </row>
    <row r="351" spans="1:106" x14ac:dyDescent="0.2">
      <c r="A351" s="3" t="str">
        <f>'BalanceSheet 15-8-19'!A351</f>
        <v>300-105-16 - Personal stock</v>
      </c>
      <c r="B351" s="3">
        <f>VLOOKUP(A351,'BalanceSheet 15-8-19'!$A$11:$CN$476,2,FALSE)</f>
        <v>0</v>
      </c>
      <c r="C351" s="3">
        <f>VLOOKUP(A351,'BalanceSheet 15-8-19'!$A$11:$CN$476,3,FALSE)</f>
        <v>0</v>
      </c>
      <c r="D351" s="3">
        <f>VLOOKUP(A351,'BalanceSheet 15-8-19'!$A$11:$CN$476,4,FALSE)</f>
        <v>0</v>
      </c>
      <c r="E351" s="3">
        <f>VLOOKUP(A351,'BalanceSheet 15-8-19'!$A$11:$CN$476,5,FALSE)</f>
        <v>0</v>
      </c>
      <c r="F351" s="3">
        <f>VLOOKUP(A351,'BalanceSheet 15-8-19'!$A$11:$CN$476,6,FALSE)</f>
        <v>0</v>
      </c>
      <c r="G351" s="3">
        <f>VLOOKUP(A351,'BalanceSheet 15-8-19'!$A$11:$CN$476,7,FALSE)</f>
        <v>0</v>
      </c>
      <c r="H351" s="3">
        <f>VLOOKUP(A351,'BalanceSheet 15-8-19'!$A$11:$CN$476,8,FALSE)</f>
        <v>0</v>
      </c>
      <c r="I351" s="3">
        <f>VLOOKUP(A351,'BalanceSheet 15-8-19'!$A$11:$CN$476,9,FALSE)</f>
        <v>0</v>
      </c>
      <c r="J351" s="3"/>
      <c r="K351" s="3">
        <f>VLOOKUP(A351,'BalanceSheet 15-8-19'!$A$11:$CN$476,11,FALSE)</f>
        <v>0</v>
      </c>
      <c r="L351" s="3">
        <f>VLOOKUP(A351,'BalanceSheet 15-8-19'!$A$11:$CN$476,12,FALSE)</f>
        <v>0</v>
      </c>
      <c r="M351" s="3">
        <f>VLOOKUP(A351,'BalanceSheet 15-8-19'!$A$11:$CN$476,13,FALSE)</f>
        <v>0</v>
      </c>
      <c r="N351" s="3">
        <f>VLOOKUP(A351,'BalanceSheet 15-8-19'!$A$11:$CN$476,14,FALSE)</f>
        <v>0</v>
      </c>
      <c r="O351" s="3">
        <f>VLOOKUP(A351,'BalanceSheet 15-8-19'!$A$11:$CN$476,15,FALSE)</f>
        <v>0</v>
      </c>
      <c r="P351" s="3">
        <f>VLOOKUP(A351,'BalanceSheet 15-8-19'!$A$11:$CN$476,16,FALSE)</f>
        <v>0</v>
      </c>
      <c r="Q351" s="3">
        <f>VLOOKUP(A351,'BalanceSheet 15-8-19'!$A$11:$CN$476,17,FALSE)</f>
        <v>0</v>
      </c>
      <c r="R351" s="3">
        <f>VLOOKUP(A351,'BalanceSheet 15-8-19'!$A$11:$CN$476,18,FALSE)</f>
        <v>0</v>
      </c>
      <c r="S351" s="3">
        <f>VLOOKUP(A351,'BalanceSheet 15-8-19'!$A$11:$CN$476,19,FALSE)</f>
        <v>0</v>
      </c>
      <c r="T351" s="3">
        <f>VLOOKUP(A351,'BalanceSheet 15-8-19'!$A$11:$CN$476,20,FALSE)</f>
        <v>0</v>
      </c>
      <c r="U351" s="3">
        <f>VLOOKUP(A351,'BalanceSheet 15-8-19'!$A$11:$CN$476,21,FALSE)</f>
        <v>0</v>
      </c>
      <c r="V351" s="3">
        <f>VLOOKUP(A351,'BalanceSheet 15-8-19'!$A$11:$CN$476,22,FALSE)</f>
        <v>0</v>
      </c>
      <c r="W351" s="3">
        <f>VLOOKUP(A351,'BalanceSheet 15-8-19'!$A$11:$CN$476,23,FALSE)</f>
        <v>0</v>
      </c>
      <c r="X351" s="3">
        <f>VLOOKUP(A351,'BalanceSheet 15-8-19'!$A$11:$CN$476,24,FALSE)</f>
        <v>0</v>
      </c>
      <c r="Y351" s="3">
        <f>VLOOKUP(A351,'BalanceSheet 15-8-19'!$A$11:$CN$476,25,FALSE)</f>
        <v>0</v>
      </c>
      <c r="Z351" s="3">
        <f>VLOOKUP(A351,'BalanceSheet 15-8-19'!$A$11:$CN$476,26,FALSE)</f>
        <v>0</v>
      </c>
      <c r="AA351" s="3">
        <f>VLOOKUP(A351,'BalanceSheet 15-8-19'!$A$11:$CN$476,27,FALSE)</f>
        <v>0</v>
      </c>
      <c r="AB351" s="3">
        <f>VLOOKUP(A351,'BalanceSheet 15-8-19'!$A$11:$CN$476,28,FALSE)</f>
        <v>0</v>
      </c>
      <c r="AC351" s="3">
        <f>VLOOKUP(A351,'BalanceSheet 15-8-19'!$A$11:$CN$476,29,FALSE)</f>
        <v>0</v>
      </c>
      <c r="AD351" s="3">
        <f>VLOOKUP(A351,'BalanceSheet 15-8-19'!$A$11:$CN$476,30,FALSE)</f>
        <v>0</v>
      </c>
      <c r="AE351" s="3">
        <f>VLOOKUP(A351,'BalanceSheet 15-8-19'!$A$11:$CN$476,31,FALSE)</f>
        <v>0</v>
      </c>
      <c r="AF351" s="3">
        <f>VLOOKUP(A351,'BalanceSheet 15-8-19'!$A$11:$CN$476,32,FALSE)</f>
        <v>0</v>
      </c>
      <c r="AG351" s="3">
        <f>VLOOKUP(A351,'BalanceSheet 15-8-19'!$A$11:$CN$476,33,FALSE)</f>
        <v>0</v>
      </c>
      <c r="AH351" s="3">
        <f>VLOOKUP(A351,'BalanceSheet 15-8-19'!$A$11:$CN$476,34,FALSE)</f>
        <v>0</v>
      </c>
      <c r="AI351" s="3">
        <f>VLOOKUP(A351,'BalanceSheet 15-8-19'!$A$11:$CN$476,35,FALSE)</f>
        <v>0</v>
      </c>
      <c r="AJ351" s="3">
        <f>VLOOKUP(A351,'BalanceSheet 15-8-19'!$A$11:$CN$476,36,FALSE)</f>
        <v>0</v>
      </c>
      <c r="AK351" s="3">
        <f>VLOOKUP(A351,'BalanceSheet 15-8-19'!$A$11:$CN$476,37,FALSE)</f>
        <v>0</v>
      </c>
      <c r="AL351" s="3">
        <f>VLOOKUP(A351,'BalanceSheet 15-8-19'!$A$11:$CN$476,38,FALSE)</f>
        <v>0</v>
      </c>
      <c r="AM351" s="3">
        <f>VLOOKUP(A351,'BalanceSheet 15-8-19'!$A$11:$CN$476,39,FALSE)</f>
        <v>0</v>
      </c>
      <c r="AN351" s="3">
        <f>VLOOKUP(A351,'BalanceSheet 15-8-19'!$A$11:$CN$476,40,FALSE)</f>
        <v>0</v>
      </c>
      <c r="AO351" s="3">
        <f>VLOOKUP(A351,'BalanceSheet 15-8-19'!$A$11:$CN$476,41,FALSE)</f>
        <v>0</v>
      </c>
      <c r="AP351" s="3">
        <f>VLOOKUP(A351,'BalanceSheet 15-8-19'!$A$11:$CN$476,42,FALSE)</f>
        <v>0</v>
      </c>
      <c r="AQ351" s="3">
        <f>VLOOKUP(A351,'BalanceSheet 15-8-19'!$A$11:$CN$476,43,FALSE)</f>
        <v>0</v>
      </c>
      <c r="AR351" s="3">
        <f>VLOOKUP(A351,'BalanceSheet 15-8-19'!$A$11:$CN$476,44,FALSE)</f>
        <v>0</v>
      </c>
      <c r="AS351" s="3">
        <f>VLOOKUP(A351,'BalanceSheet 15-8-19'!$A$11:$CN$476,45,FALSE)</f>
        <v>0</v>
      </c>
      <c r="AT351" s="3">
        <f>VLOOKUP(A351,'BalanceSheet 15-8-19'!$A$11:$CN$476,46,FALSE)</f>
        <v>0</v>
      </c>
      <c r="AU351" s="3">
        <f>VLOOKUP(A351,'BalanceSheet 15-8-19'!$A$11:$CN$476,47,FALSE)</f>
        <v>0</v>
      </c>
      <c r="AV351" s="3">
        <f>VLOOKUP(A351,'BalanceSheet 15-8-19'!$A$11:$CN$476,48,FALSE)</f>
        <v>0</v>
      </c>
      <c r="AW351" s="3">
        <f>VLOOKUP(A351,'BalanceSheet 15-8-19'!$A$11:$CN$476,49,FALSE)</f>
        <v>0</v>
      </c>
      <c r="AX351" s="3">
        <f>VLOOKUP(A351,'BalanceSheet 15-8-19'!$A$11:$CN$476,50,FALSE)</f>
        <v>0</v>
      </c>
      <c r="AY351" s="3">
        <f>VLOOKUP(A351,'BalanceSheet 15-8-19'!$A$11:$CN$476,51,FALSE)</f>
        <v>0</v>
      </c>
      <c r="AZ351" s="3">
        <f>VLOOKUP(A351,'BalanceSheet 15-8-19'!$A$11:$CN$476,52,FALSE)</f>
        <v>0</v>
      </c>
      <c r="BA351" s="3">
        <f>VLOOKUP(A351,'BalanceSheet 15-8-19'!$A$11:$CN$476,53,FALSE)</f>
        <v>0</v>
      </c>
      <c r="BB351" s="3">
        <f>VLOOKUP(A351,'BalanceSheet 15-8-19'!$A$11:$CN$476,54,FALSE)</f>
        <v>0</v>
      </c>
      <c r="BC351" s="3">
        <f>VLOOKUP(A351,'BalanceSheet 15-8-19'!$A$11:$CN$476,55,FALSE)</f>
        <v>0</v>
      </c>
      <c r="BD351" s="3">
        <f>VLOOKUP(A351,'BalanceSheet 15-8-19'!$A$11:$CN$476,56,FALSE)</f>
        <v>0</v>
      </c>
      <c r="BE351" s="3">
        <f>VLOOKUP(A351,'BalanceSheet 15-8-19'!$A$11:$CN$476,57,FALSE)</f>
        <v>0</v>
      </c>
      <c r="BF351" s="3">
        <f>VLOOKUP(A351,'BalanceSheet 15-8-19'!$A$11:$CN$476,58,FALSE)</f>
        <v>0</v>
      </c>
      <c r="BG351" s="12">
        <f>VLOOKUP(A351,'BalanceSheet 15-8-19'!$A$11:$CN$476,59,FALSE)</f>
        <v>0</v>
      </c>
      <c r="BH351" s="3">
        <f>VLOOKUP(A351,'BalanceSheet 15-8-19'!$A$11:$CN$476,60,FALSE)</f>
        <v>0</v>
      </c>
      <c r="BI351" s="3">
        <f>VLOOKUP(A351,'BalanceSheet 15-8-19'!$A$11:$CN$476,61,FALSE)</f>
        <v>0</v>
      </c>
      <c r="BJ351" s="3">
        <f>VLOOKUP(A351,'BalanceSheet 15-8-19'!$A$11:$CN$476,62,FALSE)</f>
        <v>0</v>
      </c>
      <c r="BK351" s="3"/>
      <c r="BL351" s="3">
        <f>VLOOKUP(A351,'BalanceSheet 15-8-19'!$A$11:$CN$476,64,FALSE)</f>
        <v>0</v>
      </c>
      <c r="BM351" s="3">
        <f>VLOOKUP(A351,'BalanceSheet 15-8-19'!$A$11:$CN$476,65,FALSE)</f>
        <v>0</v>
      </c>
      <c r="BN351" s="3">
        <f>VLOOKUP(A351,'BalanceSheet 15-8-19'!$A$11:$CN$476,66,FALSE)</f>
        <v>0</v>
      </c>
      <c r="BO351" s="3">
        <f>VLOOKUP(A351,'BalanceSheet 15-8-19'!$A$11:$CN$476,67,FALSE)</f>
        <v>0</v>
      </c>
      <c r="BP351" s="3">
        <f>VLOOKUP(A351,'BalanceSheet 15-8-19'!$A$11:$CN$476,68,FALSE)</f>
        <v>0</v>
      </c>
      <c r="BQ351" s="3">
        <f>VLOOKUP(A351,'BalanceSheet 15-8-19'!$A$11:$CN$476,69,FALSE)</f>
        <v>0</v>
      </c>
      <c r="BR351" s="3">
        <f>VLOOKUP(A351,'BalanceSheet 15-8-19'!$A$11:$CN$476,70,FALSE)</f>
        <v>0</v>
      </c>
      <c r="BS351" s="3">
        <f>VLOOKUP(A351,'BalanceSheet 15-8-19'!$A$11:$CN$476,71,FALSE)</f>
        <v>0</v>
      </c>
      <c r="BT351" s="3">
        <f>VLOOKUP(A351,'BalanceSheet 15-8-19'!$A$11:$CN$476,72,FALSE)</f>
        <v>0</v>
      </c>
      <c r="BU351" s="3">
        <f>VLOOKUP(A351,'BalanceSheet 15-8-19'!$A$11:$CN$476,73,FALSE)</f>
        <v>0</v>
      </c>
      <c r="BV351" s="3">
        <f>VLOOKUP(A351,'BalanceSheet 15-8-19'!$A$11:$CN$476,74,FALSE)</f>
        <v>0</v>
      </c>
      <c r="BW351" s="3">
        <f>VLOOKUP(A351,'BalanceSheet 15-8-19'!$A$11:$CN$476,75,FALSE)</f>
        <v>0</v>
      </c>
      <c r="BX351" s="3">
        <f>VLOOKUP(A351,'BalanceSheet 15-8-19'!$A$11:$CN$476,76,FALSE)</f>
        <v>0</v>
      </c>
      <c r="BY351" s="3">
        <f>VLOOKUP(A351,'BalanceSheet 15-8-19'!$A$11:$CN$476,77,FALSE)</f>
        <v>0</v>
      </c>
      <c r="BZ351" s="3">
        <f>VLOOKUP(A351,'BalanceSheet 15-8-19'!$A$11:$CN$476,78,FALSE)</f>
        <v>0</v>
      </c>
      <c r="CA351" s="3">
        <f>VLOOKUP(A351,'BalanceSheet 15-8-19'!$A$11:$CN$476,79,FALSE)</f>
        <v>0</v>
      </c>
      <c r="CB351" s="3">
        <f>VLOOKUP(A351,'BalanceSheet 15-8-19'!$A$11:$CN$476,80,FALSE)</f>
        <v>0</v>
      </c>
      <c r="CC351" s="3">
        <f>VLOOKUP(A351,'BalanceSheet 15-8-19'!$A$11:$CN$476,81,FALSE)</f>
        <v>0</v>
      </c>
      <c r="CD351" s="3">
        <f>VLOOKUP(A351,'BalanceSheet 15-8-19'!$A$11:$CN$476,82,FALSE)</f>
        <v>0</v>
      </c>
      <c r="CE351" s="3">
        <f>VLOOKUP(A351,'BalanceSheet 15-8-19'!$A$11:$CN$476,83,FALSE)</f>
        <v>0</v>
      </c>
      <c r="CF351" s="3">
        <f>VLOOKUP(A351,'BalanceSheet 15-8-19'!$A$11:$CN$476,84,FALSE)</f>
        <v>0</v>
      </c>
      <c r="CG351" s="3">
        <f>VLOOKUP(A351,'BalanceSheet 15-8-19'!$A$11:$CN$476,85,FALSE)</f>
        <v>0</v>
      </c>
      <c r="CH351" s="3">
        <f>VLOOKUP(A351,'BalanceSheet 15-8-19'!$A$11:$CN$476,86,FALSE)</f>
        <v>0</v>
      </c>
      <c r="CI351" s="3">
        <f>VLOOKUP(A351,'BalanceSheet 15-8-19'!$A$11:$CN$476,87,FALSE)</f>
        <v>0</v>
      </c>
      <c r="CJ351" s="3">
        <f>VLOOKUP(A351,'BalanceSheet 15-8-19'!$A$11:$CN$476,88,FALSE)</f>
        <v>0</v>
      </c>
      <c r="CK351" s="3">
        <f>VLOOKUP(A351,'BalanceSheet 15-8-19'!$A$11:$CN$476,89,FALSE)</f>
        <v>0</v>
      </c>
      <c r="CL351" s="3">
        <f>VLOOKUP(A351,'BalanceSheet 15-8-19'!$A$11:$CN$476,90,FALSE)</f>
        <v>0</v>
      </c>
      <c r="CM351" s="3">
        <f>VLOOKUP(A351,'BalanceSheet 15-8-19'!$A$11:$CN$476,91,FALSE)</f>
        <v>0</v>
      </c>
      <c r="CN351" s="3">
        <f>VLOOKUP(A351,'BalanceSheet 15-8-19'!$A$11:$CS$476,92,FALSE)</f>
        <v>0</v>
      </c>
      <c r="CO351" s="3">
        <f>VLOOKUP(A351,'BalanceSheet 15-8-19'!$A$11:$CS$476,93,FALSE)</f>
        <v>0</v>
      </c>
      <c r="CP351" s="3">
        <f>VLOOKUP(A351,'BalanceSheet 15-8-19'!$A$11:$CS$476,94,FALSE)</f>
        <v>0</v>
      </c>
      <c r="CQ351" s="3">
        <f>VLOOKUP(A351,'BalanceSheet 15-8-19'!$A$11:$CS$476,95,FALSE)</f>
        <v>0</v>
      </c>
      <c r="CR351" s="3">
        <f>VLOOKUP(A351,'BalanceSheet 15-8-19'!$A$11:$CS$476,96,FALSE)</f>
        <v>0</v>
      </c>
      <c r="CS351" s="3">
        <f t="shared" si="31"/>
        <v>0</v>
      </c>
      <c r="CU351" s="19">
        <f>CS351-('BalanceSheet 15-8-19'!CS351-'BalanceSheet 15-8-19'!CV351-'BalanceSheet 15-8-19'!CW351)</f>
        <v>0</v>
      </c>
      <c r="CW351" s="132">
        <f t="shared" si="32"/>
        <v>0</v>
      </c>
      <c r="CZ351" s="148">
        <f>HLOOKUP(A351,CJE!$I$5:$TV$2054,2050, FALSE)</f>
        <v>0</v>
      </c>
      <c r="DB351" s="148">
        <f t="shared" si="33"/>
        <v>0</v>
      </c>
    </row>
    <row r="352" spans="1:106" x14ac:dyDescent="0.2">
      <c r="A352" s="3" t="str">
        <f>'BalanceSheet 15-8-19'!A352</f>
        <v>300-105-17 - Surerflat</v>
      </c>
      <c r="B352" s="3">
        <f>VLOOKUP(A352,'BalanceSheet 15-8-19'!$A$11:$CN$476,2,FALSE)</f>
        <v>0</v>
      </c>
      <c r="C352" s="3">
        <f>VLOOKUP(A352,'BalanceSheet 15-8-19'!$A$11:$CN$476,3,FALSE)</f>
        <v>0</v>
      </c>
      <c r="D352" s="3">
        <f>VLOOKUP(A352,'BalanceSheet 15-8-19'!$A$11:$CN$476,4,FALSE)</f>
        <v>0</v>
      </c>
      <c r="E352" s="3">
        <f>VLOOKUP(A352,'BalanceSheet 15-8-19'!$A$11:$CN$476,5,FALSE)</f>
        <v>0</v>
      </c>
      <c r="F352" s="3">
        <f>VLOOKUP(A352,'BalanceSheet 15-8-19'!$A$11:$CN$476,6,FALSE)</f>
        <v>0</v>
      </c>
      <c r="G352" s="3">
        <f>VLOOKUP(A352,'BalanceSheet 15-8-19'!$A$11:$CN$476,7,FALSE)</f>
        <v>0</v>
      </c>
      <c r="H352" s="3">
        <f>VLOOKUP(A352,'BalanceSheet 15-8-19'!$A$11:$CN$476,8,FALSE)</f>
        <v>0</v>
      </c>
      <c r="I352" s="3">
        <f>VLOOKUP(A352,'BalanceSheet 15-8-19'!$A$11:$CN$476,9,FALSE)</f>
        <v>0</v>
      </c>
      <c r="J352" s="3"/>
      <c r="K352" s="3">
        <f>VLOOKUP(A352,'BalanceSheet 15-8-19'!$A$11:$CN$476,11,FALSE)</f>
        <v>0</v>
      </c>
      <c r="L352" s="3">
        <f>VLOOKUP(A352,'BalanceSheet 15-8-19'!$A$11:$CN$476,12,FALSE)</f>
        <v>0</v>
      </c>
      <c r="M352" s="3">
        <f>VLOOKUP(A352,'BalanceSheet 15-8-19'!$A$11:$CN$476,13,FALSE)</f>
        <v>0</v>
      </c>
      <c r="N352" s="3">
        <f>VLOOKUP(A352,'BalanceSheet 15-8-19'!$A$11:$CN$476,14,FALSE)</f>
        <v>0</v>
      </c>
      <c r="O352" s="3">
        <f>VLOOKUP(A352,'BalanceSheet 15-8-19'!$A$11:$CN$476,15,FALSE)</f>
        <v>0</v>
      </c>
      <c r="P352" s="3">
        <f>VLOOKUP(A352,'BalanceSheet 15-8-19'!$A$11:$CN$476,16,FALSE)</f>
        <v>0</v>
      </c>
      <c r="Q352" s="3">
        <f>VLOOKUP(A352,'BalanceSheet 15-8-19'!$A$11:$CN$476,17,FALSE)</f>
        <v>0</v>
      </c>
      <c r="R352" s="3">
        <f>VLOOKUP(A352,'BalanceSheet 15-8-19'!$A$11:$CN$476,18,FALSE)</f>
        <v>0</v>
      </c>
      <c r="S352" s="3">
        <f>VLOOKUP(A352,'BalanceSheet 15-8-19'!$A$11:$CN$476,19,FALSE)</f>
        <v>0</v>
      </c>
      <c r="T352" s="3">
        <f>VLOOKUP(A352,'BalanceSheet 15-8-19'!$A$11:$CN$476,20,FALSE)</f>
        <v>0</v>
      </c>
      <c r="U352" s="3">
        <f>VLOOKUP(A352,'BalanceSheet 15-8-19'!$A$11:$CN$476,21,FALSE)</f>
        <v>0</v>
      </c>
      <c r="V352" s="3">
        <f>VLOOKUP(A352,'BalanceSheet 15-8-19'!$A$11:$CN$476,22,FALSE)</f>
        <v>0</v>
      </c>
      <c r="W352" s="3">
        <f>VLOOKUP(A352,'BalanceSheet 15-8-19'!$A$11:$CN$476,23,FALSE)</f>
        <v>0</v>
      </c>
      <c r="X352" s="3">
        <f>VLOOKUP(A352,'BalanceSheet 15-8-19'!$A$11:$CN$476,24,FALSE)</f>
        <v>0</v>
      </c>
      <c r="Y352" s="3">
        <f>VLOOKUP(A352,'BalanceSheet 15-8-19'!$A$11:$CN$476,25,FALSE)</f>
        <v>0</v>
      </c>
      <c r="Z352" s="3">
        <f>VLOOKUP(A352,'BalanceSheet 15-8-19'!$A$11:$CN$476,26,FALSE)</f>
        <v>0</v>
      </c>
      <c r="AA352" s="3">
        <f>VLOOKUP(A352,'BalanceSheet 15-8-19'!$A$11:$CN$476,27,FALSE)</f>
        <v>0</v>
      </c>
      <c r="AB352" s="3">
        <f>VLOOKUP(A352,'BalanceSheet 15-8-19'!$A$11:$CN$476,28,FALSE)</f>
        <v>0</v>
      </c>
      <c r="AC352" s="3">
        <f>VLOOKUP(A352,'BalanceSheet 15-8-19'!$A$11:$CN$476,29,FALSE)</f>
        <v>0</v>
      </c>
      <c r="AD352" s="3">
        <f>VLOOKUP(A352,'BalanceSheet 15-8-19'!$A$11:$CN$476,30,FALSE)</f>
        <v>0</v>
      </c>
      <c r="AE352" s="3">
        <f>VLOOKUP(A352,'BalanceSheet 15-8-19'!$A$11:$CN$476,31,FALSE)</f>
        <v>0</v>
      </c>
      <c r="AF352" s="3">
        <f>VLOOKUP(A352,'BalanceSheet 15-8-19'!$A$11:$CN$476,32,FALSE)</f>
        <v>0</v>
      </c>
      <c r="AG352" s="3">
        <f>VLOOKUP(A352,'BalanceSheet 15-8-19'!$A$11:$CN$476,33,FALSE)</f>
        <v>0</v>
      </c>
      <c r="AH352" s="3">
        <f>VLOOKUP(A352,'BalanceSheet 15-8-19'!$A$11:$CN$476,34,FALSE)</f>
        <v>0</v>
      </c>
      <c r="AI352" s="3">
        <f>VLOOKUP(A352,'BalanceSheet 15-8-19'!$A$11:$CN$476,35,FALSE)</f>
        <v>0</v>
      </c>
      <c r="AJ352" s="3">
        <f>VLOOKUP(A352,'BalanceSheet 15-8-19'!$A$11:$CN$476,36,FALSE)</f>
        <v>0</v>
      </c>
      <c r="AK352" s="3">
        <f>VLOOKUP(A352,'BalanceSheet 15-8-19'!$A$11:$CN$476,37,FALSE)</f>
        <v>0</v>
      </c>
      <c r="AL352" s="3">
        <f>VLOOKUP(A352,'BalanceSheet 15-8-19'!$A$11:$CN$476,38,FALSE)</f>
        <v>0</v>
      </c>
      <c r="AM352" s="3">
        <f>VLOOKUP(A352,'BalanceSheet 15-8-19'!$A$11:$CN$476,39,FALSE)</f>
        <v>0</v>
      </c>
      <c r="AN352" s="3">
        <f>VLOOKUP(A352,'BalanceSheet 15-8-19'!$A$11:$CN$476,40,FALSE)</f>
        <v>0</v>
      </c>
      <c r="AO352" s="3">
        <f>VLOOKUP(A352,'BalanceSheet 15-8-19'!$A$11:$CN$476,41,FALSE)</f>
        <v>0</v>
      </c>
      <c r="AP352" s="3">
        <f>VLOOKUP(A352,'BalanceSheet 15-8-19'!$A$11:$CN$476,42,FALSE)</f>
        <v>0</v>
      </c>
      <c r="AQ352" s="3">
        <f>VLOOKUP(A352,'BalanceSheet 15-8-19'!$A$11:$CN$476,43,FALSE)</f>
        <v>0</v>
      </c>
      <c r="AR352" s="3">
        <f>VLOOKUP(A352,'BalanceSheet 15-8-19'!$A$11:$CN$476,44,FALSE)</f>
        <v>0</v>
      </c>
      <c r="AS352" s="3">
        <f>VLOOKUP(A352,'BalanceSheet 15-8-19'!$A$11:$CN$476,45,FALSE)</f>
        <v>0</v>
      </c>
      <c r="AT352" s="3">
        <f>VLOOKUP(A352,'BalanceSheet 15-8-19'!$A$11:$CN$476,46,FALSE)</f>
        <v>0</v>
      </c>
      <c r="AU352" s="3">
        <f>VLOOKUP(A352,'BalanceSheet 15-8-19'!$A$11:$CN$476,47,FALSE)</f>
        <v>0</v>
      </c>
      <c r="AV352" s="3">
        <f>VLOOKUP(A352,'BalanceSheet 15-8-19'!$A$11:$CN$476,48,FALSE)</f>
        <v>0</v>
      </c>
      <c r="AW352" s="3">
        <f>VLOOKUP(A352,'BalanceSheet 15-8-19'!$A$11:$CN$476,49,FALSE)</f>
        <v>0</v>
      </c>
      <c r="AX352" s="3">
        <f>VLOOKUP(A352,'BalanceSheet 15-8-19'!$A$11:$CN$476,50,FALSE)</f>
        <v>0</v>
      </c>
      <c r="AY352" s="3">
        <f>VLOOKUP(A352,'BalanceSheet 15-8-19'!$A$11:$CN$476,51,FALSE)</f>
        <v>0</v>
      </c>
      <c r="AZ352" s="3">
        <f>VLOOKUP(A352,'BalanceSheet 15-8-19'!$A$11:$CN$476,52,FALSE)</f>
        <v>0</v>
      </c>
      <c r="BA352" s="3">
        <f>VLOOKUP(A352,'BalanceSheet 15-8-19'!$A$11:$CN$476,53,FALSE)</f>
        <v>0</v>
      </c>
      <c r="BB352" s="3">
        <f>VLOOKUP(A352,'BalanceSheet 15-8-19'!$A$11:$CN$476,54,FALSE)</f>
        <v>0</v>
      </c>
      <c r="BC352" s="3">
        <f>VLOOKUP(A352,'BalanceSheet 15-8-19'!$A$11:$CN$476,55,FALSE)</f>
        <v>0</v>
      </c>
      <c r="BD352" s="3">
        <f>VLOOKUP(A352,'BalanceSheet 15-8-19'!$A$11:$CN$476,56,FALSE)</f>
        <v>0</v>
      </c>
      <c r="BE352" s="3">
        <f>VLOOKUP(A352,'BalanceSheet 15-8-19'!$A$11:$CN$476,57,FALSE)</f>
        <v>0</v>
      </c>
      <c r="BF352" s="3">
        <f>VLOOKUP(A352,'BalanceSheet 15-8-19'!$A$11:$CN$476,58,FALSE)</f>
        <v>0</v>
      </c>
      <c r="BG352" s="12">
        <f>VLOOKUP(A352,'BalanceSheet 15-8-19'!$A$11:$CN$476,59,FALSE)</f>
        <v>0</v>
      </c>
      <c r="BH352" s="3">
        <f>VLOOKUP(A352,'BalanceSheet 15-8-19'!$A$11:$CN$476,60,FALSE)</f>
        <v>0</v>
      </c>
      <c r="BI352" s="3">
        <f>VLOOKUP(A352,'BalanceSheet 15-8-19'!$A$11:$CN$476,61,FALSE)</f>
        <v>0</v>
      </c>
      <c r="BJ352" s="3">
        <f>VLOOKUP(A352,'BalanceSheet 15-8-19'!$A$11:$CN$476,62,FALSE)</f>
        <v>0</v>
      </c>
      <c r="BK352" s="3"/>
      <c r="BL352" s="3">
        <f>VLOOKUP(A352,'BalanceSheet 15-8-19'!$A$11:$CN$476,64,FALSE)</f>
        <v>0</v>
      </c>
      <c r="BM352" s="3">
        <f>VLOOKUP(A352,'BalanceSheet 15-8-19'!$A$11:$CN$476,65,FALSE)</f>
        <v>0</v>
      </c>
      <c r="BN352" s="3">
        <f>VLOOKUP(A352,'BalanceSheet 15-8-19'!$A$11:$CN$476,66,FALSE)</f>
        <v>0</v>
      </c>
      <c r="BO352" s="3">
        <f>VLOOKUP(A352,'BalanceSheet 15-8-19'!$A$11:$CN$476,67,FALSE)</f>
        <v>0</v>
      </c>
      <c r="BP352" s="3">
        <f>VLOOKUP(A352,'BalanceSheet 15-8-19'!$A$11:$CN$476,68,FALSE)</f>
        <v>0</v>
      </c>
      <c r="BQ352" s="3">
        <f>VLOOKUP(A352,'BalanceSheet 15-8-19'!$A$11:$CN$476,69,FALSE)</f>
        <v>0</v>
      </c>
      <c r="BR352" s="3">
        <f>VLOOKUP(A352,'BalanceSheet 15-8-19'!$A$11:$CN$476,70,FALSE)</f>
        <v>0</v>
      </c>
      <c r="BS352" s="3">
        <f>VLOOKUP(A352,'BalanceSheet 15-8-19'!$A$11:$CN$476,71,FALSE)</f>
        <v>0</v>
      </c>
      <c r="BT352" s="3">
        <f>VLOOKUP(A352,'BalanceSheet 15-8-19'!$A$11:$CN$476,72,FALSE)</f>
        <v>0</v>
      </c>
      <c r="BU352" s="3">
        <f>VLOOKUP(A352,'BalanceSheet 15-8-19'!$A$11:$CN$476,73,FALSE)</f>
        <v>0</v>
      </c>
      <c r="BV352" s="3">
        <f>VLOOKUP(A352,'BalanceSheet 15-8-19'!$A$11:$CN$476,74,FALSE)</f>
        <v>0</v>
      </c>
      <c r="BW352" s="3">
        <f>VLOOKUP(A352,'BalanceSheet 15-8-19'!$A$11:$CN$476,75,FALSE)</f>
        <v>0</v>
      </c>
      <c r="BX352" s="3">
        <f>VLOOKUP(A352,'BalanceSheet 15-8-19'!$A$11:$CN$476,76,FALSE)</f>
        <v>0</v>
      </c>
      <c r="BY352" s="3">
        <f>VLOOKUP(A352,'BalanceSheet 15-8-19'!$A$11:$CN$476,77,FALSE)</f>
        <v>0</v>
      </c>
      <c r="BZ352" s="3">
        <f>VLOOKUP(A352,'BalanceSheet 15-8-19'!$A$11:$CN$476,78,FALSE)</f>
        <v>0</v>
      </c>
      <c r="CA352" s="3">
        <f>VLOOKUP(A352,'BalanceSheet 15-8-19'!$A$11:$CN$476,79,FALSE)</f>
        <v>0</v>
      </c>
      <c r="CB352" s="3">
        <f>VLOOKUP(A352,'BalanceSheet 15-8-19'!$A$11:$CN$476,80,FALSE)</f>
        <v>0</v>
      </c>
      <c r="CC352" s="3">
        <f>VLOOKUP(A352,'BalanceSheet 15-8-19'!$A$11:$CN$476,81,FALSE)</f>
        <v>0</v>
      </c>
      <c r="CD352" s="3">
        <f>VLOOKUP(A352,'BalanceSheet 15-8-19'!$A$11:$CN$476,82,FALSE)</f>
        <v>0</v>
      </c>
      <c r="CE352" s="3">
        <f>VLOOKUP(A352,'BalanceSheet 15-8-19'!$A$11:$CN$476,83,FALSE)</f>
        <v>0</v>
      </c>
      <c r="CF352" s="3">
        <f>VLOOKUP(A352,'BalanceSheet 15-8-19'!$A$11:$CN$476,84,FALSE)</f>
        <v>0</v>
      </c>
      <c r="CG352" s="3">
        <f>VLOOKUP(A352,'BalanceSheet 15-8-19'!$A$11:$CN$476,85,FALSE)</f>
        <v>0</v>
      </c>
      <c r="CH352" s="3">
        <f>VLOOKUP(A352,'BalanceSheet 15-8-19'!$A$11:$CN$476,86,FALSE)</f>
        <v>0</v>
      </c>
      <c r="CI352" s="3">
        <f>VLOOKUP(A352,'BalanceSheet 15-8-19'!$A$11:$CN$476,87,FALSE)</f>
        <v>0</v>
      </c>
      <c r="CJ352" s="3">
        <f>VLOOKUP(A352,'BalanceSheet 15-8-19'!$A$11:$CN$476,88,FALSE)</f>
        <v>0</v>
      </c>
      <c r="CK352" s="3">
        <f>VLOOKUP(A352,'BalanceSheet 15-8-19'!$A$11:$CN$476,89,FALSE)</f>
        <v>0</v>
      </c>
      <c r="CL352" s="3">
        <f>VLOOKUP(A352,'BalanceSheet 15-8-19'!$A$11:$CN$476,90,FALSE)</f>
        <v>0</v>
      </c>
      <c r="CM352" s="3">
        <f>VLOOKUP(A352,'BalanceSheet 15-8-19'!$A$11:$CN$476,91,FALSE)</f>
        <v>0</v>
      </c>
      <c r="CN352" s="3">
        <f>VLOOKUP(A352,'BalanceSheet 15-8-19'!$A$11:$CS$476,92,FALSE)</f>
        <v>0</v>
      </c>
      <c r="CO352" s="3">
        <f>VLOOKUP(A352,'BalanceSheet 15-8-19'!$A$11:$CS$476,93,FALSE)</f>
        <v>0</v>
      </c>
      <c r="CP352" s="3">
        <f>VLOOKUP(A352,'BalanceSheet 15-8-19'!$A$11:$CS$476,94,FALSE)</f>
        <v>0</v>
      </c>
      <c r="CQ352" s="3">
        <f>VLOOKUP(A352,'BalanceSheet 15-8-19'!$A$11:$CS$476,95,FALSE)</f>
        <v>0</v>
      </c>
      <c r="CR352" s="3">
        <f>VLOOKUP(A352,'BalanceSheet 15-8-19'!$A$11:$CS$476,96,FALSE)</f>
        <v>0</v>
      </c>
      <c r="CS352" s="3">
        <f t="shared" si="31"/>
        <v>0</v>
      </c>
      <c r="CU352" s="19">
        <f>CS352-('BalanceSheet 15-8-19'!CS352-'BalanceSheet 15-8-19'!CV352-'BalanceSheet 15-8-19'!CW352)</f>
        <v>0</v>
      </c>
      <c r="CW352" s="132">
        <f t="shared" si="32"/>
        <v>0</v>
      </c>
      <c r="CZ352" s="148">
        <f>HLOOKUP(A352,CJE!$I$5:$TV$2054,2050, FALSE)</f>
        <v>0</v>
      </c>
      <c r="DB352" s="148">
        <f t="shared" si="33"/>
        <v>0</v>
      </c>
    </row>
    <row r="353" spans="1:106" x14ac:dyDescent="0.2">
      <c r="A353" s="4" t="str">
        <f>'BalanceSheet 15-8-19'!A353</f>
        <v>Total - 300-105 - Investments for Available for Sale_Viling VP</v>
      </c>
      <c r="B353" s="9">
        <f>VLOOKUP(A353,'BalanceSheet 15-8-19'!$A$11:$CN$476,2,FALSE)</f>
        <v>0</v>
      </c>
      <c r="C353" s="9">
        <f>VLOOKUP(A353,'BalanceSheet 15-8-19'!$A$11:$CN$476,3,FALSE)</f>
        <v>0</v>
      </c>
      <c r="D353" s="9">
        <f>VLOOKUP(A353,'BalanceSheet 15-8-19'!$A$11:$CN$476,4,FALSE)</f>
        <v>0</v>
      </c>
      <c r="E353" s="9">
        <f>VLOOKUP(A353,'BalanceSheet 15-8-19'!$A$11:$CN$476,5,FALSE)</f>
        <v>0</v>
      </c>
      <c r="F353" s="9">
        <f>VLOOKUP(A353,'BalanceSheet 15-8-19'!$A$11:$CN$476,6,FALSE)</f>
        <v>0</v>
      </c>
      <c r="G353" s="9">
        <f>VLOOKUP(A353,'BalanceSheet 15-8-19'!$A$11:$CN$476,7,FALSE)</f>
        <v>0</v>
      </c>
      <c r="H353" s="9">
        <f>VLOOKUP(A353,'BalanceSheet 15-8-19'!$A$11:$CN$476,8,FALSE)</f>
        <v>0</v>
      </c>
      <c r="I353" s="9">
        <f>VLOOKUP(A353,'BalanceSheet 15-8-19'!$A$11:$CN$476,9,FALSE)</f>
        <v>0</v>
      </c>
      <c r="J353" s="9"/>
      <c r="K353" s="9">
        <f>VLOOKUP(A353,'BalanceSheet 15-8-19'!$A$11:$CN$476,11,FALSE)</f>
        <v>0</v>
      </c>
      <c r="L353" s="9">
        <f>VLOOKUP(A353,'BalanceSheet 15-8-19'!$A$11:$CN$476,12,FALSE)</f>
        <v>0</v>
      </c>
      <c r="M353" s="9">
        <f>VLOOKUP(A353,'BalanceSheet 15-8-19'!$A$11:$CN$476,13,FALSE)</f>
        <v>0</v>
      </c>
      <c r="N353" s="9">
        <f>VLOOKUP(A353,'BalanceSheet 15-8-19'!$A$11:$CN$476,14,FALSE)</f>
        <v>0</v>
      </c>
      <c r="O353" s="9">
        <f>VLOOKUP(A353,'BalanceSheet 15-8-19'!$A$11:$CN$476,15,FALSE)</f>
        <v>0</v>
      </c>
      <c r="P353" s="9">
        <f>VLOOKUP(A353,'BalanceSheet 15-8-19'!$A$11:$CN$476,16,FALSE)</f>
        <v>0</v>
      </c>
      <c r="Q353" s="9">
        <f>VLOOKUP(A353,'BalanceSheet 15-8-19'!$A$11:$CN$476,17,FALSE)</f>
        <v>0</v>
      </c>
      <c r="R353" s="9">
        <f>VLOOKUP(A353,'BalanceSheet 15-8-19'!$A$11:$CN$476,18,FALSE)</f>
        <v>0</v>
      </c>
      <c r="S353" s="9">
        <f>VLOOKUP(A353,'BalanceSheet 15-8-19'!$A$11:$CN$476,19,FALSE)</f>
        <v>0</v>
      </c>
      <c r="T353" s="9">
        <f>VLOOKUP(A353,'BalanceSheet 15-8-19'!$A$11:$CN$476,20,FALSE)</f>
        <v>0</v>
      </c>
      <c r="U353" s="9">
        <f>VLOOKUP(A353,'BalanceSheet 15-8-19'!$A$11:$CN$476,21,FALSE)</f>
        <v>0</v>
      </c>
      <c r="V353" s="9">
        <f>VLOOKUP(A353,'BalanceSheet 15-8-19'!$A$11:$CN$476,22,FALSE)</f>
        <v>0</v>
      </c>
      <c r="W353" s="9">
        <f>VLOOKUP(A353,'BalanceSheet 15-8-19'!$A$11:$CN$476,23,FALSE)</f>
        <v>0</v>
      </c>
      <c r="X353" s="9">
        <f>VLOOKUP(A353,'BalanceSheet 15-8-19'!$A$11:$CN$476,24,FALSE)</f>
        <v>0</v>
      </c>
      <c r="Y353" s="9">
        <f>VLOOKUP(A353,'BalanceSheet 15-8-19'!$A$11:$CN$476,25,FALSE)</f>
        <v>0</v>
      </c>
      <c r="Z353" s="9">
        <f>VLOOKUP(A353,'BalanceSheet 15-8-19'!$A$11:$CN$476,26,FALSE)</f>
        <v>0</v>
      </c>
      <c r="AA353" s="9">
        <f>VLOOKUP(A353,'BalanceSheet 15-8-19'!$A$11:$CN$476,27,FALSE)</f>
        <v>0</v>
      </c>
      <c r="AB353" s="9">
        <f>VLOOKUP(A353,'BalanceSheet 15-8-19'!$A$11:$CN$476,28,FALSE)</f>
        <v>0</v>
      </c>
      <c r="AC353" s="9">
        <f>VLOOKUP(A353,'BalanceSheet 15-8-19'!$A$11:$CN$476,29,FALSE)</f>
        <v>0</v>
      </c>
      <c r="AD353" s="9">
        <f>VLOOKUP(A353,'BalanceSheet 15-8-19'!$A$11:$CN$476,30,FALSE)</f>
        <v>0</v>
      </c>
      <c r="AE353" s="9">
        <f>VLOOKUP(A353,'BalanceSheet 15-8-19'!$A$11:$CN$476,31,FALSE)</f>
        <v>0</v>
      </c>
      <c r="AF353" s="9">
        <f>VLOOKUP(A353,'BalanceSheet 15-8-19'!$A$11:$CN$476,32,FALSE)</f>
        <v>0</v>
      </c>
      <c r="AG353" s="9">
        <f>VLOOKUP(A353,'BalanceSheet 15-8-19'!$A$11:$CN$476,33,FALSE)</f>
        <v>0</v>
      </c>
      <c r="AH353" s="9">
        <f>VLOOKUP(A353,'BalanceSheet 15-8-19'!$A$11:$CN$476,34,FALSE)</f>
        <v>0</v>
      </c>
      <c r="AI353" s="9">
        <f>VLOOKUP(A353,'BalanceSheet 15-8-19'!$A$11:$CN$476,35,FALSE)</f>
        <v>0</v>
      </c>
      <c r="AJ353" s="9">
        <f>VLOOKUP(A353,'BalanceSheet 15-8-19'!$A$11:$CN$476,36,FALSE)</f>
        <v>0</v>
      </c>
      <c r="AK353" s="9">
        <f>VLOOKUP(A353,'BalanceSheet 15-8-19'!$A$11:$CN$476,37,FALSE)</f>
        <v>0</v>
      </c>
      <c r="AL353" s="9">
        <f>VLOOKUP(A353,'BalanceSheet 15-8-19'!$A$11:$CN$476,38,FALSE)</f>
        <v>0</v>
      </c>
      <c r="AM353" s="9">
        <f>VLOOKUP(A353,'BalanceSheet 15-8-19'!$A$11:$CN$476,39,FALSE)</f>
        <v>0</v>
      </c>
      <c r="AN353" s="9">
        <f>VLOOKUP(A353,'BalanceSheet 15-8-19'!$A$11:$CN$476,40,FALSE)</f>
        <v>0</v>
      </c>
      <c r="AO353" s="9">
        <f>VLOOKUP(A353,'BalanceSheet 15-8-19'!$A$11:$CN$476,41,FALSE)</f>
        <v>0</v>
      </c>
      <c r="AP353" s="9">
        <f>VLOOKUP(A353,'BalanceSheet 15-8-19'!$A$11:$CN$476,42,FALSE)</f>
        <v>0</v>
      </c>
      <c r="AQ353" s="9">
        <f>VLOOKUP(A353,'BalanceSheet 15-8-19'!$A$11:$CN$476,43,FALSE)</f>
        <v>0</v>
      </c>
      <c r="AR353" s="9">
        <f>VLOOKUP(A353,'BalanceSheet 15-8-19'!$A$11:$CN$476,44,FALSE)</f>
        <v>0</v>
      </c>
      <c r="AS353" s="9">
        <f>VLOOKUP(A353,'BalanceSheet 15-8-19'!$A$11:$CN$476,45,FALSE)</f>
        <v>0</v>
      </c>
      <c r="AT353" s="9">
        <f>VLOOKUP(A353,'BalanceSheet 15-8-19'!$A$11:$CN$476,46,FALSE)</f>
        <v>0</v>
      </c>
      <c r="AU353" s="9">
        <f>VLOOKUP(A353,'BalanceSheet 15-8-19'!$A$11:$CN$476,47,FALSE)</f>
        <v>0</v>
      </c>
      <c r="AV353" s="9">
        <f>VLOOKUP(A353,'BalanceSheet 15-8-19'!$A$11:$CN$476,48,FALSE)</f>
        <v>0</v>
      </c>
      <c r="AW353" s="9">
        <f>VLOOKUP(A353,'BalanceSheet 15-8-19'!$A$11:$CN$476,49,FALSE)</f>
        <v>0</v>
      </c>
      <c r="AX353" s="9">
        <f>VLOOKUP(A353,'BalanceSheet 15-8-19'!$A$11:$CN$476,50,FALSE)</f>
        <v>0</v>
      </c>
      <c r="AY353" s="9">
        <f>VLOOKUP(A353,'BalanceSheet 15-8-19'!$A$11:$CN$476,51,FALSE)</f>
        <v>0</v>
      </c>
      <c r="AZ353" s="9">
        <f>VLOOKUP(A353,'BalanceSheet 15-8-19'!$A$11:$CN$476,52,FALSE)</f>
        <v>0</v>
      </c>
      <c r="BA353" s="9">
        <f>VLOOKUP(A353,'BalanceSheet 15-8-19'!$A$11:$CN$476,53,FALSE)</f>
        <v>0</v>
      </c>
      <c r="BB353" s="9">
        <f>VLOOKUP(A353,'BalanceSheet 15-8-19'!$A$11:$CN$476,54,FALSE)</f>
        <v>0</v>
      </c>
      <c r="BC353" s="9">
        <f>VLOOKUP(A353,'BalanceSheet 15-8-19'!$A$11:$CN$476,55,FALSE)</f>
        <v>0</v>
      </c>
      <c r="BD353" s="9">
        <f>VLOOKUP(A353,'BalanceSheet 15-8-19'!$A$11:$CN$476,56,FALSE)</f>
        <v>0</v>
      </c>
      <c r="BE353" s="9">
        <f>VLOOKUP(A353,'BalanceSheet 15-8-19'!$A$11:$CN$476,57,FALSE)</f>
        <v>0</v>
      </c>
      <c r="BF353" s="9">
        <f>VLOOKUP(A353,'BalanceSheet 15-8-19'!$A$11:$CN$476,58,FALSE)</f>
        <v>0</v>
      </c>
      <c r="BG353" s="7">
        <f>VLOOKUP(A353,'BalanceSheet 15-8-19'!$A$11:$CN$476,59,FALSE)</f>
        <v>0</v>
      </c>
      <c r="BH353" s="9">
        <f>VLOOKUP(A353,'BalanceSheet 15-8-19'!$A$11:$CN$476,60,FALSE)</f>
        <v>0</v>
      </c>
      <c r="BI353" s="9">
        <f>VLOOKUP(A353,'BalanceSheet 15-8-19'!$A$11:$CN$476,61,FALSE)</f>
        <v>0</v>
      </c>
      <c r="BJ353" s="9">
        <f>VLOOKUP(A353,'BalanceSheet 15-8-19'!$A$11:$CN$476,62,FALSE)</f>
        <v>0</v>
      </c>
      <c r="BK353" s="9"/>
      <c r="BL353" s="9">
        <f>VLOOKUP(A353,'BalanceSheet 15-8-19'!$A$11:$CN$476,64,FALSE)</f>
        <v>0</v>
      </c>
      <c r="BM353" s="9">
        <f>VLOOKUP(A353,'BalanceSheet 15-8-19'!$A$11:$CN$476,65,FALSE)</f>
        <v>0</v>
      </c>
      <c r="BN353" s="9">
        <f>VLOOKUP(A353,'BalanceSheet 15-8-19'!$A$11:$CN$476,66,FALSE)</f>
        <v>0</v>
      </c>
      <c r="BO353" s="9">
        <f>VLOOKUP(A353,'BalanceSheet 15-8-19'!$A$11:$CN$476,67,FALSE)</f>
        <v>0</v>
      </c>
      <c r="BP353" s="9">
        <f>VLOOKUP(A353,'BalanceSheet 15-8-19'!$A$11:$CN$476,68,FALSE)</f>
        <v>0</v>
      </c>
      <c r="BQ353" s="9">
        <f>VLOOKUP(A353,'BalanceSheet 15-8-19'!$A$11:$CN$476,69,FALSE)</f>
        <v>0</v>
      </c>
      <c r="BR353" s="9">
        <f>VLOOKUP(A353,'BalanceSheet 15-8-19'!$A$11:$CN$476,70,FALSE)</f>
        <v>0</v>
      </c>
      <c r="BS353" s="9">
        <f>VLOOKUP(A353,'BalanceSheet 15-8-19'!$A$11:$CN$476,71,FALSE)</f>
        <v>0</v>
      </c>
      <c r="BT353" s="9">
        <f>VLOOKUP(A353,'BalanceSheet 15-8-19'!$A$11:$CN$476,72,FALSE)</f>
        <v>0</v>
      </c>
      <c r="BU353" s="9">
        <f>VLOOKUP(A353,'BalanceSheet 15-8-19'!$A$11:$CN$476,73,FALSE)</f>
        <v>0</v>
      </c>
      <c r="BV353" s="9">
        <f>VLOOKUP(A353,'BalanceSheet 15-8-19'!$A$11:$CN$476,74,FALSE)</f>
        <v>0</v>
      </c>
      <c r="BW353" s="9">
        <f>VLOOKUP(A353,'BalanceSheet 15-8-19'!$A$11:$CN$476,75,FALSE)</f>
        <v>0</v>
      </c>
      <c r="BX353" s="9">
        <f>VLOOKUP(A353,'BalanceSheet 15-8-19'!$A$11:$CN$476,76,FALSE)</f>
        <v>0</v>
      </c>
      <c r="BY353" s="9">
        <f>VLOOKUP(A353,'BalanceSheet 15-8-19'!$A$11:$CN$476,77,FALSE)</f>
        <v>0</v>
      </c>
      <c r="BZ353" s="9">
        <f>VLOOKUP(A353,'BalanceSheet 15-8-19'!$A$11:$CN$476,78,FALSE)</f>
        <v>0</v>
      </c>
      <c r="CA353" s="9">
        <f>VLOOKUP(A353,'BalanceSheet 15-8-19'!$A$11:$CN$476,79,FALSE)</f>
        <v>0</v>
      </c>
      <c r="CB353" s="9">
        <f>VLOOKUP(A353,'BalanceSheet 15-8-19'!$A$11:$CN$476,80,FALSE)</f>
        <v>0</v>
      </c>
      <c r="CC353" s="9">
        <f>VLOOKUP(A353,'BalanceSheet 15-8-19'!$A$11:$CN$476,81,FALSE)</f>
        <v>0</v>
      </c>
      <c r="CD353" s="9">
        <f>VLOOKUP(A353,'BalanceSheet 15-8-19'!$A$11:$CN$476,82,FALSE)</f>
        <v>0</v>
      </c>
      <c r="CE353" s="9">
        <f>VLOOKUP(A353,'BalanceSheet 15-8-19'!$A$11:$CN$476,83,FALSE)</f>
        <v>0</v>
      </c>
      <c r="CF353" s="9">
        <f>VLOOKUP(A353,'BalanceSheet 15-8-19'!$A$11:$CN$476,84,FALSE)</f>
        <v>0</v>
      </c>
      <c r="CG353" s="9">
        <f>VLOOKUP(A353,'BalanceSheet 15-8-19'!$A$11:$CN$476,85,FALSE)</f>
        <v>0</v>
      </c>
      <c r="CH353" s="9">
        <f>VLOOKUP(A353,'BalanceSheet 15-8-19'!$A$11:$CN$476,86,FALSE)</f>
        <v>0</v>
      </c>
      <c r="CI353" s="9">
        <f>VLOOKUP(A353,'BalanceSheet 15-8-19'!$A$11:$CN$476,87,FALSE)</f>
        <v>0</v>
      </c>
      <c r="CJ353" s="9">
        <f>VLOOKUP(A353,'BalanceSheet 15-8-19'!$A$11:$CN$476,88,FALSE)</f>
        <v>0</v>
      </c>
      <c r="CK353" s="9">
        <f>VLOOKUP(A353,'BalanceSheet 15-8-19'!$A$11:$CN$476,89,FALSE)</f>
        <v>0</v>
      </c>
      <c r="CL353" s="9">
        <f>VLOOKUP(A353,'BalanceSheet 15-8-19'!$A$11:$CN$476,90,FALSE)</f>
        <v>0</v>
      </c>
      <c r="CM353" s="9">
        <f>VLOOKUP(A353,'BalanceSheet 15-8-19'!$A$11:$CN$476,91,FALSE)</f>
        <v>0</v>
      </c>
      <c r="CN353" s="9">
        <f>VLOOKUP(A353,'BalanceSheet 15-8-19'!$A$11:$CS$476,92,FALSE)</f>
        <v>0</v>
      </c>
      <c r="CO353" s="9">
        <f>VLOOKUP(A353,'BalanceSheet 15-8-19'!$A$11:$CS$476,93,FALSE)</f>
        <v>0</v>
      </c>
      <c r="CP353" s="9">
        <f>VLOOKUP(A353,'BalanceSheet 15-8-19'!$A$11:$CS$476,94,FALSE)</f>
        <v>0</v>
      </c>
      <c r="CQ353" s="9">
        <f>VLOOKUP(A353,'BalanceSheet 15-8-19'!$A$11:$CS$476,95,FALSE)</f>
        <v>0</v>
      </c>
      <c r="CR353" s="9">
        <f>VLOOKUP(A353,'BalanceSheet 15-8-19'!$A$11:$CS$476,96,FALSE)</f>
        <v>0</v>
      </c>
      <c r="CS353" s="9">
        <f t="shared" si="31"/>
        <v>0</v>
      </c>
      <c r="CU353" s="19">
        <f>CS353-('BalanceSheet 15-8-19'!CS353-'BalanceSheet 15-8-19'!CV353-'BalanceSheet 15-8-19'!CW353)</f>
        <v>0</v>
      </c>
      <c r="CW353" s="132">
        <f t="shared" si="32"/>
        <v>0</v>
      </c>
      <c r="CZ353" s="148"/>
      <c r="DB353" s="162">
        <f>SUM(DB338:DB352)</f>
        <v>0</v>
      </c>
    </row>
    <row r="354" spans="1:106" x14ac:dyDescent="0.2">
      <c r="A354" s="3" t="str">
        <f>'BalanceSheet 15-8-19'!A354</f>
        <v>300-106 - Investments for Available for Sale_REAPRA</v>
      </c>
      <c r="B354" s="3">
        <f>VLOOKUP(A354,'BalanceSheet 15-8-19'!$A$11:$CN$476,2,FALSE)</f>
        <v>0</v>
      </c>
      <c r="C354" s="3">
        <f>VLOOKUP(A354,'BalanceSheet 15-8-19'!$A$11:$CN$476,3,FALSE)</f>
        <v>0</v>
      </c>
      <c r="D354" s="3">
        <f>VLOOKUP(A354,'BalanceSheet 15-8-19'!$A$11:$CN$476,4,FALSE)</f>
        <v>0</v>
      </c>
      <c r="E354" s="3">
        <f>VLOOKUP(A354,'BalanceSheet 15-8-19'!$A$11:$CN$476,5,FALSE)</f>
        <v>0</v>
      </c>
      <c r="F354" s="3">
        <f>VLOOKUP(A354,'BalanceSheet 15-8-19'!$A$11:$CN$476,6,FALSE)</f>
        <v>0</v>
      </c>
      <c r="G354" s="3">
        <f>VLOOKUP(A354,'BalanceSheet 15-8-19'!$A$11:$CN$476,7,FALSE)</f>
        <v>0</v>
      </c>
      <c r="H354" s="3">
        <f>VLOOKUP(A354,'BalanceSheet 15-8-19'!$A$11:$CN$476,8,FALSE)</f>
        <v>0</v>
      </c>
      <c r="I354" s="3">
        <f>VLOOKUP(A354,'BalanceSheet 15-8-19'!$A$11:$CN$476,9,FALSE)</f>
        <v>0</v>
      </c>
      <c r="J354" s="3"/>
      <c r="K354" s="3">
        <f>VLOOKUP(A354,'BalanceSheet 15-8-19'!$A$11:$CN$476,11,FALSE)</f>
        <v>0</v>
      </c>
      <c r="L354" s="3">
        <f>VLOOKUP(A354,'BalanceSheet 15-8-19'!$A$11:$CN$476,12,FALSE)</f>
        <v>0</v>
      </c>
      <c r="M354" s="3">
        <f>VLOOKUP(A354,'BalanceSheet 15-8-19'!$A$11:$CN$476,13,FALSE)</f>
        <v>0</v>
      </c>
      <c r="N354" s="3">
        <f>VLOOKUP(A354,'BalanceSheet 15-8-19'!$A$11:$CN$476,14,FALSE)</f>
        <v>0</v>
      </c>
      <c r="O354" s="3">
        <f>VLOOKUP(A354,'BalanceSheet 15-8-19'!$A$11:$CN$476,15,FALSE)</f>
        <v>0</v>
      </c>
      <c r="P354" s="3">
        <f>VLOOKUP(A354,'BalanceSheet 15-8-19'!$A$11:$CN$476,16,FALSE)</f>
        <v>0</v>
      </c>
      <c r="Q354" s="3">
        <f>VLOOKUP(A354,'BalanceSheet 15-8-19'!$A$11:$CN$476,17,FALSE)</f>
        <v>0</v>
      </c>
      <c r="R354" s="3">
        <f>VLOOKUP(A354,'BalanceSheet 15-8-19'!$A$11:$CN$476,18,FALSE)</f>
        <v>0</v>
      </c>
      <c r="S354" s="3">
        <f>VLOOKUP(A354,'BalanceSheet 15-8-19'!$A$11:$CN$476,19,FALSE)</f>
        <v>0</v>
      </c>
      <c r="T354" s="3">
        <f>VLOOKUP(A354,'BalanceSheet 15-8-19'!$A$11:$CN$476,20,FALSE)</f>
        <v>0</v>
      </c>
      <c r="U354" s="3">
        <f>VLOOKUP(A354,'BalanceSheet 15-8-19'!$A$11:$CN$476,21,FALSE)</f>
        <v>0</v>
      </c>
      <c r="V354" s="3">
        <f>VLOOKUP(A354,'BalanceSheet 15-8-19'!$A$11:$CN$476,22,FALSE)</f>
        <v>0</v>
      </c>
      <c r="W354" s="3">
        <f>VLOOKUP(A354,'BalanceSheet 15-8-19'!$A$11:$CN$476,23,FALSE)</f>
        <v>0</v>
      </c>
      <c r="X354" s="3">
        <f>VLOOKUP(A354,'BalanceSheet 15-8-19'!$A$11:$CN$476,24,FALSE)</f>
        <v>0</v>
      </c>
      <c r="Y354" s="3">
        <f>VLOOKUP(A354,'BalanceSheet 15-8-19'!$A$11:$CN$476,25,FALSE)</f>
        <v>0</v>
      </c>
      <c r="Z354" s="3">
        <f>VLOOKUP(A354,'BalanceSheet 15-8-19'!$A$11:$CN$476,26,FALSE)</f>
        <v>0</v>
      </c>
      <c r="AA354" s="3">
        <f>VLOOKUP(A354,'BalanceSheet 15-8-19'!$A$11:$CN$476,27,FALSE)</f>
        <v>0</v>
      </c>
      <c r="AB354" s="3">
        <f>VLOOKUP(A354,'BalanceSheet 15-8-19'!$A$11:$CN$476,28,FALSE)</f>
        <v>0</v>
      </c>
      <c r="AC354" s="3">
        <f>VLOOKUP(A354,'BalanceSheet 15-8-19'!$A$11:$CN$476,29,FALSE)</f>
        <v>0</v>
      </c>
      <c r="AD354" s="3">
        <f>VLOOKUP(A354,'BalanceSheet 15-8-19'!$A$11:$CN$476,30,FALSE)</f>
        <v>0</v>
      </c>
      <c r="AE354" s="3">
        <f>VLOOKUP(A354,'BalanceSheet 15-8-19'!$A$11:$CN$476,31,FALSE)</f>
        <v>0</v>
      </c>
      <c r="AF354" s="3">
        <f>VLOOKUP(A354,'BalanceSheet 15-8-19'!$A$11:$CN$476,32,FALSE)</f>
        <v>0</v>
      </c>
      <c r="AG354" s="3">
        <f>VLOOKUP(A354,'BalanceSheet 15-8-19'!$A$11:$CN$476,33,FALSE)</f>
        <v>0</v>
      </c>
      <c r="AH354" s="3">
        <f>VLOOKUP(A354,'BalanceSheet 15-8-19'!$A$11:$CN$476,34,FALSE)</f>
        <v>0</v>
      </c>
      <c r="AI354" s="3">
        <f>VLOOKUP(A354,'BalanceSheet 15-8-19'!$A$11:$CN$476,35,FALSE)</f>
        <v>0</v>
      </c>
      <c r="AJ354" s="3">
        <f>VLOOKUP(A354,'BalanceSheet 15-8-19'!$A$11:$CN$476,36,FALSE)</f>
        <v>0</v>
      </c>
      <c r="AK354" s="3">
        <f>VLOOKUP(A354,'BalanceSheet 15-8-19'!$A$11:$CN$476,37,FALSE)</f>
        <v>0</v>
      </c>
      <c r="AL354" s="3">
        <f>VLOOKUP(A354,'BalanceSheet 15-8-19'!$A$11:$CN$476,38,FALSE)</f>
        <v>0</v>
      </c>
      <c r="AM354" s="3">
        <f>VLOOKUP(A354,'BalanceSheet 15-8-19'!$A$11:$CN$476,39,FALSE)</f>
        <v>0</v>
      </c>
      <c r="AN354" s="3">
        <f>VLOOKUP(A354,'BalanceSheet 15-8-19'!$A$11:$CN$476,40,FALSE)</f>
        <v>0</v>
      </c>
      <c r="AO354" s="3">
        <f>VLOOKUP(A354,'BalanceSheet 15-8-19'!$A$11:$CN$476,41,FALSE)</f>
        <v>0</v>
      </c>
      <c r="AP354" s="3">
        <f>VLOOKUP(A354,'BalanceSheet 15-8-19'!$A$11:$CN$476,42,FALSE)</f>
        <v>0</v>
      </c>
      <c r="AQ354" s="3">
        <f>VLOOKUP(A354,'BalanceSheet 15-8-19'!$A$11:$CN$476,43,FALSE)</f>
        <v>0</v>
      </c>
      <c r="AR354" s="3">
        <f>VLOOKUP(A354,'BalanceSheet 15-8-19'!$A$11:$CN$476,44,FALSE)</f>
        <v>0</v>
      </c>
      <c r="AS354" s="3">
        <f>VLOOKUP(A354,'BalanceSheet 15-8-19'!$A$11:$CN$476,45,FALSE)</f>
        <v>0</v>
      </c>
      <c r="AT354" s="3">
        <f>VLOOKUP(A354,'BalanceSheet 15-8-19'!$A$11:$CN$476,46,FALSE)</f>
        <v>0</v>
      </c>
      <c r="AU354" s="3">
        <f>VLOOKUP(A354,'BalanceSheet 15-8-19'!$A$11:$CN$476,47,FALSE)</f>
        <v>0</v>
      </c>
      <c r="AV354" s="3">
        <f>VLOOKUP(A354,'BalanceSheet 15-8-19'!$A$11:$CN$476,48,FALSE)</f>
        <v>0</v>
      </c>
      <c r="AW354" s="3">
        <f>VLOOKUP(A354,'BalanceSheet 15-8-19'!$A$11:$CN$476,49,FALSE)</f>
        <v>0</v>
      </c>
      <c r="AX354" s="3">
        <f>VLOOKUP(A354,'BalanceSheet 15-8-19'!$A$11:$CN$476,50,FALSE)</f>
        <v>0</v>
      </c>
      <c r="AY354" s="3">
        <f>VLOOKUP(A354,'BalanceSheet 15-8-19'!$A$11:$CN$476,51,FALSE)</f>
        <v>0</v>
      </c>
      <c r="AZ354" s="3">
        <f>VLOOKUP(A354,'BalanceSheet 15-8-19'!$A$11:$CN$476,52,FALSE)</f>
        <v>0</v>
      </c>
      <c r="BA354" s="3">
        <f>VLOOKUP(A354,'BalanceSheet 15-8-19'!$A$11:$CN$476,53,FALSE)</f>
        <v>0</v>
      </c>
      <c r="BB354" s="3">
        <f>VLOOKUP(A354,'BalanceSheet 15-8-19'!$A$11:$CN$476,54,FALSE)</f>
        <v>0</v>
      </c>
      <c r="BC354" s="3">
        <f>VLOOKUP(A354,'BalanceSheet 15-8-19'!$A$11:$CN$476,55,FALSE)</f>
        <v>0</v>
      </c>
      <c r="BD354" s="3">
        <f>VLOOKUP(A354,'BalanceSheet 15-8-19'!$A$11:$CN$476,56,FALSE)</f>
        <v>0</v>
      </c>
      <c r="BE354" s="3">
        <f>VLOOKUP(A354,'BalanceSheet 15-8-19'!$A$11:$CN$476,57,FALSE)</f>
        <v>0</v>
      </c>
      <c r="BF354" s="3">
        <f>VLOOKUP(A354,'BalanceSheet 15-8-19'!$A$11:$CN$476,58,FALSE)</f>
        <v>0</v>
      </c>
      <c r="BG354" s="12">
        <f>VLOOKUP(A354,'BalanceSheet 15-8-19'!$A$11:$CN$476,59,FALSE)</f>
        <v>0</v>
      </c>
      <c r="BH354" s="3">
        <f>VLOOKUP(A354,'BalanceSheet 15-8-19'!$A$11:$CN$476,60,FALSE)</f>
        <v>0</v>
      </c>
      <c r="BI354" s="3">
        <f>VLOOKUP(A354,'BalanceSheet 15-8-19'!$A$11:$CN$476,61,FALSE)</f>
        <v>0</v>
      </c>
      <c r="BJ354" s="3">
        <f>VLOOKUP(A354,'BalanceSheet 15-8-19'!$A$11:$CN$476,62,FALSE)</f>
        <v>0</v>
      </c>
      <c r="BK354" s="3"/>
      <c r="BL354" s="3">
        <f>VLOOKUP(A354,'BalanceSheet 15-8-19'!$A$11:$CN$476,64,FALSE)</f>
        <v>0</v>
      </c>
      <c r="BM354" s="3">
        <f>VLOOKUP(A354,'BalanceSheet 15-8-19'!$A$11:$CN$476,65,FALSE)</f>
        <v>0</v>
      </c>
      <c r="BN354" s="3">
        <f>VLOOKUP(A354,'BalanceSheet 15-8-19'!$A$11:$CN$476,66,FALSE)</f>
        <v>0</v>
      </c>
      <c r="BO354" s="3">
        <f>VLOOKUP(A354,'BalanceSheet 15-8-19'!$A$11:$CN$476,67,FALSE)</f>
        <v>0</v>
      </c>
      <c r="BP354" s="3">
        <f>VLOOKUP(A354,'BalanceSheet 15-8-19'!$A$11:$CN$476,68,FALSE)</f>
        <v>0</v>
      </c>
      <c r="BQ354" s="3">
        <f>VLOOKUP(A354,'BalanceSheet 15-8-19'!$A$11:$CN$476,69,FALSE)</f>
        <v>0</v>
      </c>
      <c r="BR354" s="3">
        <f>VLOOKUP(A354,'BalanceSheet 15-8-19'!$A$11:$CN$476,70,FALSE)</f>
        <v>0</v>
      </c>
      <c r="BS354" s="3">
        <f>VLOOKUP(A354,'BalanceSheet 15-8-19'!$A$11:$CN$476,71,FALSE)</f>
        <v>0</v>
      </c>
      <c r="BT354" s="3">
        <f>VLOOKUP(A354,'BalanceSheet 15-8-19'!$A$11:$CN$476,72,FALSE)</f>
        <v>0</v>
      </c>
      <c r="BU354" s="3">
        <f>VLOOKUP(A354,'BalanceSheet 15-8-19'!$A$11:$CN$476,73,FALSE)</f>
        <v>0</v>
      </c>
      <c r="BV354" s="3">
        <f>VLOOKUP(A354,'BalanceSheet 15-8-19'!$A$11:$CN$476,74,FALSE)</f>
        <v>0</v>
      </c>
      <c r="BW354" s="3">
        <f>VLOOKUP(A354,'BalanceSheet 15-8-19'!$A$11:$CN$476,75,FALSE)</f>
        <v>0</v>
      </c>
      <c r="BX354" s="3">
        <f>VLOOKUP(A354,'BalanceSheet 15-8-19'!$A$11:$CN$476,76,FALSE)</f>
        <v>0</v>
      </c>
      <c r="BY354" s="3">
        <f>VLOOKUP(A354,'BalanceSheet 15-8-19'!$A$11:$CN$476,77,FALSE)</f>
        <v>0</v>
      </c>
      <c r="BZ354" s="3">
        <f>VLOOKUP(A354,'BalanceSheet 15-8-19'!$A$11:$CN$476,78,FALSE)</f>
        <v>0</v>
      </c>
      <c r="CA354" s="3">
        <f>VLOOKUP(A354,'BalanceSheet 15-8-19'!$A$11:$CN$476,79,FALSE)</f>
        <v>0</v>
      </c>
      <c r="CB354" s="3">
        <f>VLOOKUP(A354,'BalanceSheet 15-8-19'!$A$11:$CN$476,80,FALSE)</f>
        <v>0</v>
      </c>
      <c r="CC354" s="3">
        <f>VLOOKUP(A354,'BalanceSheet 15-8-19'!$A$11:$CN$476,81,FALSE)</f>
        <v>0</v>
      </c>
      <c r="CD354" s="3">
        <f>VLOOKUP(A354,'BalanceSheet 15-8-19'!$A$11:$CN$476,82,FALSE)</f>
        <v>0</v>
      </c>
      <c r="CE354" s="3">
        <f>VLOOKUP(A354,'BalanceSheet 15-8-19'!$A$11:$CN$476,83,FALSE)</f>
        <v>0</v>
      </c>
      <c r="CF354" s="3">
        <f>VLOOKUP(A354,'BalanceSheet 15-8-19'!$A$11:$CN$476,84,FALSE)</f>
        <v>0</v>
      </c>
      <c r="CG354" s="3">
        <f>VLOOKUP(A354,'BalanceSheet 15-8-19'!$A$11:$CN$476,85,FALSE)</f>
        <v>0</v>
      </c>
      <c r="CH354" s="3">
        <f>VLOOKUP(A354,'BalanceSheet 15-8-19'!$A$11:$CN$476,86,FALSE)</f>
        <v>0</v>
      </c>
      <c r="CI354" s="3">
        <f>VLOOKUP(A354,'BalanceSheet 15-8-19'!$A$11:$CN$476,87,FALSE)</f>
        <v>0</v>
      </c>
      <c r="CJ354" s="3">
        <f>VLOOKUP(A354,'BalanceSheet 15-8-19'!$A$11:$CN$476,88,FALSE)</f>
        <v>0</v>
      </c>
      <c r="CK354" s="3">
        <f>VLOOKUP(A354,'BalanceSheet 15-8-19'!$A$11:$CN$476,89,FALSE)</f>
        <v>0</v>
      </c>
      <c r="CL354" s="3">
        <f>VLOOKUP(A354,'BalanceSheet 15-8-19'!$A$11:$CN$476,90,FALSE)</f>
        <v>0</v>
      </c>
      <c r="CM354" s="3">
        <f>VLOOKUP(A354,'BalanceSheet 15-8-19'!$A$11:$CN$476,91,FALSE)</f>
        <v>0</v>
      </c>
      <c r="CN354" s="3">
        <f>VLOOKUP(A354,'BalanceSheet 15-8-19'!$A$11:$CS$476,92,FALSE)</f>
        <v>0</v>
      </c>
      <c r="CO354" s="3">
        <f>VLOOKUP(A354,'BalanceSheet 15-8-19'!$A$11:$CS$476,93,FALSE)</f>
        <v>0</v>
      </c>
      <c r="CP354" s="3">
        <f>VLOOKUP(A354,'BalanceSheet 15-8-19'!$A$11:$CS$476,94,FALSE)</f>
        <v>0</v>
      </c>
      <c r="CQ354" s="3">
        <f>VLOOKUP(A354,'BalanceSheet 15-8-19'!$A$11:$CS$476,95,FALSE)</f>
        <v>0</v>
      </c>
      <c r="CR354" s="3">
        <f>VLOOKUP(A354,'BalanceSheet 15-8-19'!$A$11:$CS$476,96,FALSE)</f>
        <v>0</v>
      </c>
      <c r="CS354" s="3">
        <f t="shared" si="31"/>
        <v>0</v>
      </c>
      <c r="CU354" s="19">
        <f>CS354-('BalanceSheet 15-8-19'!CS354-'BalanceSheet 15-8-19'!CV354-'BalanceSheet 15-8-19'!CW354)</f>
        <v>0</v>
      </c>
      <c r="CW354" s="132">
        <f t="shared" si="32"/>
        <v>0</v>
      </c>
      <c r="CZ354" s="148"/>
      <c r="DB354" s="148">
        <f t="shared" si="33"/>
        <v>0</v>
      </c>
    </row>
    <row r="355" spans="1:106" x14ac:dyDescent="0.2">
      <c r="A355" s="3" t="str">
        <f>'BalanceSheet 15-8-19'!A355</f>
        <v>300-106-01 - Sugar Ventures Pte Ltd</v>
      </c>
      <c r="B355" s="3">
        <f>VLOOKUP(A355,'BalanceSheet 15-8-19'!$A$11:$CN$476,2,FALSE)</f>
        <v>0</v>
      </c>
      <c r="C355" s="3">
        <f>VLOOKUP(A355,'BalanceSheet 15-8-19'!$A$11:$CN$476,3,FALSE)</f>
        <v>0</v>
      </c>
      <c r="D355" s="3">
        <f>VLOOKUP(A355,'BalanceSheet 15-8-19'!$A$11:$CN$476,4,FALSE)</f>
        <v>0</v>
      </c>
      <c r="E355" s="3">
        <f>VLOOKUP(A355,'BalanceSheet 15-8-19'!$A$11:$CN$476,5,FALSE)</f>
        <v>0</v>
      </c>
      <c r="F355" s="3">
        <f>VLOOKUP(A355,'BalanceSheet 15-8-19'!$A$11:$CN$476,6,FALSE)</f>
        <v>0</v>
      </c>
      <c r="G355" s="3">
        <f>VLOOKUP(A355,'BalanceSheet 15-8-19'!$A$11:$CN$476,7,FALSE)</f>
        <v>0</v>
      </c>
      <c r="H355" s="3">
        <f>VLOOKUP(A355,'BalanceSheet 15-8-19'!$A$11:$CN$476,8,FALSE)</f>
        <v>0</v>
      </c>
      <c r="I355" s="3">
        <f>VLOOKUP(A355,'BalanceSheet 15-8-19'!$A$11:$CN$476,9,FALSE)</f>
        <v>0</v>
      </c>
      <c r="J355" s="3"/>
      <c r="K355" s="3">
        <f>VLOOKUP(A355,'BalanceSheet 15-8-19'!$A$11:$CN$476,11,FALSE)</f>
        <v>0</v>
      </c>
      <c r="L355" s="3">
        <f>VLOOKUP(A355,'BalanceSheet 15-8-19'!$A$11:$CN$476,12,FALSE)</f>
        <v>0</v>
      </c>
      <c r="M355" s="3">
        <f>VLOOKUP(A355,'BalanceSheet 15-8-19'!$A$11:$CN$476,13,FALSE)</f>
        <v>0</v>
      </c>
      <c r="N355" s="3">
        <f>VLOOKUP(A355,'BalanceSheet 15-8-19'!$A$11:$CN$476,14,FALSE)</f>
        <v>0</v>
      </c>
      <c r="O355" s="3">
        <f>VLOOKUP(A355,'BalanceSheet 15-8-19'!$A$11:$CN$476,15,FALSE)</f>
        <v>0</v>
      </c>
      <c r="P355" s="3">
        <f>VLOOKUP(A355,'BalanceSheet 15-8-19'!$A$11:$CN$476,16,FALSE)</f>
        <v>0</v>
      </c>
      <c r="Q355" s="3">
        <f>VLOOKUP(A355,'BalanceSheet 15-8-19'!$A$11:$CN$476,17,FALSE)</f>
        <v>0</v>
      </c>
      <c r="R355" s="3">
        <f>VLOOKUP(A355,'BalanceSheet 15-8-19'!$A$11:$CN$476,18,FALSE)</f>
        <v>0</v>
      </c>
      <c r="S355" s="3">
        <f>VLOOKUP(A355,'BalanceSheet 15-8-19'!$A$11:$CN$476,19,FALSE)</f>
        <v>0</v>
      </c>
      <c r="T355" s="3">
        <f>VLOOKUP(A355,'BalanceSheet 15-8-19'!$A$11:$CN$476,20,FALSE)</f>
        <v>0</v>
      </c>
      <c r="U355" s="3">
        <f>VLOOKUP(A355,'BalanceSheet 15-8-19'!$A$11:$CN$476,21,FALSE)</f>
        <v>0</v>
      </c>
      <c r="V355" s="3">
        <f>VLOOKUP(A355,'BalanceSheet 15-8-19'!$A$11:$CN$476,22,FALSE)</f>
        <v>0</v>
      </c>
      <c r="W355" s="3">
        <f>VLOOKUP(A355,'BalanceSheet 15-8-19'!$A$11:$CN$476,23,FALSE)</f>
        <v>0</v>
      </c>
      <c r="X355" s="3">
        <f>VLOOKUP(A355,'BalanceSheet 15-8-19'!$A$11:$CN$476,24,FALSE)</f>
        <v>0</v>
      </c>
      <c r="Y355" s="3">
        <f>VLOOKUP(A355,'BalanceSheet 15-8-19'!$A$11:$CN$476,25,FALSE)</f>
        <v>0</v>
      </c>
      <c r="Z355" s="3">
        <f>VLOOKUP(A355,'BalanceSheet 15-8-19'!$A$11:$CN$476,26,FALSE)</f>
        <v>0</v>
      </c>
      <c r="AA355" s="3">
        <f>VLOOKUP(A355,'BalanceSheet 15-8-19'!$A$11:$CN$476,27,FALSE)</f>
        <v>0</v>
      </c>
      <c r="AB355" s="3">
        <f>VLOOKUP(A355,'BalanceSheet 15-8-19'!$A$11:$CN$476,28,FALSE)</f>
        <v>0</v>
      </c>
      <c r="AC355" s="3">
        <f>VLOOKUP(A355,'BalanceSheet 15-8-19'!$A$11:$CN$476,29,FALSE)</f>
        <v>0</v>
      </c>
      <c r="AD355" s="3">
        <f>VLOOKUP(A355,'BalanceSheet 15-8-19'!$A$11:$CN$476,30,FALSE)</f>
        <v>0</v>
      </c>
      <c r="AE355" s="3">
        <f>VLOOKUP(A355,'BalanceSheet 15-8-19'!$A$11:$CN$476,31,FALSE)</f>
        <v>0</v>
      </c>
      <c r="AF355" s="3">
        <f>VLOOKUP(A355,'BalanceSheet 15-8-19'!$A$11:$CN$476,32,FALSE)</f>
        <v>0</v>
      </c>
      <c r="AG355" s="3">
        <f>VLOOKUP(A355,'BalanceSheet 15-8-19'!$A$11:$CN$476,33,FALSE)</f>
        <v>0</v>
      </c>
      <c r="AH355" s="3">
        <f>VLOOKUP(A355,'BalanceSheet 15-8-19'!$A$11:$CN$476,34,FALSE)</f>
        <v>0</v>
      </c>
      <c r="AI355" s="3">
        <f>VLOOKUP(A355,'BalanceSheet 15-8-19'!$A$11:$CN$476,35,FALSE)</f>
        <v>0</v>
      </c>
      <c r="AJ355" s="3">
        <f>VLOOKUP(A355,'BalanceSheet 15-8-19'!$A$11:$CN$476,36,FALSE)</f>
        <v>0</v>
      </c>
      <c r="AK355" s="3">
        <f>VLOOKUP(A355,'BalanceSheet 15-8-19'!$A$11:$CN$476,37,FALSE)</f>
        <v>0</v>
      </c>
      <c r="AL355" s="3">
        <f>VLOOKUP(A355,'BalanceSheet 15-8-19'!$A$11:$CN$476,38,FALSE)</f>
        <v>0</v>
      </c>
      <c r="AM355" s="3">
        <f>VLOOKUP(A355,'BalanceSheet 15-8-19'!$A$11:$CN$476,39,FALSE)</f>
        <v>0</v>
      </c>
      <c r="AN355" s="3">
        <f>VLOOKUP(A355,'BalanceSheet 15-8-19'!$A$11:$CN$476,40,FALSE)</f>
        <v>0</v>
      </c>
      <c r="AO355" s="3">
        <f>VLOOKUP(A355,'BalanceSheet 15-8-19'!$A$11:$CN$476,41,FALSE)</f>
        <v>0</v>
      </c>
      <c r="AP355" s="3">
        <f>VLOOKUP(A355,'BalanceSheet 15-8-19'!$A$11:$CN$476,42,FALSE)</f>
        <v>0</v>
      </c>
      <c r="AQ355" s="3">
        <f>VLOOKUP(A355,'BalanceSheet 15-8-19'!$A$11:$CN$476,43,FALSE)</f>
        <v>0</v>
      </c>
      <c r="AR355" s="3">
        <f>VLOOKUP(A355,'BalanceSheet 15-8-19'!$A$11:$CN$476,44,FALSE)</f>
        <v>0</v>
      </c>
      <c r="AS355" s="3">
        <f>VLOOKUP(A355,'BalanceSheet 15-8-19'!$A$11:$CN$476,45,FALSE)</f>
        <v>0</v>
      </c>
      <c r="AT355" s="3">
        <f>VLOOKUP(A355,'BalanceSheet 15-8-19'!$A$11:$CN$476,46,FALSE)</f>
        <v>0</v>
      </c>
      <c r="AU355" s="3">
        <f>VLOOKUP(A355,'BalanceSheet 15-8-19'!$A$11:$CN$476,47,FALSE)</f>
        <v>0</v>
      </c>
      <c r="AV355" s="3">
        <f>VLOOKUP(A355,'BalanceSheet 15-8-19'!$A$11:$CN$476,48,FALSE)</f>
        <v>0</v>
      </c>
      <c r="AW355" s="3">
        <f>VLOOKUP(A355,'BalanceSheet 15-8-19'!$A$11:$CN$476,49,FALSE)</f>
        <v>0</v>
      </c>
      <c r="AX355" s="3">
        <f>VLOOKUP(A355,'BalanceSheet 15-8-19'!$A$11:$CN$476,50,FALSE)</f>
        <v>0</v>
      </c>
      <c r="AY355" s="3">
        <f>VLOOKUP(A355,'BalanceSheet 15-8-19'!$A$11:$CN$476,51,FALSE)</f>
        <v>0</v>
      </c>
      <c r="AZ355" s="3">
        <f>VLOOKUP(A355,'BalanceSheet 15-8-19'!$A$11:$CN$476,52,FALSE)</f>
        <v>0</v>
      </c>
      <c r="BA355" s="3">
        <f>VLOOKUP(A355,'BalanceSheet 15-8-19'!$A$11:$CN$476,53,FALSE)</f>
        <v>0</v>
      </c>
      <c r="BB355" s="3">
        <f>VLOOKUP(A355,'BalanceSheet 15-8-19'!$A$11:$CN$476,54,FALSE)</f>
        <v>0</v>
      </c>
      <c r="BC355" s="3">
        <f>VLOOKUP(A355,'BalanceSheet 15-8-19'!$A$11:$CN$476,55,FALSE)</f>
        <v>0</v>
      </c>
      <c r="BD355" s="3">
        <f>VLOOKUP(A355,'BalanceSheet 15-8-19'!$A$11:$CN$476,56,FALSE)</f>
        <v>0</v>
      </c>
      <c r="BE355" s="3">
        <f>VLOOKUP(A355,'BalanceSheet 15-8-19'!$A$11:$CN$476,57,FALSE)</f>
        <v>0</v>
      </c>
      <c r="BF355" s="3">
        <f>VLOOKUP(A355,'BalanceSheet 15-8-19'!$A$11:$CN$476,58,FALSE)</f>
        <v>0</v>
      </c>
      <c r="BG355" s="12">
        <f>VLOOKUP(A355,'BalanceSheet 15-8-19'!$A$11:$CN$476,59,FALSE)</f>
        <v>0</v>
      </c>
      <c r="BH355" s="3">
        <f>VLOOKUP(A355,'BalanceSheet 15-8-19'!$A$11:$CN$476,60,FALSE)</f>
        <v>0</v>
      </c>
      <c r="BI355" s="3">
        <f>VLOOKUP(A355,'BalanceSheet 15-8-19'!$A$11:$CN$476,61,FALSE)</f>
        <v>0</v>
      </c>
      <c r="BJ355" s="3">
        <f>VLOOKUP(A355,'BalanceSheet 15-8-19'!$A$11:$CN$476,62,FALSE)</f>
        <v>0</v>
      </c>
      <c r="BK355" s="3"/>
      <c r="BL355" s="3">
        <f>VLOOKUP(A355,'BalanceSheet 15-8-19'!$A$11:$CN$476,64,FALSE)</f>
        <v>0</v>
      </c>
      <c r="BM355" s="3">
        <f>VLOOKUP(A355,'BalanceSheet 15-8-19'!$A$11:$CN$476,65,FALSE)</f>
        <v>0</v>
      </c>
      <c r="BN355" s="3">
        <f>VLOOKUP(A355,'BalanceSheet 15-8-19'!$A$11:$CN$476,66,FALSE)</f>
        <v>0</v>
      </c>
      <c r="BO355" s="3">
        <f>VLOOKUP(A355,'BalanceSheet 15-8-19'!$A$11:$CN$476,67,FALSE)</f>
        <v>0</v>
      </c>
      <c r="BP355" s="3">
        <f>VLOOKUP(A355,'BalanceSheet 15-8-19'!$A$11:$CN$476,68,FALSE)</f>
        <v>0</v>
      </c>
      <c r="BQ355" s="3">
        <f>VLOOKUP(A355,'BalanceSheet 15-8-19'!$A$11:$CN$476,69,FALSE)</f>
        <v>0</v>
      </c>
      <c r="BR355" s="3">
        <f>VLOOKUP(A355,'BalanceSheet 15-8-19'!$A$11:$CN$476,70,FALSE)</f>
        <v>0</v>
      </c>
      <c r="BS355" s="3">
        <f>VLOOKUP(A355,'BalanceSheet 15-8-19'!$A$11:$CN$476,71,FALSE)</f>
        <v>0</v>
      </c>
      <c r="BT355" s="3">
        <f>VLOOKUP(A355,'BalanceSheet 15-8-19'!$A$11:$CN$476,72,FALSE)</f>
        <v>0</v>
      </c>
      <c r="BU355" s="3">
        <f>VLOOKUP(A355,'BalanceSheet 15-8-19'!$A$11:$CN$476,73,FALSE)</f>
        <v>0</v>
      </c>
      <c r="BV355" s="3">
        <f>VLOOKUP(A355,'BalanceSheet 15-8-19'!$A$11:$CN$476,74,FALSE)</f>
        <v>0</v>
      </c>
      <c r="BW355" s="3">
        <f>VLOOKUP(A355,'BalanceSheet 15-8-19'!$A$11:$CN$476,75,FALSE)</f>
        <v>0</v>
      </c>
      <c r="BX355" s="3">
        <f>VLOOKUP(A355,'BalanceSheet 15-8-19'!$A$11:$CN$476,76,FALSE)</f>
        <v>0</v>
      </c>
      <c r="BY355" s="3">
        <f>VLOOKUP(A355,'BalanceSheet 15-8-19'!$A$11:$CN$476,77,FALSE)</f>
        <v>0</v>
      </c>
      <c r="BZ355" s="3">
        <f>VLOOKUP(A355,'BalanceSheet 15-8-19'!$A$11:$CN$476,78,FALSE)</f>
        <v>0</v>
      </c>
      <c r="CA355" s="3">
        <f>VLOOKUP(A355,'BalanceSheet 15-8-19'!$A$11:$CN$476,79,FALSE)</f>
        <v>0</v>
      </c>
      <c r="CB355" s="3">
        <f>VLOOKUP(A355,'BalanceSheet 15-8-19'!$A$11:$CN$476,80,FALSE)</f>
        <v>0</v>
      </c>
      <c r="CC355" s="3">
        <f>VLOOKUP(A355,'BalanceSheet 15-8-19'!$A$11:$CN$476,81,FALSE)</f>
        <v>0</v>
      </c>
      <c r="CD355" s="3">
        <f>VLOOKUP(A355,'BalanceSheet 15-8-19'!$A$11:$CN$476,82,FALSE)</f>
        <v>0</v>
      </c>
      <c r="CE355" s="3">
        <f>VLOOKUP(A355,'BalanceSheet 15-8-19'!$A$11:$CN$476,83,FALSE)</f>
        <v>0</v>
      </c>
      <c r="CF355" s="3">
        <f>VLOOKUP(A355,'BalanceSheet 15-8-19'!$A$11:$CN$476,84,FALSE)</f>
        <v>0</v>
      </c>
      <c r="CG355" s="3">
        <f>VLOOKUP(A355,'BalanceSheet 15-8-19'!$A$11:$CN$476,85,FALSE)</f>
        <v>0</v>
      </c>
      <c r="CH355" s="3">
        <f>VLOOKUP(A355,'BalanceSheet 15-8-19'!$A$11:$CN$476,86,FALSE)</f>
        <v>0</v>
      </c>
      <c r="CI355" s="3">
        <f>VLOOKUP(A355,'BalanceSheet 15-8-19'!$A$11:$CN$476,87,FALSE)</f>
        <v>0</v>
      </c>
      <c r="CJ355" s="3">
        <f>VLOOKUP(A355,'BalanceSheet 15-8-19'!$A$11:$CN$476,88,FALSE)</f>
        <v>0</v>
      </c>
      <c r="CK355" s="3">
        <f>VLOOKUP(A355,'BalanceSheet 15-8-19'!$A$11:$CN$476,89,FALSE)</f>
        <v>0</v>
      </c>
      <c r="CL355" s="3">
        <f>VLOOKUP(A355,'BalanceSheet 15-8-19'!$A$11:$CN$476,90,FALSE)</f>
        <v>0</v>
      </c>
      <c r="CM355" s="3">
        <f>VLOOKUP(A355,'BalanceSheet 15-8-19'!$A$11:$CN$476,91,FALSE)</f>
        <v>0</v>
      </c>
      <c r="CN355" s="3">
        <f>VLOOKUP(A355,'BalanceSheet 15-8-19'!$A$11:$CS$476,92,FALSE)</f>
        <v>0</v>
      </c>
      <c r="CO355" s="3">
        <f>VLOOKUP(A355,'BalanceSheet 15-8-19'!$A$11:$CS$476,93,FALSE)</f>
        <v>0</v>
      </c>
      <c r="CP355" s="3">
        <f>VLOOKUP(A355,'BalanceSheet 15-8-19'!$A$11:$CS$476,94,FALSE)</f>
        <v>0</v>
      </c>
      <c r="CQ355" s="3">
        <f>VLOOKUP(A355,'BalanceSheet 15-8-19'!$A$11:$CS$476,95,FALSE)</f>
        <v>0</v>
      </c>
      <c r="CR355" s="3">
        <f>VLOOKUP(A355,'BalanceSheet 15-8-19'!$A$11:$CS$476,96,FALSE)</f>
        <v>0</v>
      </c>
      <c r="CS355" s="3">
        <f t="shared" si="31"/>
        <v>0</v>
      </c>
      <c r="CU355" s="19">
        <f>CS355-('BalanceSheet 15-8-19'!CS355-'BalanceSheet 15-8-19'!CV355-'BalanceSheet 15-8-19'!CW355)</f>
        <v>0</v>
      </c>
      <c r="CW355" s="132">
        <f t="shared" si="32"/>
        <v>0</v>
      </c>
      <c r="CZ355" s="148">
        <f>HLOOKUP(A355,CJE!$I$5:$TV$2054,2050, FALSE)</f>
        <v>0</v>
      </c>
      <c r="DB355" s="148">
        <f t="shared" si="33"/>
        <v>0</v>
      </c>
    </row>
    <row r="356" spans="1:106" x14ac:dyDescent="0.2">
      <c r="A356" s="3" t="str">
        <f>'BalanceSheet 15-8-19'!A356</f>
        <v>300-106-02 - PAWNHERO Philippine Pte Ltd</v>
      </c>
      <c r="B356" s="3">
        <f>VLOOKUP(A356,'BalanceSheet 15-8-19'!$A$11:$CN$476,2,FALSE)</f>
        <v>0</v>
      </c>
      <c r="C356" s="3">
        <f>VLOOKUP(A356,'BalanceSheet 15-8-19'!$A$11:$CN$476,3,FALSE)</f>
        <v>0</v>
      </c>
      <c r="D356" s="3">
        <f>VLOOKUP(A356,'BalanceSheet 15-8-19'!$A$11:$CN$476,4,FALSE)</f>
        <v>0</v>
      </c>
      <c r="E356" s="3">
        <f>VLOOKUP(A356,'BalanceSheet 15-8-19'!$A$11:$CN$476,5,FALSE)</f>
        <v>0</v>
      </c>
      <c r="F356" s="3">
        <f>VLOOKUP(A356,'BalanceSheet 15-8-19'!$A$11:$CN$476,6,FALSE)</f>
        <v>0</v>
      </c>
      <c r="G356" s="3">
        <f>VLOOKUP(A356,'BalanceSheet 15-8-19'!$A$11:$CN$476,7,FALSE)</f>
        <v>0</v>
      </c>
      <c r="H356" s="3">
        <f>VLOOKUP(A356,'BalanceSheet 15-8-19'!$A$11:$CN$476,8,FALSE)</f>
        <v>0</v>
      </c>
      <c r="I356" s="3">
        <f>VLOOKUP(A356,'BalanceSheet 15-8-19'!$A$11:$CN$476,9,FALSE)</f>
        <v>0</v>
      </c>
      <c r="J356" s="3"/>
      <c r="K356" s="3">
        <f>VLOOKUP(A356,'BalanceSheet 15-8-19'!$A$11:$CN$476,11,FALSE)</f>
        <v>0</v>
      </c>
      <c r="L356" s="3">
        <f>VLOOKUP(A356,'BalanceSheet 15-8-19'!$A$11:$CN$476,12,FALSE)</f>
        <v>0</v>
      </c>
      <c r="M356" s="3">
        <f>VLOOKUP(A356,'BalanceSheet 15-8-19'!$A$11:$CN$476,13,FALSE)</f>
        <v>0</v>
      </c>
      <c r="N356" s="3">
        <f>VLOOKUP(A356,'BalanceSheet 15-8-19'!$A$11:$CN$476,14,FALSE)</f>
        <v>0</v>
      </c>
      <c r="O356" s="3">
        <f>VLOOKUP(A356,'BalanceSheet 15-8-19'!$A$11:$CN$476,15,FALSE)</f>
        <v>0</v>
      </c>
      <c r="P356" s="3">
        <f>VLOOKUP(A356,'BalanceSheet 15-8-19'!$A$11:$CN$476,16,FALSE)</f>
        <v>0</v>
      </c>
      <c r="Q356" s="3">
        <f>VLOOKUP(A356,'BalanceSheet 15-8-19'!$A$11:$CN$476,17,FALSE)</f>
        <v>0</v>
      </c>
      <c r="R356" s="3">
        <f>VLOOKUP(A356,'BalanceSheet 15-8-19'!$A$11:$CN$476,18,FALSE)</f>
        <v>0</v>
      </c>
      <c r="S356" s="3">
        <f>VLOOKUP(A356,'BalanceSheet 15-8-19'!$A$11:$CN$476,19,FALSE)</f>
        <v>0</v>
      </c>
      <c r="T356" s="3">
        <f>VLOOKUP(A356,'BalanceSheet 15-8-19'!$A$11:$CN$476,20,FALSE)</f>
        <v>0</v>
      </c>
      <c r="U356" s="3">
        <f>VLOOKUP(A356,'BalanceSheet 15-8-19'!$A$11:$CN$476,21,FALSE)</f>
        <v>0</v>
      </c>
      <c r="V356" s="3">
        <f>VLOOKUP(A356,'BalanceSheet 15-8-19'!$A$11:$CN$476,22,FALSE)</f>
        <v>0</v>
      </c>
      <c r="W356" s="3">
        <f>VLOOKUP(A356,'BalanceSheet 15-8-19'!$A$11:$CN$476,23,FALSE)</f>
        <v>0</v>
      </c>
      <c r="X356" s="3">
        <f>VLOOKUP(A356,'BalanceSheet 15-8-19'!$A$11:$CN$476,24,FALSE)</f>
        <v>0</v>
      </c>
      <c r="Y356" s="3">
        <f>VLOOKUP(A356,'BalanceSheet 15-8-19'!$A$11:$CN$476,25,FALSE)</f>
        <v>0</v>
      </c>
      <c r="Z356" s="3">
        <f>VLOOKUP(A356,'BalanceSheet 15-8-19'!$A$11:$CN$476,26,FALSE)</f>
        <v>0</v>
      </c>
      <c r="AA356" s="3">
        <f>VLOOKUP(A356,'BalanceSheet 15-8-19'!$A$11:$CN$476,27,FALSE)</f>
        <v>0</v>
      </c>
      <c r="AB356" s="3">
        <f>VLOOKUP(A356,'BalanceSheet 15-8-19'!$A$11:$CN$476,28,FALSE)</f>
        <v>0</v>
      </c>
      <c r="AC356" s="3">
        <f>VLOOKUP(A356,'BalanceSheet 15-8-19'!$A$11:$CN$476,29,FALSE)</f>
        <v>0</v>
      </c>
      <c r="AD356" s="3">
        <f>VLOOKUP(A356,'BalanceSheet 15-8-19'!$A$11:$CN$476,30,FALSE)</f>
        <v>0</v>
      </c>
      <c r="AE356" s="3">
        <f>VLOOKUP(A356,'BalanceSheet 15-8-19'!$A$11:$CN$476,31,FALSE)</f>
        <v>0</v>
      </c>
      <c r="AF356" s="3">
        <f>VLOOKUP(A356,'BalanceSheet 15-8-19'!$A$11:$CN$476,32,FALSE)</f>
        <v>0</v>
      </c>
      <c r="AG356" s="3">
        <f>VLOOKUP(A356,'BalanceSheet 15-8-19'!$A$11:$CN$476,33,FALSE)</f>
        <v>0</v>
      </c>
      <c r="AH356" s="3">
        <f>VLOOKUP(A356,'BalanceSheet 15-8-19'!$A$11:$CN$476,34,FALSE)</f>
        <v>0</v>
      </c>
      <c r="AI356" s="3">
        <f>VLOOKUP(A356,'BalanceSheet 15-8-19'!$A$11:$CN$476,35,FALSE)</f>
        <v>0</v>
      </c>
      <c r="AJ356" s="3">
        <f>VLOOKUP(A356,'BalanceSheet 15-8-19'!$A$11:$CN$476,36,FALSE)</f>
        <v>0</v>
      </c>
      <c r="AK356" s="3">
        <f>VLOOKUP(A356,'BalanceSheet 15-8-19'!$A$11:$CN$476,37,FALSE)</f>
        <v>0</v>
      </c>
      <c r="AL356" s="3">
        <f>VLOOKUP(A356,'BalanceSheet 15-8-19'!$A$11:$CN$476,38,FALSE)</f>
        <v>0</v>
      </c>
      <c r="AM356" s="3">
        <f>VLOOKUP(A356,'BalanceSheet 15-8-19'!$A$11:$CN$476,39,FALSE)</f>
        <v>0</v>
      </c>
      <c r="AN356" s="3">
        <f>VLOOKUP(A356,'BalanceSheet 15-8-19'!$A$11:$CN$476,40,FALSE)</f>
        <v>0</v>
      </c>
      <c r="AO356" s="3">
        <f>VLOOKUP(A356,'BalanceSheet 15-8-19'!$A$11:$CN$476,41,FALSE)</f>
        <v>0</v>
      </c>
      <c r="AP356" s="3">
        <f>VLOOKUP(A356,'BalanceSheet 15-8-19'!$A$11:$CN$476,42,FALSE)</f>
        <v>0</v>
      </c>
      <c r="AQ356" s="3">
        <f>VLOOKUP(A356,'BalanceSheet 15-8-19'!$A$11:$CN$476,43,FALSE)</f>
        <v>0</v>
      </c>
      <c r="AR356" s="3">
        <f>VLOOKUP(A356,'BalanceSheet 15-8-19'!$A$11:$CN$476,44,FALSE)</f>
        <v>0</v>
      </c>
      <c r="AS356" s="3">
        <f>VLOOKUP(A356,'BalanceSheet 15-8-19'!$A$11:$CN$476,45,FALSE)</f>
        <v>0</v>
      </c>
      <c r="AT356" s="3">
        <f>VLOOKUP(A356,'BalanceSheet 15-8-19'!$A$11:$CN$476,46,FALSE)</f>
        <v>0</v>
      </c>
      <c r="AU356" s="3">
        <f>VLOOKUP(A356,'BalanceSheet 15-8-19'!$A$11:$CN$476,47,FALSE)</f>
        <v>0</v>
      </c>
      <c r="AV356" s="3">
        <f>VLOOKUP(A356,'BalanceSheet 15-8-19'!$A$11:$CN$476,48,FALSE)</f>
        <v>0</v>
      </c>
      <c r="AW356" s="3">
        <f>VLOOKUP(A356,'BalanceSheet 15-8-19'!$A$11:$CN$476,49,FALSE)</f>
        <v>0</v>
      </c>
      <c r="AX356" s="3">
        <f>VLOOKUP(A356,'BalanceSheet 15-8-19'!$A$11:$CN$476,50,FALSE)</f>
        <v>0</v>
      </c>
      <c r="AY356" s="3">
        <f>VLOOKUP(A356,'BalanceSheet 15-8-19'!$A$11:$CN$476,51,FALSE)</f>
        <v>0</v>
      </c>
      <c r="AZ356" s="3">
        <f>VLOOKUP(A356,'BalanceSheet 15-8-19'!$A$11:$CN$476,52,FALSE)</f>
        <v>0</v>
      </c>
      <c r="BA356" s="3">
        <f>VLOOKUP(A356,'BalanceSheet 15-8-19'!$A$11:$CN$476,53,FALSE)</f>
        <v>0</v>
      </c>
      <c r="BB356" s="3">
        <f>VLOOKUP(A356,'BalanceSheet 15-8-19'!$A$11:$CN$476,54,FALSE)</f>
        <v>0</v>
      </c>
      <c r="BC356" s="3">
        <f>VLOOKUP(A356,'BalanceSheet 15-8-19'!$A$11:$CN$476,55,FALSE)</f>
        <v>0</v>
      </c>
      <c r="BD356" s="3">
        <f>VLOOKUP(A356,'BalanceSheet 15-8-19'!$A$11:$CN$476,56,FALSE)</f>
        <v>0</v>
      </c>
      <c r="BE356" s="3">
        <f>VLOOKUP(A356,'BalanceSheet 15-8-19'!$A$11:$CN$476,57,FALSE)</f>
        <v>0</v>
      </c>
      <c r="BF356" s="3">
        <f>VLOOKUP(A356,'BalanceSheet 15-8-19'!$A$11:$CN$476,58,FALSE)</f>
        <v>0</v>
      </c>
      <c r="BG356" s="12">
        <f>VLOOKUP(A356,'BalanceSheet 15-8-19'!$A$11:$CN$476,59,FALSE)</f>
        <v>0</v>
      </c>
      <c r="BH356" s="3">
        <f>VLOOKUP(A356,'BalanceSheet 15-8-19'!$A$11:$CN$476,60,FALSE)</f>
        <v>0</v>
      </c>
      <c r="BI356" s="3">
        <f>VLOOKUP(A356,'BalanceSheet 15-8-19'!$A$11:$CN$476,61,FALSE)</f>
        <v>0</v>
      </c>
      <c r="BJ356" s="3">
        <f>VLOOKUP(A356,'BalanceSheet 15-8-19'!$A$11:$CN$476,62,FALSE)</f>
        <v>0</v>
      </c>
      <c r="BK356" s="3"/>
      <c r="BL356" s="3">
        <f>VLOOKUP(A356,'BalanceSheet 15-8-19'!$A$11:$CN$476,64,FALSE)</f>
        <v>0</v>
      </c>
      <c r="BM356" s="3">
        <f>VLOOKUP(A356,'BalanceSheet 15-8-19'!$A$11:$CN$476,65,FALSE)</f>
        <v>0</v>
      </c>
      <c r="BN356" s="3">
        <f>VLOOKUP(A356,'BalanceSheet 15-8-19'!$A$11:$CN$476,66,FALSE)</f>
        <v>0</v>
      </c>
      <c r="BO356" s="3">
        <f>VLOOKUP(A356,'BalanceSheet 15-8-19'!$A$11:$CN$476,67,FALSE)</f>
        <v>0</v>
      </c>
      <c r="BP356" s="3">
        <f>VLOOKUP(A356,'BalanceSheet 15-8-19'!$A$11:$CN$476,68,FALSE)</f>
        <v>0</v>
      </c>
      <c r="BQ356" s="3">
        <f>VLOOKUP(A356,'BalanceSheet 15-8-19'!$A$11:$CN$476,69,FALSE)</f>
        <v>0</v>
      </c>
      <c r="BR356" s="3">
        <f>VLOOKUP(A356,'BalanceSheet 15-8-19'!$A$11:$CN$476,70,FALSE)</f>
        <v>0</v>
      </c>
      <c r="BS356" s="3">
        <f>VLOOKUP(A356,'BalanceSheet 15-8-19'!$A$11:$CN$476,71,FALSE)</f>
        <v>0</v>
      </c>
      <c r="BT356" s="3">
        <f>VLOOKUP(A356,'BalanceSheet 15-8-19'!$A$11:$CN$476,72,FALSE)</f>
        <v>0</v>
      </c>
      <c r="BU356" s="3">
        <f>VLOOKUP(A356,'BalanceSheet 15-8-19'!$A$11:$CN$476,73,FALSE)</f>
        <v>0</v>
      </c>
      <c r="BV356" s="3">
        <f>VLOOKUP(A356,'BalanceSheet 15-8-19'!$A$11:$CN$476,74,FALSE)</f>
        <v>0</v>
      </c>
      <c r="BW356" s="3">
        <f>VLOOKUP(A356,'BalanceSheet 15-8-19'!$A$11:$CN$476,75,FALSE)</f>
        <v>0</v>
      </c>
      <c r="BX356" s="3">
        <f>VLOOKUP(A356,'BalanceSheet 15-8-19'!$A$11:$CN$476,76,FALSE)</f>
        <v>0</v>
      </c>
      <c r="BY356" s="3">
        <f>VLOOKUP(A356,'BalanceSheet 15-8-19'!$A$11:$CN$476,77,FALSE)</f>
        <v>0</v>
      </c>
      <c r="BZ356" s="3">
        <f>VLOOKUP(A356,'BalanceSheet 15-8-19'!$A$11:$CN$476,78,FALSE)</f>
        <v>0</v>
      </c>
      <c r="CA356" s="3">
        <f>VLOOKUP(A356,'BalanceSheet 15-8-19'!$A$11:$CN$476,79,FALSE)</f>
        <v>0</v>
      </c>
      <c r="CB356" s="3">
        <f>VLOOKUP(A356,'BalanceSheet 15-8-19'!$A$11:$CN$476,80,FALSE)</f>
        <v>0</v>
      </c>
      <c r="CC356" s="3">
        <f>VLOOKUP(A356,'BalanceSheet 15-8-19'!$A$11:$CN$476,81,FALSE)</f>
        <v>0</v>
      </c>
      <c r="CD356" s="3">
        <f>VLOOKUP(A356,'BalanceSheet 15-8-19'!$A$11:$CN$476,82,FALSE)</f>
        <v>0</v>
      </c>
      <c r="CE356" s="3">
        <f>VLOOKUP(A356,'BalanceSheet 15-8-19'!$A$11:$CN$476,83,FALSE)</f>
        <v>0</v>
      </c>
      <c r="CF356" s="3">
        <f>VLOOKUP(A356,'BalanceSheet 15-8-19'!$A$11:$CN$476,84,FALSE)</f>
        <v>0</v>
      </c>
      <c r="CG356" s="3">
        <f>VLOOKUP(A356,'BalanceSheet 15-8-19'!$A$11:$CN$476,85,FALSE)</f>
        <v>0</v>
      </c>
      <c r="CH356" s="3">
        <f>VLOOKUP(A356,'BalanceSheet 15-8-19'!$A$11:$CN$476,86,FALSE)</f>
        <v>0</v>
      </c>
      <c r="CI356" s="3">
        <f>VLOOKUP(A356,'BalanceSheet 15-8-19'!$A$11:$CN$476,87,FALSE)</f>
        <v>0</v>
      </c>
      <c r="CJ356" s="3">
        <f>VLOOKUP(A356,'BalanceSheet 15-8-19'!$A$11:$CN$476,88,FALSE)</f>
        <v>0</v>
      </c>
      <c r="CK356" s="3">
        <f>VLOOKUP(A356,'BalanceSheet 15-8-19'!$A$11:$CN$476,89,FALSE)</f>
        <v>0</v>
      </c>
      <c r="CL356" s="3">
        <f>VLOOKUP(A356,'BalanceSheet 15-8-19'!$A$11:$CN$476,90,FALSE)</f>
        <v>0</v>
      </c>
      <c r="CM356" s="3">
        <f>VLOOKUP(A356,'BalanceSheet 15-8-19'!$A$11:$CN$476,91,FALSE)</f>
        <v>0</v>
      </c>
      <c r="CN356" s="3">
        <f>VLOOKUP(A356,'BalanceSheet 15-8-19'!$A$11:$CS$476,92,FALSE)</f>
        <v>0</v>
      </c>
      <c r="CO356" s="3">
        <f>VLOOKUP(A356,'BalanceSheet 15-8-19'!$A$11:$CS$476,93,FALSE)</f>
        <v>0</v>
      </c>
      <c r="CP356" s="3">
        <f>VLOOKUP(A356,'BalanceSheet 15-8-19'!$A$11:$CS$476,94,FALSE)</f>
        <v>0</v>
      </c>
      <c r="CQ356" s="3">
        <f>VLOOKUP(A356,'BalanceSheet 15-8-19'!$A$11:$CS$476,95,FALSE)</f>
        <v>0</v>
      </c>
      <c r="CR356" s="3">
        <f>VLOOKUP(A356,'BalanceSheet 15-8-19'!$A$11:$CS$476,96,FALSE)</f>
        <v>0</v>
      </c>
      <c r="CS356" s="3">
        <f t="shared" si="31"/>
        <v>0</v>
      </c>
      <c r="CU356" s="19">
        <f>CS356-('BalanceSheet 15-8-19'!CS356-'BalanceSheet 15-8-19'!CV356-'BalanceSheet 15-8-19'!CW356)</f>
        <v>0</v>
      </c>
      <c r="CW356" s="132">
        <f t="shared" si="32"/>
        <v>0</v>
      </c>
      <c r="CZ356" s="148">
        <f>HLOOKUP(A356,CJE!$I$5:$TV$2054,2050, FALSE)</f>
        <v>0</v>
      </c>
      <c r="DB356" s="148">
        <f t="shared" si="33"/>
        <v>0</v>
      </c>
    </row>
    <row r="357" spans="1:106" x14ac:dyDescent="0.2">
      <c r="A357" s="3" t="str">
        <f>'BalanceSheet 15-8-19'!A357</f>
        <v>300-106-03 - SMS Inc.</v>
      </c>
      <c r="B357" s="3">
        <f>VLOOKUP(A357,'BalanceSheet 15-8-19'!$A$11:$CN$476,2,FALSE)</f>
        <v>0</v>
      </c>
      <c r="C357" s="3">
        <f>VLOOKUP(A357,'BalanceSheet 15-8-19'!$A$11:$CN$476,3,FALSE)</f>
        <v>0</v>
      </c>
      <c r="D357" s="3">
        <f>VLOOKUP(A357,'BalanceSheet 15-8-19'!$A$11:$CN$476,4,FALSE)</f>
        <v>0</v>
      </c>
      <c r="E357" s="3">
        <f>VLOOKUP(A357,'BalanceSheet 15-8-19'!$A$11:$CN$476,5,FALSE)</f>
        <v>0</v>
      </c>
      <c r="F357" s="3">
        <f>VLOOKUP(A357,'BalanceSheet 15-8-19'!$A$11:$CN$476,6,FALSE)</f>
        <v>0</v>
      </c>
      <c r="G357" s="3">
        <f>VLOOKUP(A357,'BalanceSheet 15-8-19'!$A$11:$CN$476,7,FALSE)</f>
        <v>0</v>
      </c>
      <c r="H357" s="3">
        <f>VLOOKUP(A357,'BalanceSheet 15-8-19'!$A$11:$CN$476,8,FALSE)</f>
        <v>0</v>
      </c>
      <c r="I357" s="3">
        <f>VLOOKUP(A357,'BalanceSheet 15-8-19'!$A$11:$CN$476,9,FALSE)</f>
        <v>0</v>
      </c>
      <c r="J357" s="3"/>
      <c r="K357" s="3">
        <f>VLOOKUP(A357,'BalanceSheet 15-8-19'!$A$11:$CN$476,11,FALSE)</f>
        <v>0</v>
      </c>
      <c r="L357" s="3">
        <f>VLOOKUP(A357,'BalanceSheet 15-8-19'!$A$11:$CN$476,12,FALSE)</f>
        <v>0</v>
      </c>
      <c r="M357" s="3">
        <f>VLOOKUP(A357,'BalanceSheet 15-8-19'!$A$11:$CN$476,13,FALSE)</f>
        <v>0</v>
      </c>
      <c r="N357" s="3">
        <f>VLOOKUP(A357,'BalanceSheet 15-8-19'!$A$11:$CN$476,14,FALSE)</f>
        <v>0</v>
      </c>
      <c r="O357" s="3">
        <f>VLOOKUP(A357,'BalanceSheet 15-8-19'!$A$11:$CN$476,15,FALSE)</f>
        <v>0</v>
      </c>
      <c r="P357" s="3">
        <f>VLOOKUP(A357,'BalanceSheet 15-8-19'!$A$11:$CN$476,16,FALSE)</f>
        <v>0</v>
      </c>
      <c r="Q357" s="3">
        <f>VLOOKUP(A357,'BalanceSheet 15-8-19'!$A$11:$CN$476,17,FALSE)</f>
        <v>0</v>
      </c>
      <c r="R357" s="3">
        <f>VLOOKUP(A357,'BalanceSheet 15-8-19'!$A$11:$CN$476,18,FALSE)</f>
        <v>0</v>
      </c>
      <c r="S357" s="3">
        <f>VLOOKUP(A357,'BalanceSheet 15-8-19'!$A$11:$CN$476,19,FALSE)</f>
        <v>0</v>
      </c>
      <c r="T357" s="3">
        <f>VLOOKUP(A357,'BalanceSheet 15-8-19'!$A$11:$CN$476,20,FALSE)</f>
        <v>0</v>
      </c>
      <c r="U357" s="3">
        <f>VLOOKUP(A357,'BalanceSheet 15-8-19'!$A$11:$CN$476,21,FALSE)</f>
        <v>0</v>
      </c>
      <c r="V357" s="3">
        <f>VLOOKUP(A357,'BalanceSheet 15-8-19'!$A$11:$CN$476,22,FALSE)</f>
        <v>0</v>
      </c>
      <c r="W357" s="3">
        <f>VLOOKUP(A357,'BalanceSheet 15-8-19'!$A$11:$CN$476,23,FALSE)</f>
        <v>0</v>
      </c>
      <c r="X357" s="3">
        <f>VLOOKUP(A357,'BalanceSheet 15-8-19'!$A$11:$CN$476,24,FALSE)</f>
        <v>0</v>
      </c>
      <c r="Y357" s="3">
        <f>VLOOKUP(A357,'BalanceSheet 15-8-19'!$A$11:$CN$476,25,FALSE)</f>
        <v>0</v>
      </c>
      <c r="Z357" s="3">
        <f>VLOOKUP(A357,'BalanceSheet 15-8-19'!$A$11:$CN$476,26,FALSE)</f>
        <v>0</v>
      </c>
      <c r="AA357" s="3">
        <f>VLOOKUP(A357,'BalanceSheet 15-8-19'!$A$11:$CN$476,27,FALSE)</f>
        <v>0</v>
      </c>
      <c r="AB357" s="3">
        <f>VLOOKUP(A357,'BalanceSheet 15-8-19'!$A$11:$CN$476,28,FALSE)</f>
        <v>0</v>
      </c>
      <c r="AC357" s="3">
        <f>VLOOKUP(A357,'BalanceSheet 15-8-19'!$A$11:$CN$476,29,FALSE)</f>
        <v>0</v>
      </c>
      <c r="AD357" s="3">
        <f>VLOOKUP(A357,'BalanceSheet 15-8-19'!$A$11:$CN$476,30,FALSE)</f>
        <v>0</v>
      </c>
      <c r="AE357" s="3">
        <f>VLOOKUP(A357,'BalanceSheet 15-8-19'!$A$11:$CN$476,31,FALSE)</f>
        <v>0</v>
      </c>
      <c r="AF357" s="3">
        <f>VLOOKUP(A357,'BalanceSheet 15-8-19'!$A$11:$CN$476,32,FALSE)</f>
        <v>0</v>
      </c>
      <c r="AG357" s="3">
        <f>VLOOKUP(A357,'BalanceSheet 15-8-19'!$A$11:$CN$476,33,FALSE)</f>
        <v>0</v>
      </c>
      <c r="AH357" s="3">
        <f>VLOOKUP(A357,'BalanceSheet 15-8-19'!$A$11:$CN$476,34,FALSE)</f>
        <v>0</v>
      </c>
      <c r="AI357" s="3">
        <f>VLOOKUP(A357,'BalanceSheet 15-8-19'!$A$11:$CN$476,35,FALSE)</f>
        <v>0</v>
      </c>
      <c r="AJ357" s="3">
        <f>VLOOKUP(A357,'BalanceSheet 15-8-19'!$A$11:$CN$476,36,FALSE)</f>
        <v>0</v>
      </c>
      <c r="AK357" s="3">
        <f>VLOOKUP(A357,'BalanceSheet 15-8-19'!$A$11:$CN$476,37,FALSE)</f>
        <v>0</v>
      </c>
      <c r="AL357" s="3">
        <f>VLOOKUP(A357,'BalanceSheet 15-8-19'!$A$11:$CN$476,38,FALSE)</f>
        <v>0</v>
      </c>
      <c r="AM357" s="3">
        <f>VLOOKUP(A357,'BalanceSheet 15-8-19'!$A$11:$CN$476,39,FALSE)</f>
        <v>0</v>
      </c>
      <c r="AN357" s="3">
        <f>VLOOKUP(A357,'BalanceSheet 15-8-19'!$A$11:$CN$476,40,FALSE)</f>
        <v>0</v>
      </c>
      <c r="AO357" s="3">
        <f>VLOOKUP(A357,'BalanceSheet 15-8-19'!$A$11:$CN$476,41,FALSE)</f>
        <v>0</v>
      </c>
      <c r="AP357" s="3">
        <f>VLOOKUP(A357,'BalanceSheet 15-8-19'!$A$11:$CN$476,42,FALSE)</f>
        <v>0</v>
      </c>
      <c r="AQ357" s="3">
        <f>VLOOKUP(A357,'BalanceSheet 15-8-19'!$A$11:$CN$476,43,FALSE)</f>
        <v>0</v>
      </c>
      <c r="AR357" s="3">
        <f>VLOOKUP(A357,'BalanceSheet 15-8-19'!$A$11:$CN$476,44,FALSE)</f>
        <v>0</v>
      </c>
      <c r="AS357" s="3">
        <f>VLOOKUP(A357,'BalanceSheet 15-8-19'!$A$11:$CN$476,45,FALSE)</f>
        <v>0</v>
      </c>
      <c r="AT357" s="3">
        <f>VLOOKUP(A357,'BalanceSheet 15-8-19'!$A$11:$CN$476,46,FALSE)</f>
        <v>0</v>
      </c>
      <c r="AU357" s="3">
        <f>VLOOKUP(A357,'BalanceSheet 15-8-19'!$A$11:$CN$476,47,FALSE)</f>
        <v>0</v>
      </c>
      <c r="AV357" s="3">
        <f>VLOOKUP(A357,'BalanceSheet 15-8-19'!$A$11:$CN$476,48,FALSE)</f>
        <v>0</v>
      </c>
      <c r="AW357" s="3">
        <f>VLOOKUP(A357,'BalanceSheet 15-8-19'!$A$11:$CN$476,49,FALSE)</f>
        <v>0</v>
      </c>
      <c r="AX357" s="3">
        <f>VLOOKUP(A357,'BalanceSheet 15-8-19'!$A$11:$CN$476,50,FALSE)</f>
        <v>0</v>
      </c>
      <c r="AY357" s="3">
        <f>VLOOKUP(A357,'BalanceSheet 15-8-19'!$A$11:$CN$476,51,FALSE)</f>
        <v>0</v>
      </c>
      <c r="AZ357" s="3">
        <f>VLOOKUP(A357,'BalanceSheet 15-8-19'!$A$11:$CN$476,52,FALSE)</f>
        <v>0</v>
      </c>
      <c r="BA357" s="3">
        <f>VLOOKUP(A357,'BalanceSheet 15-8-19'!$A$11:$CN$476,53,FALSE)</f>
        <v>0</v>
      </c>
      <c r="BB357" s="3">
        <f>VLOOKUP(A357,'BalanceSheet 15-8-19'!$A$11:$CN$476,54,FALSE)</f>
        <v>0</v>
      </c>
      <c r="BC357" s="3">
        <f>VLOOKUP(A357,'BalanceSheet 15-8-19'!$A$11:$CN$476,55,FALSE)</f>
        <v>0</v>
      </c>
      <c r="BD357" s="3">
        <f>VLOOKUP(A357,'BalanceSheet 15-8-19'!$A$11:$CN$476,56,FALSE)</f>
        <v>0</v>
      </c>
      <c r="BE357" s="3">
        <f>VLOOKUP(A357,'BalanceSheet 15-8-19'!$A$11:$CN$476,57,FALSE)</f>
        <v>0</v>
      </c>
      <c r="BF357" s="3">
        <f>VLOOKUP(A357,'BalanceSheet 15-8-19'!$A$11:$CN$476,58,FALSE)</f>
        <v>0</v>
      </c>
      <c r="BG357" s="12">
        <f>VLOOKUP(A357,'BalanceSheet 15-8-19'!$A$11:$CN$476,59,FALSE)</f>
        <v>0</v>
      </c>
      <c r="BH357" s="3">
        <f>VLOOKUP(A357,'BalanceSheet 15-8-19'!$A$11:$CN$476,60,FALSE)</f>
        <v>0</v>
      </c>
      <c r="BI357" s="3">
        <f>VLOOKUP(A357,'BalanceSheet 15-8-19'!$A$11:$CN$476,61,FALSE)</f>
        <v>0</v>
      </c>
      <c r="BJ357" s="3">
        <f>VLOOKUP(A357,'BalanceSheet 15-8-19'!$A$11:$CN$476,62,FALSE)</f>
        <v>0</v>
      </c>
      <c r="BK357" s="3"/>
      <c r="BL357" s="3">
        <f>VLOOKUP(A357,'BalanceSheet 15-8-19'!$A$11:$CN$476,64,FALSE)</f>
        <v>0</v>
      </c>
      <c r="BM357" s="3">
        <f>VLOOKUP(A357,'BalanceSheet 15-8-19'!$A$11:$CN$476,65,FALSE)</f>
        <v>0</v>
      </c>
      <c r="BN357" s="3">
        <f>VLOOKUP(A357,'BalanceSheet 15-8-19'!$A$11:$CN$476,66,FALSE)</f>
        <v>0</v>
      </c>
      <c r="BO357" s="3">
        <f>VLOOKUP(A357,'BalanceSheet 15-8-19'!$A$11:$CN$476,67,FALSE)</f>
        <v>0</v>
      </c>
      <c r="BP357" s="3">
        <f>VLOOKUP(A357,'BalanceSheet 15-8-19'!$A$11:$CN$476,68,FALSE)</f>
        <v>0</v>
      </c>
      <c r="BQ357" s="3">
        <f>VLOOKUP(A357,'BalanceSheet 15-8-19'!$A$11:$CN$476,69,FALSE)</f>
        <v>0</v>
      </c>
      <c r="BR357" s="3">
        <f>VLOOKUP(A357,'BalanceSheet 15-8-19'!$A$11:$CN$476,70,FALSE)</f>
        <v>0</v>
      </c>
      <c r="BS357" s="3">
        <f>VLOOKUP(A357,'BalanceSheet 15-8-19'!$A$11:$CN$476,71,FALSE)</f>
        <v>0</v>
      </c>
      <c r="BT357" s="3">
        <f>VLOOKUP(A357,'BalanceSheet 15-8-19'!$A$11:$CN$476,72,FALSE)</f>
        <v>0</v>
      </c>
      <c r="BU357" s="3">
        <f>VLOOKUP(A357,'BalanceSheet 15-8-19'!$A$11:$CN$476,73,FALSE)</f>
        <v>0</v>
      </c>
      <c r="BV357" s="3">
        <f>VLOOKUP(A357,'BalanceSheet 15-8-19'!$A$11:$CN$476,74,FALSE)</f>
        <v>0</v>
      </c>
      <c r="BW357" s="3">
        <f>VLOOKUP(A357,'BalanceSheet 15-8-19'!$A$11:$CN$476,75,FALSE)</f>
        <v>0</v>
      </c>
      <c r="BX357" s="3">
        <f>VLOOKUP(A357,'BalanceSheet 15-8-19'!$A$11:$CN$476,76,FALSE)</f>
        <v>0</v>
      </c>
      <c r="BY357" s="3">
        <f>VLOOKUP(A357,'BalanceSheet 15-8-19'!$A$11:$CN$476,77,FALSE)</f>
        <v>0</v>
      </c>
      <c r="BZ357" s="3">
        <f>VLOOKUP(A357,'BalanceSheet 15-8-19'!$A$11:$CN$476,78,FALSE)</f>
        <v>0</v>
      </c>
      <c r="CA357" s="3">
        <f>VLOOKUP(A357,'BalanceSheet 15-8-19'!$A$11:$CN$476,79,FALSE)</f>
        <v>0</v>
      </c>
      <c r="CB357" s="3">
        <f>VLOOKUP(A357,'BalanceSheet 15-8-19'!$A$11:$CN$476,80,FALSE)</f>
        <v>0</v>
      </c>
      <c r="CC357" s="3">
        <f>VLOOKUP(A357,'BalanceSheet 15-8-19'!$A$11:$CN$476,81,FALSE)</f>
        <v>0</v>
      </c>
      <c r="CD357" s="3">
        <f>VLOOKUP(A357,'BalanceSheet 15-8-19'!$A$11:$CN$476,82,FALSE)</f>
        <v>0</v>
      </c>
      <c r="CE357" s="3">
        <f>VLOOKUP(A357,'BalanceSheet 15-8-19'!$A$11:$CN$476,83,FALSE)</f>
        <v>0</v>
      </c>
      <c r="CF357" s="3">
        <f>VLOOKUP(A357,'BalanceSheet 15-8-19'!$A$11:$CN$476,84,FALSE)</f>
        <v>0</v>
      </c>
      <c r="CG357" s="3">
        <f>VLOOKUP(A357,'BalanceSheet 15-8-19'!$A$11:$CN$476,85,FALSE)</f>
        <v>0</v>
      </c>
      <c r="CH357" s="3">
        <f>VLOOKUP(A357,'BalanceSheet 15-8-19'!$A$11:$CN$476,86,FALSE)</f>
        <v>0</v>
      </c>
      <c r="CI357" s="3">
        <f>VLOOKUP(A357,'BalanceSheet 15-8-19'!$A$11:$CN$476,87,FALSE)</f>
        <v>0</v>
      </c>
      <c r="CJ357" s="3">
        <f>VLOOKUP(A357,'BalanceSheet 15-8-19'!$A$11:$CN$476,88,FALSE)</f>
        <v>0</v>
      </c>
      <c r="CK357" s="3">
        <f>VLOOKUP(A357,'BalanceSheet 15-8-19'!$A$11:$CN$476,89,FALSE)</f>
        <v>0</v>
      </c>
      <c r="CL357" s="3">
        <f>VLOOKUP(A357,'BalanceSheet 15-8-19'!$A$11:$CN$476,90,FALSE)</f>
        <v>0</v>
      </c>
      <c r="CM357" s="3">
        <f>VLOOKUP(A357,'BalanceSheet 15-8-19'!$A$11:$CN$476,91,FALSE)</f>
        <v>0</v>
      </c>
      <c r="CN357" s="3">
        <f>VLOOKUP(A357,'BalanceSheet 15-8-19'!$A$11:$CS$476,92,FALSE)</f>
        <v>0</v>
      </c>
      <c r="CO357" s="3">
        <f>VLOOKUP(A357,'BalanceSheet 15-8-19'!$A$11:$CS$476,93,FALSE)</f>
        <v>0</v>
      </c>
      <c r="CP357" s="3">
        <f>VLOOKUP(A357,'BalanceSheet 15-8-19'!$A$11:$CS$476,94,FALSE)</f>
        <v>0</v>
      </c>
      <c r="CQ357" s="3">
        <f>VLOOKUP(A357,'BalanceSheet 15-8-19'!$A$11:$CS$476,95,FALSE)</f>
        <v>0</v>
      </c>
      <c r="CR357" s="3">
        <f>VLOOKUP(A357,'BalanceSheet 15-8-19'!$A$11:$CS$476,96,FALSE)</f>
        <v>0</v>
      </c>
      <c r="CS357" s="3">
        <f t="shared" si="31"/>
        <v>0</v>
      </c>
      <c r="CU357" s="19">
        <f>CS357-('BalanceSheet 15-8-19'!CS357-'BalanceSheet 15-8-19'!CV357-'BalanceSheet 15-8-19'!CW357)</f>
        <v>0</v>
      </c>
      <c r="CW357" s="132">
        <f t="shared" si="32"/>
        <v>0</v>
      </c>
      <c r="CZ357" s="148">
        <f>HLOOKUP(A357,CJE!$I$5:$TV$2054,2050, FALSE)</f>
        <v>0</v>
      </c>
      <c r="DB357" s="148">
        <f t="shared" si="33"/>
        <v>0</v>
      </c>
    </row>
    <row r="358" spans="1:106" x14ac:dyDescent="0.2">
      <c r="A358" s="3" t="str">
        <f>'BalanceSheet 15-8-19'!A358</f>
        <v>300-106-04 - OpenSlate</v>
      </c>
      <c r="B358" s="3">
        <f>VLOOKUP(A358,'BalanceSheet 15-8-19'!$A$11:$CN$476,2,FALSE)</f>
        <v>0</v>
      </c>
      <c r="C358" s="3">
        <f>VLOOKUP(A358,'BalanceSheet 15-8-19'!$A$11:$CN$476,3,FALSE)</f>
        <v>0</v>
      </c>
      <c r="D358" s="3">
        <f>VLOOKUP(A358,'BalanceSheet 15-8-19'!$A$11:$CN$476,4,FALSE)</f>
        <v>0</v>
      </c>
      <c r="E358" s="3">
        <f>VLOOKUP(A358,'BalanceSheet 15-8-19'!$A$11:$CN$476,5,FALSE)</f>
        <v>0</v>
      </c>
      <c r="F358" s="3">
        <f>VLOOKUP(A358,'BalanceSheet 15-8-19'!$A$11:$CN$476,6,FALSE)</f>
        <v>0</v>
      </c>
      <c r="G358" s="3">
        <f>VLOOKUP(A358,'BalanceSheet 15-8-19'!$A$11:$CN$476,7,FALSE)</f>
        <v>0</v>
      </c>
      <c r="H358" s="3">
        <f>VLOOKUP(A358,'BalanceSheet 15-8-19'!$A$11:$CN$476,8,FALSE)</f>
        <v>0</v>
      </c>
      <c r="I358" s="3">
        <f>VLOOKUP(A358,'BalanceSheet 15-8-19'!$A$11:$CN$476,9,FALSE)</f>
        <v>0</v>
      </c>
      <c r="J358" s="3"/>
      <c r="K358" s="3">
        <f>VLOOKUP(A358,'BalanceSheet 15-8-19'!$A$11:$CN$476,11,FALSE)</f>
        <v>0</v>
      </c>
      <c r="L358" s="3">
        <f>VLOOKUP(A358,'BalanceSheet 15-8-19'!$A$11:$CN$476,12,FALSE)</f>
        <v>0</v>
      </c>
      <c r="M358" s="3">
        <f>VLOOKUP(A358,'BalanceSheet 15-8-19'!$A$11:$CN$476,13,FALSE)</f>
        <v>0</v>
      </c>
      <c r="N358" s="3">
        <f>VLOOKUP(A358,'BalanceSheet 15-8-19'!$A$11:$CN$476,14,FALSE)</f>
        <v>0</v>
      </c>
      <c r="O358" s="3">
        <f>VLOOKUP(A358,'BalanceSheet 15-8-19'!$A$11:$CN$476,15,FALSE)</f>
        <v>0</v>
      </c>
      <c r="P358" s="3">
        <f>VLOOKUP(A358,'BalanceSheet 15-8-19'!$A$11:$CN$476,16,FALSE)</f>
        <v>0</v>
      </c>
      <c r="Q358" s="3">
        <f>VLOOKUP(A358,'BalanceSheet 15-8-19'!$A$11:$CN$476,17,FALSE)</f>
        <v>0</v>
      </c>
      <c r="R358" s="3">
        <f>VLOOKUP(A358,'BalanceSheet 15-8-19'!$A$11:$CN$476,18,FALSE)</f>
        <v>0</v>
      </c>
      <c r="S358" s="3">
        <f>VLOOKUP(A358,'BalanceSheet 15-8-19'!$A$11:$CN$476,19,FALSE)</f>
        <v>0</v>
      </c>
      <c r="T358" s="3">
        <f>VLOOKUP(A358,'BalanceSheet 15-8-19'!$A$11:$CN$476,20,FALSE)</f>
        <v>0</v>
      </c>
      <c r="U358" s="3">
        <f>VLOOKUP(A358,'BalanceSheet 15-8-19'!$A$11:$CN$476,21,FALSE)</f>
        <v>0</v>
      </c>
      <c r="V358" s="3">
        <f>VLOOKUP(A358,'BalanceSheet 15-8-19'!$A$11:$CN$476,22,FALSE)</f>
        <v>0</v>
      </c>
      <c r="W358" s="3">
        <f>VLOOKUP(A358,'BalanceSheet 15-8-19'!$A$11:$CN$476,23,FALSE)</f>
        <v>0</v>
      </c>
      <c r="X358" s="3">
        <f>VLOOKUP(A358,'BalanceSheet 15-8-19'!$A$11:$CN$476,24,FALSE)</f>
        <v>0</v>
      </c>
      <c r="Y358" s="3">
        <f>VLOOKUP(A358,'BalanceSheet 15-8-19'!$A$11:$CN$476,25,FALSE)</f>
        <v>0</v>
      </c>
      <c r="Z358" s="3">
        <f>VLOOKUP(A358,'BalanceSheet 15-8-19'!$A$11:$CN$476,26,FALSE)</f>
        <v>0</v>
      </c>
      <c r="AA358" s="3">
        <f>VLOOKUP(A358,'BalanceSheet 15-8-19'!$A$11:$CN$476,27,FALSE)</f>
        <v>0</v>
      </c>
      <c r="AB358" s="3">
        <f>VLOOKUP(A358,'BalanceSheet 15-8-19'!$A$11:$CN$476,28,FALSE)</f>
        <v>0</v>
      </c>
      <c r="AC358" s="3">
        <f>VLOOKUP(A358,'BalanceSheet 15-8-19'!$A$11:$CN$476,29,FALSE)</f>
        <v>0</v>
      </c>
      <c r="AD358" s="3">
        <f>VLOOKUP(A358,'BalanceSheet 15-8-19'!$A$11:$CN$476,30,FALSE)</f>
        <v>0</v>
      </c>
      <c r="AE358" s="3">
        <f>VLOOKUP(A358,'BalanceSheet 15-8-19'!$A$11:$CN$476,31,FALSE)</f>
        <v>0</v>
      </c>
      <c r="AF358" s="3">
        <f>VLOOKUP(A358,'BalanceSheet 15-8-19'!$A$11:$CN$476,32,FALSE)</f>
        <v>0</v>
      </c>
      <c r="AG358" s="3">
        <f>VLOOKUP(A358,'BalanceSheet 15-8-19'!$A$11:$CN$476,33,FALSE)</f>
        <v>0</v>
      </c>
      <c r="AH358" s="3">
        <f>VLOOKUP(A358,'BalanceSheet 15-8-19'!$A$11:$CN$476,34,FALSE)</f>
        <v>0</v>
      </c>
      <c r="AI358" s="3">
        <f>VLOOKUP(A358,'BalanceSheet 15-8-19'!$A$11:$CN$476,35,FALSE)</f>
        <v>0</v>
      </c>
      <c r="AJ358" s="3">
        <f>VLOOKUP(A358,'BalanceSheet 15-8-19'!$A$11:$CN$476,36,FALSE)</f>
        <v>0</v>
      </c>
      <c r="AK358" s="3">
        <f>VLOOKUP(A358,'BalanceSheet 15-8-19'!$A$11:$CN$476,37,FALSE)</f>
        <v>0</v>
      </c>
      <c r="AL358" s="3">
        <f>VLOOKUP(A358,'BalanceSheet 15-8-19'!$A$11:$CN$476,38,FALSE)</f>
        <v>0</v>
      </c>
      <c r="AM358" s="3">
        <f>VLOOKUP(A358,'BalanceSheet 15-8-19'!$A$11:$CN$476,39,FALSE)</f>
        <v>0</v>
      </c>
      <c r="AN358" s="3">
        <f>VLOOKUP(A358,'BalanceSheet 15-8-19'!$A$11:$CN$476,40,FALSE)</f>
        <v>0</v>
      </c>
      <c r="AO358" s="3">
        <f>VLOOKUP(A358,'BalanceSheet 15-8-19'!$A$11:$CN$476,41,FALSE)</f>
        <v>0</v>
      </c>
      <c r="AP358" s="3">
        <f>VLOOKUP(A358,'BalanceSheet 15-8-19'!$A$11:$CN$476,42,FALSE)</f>
        <v>0</v>
      </c>
      <c r="AQ358" s="3">
        <f>VLOOKUP(A358,'BalanceSheet 15-8-19'!$A$11:$CN$476,43,FALSE)</f>
        <v>0</v>
      </c>
      <c r="AR358" s="3">
        <f>VLOOKUP(A358,'BalanceSheet 15-8-19'!$A$11:$CN$476,44,FALSE)</f>
        <v>0</v>
      </c>
      <c r="AS358" s="3">
        <f>VLOOKUP(A358,'BalanceSheet 15-8-19'!$A$11:$CN$476,45,FALSE)</f>
        <v>0</v>
      </c>
      <c r="AT358" s="3">
        <f>VLOOKUP(A358,'BalanceSheet 15-8-19'!$A$11:$CN$476,46,FALSE)</f>
        <v>0</v>
      </c>
      <c r="AU358" s="3">
        <f>VLOOKUP(A358,'BalanceSheet 15-8-19'!$A$11:$CN$476,47,FALSE)</f>
        <v>0</v>
      </c>
      <c r="AV358" s="3">
        <f>VLOOKUP(A358,'BalanceSheet 15-8-19'!$A$11:$CN$476,48,FALSE)</f>
        <v>0</v>
      </c>
      <c r="AW358" s="3">
        <f>VLOOKUP(A358,'BalanceSheet 15-8-19'!$A$11:$CN$476,49,FALSE)</f>
        <v>0</v>
      </c>
      <c r="AX358" s="3">
        <f>VLOOKUP(A358,'BalanceSheet 15-8-19'!$A$11:$CN$476,50,FALSE)</f>
        <v>0</v>
      </c>
      <c r="AY358" s="3">
        <f>VLOOKUP(A358,'BalanceSheet 15-8-19'!$A$11:$CN$476,51,FALSE)</f>
        <v>0</v>
      </c>
      <c r="AZ358" s="3">
        <f>VLOOKUP(A358,'BalanceSheet 15-8-19'!$A$11:$CN$476,52,FALSE)</f>
        <v>0</v>
      </c>
      <c r="BA358" s="3">
        <f>VLOOKUP(A358,'BalanceSheet 15-8-19'!$A$11:$CN$476,53,FALSE)</f>
        <v>0</v>
      </c>
      <c r="BB358" s="3">
        <f>VLOOKUP(A358,'BalanceSheet 15-8-19'!$A$11:$CN$476,54,FALSE)</f>
        <v>0</v>
      </c>
      <c r="BC358" s="3">
        <f>VLOOKUP(A358,'BalanceSheet 15-8-19'!$A$11:$CN$476,55,FALSE)</f>
        <v>0</v>
      </c>
      <c r="BD358" s="3">
        <f>VLOOKUP(A358,'BalanceSheet 15-8-19'!$A$11:$CN$476,56,FALSE)</f>
        <v>0</v>
      </c>
      <c r="BE358" s="3">
        <f>VLOOKUP(A358,'BalanceSheet 15-8-19'!$A$11:$CN$476,57,FALSE)</f>
        <v>0</v>
      </c>
      <c r="BF358" s="3">
        <f>VLOOKUP(A358,'BalanceSheet 15-8-19'!$A$11:$CN$476,58,FALSE)</f>
        <v>0</v>
      </c>
      <c r="BG358" s="12">
        <f>VLOOKUP(A358,'BalanceSheet 15-8-19'!$A$11:$CN$476,59,FALSE)</f>
        <v>0</v>
      </c>
      <c r="BH358" s="3">
        <f>VLOOKUP(A358,'BalanceSheet 15-8-19'!$A$11:$CN$476,60,FALSE)</f>
        <v>0</v>
      </c>
      <c r="BI358" s="3">
        <f>VLOOKUP(A358,'BalanceSheet 15-8-19'!$A$11:$CN$476,61,FALSE)</f>
        <v>0</v>
      </c>
      <c r="BJ358" s="3">
        <f>VLOOKUP(A358,'BalanceSheet 15-8-19'!$A$11:$CN$476,62,FALSE)</f>
        <v>0</v>
      </c>
      <c r="BK358" s="3"/>
      <c r="BL358" s="3">
        <f>VLOOKUP(A358,'BalanceSheet 15-8-19'!$A$11:$CN$476,64,FALSE)</f>
        <v>0</v>
      </c>
      <c r="BM358" s="3">
        <f>VLOOKUP(A358,'BalanceSheet 15-8-19'!$A$11:$CN$476,65,FALSE)</f>
        <v>0</v>
      </c>
      <c r="BN358" s="3">
        <f>VLOOKUP(A358,'BalanceSheet 15-8-19'!$A$11:$CN$476,66,FALSE)</f>
        <v>0</v>
      </c>
      <c r="BO358" s="3">
        <f>VLOOKUP(A358,'BalanceSheet 15-8-19'!$A$11:$CN$476,67,FALSE)</f>
        <v>0</v>
      </c>
      <c r="BP358" s="3">
        <f>VLOOKUP(A358,'BalanceSheet 15-8-19'!$A$11:$CN$476,68,FALSE)</f>
        <v>0</v>
      </c>
      <c r="BQ358" s="3">
        <f>VLOOKUP(A358,'BalanceSheet 15-8-19'!$A$11:$CN$476,69,FALSE)</f>
        <v>0</v>
      </c>
      <c r="BR358" s="3">
        <f>VLOOKUP(A358,'BalanceSheet 15-8-19'!$A$11:$CN$476,70,FALSE)</f>
        <v>0</v>
      </c>
      <c r="BS358" s="3">
        <f>VLOOKUP(A358,'BalanceSheet 15-8-19'!$A$11:$CN$476,71,FALSE)</f>
        <v>0</v>
      </c>
      <c r="BT358" s="3">
        <f>VLOOKUP(A358,'BalanceSheet 15-8-19'!$A$11:$CN$476,72,FALSE)</f>
        <v>0</v>
      </c>
      <c r="BU358" s="3">
        <f>VLOOKUP(A358,'BalanceSheet 15-8-19'!$A$11:$CN$476,73,FALSE)</f>
        <v>0</v>
      </c>
      <c r="BV358" s="3">
        <f>VLOOKUP(A358,'BalanceSheet 15-8-19'!$A$11:$CN$476,74,FALSE)</f>
        <v>0</v>
      </c>
      <c r="BW358" s="3">
        <f>VLOOKUP(A358,'BalanceSheet 15-8-19'!$A$11:$CN$476,75,FALSE)</f>
        <v>0</v>
      </c>
      <c r="BX358" s="3">
        <f>VLOOKUP(A358,'BalanceSheet 15-8-19'!$A$11:$CN$476,76,FALSE)</f>
        <v>0</v>
      </c>
      <c r="BY358" s="3">
        <f>VLOOKUP(A358,'BalanceSheet 15-8-19'!$A$11:$CN$476,77,FALSE)</f>
        <v>0</v>
      </c>
      <c r="BZ358" s="3">
        <f>VLOOKUP(A358,'BalanceSheet 15-8-19'!$A$11:$CN$476,78,FALSE)</f>
        <v>0</v>
      </c>
      <c r="CA358" s="3">
        <f>VLOOKUP(A358,'BalanceSheet 15-8-19'!$A$11:$CN$476,79,FALSE)</f>
        <v>0</v>
      </c>
      <c r="CB358" s="3">
        <f>VLOOKUP(A358,'BalanceSheet 15-8-19'!$A$11:$CN$476,80,FALSE)</f>
        <v>0</v>
      </c>
      <c r="CC358" s="3">
        <f>VLOOKUP(A358,'BalanceSheet 15-8-19'!$A$11:$CN$476,81,FALSE)</f>
        <v>0</v>
      </c>
      <c r="CD358" s="3">
        <f>VLOOKUP(A358,'BalanceSheet 15-8-19'!$A$11:$CN$476,82,FALSE)</f>
        <v>0</v>
      </c>
      <c r="CE358" s="3">
        <f>VLOOKUP(A358,'BalanceSheet 15-8-19'!$A$11:$CN$476,83,FALSE)</f>
        <v>0</v>
      </c>
      <c r="CF358" s="3">
        <f>VLOOKUP(A358,'BalanceSheet 15-8-19'!$A$11:$CN$476,84,FALSE)</f>
        <v>0</v>
      </c>
      <c r="CG358" s="3">
        <f>VLOOKUP(A358,'BalanceSheet 15-8-19'!$A$11:$CN$476,85,FALSE)</f>
        <v>0</v>
      </c>
      <c r="CH358" s="3">
        <f>VLOOKUP(A358,'BalanceSheet 15-8-19'!$A$11:$CN$476,86,FALSE)</f>
        <v>0</v>
      </c>
      <c r="CI358" s="3">
        <f>VLOOKUP(A358,'BalanceSheet 15-8-19'!$A$11:$CN$476,87,FALSE)</f>
        <v>0</v>
      </c>
      <c r="CJ358" s="3">
        <f>VLOOKUP(A358,'BalanceSheet 15-8-19'!$A$11:$CN$476,88,FALSE)</f>
        <v>0</v>
      </c>
      <c r="CK358" s="3">
        <f>VLOOKUP(A358,'BalanceSheet 15-8-19'!$A$11:$CN$476,89,FALSE)</f>
        <v>0</v>
      </c>
      <c r="CL358" s="3">
        <f>VLOOKUP(A358,'BalanceSheet 15-8-19'!$A$11:$CN$476,90,FALSE)</f>
        <v>0</v>
      </c>
      <c r="CM358" s="3">
        <f>VLOOKUP(A358,'BalanceSheet 15-8-19'!$A$11:$CN$476,91,FALSE)</f>
        <v>0</v>
      </c>
      <c r="CN358" s="3">
        <f>VLOOKUP(A358,'BalanceSheet 15-8-19'!$A$11:$CS$476,92,FALSE)</f>
        <v>0</v>
      </c>
      <c r="CO358" s="3">
        <f>VLOOKUP(A358,'BalanceSheet 15-8-19'!$A$11:$CS$476,93,FALSE)</f>
        <v>0</v>
      </c>
      <c r="CP358" s="3">
        <f>VLOOKUP(A358,'BalanceSheet 15-8-19'!$A$11:$CS$476,94,FALSE)</f>
        <v>0</v>
      </c>
      <c r="CQ358" s="3">
        <f>VLOOKUP(A358,'BalanceSheet 15-8-19'!$A$11:$CS$476,95,FALSE)</f>
        <v>0</v>
      </c>
      <c r="CR358" s="3">
        <f>VLOOKUP(A358,'BalanceSheet 15-8-19'!$A$11:$CS$476,96,FALSE)</f>
        <v>0</v>
      </c>
      <c r="CS358" s="3">
        <f t="shared" si="31"/>
        <v>0</v>
      </c>
      <c r="CU358" s="19">
        <f>CS358-('BalanceSheet 15-8-19'!CS358-'BalanceSheet 15-8-19'!CV358-'BalanceSheet 15-8-19'!CW358)</f>
        <v>0</v>
      </c>
      <c r="CW358" s="132">
        <f t="shared" si="32"/>
        <v>0</v>
      </c>
      <c r="CZ358" s="148">
        <f>HLOOKUP(A358,CJE!$I$5:$TV$2054,2050, FALSE)</f>
        <v>0</v>
      </c>
      <c r="DB358" s="148">
        <f t="shared" si="33"/>
        <v>0</v>
      </c>
    </row>
    <row r="359" spans="1:106" x14ac:dyDescent="0.2">
      <c r="A359" s="3" t="str">
        <f>'BalanceSheet 15-8-19'!A359</f>
        <v>300-106-05 - Beenext 2</v>
      </c>
      <c r="B359" s="3">
        <f>VLOOKUP(A359,'BalanceSheet 15-8-19'!$A$11:$CN$476,2,FALSE)</f>
        <v>0</v>
      </c>
      <c r="C359" s="3">
        <f>VLOOKUP(A359,'BalanceSheet 15-8-19'!$A$11:$CN$476,3,FALSE)</f>
        <v>0</v>
      </c>
      <c r="D359" s="3">
        <f>VLOOKUP(A359,'BalanceSheet 15-8-19'!$A$11:$CN$476,4,FALSE)</f>
        <v>0</v>
      </c>
      <c r="E359" s="3">
        <f>VLOOKUP(A359,'BalanceSheet 15-8-19'!$A$11:$CN$476,5,FALSE)</f>
        <v>0</v>
      </c>
      <c r="F359" s="3">
        <f>VLOOKUP(A359,'BalanceSheet 15-8-19'!$A$11:$CN$476,6,FALSE)</f>
        <v>0</v>
      </c>
      <c r="G359" s="3">
        <f>VLOOKUP(A359,'BalanceSheet 15-8-19'!$A$11:$CN$476,7,FALSE)</f>
        <v>0</v>
      </c>
      <c r="H359" s="3">
        <f>VLOOKUP(A359,'BalanceSheet 15-8-19'!$A$11:$CN$476,8,FALSE)</f>
        <v>0</v>
      </c>
      <c r="I359" s="3">
        <f>VLOOKUP(A359,'BalanceSheet 15-8-19'!$A$11:$CN$476,9,FALSE)</f>
        <v>0</v>
      </c>
      <c r="J359" s="3"/>
      <c r="K359" s="3">
        <f>VLOOKUP(A359,'BalanceSheet 15-8-19'!$A$11:$CN$476,11,FALSE)</f>
        <v>0</v>
      </c>
      <c r="L359" s="3">
        <f>VLOOKUP(A359,'BalanceSheet 15-8-19'!$A$11:$CN$476,12,FALSE)</f>
        <v>0</v>
      </c>
      <c r="M359" s="3">
        <f>VLOOKUP(A359,'BalanceSheet 15-8-19'!$A$11:$CN$476,13,FALSE)</f>
        <v>0</v>
      </c>
      <c r="N359" s="3">
        <f>VLOOKUP(A359,'BalanceSheet 15-8-19'!$A$11:$CN$476,14,FALSE)</f>
        <v>0</v>
      </c>
      <c r="O359" s="3">
        <f>VLOOKUP(A359,'BalanceSheet 15-8-19'!$A$11:$CN$476,15,FALSE)</f>
        <v>0</v>
      </c>
      <c r="P359" s="3">
        <f>VLOOKUP(A359,'BalanceSheet 15-8-19'!$A$11:$CN$476,16,FALSE)</f>
        <v>0</v>
      </c>
      <c r="Q359" s="3">
        <f>VLOOKUP(A359,'BalanceSheet 15-8-19'!$A$11:$CN$476,17,FALSE)</f>
        <v>0</v>
      </c>
      <c r="R359" s="3">
        <f>VLOOKUP(A359,'BalanceSheet 15-8-19'!$A$11:$CN$476,18,FALSE)</f>
        <v>0</v>
      </c>
      <c r="S359" s="3">
        <f>VLOOKUP(A359,'BalanceSheet 15-8-19'!$A$11:$CN$476,19,FALSE)</f>
        <v>0</v>
      </c>
      <c r="T359" s="3">
        <f>VLOOKUP(A359,'BalanceSheet 15-8-19'!$A$11:$CN$476,20,FALSE)</f>
        <v>0</v>
      </c>
      <c r="U359" s="3">
        <f>VLOOKUP(A359,'BalanceSheet 15-8-19'!$A$11:$CN$476,21,FALSE)</f>
        <v>0</v>
      </c>
      <c r="V359" s="3">
        <f>VLOOKUP(A359,'BalanceSheet 15-8-19'!$A$11:$CN$476,22,FALSE)</f>
        <v>0</v>
      </c>
      <c r="W359" s="3">
        <f>VLOOKUP(A359,'BalanceSheet 15-8-19'!$A$11:$CN$476,23,FALSE)</f>
        <v>0</v>
      </c>
      <c r="X359" s="3">
        <f>VLOOKUP(A359,'BalanceSheet 15-8-19'!$A$11:$CN$476,24,FALSE)</f>
        <v>0</v>
      </c>
      <c r="Y359" s="3">
        <f>VLOOKUP(A359,'BalanceSheet 15-8-19'!$A$11:$CN$476,25,FALSE)</f>
        <v>0</v>
      </c>
      <c r="Z359" s="3">
        <f>VLOOKUP(A359,'BalanceSheet 15-8-19'!$A$11:$CN$476,26,FALSE)</f>
        <v>0</v>
      </c>
      <c r="AA359" s="3">
        <f>VLOOKUP(A359,'BalanceSheet 15-8-19'!$A$11:$CN$476,27,FALSE)</f>
        <v>0</v>
      </c>
      <c r="AB359" s="3">
        <f>VLOOKUP(A359,'BalanceSheet 15-8-19'!$A$11:$CN$476,28,FALSE)</f>
        <v>0</v>
      </c>
      <c r="AC359" s="3">
        <f>VLOOKUP(A359,'BalanceSheet 15-8-19'!$A$11:$CN$476,29,FALSE)</f>
        <v>0</v>
      </c>
      <c r="AD359" s="3">
        <f>VLOOKUP(A359,'BalanceSheet 15-8-19'!$A$11:$CN$476,30,FALSE)</f>
        <v>0</v>
      </c>
      <c r="AE359" s="3">
        <f>VLOOKUP(A359,'BalanceSheet 15-8-19'!$A$11:$CN$476,31,FALSE)</f>
        <v>0</v>
      </c>
      <c r="AF359" s="3">
        <f>VLOOKUP(A359,'BalanceSheet 15-8-19'!$A$11:$CN$476,32,FALSE)</f>
        <v>0</v>
      </c>
      <c r="AG359" s="3">
        <f>VLOOKUP(A359,'BalanceSheet 15-8-19'!$A$11:$CN$476,33,FALSE)</f>
        <v>0</v>
      </c>
      <c r="AH359" s="3">
        <f>VLOOKUP(A359,'BalanceSheet 15-8-19'!$A$11:$CN$476,34,FALSE)</f>
        <v>0</v>
      </c>
      <c r="AI359" s="3">
        <f>VLOOKUP(A359,'BalanceSheet 15-8-19'!$A$11:$CN$476,35,FALSE)</f>
        <v>0</v>
      </c>
      <c r="AJ359" s="3">
        <f>VLOOKUP(A359,'BalanceSheet 15-8-19'!$A$11:$CN$476,36,FALSE)</f>
        <v>0</v>
      </c>
      <c r="AK359" s="3">
        <f>VLOOKUP(A359,'BalanceSheet 15-8-19'!$A$11:$CN$476,37,FALSE)</f>
        <v>0</v>
      </c>
      <c r="AL359" s="3">
        <f>VLOOKUP(A359,'BalanceSheet 15-8-19'!$A$11:$CN$476,38,FALSE)</f>
        <v>0</v>
      </c>
      <c r="AM359" s="3">
        <f>VLOOKUP(A359,'BalanceSheet 15-8-19'!$A$11:$CN$476,39,FALSE)</f>
        <v>0</v>
      </c>
      <c r="AN359" s="3">
        <f>VLOOKUP(A359,'BalanceSheet 15-8-19'!$A$11:$CN$476,40,FALSE)</f>
        <v>0</v>
      </c>
      <c r="AO359" s="3">
        <f>VLOOKUP(A359,'BalanceSheet 15-8-19'!$A$11:$CN$476,41,FALSE)</f>
        <v>0</v>
      </c>
      <c r="AP359" s="3">
        <f>VLOOKUP(A359,'BalanceSheet 15-8-19'!$A$11:$CN$476,42,FALSE)</f>
        <v>0</v>
      </c>
      <c r="AQ359" s="3">
        <f>VLOOKUP(A359,'BalanceSheet 15-8-19'!$A$11:$CN$476,43,FALSE)</f>
        <v>0</v>
      </c>
      <c r="AR359" s="3">
        <f>VLOOKUP(A359,'BalanceSheet 15-8-19'!$A$11:$CN$476,44,FALSE)</f>
        <v>0</v>
      </c>
      <c r="AS359" s="3">
        <f>VLOOKUP(A359,'BalanceSheet 15-8-19'!$A$11:$CN$476,45,FALSE)</f>
        <v>0</v>
      </c>
      <c r="AT359" s="3">
        <f>VLOOKUP(A359,'BalanceSheet 15-8-19'!$A$11:$CN$476,46,FALSE)</f>
        <v>0</v>
      </c>
      <c r="AU359" s="3">
        <f>VLOOKUP(A359,'BalanceSheet 15-8-19'!$A$11:$CN$476,47,FALSE)</f>
        <v>0</v>
      </c>
      <c r="AV359" s="3">
        <f>VLOOKUP(A359,'BalanceSheet 15-8-19'!$A$11:$CN$476,48,FALSE)</f>
        <v>0</v>
      </c>
      <c r="AW359" s="3">
        <f>VLOOKUP(A359,'BalanceSheet 15-8-19'!$A$11:$CN$476,49,FALSE)</f>
        <v>0</v>
      </c>
      <c r="AX359" s="3">
        <f>VLOOKUP(A359,'BalanceSheet 15-8-19'!$A$11:$CN$476,50,FALSE)</f>
        <v>0</v>
      </c>
      <c r="AY359" s="3">
        <f>VLOOKUP(A359,'BalanceSheet 15-8-19'!$A$11:$CN$476,51,FALSE)</f>
        <v>0</v>
      </c>
      <c r="AZ359" s="3">
        <f>VLOOKUP(A359,'BalanceSheet 15-8-19'!$A$11:$CN$476,52,FALSE)</f>
        <v>0</v>
      </c>
      <c r="BA359" s="3">
        <f>VLOOKUP(A359,'BalanceSheet 15-8-19'!$A$11:$CN$476,53,FALSE)</f>
        <v>0</v>
      </c>
      <c r="BB359" s="3">
        <f>VLOOKUP(A359,'BalanceSheet 15-8-19'!$A$11:$CN$476,54,FALSE)</f>
        <v>0</v>
      </c>
      <c r="BC359" s="3">
        <f>VLOOKUP(A359,'BalanceSheet 15-8-19'!$A$11:$CN$476,55,FALSE)</f>
        <v>0</v>
      </c>
      <c r="BD359" s="3">
        <f>VLOOKUP(A359,'BalanceSheet 15-8-19'!$A$11:$CN$476,56,FALSE)</f>
        <v>0</v>
      </c>
      <c r="BE359" s="3">
        <f>VLOOKUP(A359,'BalanceSheet 15-8-19'!$A$11:$CN$476,57,FALSE)</f>
        <v>0</v>
      </c>
      <c r="BF359" s="3">
        <f>VLOOKUP(A359,'BalanceSheet 15-8-19'!$A$11:$CN$476,58,FALSE)</f>
        <v>0</v>
      </c>
      <c r="BG359" s="12">
        <f>VLOOKUP(A359,'BalanceSheet 15-8-19'!$A$11:$CN$476,59,FALSE)</f>
        <v>0</v>
      </c>
      <c r="BH359" s="3">
        <f>VLOOKUP(A359,'BalanceSheet 15-8-19'!$A$11:$CN$476,60,FALSE)</f>
        <v>0</v>
      </c>
      <c r="BI359" s="3">
        <f>VLOOKUP(A359,'BalanceSheet 15-8-19'!$A$11:$CN$476,61,FALSE)</f>
        <v>0</v>
      </c>
      <c r="BJ359" s="3">
        <f>VLOOKUP(A359,'BalanceSheet 15-8-19'!$A$11:$CN$476,62,FALSE)</f>
        <v>0</v>
      </c>
      <c r="BK359" s="3"/>
      <c r="BL359" s="3">
        <f>VLOOKUP(A359,'BalanceSheet 15-8-19'!$A$11:$CN$476,64,FALSE)</f>
        <v>0</v>
      </c>
      <c r="BM359" s="3">
        <f>VLOOKUP(A359,'BalanceSheet 15-8-19'!$A$11:$CN$476,65,FALSE)</f>
        <v>0</v>
      </c>
      <c r="BN359" s="3">
        <f>VLOOKUP(A359,'BalanceSheet 15-8-19'!$A$11:$CN$476,66,FALSE)</f>
        <v>0</v>
      </c>
      <c r="BO359" s="3">
        <f>VLOOKUP(A359,'BalanceSheet 15-8-19'!$A$11:$CN$476,67,FALSE)</f>
        <v>0</v>
      </c>
      <c r="BP359" s="3">
        <f>VLOOKUP(A359,'BalanceSheet 15-8-19'!$A$11:$CN$476,68,FALSE)</f>
        <v>0</v>
      </c>
      <c r="BQ359" s="3">
        <f>VLOOKUP(A359,'BalanceSheet 15-8-19'!$A$11:$CN$476,69,FALSE)</f>
        <v>0</v>
      </c>
      <c r="BR359" s="3">
        <f>VLOOKUP(A359,'BalanceSheet 15-8-19'!$A$11:$CN$476,70,FALSE)</f>
        <v>0</v>
      </c>
      <c r="BS359" s="3">
        <f>VLOOKUP(A359,'BalanceSheet 15-8-19'!$A$11:$CN$476,71,FALSE)</f>
        <v>0</v>
      </c>
      <c r="BT359" s="3">
        <f>VLOOKUP(A359,'BalanceSheet 15-8-19'!$A$11:$CN$476,72,FALSE)</f>
        <v>0</v>
      </c>
      <c r="BU359" s="3">
        <f>VLOOKUP(A359,'BalanceSheet 15-8-19'!$A$11:$CN$476,73,FALSE)</f>
        <v>0</v>
      </c>
      <c r="BV359" s="3">
        <f>VLOOKUP(A359,'BalanceSheet 15-8-19'!$A$11:$CN$476,74,FALSE)</f>
        <v>0</v>
      </c>
      <c r="BW359" s="3">
        <f>VLOOKUP(A359,'BalanceSheet 15-8-19'!$A$11:$CN$476,75,FALSE)</f>
        <v>0</v>
      </c>
      <c r="BX359" s="3">
        <f>VLOOKUP(A359,'BalanceSheet 15-8-19'!$A$11:$CN$476,76,FALSE)</f>
        <v>0</v>
      </c>
      <c r="BY359" s="3">
        <f>VLOOKUP(A359,'BalanceSheet 15-8-19'!$A$11:$CN$476,77,FALSE)</f>
        <v>0</v>
      </c>
      <c r="BZ359" s="3">
        <f>VLOOKUP(A359,'BalanceSheet 15-8-19'!$A$11:$CN$476,78,FALSE)</f>
        <v>0</v>
      </c>
      <c r="CA359" s="3">
        <f>VLOOKUP(A359,'BalanceSheet 15-8-19'!$A$11:$CN$476,79,FALSE)</f>
        <v>0</v>
      </c>
      <c r="CB359" s="3">
        <f>VLOOKUP(A359,'BalanceSheet 15-8-19'!$A$11:$CN$476,80,FALSE)</f>
        <v>0</v>
      </c>
      <c r="CC359" s="3">
        <f>VLOOKUP(A359,'BalanceSheet 15-8-19'!$A$11:$CN$476,81,FALSE)</f>
        <v>0</v>
      </c>
      <c r="CD359" s="3">
        <f>VLOOKUP(A359,'BalanceSheet 15-8-19'!$A$11:$CN$476,82,FALSE)</f>
        <v>0</v>
      </c>
      <c r="CE359" s="3">
        <f>VLOOKUP(A359,'BalanceSheet 15-8-19'!$A$11:$CN$476,83,FALSE)</f>
        <v>0</v>
      </c>
      <c r="CF359" s="3">
        <f>VLOOKUP(A359,'BalanceSheet 15-8-19'!$A$11:$CN$476,84,FALSE)</f>
        <v>0</v>
      </c>
      <c r="CG359" s="3">
        <f>VLOOKUP(A359,'BalanceSheet 15-8-19'!$A$11:$CN$476,85,FALSE)</f>
        <v>0</v>
      </c>
      <c r="CH359" s="3">
        <f>VLOOKUP(A359,'BalanceSheet 15-8-19'!$A$11:$CN$476,86,FALSE)</f>
        <v>0</v>
      </c>
      <c r="CI359" s="3">
        <f>VLOOKUP(A359,'BalanceSheet 15-8-19'!$A$11:$CN$476,87,FALSE)</f>
        <v>0</v>
      </c>
      <c r="CJ359" s="3">
        <f>VLOOKUP(A359,'BalanceSheet 15-8-19'!$A$11:$CN$476,88,FALSE)</f>
        <v>0</v>
      </c>
      <c r="CK359" s="3">
        <f>VLOOKUP(A359,'BalanceSheet 15-8-19'!$A$11:$CN$476,89,FALSE)</f>
        <v>0</v>
      </c>
      <c r="CL359" s="3">
        <f>VLOOKUP(A359,'BalanceSheet 15-8-19'!$A$11:$CN$476,90,FALSE)</f>
        <v>0</v>
      </c>
      <c r="CM359" s="3">
        <f>VLOOKUP(A359,'BalanceSheet 15-8-19'!$A$11:$CN$476,91,FALSE)</f>
        <v>0</v>
      </c>
      <c r="CN359" s="3">
        <f>VLOOKUP(A359,'BalanceSheet 15-8-19'!$A$11:$CS$476,92,FALSE)</f>
        <v>0</v>
      </c>
      <c r="CO359" s="3">
        <f>VLOOKUP(A359,'BalanceSheet 15-8-19'!$A$11:$CS$476,93,FALSE)</f>
        <v>0</v>
      </c>
      <c r="CP359" s="3">
        <f>VLOOKUP(A359,'BalanceSheet 15-8-19'!$A$11:$CS$476,94,FALSE)</f>
        <v>0</v>
      </c>
      <c r="CQ359" s="3">
        <f>VLOOKUP(A359,'BalanceSheet 15-8-19'!$A$11:$CS$476,95,FALSE)</f>
        <v>0</v>
      </c>
      <c r="CR359" s="3">
        <f>VLOOKUP(A359,'BalanceSheet 15-8-19'!$A$11:$CS$476,96,FALSE)</f>
        <v>0</v>
      </c>
      <c r="CS359" s="3">
        <f t="shared" si="31"/>
        <v>0</v>
      </c>
      <c r="CU359" s="19">
        <f>CS359-('BalanceSheet 15-8-19'!CS359-'BalanceSheet 15-8-19'!CV359-'BalanceSheet 15-8-19'!CW359)</f>
        <v>0</v>
      </c>
      <c r="CW359" s="132">
        <f t="shared" si="32"/>
        <v>0</v>
      </c>
      <c r="CZ359" s="148">
        <f>HLOOKUP(A359,CJE!$I$5:$TV$2054,2050, FALSE)</f>
        <v>0</v>
      </c>
      <c r="DB359" s="148">
        <f t="shared" si="33"/>
        <v>0</v>
      </c>
    </row>
    <row r="360" spans="1:106" x14ac:dyDescent="0.2">
      <c r="A360" s="3" t="str">
        <f>'BalanceSheet 15-8-19'!A360</f>
        <v>300-106-06 - WI-ZONE INTERNATIONAL</v>
      </c>
      <c r="B360" s="3">
        <f>VLOOKUP(A360,'BalanceSheet 15-8-19'!$A$11:$CN$476,2,FALSE)</f>
        <v>0</v>
      </c>
      <c r="C360" s="3">
        <f>VLOOKUP(A360,'BalanceSheet 15-8-19'!$A$11:$CN$476,3,FALSE)</f>
        <v>0</v>
      </c>
      <c r="D360" s="3">
        <f>VLOOKUP(A360,'BalanceSheet 15-8-19'!$A$11:$CN$476,4,FALSE)</f>
        <v>0</v>
      </c>
      <c r="E360" s="3">
        <f>VLOOKUP(A360,'BalanceSheet 15-8-19'!$A$11:$CN$476,5,FALSE)</f>
        <v>0</v>
      </c>
      <c r="F360" s="3">
        <f>VLOOKUP(A360,'BalanceSheet 15-8-19'!$A$11:$CN$476,6,FALSE)</f>
        <v>0</v>
      </c>
      <c r="G360" s="3">
        <f>VLOOKUP(A360,'BalanceSheet 15-8-19'!$A$11:$CN$476,7,FALSE)</f>
        <v>0</v>
      </c>
      <c r="H360" s="3">
        <f>VLOOKUP(A360,'BalanceSheet 15-8-19'!$A$11:$CN$476,8,FALSE)</f>
        <v>0</v>
      </c>
      <c r="I360" s="3">
        <f>VLOOKUP(A360,'BalanceSheet 15-8-19'!$A$11:$CN$476,9,FALSE)</f>
        <v>0</v>
      </c>
      <c r="J360" s="3"/>
      <c r="K360" s="3">
        <f>VLOOKUP(A360,'BalanceSheet 15-8-19'!$A$11:$CN$476,11,FALSE)</f>
        <v>0</v>
      </c>
      <c r="L360" s="3">
        <f>VLOOKUP(A360,'BalanceSheet 15-8-19'!$A$11:$CN$476,12,FALSE)</f>
        <v>0</v>
      </c>
      <c r="M360" s="3">
        <f>VLOOKUP(A360,'BalanceSheet 15-8-19'!$A$11:$CN$476,13,FALSE)</f>
        <v>0</v>
      </c>
      <c r="N360" s="3">
        <f>VLOOKUP(A360,'BalanceSheet 15-8-19'!$A$11:$CN$476,14,FALSE)</f>
        <v>0</v>
      </c>
      <c r="O360" s="3">
        <f>VLOOKUP(A360,'BalanceSheet 15-8-19'!$A$11:$CN$476,15,FALSE)</f>
        <v>0</v>
      </c>
      <c r="P360" s="3">
        <f>VLOOKUP(A360,'BalanceSheet 15-8-19'!$A$11:$CN$476,16,FALSE)</f>
        <v>0</v>
      </c>
      <c r="Q360" s="3">
        <f>VLOOKUP(A360,'BalanceSheet 15-8-19'!$A$11:$CN$476,17,FALSE)</f>
        <v>0</v>
      </c>
      <c r="R360" s="3">
        <f>VLOOKUP(A360,'BalanceSheet 15-8-19'!$A$11:$CN$476,18,FALSE)</f>
        <v>0</v>
      </c>
      <c r="S360" s="3">
        <f>VLOOKUP(A360,'BalanceSheet 15-8-19'!$A$11:$CN$476,19,FALSE)</f>
        <v>0</v>
      </c>
      <c r="T360" s="3">
        <f>VLOOKUP(A360,'BalanceSheet 15-8-19'!$A$11:$CN$476,20,FALSE)</f>
        <v>0</v>
      </c>
      <c r="U360" s="3">
        <f>VLOOKUP(A360,'BalanceSheet 15-8-19'!$A$11:$CN$476,21,FALSE)</f>
        <v>0</v>
      </c>
      <c r="V360" s="3">
        <f>VLOOKUP(A360,'BalanceSheet 15-8-19'!$A$11:$CN$476,22,FALSE)</f>
        <v>0</v>
      </c>
      <c r="W360" s="3">
        <f>VLOOKUP(A360,'BalanceSheet 15-8-19'!$A$11:$CN$476,23,FALSE)</f>
        <v>0</v>
      </c>
      <c r="X360" s="3">
        <f>VLOOKUP(A360,'BalanceSheet 15-8-19'!$A$11:$CN$476,24,FALSE)</f>
        <v>0</v>
      </c>
      <c r="Y360" s="3">
        <f>VLOOKUP(A360,'BalanceSheet 15-8-19'!$A$11:$CN$476,25,FALSE)</f>
        <v>0</v>
      </c>
      <c r="Z360" s="3">
        <f>VLOOKUP(A360,'BalanceSheet 15-8-19'!$A$11:$CN$476,26,FALSE)</f>
        <v>0</v>
      </c>
      <c r="AA360" s="3">
        <f>VLOOKUP(A360,'BalanceSheet 15-8-19'!$A$11:$CN$476,27,FALSE)</f>
        <v>0</v>
      </c>
      <c r="AB360" s="3">
        <f>VLOOKUP(A360,'BalanceSheet 15-8-19'!$A$11:$CN$476,28,FALSE)</f>
        <v>0</v>
      </c>
      <c r="AC360" s="3">
        <f>VLOOKUP(A360,'BalanceSheet 15-8-19'!$A$11:$CN$476,29,FALSE)</f>
        <v>0</v>
      </c>
      <c r="AD360" s="3">
        <f>VLOOKUP(A360,'BalanceSheet 15-8-19'!$A$11:$CN$476,30,FALSE)</f>
        <v>0</v>
      </c>
      <c r="AE360" s="3">
        <f>VLOOKUP(A360,'BalanceSheet 15-8-19'!$A$11:$CN$476,31,FALSE)</f>
        <v>0</v>
      </c>
      <c r="AF360" s="3">
        <f>VLOOKUP(A360,'BalanceSheet 15-8-19'!$A$11:$CN$476,32,FALSE)</f>
        <v>0</v>
      </c>
      <c r="AG360" s="3">
        <f>VLOOKUP(A360,'BalanceSheet 15-8-19'!$A$11:$CN$476,33,FALSE)</f>
        <v>0</v>
      </c>
      <c r="AH360" s="3">
        <f>VLOOKUP(A360,'BalanceSheet 15-8-19'!$A$11:$CN$476,34,FALSE)</f>
        <v>0</v>
      </c>
      <c r="AI360" s="3">
        <f>VLOOKUP(A360,'BalanceSheet 15-8-19'!$A$11:$CN$476,35,FALSE)</f>
        <v>0</v>
      </c>
      <c r="AJ360" s="3">
        <f>VLOOKUP(A360,'BalanceSheet 15-8-19'!$A$11:$CN$476,36,FALSE)</f>
        <v>0</v>
      </c>
      <c r="AK360" s="3">
        <f>VLOOKUP(A360,'BalanceSheet 15-8-19'!$A$11:$CN$476,37,FALSE)</f>
        <v>0</v>
      </c>
      <c r="AL360" s="3">
        <f>VLOOKUP(A360,'BalanceSheet 15-8-19'!$A$11:$CN$476,38,FALSE)</f>
        <v>0</v>
      </c>
      <c r="AM360" s="3">
        <f>VLOOKUP(A360,'BalanceSheet 15-8-19'!$A$11:$CN$476,39,FALSE)</f>
        <v>0</v>
      </c>
      <c r="AN360" s="3">
        <f>VLOOKUP(A360,'BalanceSheet 15-8-19'!$A$11:$CN$476,40,FALSE)</f>
        <v>0</v>
      </c>
      <c r="AO360" s="3">
        <f>VLOOKUP(A360,'BalanceSheet 15-8-19'!$A$11:$CN$476,41,FALSE)</f>
        <v>0</v>
      </c>
      <c r="AP360" s="3">
        <f>VLOOKUP(A360,'BalanceSheet 15-8-19'!$A$11:$CN$476,42,FALSE)</f>
        <v>0</v>
      </c>
      <c r="AQ360" s="3">
        <f>VLOOKUP(A360,'BalanceSheet 15-8-19'!$A$11:$CN$476,43,FALSE)</f>
        <v>0</v>
      </c>
      <c r="AR360" s="3">
        <f>VLOOKUP(A360,'BalanceSheet 15-8-19'!$A$11:$CN$476,44,FALSE)</f>
        <v>0</v>
      </c>
      <c r="AS360" s="3">
        <f>VLOOKUP(A360,'BalanceSheet 15-8-19'!$A$11:$CN$476,45,FALSE)</f>
        <v>0</v>
      </c>
      <c r="AT360" s="3">
        <f>VLOOKUP(A360,'BalanceSheet 15-8-19'!$A$11:$CN$476,46,FALSE)</f>
        <v>0</v>
      </c>
      <c r="AU360" s="3">
        <f>VLOOKUP(A360,'BalanceSheet 15-8-19'!$A$11:$CN$476,47,FALSE)</f>
        <v>0</v>
      </c>
      <c r="AV360" s="3">
        <f>VLOOKUP(A360,'BalanceSheet 15-8-19'!$A$11:$CN$476,48,FALSE)</f>
        <v>0</v>
      </c>
      <c r="AW360" s="3">
        <f>VLOOKUP(A360,'BalanceSheet 15-8-19'!$A$11:$CN$476,49,FALSE)</f>
        <v>0</v>
      </c>
      <c r="AX360" s="3">
        <f>VLOOKUP(A360,'BalanceSheet 15-8-19'!$A$11:$CN$476,50,FALSE)</f>
        <v>0</v>
      </c>
      <c r="AY360" s="3">
        <f>VLOOKUP(A360,'BalanceSheet 15-8-19'!$A$11:$CN$476,51,FALSE)</f>
        <v>0</v>
      </c>
      <c r="AZ360" s="3">
        <f>VLOOKUP(A360,'BalanceSheet 15-8-19'!$A$11:$CN$476,52,FALSE)</f>
        <v>0</v>
      </c>
      <c r="BA360" s="3">
        <f>VLOOKUP(A360,'BalanceSheet 15-8-19'!$A$11:$CN$476,53,FALSE)</f>
        <v>0</v>
      </c>
      <c r="BB360" s="3">
        <f>VLOOKUP(A360,'BalanceSheet 15-8-19'!$A$11:$CN$476,54,FALSE)</f>
        <v>0</v>
      </c>
      <c r="BC360" s="3">
        <f>VLOOKUP(A360,'BalanceSheet 15-8-19'!$A$11:$CN$476,55,FALSE)</f>
        <v>0</v>
      </c>
      <c r="BD360" s="3">
        <f>VLOOKUP(A360,'BalanceSheet 15-8-19'!$A$11:$CN$476,56,FALSE)</f>
        <v>0</v>
      </c>
      <c r="BE360" s="3">
        <f>VLOOKUP(A360,'BalanceSheet 15-8-19'!$A$11:$CN$476,57,FALSE)</f>
        <v>0</v>
      </c>
      <c r="BF360" s="3">
        <f>VLOOKUP(A360,'BalanceSheet 15-8-19'!$A$11:$CN$476,58,FALSE)</f>
        <v>0</v>
      </c>
      <c r="BG360" s="12">
        <f>VLOOKUP(A360,'BalanceSheet 15-8-19'!$A$11:$CN$476,59,FALSE)</f>
        <v>0</v>
      </c>
      <c r="BH360" s="3">
        <f>VLOOKUP(A360,'BalanceSheet 15-8-19'!$A$11:$CN$476,60,FALSE)</f>
        <v>0</v>
      </c>
      <c r="BI360" s="3">
        <f>VLOOKUP(A360,'BalanceSheet 15-8-19'!$A$11:$CN$476,61,FALSE)</f>
        <v>0</v>
      </c>
      <c r="BJ360" s="3">
        <f>VLOOKUP(A360,'BalanceSheet 15-8-19'!$A$11:$CN$476,62,FALSE)</f>
        <v>0</v>
      </c>
      <c r="BK360" s="3"/>
      <c r="BL360" s="3">
        <f>VLOOKUP(A360,'BalanceSheet 15-8-19'!$A$11:$CN$476,64,FALSE)</f>
        <v>0</v>
      </c>
      <c r="BM360" s="3">
        <f>VLOOKUP(A360,'BalanceSheet 15-8-19'!$A$11:$CN$476,65,FALSE)</f>
        <v>0</v>
      </c>
      <c r="BN360" s="3">
        <f>VLOOKUP(A360,'BalanceSheet 15-8-19'!$A$11:$CN$476,66,FALSE)</f>
        <v>0</v>
      </c>
      <c r="BO360" s="3">
        <f>VLOOKUP(A360,'BalanceSheet 15-8-19'!$A$11:$CN$476,67,FALSE)</f>
        <v>0</v>
      </c>
      <c r="BP360" s="3">
        <f>VLOOKUP(A360,'BalanceSheet 15-8-19'!$A$11:$CN$476,68,FALSE)</f>
        <v>0</v>
      </c>
      <c r="BQ360" s="3">
        <f>VLOOKUP(A360,'BalanceSheet 15-8-19'!$A$11:$CN$476,69,FALSE)</f>
        <v>0</v>
      </c>
      <c r="BR360" s="3">
        <f>VLOOKUP(A360,'BalanceSheet 15-8-19'!$A$11:$CN$476,70,FALSE)</f>
        <v>0</v>
      </c>
      <c r="BS360" s="3">
        <f>VLOOKUP(A360,'BalanceSheet 15-8-19'!$A$11:$CN$476,71,FALSE)</f>
        <v>0</v>
      </c>
      <c r="BT360" s="3">
        <f>VLOOKUP(A360,'BalanceSheet 15-8-19'!$A$11:$CN$476,72,FALSE)</f>
        <v>0</v>
      </c>
      <c r="BU360" s="3">
        <f>VLOOKUP(A360,'BalanceSheet 15-8-19'!$A$11:$CN$476,73,FALSE)</f>
        <v>0</v>
      </c>
      <c r="BV360" s="3">
        <f>VLOOKUP(A360,'BalanceSheet 15-8-19'!$A$11:$CN$476,74,FALSE)</f>
        <v>0</v>
      </c>
      <c r="BW360" s="3">
        <f>VLOOKUP(A360,'BalanceSheet 15-8-19'!$A$11:$CN$476,75,FALSE)</f>
        <v>0</v>
      </c>
      <c r="BX360" s="3">
        <f>VLOOKUP(A360,'BalanceSheet 15-8-19'!$A$11:$CN$476,76,FALSE)</f>
        <v>0</v>
      </c>
      <c r="BY360" s="3">
        <f>VLOOKUP(A360,'BalanceSheet 15-8-19'!$A$11:$CN$476,77,FALSE)</f>
        <v>0</v>
      </c>
      <c r="BZ360" s="3">
        <f>VLOOKUP(A360,'BalanceSheet 15-8-19'!$A$11:$CN$476,78,FALSE)</f>
        <v>0</v>
      </c>
      <c r="CA360" s="3">
        <f>VLOOKUP(A360,'BalanceSheet 15-8-19'!$A$11:$CN$476,79,FALSE)</f>
        <v>0</v>
      </c>
      <c r="CB360" s="3">
        <f>VLOOKUP(A360,'BalanceSheet 15-8-19'!$A$11:$CN$476,80,FALSE)</f>
        <v>0</v>
      </c>
      <c r="CC360" s="3">
        <f>VLOOKUP(A360,'BalanceSheet 15-8-19'!$A$11:$CN$476,81,FALSE)</f>
        <v>0</v>
      </c>
      <c r="CD360" s="3">
        <f>VLOOKUP(A360,'BalanceSheet 15-8-19'!$A$11:$CN$476,82,FALSE)</f>
        <v>0</v>
      </c>
      <c r="CE360" s="3">
        <f>VLOOKUP(A360,'BalanceSheet 15-8-19'!$A$11:$CN$476,83,FALSE)</f>
        <v>0</v>
      </c>
      <c r="CF360" s="3">
        <f>VLOOKUP(A360,'BalanceSheet 15-8-19'!$A$11:$CN$476,84,FALSE)</f>
        <v>0</v>
      </c>
      <c r="CG360" s="3">
        <f>VLOOKUP(A360,'BalanceSheet 15-8-19'!$A$11:$CN$476,85,FALSE)</f>
        <v>0</v>
      </c>
      <c r="CH360" s="3">
        <f>VLOOKUP(A360,'BalanceSheet 15-8-19'!$A$11:$CN$476,86,FALSE)</f>
        <v>0</v>
      </c>
      <c r="CI360" s="3">
        <f>VLOOKUP(A360,'BalanceSheet 15-8-19'!$A$11:$CN$476,87,FALSE)</f>
        <v>0</v>
      </c>
      <c r="CJ360" s="3">
        <f>VLOOKUP(A360,'BalanceSheet 15-8-19'!$A$11:$CN$476,88,FALSE)</f>
        <v>0</v>
      </c>
      <c r="CK360" s="3">
        <f>VLOOKUP(A360,'BalanceSheet 15-8-19'!$A$11:$CN$476,89,FALSE)</f>
        <v>0</v>
      </c>
      <c r="CL360" s="3">
        <f>VLOOKUP(A360,'BalanceSheet 15-8-19'!$A$11:$CN$476,90,FALSE)</f>
        <v>0</v>
      </c>
      <c r="CM360" s="3">
        <f>VLOOKUP(A360,'BalanceSheet 15-8-19'!$A$11:$CN$476,91,FALSE)</f>
        <v>0</v>
      </c>
      <c r="CN360" s="3">
        <f>VLOOKUP(A360,'BalanceSheet 15-8-19'!$A$11:$CS$476,92,FALSE)</f>
        <v>0</v>
      </c>
      <c r="CO360" s="3">
        <f>VLOOKUP(A360,'BalanceSheet 15-8-19'!$A$11:$CS$476,93,FALSE)</f>
        <v>0</v>
      </c>
      <c r="CP360" s="3">
        <f>VLOOKUP(A360,'BalanceSheet 15-8-19'!$A$11:$CS$476,94,FALSE)</f>
        <v>0</v>
      </c>
      <c r="CQ360" s="3">
        <f>VLOOKUP(A360,'BalanceSheet 15-8-19'!$A$11:$CS$476,95,FALSE)</f>
        <v>0</v>
      </c>
      <c r="CR360" s="3">
        <f>VLOOKUP(A360,'BalanceSheet 15-8-19'!$A$11:$CS$476,96,FALSE)</f>
        <v>0</v>
      </c>
      <c r="CS360" s="3">
        <f t="shared" si="31"/>
        <v>0</v>
      </c>
      <c r="CU360" s="19">
        <f>CS360-('BalanceSheet 15-8-19'!CS360-'BalanceSheet 15-8-19'!CV360-'BalanceSheet 15-8-19'!CW360)</f>
        <v>0</v>
      </c>
      <c r="CW360" s="132">
        <f t="shared" si="32"/>
        <v>0</v>
      </c>
      <c r="CZ360" s="148">
        <f>HLOOKUP(A360,CJE!$I$5:$TV$2054,2050, FALSE)</f>
        <v>0</v>
      </c>
      <c r="DB360" s="148">
        <f t="shared" si="33"/>
        <v>0</v>
      </c>
    </row>
    <row r="361" spans="1:106" x14ac:dyDescent="0.2">
      <c r="A361" s="4" t="str">
        <f>'BalanceSheet 15-8-19'!A361</f>
        <v>Total - 300-106 - Investments for Available for Sale_REAPRA</v>
      </c>
      <c r="B361" s="9">
        <f>VLOOKUP(A361,'BalanceSheet 15-8-19'!$A$11:$CN$476,2,FALSE)</f>
        <v>0</v>
      </c>
      <c r="C361" s="9">
        <f>VLOOKUP(A361,'BalanceSheet 15-8-19'!$A$11:$CN$476,3,FALSE)</f>
        <v>0</v>
      </c>
      <c r="D361" s="9">
        <f>VLOOKUP(A361,'BalanceSheet 15-8-19'!$A$11:$CN$476,4,FALSE)</f>
        <v>0</v>
      </c>
      <c r="E361" s="9">
        <f>VLOOKUP(A361,'BalanceSheet 15-8-19'!$A$11:$CN$476,5,FALSE)</f>
        <v>0</v>
      </c>
      <c r="F361" s="9">
        <f>VLOOKUP(A361,'BalanceSheet 15-8-19'!$A$11:$CN$476,6,FALSE)</f>
        <v>0</v>
      </c>
      <c r="G361" s="9">
        <f>VLOOKUP(A361,'BalanceSheet 15-8-19'!$A$11:$CN$476,7,FALSE)</f>
        <v>0</v>
      </c>
      <c r="H361" s="9">
        <f>VLOOKUP(A361,'BalanceSheet 15-8-19'!$A$11:$CN$476,8,FALSE)</f>
        <v>0</v>
      </c>
      <c r="I361" s="9">
        <f>VLOOKUP(A361,'BalanceSheet 15-8-19'!$A$11:$CN$476,9,FALSE)</f>
        <v>0</v>
      </c>
      <c r="J361" s="9"/>
      <c r="K361" s="9">
        <f>VLOOKUP(A361,'BalanceSheet 15-8-19'!$A$11:$CN$476,11,FALSE)</f>
        <v>0</v>
      </c>
      <c r="L361" s="9">
        <f>VLOOKUP(A361,'BalanceSheet 15-8-19'!$A$11:$CN$476,12,FALSE)</f>
        <v>0</v>
      </c>
      <c r="M361" s="9">
        <f>VLOOKUP(A361,'BalanceSheet 15-8-19'!$A$11:$CN$476,13,FALSE)</f>
        <v>0</v>
      </c>
      <c r="N361" s="9">
        <f>VLOOKUP(A361,'BalanceSheet 15-8-19'!$A$11:$CN$476,14,FALSE)</f>
        <v>0</v>
      </c>
      <c r="O361" s="9">
        <f>VLOOKUP(A361,'BalanceSheet 15-8-19'!$A$11:$CN$476,15,FALSE)</f>
        <v>0</v>
      </c>
      <c r="P361" s="9">
        <f>VLOOKUP(A361,'BalanceSheet 15-8-19'!$A$11:$CN$476,16,FALSE)</f>
        <v>0</v>
      </c>
      <c r="Q361" s="9">
        <f>VLOOKUP(A361,'BalanceSheet 15-8-19'!$A$11:$CN$476,17,FALSE)</f>
        <v>0</v>
      </c>
      <c r="R361" s="9">
        <f>VLOOKUP(A361,'BalanceSheet 15-8-19'!$A$11:$CN$476,18,FALSE)</f>
        <v>0</v>
      </c>
      <c r="S361" s="9">
        <f>VLOOKUP(A361,'BalanceSheet 15-8-19'!$A$11:$CN$476,19,FALSE)</f>
        <v>0</v>
      </c>
      <c r="T361" s="9">
        <f>VLOOKUP(A361,'BalanceSheet 15-8-19'!$A$11:$CN$476,20,FALSE)</f>
        <v>0</v>
      </c>
      <c r="U361" s="9">
        <f>VLOOKUP(A361,'BalanceSheet 15-8-19'!$A$11:$CN$476,21,FALSE)</f>
        <v>0</v>
      </c>
      <c r="V361" s="9">
        <f>VLOOKUP(A361,'BalanceSheet 15-8-19'!$A$11:$CN$476,22,FALSE)</f>
        <v>0</v>
      </c>
      <c r="W361" s="9">
        <f>VLOOKUP(A361,'BalanceSheet 15-8-19'!$A$11:$CN$476,23,FALSE)</f>
        <v>0</v>
      </c>
      <c r="X361" s="9">
        <f>VLOOKUP(A361,'BalanceSheet 15-8-19'!$A$11:$CN$476,24,FALSE)</f>
        <v>0</v>
      </c>
      <c r="Y361" s="9">
        <f>VLOOKUP(A361,'BalanceSheet 15-8-19'!$A$11:$CN$476,25,FALSE)</f>
        <v>0</v>
      </c>
      <c r="Z361" s="9">
        <f>VLOOKUP(A361,'BalanceSheet 15-8-19'!$A$11:$CN$476,26,FALSE)</f>
        <v>0</v>
      </c>
      <c r="AA361" s="9">
        <f>VLOOKUP(A361,'BalanceSheet 15-8-19'!$A$11:$CN$476,27,FALSE)</f>
        <v>0</v>
      </c>
      <c r="AB361" s="9">
        <f>VLOOKUP(A361,'BalanceSheet 15-8-19'!$A$11:$CN$476,28,FALSE)</f>
        <v>0</v>
      </c>
      <c r="AC361" s="9">
        <f>VLOOKUP(A361,'BalanceSheet 15-8-19'!$A$11:$CN$476,29,FALSE)</f>
        <v>0</v>
      </c>
      <c r="AD361" s="9">
        <f>VLOOKUP(A361,'BalanceSheet 15-8-19'!$A$11:$CN$476,30,FALSE)</f>
        <v>0</v>
      </c>
      <c r="AE361" s="9">
        <f>VLOOKUP(A361,'BalanceSheet 15-8-19'!$A$11:$CN$476,31,FALSE)</f>
        <v>0</v>
      </c>
      <c r="AF361" s="9">
        <f>VLOOKUP(A361,'BalanceSheet 15-8-19'!$A$11:$CN$476,32,FALSE)</f>
        <v>0</v>
      </c>
      <c r="AG361" s="9">
        <f>VLOOKUP(A361,'BalanceSheet 15-8-19'!$A$11:$CN$476,33,FALSE)</f>
        <v>0</v>
      </c>
      <c r="AH361" s="9">
        <f>VLOOKUP(A361,'BalanceSheet 15-8-19'!$A$11:$CN$476,34,FALSE)</f>
        <v>0</v>
      </c>
      <c r="AI361" s="9">
        <f>VLOOKUP(A361,'BalanceSheet 15-8-19'!$A$11:$CN$476,35,FALSE)</f>
        <v>0</v>
      </c>
      <c r="AJ361" s="9">
        <f>VLOOKUP(A361,'BalanceSheet 15-8-19'!$A$11:$CN$476,36,FALSE)</f>
        <v>0</v>
      </c>
      <c r="AK361" s="9">
        <f>VLOOKUP(A361,'BalanceSheet 15-8-19'!$A$11:$CN$476,37,FALSE)</f>
        <v>0</v>
      </c>
      <c r="AL361" s="9">
        <f>VLOOKUP(A361,'BalanceSheet 15-8-19'!$A$11:$CN$476,38,FALSE)</f>
        <v>0</v>
      </c>
      <c r="AM361" s="9">
        <f>VLOOKUP(A361,'BalanceSheet 15-8-19'!$A$11:$CN$476,39,FALSE)</f>
        <v>0</v>
      </c>
      <c r="AN361" s="9">
        <f>VLOOKUP(A361,'BalanceSheet 15-8-19'!$A$11:$CN$476,40,FALSE)</f>
        <v>0</v>
      </c>
      <c r="AO361" s="9">
        <f>VLOOKUP(A361,'BalanceSheet 15-8-19'!$A$11:$CN$476,41,FALSE)</f>
        <v>0</v>
      </c>
      <c r="AP361" s="9">
        <f>VLOOKUP(A361,'BalanceSheet 15-8-19'!$A$11:$CN$476,42,FALSE)</f>
        <v>0</v>
      </c>
      <c r="AQ361" s="9">
        <f>VLOOKUP(A361,'BalanceSheet 15-8-19'!$A$11:$CN$476,43,FALSE)</f>
        <v>0</v>
      </c>
      <c r="AR361" s="9">
        <f>VLOOKUP(A361,'BalanceSheet 15-8-19'!$A$11:$CN$476,44,FALSE)</f>
        <v>0</v>
      </c>
      <c r="AS361" s="9">
        <f>VLOOKUP(A361,'BalanceSheet 15-8-19'!$A$11:$CN$476,45,FALSE)</f>
        <v>0</v>
      </c>
      <c r="AT361" s="9">
        <f>VLOOKUP(A361,'BalanceSheet 15-8-19'!$A$11:$CN$476,46,FALSE)</f>
        <v>0</v>
      </c>
      <c r="AU361" s="9">
        <f>VLOOKUP(A361,'BalanceSheet 15-8-19'!$A$11:$CN$476,47,FALSE)</f>
        <v>0</v>
      </c>
      <c r="AV361" s="9">
        <f>VLOOKUP(A361,'BalanceSheet 15-8-19'!$A$11:$CN$476,48,FALSE)</f>
        <v>0</v>
      </c>
      <c r="AW361" s="9">
        <f>VLOOKUP(A361,'BalanceSheet 15-8-19'!$A$11:$CN$476,49,FALSE)</f>
        <v>0</v>
      </c>
      <c r="AX361" s="9">
        <f>VLOOKUP(A361,'BalanceSheet 15-8-19'!$A$11:$CN$476,50,FALSE)</f>
        <v>0</v>
      </c>
      <c r="AY361" s="9">
        <f>VLOOKUP(A361,'BalanceSheet 15-8-19'!$A$11:$CN$476,51,FALSE)</f>
        <v>0</v>
      </c>
      <c r="AZ361" s="9">
        <f>VLOOKUP(A361,'BalanceSheet 15-8-19'!$A$11:$CN$476,52,FALSE)</f>
        <v>0</v>
      </c>
      <c r="BA361" s="9">
        <f>VLOOKUP(A361,'BalanceSheet 15-8-19'!$A$11:$CN$476,53,FALSE)</f>
        <v>0</v>
      </c>
      <c r="BB361" s="9">
        <f>VLOOKUP(A361,'BalanceSheet 15-8-19'!$A$11:$CN$476,54,FALSE)</f>
        <v>0</v>
      </c>
      <c r="BC361" s="9">
        <f>VLOOKUP(A361,'BalanceSheet 15-8-19'!$A$11:$CN$476,55,FALSE)</f>
        <v>0</v>
      </c>
      <c r="BD361" s="9">
        <f>VLOOKUP(A361,'BalanceSheet 15-8-19'!$A$11:$CN$476,56,FALSE)</f>
        <v>0</v>
      </c>
      <c r="BE361" s="9">
        <f>VLOOKUP(A361,'BalanceSheet 15-8-19'!$A$11:$CN$476,57,FALSE)</f>
        <v>0</v>
      </c>
      <c r="BF361" s="9">
        <f>VLOOKUP(A361,'BalanceSheet 15-8-19'!$A$11:$CN$476,58,FALSE)</f>
        <v>0</v>
      </c>
      <c r="BG361" s="7">
        <f>VLOOKUP(A361,'BalanceSheet 15-8-19'!$A$11:$CN$476,59,FALSE)</f>
        <v>0</v>
      </c>
      <c r="BH361" s="9">
        <f>VLOOKUP(A361,'BalanceSheet 15-8-19'!$A$11:$CN$476,60,FALSE)</f>
        <v>0</v>
      </c>
      <c r="BI361" s="9">
        <f>VLOOKUP(A361,'BalanceSheet 15-8-19'!$A$11:$CN$476,61,FALSE)</f>
        <v>0</v>
      </c>
      <c r="BJ361" s="9">
        <f>VLOOKUP(A361,'BalanceSheet 15-8-19'!$A$11:$CN$476,62,FALSE)</f>
        <v>0</v>
      </c>
      <c r="BK361" s="9"/>
      <c r="BL361" s="9">
        <f>VLOOKUP(A361,'BalanceSheet 15-8-19'!$A$11:$CN$476,64,FALSE)</f>
        <v>0</v>
      </c>
      <c r="BM361" s="9">
        <f>VLOOKUP(A361,'BalanceSheet 15-8-19'!$A$11:$CN$476,65,FALSE)</f>
        <v>0</v>
      </c>
      <c r="BN361" s="9">
        <f>VLOOKUP(A361,'BalanceSheet 15-8-19'!$A$11:$CN$476,66,FALSE)</f>
        <v>0</v>
      </c>
      <c r="BO361" s="9">
        <f>VLOOKUP(A361,'BalanceSheet 15-8-19'!$A$11:$CN$476,67,FALSE)</f>
        <v>0</v>
      </c>
      <c r="BP361" s="9">
        <f>VLOOKUP(A361,'BalanceSheet 15-8-19'!$A$11:$CN$476,68,FALSE)</f>
        <v>0</v>
      </c>
      <c r="BQ361" s="9">
        <f>VLOOKUP(A361,'BalanceSheet 15-8-19'!$A$11:$CN$476,69,FALSE)</f>
        <v>0</v>
      </c>
      <c r="BR361" s="9">
        <f>VLOOKUP(A361,'BalanceSheet 15-8-19'!$A$11:$CN$476,70,FALSE)</f>
        <v>0</v>
      </c>
      <c r="BS361" s="9">
        <f>VLOOKUP(A361,'BalanceSheet 15-8-19'!$A$11:$CN$476,71,FALSE)</f>
        <v>0</v>
      </c>
      <c r="BT361" s="9">
        <f>VLOOKUP(A361,'BalanceSheet 15-8-19'!$A$11:$CN$476,72,FALSE)</f>
        <v>0</v>
      </c>
      <c r="BU361" s="9">
        <f>VLOOKUP(A361,'BalanceSheet 15-8-19'!$A$11:$CN$476,73,FALSE)</f>
        <v>0</v>
      </c>
      <c r="BV361" s="9">
        <f>VLOOKUP(A361,'BalanceSheet 15-8-19'!$A$11:$CN$476,74,FALSE)</f>
        <v>0</v>
      </c>
      <c r="BW361" s="9">
        <f>VLOOKUP(A361,'BalanceSheet 15-8-19'!$A$11:$CN$476,75,FALSE)</f>
        <v>0</v>
      </c>
      <c r="BX361" s="9">
        <f>VLOOKUP(A361,'BalanceSheet 15-8-19'!$A$11:$CN$476,76,FALSE)</f>
        <v>0</v>
      </c>
      <c r="BY361" s="9">
        <f>VLOOKUP(A361,'BalanceSheet 15-8-19'!$A$11:$CN$476,77,FALSE)</f>
        <v>0</v>
      </c>
      <c r="BZ361" s="9">
        <f>VLOOKUP(A361,'BalanceSheet 15-8-19'!$A$11:$CN$476,78,FALSE)</f>
        <v>0</v>
      </c>
      <c r="CA361" s="9">
        <f>VLOOKUP(A361,'BalanceSheet 15-8-19'!$A$11:$CN$476,79,FALSE)</f>
        <v>0</v>
      </c>
      <c r="CB361" s="9">
        <f>VLOOKUP(A361,'BalanceSheet 15-8-19'!$A$11:$CN$476,80,FALSE)</f>
        <v>0</v>
      </c>
      <c r="CC361" s="9">
        <f>VLOOKUP(A361,'BalanceSheet 15-8-19'!$A$11:$CN$476,81,FALSE)</f>
        <v>0</v>
      </c>
      <c r="CD361" s="9">
        <f>VLOOKUP(A361,'BalanceSheet 15-8-19'!$A$11:$CN$476,82,FALSE)</f>
        <v>0</v>
      </c>
      <c r="CE361" s="9">
        <f>VLOOKUP(A361,'BalanceSheet 15-8-19'!$A$11:$CN$476,83,FALSE)</f>
        <v>0</v>
      </c>
      <c r="CF361" s="9">
        <f>VLOOKUP(A361,'BalanceSheet 15-8-19'!$A$11:$CN$476,84,FALSE)</f>
        <v>0</v>
      </c>
      <c r="CG361" s="9">
        <f>VLOOKUP(A361,'BalanceSheet 15-8-19'!$A$11:$CN$476,85,FALSE)</f>
        <v>0</v>
      </c>
      <c r="CH361" s="9">
        <f>VLOOKUP(A361,'BalanceSheet 15-8-19'!$A$11:$CN$476,86,FALSE)</f>
        <v>0</v>
      </c>
      <c r="CI361" s="9">
        <f>VLOOKUP(A361,'BalanceSheet 15-8-19'!$A$11:$CN$476,87,FALSE)</f>
        <v>0</v>
      </c>
      <c r="CJ361" s="9">
        <f>VLOOKUP(A361,'BalanceSheet 15-8-19'!$A$11:$CN$476,88,FALSE)</f>
        <v>0</v>
      </c>
      <c r="CK361" s="9">
        <f>VLOOKUP(A361,'BalanceSheet 15-8-19'!$A$11:$CN$476,89,FALSE)</f>
        <v>0</v>
      </c>
      <c r="CL361" s="9">
        <f>VLOOKUP(A361,'BalanceSheet 15-8-19'!$A$11:$CN$476,90,FALSE)</f>
        <v>0</v>
      </c>
      <c r="CM361" s="9">
        <f>VLOOKUP(A361,'BalanceSheet 15-8-19'!$A$11:$CN$476,91,FALSE)</f>
        <v>0</v>
      </c>
      <c r="CN361" s="9">
        <f>VLOOKUP(A361,'BalanceSheet 15-8-19'!$A$11:$CS$476,92,FALSE)</f>
        <v>0</v>
      </c>
      <c r="CO361" s="9">
        <f>VLOOKUP(A361,'BalanceSheet 15-8-19'!$A$11:$CS$476,93,FALSE)</f>
        <v>0</v>
      </c>
      <c r="CP361" s="9">
        <f>VLOOKUP(A361,'BalanceSheet 15-8-19'!$A$11:$CS$476,94,FALSE)</f>
        <v>0</v>
      </c>
      <c r="CQ361" s="9">
        <f>VLOOKUP(A361,'BalanceSheet 15-8-19'!$A$11:$CS$476,95,FALSE)</f>
        <v>0</v>
      </c>
      <c r="CR361" s="9">
        <f>VLOOKUP(A361,'BalanceSheet 15-8-19'!$A$11:$CS$476,96,FALSE)</f>
        <v>0</v>
      </c>
      <c r="CS361" s="9">
        <f t="shared" si="31"/>
        <v>0</v>
      </c>
      <c r="CU361" s="19">
        <f>CS361-('BalanceSheet 15-8-19'!CS361-'BalanceSheet 15-8-19'!CV361-'BalanceSheet 15-8-19'!CW361)</f>
        <v>0</v>
      </c>
      <c r="CW361" s="132">
        <f t="shared" si="32"/>
        <v>0</v>
      </c>
      <c r="CZ361" s="148"/>
      <c r="DB361" s="162">
        <f>SUM(DB354:DB360)</f>
        <v>0</v>
      </c>
    </row>
    <row r="362" spans="1:106" x14ac:dyDescent="0.2">
      <c r="A362" s="3" t="str">
        <f>'BalanceSheet 15-8-19'!A362</f>
        <v>300-108 - Investments in Associate_Reapra Media Pte Ltd</v>
      </c>
      <c r="B362" s="3">
        <f>VLOOKUP(A362,'BalanceSheet 15-8-19'!$A$11:$CN$476,2,FALSE)</f>
        <v>0</v>
      </c>
      <c r="C362" s="3">
        <f>VLOOKUP(A362,'BalanceSheet 15-8-19'!$A$11:$CN$476,3,FALSE)</f>
        <v>0</v>
      </c>
      <c r="D362" s="3">
        <f>VLOOKUP(A362,'BalanceSheet 15-8-19'!$A$11:$CN$476,4,FALSE)</f>
        <v>0</v>
      </c>
      <c r="E362" s="3">
        <f>VLOOKUP(A362,'BalanceSheet 15-8-19'!$A$11:$CN$476,5,FALSE)</f>
        <v>0</v>
      </c>
      <c r="F362" s="3">
        <f>VLOOKUP(A362,'BalanceSheet 15-8-19'!$A$11:$CN$476,6,FALSE)</f>
        <v>0</v>
      </c>
      <c r="G362" s="3">
        <f>VLOOKUP(A362,'BalanceSheet 15-8-19'!$A$11:$CN$476,7,FALSE)</f>
        <v>0</v>
      </c>
      <c r="H362" s="3">
        <f>VLOOKUP(A362,'BalanceSheet 15-8-19'!$A$11:$CN$476,8,FALSE)</f>
        <v>0</v>
      </c>
      <c r="I362" s="3">
        <f>VLOOKUP(A362,'BalanceSheet 15-8-19'!$A$11:$CN$476,9,FALSE)</f>
        <v>0</v>
      </c>
      <c r="J362" s="3"/>
      <c r="K362" s="3">
        <f>VLOOKUP(A362,'BalanceSheet 15-8-19'!$A$11:$CN$476,11,FALSE)</f>
        <v>0</v>
      </c>
      <c r="L362" s="3">
        <f>VLOOKUP(A362,'BalanceSheet 15-8-19'!$A$11:$CN$476,12,FALSE)</f>
        <v>0</v>
      </c>
      <c r="M362" s="3">
        <f>VLOOKUP(A362,'BalanceSheet 15-8-19'!$A$11:$CN$476,13,FALSE)</f>
        <v>0</v>
      </c>
      <c r="N362" s="3">
        <f>VLOOKUP(A362,'BalanceSheet 15-8-19'!$A$11:$CN$476,14,FALSE)</f>
        <v>0</v>
      </c>
      <c r="O362" s="3">
        <f>VLOOKUP(A362,'BalanceSheet 15-8-19'!$A$11:$CN$476,15,FALSE)</f>
        <v>0</v>
      </c>
      <c r="P362" s="3">
        <f>VLOOKUP(A362,'BalanceSheet 15-8-19'!$A$11:$CN$476,16,FALSE)</f>
        <v>0</v>
      </c>
      <c r="Q362" s="3">
        <f>VLOOKUP(A362,'BalanceSheet 15-8-19'!$A$11:$CN$476,17,FALSE)</f>
        <v>0</v>
      </c>
      <c r="R362" s="3">
        <f>VLOOKUP(A362,'BalanceSheet 15-8-19'!$A$11:$CN$476,18,FALSE)</f>
        <v>0</v>
      </c>
      <c r="S362" s="3">
        <f>VLOOKUP(A362,'BalanceSheet 15-8-19'!$A$11:$CN$476,19,FALSE)</f>
        <v>0</v>
      </c>
      <c r="T362" s="3">
        <f>VLOOKUP(A362,'BalanceSheet 15-8-19'!$A$11:$CN$476,20,FALSE)</f>
        <v>0</v>
      </c>
      <c r="U362" s="3">
        <f>VLOOKUP(A362,'BalanceSheet 15-8-19'!$A$11:$CN$476,21,FALSE)</f>
        <v>0</v>
      </c>
      <c r="V362" s="3">
        <f>VLOOKUP(A362,'BalanceSheet 15-8-19'!$A$11:$CN$476,22,FALSE)</f>
        <v>0</v>
      </c>
      <c r="W362" s="3">
        <f>VLOOKUP(A362,'BalanceSheet 15-8-19'!$A$11:$CN$476,23,FALSE)</f>
        <v>0</v>
      </c>
      <c r="X362" s="3">
        <f>VLOOKUP(A362,'BalanceSheet 15-8-19'!$A$11:$CN$476,24,FALSE)</f>
        <v>0</v>
      </c>
      <c r="Y362" s="3">
        <f>VLOOKUP(A362,'BalanceSheet 15-8-19'!$A$11:$CN$476,25,FALSE)</f>
        <v>0</v>
      </c>
      <c r="Z362" s="3">
        <f>VLOOKUP(A362,'BalanceSheet 15-8-19'!$A$11:$CN$476,26,FALSE)</f>
        <v>0</v>
      </c>
      <c r="AA362" s="3">
        <f>VLOOKUP(A362,'BalanceSheet 15-8-19'!$A$11:$CN$476,27,FALSE)</f>
        <v>0</v>
      </c>
      <c r="AB362" s="3">
        <f>VLOOKUP(A362,'BalanceSheet 15-8-19'!$A$11:$CN$476,28,FALSE)</f>
        <v>0</v>
      </c>
      <c r="AC362" s="3">
        <f>VLOOKUP(A362,'BalanceSheet 15-8-19'!$A$11:$CN$476,29,FALSE)</f>
        <v>0</v>
      </c>
      <c r="AD362" s="3">
        <f>VLOOKUP(A362,'BalanceSheet 15-8-19'!$A$11:$CN$476,30,FALSE)</f>
        <v>0</v>
      </c>
      <c r="AE362" s="3">
        <f>VLOOKUP(A362,'BalanceSheet 15-8-19'!$A$11:$CN$476,31,FALSE)</f>
        <v>0</v>
      </c>
      <c r="AF362" s="3">
        <f>VLOOKUP(A362,'BalanceSheet 15-8-19'!$A$11:$CN$476,32,FALSE)</f>
        <v>0</v>
      </c>
      <c r="AG362" s="3">
        <f>VLOOKUP(A362,'BalanceSheet 15-8-19'!$A$11:$CN$476,33,FALSE)</f>
        <v>0</v>
      </c>
      <c r="AH362" s="3">
        <f>VLOOKUP(A362,'BalanceSheet 15-8-19'!$A$11:$CN$476,34,FALSE)</f>
        <v>0</v>
      </c>
      <c r="AI362" s="3">
        <f>VLOOKUP(A362,'BalanceSheet 15-8-19'!$A$11:$CN$476,35,FALSE)</f>
        <v>0</v>
      </c>
      <c r="AJ362" s="3">
        <f>VLOOKUP(A362,'BalanceSheet 15-8-19'!$A$11:$CN$476,36,FALSE)</f>
        <v>0</v>
      </c>
      <c r="AK362" s="3">
        <f>VLOOKUP(A362,'BalanceSheet 15-8-19'!$A$11:$CN$476,37,FALSE)</f>
        <v>0</v>
      </c>
      <c r="AL362" s="3">
        <f>VLOOKUP(A362,'BalanceSheet 15-8-19'!$A$11:$CN$476,38,FALSE)</f>
        <v>0</v>
      </c>
      <c r="AM362" s="3">
        <f>VLOOKUP(A362,'BalanceSheet 15-8-19'!$A$11:$CN$476,39,FALSE)</f>
        <v>0</v>
      </c>
      <c r="AN362" s="3">
        <f>VLOOKUP(A362,'BalanceSheet 15-8-19'!$A$11:$CN$476,40,FALSE)</f>
        <v>0</v>
      </c>
      <c r="AO362" s="3">
        <f>VLOOKUP(A362,'BalanceSheet 15-8-19'!$A$11:$CN$476,41,FALSE)</f>
        <v>0</v>
      </c>
      <c r="AP362" s="3">
        <f>VLOOKUP(A362,'BalanceSheet 15-8-19'!$A$11:$CN$476,42,FALSE)</f>
        <v>0</v>
      </c>
      <c r="AQ362" s="3">
        <f>VLOOKUP(A362,'BalanceSheet 15-8-19'!$A$11:$CN$476,43,FALSE)</f>
        <v>0</v>
      </c>
      <c r="AR362" s="3">
        <f>VLOOKUP(A362,'BalanceSheet 15-8-19'!$A$11:$CN$476,44,FALSE)</f>
        <v>0</v>
      </c>
      <c r="AS362" s="3">
        <f>VLOOKUP(A362,'BalanceSheet 15-8-19'!$A$11:$CN$476,45,FALSE)</f>
        <v>0</v>
      </c>
      <c r="AT362" s="3">
        <f>VLOOKUP(A362,'BalanceSheet 15-8-19'!$A$11:$CN$476,46,FALSE)</f>
        <v>0</v>
      </c>
      <c r="AU362" s="3">
        <f>VLOOKUP(A362,'BalanceSheet 15-8-19'!$A$11:$CN$476,47,FALSE)</f>
        <v>0</v>
      </c>
      <c r="AV362" s="3">
        <f>VLOOKUP(A362,'BalanceSheet 15-8-19'!$A$11:$CN$476,48,FALSE)</f>
        <v>0</v>
      </c>
      <c r="AW362" s="3">
        <f>VLOOKUP(A362,'BalanceSheet 15-8-19'!$A$11:$CN$476,49,FALSE)</f>
        <v>0</v>
      </c>
      <c r="AX362" s="3">
        <f>VLOOKUP(A362,'BalanceSheet 15-8-19'!$A$11:$CN$476,50,FALSE)</f>
        <v>0</v>
      </c>
      <c r="AY362" s="3">
        <f>VLOOKUP(A362,'BalanceSheet 15-8-19'!$A$11:$CN$476,51,FALSE)</f>
        <v>0</v>
      </c>
      <c r="AZ362" s="3">
        <f>VLOOKUP(A362,'BalanceSheet 15-8-19'!$A$11:$CN$476,52,FALSE)</f>
        <v>0</v>
      </c>
      <c r="BA362" s="3">
        <f>VLOOKUP(A362,'BalanceSheet 15-8-19'!$A$11:$CN$476,53,FALSE)</f>
        <v>0</v>
      </c>
      <c r="BB362" s="3">
        <f>VLOOKUP(A362,'BalanceSheet 15-8-19'!$A$11:$CN$476,54,FALSE)</f>
        <v>0</v>
      </c>
      <c r="BC362" s="3">
        <f>VLOOKUP(A362,'BalanceSheet 15-8-19'!$A$11:$CN$476,55,FALSE)</f>
        <v>0</v>
      </c>
      <c r="BD362" s="3">
        <f>VLOOKUP(A362,'BalanceSheet 15-8-19'!$A$11:$CN$476,56,FALSE)</f>
        <v>0</v>
      </c>
      <c r="BE362" s="3">
        <f>VLOOKUP(A362,'BalanceSheet 15-8-19'!$A$11:$CN$476,57,FALSE)</f>
        <v>0</v>
      </c>
      <c r="BF362" s="3">
        <f>VLOOKUP(A362,'BalanceSheet 15-8-19'!$A$11:$CN$476,58,FALSE)</f>
        <v>0</v>
      </c>
      <c r="BG362" s="12">
        <f>VLOOKUP(A362,'BalanceSheet 15-8-19'!$A$11:$CN$476,59,FALSE)</f>
        <v>0</v>
      </c>
      <c r="BH362" s="3">
        <f>VLOOKUP(A362,'BalanceSheet 15-8-19'!$A$11:$CN$476,60,FALSE)</f>
        <v>0</v>
      </c>
      <c r="BI362" s="3">
        <f>VLOOKUP(A362,'BalanceSheet 15-8-19'!$A$11:$CN$476,61,FALSE)</f>
        <v>0</v>
      </c>
      <c r="BJ362" s="3">
        <f>VLOOKUP(A362,'BalanceSheet 15-8-19'!$A$11:$CN$476,62,FALSE)</f>
        <v>0</v>
      </c>
      <c r="BK362" s="3"/>
      <c r="BL362" s="3">
        <f>VLOOKUP(A362,'BalanceSheet 15-8-19'!$A$11:$CN$476,64,FALSE)</f>
        <v>0</v>
      </c>
      <c r="BM362" s="3">
        <f>VLOOKUP(A362,'BalanceSheet 15-8-19'!$A$11:$CN$476,65,FALSE)</f>
        <v>0</v>
      </c>
      <c r="BN362" s="3">
        <f>VLOOKUP(A362,'BalanceSheet 15-8-19'!$A$11:$CN$476,66,FALSE)</f>
        <v>0</v>
      </c>
      <c r="BO362" s="3">
        <f>VLOOKUP(A362,'BalanceSheet 15-8-19'!$A$11:$CN$476,67,FALSE)</f>
        <v>0</v>
      </c>
      <c r="BP362" s="3">
        <f>VLOOKUP(A362,'BalanceSheet 15-8-19'!$A$11:$CN$476,68,FALSE)</f>
        <v>0</v>
      </c>
      <c r="BQ362" s="3">
        <f>VLOOKUP(A362,'BalanceSheet 15-8-19'!$A$11:$CN$476,69,FALSE)</f>
        <v>0</v>
      </c>
      <c r="BR362" s="3">
        <f>VLOOKUP(A362,'BalanceSheet 15-8-19'!$A$11:$CN$476,70,FALSE)</f>
        <v>0</v>
      </c>
      <c r="BS362" s="3">
        <f>VLOOKUP(A362,'BalanceSheet 15-8-19'!$A$11:$CN$476,71,FALSE)</f>
        <v>0</v>
      </c>
      <c r="BT362" s="3">
        <f>VLOOKUP(A362,'BalanceSheet 15-8-19'!$A$11:$CN$476,72,FALSE)</f>
        <v>0</v>
      </c>
      <c r="BU362" s="3">
        <f>VLOOKUP(A362,'BalanceSheet 15-8-19'!$A$11:$CN$476,73,FALSE)</f>
        <v>0</v>
      </c>
      <c r="BV362" s="3">
        <f>VLOOKUP(A362,'BalanceSheet 15-8-19'!$A$11:$CN$476,74,FALSE)</f>
        <v>0</v>
      </c>
      <c r="BW362" s="3">
        <f>VLOOKUP(A362,'BalanceSheet 15-8-19'!$A$11:$CN$476,75,FALSE)</f>
        <v>0</v>
      </c>
      <c r="BX362" s="3">
        <f>VLOOKUP(A362,'BalanceSheet 15-8-19'!$A$11:$CN$476,76,FALSE)</f>
        <v>0</v>
      </c>
      <c r="BY362" s="3">
        <f>VLOOKUP(A362,'BalanceSheet 15-8-19'!$A$11:$CN$476,77,FALSE)</f>
        <v>0</v>
      </c>
      <c r="BZ362" s="3">
        <f>VLOOKUP(A362,'BalanceSheet 15-8-19'!$A$11:$CN$476,78,FALSE)</f>
        <v>0</v>
      </c>
      <c r="CA362" s="3">
        <f>VLOOKUP(A362,'BalanceSheet 15-8-19'!$A$11:$CN$476,79,FALSE)</f>
        <v>0</v>
      </c>
      <c r="CB362" s="3">
        <f>VLOOKUP(A362,'BalanceSheet 15-8-19'!$A$11:$CN$476,80,FALSE)</f>
        <v>0</v>
      </c>
      <c r="CC362" s="3">
        <f>VLOOKUP(A362,'BalanceSheet 15-8-19'!$A$11:$CN$476,81,FALSE)</f>
        <v>0</v>
      </c>
      <c r="CD362" s="3">
        <f>VLOOKUP(A362,'BalanceSheet 15-8-19'!$A$11:$CN$476,82,FALSE)</f>
        <v>0</v>
      </c>
      <c r="CE362" s="3">
        <f>VLOOKUP(A362,'BalanceSheet 15-8-19'!$A$11:$CN$476,83,FALSE)</f>
        <v>0</v>
      </c>
      <c r="CF362" s="3">
        <f>VLOOKUP(A362,'BalanceSheet 15-8-19'!$A$11:$CN$476,84,FALSE)</f>
        <v>0</v>
      </c>
      <c r="CG362" s="3">
        <f>VLOOKUP(A362,'BalanceSheet 15-8-19'!$A$11:$CN$476,85,FALSE)</f>
        <v>0</v>
      </c>
      <c r="CH362" s="3">
        <f>VLOOKUP(A362,'BalanceSheet 15-8-19'!$A$11:$CN$476,86,FALSE)</f>
        <v>0</v>
      </c>
      <c r="CI362" s="3">
        <f>VLOOKUP(A362,'BalanceSheet 15-8-19'!$A$11:$CN$476,87,FALSE)</f>
        <v>0</v>
      </c>
      <c r="CJ362" s="3">
        <f>VLOOKUP(A362,'BalanceSheet 15-8-19'!$A$11:$CN$476,88,FALSE)</f>
        <v>0</v>
      </c>
      <c r="CK362" s="3">
        <f>VLOOKUP(A362,'BalanceSheet 15-8-19'!$A$11:$CN$476,89,FALSE)</f>
        <v>0</v>
      </c>
      <c r="CL362" s="3">
        <f>VLOOKUP(A362,'BalanceSheet 15-8-19'!$A$11:$CN$476,90,FALSE)</f>
        <v>0</v>
      </c>
      <c r="CM362" s="3">
        <f>VLOOKUP(A362,'BalanceSheet 15-8-19'!$A$11:$CN$476,91,FALSE)</f>
        <v>0</v>
      </c>
      <c r="CN362" s="3">
        <f>VLOOKUP(A362,'BalanceSheet 15-8-19'!$A$11:$CS$476,92,FALSE)</f>
        <v>0</v>
      </c>
      <c r="CO362" s="3">
        <f>VLOOKUP(A362,'BalanceSheet 15-8-19'!$A$11:$CS$476,93,FALSE)</f>
        <v>0</v>
      </c>
      <c r="CP362" s="3">
        <f>VLOOKUP(A362,'BalanceSheet 15-8-19'!$A$11:$CS$476,94,FALSE)</f>
        <v>0</v>
      </c>
      <c r="CQ362" s="3">
        <f>VLOOKUP(A362,'BalanceSheet 15-8-19'!$A$11:$CS$476,95,FALSE)</f>
        <v>0</v>
      </c>
      <c r="CR362" s="3">
        <f>VLOOKUP(A362,'BalanceSheet 15-8-19'!$A$11:$CS$476,96,FALSE)</f>
        <v>0</v>
      </c>
      <c r="CS362" s="3">
        <f t="shared" si="31"/>
        <v>0</v>
      </c>
      <c r="CU362" s="19">
        <f>CS362-('BalanceSheet 15-8-19'!CS362-'BalanceSheet 15-8-19'!CV362-'BalanceSheet 15-8-19'!CW362)</f>
        <v>0</v>
      </c>
      <c r="CW362" s="132">
        <f t="shared" si="32"/>
        <v>0</v>
      </c>
      <c r="CZ362" s="148"/>
      <c r="DB362" s="148">
        <f t="shared" si="33"/>
        <v>0</v>
      </c>
    </row>
    <row r="363" spans="1:106" x14ac:dyDescent="0.2">
      <c r="A363" s="3" t="str">
        <f>'BalanceSheet 15-8-19'!A363</f>
        <v>300-108-01 - Sycamore Media Holdings Pte Ltd</v>
      </c>
      <c r="B363" s="10">
        <f>VLOOKUP(A363,'BalanceSheet 15-8-19'!$A$11:$CN$476,2,FALSE)</f>
        <v>0</v>
      </c>
      <c r="C363" s="10">
        <f>VLOOKUP(A363,'BalanceSheet 15-8-19'!$A$11:$CN$476,3,FALSE)</f>
        <v>0</v>
      </c>
      <c r="D363" s="10">
        <f>VLOOKUP(A363,'BalanceSheet 15-8-19'!$A$11:$CN$476,4,FALSE)</f>
        <v>0</v>
      </c>
      <c r="E363" s="10">
        <f>VLOOKUP(A363,'BalanceSheet 15-8-19'!$A$11:$CN$476,5,FALSE)</f>
        <v>0</v>
      </c>
      <c r="F363" s="10">
        <f>VLOOKUP(A363,'BalanceSheet 15-8-19'!$A$11:$CN$476,6,FALSE)</f>
        <v>0</v>
      </c>
      <c r="G363" s="10">
        <f>VLOOKUP(A363,'BalanceSheet 15-8-19'!$A$11:$CN$476,7,FALSE)</f>
        <v>0</v>
      </c>
      <c r="H363" s="10">
        <f>VLOOKUP(A363,'BalanceSheet 15-8-19'!$A$11:$CN$476,8,FALSE)</f>
        <v>0</v>
      </c>
      <c r="I363" s="10">
        <f>VLOOKUP(A363,'BalanceSheet 15-8-19'!$A$11:$CN$476,9,FALSE)</f>
        <v>0</v>
      </c>
      <c r="J363" s="10"/>
      <c r="K363" s="10">
        <f>VLOOKUP(A363,'BalanceSheet 15-8-19'!$A$11:$CN$476,11,FALSE)</f>
        <v>0</v>
      </c>
      <c r="L363" s="10">
        <f>VLOOKUP(A363,'BalanceSheet 15-8-19'!$A$11:$CN$476,12,FALSE)</f>
        <v>0</v>
      </c>
      <c r="M363" s="10">
        <f>VLOOKUP(A363,'BalanceSheet 15-8-19'!$A$11:$CN$476,13,FALSE)</f>
        <v>0</v>
      </c>
      <c r="N363" s="10">
        <f>VLOOKUP(A363,'BalanceSheet 15-8-19'!$A$11:$CN$476,14,FALSE)</f>
        <v>0</v>
      </c>
      <c r="O363" s="10">
        <f>VLOOKUP(A363,'BalanceSheet 15-8-19'!$A$11:$CN$476,15,FALSE)</f>
        <v>0</v>
      </c>
      <c r="P363" s="10">
        <f>VLOOKUP(A363,'BalanceSheet 15-8-19'!$A$11:$CN$476,16,FALSE)</f>
        <v>0</v>
      </c>
      <c r="Q363" s="10">
        <f>VLOOKUP(A363,'BalanceSheet 15-8-19'!$A$11:$CN$476,17,FALSE)</f>
        <v>0</v>
      </c>
      <c r="R363" s="10">
        <f>VLOOKUP(A363,'BalanceSheet 15-8-19'!$A$11:$CN$476,18,FALSE)</f>
        <v>0</v>
      </c>
      <c r="S363" s="10">
        <f>VLOOKUP(A363,'BalanceSheet 15-8-19'!$A$11:$CN$476,19,FALSE)</f>
        <v>0</v>
      </c>
      <c r="T363" s="10">
        <f>VLOOKUP(A363,'BalanceSheet 15-8-19'!$A$11:$CN$476,20,FALSE)</f>
        <v>0</v>
      </c>
      <c r="U363" s="10">
        <f>VLOOKUP(A363,'BalanceSheet 15-8-19'!$A$11:$CN$476,21,FALSE)</f>
        <v>0</v>
      </c>
      <c r="V363" s="10">
        <f>VLOOKUP(A363,'BalanceSheet 15-8-19'!$A$11:$CN$476,22,FALSE)</f>
        <v>0</v>
      </c>
      <c r="W363" s="10">
        <f>VLOOKUP(A363,'BalanceSheet 15-8-19'!$A$11:$CN$476,23,FALSE)</f>
        <v>0</v>
      </c>
      <c r="X363" s="10">
        <f>VLOOKUP(A363,'BalanceSheet 15-8-19'!$A$11:$CN$476,24,FALSE)</f>
        <v>0</v>
      </c>
      <c r="Y363" s="10">
        <f>VLOOKUP(A363,'BalanceSheet 15-8-19'!$A$11:$CN$476,25,FALSE)</f>
        <v>0</v>
      </c>
      <c r="Z363" s="10">
        <f>VLOOKUP(A363,'BalanceSheet 15-8-19'!$A$11:$CN$476,26,FALSE)</f>
        <v>0</v>
      </c>
      <c r="AA363" s="10">
        <f>VLOOKUP(A363,'BalanceSheet 15-8-19'!$A$11:$CN$476,27,FALSE)</f>
        <v>0</v>
      </c>
      <c r="AB363" s="10">
        <f>VLOOKUP(A363,'BalanceSheet 15-8-19'!$A$11:$CN$476,28,FALSE)</f>
        <v>0</v>
      </c>
      <c r="AC363" s="10">
        <f>VLOOKUP(A363,'BalanceSheet 15-8-19'!$A$11:$CN$476,29,FALSE)</f>
        <v>0</v>
      </c>
      <c r="AD363" s="10">
        <f>VLOOKUP(A363,'BalanceSheet 15-8-19'!$A$11:$CN$476,30,FALSE)</f>
        <v>0</v>
      </c>
      <c r="AE363" s="10">
        <f>VLOOKUP(A363,'BalanceSheet 15-8-19'!$A$11:$CN$476,31,FALSE)</f>
        <v>0</v>
      </c>
      <c r="AF363" s="10">
        <f>VLOOKUP(A363,'BalanceSheet 15-8-19'!$A$11:$CN$476,32,FALSE)</f>
        <v>0</v>
      </c>
      <c r="AG363" s="10">
        <f>VLOOKUP(A363,'BalanceSheet 15-8-19'!$A$11:$CN$476,33,FALSE)</f>
        <v>0</v>
      </c>
      <c r="AH363" s="10">
        <f>VLOOKUP(A363,'BalanceSheet 15-8-19'!$A$11:$CN$476,34,FALSE)</f>
        <v>0</v>
      </c>
      <c r="AI363" s="10">
        <f>VLOOKUP(A363,'BalanceSheet 15-8-19'!$A$11:$CN$476,35,FALSE)</f>
        <v>0</v>
      </c>
      <c r="AJ363" s="10">
        <f>VLOOKUP(A363,'BalanceSheet 15-8-19'!$A$11:$CN$476,36,FALSE)</f>
        <v>0</v>
      </c>
      <c r="AK363" s="10">
        <f>VLOOKUP(A363,'BalanceSheet 15-8-19'!$A$11:$CN$476,37,FALSE)</f>
        <v>0</v>
      </c>
      <c r="AL363" s="10">
        <f>VLOOKUP(A363,'BalanceSheet 15-8-19'!$A$11:$CN$476,38,FALSE)</f>
        <v>0</v>
      </c>
      <c r="AM363" s="10">
        <f>VLOOKUP(A363,'BalanceSheet 15-8-19'!$A$11:$CN$476,39,FALSE)</f>
        <v>0</v>
      </c>
      <c r="AN363" s="10">
        <f>VLOOKUP(A363,'BalanceSheet 15-8-19'!$A$11:$CN$476,40,FALSE)</f>
        <v>0</v>
      </c>
      <c r="AO363" s="10">
        <f>VLOOKUP(A363,'BalanceSheet 15-8-19'!$A$11:$CN$476,41,FALSE)</f>
        <v>0</v>
      </c>
      <c r="AP363" s="10">
        <f>VLOOKUP(A363,'BalanceSheet 15-8-19'!$A$11:$CN$476,42,FALSE)</f>
        <v>0</v>
      </c>
      <c r="AQ363" s="10">
        <f>VLOOKUP(A363,'BalanceSheet 15-8-19'!$A$11:$CN$476,43,FALSE)</f>
        <v>0</v>
      </c>
      <c r="AR363" s="10">
        <f>VLOOKUP(A363,'BalanceSheet 15-8-19'!$A$11:$CN$476,44,FALSE)</f>
        <v>0</v>
      </c>
      <c r="AS363" s="10">
        <f>VLOOKUP(A363,'BalanceSheet 15-8-19'!$A$11:$CN$476,45,FALSE)</f>
        <v>0</v>
      </c>
      <c r="AT363" s="10">
        <f>VLOOKUP(A363,'BalanceSheet 15-8-19'!$A$11:$CN$476,46,FALSE)</f>
        <v>0</v>
      </c>
      <c r="AU363" s="10">
        <f>VLOOKUP(A363,'BalanceSheet 15-8-19'!$A$11:$CN$476,47,FALSE)</f>
        <v>0</v>
      </c>
      <c r="AV363" s="10">
        <f>VLOOKUP(A363,'BalanceSheet 15-8-19'!$A$11:$CN$476,48,FALSE)</f>
        <v>0</v>
      </c>
      <c r="AW363" s="10">
        <f>VLOOKUP(A363,'BalanceSheet 15-8-19'!$A$11:$CN$476,49,FALSE)</f>
        <v>0</v>
      </c>
      <c r="AX363" s="10">
        <f>VLOOKUP(A363,'BalanceSheet 15-8-19'!$A$11:$CN$476,50,FALSE)</f>
        <v>0</v>
      </c>
      <c r="AY363" s="10">
        <f>VLOOKUP(A363,'BalanceSheet 15-8-19'!$A$11:$CN$476,51,FALSE)</f>
        <v>0</v>
      </c>
      <c r="AZ363" s="10">
        <f>VLOOKUP(A363,'BalanceSheet 15-8-19'!$A$11:$CN$476,52,FALSE)</f>
        <v>0</v>
      </c>
      <c r="BA363" s="10">
        <f>VLOOKUP(A363,'BalanceSheet 15-8-19'!$A$11:$CN$476,53,FALSE)</f>
        <v>0</v>
      </c>
      <c r="BB363" s="10">
        <f>VLOOKUP(A363,'BalanceSheet 15-8-19'!$A$11:$CN$476,54,FALSE)</f>
        <v>0</v>
      </c>
      <c r="BC363" s="10">
        <f>VLOOKUP(A363,'BalanceSheet 15-8-19'!$A$11:$CN$476,55,FALSE)</f>
        <v>0</v>
      </c>
      <c r="BD363" s="10">
        <f>VLOOKUP(A363,'BalanceSheet 15-8-19'!$A$11:$CN$476,56,FALSE)</f>
        <v>0</v>
      </c>
      <c r="BE363" s="10">
        <f>VLOOKUP(A363,'BalanceSheet 15-8-19'!$A$11:$CN$476,57,FALSE)</f>
        <v>0</v>
      </c>
      <c r="BF363" s="10">
        <f>VLOOKUP(A363,'BalanceSheet 15-8-19'!$A$11:$CN$476,58,FALSE)</f>
        <v>0</v>
      </c>
      <c r="BG363" s="11">
        <f>VLOOKUP(A363,'BalanceSheet 15-8-19'!$A$11:$CN$476,59,FALSE)</f>
        <v>0</v>
      </c>
      <c r="BH363" s="10">
        <f>VLOOKUP(A363,'BalanceSheet 15-8-19'!$A$11:$CN$476,60,FALSE)</f>
        <v>0</v>
      </c>
      <c r="BI363" s="10">
        <f>VLOOKUP(A363,'BalanceSheet 15-8-19'!$A$11:$CN$476,61,FALSE)</f>
        <v>0</v>
      </c>
      <c r="BJ363" s="10">
        <f>VLOOKUP(A363,'BalanceSheet 15-8-19'!$A$11:$CN$476,62,FALSE)</f>
        <v>0</v>
      </c>
      <c r="BK363" s="10"/>
      <c r="BL363" s="10">
        <f>VLOOKUP(A363,'BalanceSheet 15-8-19'!$A$11:$CN$476,64,FALSE)</f>
        <v>0</v>
      </c>
      <c r="BM363" s="10">
        <f>VLOOKUP(A363,'BalanceSheet 15-8-19'!$A$11:$CN$476,65,FALSE)</f>
        <v>0</v>
      </c>
      <c r="BN363" s="10">
        <f>VLOOKUP(A363,'BalanceSheet 15-8-19'!$A$11:$CN$476,66,FALSE)</f>
        <v>0</v>
      </c>
      <c r="BO363" s="10">
        <f>VLOOKUP(A363,'BalanceSheet 15-8-19'!$A$11:$CN$476,67,FALSE)</f>
        <v>0</v>
      </c>
      <c r="BP363" s="10">
        <f>VLOOKUP(A363,'BalanceSheet 15-8-19'!$A$11:$CN$476,68,FALSE)</f>
        <v>0</v>
      </c>
      <c r="BQ363" s="10">
        <f>VLOOKUP(A363,'BalanceSheet 15-8-19'!$A$11:$CN$476,69,FALSE)</f>
        <v>0</v>
      </c>
      <c r="BR363" s="10">
        <f>VLOOKUP(A363,'BalanceSheet 15-8-19'!$A$11:$CN$476,70,FALSE)</f>
        <v>0</v>
      </c>
      <c r="BS363" s="10">
        <f>VLOOKUP(A363,'BalanceSheet 15-8-19'!$A$11:$CN$476,71,FALSE)</f>
        <v>0</v>
      </c>
      <c r="BT363" s="10">
        <f>VLOOKUP(A363,'BalanceSheet 15-8-19'!$A$11:$CN$476,72,FALSE)</f>
        <v>0</v>
      </c>
      <c r="BU363" s="10">
        <f>VLOOKUP(A363,'BalanceSheet 15-8-19'!$A$11:$CN$476,73,FALSE)</f>
        <v>0</v>
      </c>
      <c r="BV363" s="10">
        <f>VLOOKUP(A363,'BalanceSheet 15-8-19'!$A$11:$CN$476,74,FALSE)</f>
        <v>0</v>
      </c>
      <c r="BW363" s="10">
        <f>VLOOKUP(A363,'BalanceSheet 15-8-19'!$A$11:$CN$476,75,FALSE)</f>
        <v>0</v>
      </c>
      <c r="BX363" s="10">
        <f>VLOOKUP(A363,'BalanceSheet 15-8-19'!$A$11:$CN$476,76,FALSE)</f>
        <v>0</v>
      </c>
      <c r="BY363" s="10">
        <f>VLOOKUP(A363,'BalanceSheet 15-8-19'!$A$11:$CN$476,77,FALSE)</f>
        <v>0</v>
      </c>
      <c r="BZ363" s="10">
        <f>VLOOKUP(A363,'BalanceSheet 15-8-19'!$A$11:$CN$476,78,FALSE)</f>
        <v>0</v>
      </c>
      <c r="CA363" s="10">
        <f>VLOOKUP(A363,'BalanceSheet 15-8-19'!$A$11:$CN$476,79,FALSE)</f>
        <v>0</v>
      </c>
      <c r="CB363" s="10">
        <f>VLOOKUP(A363,'BalanceSheet 15-8-19'!$A$11:$CN$476,80,FALSE)</f>
        <v>0</v>
      </c>
      <c r="CC363" s="10">
        <f>VLOOKUP(A363,'BalanceSheet 15-8-19'!$A$11:$CN$476,81,FALSE)</f>
        <v>0</v>
      </c>
      <c r="CD363" s="10">
        <f>VLOOKUP(A363,'BalanceSheet 15-8-19'!$A$11:$CN$476,82,FALSE)</f>
        <v>0</v>
      </c>
      <c r="CE363" s="10">
        <f>VLOOKUP(A363,'BalanceSheet 15-8-19'!$A$11:$CN$476,83,FALSE)</f>
        <v>0</v>
      </c>
      <c r="CF363" s="10">
        <f>VLOOKUP(A363,'BalanceSheet 15-8-19'!$A$11:$CN$476,84,FALSE)</f>
        <v>0</v>
      </c>
      <c r="CG363" s="10">
        <f>VLOOKUP(A363,'BalanceSheet 15-8-19'!$A$11:$CN$476,85,FALSE)</f>
        <v>0</v>
      </c>
      <c r="CH363" s="10">
        <f>VLOOKUP(A363,'BalanceSheet 15-8-19'!$A$11:$CN$476,86,FALSE)</f>
        <v>0</v>
      </c>
      <c r="CI363" s="10">
        <f>VLOOKUP(A363,'BalanceSheet 15-8-19'!$A$11:$CN$476,87,FALSE)</f>
        <v>0</v>
      </c>
      <c r="CJ363" s="10">
        <f>VLOOKUP(A363,'BalanceSheet 15-8-19'!$A$11:$CN$476,88,FALSE)</f>
        <v>0</v>
      </c>
      <c r="CK363" s="10">
        <f>VLOOKUP(A363,'BalanceSheet 15-8-19'!$A$11:$CN$476,89,FALSE)</f>
        <v>0</v>
      </c>
      <c r="CL363" s="10">
        <f>VLOOKUP(A363,'BalanceSheet 15-8-19'!$A$11:$CN$476,90,FALSE)</f>
        <v>0</v>
      </c>
      <c r="CM363" s="10">
        <f>VLOOKUP(A363,'BalanceSheet 15-8-19'!$A$11:$CN$476,91,FALSE)</f>
        <v>0</v>
      </c>
      <c r="CN363" s="10">
        <f>VLOOKUP(A363,'BalanceSheet 15-8-19'!$A$11:$CS$476,92,FALSE)</f>
        <v>0</v>
      </c>
      <c r="CO363" s="10">
        <f>VLOOKUP(A363,'BalanceSheet 15-8-19'!$A$11:$CS$476,93,FALSE)</f>
        <v>0</v>
      </c>
      <c r="CP363" s="10">
        <f>VLOOKUP(A363,'BalanceSheet 15-8-19'!$A$11:$CS$476,94,FALSE)</f>
        <v>0</v>
      </c>
      <c r="CQ363" s="10">
        <f>VLOOKUP(A363,'BalanceSheet 15-8-19'!$A$11:$CS$476,95,FALSE)</f>
        <v>0</v>
      </c>
      <c r="CR363" s="10">
        <f>VLOOKUP(A363,'BalanceSheet 15-8-19'!$A$11:$CS$476,96,FALSE)</f>
        <v>0</v>
      </c>
      <c r="CS363" s="10">
        <f t="shared" si="31"/>
        <v>0</v>
      </c>
      <c r="CU363" s="19">
        <f>CS363-('BalanceSheet 15-8-19'!CS363-'BalanceSheet 15-8-19'!CV363-'BalanceSheet 15-8-19'!CW363)</f>
        <v>0</v>
      </c>
      <c r="CW363" s="132">
        <f t="shared" si="32"/>
        <v>0</v>
      </c>
      <c r="CZ363" s="148">
        <f>HLOOKUP(A363,CJE!$I$5:$TV$2054,2050, FALSE)</f>
        <v>0</v>
      </c>
      <c r="DB363" s="148">
        <f t="shared" si="33"/>
        <v>0</v>
      </c>
    </row>
    <row r="364" spans="1:106" x14ac:dyDescent="0.2">
      <c r="A364" s="4" t="str">
        <f>'BalanceSheet 15-8-19'!A364</f>
        <v>Total - 300-108 - Investments in Associate_Reapra Media Pte Ltd</v>
      </c>
      <c r="B364" s="9">
        <f>VLOOKUP(A364,'BalanceSheet 15-8-19'!$A$11:$CN$476,2,FALSE)</f>
        <v>0</v>
      </c>
      <c r="C364" s="9">
        <f>VLOOKUP(A364,'BalanceSheet 15-8-19'!$A$11:$CN$476,3,FALSE)</f>
        <v>0</v>
      </c>
      <c r="D364" s="9">
        <f>VLOOKUP(A364,'BalanceSheet 15-8-19'!$A$11:$CN$476,4,FALSE)</f>
        <v>0</v>
      </c>
      <c r="E364" s="9">
        <f>VLOOKUP(A364,'BalanceSheet 15-8-19'!$A$11:$CN$476,5,FALSE)</f>
        <v>0</v>
      </c>
      <c r="F364" s="9">
        <f>VLOOKUP(A364,'BalanceSheet 15-8-19'!$A$11:$CN$476,6,FALSE)</f>
        <v>0</v>
      </c>
      <c r="G364" s="9">
        <f>VLOOKUP(A364,'BalanceSheet 15-8-19'!$A$11:$CN$476,7,FALSE)</f>
        <v>0</v>
      </c>
      <c r="H364" s="9">
        <f>VLOOKUP(A364,'BalanceSheet 15-8-19'!$A$11:$CN$476,8,FALSE)</f>
        <v>0</v>
      </c>
      <c r="I364" s="9">
        <f>VLOOKUP(A364,'BalanceSheet 15-8-19'!$A$11:$CN$476,9,FALSE)</f>
        <v>0</v>
      </c>
      <c r="J364" s="9"/>
      <c r="K364" s="9">
        <f>VLOOKUP(A364,'BalanceSheet 15-8-19'!$A$11:$CN$476,11,FALSE)</f>
        <v>0</v>
      </c>
      <c r="L364" s="9">
        <f>VLOOKUP(A364,'BalanceSheet 15-8-19'!$A$11:$CN$476,12,FALSE)</f>
        <v>0</v>
      </c>
      <c r="M364" s="9">
        <f>VLOOKUP(A364,'BalanceSheet 15-8-19'!$A$11:$CN$476,13,FALSE)</f>
        <v>0</v>
      </c>
      <c r="N364" s="9">
        <f>VLOOKUP(A364,'BalanceSheet 15-8-19'!$A$11:$CN$476,14,FALSE)</f>
        <v>0</v>
      </c>
      <c r="O364" s="9">
        <f>VLOOKUP(A364,'BalanceSheet 15-8-19'!$A$11:$CN$476,15,FALSE)</f>
        <v>0</v>
      </c>
      <c r="P364" s="9">
        <f>VLOOKUP(A364,'BalanceSheet 15-8-19'!$A$11:$CN$476,16,FALSE)</f>
        <v>0</v>
      </c>
      <c r="Q364" s="9">
        <f>VLOOKUP(A364,'BalanceSheet 15-8-19'!$A$11:$CN$476,17,FALSE)</f>
        <v>0</v>
      </c>
      <c r="R364" s="9">
        <f>VLOOKUP(A364,'BalanceSheet 15-8-19'!$A$11:$CN$476,18,FALSE)</f>
        <v>0</v>
      </c>
      <c r="S364" s="9">
        <f>VLOOKUP(A364,'BalanceSheet 15-8-19'!$A$11:$CN$476,19,FALSE)</f>
        <v>0</v>
      </c>
      <c r="T364" s="9">
        <f>VLOOKUP(A364,'BalanceSheet 15-8-19'!$A$11:$CN$476,20,FALSE)</f>
        <v>0</v>
      </c>
      <c r="U364" s="9">
        <f>VLOOKUP(A364,'BalanceSheet 15-8-19'!$A$11:$CN$476,21,FALSE)</f>
        <v>0</v>
      </c>
      <c r="V364" s="9">
        <f>VLOOKUP(A364,'BalanceSheet 15-8-19'!$A$11:$CN$476,22,FALSE)</f>
        <v>0</v>
      </c>
      <c r="W364" s="9">
        <f>VLOOKUP(A364,'BalanceSheet 15-8-19'!$A$11:$CN$476,23,FALSE)</f>
        <v>0</v>
      </c>
      <c r="X364" s="9">
        <f>VLOOKUP(A364,'BalanceSheet 15-8-19'!$A$11:$CN$476,24,FALSE)</f>
        <v>0</v>
      </c>
      <c r="Y364" s="9">
        <f>VLOOKUP(A364,'BalanceSheet 15-8-19'!$A$11:$CN$476,25,FALSE)</f>
        <v>0</v>
      </c>
      <c r="Z364" s="9">
        <f>VLOOKUP(A364,'BalanceSheet 15-8-19'!$A$11:$CN$476,26,FALSE)</f>
        <v>0</v>
      </c>
      <c r="AA364" s="9">
        <f>VLOOKUP(A364,'BalanceSheet 15-8-19'!$A$11:$CN$476,27,FALSE)</f>
        <v>0</v>
      </c>
      <c r="AB364" s="9">
        <f>VLOOKUP(A364,'BalanceSheet 15-8-19'!$A$11:$CN$476,28,FALSE)</f>
        <v>0</v>
      </c>
      <c r="AC364" s="9">
        <f>VLOOKUP(A364,'BalanceSheet 15-8-19'!$A$11:$CN$476,29,FALSE)</f>
        <v>0</v>
      </c>
      <c r="AD364" s="9">
        <f>VLOOKUP(A364,'BalanceSheet 15-8-19'!$A$11:$CN$476,30,FALSE)</f>
        <v>0</v>
      </c>
      <c r="AE364" s="9">
        <f>VLOOKUP(A364,'BalanceSheet 15-8-19'!$A$11:$CN$476,31,FALSE)</f>
        <v>0</v>
      </c>
      <c r="AF364" s="9">
        <f>VLOOKUP(A364,'BalanceSheet 15-8-19'!$A$11:$CN$476,32,FALSE)</f>
        <v>0</v>
      </c>
      <c r="AG364" s="9">
        <f>VLOOKUP(A364,'BalanceSheet 15-8-19'!$A$11:$CN$476,33,FALSE)</f>
        <v>0</v>
      </c>
      <c r="AH364" s="9">
        <f>VLOOKUP(A364,'BalanceSheet 15-8-19'!$A$11:$CN$476,34,FALSE)</f>
        <v>0</v>
      </c>
      <c r="AI364" s="9">
        <f>VLOOKUP(A364,'BalanceSheet 15-8-19'!$A$11:$CN$476,35,FALSE)</f>
        <v>0</v>
      </c>
      <c r="AJ364" s="9">
        <f>VLOOKUP(A364,'BalanceSheet 15-8-19'!$A$11:$CN$476,36,FALSE)</f>
        <v>0</v>
      </c>
      <c r="AK364" s="9">
        <f>VLOOKUP(A364,'BalanceSheet 15-8-19'!$A$11:$CN$476,37,FALSE)</f>
        <v>0</v>
      </c>
      <c r="AL364" s="9">
        <f>VLOOKUP(A364,'BalanceSheet 15-8-19'!$A$11:$CN$476,38,FALSE)</f>
        <v>0</v>
      </c>
      <c r="AM364" s="9">
        <f>VLOOKUP(A364,'BalanceSheet 15-8-19'!$A$11:$CN$476,39,FALSE)</f>
        <v>0</v>
      </c>
      <c r="AN364" s="9">
        <f>VLOOKUP(A364,'BalanceSheet 15-8-19'!$A$11:$CN$476,40,FALSE)</f>
        <v>0</v>
      </c>
      <c r="AO364" s="9">
        <f>VLOOKUP(A364,'BalanceSheet 15-8-19'!$A$11:$CN$476,41,FALSE)</f>
        <v>0</v>
      </c>
      <c r="AP364" s="9">
        <f>VLOOKUP(A364,'BalanceSheet 15-8-19'!$A$11:$CN$476,42,FALSE)</f>
        <v>0</v>
      </c>
      <c r="AQ364" s="9">
        <f>VLOOKUP(A364,'BalanceSheet 15-8-19'!$A$11:$CN$476,43,FALSE)</f>
        <v>0</v>
      </c>
      <c r="AR364" s="9">
        <f>VLOOKUP(A364,'BalanceSheet 15-8-19'!$A$11:$CN$476,44,FALSE)</f>
        <v>0</v>
      </c>
      <c r="AS364" s="9">
        <f>VLOOKUP(A364,'BalanceSheet 15-8-19'!$A$11:$CN$476,45,FALSE)</f>
        <v>0</v>
      </c>
      <c r="AT364" s="9">
        <f>VLOOKUP(A364,'BalanceSheet 15-8-19'!$A$11:$CN$476,46,FALSE)</f>
        <v>0</v>
      </c>
      <c r="AU364" s="9">
        <f>VLOOKUP(A364,'BalanceSheet 15-8-19'!$A$11:$CN$476,47,FALSE)</f>
        <v>0</v>
      </c>
      <c r="AV364" s="9">
        <f>VLOOKUP(A364,'BalanceSheet 15-8-19'!$A$11:$CN$476,48,FALSE)</f>
        <v>0</v>
      </c>
      <c r="AW364" s="9">
        <f>VLOOKUP(A364,'BalanceSheet 15-8-19'!$A$11:$CN$476,49,FALSE)</f>
        <v>0</v>
      </c>
      <c r="AX364" s="9">
        <f>VLOOKUP(A364,'BalanceSheet 15-8-19'!$A$11:$CN$476,50,FALSE)</f>
        <v>0</v>
      </c>
      <c r="AY364" s="9">
        <f>VLOOKUP(A364,'BalanceSheet 15-8-19'!$A$11:$CN$476,51,FALSE)</f>
        <v>0</v>
      </c>
      <c r="AZ364" s="9">
        <f>VLOOKUP(A364,'BalanceSheet 15-8-19'!$A$11:$CN$476,52,FALSE)</f>
        <v>0</v>
      </c>
      <c r="BA364" s="9">
        <f>VLOOKUP(A364,'BalanceSheet 15-8-19'!$A$11:$CN$476,53,FALSE)</f>
        <v>0</v>
      </c>
      <c r="BB364" s="9">
        <f>VLOOKUP(A364,'BalanceSheet 15-8-19'!$A$11:$CN$476,54,FALSE)</f>
        <v>0</v>
      </c>
      <c r="BC364" s="9">
        <f>VLOOKUP(A364,'BalanceSheet 15-8-19'!$A$11:$CN$476,55,FALSE)</f>
        <v>0</v>
      </c>
      <c r="BD364" s="9">
        <f>VLOOKUP(A364,'BalanceSheet 15-8-19'!$A$11:$CN$476,56,FALSE)</f>
        <v>0</v>
      </c>
      <c r="BE364" s="9">
        <f>VLOOKUP(A364,'BalanceSheet 15-8-19'!$A$11:$CN$476,57,FALSE)</f>
        <v>0</v>
      </c>
      <c r="BF364" s="9">
        <f>VLOOKUP(A364,'BalanceSheet 15-8-19'!$A$11:$CN$476,58,FALSE)</f>
        <v>0</v>
      </c>
      <c r="BG364" s="7">
        <f>VLOOKUP(A364,'BalanceSheet 15-8-19'!$A$11:$CN$476,59,FALSE)</f>
        <v>0</v>
      </c>
      <c r="BH364" s="9">
        <f>VLOOKUP(A364,'BalanceSheet 15-8-19'!$A$11:$CN$476,60,FALSE)</f>
        <v>0</v>
      </c>
      <c r="BI364" s="9">
        <f>VLOOKUP(A364,'BalanceSheet 15-8-19'!$A$11:$CN$476,61,FALSE)</f>
        <v>0</v>
      </c>
      <c r="BJ364" s="9">
        <f>VLOOKUP(A364,'BalanceSheet 15-8-19'!$A$11:$CN$476,62,FALSE)</f>
        <v>0</v>
      </c>
      <c r="BK364" s="9"/>
      <c r="BL364" s="9">
        <f>VLOOKUP(A364,'BalanceSheet 15-8-19'!$A$11:$CN$476,64,FALSE)</f>
        <v>0</v>
      </c>
      <c r="BM364" s="9">
        <f>VLOOKUP(A364,'BalanceSheet 15-8-19'!$A$11:$CN$476,65,FALSE)</f>
        <v>0</v>
      </c>
      <c r="BN364" s="9">
        <f>VLOOKUP(A364,'BalanceSheet 15-8-19'!$A$11:$CN$476,66,FALSE)</f>
        <v>0</v>
      </c>
      <c r="BO364" s="9">
        <f>VLOOKUP(A364,'BalanceSheet 15-8-19'!$A$11:$CN$476,67,FALSE)</f>
        <v>0</v>
      </c>
      <c r="BP364" s="9">
        <f>VLOOKUP(A364,'BalanceSheet 15-8-19'!$A$11:$CN$476,68,FALSE)</f>
        <v>0</v>
      </c>
      <c r="BQ364" s="9">
        <f>VLOOKUP(A364,'BalanceSheet 15-8-19'!$A$11:$CN$476,69,FALSE)</f>
        <v>0</v>
      </c>
      <c r="BR364" s="9">
        <f>VLOOKUP(A364,'BalanceSheet 15-8-19'!$A$11:$CN$476,70,FALSE)</f>
        <v>0</v>
      </c>
      <c r="BS364" s="9">
        <f>VLOOKUP(A364,'BalanceSheet 15-8-19'!$A$11:$CN$476,71,FALSE)</f>
        <v>0</v>
      </c>
      <c r="BT364" s="9">
        <f>VLOOKUP(A364,'BalanceSheet 15-8-19'!$A$11:$CN$476,72,FALSE)</f>
        <v>0</v>
      </c>
      <c r="BU364" s="9">
        <f>VLOOKUP(A364,'BalanceSheet 15-8-19'!$A$11:$CN$476,73,FALSE)</f>
        <v>0</v>
      </c>
      <c r="BV364" s="9">
        <f>VLOOKUP(A364,'BalanceSheet 15-8-19'!$A$11:$CN$476,74,FALSE)</f>
        <v>0</v>
      </c>
      <c r="BW364" s="9">
        <f>VLOOKUP(A364,'BalanceSheet 15-8-19'!$A$11:$CN$476,75,FALSE)</f>
        <v>0</v>
      </c>
      <c r="BX364" s="9">
        <f>VLOOKUP(A364,'BalanceSheet 15-8-19'!$A$11:$CN$476,76,FALSE)</f>
        <v>0</v>
      </c>
      <c r="BY364" s="9">
        <f>VLOOKUP(A364,'BalanceSheet 15-8-19'!$A$11:$CN$476,77,FALSE)</f>
        <v>0</v>
      </c>
      <c r="BZ364" s="9">
        <f>VLOOKUP(A364,'BalanceSheet 15-8-19'!$A$11:$CN$476,78,FALSE)</f>
        <v>0</v>
      </c>
      <c r="CA364" s="9">
        <f>VLOOKUP(A364,'BalanceSheet 15-8-19'!$A$11:$CN$476,79,FALSE)</f>
        <v>0</v>
      </c>
      <c r="CB364" s="9">
        <f>VLOOKUP(A364,'BalanceSheet 15-8-19'!$A$11:$CN$476,80,FALSE)</f>
        <v>0</v>
      </c>
      <c r="CC364" s="9">
        <f>VLOOKUP(A364,'BalanceSheet 15-8-19'!$A$11:$CN$476,81,FALSE)</f>
        <v>0</v>
      </c>
      <c r="CD364" s="9">
        <f>VLOOKUP(A364,'BalanceSheet 15-8-19'!$A$11:$CN$476,82,FALSE)</f>
        <v>0</v>
      </c>
      <c r="CE364" s="9">
        <f>VLOOKUP(A364,'BalanceSheet 15-8-19'!$A$11:$CN$476,83,FALSE)</f>
        <v>0</v>
      </c>
      <c r="CF364" s="9">
        <f>VLOOKUP(A364,'BalanceSheet 15-8-19'!$A$11:$CN$476,84,FALSE)</f>
        <v>0</v>
      </c>
      <c r="CG364" s="9">
        <f>VLOOKUP(A364,'BalanceSheet 15-8-19'!$A$11:$CN$476,85,FALSE)</f>
        <v>0</v>
      </c>
      <c r="CH364" s="9">
        <f>VLOOKUP(A364,'BalanceSheet 15-8-19'!$A$11:$CN$476,86,FALSE)</f>
        <v>0</v>
      </c>
      <c r="CI364" s="9">
        <f>VLOOKUP(A364,'BalanceSheet 15-8-19'!$A$11:$CN$476,87,FALSE)</f>
        <v>0</v>
      </c>
      <c r="CJ364" s="9">
        <f>VLOOKUP(A364,'BalanceSheet 15-8-19'!$A$11:$CN$476,88,FALSE)</f>
        <v>0</v>
      </c>
      <c r="CK364" s="9">
        <f>VLOOKUP(A364,'BalanceSheet 15-8-19'!$A$11:$CN$476,89,FALSE)</f>
        <v>0</v>
      </c>
      <c r="CL364" s="9">
        <f>VLOOKUP(A364,'BalanceSheet 15-8-19'!$A$11:$CN$476,90,FALSE)</f>
        <v>0</v>
      </c>
      <c r="CM364" s="9">
        <f>VLOOKUP(A364,'BalanceSheet 15-8-19'!$A$11:$CN$476,91,FALSE)</f>
        <v>0</v>
      </c>
      <c r="CN364" s="9">
        <f>VLOOKUP(A364,'BalanceSheet 15-8-19'!$A$11:$CS$476,92,FALSE)</f>
        <v>0</v>
      </c>
      <c r="CO364" s="9">
        <f>VLOOKUP(A364,'BalanceSheet 15-8-19'!$A$11:$CS$476,93,FALSE)</f>
        <v>0</v>
      </c>
      <c r="CP364" s="9">
        <f>VLOOKUP(A364,'BalanceSheet 15-8-19'!$A$11:$CS$476,94,FALSE)</f>
        <v>0</v>
      </c>
      <c r="CQ364" s="9">
        <f>VLOOKUP(A364,'BalanceSheet 15-8-19'!$A$11:$CS$476,95,FALSE)</f>
        <v>0</v>
      </c>
      <c r="CR364" s="9">
        <f>VLOOKUP(A364,'BalanceSheet 15-8-19'!$A$11:$CS$476,96,FALSE)</f>
        <v>0</v>
      </c>
      <c r="CS364" s="9">
        <f t="shared" si="31"/>
        <v>0</v>
      </c>
      <c r="CU364" s="19">
        <f>CS364-('BalanceSheet 15-8-19'!CS364-'BalanceSheet 15-8-19'!CV364-'BalanceSheet 15-8-19'!CW364)</f>
        <v>0</v>
      </c>
      <c r="CW364" s="132">
        <f t="shared" si="32"/>
        <v>0</v>
      </c>
      <c r="CZ364" s="148"/>
      <c r="DB364" s="162">
        <f>SUM(DB362:DB363)</f>
        <v>0</v>
      </c>
    </row>
    <row r="365" spans="1:106" x14ac:dyDescent="0.2">
      <c r="A365" s="12" t="str">
        <f>'BalanceSheet 15-8-19'!A365</f>
        <v>300-110 - Investments for Available for Sale_Reapra Travel Pte Ltd</v>
      </c>
      <c r="B365" s="3">
        <f>VLOOKUP(A365,'BalanceSheet 15-8-19'!$A$11:$CN$476,2,FALSE)</f>
        <v>0</v>
      </c>
      <c r="C365" s="3">
        <f>VLOOKUP(A365,'BalanceSheet 15-8-19'!$A$11:$CN$476,3,FALSE)</f>
        <v>0</v>
      </c>
      <c r="D365" s="3">
        <f>VLOOKUP(A365,'BalanceSheet 15-8-19'!$A$11:$CN$476,4,FALSE)</f>
        <v>0</v>
      </c>
      <c r="E365" s="3">
        <f>VLOOKUP(A365,'BalanceSheet 15-8-19'!$A$11:$CN$476,5,FALSE)</f>
        <v>0</v>
      </c>
      <c r="F365" s="3">
        <f>VLOOKUP(A365,'BalanceSheet 15-8-19'!$A$11:$CN$476,6,FALSE)</f>
        <v>0</v>
      </c>
      <c r="G365" s="3">
        <f>VLOOKUP(A365,'BalanceSheet 15-8-19'!$A$11:$CN$476,7,FALSE)</f>
        <v>0</v>
      </c>
      <c r="H365" s="3">
        <f>VLOOKUP(A365,'BalanceSheet 15-8-19'!$A$11:$CN$476,8,FALSE)</f>
        <v>0</v>
      </c>
      <c r="I365" s="3">
        <f>VLOOKUP(A365,'BalanceSheet 15-8-19'!$A$11:$CN$476,9,FALSE)</f>
        <v>0</v>
      </c>
      <c r="J365" s="3"/>
      <c r="K365" s="3">
        <f>VLOOKUP(A365,'BalanceSheet 15-8-19'!$A$11:$CN$476,11,FALSE)</f>
        <v>0</v>
      </c>
      <c r="L365" s="3">
        <f>VLOOKUP(A365,'BalanceSheet 15-8-19'!$A$11:$CN$476,12,FALSE)</f>
        <v>0</v>
      </c>
      <c r="M365" s="3">
        <f>VLOOKUP(A365,'BalanceSheet 15-8-19'!$A$11:$CN$476,13,FALSE)</f>
        <v>0</v>
      </c>
      <c r="N365" s="3">
        <f>VLOOKUP(A365,'BalanceSheet 15-8-19'!$A$11:$CN$476,14,FALSE)</f>
        <v>0</v>
      </c>
      <c r="O365" s="3">
        <f>VLOOKUP(A365,'BalanceSheet 15-8-19'!$A$11:$CN$476,15,FALSE)</f>
        <v>0</v>
      </c>
      <c r="P365" s="3">
        <f>VLOOKUP(A365,'BalanceSheet 15-8-19'!$A$11:$CN$476,16,FALSE)</f>
        <v>0</v>
      </c>
      <c r="Q365" s="3">
        <f>VLOOKUP(A365,'BalanceSheet 15-8-19'!$A$11:$CN$476,17,FALSE)</f>
        <v>0</v>
      </c>
      <c r="R365" s="3">
        <f>VLOOKUP(A365,'BalanceSheet 15-8-19'!$A$11:$CN$476,18,FALSE)</f>
        <v>0</v>
      </c>
      <c r="S365" s="3">
        <f>VLOOKUP(A365,'BalanceSheet 15-8-19'!$A$11:$CN$476,19,FALSE)</f>
        <v>0</v>
      </c>
      <c r="T365" s="3">
        <f>VLOOKUP(A365,'BalanceSheet 15-8-19'!$A$11:$CN$476,20,FALSE)</f>
        <v>0</v>
      </c>
      <c r="U365" s="3">
        <f>VLOOKUP(A365,'BalanceSheet 15-8-19'!$A$11:$CN$476,21,FALSE)</f>
        <v>0</v>
      </c>
      <c r="V365" s="3">
        <f>VLOOKUP(A365,'BalanceSheet 15-8-19'!$A$11:$CN$476,22,FALSE)</f>
        <v>0</v>
      </c>
      <c r="W365" s="3">
        <f>VLOOKUP(A365,'BalanceSheet 15-8-19'!$A$11:$CN$476,23,FALSE)</f>
        <v>0</v>
      </c>
      <c r="X365" s="3">
        <f>VLOOKUP(A365,'BalanceSheet 15-8-19'!$A$11:$CN$476,24,FALSE)</f>
        <v>0</v>
      </c>
      <c r="Y365" s="3">
        <f>VLOOKUP(A365,'BalanceSheet 15-8-19'!$A$11:$CN$476,25,FALSE)</f>
        <v>0</v>
      </c>
      <c r="Z365" s="3">
        <f>VLOOKUP(A365,'BalanceSheet 15-8-19'!$A$11:$CN$476,26,FALSE)</f>
        <v>0</v>
      </c>
      <c r="AA365" s="3">
        <f>VLOOKUP(A365,'BalanceSheet 15-8-19'!$A$11:$CN$476,27,FALSE)</f>
        <v>0</v>
      </c>
      <c r="AB365" s="3">
        <f>VLOOKUP(A365,'BalanceSheet 15-8-19'!$A$11:$CN$476,28,FALSE)</f>
        <v>0</v>
      </c>
      <c r="AC365" s="3">
        <f>VLOOKUP(A365,'BalanceSheet 15-8-19'!$A$11:$CN$476,29,FALSE)</f>
        <v>0</v>
      </c>
      <c r="AD365" s="3">
        <f>VLOOKUP(A365,'BalanceSheet 15-8-19'!$A$11:$CN$476,30,FALSE)</f>
        <v>0</v>
      </c>
      <c r="AE365" s="3">
        <f>VLOOKUP(A365,'BalanceSheet 15-8-19'!$A$11:$CN$476,31,FALSE)</f>
        <v>0</v>
      </c>
      <c r="AF365" s="3">
        <f>VLOOKUP(A365,'BalanceSheet 15-8-19'!$A$11:$CN$476,32,FALSE)</f>
        <v>0</v>
      </c>
      <c r="AG365" s="3">
        <f>VLOOKUP(A365,'BalanceSheet 15-8-19'!$A$11:$CN$476,33,FALSE)</f>
        <v>0</v>
      </c>
      <c r="AH365" s="3">
        <f>VLOOKUP(A365,'BalanceSheet 15-8-19'!$A$11:$CN$476,34,FALSE)</f>
        <v>0</v>
      </c>
      <c r="AI365" s="3">
        <f>VLOOKUP(A365,'BalanceSheet 15-8-19'!$A$11:$CN$476,35,FALSE)</f>
        <v>0</v>
      </c>
      <c r="AJ365" s="3">
        <f>VLOOKUP(A365,'BalanceSheet 15-8-19'!$A$11:$CN$476,36,FALSE)</f>
        <v>0</v>
      </c>
      <c r="AK365" s="3">
        <f>VLOOKUP(A365,'BalanceSheet 15-8-19'!$A$11:$CN$476,37,FALSE)</f>
        <v>0</v>
      </c>
      <c r="AL365" s="3">
        <f>VLOOKUP(A365,'BalanceSheet 15-8-19'!$A$11:$CN$476,38,FALSE)</f>
        <v>0</v>
      </c>
      <c r="AM365" s="3">
        <f>VLOOKUP(A365,'BalanceSheet 15-8-19'!$A$11:$CN$476,39,FALSE)</f>
        <v>0</v>
      </c>
      <c r="AN365" s="3">
        <f>VLOOKUP(A365,'BalanceSheet 15-8-19'!$A$11:$CN$476,40,FALSE)</f>
        <v>0</v>
      </c>
      <c r="AO365" s="3">
        <f>VLOOKUP(A365,'BalanceSheet 15-8-19'!$A$11:$CN$476,41,FALSE)</f>
        <v>0</v>
      </c>
      <c r="AP365" s="3">
        <f>VLOOKUP(A365,'BalanceSheet 15-8-19'!$A$11:$CN$476,42,FALSE)</f>
        <v>0</v>
      </c>
      <c r="AQ365" s="3">
        <f>VLOOKUP(A365,'BalanceSheet 15-8-19'!$A$11:$CN$476,43,FALSE)</f>
        <v>0</v>
      </c>
      <c r="AR365" s="3">
        <f>VLOOKUP(A365,'BalanceSheet 15-8-19'!$A$11:$CN$476,44,FALSE)</f>
        <v>0</v>
      </c>
      <c r="AS365" s="3">
        <f>VLOOKUP(A365,'BalanceSheet 15-8-19'!$A$11:$CN$476,45,FALSE)</f>
        <v>0</v>
      </c>
      <c r="AT365" s="3">
        <f>VLOOKUP(A365,'BalanceSheet 15-8-19'!$A$11:$CN$476,46,FALSE)</f>
        <v>0</v>
      </c>
      <c r="AU365" s="3">
        <f>VLOOKUP(A365,'BalanceSheet 15-8-19'!$A$11:$CN$476,47,FALSE)</f>
        <v>0</v>
      </c>
      <c r="AV365" s="3">
        <f>VLOOKUP(A365,'BalanceSheet 15-8-19'!$A$11:$CN$476,48,FALSE)</f>
        <v>0</v>
      </c>
      <c r="AW365" s="3">
        <f>VLOOKUP(A365,'BalanceSheet 15-8-19'!$A$11:$CN$476,49,FALSE)</f>
        <v>0</v>
      </c>
      <c r="AX365" s="3">
        <f>VLOOKUP(A365,'BalanceSheet 15-8-19'!$A$11:$CN$476,50,FALSE)</f>
        <v>0</v>
      </c>
      <c r="AY365" s="3">
        <f>VLOOKUP(A365,'BalanceSheet 15-8-19'!$A$11:$CN$476,51,FALSE)</f>
        <v>0</v>
      </c>
      <c r="AZ365" s="3">
        <f>VLOOKUP(A365,'BalanceSheet 15-8-19'!$A$11:$CN$476,52,FALSE)</f>
        <v>0</v>
      </c>
      <c r="BA365" s="3">
        <f>VLOOKUP(A365,'BalanceSheet 15-8-19'!$A$11:$CN$476,53,FALSE)</f>
        <v>0</v>
      </c>
      <c r="BB365" s="3">
        <f>VLOOKUP(A365,'BalanceSheet 15-8-19'!$A$11:$CN$476,54,FALSE)</f>
        <v>0</v>
      </c>
      <c r="BC365" s="3">
        <f>VLOOKUP(A365,'BalanceSheet 15-8-19'!$A$11:$CN$476,55,FALSE)</f>
        <v>0</v>
      </c>
      <c r="BD365" s="3">
        <f>VLOOKUP(A365,'BalanceSheet 15-8-19'!$A$11:$CN$476,56,FALSE)</f>
        <v>0</v>
      </c>
      <c r="BE365" s="3">
        <f>VLOOKUP(A365,'BalanceSheet 15-8-19'!$A$11:$CN$476,57,FALSE)</f>
        <v>0</v>
      </c>
      <c r="BF365" s="3">
        <f>VLOOKUP(A365,'BalanceSheet 15-8-19'!$A$11:$CN$476,58,FALSE)</f>
        <v>0</v>
      </c>
      <c r="BG365" s="12">
        <f>VLOOKUP(A365,'BalanceSheet 15-8-19'!$A$11:$CN$476,59,FALSE)</f>
        <v>0</v>
      </c>
      <c r="BH365" s="3">
        <f>VLOOKUP(A365,'BalanceSheet 15-8-19'!$A$11:$CN$476,60,FALSE)</f>
        <v>0</v>
      </c>
      <c r="BI365" s="3">
        <f>VLOOKUP(A365,'BalanceSheet 15-8-19'!$A$11:$CN$476,61,FALSE)</f>
        <v>0</v>
      </c>
      <c r="BJ365" s="3">
        <f>VLOOKUP(A365,'BalanceSheet 15-8-19'!$A$11:$CN$476,62,FALSE)</f>
        <v>0</v>
      </c>
      <c r="BK365" s="3"/>
      <c r="BL365" s="3">
        <f>VLOOKUP(A365,'BalanceSheet 15-8-19'!$A$11:$CN$476,64,FALSE)</f>
        <v>0</v>
      </c>
      <c r="BM365" s="3">
        <f>VLOOKUP(A365,'BalanceSheet 15-8-19'!$A$11:$CN$476,65,FALSE)</f>
        <v>0</v>
      </c>
      <c r="BN365" s="3">
        <f>VLOOKUP(A365,'BalanceSheet 15-8-19'!$A$11:$CN$476,66,FALSE)</f>
        <v>0</v>
      </c>
      <c r="BO365" s="3">
        <f>VLOOKUP(A365,'BalanceSheet 15-8-19'!$A$11:$CN$476,67,FALSE)</f>
        <v>0</v>
      </c>
      <c r="BP365" s="3">
        <f>VLOOKUP(A365,'BalanceSheet 15-8-19'!$A$11:$CN$476,68,FALSE)</f>
        <v>0</v>
      </c>
      <c r="BQ365" s="3">
        <f>VLOOKUP(A365,'BalanceSheet 15-8-19'!$A$11:$CN$476,69,FALSE)</f>
        <v>0</v>
      </c>
      <c r="BR365" s="3">
        <f>VLOOKUP(A365,'BalanceSheet 15-8-19'!$A$11:$CN$476,70,FALSE)</f>
        <v>0</v>
      </c>
      <c r="BS365" s="3">
        <f>VLOOKUP(A365,'BalanceSheet 15-8-19'!$A$11:$CN$476,71,FALSE)</f>
        <v>0</v>
      </c>
      <c r="BT365" s="3">
        <f>VLOOKUP(A365,'BalanceSheet 15-8-19'!$A$11:$CN$476,72,FALSE)</f>
        <v>0</v>
      </c>
      <c r="BU365" s="3">
        <f>VLOOKUP(A365,'BalanceSheet 15-8-19'!$A$11:$CN$476,73,FALSE)</f>
        <v>0</v>
      </c>
      <c r="BV365" s="3">
        <f>VLOOKUP(A365,'BalanceSheet 15-8-19'!$A$11:$CN$476,74,FALSE)</f>
        <v>0</v>
      </c>
      <c r="BW365" s="3">
        <f>VLOOKUP(A365,'BalanceSheet 15-8-19'!$A$11:$CN$476,75,FALSE)</f>
        <v>0</v>
      </c>
      <c r="BX365" s="3">
        <f>VLOOKUP(A365,'BalanceSheet 15-8-19'!$A$11:$CN$476,76,FALSE)</f>
        <v>0</v>
      </c>
      <c r="BY365" s="3">
        <f>VLOOKUP(A365,'BalanceSheet 15-8-19'!$A$11:$CN$476,77,FALSE)</f>
        <v>0</v>
      </c>
      <c r="BZ365" s="3">
        <f>VLOOKUP(A365,'BalanceSheet 15-8-19'!$A$11:$CN$476,78,FALSE)</f>
        <v>0</v>
      </c>
      <c r="CA365" s="3">
        <f>VLOOKUP(A365,'BalanceSheet 15-8-19'!$A$11:$CN$476,79,FALSE)</f>
        <v>0</v>
      </c>
      <c r="CB365" s="3">
        <f>VLOOKUP(A365,'BalanceSheet 15-8-19'!$A$11:$CN$476,80,FALSE)</f>
        <v>0</v>
      </c>
      <c r="CC365" s="3">
        <f>VLOOKUP(A365,'BalanceSheet 15-8-19'!$A$11:$CN$476,81,FALSE)</f>
        <v>0</v>
      </c>
      <c r="CD365" s="3">
        <f>VLOOKUP(A365,'BalanceSheet 15-8-19'!$A$11:$CN$476,82,FALSE)</f>
        <v>0</v>
      </c>
      <c r="CE365" s="3">
        <f>VLOOKUP(A365,'BalanceSheet 15-8-19'!$A$11:$CN$476,83,FALSE)</f>
        <v>0</v>
      </c>
      <c r="CF365" s="3">
        <f>VLOOKUP(A365,'BalanceSheet 15-8-19'!$A$11:$CN$476,84,FALSE)</f>
        <v>0</v>
      </c>
      <c r="CG365" s="3">
        <f>VLOOKUP(A365,'BalanceSheet 15-8-19'!$A$11:$CN$476,85,FALSE)</f>
        <v>0</v>
      </c>
      <c r="CH365" s="3">
        <f>VLOOKUP(A365,'BalanceSheet 15-8-19'!$A$11:$CN$476,86,FALSE)</f>
        <v>0</v>
      </c>
      <c r="CI365" s="3">
        <f>VLOOKUP(A365,'BalanceSheet 15-8-19'!$A$11:$CN$476,87,FALSE)</f>
        <v>0</v>
      </c>
      <c r="CJ365" s="3">
        <f>VLOOKUP(A365,'BalanceSheet 15-8-19'!$A$11:$CN$476,88,FALSE)</f>
        <v>0</v>
      </c>
      <c r="CK365" s="3">
        <f>VLOOKUP(A365,'BalanceSheet 15-8-19'!$A$11:$CN$476,89,FALSE)</f>
        <v>0</v>
      </c>
      <c r="CL365" s="3">
        <f>VLOOKUP(A365,'BalanceSheet 15-8-19'!$A$11:$CN$476,90,FALSE)</f>
        <v>0</v>
      </c>
      <c r="CM365" s="3">
        <f>VLOOKUP(A365,'BalanceSheet 15-8-19'!$A$11:$CN$476,91,FALSE)</f>
        <v>0</v>
      </c>
      <c r="CN365" s="3">
        <f>VLOOKUP(A365,'BalanceSheet 15-8-19'!$A$11:$CS$476,92,FALSE)</f>
        <v>0</v>
      </c>
      <c r="CO365" s="3">
        <f>VLOOKUP(A365,'BalanceSheet 15-8-19'!$A$11:$CS$476,93,FALSE)</f>
        <v>0</v>
      </c>
      <c r="CP365" s="3">
        <f>VLOOKUP(A365,'BalanceSheet 15-8-19'!$A$11:$CS$476,94,FALSE)</f>
        <v>0</v>
      </c>
      <c r="CQ365" s="3">
        <f>VLOOKUP(A365,'BalanceSheet 15-8-19'!$A$11:$CS$476,95,FALSE)</f>
        <v>0</v>
      </c>
      <c r="CR365" s="3">
        <f>VLOOKUP(A365,'BalanceSheet 15-8-19'!$A$11:$CS$476,96,FALSE)</f>
        <v>0</v>
      </c>
      <c r="CS365" s="3">
        <f t="shared" si="31"/>
        <v>0</v>
      </c>
      <c r="CU365" s="19">
        <f>CS365-('BalanceSheet 15-8-19'!CS365-'BalanceSheet 15-8-19'!CV365-'BalanceSheet 15-8-19'!CW365)</f>
        <v>0</v>
      </c>
      <c r="CW365" s="132">
        <f t="shared" si="32"/>
        <v>0</v>
      </c>
      <c r="CZ365" s="148"/>
      <c r="DB365" s="148">
        <f t="shared" si="33"/>
        <v>0</v>
      </c>
    </row>
    <row r="366" spans="1:106" x14ac:dyDescent="0.2">
      <c r="A366" s="3" t="str">
        <f>'BalanceSheet 15-8-19'!A366</f>
        <v>300-110-01 - Deyor Camp</v>
      </c>
      <c r="B366" s="3">
        <f>VLOOKUP(A366,'BalanceSheet 15-8-19'!$A$11:$CN$476,2,FALSE)</f>
        <v>0</v>
      </c>
      <c r="C366" s="3">
        <f>VLOOKUP(A366,'BalanceSheet 15-8-19'!$A$11:$CN$476,3,FALSE)</f>
        <v>0</v>
      </c>
      <c r="D366" s="3">
        <f>VLOOKUP(A366,'BalanceSheet 15-8-19'!$A$11:$CN$476,4,FALSE)</f>
        <v>0</v>
      </c>
      <c r="E366" s="3">
        <f>VLOOKUP(A366,'BalanceSheet 15-8-19'!$A$11:$CN$476,5,FALSE)</f>
        <v>0</v>
      </c>
      <c r="F366" s="3">
        <f>VLOOKUP(A366,'BalanceSheet 15-8-19'!$A$11:$CN$476,6,FALSE)</f>
        <v>0</v>
      </c>
      <c r="G366" s="3">
        <f>VLOOKUP(A366,'BalanceSheet 15-8-19'!$A$11:$CN$476,7,FALSE)</f>
        <v>0</v>
      </c>
      <c r="H366" s="3">
        <f>VLOOKUP(A366,'BalanceSheet 15-8-19'!$A$11:$CN$476,8,FALSE)</f>
        <v>0</v>
      </c>
      <c r="I366" s="3">
        <f>VLOOKUP(A366,'BalanceSheet 15-8-19'!$A$11:$CN$476,9,FALSE)</f>
        <v>0</v>
      </c>
      <c r="J366" s="3"/>
      <c r="K366" s="3">
        <f>VLOOKUP(A366,'BalanceSheet 15-8-19'!$A$11:$CN$476,11,FALSE)</f>
        <v>0</v>
      </c>
      <c r="L366" s="3">
        <f>VLOOKUP(A366,'BalanceSheet 15-8-19'!$A$11:$CN$476,12,FALSE)</f>
        <v>0</v>
      </c>
      <c r="M366" s="3">
        <f>VLOOKUP(A366,'BalanceSheet 15-8-19'!$A$11:$CN$476,13,FALSE)</f>
        <v>0</v>
      </c>
      <c r="N366" s="3">
        <f>VLOOKUP(A366,'BalanceSheet 15-8-19'!$A$11:$CN$476,14,FALSE)</f>
        <v>0</v>
      </c>
      <c r="O366" s="3">
        <f>VLOOKUP(A366,'BalanceSheet 15-8-19'!$A$11:$CN$476,15,FALSE)</f>
        <v>0</v>
      </c>
      <c r="P366" s="3">
        <f>VLOOKUP(A366,'BalanceSheet 15-8-19'!$A$11:$CN$476,16,FALSE)</f>
        <v>0</v>
      </c>
      <c r="Q366" s="3">
        <f>VLOOKUP(A366,'BalanceSheet 15-8-19'!$A$11:$CN$476,17,FALSE)</f>
        <v>0</v>
      </c>
      <c r="R366" s="3">
        <f>VLOOKUP(A366,'BalanceSheet 15-8-19'!$A$11:$CN$476,18,FALSE)</f>
        <v>0</v>
      </c>
      <c r="S366" s="3">
        <f>VLOOKUP(A366,'BalanceSheet 15-8-19'!$A$11:$CN$476,19,FALSE)</f>
        <v>0</v>
      </c>
      <c r="T366" s="3">
        <f>VLOOKUP(A366,'BalanceSheet 15-8-19'!$A$11:$CN$476,20,FALSE)</f>
        <v>0</v>
      </c>
      <c r="U366" s="3">
        <f>VLOOKUP(A366,'BalanceSheet 15-8-19'!$A$11:$CN$476,21,FALSE)</f>
        <v>0</v>
      </c>
      <c r="V366" s="3">
        <f>VLOOKUP(A366,'BalanceSheet 15-8-19'!$A$11:$CN$476,22,FALSE)</f>
        <v>0</v>
      </c>
      <c r="W366" s="3">
        <f>VLOOKUP(A366,'BalanceSheet 15-8-19'!$A$11:$CN$476,23,FALSE)</f>
        <v>0</v>
      </c>
      <c r="X366" s="3">
        <f>VLOOKUP(A366,'BalanceSheet 15-8-19'!$A$11:$CN$476,24,FALSE)</f>
        <v>0</v>
      </c>
      <c r="Y366" s="3">
        <f>VLOOKUP(A366,'BalanceSheet 15-8-19'!$A$11:$CN$476,25,FALSE)</f>
        <v>0</v>
      </c>
      <c r="Z366" s="3">
        <f>VLOOKUP(A366,'BalanceSheet 15-8-19'!$A$11:$CN$476,26,FALSE)</f>
        <v>0</v>
      </c>
      <c r="AA366" s="3">
        <f>VLOOKUP(A366,'BalanceSheet 15-8-19'!$A$11:$CN$476,27,FALSE)</f>
        <v>0</v>
      </c>
      <c r="AB366" s="3">
        <f>VLOOKUP(A366,'BalanceSheet 15-8-19'!$A$11:$CN$476,28,FALSE)</f>
        <v>0</v>
      </c>
      <c r="AC366" s="3">
        <f>VLOOKUP(A366,'BalanceSheet 15-8-19'!$A$11:$CN$476,29,FALSE)</f>
        <v>0</v>
      </c>
      <c r="AD366" s="3">
        <f>VLOOKUP(A366,'BalanceSheet 15-8-19'!$A$11:$CN$476,30,FALSE)</f>
        <v>0</v>
      </c>
      <c r="AE366" s="3">
        <f>VLOOKUP(A366,'BalanceSheet 15-8-19'!$A$11:$CN$476,31,FALSE)</f>
        <v>0</v>
      </c>
      <c r="AF366" s="3">
        <f>VLOOKUP(A366,'BalanceSheet 15-8-19'!$A$11:$CN$476,32,FALSE)</f>
        <v>0</v>
      </c>
      <c r="AG366" s="3">
        <f>VLOOKUP(A366,'BalanceSheet 15-8-19'!$A$11:$CN$476,33,FALSE)</f>
        <v>0</v>
      </c>
      <c r="AH366" s="3">
        <f>VLOOKUP(A366,'BalanceSheet 15-8-19'!$A$11:$CN$476,34,FALSE)</f>
        <v>0</v>
      </c>
      <c r="AI366" s="3">
        <f>VLOOKUP(A366,'BalanceSheet 15-8-19'!$A$11:$CN$476,35,FALSE)</f>
        <v>0</v>
      </c>
      <c r="AJ366" s="3">
        <f>VLOOKUP(A366,'BalanceSheet 15-8-19'!$A$11:$CN$476,36,FALSE)</f>
        <v>0</v>
      </c>
      <c r="AK366" s="3">
        <f>VLOOKUP(A366,'BalanceSheet 15-8-19'!$A$11:$CN$476,37,FALSE)</f>
        <v>0</v>
      </c>
      <c r="AL366" s="3">
        <f>VLOOKUP(A366,'BalanceSheet 15-8-19'!$A$11:$CN$476,38,FALSE)</f>
        <v>0</v>
      </c>
      <c r="AM366" s="3">
        <f>VLOOKUP(A366,'BalanceSheet 15-8-19'!$A$11:$CN$476,39,FALSE)</f>
        <v>0</v>
      </c>
      <c r="AN366" s="3">
        <f>VLOOKUP(A366,'BalanceSheet 15-8-19'!$A$11:$CN$476,40,FALSE)</f>
        <v>0</v>
      </c>
      <c r="AO366" s="3">
        <f>VLOOKUP(A366,'BalanceSheet 15-8-19'!$A$11:$CN$476,41,FALSE)</f>
        <v>0</v>
      </c>
      <c r="AP366" s="3">
        <f>VLOOKUP(A366,'BalanceSheet 15-8-19'!$A$11:$CN$476,42,FALSE)</f>
        <v>0</v>
      </c>
      <c r="AQ366" s="3">
        <f>VLOOKUP(A366,'BalanceSheet 15-8-19'!$A$11:$CN$476,43,FALSE)</f>
        <v>0</v>
      </c>
      <c r="AR366" s="3">
        <f>VLOOKUP(A366,'BalanceSheet 15-8-19'!$A$11:$CN$476,44,FALSE)</f>
        <v>0</v>
      </c>
      <c r="AS366" s="3">
        <f>VLOOKUP(A366,'BalanceSheet 15-8-19'!$A$11:$CN$476,45,FALSE)</f>
        <v>0</v>
      </c>
      <c r="AT366" s="3">
        <f>VLOOKUP(A366,'BalanceSheet 15-8-19'!$A$11:$CN$476,46,FALSE)</f>
        <v>0</v>
      </c>
      <c r="AU366" s="3">
        <f>VLOOKUP(A366,'BalanceSheet 15-8-19'!$A$11:$CN$476,47,FALSE)</f>
        <v>0</v>
      </c>
      <c r="AV366" s="3">
        <f>VLOOKUP(A366,'BalanceSheet 15-8-19'!$A$11:$CN$476,48,FALSE)</f>
        <v>0</v>
      </c>
      <c r="AW366" s="3">
        <f>VLOOKUP(A366,'BalanceSheet 15-8-19'!$A$11:$CN$476,49,FALSE)</f>
        <v>0</v>
      </c>
      <c r="AX366" s="3">
        <f>VLOOKUP(A366,'BalanceSheet 15-8-19'!$A$11:$CN$476,50,FALSE)</f>
        <v>0</v>
      </c>
      <c r="AY366" s="3">
        <f>VLOOKUP(A366,'BalanceSheet 15-8-19'!$A$11:$CN$476,51,FALSE)</f>
        <v>0</v>
      </c>
      <c r="AZ366" s="3">
        <f>VLOOKUP(A366,'BalanceSheet 15-8-19'!$A$11:$CN$476,52,FALSE)</f>
        <v>0</v>
      </c>
      <c r="BA366" s="3">
        <f>VLOOKUP(A366,'BalanceSheet 15-8-19'!$A$11:$CN$476,53,FALSE)</f>
        <v>0</v>
      </c>
      <c r="BB366" s="3">
        <f>VLOOKUP(A366,'BalanceSheet 15-8-19'!$A$11:$CN$476,54,FALSE)</f>
        <v>0</v>
      </c>
      <c r="BC366" s="3">
        <f>VLOOKUP(A366,'BalanceSheet 15-8-19'!$A$11:$CN$476,55,FALSE)</f>
        <v>0</v>
      </c>
      <c r="BD366" s="3">
        <f>VLOOKUP(A366,'BalanceSheet 15-8-19'!$A$11:$CN$476,56,FALSE)</f>
        <v>0</v>
      </c>
      <c r="BE366" s="3">
        <f>VLOOKUP(A366,'BalanceSheet 15-8-19'!$A$11:$CN$476,57,FALSE)</f>
        <v>0</v>
      </c>
      <c r="BF366" s="3">
        <f>VLOOKUP(A366,'BalanceSheet 15-8-19'!$A$11:$CN$476,58,FALSE)</f>
        <v>0</v>
      </c>
      <c r="BG366" s="12">
        <f>VLOOKUP(A366,'BalanceSheet 15-8-19'!$A$11:$CN$476,59,FALSE)</f>
        <v>0</v>
      </c>
      <c r="BH366" s="3">
        <f>VLOOKUP(A366,'BalanceSheet 15-8-19'!$A$11:$CN$476,60,FALSE)</f>
        <v>0</v>
      </c>
      <c r="BI366" s="3">
        <f>VLOOKUP(A366,'BalanceSheet 15-8-19'!$A$11:$CN$476,61,FALSE)</f>
        <v>0</v>
      </c>
      <c r="BJ366" s="3">
        <f>VLOOKUP(A366,'BalanceSheet 15-8-19'!$A$11:$CN$476,62,FALSE)</f>
        <v>0</v>
      </c>
      <c r="BK366" s="3"/>
      <c r="BL366" s="3">
        <f>VLOOKUP(A366,'BalanceSheet 15-8-19'!$A$11:$CN$476,64,FALSE)</f>
        <v>0</v>
      </c>
      <c r="BM366" s="3">
        <f>VLOOKUP(A366,'BalanceSheet 15-8-19'!$A$11:$CN$476,65,FALSE)</f>
        <v>0</v>
      </c>
      <c r="BN366" s="3">
        <f>VLOOKUP(A366,'BalanceSheet 15-8-19'!$A$11:$CN$476,66,FALSE)</f>
        <v>0</v>
      </c>
      <c r="BO366" s="3">
        <f>VLOOKUP(A366,'BalanceSheet 15-8-19'!$A$11:$CN$476,67,FALSE)</f>
        <v>0</v>
      </c>
      <c r="BP366" s="3">
        <f>VLOOKUP(A366,'BalanceSheet 15-8-19'!$A$11:$CN$476,68,FALSE)</f>
        <v>0</v>
      </c>
      <c r="BQ366" s="3">
        <f>VLOOKUP(A366,'BalanceSheet 15-8-19'!$A$11:$CN$476,69,FALSE)</f>
        <v>0</v>
      </c>
      <c r="BR366" s="3">
        <f>VLOOKUP(A366,'BalanceSheet 15-8-19'!$A$11:$CN$476,70,FALSE)</f>
        <v>0</v>
      </c>
      <c r="BS366" s="3">
        <f>VLOOKUP(A366,'BalanceSheet 15-8-19'!$A$11:$CN$476,71,FALSE)</f>
        <v>0</v>
      </c>
      <c r="BT366" s="3">
        <f>VLOOKUP(A366,'BalanceSheet 15-8-19'!$A$11:$CN$476,72,FALSE)</f>
        <v>0</v>
      </c>
      <c r="BU366" s="3">
        <f>VLOOKUP(A366,'BalanceSheet 15-8-19'!$A$11:$CN$476,73,FALSE)</f>
        <v>0</v>
      </c>
      <c r="BV366" s="3">
        <f>VLOOKUP(A366,'BalanceSheet 15-8-19'!$A$11:$CN$476,74,FALSE)</f>
        <v>0</v>
      </c>
      <c r="BW366" s="3">
        <f>VLOOKUP(A366,'BalanceSheet 15-8-19'!$A$11:$CN$476,75,FALSE)</f>
        <v>0</v>
      </c>
      <c r="BX366" s="3">
        <f>VLOOKUP(A366,'BalanceSheet 15-8-19'!$A$11:$CN$476,76,FALSE)</f>
        <v>0</v>
      </c>
      <c r="BY366" s="3">
        <f>VLOOKUP(A366,'BalanceSheet 15-8-19'!$A$11:$CN$476,77,FALSE)</f>
        <v>0</v>
      </c>
      <c r="BZ366" s="3">
        <f>VLOOKUP(A366,'BalanceSheet 15-8-19'!$A$11:$CN$476,78,FALSE)</f>
        <v>0</v>
      </c>
      <c r="CA366" s="3">
        <f>VLOOKUP(A366,'BalanceSheet 15-8-19'!$A$11:$CN$476,79,FALSE)</f>
        <v>0</v>
      </c>
      <c r="CB366" s="3">
        <f>VLOOKUP(A366,'BalanceSheet 15-8-19'!$A$11:$CN$476,80,FALSE)</f>
        <v>0</v>
      </c>
      <c r="CC366" s="3">
        <f>VLOOKUP(A366,'BalanceSheet 15-8-19'!$A$11:$CN$476,81,FALSE)</f>
        <v>0</v>
      </c>
      <c r="CD366" s="3">
        <f>VLOOKUP(A366,'BalanceSheet 15-8-19'!$A$11:$CN$476,82,FALSE)</f>
        <v>0</v>
      </c>
      <c r="CE366" s="3">
        <f>VLOOKUP(A366,'BalanceSheet 15-8-19'!$A$11:$CN$476,83,FALSE)</f>
        <v>0</v>
      </c>
      <c r="CF366" s="3">
        <f>VLOOKUP(A366,'BalanceSheet 15-8-19'!$A$11:$CN$476,84,FALSE)</f>
        <v>0</v>
      </c>
      <c r="CG366" s="3">
        <f>VLOOKUP(A366,'BalanceSheet 15-8-19'!$A$11:$CN$476,85,FALSE)</f>
        <v>0</v>
      </c>
      <c r="CH366" s="3">
        <f>VLOOKUP(A366,'BalanceSheet 15-8-19'!$A$11:$CN$476,86,FALSE)</f>
        <v>0</v>
      </c>
      <c r="CI366" s="3">
        <f>VLOOKUP(A366,'BalanceSheet 15-8-19'!$A$11:$CN$476,87,FALSE)</f>
        <v>0</v>
      </c>
      <c r="CJ366" s="3">
        <f>VLOOKUP(A366,'BalanceSheet 15-8-19'!$A$11:$CN$476,88,FALSE)</f>
        <v>0</v>
      </c>
      <c r="CK366" s="3">
        <f>VLOOKUP(A366,'BalanceSheet 15-8-19'!$A$11:$CN$476,89,FALSE)</f>
        <v>0</v>
      </c>
      <c r="CL366" s="3">
        <f>VLOOKUP(A366,'BalanceSheet 15-8-19'!$A$11:$CN$476,90,FALSE)</f>
        <v>0</v>
      </c>
      <c r="CM366" s="3">
        <f>VLOOKUP(A366,'BalanceSheet 15-8-19'!$A$11:$CN$476,91,FALSE)</f>
        <v>0</v>
      </c>
      <c r="CN366" s="3">
        <f>VLOOKUP(A366,'BalanceSheet 15-8-19'!$A$11:$CS$476,92,FALSE)</f>
        <v>0</v>
      </c>
      <c r="CO366" s="3">
        <f>VLOOKUP(A366,'BalanceSheet 15-8-19'!$A$11:$CS$476,93,FALSE)</f>
        <v>0</v>
      </c>
      <c r="CP366" s="3">
        <f>VLOOKUP(A366,'BalanceSheet 15-8-19'!$A$11:$CS$476,94,FALSE)</f>
        <v>0</v>
      </c>
      <c r="CQ366" s="3">
        <f>VLOOKUP(A366,'BalanceSheet 15-8-19'!$A$11:$CS$476,95,FALSE)</f>
        <v>0</v>
      </c>
      <c r="CR366" s="3">
        <f>VLOOKUP(A366,'BalanceSheet 15-8-19'!$A$11:$CS$476,96,FALSE)</f>
        <v>0</v>
      </c>
      <c r="CS366" s="3">
        <f t="shared" si="31"/>
        <v>0</v>
      </c>
      <c r="CU366" s="19">
        <f>CS366-('BalanceSheet 15-8-19'!CS366-'BalanceSheet 15-8-19'!CV366-'BalanceSheet 15-8-19'!CW366)</f>
        <v>0</v>
      </c>
      <c r="CW366" s="132">
        <f t="shared" si="32"/>
        <v>0</v>
      </c>
      <c r="CZ366" s="148">
        <f>HLOOKUP(A366,CJE!$I$5:$TV$2054,2050, FALSE)</f>
        <v>0</v>
      </c>
      <c r="DB366" s="148">
        <f t="shared" si="33"/>
        <v>0</v>
      </c>
    </row>
    <row r="367" spans="1:106" x14ac:dyDescent="0.2">
      <c r="A367" s="4" t="str">
        <f>'BalanceSheet 15-8-19'!A367</f>
        <v>Total - 300-110 - Investments for Available for Sale_Reapra Travel Pte Ltd</v>
      </c>
      <c r="B367" s="9">
        <f>VLOOKUP(A367,'BalanceSheet 15-8-19'!$A$11:$CN$476,2,FALSE)</f>
        <v>0</v>
      </c>
      <c r="C367" s="9">
        <f>VLOOKUP(A367,'BalanceSheet 15-8-19'!$A$11:$CN$476,3,FALSE)</f>
        <v>0</v>
      </c>
      <c r="D367" s="9">
        <f>VLOOKUP(A367,'BalanceSheet 15-8-19'!$A$11:$CN$476,4,FALSE)</f>
        <v>0</v>
      </c>
      <c r="E367" s="9">
        <f>VLOOKUP(A367,'BalanceSheet 15-8-19'!$A$11:$CN$476,5,FALSE)</f>
        <v>0</v>
      </c>
      <c r="F367" s="9">
        <f>VLOOKUP(A367,'BalanceSheet 15-8-19'!$A$11:$CN$476,6,FALSE)</f>
        <v>0</v>
      </c>
      <c r="G367" s="9">
        <f>VLOOKUP(A367,'BalanceSheet 15-8-19'!$A$11:$CN$476,7,FALSE)</f>
        <v>0</v>
      </c>
      <c r="H367" s="9">
        <f>VLOOKUP(A367,'BalanceSheet 15-8-19'!$A$11:$CN$476,8,FALSE)</f>
        <v>0</v>
      </c>
      <c r="I367" s="9">
        <f>VLOOKUP(A367,'BalanceSheet 15-8-19'!$A$11:$CN$476,9,FALSE)</f>
        <v>0</v>
      </c>
      <c r="J367" s="9"/>
      <c r="K367" s="9">
        <f>VLOOKUP(A367,'BalanceSheet 15-8-19'!$A$11:$CN$476,11,FALSE)</f>
        <v>0</v>
      </c>
      <c r="L367" s="9">
        <f>VLOOKUP(A367,'BalanceSheet 15-8-19'!$A$11:$CN$476,12,FALSE)</f>
        <v>0</v>
      </c>
      <c r="M367" s="9">
        <f>VLOOKUP(A367,'BalanceSheet 15-8-19'!$A$11:$CN$476,13,FALSE)</f>
        <v>0</v>
      </c>
      <c r="N367" s="9">
        <f>VLOOKUP(A367,'BalanceSheet 15-8-19'!$A$11:$CN$476,14,FALSE)</f>
        <v>0</v>
      </c>
      <c r="O367" s="9">
        <f>VLOOKUP(A367,'BalanceSheet 15-8-19'!$A$11:$CN$476,15,FALSE)</f>
        <v>0</v>
      </c>
      <c r="P367" s="9">
        <f>VLOOKUP(A367,'BalanceSheet 15-8-19'!$A$11:$CN$476,16,FALSE)</f>
        <v>0</v>
      </c>
      <c r="Q367" s="9">
        <f>VLOOKUP(A367,'BalanceSheet 15-8-19'!$A$11:$CN$476,17,FALSE)</f>
        <v>0</v>
      </c>
      <c r="R367" s="9">
        <f>VLOOKUP(A367,'BalanceSheet 15-8-19'!$A$11:$CN$476,18,FALSE)</f>
        <v>0</v>
      </c>
      <c r="S367" s="9">
        <f>VLOOKUP(A367,'BalanceSheet 15-8-19'!$A$11:$CN$476,19,FALSE)</f>
        <v>0</v>
      </c>
      <c r="T367" s="9">
        <f>VLOOKUP(A367,'BalanceSheet 15-8-19'!$A$11:$CN$476,20,FALSE)</f>
        <v>0</v>
      </c>
      <c r="U367" s="9">
        <f>VLOOKUP(A367,'BalanceSheet 15-8-19'!$A$11:$CN$476,21,FALSE)</f>
        <v>0</v>
      </c>
      <c r="V367" s="9">
        <f>VLOOKUP(A367,'BalanceSheet 15-8-19'!$A$11:$CN$476,22,FALSE)</f>
        <v>0</v>
      </c>
      <c r="W367" s="9">
        <f>VLOOKUP(A367,'BalanceSheet 15-8-19'!$A$11:$CN$476,23,FALSE)</f>
        <v>0</v>
      </c>
      <c r="X367" s="9">
        <f>VLOOKUP(A367,'BalanceSheet 15-8-19'!$A$11:$CN$476,24,FALSE)</f>
        <v>0</v>
      </c>
      <c r="Y367" s="9">
        <f>VLOOKUP(A367,'BalanceSheet 15-8-19'!$A$11:$CN$476,25,FALSE)</f>
        <v>0</v>
      </c>
      <c r="Z367" s="9">
        <f>VLOOKUP(A367,'BalanceSheet 15-8-19'!$A$11:$CN$476,26,FALSE)</f>
        <v>0</v>
      </c>
      <c r="AA367" s="9">
        <f>VLOOKUP(A367,'BalanceSheet 15-8-19'!$A$11:$CN$476,27,FALSE)</f>
        <v>0</v>
      </c>
      <c r="AB367" s="9">
        <f>VLOOKUP(A367,'BalanceSheet 15-8-19'!$A$11:$CN$476,28,FALSE)</f>
        <v>0</v>
      </c>
      <c r="AC367" s="9">
        <f>VLOOKUP(A367,'BalanceSheet 15-8-19'!$A$11:$CN$476,29,FALSE)</f>
        <v>0</v>
      </c>
      <c r="AD367" s="9">
        <f>VLOOKUP(A367,'BalanceSheet 15-8-19'!$A$11:$CN$476,30,FALSE)</f>
        <v>0</v>
      </c>
      <c r="AE367" s="9">
        <f>VLOOKUP(A367,'BalanceSheet 15-8-19'!$A$11:$CN$476,31,FALSE)</f>
        <v>0</v>
      </c>
      <c r="AF367" s="9">
        <f>VLOOKUP(A367,'BalanceSheet 15-8-19'!$A$11:$CN$476,32,FALSE)</f>
        <v>0</v>
      </c>
      <c r="AG367" s="9">
        <f>VLOOKUP(A367,'BalanceSheet 15-8-19'!$A$11:$CN$476,33,FALSE)</f>
        <v>0</v>
      </c>
      <c r="AH367" s="9">
        <f>VLOOKUP(A367,'BalanceSheet 15-8-19'!$A$11:$CN$476,34,FALSE)</f>
        <v>0</v>
      </c>
      <c r="AI367" s="9">
        <f>VLOOKUP(A367,'BalanceSheet 15-8-19'!$A$11:$CN$476,35,FALSE)</f>
        <v>0</v>
      </c>
      <c r="AJ367" s="9">
        <f>VLOOKUP(A367,'BalanceSheet 15-8-19'!$A$11:$CN$476,36,FALSE)</f>
        <v>0</v>
      </c>
      <c r="AK367" s="9">
        <f>VLOOKUP(A367,'BalanceSheet 15-8-19'!$A$11:$CN$476,37,FALSE)</f>
        <v>0</v>
      </c>
      <c r="AL367" s="9">
        <f>VLOOKUP(A367,'BalanceSheet 15-8-19'!$A$11:$CN$476,38,FALSE)</f>
        <v>0</v>
      </c>
      <c r="AM367" s="9">
        <f>VLOOKUP(A367,'BalanceSheet 15-8-19'!$A$11:$CN$476,39,FALSE)</f>
        <v>0</v>
      </c>
      <c r="AN367" s="9">
        <f>VLOOKUP(A367,'BalanceSheet 15-8-19'!$A$11:$CN$476,40,FALSE)</f>
        <v>0</v>
      </c>
      <c r="AO367" s="9">
        <f>VLOOKUP(A367,'BalanceSheet 15-8-19'!$A$11:$CN$476,41,FALSE)</f>
        <v>0</v>
      </c>
      <c r="AP367" s="9">
        <f>VLOOKUP(A367,'BalanceSheet 15-8-19'!$A$11:$CN$476,42,FALSE)</f>
        <v>0</v>
      </c>
      <c r="AQ367" s="9">
        <f>VLOOKUP(A367,'BalanceSheet 15-8-19'!$A$11:$CN$476,43,FALSE)</f>
        <v>0</v>
      </c>
      <c r="AR367" s="9">
        <f>VLOOKUP(A367,'BalanceSheet 15-8-19'!$A$11:$CN$476,44,FALSE)</f>
        <v>0</v>
      </c>
      <c r="AS367" s="9">
        <f>VLOOKUP(A367,'BalanceSheet 15-8-19'!$A$11:$CN$476,45,FALSE)</f>
        <v>0</v>
      </c>
      <c r="AT367" s="9">
        <f>VLOOKUP(A367,'BalanceSheet 15-8-19'!$A$11:$CN$476,46,FALSE)</f>
        <v>0</v>
      </c>
      <c r="AU367" s="9">
        <f>VLOOKUP(A367,'BalanceSheet 15-8-19'!$A$11:$CN$476,47,FALSE)</f>
        <v>0</v>
      </c>
      <c r="AV367" s="9">
        <f>VLOOKUP(A367,'BalanceSheet 15-8-19'!$A$11:$CN$476,48,FALSE)</f>
        <v>0</v>
      </c>
      <c r="AW367" s="9">
        <f>VLOOKUP(A367,'BalanceSheet 15-8-19'!$A$11:$CN$476,49,FALSE)</f>
        <v>0</v>
      </c>
      <c r="AX367" s="9">
        <f>VLOOKUP(A367,'BalanceSheet 15-8-19'!$A$11:$CN$476,50,FALSE)</f>
        <v>0</v>
      </c>
      <c r="AY367" s="9">
        <f>VLOOKUP(A367,'BalanceSheet 15-8-19'!$A$11:$CN$476,51,FALSE)</f>
        <v>0</v>
      </c>
      <c r="AZ367" s="9">
        <f>VLOOKUP(A367,'BalanceSheet 15-8-19'!$A$11:$CN$476,52,FALSE)</f>
        <v>0</v>
      </c>
      <c r="BA367" s="9">
        <f>VLOOKUP(A367,'BalanceSheet 15-8-19'!$A$11:$CN$476,53,FALSE)</f>
        <v>0</v>
      </c>
      <c r="BB367" s="9">
        <f>VLOOKUP(A367,'BalanceSheet 15-8-19'!$A$11:$CN$476,54,FALSE)</f>
        <v>0</v>
      </c>
      <c r="BC367" s="9">
        <f>VLOOKUP(A367,'BalanceSheet 15-8-19'!$A$11:$CN$476,55,FALSE)</f>
        <v>0</v>
      </c>
      <c r="BD367" s="9">
        <f>VLOOKUP(A367,'BalanceSheet 15-8-19'!$A$11:$CN$476,56,FALSE)</f>
        <v>0</v>
      </c>
      <c r="BE367" s="9">
        <f>VLOOKUP(A367,'BalanceSheet 15-8-19'!$A$11:$CN$476,57,FALSE)</f>
        <v>0</v>
      </c>
      <c r="BF367" s="9">
        <f>VLOOKUP(A367,'BalanceSheet 15-8-19'!$A$11:$CN$476,58,FALSE)</f>
        <v>0</v>
      </c>
      <c r="BG367" s="7">
        <f>VLOOKUP(A367,'BalanceSheet 15-8-19'!$A$11:$CN$476,59,FALSE)</f>
        <v>0</v>
      </c>
      <c r="BH367" s="9">
        <f>VLOOKUP(A367,'BalanceSheet 15-8-19'!$A$11:$CN$476,60,FALSE)</f>
        <v>0</v>
      </c>
      <c r="BI367" s="9">
        <f>VLOOKUP(A367,'BalanceSheet 15-8-19'!$A$11:$CN$476,61,FALSE)</f>
        <v>0</v>
      </c>
      <c r="BJ367" s="9">
        <f>VLOOKUP(A367,'BalanceSheet 15-8-19'!$A$11:$CN$476,62,FALSE)</f>
        <v>0</v>
      </c>
      <c r="BK367" s="9"/>
      <c r="BL367" s="9">
        <f>VLOOKUP(A367,'BalanceSheet 15-8-19'!$A$11:$CN$476,64,FALSE)</f>
        <v>0</v>
      </c>
      <c r="BM367" s="9">
        <f>VLOOKUP(A367,'BalanceSheet 15-8-19'!$A$11:$CN$476,65,FALSE)</f>
        <v>0</v>
      </c>
      <c r="BN367" s="9">
        <f>VLOOKUP(A367,'BalanceSheet 15-8-19'!$A$11:$CN$476,66,FALSE)</f>
        <v>0</v>
      </c>
      <c r="BO367" s="9">
        <f>VLOOKUP(A367,'BalanceSheet 15-8-19'!$A$11:$CN$476,67,FALSE)</f>
        <v>0</v>
      </c>
      <c r="BP367" s="9">
        <f>VLOOKUP(A367,'BalanceSheet 15-8-19'!$A$11:$CN$476,68,FALSE)</f>
        <v>0</v>
      </c>
      <c r="BQ367" s="9">
        <f>VLOOKUP(A367,'BalanceSheet 15-8-19'!$A$11:$CN$476,69,FALSE)</f>
        <v>0</v>
      </c>
      <c r="BR367" s="9">
        <f>VLOOKUP(A367,'BalanceSheet 15-8-19'!$A$11:$CN$476,70,FALSE)</f>
        <v>0</v>
      </c>
      <c r="BS367" s="9">
        <f>VLOOKUP(A367,'BalanceSheet 15-8-19'!$A$11:$CN$476,71,FALSE)</f>
        <v>0</v>
      </c>
      <c r="BT367" s="9">
        <f>VLOOKUP(A367,'BalanceSheet 15-8-19'!$A$11:$CN$476,72,FALSE)</f>
        <v>0</v>
      </c>
      <c r="BU367" s="9">
        <f>VLOOKUP(A367,'BalanceSheet 15-8-19'!$A$11:$CN$476,73,FALSE)</f>
        <v>0</v>
      </c>
      <c r="BV367" s="9">
        <f>VLOOKUP(A367,'BalanceSheet 15-8-19'!$A$11:$CN$476,74,FALSE)</f>
        <v>0</v>
      </c>
      <c r="BW367" s="9">
        <f>VLOOKUP(A367,'BalanceSheet 15-8-19'!$A$11:$CN$476,75,FALSE)</f>
        <v>0</v>
      </c>
      <c r="BX367" s="9">
        <f>VLOOKUP(A367,'BalanceSheet 15-8-19'!$A$11:$CN$476,76,FALSE)</f>
        <v>0</v>
      </c>
      <c r="BY367" s="9">
        <f>VLOOKUP(A367,'BalanceSheet 15-8-19'!$A$11:$CN$476,77,FALSE)</f>
        <v>0</v>
      </c>
      <c r="BZ367" s="9">
        <f>VLOOKUP(A367,'BalanceSheet 15-8-19'!$A$11:$CN$476,78,FALSE)</f>
        <v>0</v>
      </c>
      <c r="CA367" s="9">
        <f>VLOOKUP(A367,'BalanceSheet 15-8-19'!$A$11:$CN$476,79,FALSE)</f>
        <v>0</v>
      </c>
      <c r="CB367" s="9">
        <f>VLOOKUP(A367,'BalanceSheet 15-8-19'!$A$11:$CN$476,80,FALSE)</f>
        <v>0</v>
      </c>
      <c r="CC367" s="9">
        <f>VLOOKUP(A367,'BalanceSheet 15-8-19'!$A$11:$CN$476,81,FALSE)</f>
        <v>0</v>
      </c>
      <c r="CD367" s="9">
        <f>VLOOKUP(A367,'BalanceSheet 15-8-19'!$A$11:$CN$476,82,FALSE)</f>
        <v>0</v>
      </c>
      <c r="CE367" s="9">
        <f>VLOOKUP(A367,'BalanceSheet 15-8-19'!$A$11:$CN$476,83,FALSE)</f>
        <v>0</v>
      </c>
      <c r="CF367" s="9">
        <f>VLOOKUP(A367,'BalanceSheet 15-8-19'!$A$11:$CN$476,84,FALSE)</f>
        <v>0</v>
      </c>
      <c r="CG367" s="9">
        <f>VLOOKUP(A367,'BalanceSheet 15-8-19'!$A$11:$CN$476,85,FALSE)</f>
        <v>0</v>
      </c>
      <c r="CH367" s="9">
        <f>VLOOKUP(A367,'BalanceSheet 15-8-19'!$A$11:$CN$476,86,FALSE)</f>
        <v>0</v>
      </c>
      <c r="CI367" s="9">
        <f>VLOOKUP(A367,'BalanceSheet 15-8-19'!$A$11:$CN$476,87,FALSE)</f>
        <v>0</v>
      </c>
      <c r="CJ367" s="9">
        <f>VLOOKUP(A367,'BalanceSheet 15-8-19'!$A$11:$CN$476,88,FALSE)</f>
        <v>0</v>
      </c>
      <c r="CK367" s="9">
        <f>VLOOKUP(A367,'BalanceSheet 15-8-19'!$A$11:$CN$476,89,FALSE)</f>
        <v>0</v>
      </c>
      <c r="CL367" s="9">
        <f>VLOOKUP(A367,'BalanceSheet 15-8-19'!$A$11:$CN$476,90,FALSE)</f>
        <v>0</v>
      </c>
      <c r="CM367" s="9">
        <f>VLOOKUP(A367,'BalanceSheet 15-8-19'!$A$11:$CN$476,91,FALSE)</f>
        <v>0</v>
      </c>
      <c r="CN367" s="9">
        <f>VLOOKUP(A367,'BalanceSheet 15-8-19'!$A$11:$CS$476,92,FALSE)</f>
        <v>0</v>
      </c>
      <c r="CO367" s="9">
        <f>VLOOKUP(A367,'BalanceSheet 15-8-19'!$A$11:$CS$476,93,FALSE)</f>
        <v>0</v>
      </c>
      <c r="CP367" s="9">
        <f>VLOOKUP(A367,'BalanceSheet 15-8-19'!$A$11:$CS$476,94,FALSE)</f>
        <v>0</v>
      </c>
      <c r="CQ367" s="9">
        <f>VLOOKUP(A367,'BalanceSheet 15-8-19'!$A$11:$CS$476,95,FALSE)</f>
        <v>0</v>
      </c>
      <c r="CR367" s="9">
        <f>VLOOKUP(A367,'BalanceSheet 15-8-19'!$A$11:$CS$476,96,FALSE)</f>
        <v>0</v>
      </c>
      <c r="CS367" s="9">
        <f t="shared" si="31"/>
        <v>0</v>
      </c>
      <c r="CU367" s="19">
        <f>CS367-('BalanceSheet 15-8-19'!CS367-'BalanceSheet 15-8-19'!CV367-'BalanceSheet 15-8-19'!CW367)</f>
        <v>0</v>
      </c>
      <c r="CW367" s="132">
        <f t="shared" si="32"/>
        <v>0</v>
      </c>
      <c r="CZ367" s="148"/>
      <c r="DB367" s="162">
        <f>SUM(DB365:DB366)</f>
        <v>0</v>
      </c>
    </row>
    <row r="368" spans="1:106" x14ac:dyDescent="0.2">
      <c r="A368" s="3" t="str">
        <f>'BalanceSheet 15-8-19'!A368</f>
        <v>300-111 - Investments for Available for Sale_Reapra Real Estat Pte Ltd</v>
      </c>
      <c r="B368" s="3">
        <f>VLOOKUP(A368,'BalanceSheet 15-8-19'!$A$11:$CN$476,2,FALSE)</f>
        <v>0</v>
      </c>
      <c r="C368" s="3">
        <f>VLOOKUP(A368,'BalanceSheet 15-8-19'!$A$11:$CN$476,3,FALSE)</f>
        <v>0</v>
      </c>
      <c r="D368" s="3">
        <f>VLOOKUP(A368,'BalanceSheet 15-8-19'!$A$11:$CN$476,4,FALSE)</f>
        <v>0</v>
      </c>
      <c r="E368" s="3">
        <f>VLOOKUP(A368,'BalanceSheet 15-8-19'!$A$11:$CN$476,5,FALSE)</f>
        <v>0</v>
      </c>
      <c r="F368" s="3">
        <f>VLOOKUP(A368,'BalanceSheet 15-8-19'!$A$11:$CN$476,6,FALSE)</f>
        <v>0</v>
      </c>
      <c r="G368" s="3">
        <f>VLOOKUP(A368,'BalanceSheet 15-8-19'!$A$11:$CN$476,7,FALSE)</f>
        <v>0</v>
      </c>
      <c r="H368" s="3">
        <f>VLOOKUP(A368,'BalanceSheet 15-8-19'!$A$11:$CN$476,8,FALSE)</f>
        <v>0</v>
      </c>
      <c r="I368" s="3">
        <f>VLOOKUP(A368,'BalanceSheet 15-8-19'!$A$11:$CN$476,9,FALSE)</f>
        <v>0</v>
      </c>
      <c r="J368" s="3"/>
      <c r="K368" s="3">
        <f>VLOOKUP(A368,'BalanceSheet 15-8-19'!$A$11:$CN$476,11,FALSE)</f>
        <v>0</v>
      </c>
      <c r="L368" s="3">
        <f>VLOOKUP(A368,'BalanceSheet 15-8-19'!$A$11:$CN$476,12,FALSE)</f>
        <v>0</v>
      </c>
      <c r="M368" s="3">
        <f>VLOOKUP(A368,'BalanceSheet 15-8-19'!$A$11:$CN$476,13,FALSE)</f>
        <v>0</v>
      </c>
      <c r="N368" s="3">
        <f>VLOOKUP(A368,'BalanceSheet 15-8-19'!$A$11:$CN$476,14,FALSE)</f>
        <v>0</v>
      </c>
      <c r="O368" s="3">
        <f>VLOOKUP(A368,'BalanceSheet 15-8-19'!$A$11:$CN$476,15,FALSE)</f>
        <v>0</v>
      </c>
      <c r="P368" s="3">
        <f>VLOOKUP(A368,'BalanceSheet 15-8-19'!$A$11:$CN$476,16,FALSE)</f>
        <v>0</v>
      </c>
      <c r="Q368" s="3">
        <f>VLOOKUP(A368,'BalanceSheet 15-8-19'!$A$11:$CN$476,17,FALSE)</f>
        <v>0</v>
      </c>
      <c r="R368" s="3">
        <f>VLOOKUP(A368,'BalanceSheet 15-8-19'!$A$11:$CN$476,18,FALSE)</f>
        <v>0</v>
      </c>
      <c r="S368" s="3">
        <f>VLOOKUP(A368,'BalanceSheet 15-8-19'!$A$11:$CN$476,19,FALSE)</f>
        <v>0</v>
      </c>
      <c r="T368" s="3">
        <f>VLOOKUP(A368,'BalanceSheet 15-8-19'!$A$11:$CN$476,20,FALSE)</f>
        <v>0</v>
      </c>
      <c r="U368" s="3">
        <f>VLOOKUP(A368,'BalanceSheet 15-8-19'!$A$11:$CN$476,21,FALSE)</f>
        <v>0</v>
      </c>
      <c r="V368" s="3">
        <f>VLOOKUP(A368,'BalanceSheet 15-8-19'!$A$11:$CN$476,22,FALSE)</f>
        <v>0</v>
      </c>
      <c r="W368" s="3">
        <f>VLOOKUP(A368,'BalanceSheet 15-8-19'!$A$11:$CN$476,23,FALSE)</f>
        <v>0</v>
      </c>
      <c r="X368" s="3">
        <f>VLOOKUP(A368,'BalanceSheet 15-8-19'!$A$11:$CN$476,24,FALSE)</f>
        <v>0</v>
      </c>
      <c r="Y368" s="3">
        <f>VLOOKUP(A368,'BalanceSheet 15-8-19'!$A$11:$CN$476,25,FALSE)</f>
        <v>0</v>
      </c>
      <c r="Z368" s="3">
        <f>VLOOKUP(A368,'BalanceSheet 15-8-19'!$A$11:$CN$476,26,FALSE)</f>
        <v>0</v>
      </c>
      <c r="AA368" s="3">
        <f>VLOOKUP(A368,'BalanceSheet 15-8-19'!$A$11:$CN$476,27,FALSE)</f>
        <v>0</v>
      </c>
      <c r="AB368" s="3">
        <f>VLOOKUP(A368,'BalanceSheet 15-8-19'!$A$11:$CN$476,28,FALSE)</f>
        <v>0</v>
      </c>
      <c r="AC368" s="3">
        <f>VLOOKUP(A368,'BalanceSheet 15-8-19'!$A$11:$CN$476,29,FALSE)</f>
        <v>0</v>
      </c>
      <c r="AD368" s="3">
        <f>VLOOKUP(A368,'BalanceSheet 15-8-19'!$A$11:$CN$476,30,FALSE)</f>
        <v>0</v>
      </c>
      <c r="AE368" s="3">
        <f>VLOOKUP(A368,'BalanceSheet 15-8-19'!$A$11:$CN$476,31,FALSE)</f>
        <v>0</v>
      </c>
      <c r="AF368" s="3">
        <f>VLOOKUP(A368,'BalanceSheet 15-8-19'!$A$11:$CN$476,32,FALSE)</f>
        <v>0</v>
      </c>
      <c r="AG368" s="3">
        <f>VLOOKUP(A368,'BalanceSheet 15-8-19'!$A$11:$CN$476,33,FALSE)</f>
        <v>0</v>
      </c>
      <c r="AH368" s="3">
        <f>VLOOKUP(A368,'BalanceSheet 15-8-19'!$A$11:$CN$476,34,FALSE)</f>
        <v>0</v>
      </c>
      <c r="AI368" s="3">
        <f>VLOOKUP(A368,'BalanceSheet 15-8-19'!$A$11:$CN$476,35,FALSE)</f>
        <v>0</v>
      </c>
      <c r="AJ368" s="3">
        <f>VLOOKUP(A368,'BalanceSheet 15-8-19'!$A$11:$CN$476,36,FALSE)</f>
        <v>0</v>
      </c>
      <c r="AK368" s="3">
        <f>VLOOKUP(A368,'BalanceSheet 15-8-19'!$A$11:$CN$476,37,FALSE)</f>
        <v>0</v>
      </c>
      <c r="AL368" s="3">
        <f>VLOOKUP(A368,'BalanceSheet 15-8-19'!$A$11:$CN$476,38,FALSE)</f>
        <v>0</v>
      </c>
      <c r="AM368" s="3">
        <f>VLOOKUP(A368,'BalanceSheet 15-8-19'!$A$11:$CN$476,39,FALSE)</f>
        <v>0</v>
      </c>
      <c r="AN368" s="3">
        <f>VLOOKUP(A368,'BalanceSheet 15-8-19'!$A$11:$CN$476,40,FALSE)</f>
        <v>0</v>
      </c>
      <c r="AO368" s="3">
        <f>VLOOKUP(A368,'BalanceSheet 15-8-19'!$A$11:$CN$476,41,FALSE)</f>
        <v>0</v>
      </c>
      <c r="AP368" s="3">
        <f>VLOOKUP(A368,'BalanceSheet 15-8-19'!$A$11:$CN$476,42,FALSE)</f>
        <v>0</v>
      </c>
      <c r="AQ368" s="3">
        <f>VLOOKUP(A368,'BalanceSheet 15-8-19'!$A$11:$CN$476,43,FALSE)</f>
        <v>0</v>
      </c>
      <c r="AR368" s="3">
        <f>VLOOKUP(A368,'BalanceSheet 15-8-19'!$A$11:$CN$476,44,FALSE)</f>
        <v>0</v>
      </c>
      <c r="AS368" s="3">
        <f>VLOOKUP(A368,'BalanceSheet 15-8-19'!$A$11:$CN$476,45,FALSE)</f>
        <v>0</v>
      </c>
      <c r="AT368" s="3">
        <f>VLOOKUP(A368,'BalanceSheet 15-8-19'!$A$11:$CN$476,46,FALSE)</f>
        <v>0</v>
      </c>
      <c r="AU368" s="3">
        <f>VLOOKUP(A368,'BalanceSheet 15-8-19'!$A$11:$CN$476,47,FALSE)</f>
        <v>0</v>
      </c>
      <c r="AV368" s="3">
        <f>VLOOKUP(A368,'BalanceSheet 15-8-19'!$A$11:$CN$476,48,FALSE)</f>
        <v>0</v>
      </c>
      <c r="AW368" s="3">
        <f>VLOOKUP(A368,'BalanceSheet 15-8-19'!$A$11:$CN$476,49,FALSE)</f>
        <v>0</v>
      </c>
      <c r="AX368" s="3">
        <f>VLOOKUP(A368,'BalanceSheet 15-8-19'!$A$11:$CN$476,50,FALSE)</f>
        <v>0</v>
      </c>
      <c r="AY368" s="3">
        <f>VLOOKUP(A368,'BalanceSheet 15-8-19'!$A$11:$CN$476,51,FALSE)</f>
        <v>0</v>
      </c>
      <c r="AZ368" s="3">
        <f>VLOOKUP(A368,'BalanceSheet 15-8-19'!$A$11:$CN$476,52,FALSE)</f>
        <v>0</v>
      </c>
      <c r="BA368" s="3">
        <f>VLOOKUP(A368,'BalanceSheet 15-8-19'!$A$11:$CN$476,53,FALSE)</f>
        <v>0</v>
      </c>
      <c r="BB368" s="3">
        <f>VLOOKUP(A368,'BalanceSheet 15-8-19'!$A$11:$CN$476,54,FALSE)</f>
        <v>0</v>
      </c>
      <c r="BC368" s="3">
        <f>VLOOKUP(A368,'BalanceSheet 15-8-19'!$A$11:$CN$476,55,FALSE)</f>
        <v>0</v>
      </c>
      <c r="BD368" s="3">
        <f>VLOOKUP(A368,'BalanceSheet 15-8-19'!$A$11:$CN$476,56,FALSE)</f>
        <v>0</v>
      </c>
      <c r="BE368" s="3">
        <f>VLOOKUP(A368,'BalanceSheet 15-8-19'!$A$11:$CN$476,57,FALSE)</f>
        <v>0</v>
      </c>
      <c r="BF368" s="3">
        <f>VLOOKUP(A368,'BalanceSheet 15-8-19'!$A$11:$CN$476,58,FALSE)</f>
        <v>0</v>
      </c>
      <c r="BG368" s="12">
        <f>VLOOKUP(A368,'BalanceSheet 15-8-19'!$A$11:$CN$476,59,FALSE)</f>
        <v>0</v>
      </c>
      <c r="BH368" s="3">
        <f>VLOOKUP(A368,'BalanceSheet 15-8-19'!$A$11:$CN$476,60,FALSE)</f>
        <v>0</v>
      </c>
      <c r="BI368" s="3">
        <f>VLOOKUP(A368,'BalanceSheet 15-8-19'!$A$11:$CN$476,61,FALSE)</f>
        <v>0</v>
      </c>
      <c r="BJ368" s="3">
        <f>VLOOKUP(A368,'BalanceSheet 15-8-19'!$A$11:$CN$476,62,FALSE)</f>
        <v>0</v>
      </c>
      <c r="BK368" s="3"/>
      <c r="BL368" s="3">
        <f>VLOOKUP(A368,'BalanceSheet 15-8-19'!$A$11:$CN$476,64,FALSE)</f>
        <v>0</v>
      </c>
      <c r="BM368" s="3">
        <f>VLOOKUP(A368,'BalanceSheet 15-8-19'!$A$11:$CN$476,65,FALSE)</f>
        <v>0</v>
      </c>
      <c r="BN368" s="3">
        <f>VLOOKUP(A368,'BalanceSheet 15-8-19'!$A$11:$CN$476,66,FALSE)</f>
        <v>0</v>
      </c>
      <c r="BO368" s="3">
        <f>VLOOKUP(A368,'BalanceSheet 15-8-19'!$A$11:$CN$476,67,FALSE)</f>
        <v>0</v>
      </c>
      <c r="BP368" s="3">
        <f>VLOOKUP(A368,'BalanceSheet 15-8-19'!$A$11:$CN$476,68,FALSE)</f>
        <v>0</v>
      </c>
      <c r="BQ368" s="3">
        <f>VLOOKUP(A368,'BalanceSheet 15-8-19'!$A$11:$CN$476,69,FALSE)</f>
        <v>0</v>
      </c>
      <c r="BR368" s="3">
        <f>VLOOKUP(A368,'BalanceSheet 15-8-19'!$A$11:$CN$476,70,FALSE)</f>
        <v>0</v>
      </c>
      <c r="BS368" s="3">
        <f>VLOOKUP(A368,'BalanceSheet 15-8-19'!$A$11:$CN$476,71,FALSE)</f>
        <v>0</v>
      </c>
      <c r="BT368" s="3">
        <f>VLOOKUP(A368,'BalanceSheet 15-8-19'!$A$11:$CN$476,72,FALSE)</f>
        <v>0</v>
      </c>
      <c r="BU368" s="3">
        <f>VLOOKUP(A368,'BalanceSheet 15-8-19'!$A$11:$CN$476,73,FALSE)</f>
        <v>0</v>
      </c>
      <c r="BV368" s="3">
        <f>VLOOKUP(A368,'BalanceSheet 15-8-19'!$A$11:$CN$476,74,FALSE)</f>
        <v>0</v>
      </c>
      <c r="BW368" s="3">
        <f>VLOOKUP(A368,'BalanceSheet 15-8-19'!$A$11:$CN$476,75,FALSE)</f>
        <v>0</v>
      </c>
      <c r="BX368" s="3">
        <f>VLOOKUP(A368,'BalanceSheet 15-8-19'!$A$11:$CN$476,76,FALSE)</f>
        <v>0</v>
      </c>
      <c r="BY368" s="3">
        <f>VLOOKUP(A368,'BalanceSheet 15-8-19'!$A$11:$CN$476,77,FALSE)</f>
        <v>0</v>
      </c>
      <c r="BZ368" s="3">
        <f>VLOOKUP(A368,'BalanceSheet 15-8-19'!$A$11:$CN$476,78,FALSE)</f>
        <v>0</v>
      </c>
      <c r="CA368" s="3">
        <f>VLOOKUP(A368,'BalanceSheet 15-8-19'!$A$11:$CN$476,79,FALSE)</f>
        <v>0</v>
      </c>
      <c r="CB368" s="3">
        <f>VLOOKUP(A368,'BalanceSheet 15-8-19'!$A$11:$CN$476,80,FALSE)</f>
        <v>0</v>
      </c>
      <c r="CC368" s="3">
        <f>VLOOKUP(A368,'BalanceSheet 15-8-19'!$A$11:$CN$476,81,FALSE)</f>
        <v>0</v>
      </c>
      <c r="CD368" s="3">
        <f>VLOOKUP(A368,'BalanceSheet 15-8-19'!$A$11:$CN$476,82,FALSE)</f>
        <v>0</v>
      </c>
      <c r="CE368" s="3">
        <f>VLOOKUP(A368,'BalanceSheet 15-8-19'!$A$11:$CN$476,83,FALSE)</f>
        <v>0</v>
      </c>
      <c r="CF368" s="3">
        <f>VLOOKUP(A368,'BalanceSheet 15-8-19'!$A$11:$CN$476,84,FALSE)</f>
        <v>0</v>
      </c>
      <c r="CG368" s="3">
        <f>VLOOKUP(A368,'BalanceSheet 15-8-19'!$A$11:$CN$476,85,FALSE)</f>
        <v>0</v>
      </c>
      <c r="CH368" s="3">
        <f>VLOOKUP(A368,'BalanceSheet 15-8-19'!$A$11:$CN$476,86,FALSE)</f>
        <v>0</v>
      </c>
      <c r="CI368" s="3">
        <f>VLOOKUP(A368,'BalanceSheet 15-8-19'!$A$11:$CN$476,87,FALSE)</f>
        <v>0</v>
      </c>
      <c r="CJ368" s="3">
        <f>VLOOKUP(A368,'BalanceSheet 15-8-19'!$A$11:$CN$476,88,FALSE)</f>
        <v>0</v>
      </c>
      <c r="CK368" s="3">
        <f>VLOOKUP(A368,'BalanceSheet 15-8-19'!$A$11:$CN$476,89,FALSE)</f>
        <v>0</v>
      </c>
      <c r="CL368" s="3">
        <f>VLOOKUP(A368,'BalanceSheet 15-8-19'!$A$11:$CN$476,90,FALSE)</f>
        <v>0</v>
      </c>
      <c r="CM368" s="3">
        <f>VLOOKUP(A368,'BalanceSheet 15-8-19'!$A$11:$CN$476,91,FALSE)</f>
        <v>0</v>
      </c>
      <c r="CN368" s="3">
        <f>VLOOKUP(A368,'BalanceSheet 15-8-19'!$A$11:$CS$476,92,FALSE)</f>
        <v>0</v>
      </c>
      <c r="CO368" s="3">
        <f>VLOOKUP(A368,'BalanceSheet 15-8-19'!$A$11:$CS$476,93,FALSE)</f>
        <v>0</v>
      </c>
      <c r="CP368" s="3">
        <f>VLOOKUP(A368,'BalanceSheet 15-8-19'!$A$11:$CS$476,94,FALSE)</f>
        <v>0</v>
      </c>
      <c r="CQ368" s="3">
        <f>VLOOKUP(A368,'BalanceSheet 15-8-19'!$A$11:$CS$476,95,FALSE)</f>
        <v>0</v>
      </c>
      <c r="CR368" s="3">
        <f>VLOOKUP(A368,'BalanceSheet 15-8-19'!$A$11:$CS$476,96,FALSE)</f>
        <v>0</v>
      </c>
      <c r="CS368" s="3">
        <f t="shared" si="31"/>
        <v>0</v>
      </c>
      <c r="CU368" s="19">
        <f>CS368-('BalanceSheet 15-8-19'!CS368-'BalanceSheet 15-8-19'!CV368-'BalanceSheet 15-8-19'!CW368)</f>
        <v>0</v>
      </c>
      <c r="CW368" s="132">
        <f t="shared" si="32"/>
        <v>0</v>
      </c>
      <c r="CZ368" s="148"/>
      <c r="DB368" s="148">
        <f t="shared" si="33"/>
        <v>0</v>
      </c>
    </row>
    <row r="369" spans="1:106" x14ac:dyDescent="0.2">
      <c r="A369" s="12" t="str">
        <f>'BalanceSheet 15-8-19'!A369</f>
        <v>300-111-01 - Property Pricetag Sdn Bhd</v>
      </c>
      <c r="B369" s="10">
        <f>VLOOKUP(A369,'BalanceSheet 15-8-19'!$A$11:$CN$476,2,FALSE)</f>
        <v>0</v>
      </c>
      <c r="C369" s="10">
        <f>VLOOKUP(A369,'BalanceSheet 15-8-19'!$A$11:$CN$476,3,FALSE)</f>
        <v>0</v>
      </c>
      <c r="D369" s="10">
        <f>VLOOKUP(A369,'BalanceSheet 15-8-19'!$A$11:$CN$476,4,FALSE)</f>
        <v>0</v>
      </c>
      <c r="E369" s="10">
        <f>VLOOKUP(A369,'BalanceSheet 15-8-19'!$A$11:$CN$476,5,FALSE)</f>
        <v>0</v>
      </c>
      <c r="F369" s="10">
        <f>VLOOKUP(A369,'BalanceSheet 15-8-19'!$A$11:$CN$476,6,FALSE)</f>
        <v>0</v>
      </c>
      <c r="G369" s="10">
        <f>VLOOKUP(A369,'BalanceSheet 15-8-19'!$A$11:$CN$476,7,FALSE)</f>
        <v>0</v>
      </c>
      <c r="H369" s="10">
        <f>VLOOKUP(A369,'BalanceSheet 15-8-19'!$A$11:$CN$476,8,FALSE)</f>
        <v>0</v>
      </c>
      <c r="I369" s="10">
        <f>VLOOKUP(A369,'BalanceSheet 15-8-19'!$A$11:$CN$476,9,FALSE)</f>
        <v>0</v>
      </c>
      <c r="J369" s="10"/>
      <c r="K369" s="10">
        <f>VLOOKUP(A369,'BalanceSheet 15-8-19'!$A$11:$CN$476,11,FALSE)</f>
        <v>0</v>
      </c>
      <c r="L369" s="10">
        <f>VLOOKUP(A369,'BalanceSheet 15-8-19'!$A$11:$CN$476,12,FALSE)</f>
        <v>0</v>
      </c>
      <c r="M369" s="10">
        <f>VLOOKUP(A369,'BalanceSheet 15-8-19'!$A$11:$CN$476,13,FALSE)</f>
        <v>0</v>
      </c>
      <c r="N369" s="10">
        <f>VLOOKUP(A369,'BalanceSheet 15-8-19'!$A$11:$CN$476,14,FALSE)</f>
        <v>0</v>
      </c>
      <c r="O369" s="10">
        <f>VLOOKUP(A369,'BalanceSheet 15-8-19'!$A$11:$CN$476,15,FALSE)</f>
        <v>0</v>
      </c>
      <c r="P369" s="10">
        <f>VLOOKUP(A369,'BalanceSheet 15-8-19'!$A$11:$CN$476,16,FALSE)</f>
        <v>0</v>
      </c>
      <c r="Q369" s="10">
        <f>VLOOKUP(A369,'BalanceSheet 15-8-19'!$A$11:$CN$476,17,FALSE)</f>
        <v>0</v>
      </c>
      <c r="R369" s="10">
        <f>VLOOKUP(A369,'BalanceSheet 15-8-19'!$A$11:$CN$476,18,FALSE)</f>
        <v>0</v>
      </c>
      <c r="S369" s="10">
        <f>VLOOKUP(A369,'BalanceSheet 15-8-19'!$A$11:$CN$476,19,FALSE)</f>
        <v>0</v>
      </c>
      <c r="T369" s="10">
        <f>VLOOKUP(A369,'BalanceSheet 15-8-19'!$A$11:$CN$476,20,FALSE)</f>
        <v>0</v>
      </c>
      <c r="U369" s="10">
        <f>VLOOKUP(A369,'BalanceSheet 15-8-19'!$A$11:$CN$476,21,FALSE)</f>
        <v>0</v>
      </c>
      <c r="V369" s="10">
        <f>VLOOKUP(A369,'BalanceSheet 15-8-19'!$A$11:$CN$476,22,FALSE)</f>
        <v>0</v>
      </c>
      <c r="W369" s="10">
        <f>VLOOKUP(A369,'BalanceSheet 15-8-19'!$A$11:$CN$476,23,FALSE)</f>
        <v>0</v>
      </c>
      <c r="X369" s="10">
        <f>VLOOKUP(A369,'BalanceSheet 15-8-19'!$A$11:$CN$476,24,FALSE)</f>
        <v>0</v>
      </c>
      <c r="Y369" s="10">
        <f>VLOOKUP(A369,'BalanceSheet 15-8-19'!$A$11:$CN$476,25,FALSE)</f>
        <v>0</v>
      </c>
      <c r="Z369" s="10">
        <f>VLOOKUP(A369,'BalanceSheet 15-8-19'!$A$11:$CN$476,26,FALSE)</f>
        <v>0</v>
      </c>
      <c r="AA369" s="10">
        <f>VLOOKUP(A369,'BalanceSheet 15-8-19'!$A$11:$CN$476,27,FALSE)</f>
        <v>0</v>
      </c>
      <c r="AB369" s="10">
        <f>VLOOKUP(A369,'BalanceSheet 15-8-19'!$A$11:$CN$476,28,FALSE)</f>
        <v>0</v>
      </c>
      <c r="AC369" s="10">
        <f>VLOOKUP(A369,'BalanceSheet 15-8-19'!$A$11:$CN$476,29,FALSE)</f>
        <v>0</v>
      </c>
      <c r="AD369" s="10">
        <f>VLOOKUP(A369,'BalanceSheet 15-8-19'!$A$11:$CN$476,30,FALSE)</f>
        <v>0</v>
      </c>
      <c r="AE369" s="10">
        <f>VLOOKUP(A369,'BalanceSheet 15-8-19'!$A$11:$CN$476,31,FALSE)</f>
        <v>0</v>
      </c>
      <c r="AF369" s="10">
        <f>VLOOKUP(A369,'BalanceSheet 15-8-19'!$A$11:$CN$476,32,FALSE)</f>
        <v>0</v>
      </c>
      <c r="AG369" s="10">
        <f>VLOOKUP(A369,'BalanceSheet 15-8-19'!$A$11:$CN$476,33,FALSE)</f>
        <v>0</v>
      </c>
      <c r="AH369" s="10">
        <f>VLOOKUP(A369,'BalanceSheet 15-8-19'!$A$11:$CN$476,34,FALSE)</f>
        <v>0</v>
      </c>
      <c r="AI369" s="10">
        <f>VLOOKUP(A369,'BalanceSheet 15-8-19'!$A$11:$CN$476,35,FALSE)</f>
        <v>0</v>
      </c>
      <c r="AJ369" s="10">
        <f>VLOOKUP(A369,'BalanceSheet 15-8-19'!$A$11:$CN$476,36,FALSE)</f>
        <v>0</v>
      </c>
      <c r="AK369" s="10">
        <f>VLOOKUP(A369,'BalanceSheet 15-8-19'!$A$11:$CN$476,37,FALSE)</f>
        <v>0</v>
      </c>
      <c r="AL369" s="10">
        <f>VLOOKUP(A369,'BalanceSheet 15-8-19'!$A$11:$CN$476,38,FALSE)</f>
        <v>0</v>
      </c>
      <c r="AM369" s="10">
        <f>VLOOKUP(A369,'BalanceSheet 15-8-19'!$A$11:$CN$476,39,FALSE)</f>
        <v>0</v>
      </c>
      <c r="AN369" s="10">
        <f>VLOOKUP(A369,'BalanceSheet 15-8-19'!$A$11:$CN$476,40,FALSE)</f>
        <v>0</v>
      </c>
      <c r="AO369" s="10">
        <f>VLOOKUP(A369,'BalanceSheet 15-8-19'!$A$11:$CN$476,41,FALSE)</f>
        <v>0</v>
      </c>
      <c r="AP369" s="10">
        <f>VLOOKUP(A369,'BalanceSheet 15-8-19'!$A$11:$CN$476,42,FALSE)</f>
        <v>0</v>
      </c>
      <c r="AQ369" s="10">
        <f>VLOOKUP(A369,'BalanceSheet 15-8-19'!$A$11:$CN$476,43,FALSE)</f>
        <v>0</v>
      </c>
      <c r="AR369" s="10">
        <f>VLOOKUP(A369,'BalanceSheet 15-8-19'!$A$11:$CN$476,44,FALSE)</f>
        <v>0</v>
      </c>
      <c r="AS369" s="10">
        <f>VLOOKUP(A369,'BalanceSheet 15-8-19'!$A$11:$CN$476,45,FALSE)</f>
        <v>0</v>
      </c>
      <c r="AT369" s="10">
        <f>VLOOKUP(A369,'BalanceSheet 15-8-19'!$A$11:$CN$476,46,FALSE)</f>
        <v>0</v>
      </c>
      <c r="AU369" s="10">
        <f>VLOOKUP(A369,'BalanceSheet 15-8-19'!$A$11:$CN$476,47,FALSE)</f>
        <v>0</v>
      </c>
      <c r="AV369" s="10">
        <f>VLOOKUP(A369,'BalanceSheet 15-8-19'!$A$11:$CN$476,48,FALSE)</f>
        <v>0</v>
      </c>
      <c r="AW369" s="10">
        <f>VLOOKUP(A369,'BalanceSheet 15-8-19'!$A$11:$CN$476,49,FALSE)</f>
        <v>0</v>
      </c>
      <c r="AX369" s="10">
        <f>VLOOKUP(A369,'BalanceSheet 15-8-19'!$A$11:$CN$476,50,FALSE)</f>
        <v>0</v>
      </c>
      <c r="AY369" s="10">
        <f>VLOOKUP(A369,'BalanceSheet 15-8-19'!$A$11:$CN$476,51,FALSE)</f>
        <v>0</v>
      </c>
      <c r="AZ369" s="10">
        <f>VLOOKUP(A369,'BalanceSheet 15-8-19'!$A$11:$CN$476,52,FALSE)</f>
        <v>0</v>
      </c>
      <c r="BA369" s="10">
        <f>VLOOKUP(A369,'BalanceSheet 15-8-19'!$A$11:$CN$476,53,FALSE)</f>
        <v>0</v>
      </c>
      <c r="BB369" s="10">
        <f>VLOOKUP(A369,'BalanceSheet 15-8-19'!$A$11:$CN$476,54,FALSE)</f>
        <v>0</v>
      </c>
      <c r="BC369" s="10">
        <f>VLOOKUP(A369,'BalanceSheet 15-8-19'!$A$11:$CN$476,55,FALSE)</f>
        <v>0</v>
      </c>
      <c r="BD369" s="10">
        <f>VLOOKUP(A369,'BalanceSheet 15-8-19'!$A$11:$CN$476,56,FALSE)</f>
        <v>0</v>
      </c>
      <c r="BE369" s="10">
        <f>VLOOKUP(A369,'BalanceSheet 15-8-19'!$A$11:$CN$476,57,FALSE)</f>
        <v>0</v>
      </c>
      <c r="BF369" s="10">
        <f>VLOOKUP(A369,'BalanceSheet 15-8-19'!$A$11:$CN$476,58,FALSE)</f>
        <v>0</v>
      </c>
      <c r="BG369" s="11">
        <f>VLOOKUP(A369,'BalanceSheet 15-8-19'!$A$11:$CN$476,59,FALSE)</f>
        <v>0</v>
      </c>
      <c r="BH369" s="10">
        <f>VLOOKUP(A369,'BalanceSheet 15-8-19'!$A$11:$CN$476,60,FALSE)</f>
        <v>0</v>
      </c>
      <c r="BI369" s="10">
        <f>VLOOKUP(A369,'BalanceSheet 15-8-19'!$A$11:$CN$476,61,FALSE)</f>
        <v>0</v>
      </c>
      <c r="BJ369" s="10">
        <f>VLOOKUP(A369,'BalanceSheet 15-8-19'!$A$11:$CN$476,62,FALSE)</f>
        <v>0</v>
      </c>
      <c r="BK369" s="10"/>
      <c r="BL369" s="10">
        <f>VLOOKUP(A369,'BalanceSheet 15-8-19'!$A$11:$CN$476,64,FALSE)</f>
        <v>0</v>
      </c>
      <c r="BM369" s="10">
        <f>VLOOKUP(A369,'BalanceSheet 15-8-19'!$A$11:$CN$476,65,FALSE)</f>
        <v>0</v>
      </c>
      <c r="BN369" s="10">
        <f>VLOOKUP(A369,'BalanceSheet 15-8-19'!$A$11:$CN$476,66,FALSE)</f>
        <v>0</v>
      </c>
      <c r="BO369" s="10">
        <f>VLOOKUP(A369,'BalanceSheet 15-8-19'!$A$11:$CN$476,67,FALSE)</f>
        <v>0</v>
      </c>
      <c r="BP369" s="10">
        <f>VLOOKUP(A369,'BalanceSheet 15-8-19'!$A$11:$CN$476,68,FALSE)</f>
        <v>0</v>
      </c>
      <c r="BQ369" s="10">
        <f>VLOOKUP(A369,'BalanceSheet 15-8-19'!$A$11:$CN$476,69,FALSE)</f>
        <v>0</v>
      </c>
      <c r="BR369" s="10">
        <f>VLOOKUP(A369,'BalanceSheet 15-8-19'!$A$11:$CN$476,70,FALSE)</f>
        <v>0</v>
      </c>
      <c r="BS369" s="10">
        <f>VLOOKUP(A369,'BalanceSheet 15-8-19'!$A$11:$CN$476,71,FALSE)</f>
        <v>0</v>
      </c>
      <c r="BT369" s="10">
        <f>VLOOKUP(A369,'BalanceSheet 15-8-19'!$A$11:$CN$476,72,FALSE)</f>
        <v>0</v>
      </c>
      <c r="BU369" s="10">
        <f>VLOOKUP(A369,'BalanceSheet 15-8-19'!$A$11:$CN$476,73,FALSE)</f>
        <v>0</v>
      </c>
      <c r="BV369" s="10">
        <f>VLOOKUP(A369,'BalanceSheet 15-8-19'!$A$11:$CN$476,74,FALSE)</f>
        <v>0</v>
      </c>
      <c r="BW369" s="10">
        <f>VLOOKUP(A369,'BalanceSheet 15-8-19'!$A$11:$CN$476,75,FALSE)</f>
        <v>0</v>
      </c>
      <c r="BX369" s="10">
        <f>VLOOKUP(A369,'BalanceSheet 15-8-19'!$A$11:$CN$476,76,FALSE)</f>
        <v>0</v>
      </c>
      <c r="BY369" s="10">
        <f>VLOOKUP(A369,'BalanceSheet 15-8-19'!$A$11:$CN$476,77,FALSE)</f>
        <v>0</v>
      </c>
      <c r="BZ369" s="10">
        <f>VLOOKUP(A369,'BalanceSheet 15-8-19'!$A$11:$CN$476,78,FALSE)</f>
        <v>0</v>
      </c>
      <c r="CA369" s="10">
        <f>VLOOKUP(A369,'BalanceSheet 15-8-19'!$A$11:$CN$476,79,FALSE)</f>
        <v>0</v>
      </c>
      <c r="CB369" s="10">
        <f>VLOOKUP(A369,'BalanceSheet 15-8-19'!$A$11:$CN$476,80,FALSE)</f>
        <v>0</v>
      </c>
      <c r="CC369" s="10">
        <f>VLOOKUP(A369,'BalanceSheet 15-8-19'!$A$11:$CN$476,81,FALSE)</f>
        <v>0</v>
      </c>
      <c r="CD369" s="10">
        <f>VLOOKUP(A369,'BalanceSheet 15-8-19'!$A$11:$CN$476,82,FALSE)</f>
        <v>0</v>
      </c>
      <c r="CE369" s="10">
        <f>VLOOKUP(A369,'BalanceSheet 15-8-19'!$A$11:$CN$476,83,FALSE)</f>
        <v>0</v>
      </c>
      <c r="CF369" s="10">
        <f>VLOOKUP(A369,'BalanceSheet 15-8-19'!$A$11:$CN$476,84,FALSE)</f>
        <v>0</v>
      </c>
      <c r="CG369" s="10">
        <f>VLOOKUP(A369,'BalanceSheet 15-8-19'!$A$11:$CN$476,85,FALSE)</f>
        <v>0</v>
      </c>
      <c r="CH369" s="10">
        <f>VLOOKUP(A369,'BalanceSheet 15-8-19'!$A$11:$CN$476,86,FALSE)</f>
        <v>0</v>
      </c>
      <c r="CI369" s="10">
        <f>VLOOKUP(A369,'BalanceSheet 15-8-19'!$A$11:$CN$476,87,FALSE)</f>
        <v>0</v>
      </c>
      <c r="CJ369" s="10">
        <f>VLOOKUP(A369,'BalanceSheet 15-8-19'!$A$11:$CN$476,88,FALSE)</f>
        <v>0</v>
      </c>
      <c r="CK369" s="10">
        <f>VLOOKUP(A369,'BalanceSheet 15-8-19'!$A$11:$CN$476,89,FALSE)</f>
        <v>0</v>
      </c>
      <c r="CL369" s="10">
        <f>VLOOKUP(A369,'BalanceSheet 15-8-19'!$A$11:$CN$476,90,FALSE)</f>
        <v>0</v>
      </c>
      <c r="CM369" s="10">
        <f>VLOOKUP(A369,'BalanceSheet 15-8-19'!$A$11:$CN$476,91,FALSE)</f>
        <v>0</v>
      </c>
      <c r="CN369" s="10">
        <f>VLOOKUP(A369,'BalanceSheet 15-8-19'!$A$11:$CS$476,92,FALSE)</f>
        <v>0</v>
      </c>
      <c r="CO369" s="10">
        <f>VLOOKUP(A369,'BalanceSheet 15-8-19'!$A$11:$CS$476,93,FALSE)</f>
        <v>0</v>
      </c>
      <c r="CP369" s="10">
        <f>VLOOKUP(A369,'BalanceSheet 15-8-19'!$A$11:$CS$476,94,FALSE)</f>
        <v>0</v>
      </c>
      <c r="CQ369" s="10">
        <f>VLOOKUP(A369,'BalanceSheet 15-8-19'!$A$11:$CS$476,95,FALSE)</f>
        <v>0</v>
      </c>
      <c r="CR369" s="10">
        <f>VLOOKUP(A369,'BalanceSheet 15-8-19'!$A$11:$CS$476,96,FALSE)</f>
        <v>0</v>
      </c>
      <c r="CS369" s="10">
        <f t="shared" si="31"/>
        <v>0</v>
      </c>
      <c r="CU369" s="19">
        <f>CS369-('BalanceSheet 15-8-19'!CS369-'BalanceSheet 15-8-19'!CV369-'BalanceSheet 15-8-19'!CW369)</f>
        <v>0</v>
      </c>
      <c r="CW369" s="132">
        <f t="shared" si="32"/>
        <v>0</v>
      </c>
      <c r="CZ369" s="148">
        <f>HLOOKUP(A369,CJE!$I$5:$TV$2054,2050, FALSE)</f>
        <v>0</v>
      </c>
      <c r="DB369" s="148">
        <f t="shared" si="33"/>
        <v>0</v>
      </c>
    </row>
    <row r="370" spans="1:106" x14ac:dyDescent="0.2">
      <c r="A370" s="3" t="str">
        <f>'BalanceSheet 15-8-19'!A370</f>
        <v>300-111-02 - FINDYOURSPACE CB</v>
      </c>
      <c r="B370" s="23">
        <f>VLOOKUP(A370,'BalanceSheet 15-8-19'!$A$11:$CN$476,2,FALSE)</f>
        <v>0</v>
      </c>
      <c r="C370" s="23">
        <f>VLOOKUP(A370,'BalanceSheet 15-8-19'!$A$11:$CN$476,3,FALSE)</f>
        <v>0</v>
      </c>
      <c r="D370" s="23">
        <f>VLOOKUP(A370,'BalanceSheet 15-8-19'!$A$11:$CN$476,4,FALSE)</f>
        <v>0</v>
      </c>
      <c r="E370" s="23">
        <f>VLOOKUP(A370,'BalanceSheet 15-8-19'!$A$11:$CN$476,5,FALSE)</f>
        <v>0</v>
      </c>
      <c r="F370" s="23">
        <f>VLOOKUP(A370,'BalanceSheet 15-8-19'!$A$11:$CN$476,6,FALSE)</f>
        <v>0</v>
      </c>
      <c r="G370" s="23">
        <f>VLOOKUP(A370,'BalanceSheet 15-8-19'!$A$11:$CN$476,7,FALSE)</f>
        <v>0</v>
      </c>
      <c r="H370" s="23">
        <f>VLOOKUP(A370,'BalanceSheet 15-8-19'!$A$11:$CN$476,8,FALSE)</f>
        <v>0</v>
      </c>
      <c r="I370" s="23">
        <f>VLOOKUP(A370,'BalanceSheet 15-8-19'!$A$11:$CN$476,9,FALSE)</f>
        <v>0</v>
      </c>
      <c r="J370" s="23"/>
      <c r="K370" s="23">
        <f>VLOOKUP(A370,'BalanceSheet 15-8-19'!$A$11:$CN$476,11,FALSE)</f>
        <v>0</v>
      </c>
      <c r="L370" s="23">
        <f>VLOOKUP(A370,'BalanceSheet 15-8-19'!$A$11:$CN$476,12,FALSE)</f>
        <v>0</v>
      </c>
      <c r="M370" s="23">
        <f>VLOOKUP(A370,'BalanceSheet 15-8-19'!$A$11:$CN$476,13,FALSE)</f>
        <v>0</v>
      </c>
      <c r="N370" s="23">
        <f>VLOOKUP(A370,'BalanceSheet 15-8-19'!$A$11:$CN$476,14,FALSE)</f>
        <v>0</v>
      </c>
      <c r="O370" s="23">
        <f>VLOOKUP(A370,'BalanceSheet 15-8-19'!$A$11:$CN$476,15,FALSE)</f>
        <v>0</v>
      </c>
      <c r="P370" s="23">
        <f>VLOOKUP(A370,'BalanceSheet 15-8-19'!$A$11:$CN$476,16,FALSE)</f>
        <v>0</v>
      </c>
      <c r="Q370" s="23">
        <f>VLOOKUP(A370,'BalanceSheet 15-8-19'!$A$11:$CN$476,17,FALSE)</f>
        <v>0</v>
      </c>
      <c r="R370" s="23">
        <f>VLOOKUP(A370,'BalanceSheet 15-8-19'!$A$11:$CN$476,18,FALSE)</f>
        <v>0</v>
      </c>
      <c r="S370" s="23">
        <f>VLOOKUP(A370,'BalanceSheet 15-8-19'!$A$11:$CN$476,19,FALSE)</f>
        <v>0</v>
      </c>
      <c r="T370" s="23">
        <f>VLOOKUP(A370,'BalanceSheet 15-8-19'!$A$11:$CN$476,20,FALSE)</f>
        <v>0</v>
      </c>
      <c r="U370" s="23">
        <f>VLOOKUP(A370,'BalanceSheet 15-8-19'!$A$11:$CN$476,21,FALSE)</f>
        <v>0</v>
      </c>
      <c r="V370" s="23">
        <f>VLOOKUP(A370,'BalanceSheet 15-8-19'!$A$11:$CN$476,22,FALSE)</f>
        <v>0</v>
      </c>
      <c r="W370" s="23">
        <f>VLOOKUP(A370,'BalanceSheet 15-8-19'!$A$11:$CN$476,23,FALSE)</f>
        <v>0</v>
      </c>
      <c r="X370" s="23">
        <f>VLOOKUP(A370,'BalanceSheet 15-8-19'!$A$11:$CN$476,24,FALSE)</f>
        <v>0</v>
      </c>
      <c r="Y370" s="23">
        <f>VLOOKUP(A370,'BalanceSheet 15-8-19'!$A$11:$CN$476,25,FALSE)</f>
        <v>0</v>
      </c>
      <c r="Z370" s="23">
        <f>VLOOKUP(A370,'BalanceSheet 15-8-19'!$A$11:$CN$476,26,FALSE)</f>
        <v>0</v>
      </c>
      <c r="AA370" s="23">
        <f>VLOOKUP(A370,'BalanceSheet 15-8-19'!$A$11:$CN$476,27,FALSE)</f>
        <v>0</v>
      </c>
      <c r="AB370" s="23">
        <f>VLOOKUP(A370,'BalanceSheet 15-8-19'!$A$11:$CN$476,28,FALSE)</f>
        <v>0</v>
      </c>
      <c r="AC370" s="23">
        <f>VLOOKUP(A370,'BalanceSheet 15-8-19'!$A$11:$CN$476,29,FALSE)</f>
        <v>0</v>
      </c>
      <c r="AD370" s="23">
        <f>VLOOKUP(A370,'BalanceSheet 15-8-19'!$A$11:$CN$476,30,FALSE)</f>
        <v>0</v>
      </c>
      <c r="AE370" s="23">
        <f>VLOOKUP(A370,'BalanceSheet 15-8-19'!$A$11:$CN$476,31,FALSE)</f>
        <v>0</v>
      </c>
      <c r="AF370" s="23">
        <f>VLOOKUP(A370,'BalanceSheet 15-8-19'!$A$11:$CN$476,32,FALSE)</f>
        <v>0</v>
      </c>
      <c r="AG370" s="23">
        <f>VLOOKUP(A370,'BalanceSheet 15-8-19'!$A$11:$CN$476,33,FALSE)</f>
        <v>0</v>
      </c>
      <c r="AH370" s="23">
        <f>VLOOKUP(A370,'BalanceSheet 15-8-19'!$A$11:$CN$476,34,FALSE)</f>
        <v>0</v>
      </c>
      <c r="AI370" s="23">
        <f>VLOOKUP(A370,'BalanceSheet 15-8-19'!$A$11:$CN$476,35,FALSE)</f>
        <v>0</v>
      </c>
      <c r="AJ370" s="23">
        <f>VLOOKUP(A370,'BalanceSheet 15-8-19'!$A$11:$CN$476,36,FALSE)</f>
        <v>0</v>
      </c>
      <c r="AK370" s="23">
        <f>VLOOKUP(A370,'BalanceSheet 15-8-19'!$A$11:$CN$476,37,FALSE)</f>
        <v>0</v>
      </c>
      <c r="AL370" s="23">
        <f>VLOOKUP(A370,'BalanceSheet 15-8-19'!$A$11:$CN$476,38,FALSE)</f>
        <v>0</v>
      </c>
      <c r="AM370" s="23">
        <f>VLOOKUP(A370,'BalanceSheet 15-8-19'!$A$11:$CN$476,39,FALSE)</f>
        <v>0</v>
      </c>
      <c r="AN370" s="23">
        <f>VLOOKUP(A370,'BalanceSheet 15-8-19'!$A$11:$CN$476,40,FALSE)</f>
        <v>0</v>
      </c>
      <c r="AO370" s="23">
        <f>VLOOKUP(A370,'BalanceSheet 15-8-19'!$A$11:$CN$476,41,FALSE)</f>
        <v>0</v>
      </c>
      <c r="AP370" s="23">
        <f>VLOOKUP(A370,'BalanceSheet 15-8-19'!$A$11:$CN$476,42,FALSE)</f>
        <v>0</v>
      </c>
      <c r="AQ370" s="23">
        <f>VLOOKUP(A370,'BalanceSheet 15-8-19'!$A$11:$CN$476,43,FALSE)</f>
        <v>0</v>
      </c>
      <c r="AR370" s="23">
        <f>VLOOKUP(A370,'BalanceSheet 15-8-19'!$A$11:$CN$476,44,FALSE)</f>
        <v>0</v>
      </c>
      <c r="AS370" s="23">
        <f>VLOOKUP(A370,'BalanceSheet 15-8-19'!$A$11:$CN$476,45,FALSE)</f>
        <v>0</v>
      </c>
      <c r="AT370" s="23">
        <f>VLOOKUP(A370,'BalanceSheet 15-8-19'!$A$11:$CN$476,46,FALSE)</f>
        <v>0</v>
      </c>
      <c r="AU370" s="23">
        <f>VLOOKUP(A370,'BalanceSheet 15-8-19'!$A$11:$CN$476,47,FALSE)</f>
        <v>0</v>
      </c>
      <c r="AV370" s="23">
        <f>VLOOKUP(A370,'BalanceSheet 15-8-19'!$A$11:$CN$476,48,FALSE)</f>
        <v>0</v>
      </c>
      <c r="AW370" s="23">
        <f>VLOOKUP(A370,'BalanceSheet 15-8-19'!$A$11:$CN$476,49,FALSE)</f>
        <v>0</v>
      </c>
      <c r="AX370" s="23">
        <f>VLOOKUP(A370,'BalanceSheet 15-8-19'!$A$11:$CN$476,50,FALSE)</f>
        <v>0</v>
      </c>
      <c r="AY370" s="23">
        <f>VLOOKUP(A370,'BalanceSheet 15-8-19'!$A$11:$CN$476,51,FALSE)</f>
        <v>0</v>
      </c>
      <c r="AZ370" s="23">
        <f>VLOOKUP(A370,'BalanceSheet 15-8-19'!$A$11:$CN$476,52,FALSE)</f>
        <v>0</v>
      </c>
      <c r="BA370" s="23">
        <f>VLOOKUP(A370,'BalanceSheet 15-8-19'!$A$11:$CN$476,53,FALSE)</f>
        <v>0</v>
      </c>
      <c r="BB370" s="23">
        <f>VLOOKUP(A370,'BalanceSheet 15-8-19'!$A$11:$CN$476,54,FALSE)</f>
        <v>0</v>
      </c>
      <c r="BC370" s="23">
        <f>VLOOKUP(A370,'BalanceSheet 15-8-19'!$A$11:$CN$476,55,FALSE)</f>
        <v>0</v>
      </c>
      <c r="BD370" s="23">
        <f>VLOOKUP(A370,'BalanceSheet 15-8-19'!$A$11:$CN$476,56,FALSE)</f>
        <v>0</v>
      </c>
      <c r="BE370" s="23">
        <f>VLOOKUP(A370,'BalanceSheet 15-8-19'!$A$11:$CN$476,57,FALSE)</f>
        <v>0</v>
      </c>
      <c r="BF370" s="23">
        <f>VLOOKUP(A370,'BalanceSheet 15-8-19'!$A$11:$CN$476,58,FALSE)</f>
        <v>0</v>
      </c>
      <c r="BG370" s="104">
        <f>VLOOKUP(A370,'BalanceSheet 15-8-19'!$A$11:$CN$476,59,FALSE)</f>
        <v>0</v>
      </c>
      <c r="BH370" s="23">
        <f>VLOOKUP(A370,'BalanceSheet 15-8-19'!$A$11:$CN$476,60,FALSE)</f>
        <v>0</v>
      </c>
      <c r="BI370" s="23">
        <f>VLOOKUP(A370,'BalanceSheet 15-8-19'!$A$11:$CN$476,61,FALSE)</f>
        <v>0</v>
      </c>
      <c r="BJ370" s="23">
        <f>VLOOKUP(A370,'BalanceSheet 15-8-19'!$A$11:$CN$476,62,FALSE)</f>
        <v>0</v>
      </c>
      <c r="BK370" s="23"/>
      <c r="BL370" s="23">
        <f>VLOOKUP(A370,'BalanceSheet 15-8-19'!$A$11:$CN$476,64,FALSE)</f>
        <v>0</v>
      </c>
      <c r="BM370" s="23">
        <f>VLOOKUP(A370,'BalanceSheet 15-8-19'!$A$11:$CN$476,65,FALSE)</f>
        <v>0</v>
      </c>
      <c r="BN370" s="23">
        <f>VLOOKUP(A370,'BalanceSheet 15-8-19'!$A$11:$CN$476,66,FALSE)</f>
        <v>0</v>
      </c>
      <c r="BO370" s="23">
        <f>VLOOKUP(A370,'BalanceSheet 15-8-19'!$A$11:$CN$476,67,FALSE)</f>
        <v>0</v>
      </c>
      <c r="BP370" s="23">
        <f>VLOOKUP(A370,'BalanceSheet 15-8-19'!$A$11:$CN$476,68,FALSE)</f>
        <v>0</v>
      </c>
      <c r="BQ370" s="23">
        <f>VLOOKUP(A370,'BalanceSheet 15-8-19'!$A$11:$CN$476,69,FALSE)</f>
        <v>0</v>
      </c>
      <c r="BR370" s="23">
        <f>VLOOKUP(A370,'BalanceSheet 15-8-19'!$A$11:$CN$476,70,FALSE)</f>
        <v>0</v>
      </c>
      <c r="BS370" s="23">
        <f>VLOOKUP(A370,'BalanceSheet 15-8-19'!$A$11:$CN$476,71,FALSE)</f>
        <v>0</v>
      </c>
      <c r="BT370" s="23">
        <f>VLOOKUP(A370,'BalanceSheet 15-8-19'!$A$11:$CN$476,72,FALSE)</f>
        <v>0</v>
      </c>
      <c r="BU370" s="23">
        <f>VLOOKUP(A370,'BalanceSheet 15-8-19'!$A$11:$CN$476,73,FALSE)</f>
        <v>0</v>
      </c>
      <c r="BV370" s="23">
        <f>VLOOKUP(A370,'BalanceSheet 15-8-19'!$A$11:$CN$476,74,FALSE)</f>
        <v>0</v>
      </c>
      <c r="BW370" s="23">
        <f>VLOOKUP(A370,'BalanceSheet 15-8-19'!$A$11:$CN$476,75,FALSE)</f>
        <v>0</v>
      </c>
      <c r="BX370" s="23">
        <f>VLOOKUP(A370,'BalanceSheet 15-8-19'!$A$11:$CN$476,76,FALSE)</f>
        <v>0</v>
      </c>
      <c r="BY370" s="23">
        <f>VLOOKUP(A370,'BalanceSheet 15-8-19'!$A$11:$CN$476,77,FALSE)</f>
        <v>0</v>
      </c>
      <c r="BZ370" s="23">
        <f>VLOOKUP(A370,'BalanceSheet 15-8-19'!$A$11:$CN$476,78,FALSE)</f>
        <v>0</v>
      </c>
      <c r="CA370" s="23">
        <f>VLOOKUP(A370,'BalanceSheet 15-8-19'!$A$11:$CN$476,79,FALSE)</f>
        <v>0</v>
      </c>
      <c r="CB370" s="23">
        <f>VLOOKUP(A370,'BalanceSheet 15-8-19'!$A$11:$CN$476,80,FALSE)</f>
        <v>0</v>
      </c>
      <c r="CC370" s="23">
        <f>VLOOKUP(A370,'BalanceSheet 15-8-19'!$A$11:$CN$476,81,FALSE)</f>
        <v>0</v>
      </c>
      <c r="CD370" s="23">
        <f>VLOOKUP(A370,'BalanceSheet 15-8-19'!$A$11:$CN$476,82,FALSE)</f>
        <v>0</v>
      </c>
      <c r="CE370" s="23">
        <f>VLOOKUP(A370,'BalanceSheet 15-8-19'!$A$11:$CN$476,83,FALSE)</f>
        <v>0</v>
      </c>
      <c r="CF370" s="23">
        <f>VLOOKUP(A370,'BalanceSheet 15-8-19'!$A$11:$CN$476,84,FALSE)</f>
        <v>0</v>
      </c>
      <c r="CG370" s="23">
        <f>VLOOKUP(A370,'BalanceSheet 15-8-19'!$A$11:$CN$476,85,FALSE)</f>
        <v>0</v>
      </c>
      <c r="CH370" s="23">
        <f>VLOOKUP(A370,'BalanceSheet 15-8-19'!$A$11:$CN$476,86,FALSE)</f>
        <v>0</v>
      </c>
      <c r="CI370" s="23">
        <f>VLOOKUP(A370,'BalanceSheet 15-8-19'!$A$11:$CN$476,87,FALSE)</f>
        <v>0</v>
      </c>
      <c r="CJ370" s="23">
        <f>VLOOKUP(A370,'BalanceSheet 15-8-19'!$A$11:$CN$476,88,FALSE)</f>
        <v>0</v>
      </c>
      <c r="CK370" s="23">
        <f>VLOOKUP(A370,'BalanceSheet 15-8-19'!$A$11:$CN$476,89,FALSE)</f>
        <v>0</v>
      </c>
      <c r="CL370" s="23">
        <f>VLOOKUP(A370,'BalanceSheet 15-8-19'!$A$11:$CN$476,90,FALSE)</f>
        <v>0</v>
      </c>
      <c r="CM370" s="23">
        <f>VLOOKUP(A370,'BalanceSheet 15-8-19'!$A$11:$CN$476,91,FALSE)</f>
        <v>0</v>
      </c>
      <c r="CN370" s="23">
        <f>VLOOKUP(A370,'BalanceSheet 15-8-19'!$A$11:$CS$476,92,FALSE)</f>
        <v>0</v>
      </c>
      <c r="CO370" s="23">
        <f>VLOOKUP(A370,'BalanceSheet 15-8-19'!$A$11:$CS$476,93,FALSE)</f>
        <v>0</v>
      </c>
      <c r="CP370" s="23">
        <f>VLOOKUP(A370,'BalanceSheet 15-8-19'!$A$11:$CS$476,94,FALSE)</f>
        <v>0</v>
      </c>
      <c r="CQ370" s="23">
        <f>VLOOKUP(A370,'BalanceSheet 15-8-19'!$A$11:$CS$476,95,FALSE)</f>
        <v>0</v>
      </c>
      <c r="CR370" s="23">
        <f>VLOOKUP(A370,'BalanceSheet 15-8-19'!$A$11:$CS$476,96,FALSE)</f>
        <v>0</v>
      </c>
      <c r="CS370" s="23">
        <f t="shared" si="31"/>
        <v>0</v>
      </c>
      <c r="CU370" s="19">
        <f>CS370-('BalanceSheet 15-8-19'!CS370-'BalanceSheet 15-8-19'!CV370-'BalanceSheet 15-8-19'!CW370)</f>
        <v>0</v>
      </c>
      <c r="CW370" s="132">
        <f t="shared" si="32"/>
        <v>0</v>
      </c>
      <c r="CZ370" s="148">
        <f>HLOOKUP(A370,CJE!$I$5:$TV$2054,2050, FALSE)</f>
        <v>0</v>
      </c>
      <c r="DB370" s="148">
        <f t="shared" si="33"/>
        <v>0</v>
      </c>
    </row>
    <row r="371" spans="1:106" x14ac:dyDescent="0.2">
      <c r="A371" s="4" t="str">
        <f>'BalanceSheet 15-8-19'!A371</f>
        <v>Total - 300-111 - Investments for Available for Sale_Reapra Real Estat Pte Ltd</v>
      </c>
      <c r="B371" s="3">
        <f>VLOOKUP(A371,'BalanceSheet 15-8-19'!$A$11:$CN$476,2,FALSE)</f>
        <v>0</v>
      </c>
      <c r="C371" s="3">
        <f>VLOOKUP(A371,'BalanceSheet 15-8-19'!$A$11:$CN$476,3,FALSE)</f>
        <v>0</v>
      </c>
      <c r="D371" s="3">
        <f>VLOOKUP(A371,'BalanceSheet 15-8-19'!$A$11:$CN$476,4,FALSE)</f>
        <v>0</v>
      </c>
      <c r="E371" s="3">
        <f>VLOOKUP(A371,'BalanceSheet 15-8-19'!$A$11:$CN$476,5,FALSE)</f>
        <v>0</v>
      </c>
      <c r="F371" s="3">
        <f>VLOOKUP(A371,'BalanceSheet 15-8-19'!$A$11:$CN$476,6,FALSE)</f>
        <v>0</v>
      </c>
      <c r="G371" s="3">
        <f>VLOOKUP(A371,'BalanceSheet 15-8-19'!$A$11:$CN$476,7,FALSE)</f>
        <v>0</v>
      </c>
      <c r="H371" s="3">
        <f>VLOOKUP(A371,'BalanceSheet 15-8-19'!$A$11:$CN$476,8,FALSE)</f>
        <v>0</v>
      </c>
      <c r="I371" s="3">
        <f>VLOOKUP(A371,'BalanceSheet 15-8-19'!$A$11:$CN$476,9,FALSE)</f>
        <v>0</v>
      </c>
      <c r="J371" s="3"/>
      <c r="K371" s="3">
        <f>VLOOKUP(A371,'BalanceSheet 15-8-19'!$A$11:$CN$476,11,FALSE)</f>
        <v>0</v>
      </c>
      <c r="L371" s="3">
        <f>VLOOKUP(A371,'BalanceSheet 15-8-19'!$A$11:$CN$476,12,FALSE)</f>
        <v>0</v>
      </c>
      <c r="M371" s="3">
        <f>VLOOKUP(A371,'BalanceSheet 15-8-19'!$A$11:$CN$476,13,FALSE)</f>
        <v>0</v>
      </c>
      <c r="N371" s="3">
        <f>VLOOKUP(A371,'BalanceSheet 15-8-19'!$A$11:$CN$476,14,FALSE)</f>
        <v>0</v>
      </c>
      <c r="O371" s="3">
        <f>VLOOKUP(A371,'BalanceSheet 15-8-19'!$A$11:$CN$476,15,FALSE)</f>
        <v>0</v>
      </c>
      <c r="P371" s="3">
        <f>VLOOKUP(A371,'BalanceSheet 15-8-19'!$A$11:$CN$476,16,FALSE)</f>
        <v>0</v>
      </c>
      <c r="Q371" s="3">
        <f>VLOOKUP(A371,'BalanceSheet 15-8-19'!$A$11:$CN$476,17,FALSE)</f>
        <v>0</v>
      </c>
      <c r="R371" s="3">
        <f>VLOOKUP(A371,'BalanceSheet 15-8-19'!$A$11:$CN$476,18,FALSE)</f>
        <v>0</v>
      </c>
      <c r="S371" s="3">
        <f>VLOOKUP(A371,'BalanceSheet 15-8-19'!$A$11:$CN$476,19,FALSE)</f>
        <v>0</v>
      </c>
      <c r="T371" s="3">
        <f>VLOOKUP(A371,'BalanceSheet 15-8-19'!$A$11:$CN$476,20,FALSE)</f>
        <v>0</v>
      </c>
      <c r="U371" s="3">
        <f>VLOOKUP(A371,'BalanceSheet 15-8-19'!$A$11:$CN$476,21,FALSE)</f>
        <v>0</v>
      </c>
      <c r="V371" s="3">
        <f>VLOOKUP(A371,'BalanceSheet 15-8-19'!$A$11:$CN$476,22,FALSE)</f>
        <v>0</v>
      </c>
      <c r="W371" s="3">
        <f>VLOOKUP(A371,'BalanceSheet 15-8-19'!$A$11:$CN$476,23,FALSE)</f>
        <v>0</v>
      </c>
      <c r="X371" s="3">
        <f>VLOOKUP(A371,'BalanceSheet 15-8-19'!$A$11:$CN$476,24,FALSE)</f>
        <v>0</v>
      </c>
      <c r="Y371" s="3">
        <f>VLOOKUP(A371,'BalanceSheet 15-8-19'!$A$11:$CN$476,25,FALSE)</f>
        <v>0</v>
      </c>
      <c r="Z371" s="3">
        <f>VLOOKUP(A371,'BalanceSheet 15-8-19'!$A$11:$CN$476,26,FALSE)</f>
        <v>0</v>
      </c>
      <c r="AA371" s="3">
        <f>VLOOKUP(A371,'BalanceSheet 15-8-19'!$A$11:$CN$476,27,FALSE)</f>
        <v>0</v>
      </c>
      <c r="AB371" s="3">
        <f>VLOOKUP(A371,'BalanceSheet 15-8-19'!$A$11:$CN$476,28,FALSE)</f>
        <v>0</v>
      </c>
      <c r="AC371" s="3">
        <f>VLOOKUP(A371,'BalanceSheet 15-8-19'!$A$11:$CN$476,29,FALSE)</f>
        <v>0</v>
      </c>
      <c r="AD371" s="3">
        <f>VLOOKUP(A371,'BalanceSheet 15-8-19'!$A$11:$CN$476,30,FALSE)</f>
        <v>0</v>
      </c>
      <c r="AE371" s="3">
        <f>VLOOKUP(A371,'BalanceSheet 15-8-19'!$A$11:$CN$476,31,FALSE)</f>
        <v>0</v>
      </c>
      <c r="AF371" s="3">
        <f>VLOOKUP(A371,'BalanceSheet 15-8-19'!$A$11:$CN$476,32,FALSE)</f>
        <v>0</v>
      </c>
      <c r="AG371" s="3">
        <f>VLOOKUP(A371,'BalanceSheet 15-8-19'!$A$11:$CN$476,33,FALSE)</f>
        <v>0</v>
      </c>
      <c r="AH371" s="3">
        <f>VLOOKUP(A371,'BalanceSheet 15-8-19'!$A$11:$CN$476,34,FALSE)</f>
        <v>0</v>
      </c>
      <c r="AI371" s="3">
        <f>VLOOKUP(A371,'BalanceSheet 15-8-19'!$A$11:$CN$476,35,FALSE)</f>
        <v>0</v>
      </c>
      <c r="AJ371" s="3">
        <f>VLOOKUP(A371,'BalanceSheet 15-8-19'!$A$11:$CN$476,36,FALSE)</f>
        <v>0</v>
      </c>
      <c r="AK371" s="3">
        <f>VLOOKUP(A371,'BalanceSheet 15-8-19'!$A$11:$CN$476,37,FALSE)</f>
        <v>0</v>
      </c>
      <c r="AL371" s="3">
        <f>VLOOKUP(A371,'BalanceSheet 15-8-19'!$A$11:$CN$476,38,FALSE)</f>
        <v>0</v>
      </c>
      <c r="AM371" s="3">
        <f>VLOOKUP(A371,'BalanceSheet 15-8-19'!$A$11:$CN$476,39,FALSE)</f>
        <v>0</v>
      </c>
      <c r="AN371" s="3">
        <f>VLOOKUP(A371,'BalanceSheet 15-8-19'!$A$11:$CN$476,40,FALSE)</f>
        <v>0</v>
      </c>
      <c r="AO371" s="3">
        <f>VLOOKUP(A371,'BalanceSheet 15-8-19'!$A$11:$CN$476,41,FALSE)</f>
        <v>0</v>
      </c>
      <c r="AP371" s="3">
        <f>VLOOKUP(A371,'BalanceSheet 15-8-19'!$A$11:$CN$476,42,FALSE)</f>
        <v>0</v>
      </c>
      <c r="AQ371" s="3">
        <f>VLOOKUP(A371,'BalanceSheet 15-8-19'!$A$11:$CN$476,43,FALSE)</f>
        <v>0</v>
      </c>
      <c r="AR371" s="3">
        <f>VLOOKUP(A371,'BalanceSheet 15-8-19'!$A$11:$CN$476,44,FALSE)</f>
        <v>0</v>
      </c>
      <c r="AS371" s="3">
        <f>VLOOKUP(A371,'BalanceSheet 15-8-19'!$A$11:$CN$476,45,FALSE)</f>
        <v>0</v>
      </c>
      <c r="AT371" s="3">
        <f>VLOOKUP(A371,'BalanceSheet 15-8-19'!$A$11:$CN$476,46,FALSE)</f>
        <v>0</v>
      </c>
      <c r="AU371" s="3">
        <f>VLOOKUP(A371,'BalanceSheet 15-8-19'!$A$11:$CN$476,47,FALSE)</f>
        <v>0</v>
      </c>
      <c r="AV371" s="3">
        <f>VLOOKUP(A371,'BalanceSheet 15-8-19'!$A$11:$CN$476,48,FALSE)</f>
        <v>0</v>
      </c>
      <c r="AW371" s="3">
        <f>VLOOKUP(A371,'BalanceSheet 15-8-19'!$A$11:$CN$476,49,FALSE)</f>
        <v>0</v>
      </c>
      <c r="AX371" s="3">
        <f>VLOOKUP(A371,'BalanceSheet 15-8-19'!$A$11:$CN$476,50,FALSE)</f>
        <v>0</v>
      </c>
      <c r="AY371" s="3">
        <f>VLOOKUP(A371,'BalanceSheet 15-8-19'!$A$11:$CN$476,51,FALSE)</f>
        <v>0</v>
      </c>
      <c r="AZ371" s="3">
        <f>VLOOKUP(A371,'BalanceSheet 15-8-19'!$A$11:$CN$476,52,FALSE)</f>
        <v>0</v>
      </c>
      <c r="BA371" s="3">
        <f>VLOOKUP(A371,'BalanceSheet 15-8-19'!$A$11:$CN$476,53,FALSE)</f>
        <v>0</v>
      </c>
      <c r="BB371" s="3">
        <f>VLOOKUP(A371,'BalanceSheet 15-8-19'!$A$11:$CN$476,54,FALSE)</f>
        <v>0</v>
      </c>
      <c r="BC371" s="3">
        <f>VLOOKUP(A371,'BalanceSheet 15-8-19'!$A$11:$CN$476,55,FALSE)</f>
        <v>0</v>
      </c>
      <c r="BD371" s="3">
        <f>VLOOKUP(A371,'BalanceSheet 15-8-19'!$A$11:$CN$476,56,FALSE)</f>
        <v>0</v>
      </c>
      <c r="BE371" s="3">
        <f>VLOOKUP(A371,'BalanceSheet 15-8-19'!$A$11:$CN$476,57,FALSE)</f>
        <v>0</v>
      </c>
      <c r="BF371" s="3">
        <f>VLOOKUP(A371,'BalanceSheet 15-8-19'!$A$11:$CN$476,58,FALSE)</f>
        <v>0</v>
      </c>
      <c r="BG371" s="12">
        <f>VLOOKUP(A371,'BalanceSheet 15-8-19'!$A$11:$CN$476,59,FALSE)</f>
        <v>0</v>
      </c>
      <c r="BH371" s="3">
        <f>VLOOKUP(A371,'BalanceSheet 15-8-19'!$A$11:$CN$476,60,FALSE)</f>
        <v>0</v>
      </c>
      <c r="BI371" s="3">
        <f>VLOOKUP(A371,'BalanceSheet 15-8-19'!$A$11:$CN$476,61,FALSE)</f>
        <v>0</v>
      </c>
      <c r="BJ371" s="3">
        <f>VLOOKUP(A371,'BalanceSheet 15-8-19'!$A$11:$CN$476,62,FALSE)</f>
        <v>0</v>
      </c>
      <c r="BK371" s="3"/>
      <c r="BL371" s="3">
        <f>VLOOKUP(A371,'BalanceSheet 15-8-19'!$A$11:$CN$476,64,FALSE)</f>
        <v>0</v>
      </c>
      <c r="BM371" s="3">
        <f>VLOOKUP(A371,'BalanceSheet 15-8-19'!$A$11:$CN$476,65,FALSE)</f>
        <v>0</v>
      </c>
      <c r="BN371" s="3">
        <f>VLOOKUP(A371,'BalanceSheet 15-8-19'!$A$11:$CN$476,66,FALSE)</f>
        <v>0</v>
      </c>
      <c r="BO371" s="3">
        <f>VLOOKUP(A371,'BalanceSheet 15-8-19'!$A$11:$CN$476,67,FALSE)</f>
        <v>0</v>
      </c>
      <c r="BP371" s="3">
        <f>VLOOKUP(A371,'BalanceSheet 15-8-19'!$A$11:$CN$476,68,FALSE)</f>
        <v>0</v>
      </c>
      <c r="BQ371" s="3">
        <f>VLOOKUP(A371,'BalanceSheet 15-8-19'!$A$11:$CN$476,69,FALSE)</f>
        <v>0</v>
      </c>
      <c r="BR371" s="3">
        <f>VLOOKUP(A371,'BalanceSheet 15-8-19'!$A$11:$CN$476,70,FALSE)</f>
        <v>0</v>
      </c>
      <c r="BS371" s="3">
        <f>VLOOKUP(A371,'BalanceSheet 15-8-19'!$A$11:$CN$476,71,FALSE)</f>
        <v>0</v>
      </c>
      <c r="BT371" s="3">
        <f>VLOOKUP(A371,'BalanceSheet 15-8-19'!$A$11:$CN$476,72,FALSE)</f>
        <v>0</v>
      </c>
      <c r="BU371" s="3">
        <f>VLOOKUP(A371,'BalanceSheet 15-8-19'!$A$11:$CN$476,73,FALSE)</f>
        <v>0</v>
      </c>
      <c r="BV371" s="3">
        <f>VLOOKUP(A371,'BalanceSheet 15-8-19'!$A$11:$CN$476,74,FALSE)</f>
        <v>0</v>
      </c>
      <c r="BW371" s="3">
        <f>VLOOKUP(A371,'BalanceSheet 15-8-19'!$A$11:$CN$476,75,FALSE)</f>
        <v>0</v>
      </c>
      <c r="BX371" s="3">
        <f>VLOOKUP(A371,'BalanceSheet 15-8-19'!$A$11:$CN$476,76,FALSE)</f>
        <v>0</v>
      </c>
      <c r="BY371" s="3">
        <f>VLOOKUP(A371,'BalanceSheet 15-8-19'!$A$11:$CN$476,77,FALSE)</f>
        <v>0</v>
      </c>
      <c r="BZ371" s="3">
        <f>VLOOKUP(A371,'BalanceSheet 15-8-19'!$A$11:$CN$476,78,FALSE)</f>
        <v>0</v>
      </c>
      <c r="CA371" s="3">
        <f>VLOOKUP(A371,'BalanceSheet 15-8-19'!$A$11:$CN$476,79,FALSE)</f>
        <v>0</v>
      </c>
      <c r="CB371" s="3">
        <f>VLOOKUP(A371,'BalanceSheet 15-8-19'!$A$11:$CN$476,80,FALSE)</f>
        <v>0</v>
      </c>
      <c r="CC371" s="3">
        <f>VLOOKUP(A371,'BalanceSheet 15-8-19'!$A$11:$CN$476,81,FALSE)</f>
        <v>0</v>
      </c>
      <c r="CD371" s="3">
        <f>VLOOKUP(A371,'BalanceSheet 15-8-19'!$A$11:$CN$476,82,FALSE)</f>
        <v>0</v>
      </c>
      <c r="CE371" s="3">
        <f>VLOOKUP(A371,'BalanceSheet 15-8-19'!$A$11:$CN$476,83,FALSE)</f>
        <v>0</v>
      </c>
      <c r="CF371" s="3">
        <f>VLOOKUP(A371,'BalanceSheet 15-8-19'!$A$11:$CN$476,84,FALSE)</f>
        <v>0</v>
      </c>
      <c r="CG371" s="3">
        <f>VLOOKUP(A371,'BalanceSheet 15-8-19'!$A$11:$CN$476,85,FALSE)</f>
        <v>0</v>
      </c>
      <c r="CH371" s="3">
        <f>VLOOKUP(A371,'BalanceSheet 15-8-19'!$A$11:$CN$476,86,FALSE)</f>
        <v>0</v>
      </c>
      <c r="CI371" s="3">
        <f>VLOOKUP(A371,'BalanceSheet 15-8-19'!$A$11:$CN$476,87,FALSE)</f>
        <v>0</v>
      </c>
      <c r="CJ371" s="3">
        <f>VLOOKUP(A371,'BalanceSheet 15-8-19'!$A$11:$CN$476,88,FALSE)</f>
        <v>0</v>
      </c>
      <c r="CK371" s="3">
        <f>VLOOKUP(A371,'BalanceSheet 15-8-19'!$A$11:$CN$476,89,FALSE)</f>
        <v>0</v>
      </c>
      <c r="CL371" s="3">
        <f>VLOOKUP(A371,'BalanceSheet 15-8-19'!$A$11:$CN$476,90,FALSE)</f>
        <v>0</v>
      </c>
      <c r="CM371" s="3">
        <f>VLOOKUP(A371,'BalanceSheet 15-8-19'!$A$11:$CN$476,91,FALSE)</f>
        <v>0</v>
      </c>
      <c r="CN371" s="3">
        <f>VLOOKUP(A371,'BalanceSheet 15-8-19'!$A$11:$CS$476,92,FALSE)</f>
        <v>0</v>
      </c>
      <c r="CO371" s="3">
        <f>VLOOKUP(A371,'BalanceSheet 15-8-19'!$A$11:$CS$476,93,FALSE)</f>
        <v>0</v>
      </c>
      <c r="CP371" s="3">
        <f>VLOOKUP(A371,'BalanceSheet 15-8-19'!$A$11:$CS$476,94,FALSE)</f>
        <v>0</v>
      </c>
      <c r="CQ371" s="3">
        <f>VLOOKUP(A371,'BalanceSheet 15-8-19'!$A$11:$CS$476,95,FALSE)</f>
        <v>0</v>
      </c>
      <c r="CR371" s="3">
        <f>VLOOKUP(A371,'BalanceSheet 15-8-19'!$A$11:$CS$476,96,FALSE)</f>
        <v>0</v>
      </c>
      <c r="CS371" s="3">
        <f t="shared" si="31"/>
        <v>0</v>
      </c>
      <c r="CU371" s="19">
        <f>CS371-('BalanceSheet 15-8-19'!CS371-'BalanceSheet 15-8-19'!CV371-'BalanceSheet 15-8-19'!CW371)</f>
        <v>0</v>
      </c>
      <c r="CW371" s="132">
        <f t="shared" si="32"/>
        <v>0</v>
      </c>
      <c r="CZ371" s="148"/>
      <c r="DB371" s="162">
        <f>SUM(DB369:DB370)</f>
        <v>0</v>
      </c>
    </row>
    <row r="372" spans="1:106" x14ac:dyDescent="0.2">
      <c r="A372" s="12" t="str">
        <f>'BalanceSheet 15-8-19'!A372</f>
        <v>300-112 - Investment for available for sale - Reapra venture builder</v>
      </c>
      <c r="B372" s="10">
        <f>VLOOKUP(A372,'BalanceSheet 15-8-19'!$A$11:$CN$476,2,FALSE)</f>
        <v>0</v>
      </c>
      <c r="C372" s="10">
        <f>VLOOKUP(A372,'BalanceSheet 15-8-19'!$A$11:$CN$476,3,FALSE)</f>
        <v>0</v>
      </c>
      <c r="D372" s="10">
        <f>VLOOKUP(A372,'BalanceSheet 15-8-19'!$A$11:$CN$476,4,FALSE)</f>
        <v>0</v>
      </c>
      <c r="E372" s="10">
        <f>VLOOKUP(A372,'BalanceSheet 15-8-19'!$A$11:$CN$476,5,FALSE)</f>
        <v>0</v>
      </c>
      <c r="F372" s="10">
        <f>VLOOKUP(A372,'BalanceSheet 15-8-19'!$A$11:$CN$476,6,FALSE)</f>
        <v>0</v>
      </c>
      <c r="G372" s="10">
        <f>VLOOKUP(A372,'BalanceSheet 15-8-19'!$A$11:$CN$476,7,FALSE)</f>
        <v>0</v>
      </c>
      <c r="H372" s="10">
        <f>VLOOKUP(A372,'BalanceSheet 15-8-19'!$A$11:$CN$476,8,FALSE)</f>
        <v>0</v>
      </c>
      <c r="I372" s="10">
        <f>VLOOKUP(A372,'BalanceSheet 15-8-19'!$A$11:$CN$476,9,FALSE)</f>
        <v>0</v>
      </c>
      <c r="J372" s="10"/>
      <c r="K372" s="10">
        <f>VLOOKUP(A372,'BalanceSheet 15-8-19'!$A$11:$CN$476,11,FALSE)</f>
        <v>0</v>
      </c>
      <c r="L372" s="10">
        <f>VLOOKUP(A372,'BalanceSheet 15-8-19'!$A$11:$CN$476,12,FALSE)</f>
        <v>0</v>
      </c>
      <c r="M372" s="10">
        <f>VLOOKUP(A372,'BalanceSheet 15-8-19'!$A$11:$CN$476,13,FALSE)</f>
        <v>0</v>
      </c>
      <c r="N372" s="10">
        <f>VLOOKUP(A372,'BalanceSheet 15-8-19'!$A$11:$CN$476,14,FALSE)</f>
        <v>0</v>
      </c>
      <c r="O372" s="10">
        <f>VLOOKUP(A372,'BalanceSheet 15-8-19'!$A$11:$CN$476,15,FALSE)</f>
        <v>0</v>
      </c>
      <c r="P372" s="10">
        <f>VLOOKUP(A372,'BalanceSheet 15-8-19'!$A$11:$CN$476,16,FALSE)</f>
        <v>0</v>
      </c>
      <c r="Q372" s="10">
        <f>VLOOKUP(A372,'BalanceSheet 15-8-19'!$A$11:$CN$476,17,FALSE)</f>
        <v>0</v>
      </c>
      <c r="R372" s="10">
        <f>VLOOKUP(A372,'BalanceSheet 15-8-19'!$A$11:$CN$476,18,FALSE)</f>
        <v>0</v>
      </c>
      <c r="S372" s="10">
        <f>VLOOKUP(A372,'BalanceSheet 15-8-19'!$A$11:$CN$476,19,FALSE)</f>
        <v>0</v>
      </c>
      <c r="T372" s="10">
        <f>VLOOKUP(A372,'BalanceSheet 15-8-19'!$A$11:$CN$476,20,FALSE)</f>
        <v>0</v>
      </c>
      <c r="U372" s="10">
        <f>VLOOKUP(A372,'BalanceSheet 15-8-19'!$A$11:$CN$476,21,FALSE)</f>
        <v>0</v>
      </c>
      <c r="V372" s="10">
        <f>VLOOKUP(A372,'BalanceSheet 15-8-19'!$A$11:$CN$476,22,FALSE)</f>
        <v>0</v>
      </c>
      <c r="W372" s="10">
        <f>VLOOKUP(A372,'BalanceSheet 15-8-19'!$A$11:$CN$476,23,FALSE)</f>
        <v>0</v>
      </c>
      <c r="X372" s="10">
        <f>VLOOKUP(A372,'BalanceSheet 15-8-19'!$A$11:$CN$476,24,FALSE)</f>
        <v>0</v>
      </c>
      <c r="Y372" s="10">
        <f>VLOOKUP(A372,'BalanceSheet 15-8-19'!$A$11:$CN$476,25,FALSE)</f>
        <v>0</v>
      </c>
      <c r="Z372" s="10">
        <f>VLOOKUP(A372,'BalanceSheet 15-8-19'!$A$11:$CN$476,26,FALSE)</f>
        <v>0</v>
      </c>
      <c r="AA372" s="10">
        <f>VLOOKUP(A372,'BalanceSheet 15-8-19'!$A$11:$CN$476,27,FALSE)</f>
        <v>0</v>
      </c>
      <c r="AB372" s="10">
        <f>VLOOKUP(A372,'BalanceSheet 15-8-19'!$A$11:$CN$476,28,FALSE)</f>
        <v>0</v>
      </c>
      <c r="AC372" s="10">
        <f>VLOOKUP(A372,'BalanceSheet 15-8-19'!$A$11:$CN$476,29,FALSE)</f>
        <v>0</v>
      </c>
      <c r="AD372" s="10">
        <f>VLOOKUP(A372,'BalanceSheet 15-8-19'!$A$11:$CN$476,30,FALSE)</f>
        <v>0</v>
      </c>
      <c r="AE372" s="10">
        <f>VLOOKUP(A372,'BalanceSheet 15-8-19'!$A$11:$CN$476,31,FALSE)</f>
        <v>0</v>
      </c>
      <c r="AF372" s="10">
        <f>VLOOKUP(A372,'BalanceSheet 15-8-19'!$A$11:$CN$476,32,FALSE)</f>
        <v>0</v>
      </c>
      <c r="AG372" s="10">
        <f>VLOOKUP(A372,'BalanceSheet 15-8-19'!$A$11:$CN$476,33,FALSE)</f>
        <v>0</v>
      </c>
      <c r="AH372" s="10">
        <f>VLOOKUP(A372,'BalanceSheet 15-8-19'!$A$11:$CN$476,34,FALSE)</f>
        <v>0</v>
      </c>
      <c r="AI372" s="10">
        <f>VLOOKUP(A372,'BalanceSheet 15-8-19'!$A$11:$CN$476,35,FALSE)</f>
        <v>0</v>
      </c>
      <c r="AJ372" s="10">
        <f>VLOOKUP(A372,'BalanceSheet 15-8-19'!$A$11:$CN$476,36,FALSE)</f>
        <v>0</v>
      </c>
      <c r="AK372" s="10">
        <f>VLOOKUP(A372,'BalanceSheet 15-8-19'!$A$11:$CN$476,37,FALSE)</f>
        <v>0</v>
      </c>
      <c r="AL372" s="10">
        <f>VLOOKUP(A372,'BalanceSheet 15-8-19'!$A$11:$CN$476,38,FALSE)</f>
        <v>0</v>
      </c>
      <c r="AM372" s="10">
        <f>VLOOKUP(A372,'BalanceSheet 15-8-19'!$A$11:$CN$476,39,FALSE)</f>
        <v>0</v>
      </c>
      <c r="AN372" s="10">
        <f>VLOOKUP(A372,'BalanceSheet 15-8-19'!$A$11:$CN$476,40,FALSE)</f>
        <v>0</v>
      </c>
      <c r="AO372" s="10">
        <f>VLOOKUP(A372,'BalanceSheet 15-8-19'!$A$11:$CN$476,41,FALSE)</f>
        <v>0</v>
      </c>
      <c r="AP372" s="10">
        <f>VLOOKUP(A372,'BalanceSheet 15-8-19'!$A$11:$CN$476,42,FALSE)</f>
        <v>0</v>
      </c>
      <c r="AQ372" s="10">
        <f>VLOOKUP(A372,'BalanceSheet 15-8-19'!$A$11:$CN$476,43,FALSE)</f>
        <v>0</v>
      </c>
      <c r="AR372" s="10">
        <f>VLOOKUP(A372,'BalanceSheet 15-8-19'!$A$11:$CN$476,44,FALSE)</f>
        <v>0</v>
      </c>
      <c r="AS372" s="10">
        <f>VLOOKUP(A372,'BalanceSheet 15-8-19'!$A$11:$CN$476,45,FALSE)</f>
        <v>0</v>
      </c>
      <c r="AT372" s="10">
        <f>VLOOKUP(A372,'BalanceSheet 15-8-19'!$A$11:$CN$476,46,FALSE)</f>
        <v>0</v>
      </c>
      <c r="AU372" s="10">
        <f>VLOOKUP(A372,'BalanceSheet 15-8-19'!$A$11:$CN$476,47,FALSE)</f>
        <v>0</v>
      </c>
      <c r="AV372" s="10">
        <f>VLOOKUP(A372,'BalanceSheet 15-8-19'!$A$11:$CN$476,48,FALSE)</f>
        <v>0</v>
      </c>
      <c r="AW372" s="10">
        <f>VLOOKUP(A372,'BalanceSheet 15-8-19'!$A$11:$CN$476,49,FALSE)</f>
        <v>0</v>
      </c>
      <c r="AX372" s="10">
        <f>VLOOKUP(A372,'BalanceSheet 15-8-19'!$A$11:$CN$476,50,FALSE)</f>
        <v>0</v>
      </c>
      <c r="AY372" s="10">
        <f>VLOOKUP(A372,'BalanceSheet 15-8-19'!$A$11:$CN$476,51,FALSE)</f>
        <v>0</v>
      </c>
      <c r="AZ372" s="10">
        <f>VLOOKUP(A372,'BalanceSheet 15-8-19'!$A$11:$CN$476,52,FALSE)</f>
        <v>0</v>
      </c>
      <c r="BA372" s="10">
        <f>VLOOKUP(A372,'BalanceSheet 15-8-19'!$A$11:$CN$476,53,FALSE)</f>
        <v>0</v>
      </c>
      <c r="BB372" s="10">
        <f>VLOOKUP(A372,'BalanceSheet 15-8-19'!$A$11:$CN$476,54,FALSE)</f>
        <v>0</v>
      </c>
      <c r="BC372" s="10">
        <f>VLOOKUP(A372,'BalanceSheet 15-8-19'!$A$11:$CN$476,55,FALSE)</f>
        <v>0</v>
      </c>
      <c r="BD372" s="10">
        <f>VLOOKUP(A372,'BalanceSheet 15-8-19'!$A$11:$CN$476,56,FALSE)</f>
        <v>0</v>
      </c>
      <c r="BE372" s="10">
        <f>VLOOKUP(A372,'BalanceSheet 15-8-19'!$A$11:$CN$476,57,FALSE)</f>
        <v>0</v>
      </c>
      <c r="BF372" s="10">
        <f>VLOOKUP(A372,'BalanceSheet 15-8-19'!$A$11:$CN$476,58,FALSE)</f>
        <v>0</v>
      </c>
      <c r="BG372" s="11">
        <f>VLOOKUP(A372,'BalanceSheet 15-8-19'!$A$11:$CN$476,59,FALSE)</f>
        <v>0</v>
      </c>
      <c r="BH372" s="10">
        <f>VLOOKUP(A372,'BalanceSheet 15-8-19'!$A$11:$CN$476,60,FALSE)</f>
        <v>0</v>
      </c>
      <c r="BI372" s="10">
        <f>VLOOKUP(A372,'BalanceSheet 15-8-19'!$A$11:$CN$476,61,FALSE)</f>
        <v>0</v>
      </c>
      <c r="BJ372" s="10">
        <f>VLOOKUP(A372,'BalanceSheet 15-8-19'!$A$11:$CN$476,62,FALSE)</f>
        <v>0</v>
      </c>
      <c r="BK372" s="10"/>
      <c r="BL372" s="10">
        <f>VLOOKUP(A372,'BalanceSheet 15-8-19'!$A$11:$CN$476,64,FALSE)</f>
        <v>0</v>
      </c>
      <c r="BM372" s="10">
        <f>VLOOKUP(A372,'BalanceSheet 15-8-19'!$A$11:$CN$476,65,FALSE)</f>
        <v>0</v>
      </c>
      <c r="BN372" s="10">
        <f>VLOOKUP(A372,'BalanceSheet 15-8-19'!$A$11:$CN$476,66,FALSE)</f>
        <v>0</v>
      </c>
      <c r="BO372" s="10">
        <f>VLOOKUP(A372,'BalanceSheet 15-8-19'!$A$11:$CN$476,67,FALSE)</f>
        <v>0</v>
      </c>
      <c r="BP372" s="10">
        <f>VLOOKUP(A372,'BalanceSheet 15-8-19'!$A$11:$CN$476,68,FALSE)</f>
        <v>0</v>
      </c>
      <c r="BQ372" s="10">
        <f>VLOOKUP(A372,'BalanceSheet 15-8-19'!$A$11:$CN$476,69,FALSE)</f>
        <v>0</v>
      </c>
      <c r="BR372" s="10">
        <f>VLOOKUP(A372,'BalanceSheet 15-8-19'!$A$11:$CN$476,70,FALSE)</f>
        <v>0</v>
      </c>
      <c r="BS372" s="10">
        <f>VLOOKUP(A372,'BalanceSheet 15-8-19'!$A$11:$CN$476,71,FALSE)</f>
        <v>0</v>
      </c>
      <c r="BT372" s="10">
        <f>VLOOKUP(A372,'BalanceSheet 15-8-19'!$A$11:$CN$476,72,FALSE)</f>
        <v>0</v>
      </c>
      <c r="BU372" s="10">
        <f>VLOOKUP(A372,'BalanceSheet 15-8-19'!$A$11:$CN$476,73,FALSE)</f>
        <v>0</v>
      </c>
      <c r="BV372" s="10">
        <f>VLOOKUP(A372,'BalanceSheet 15-8-19'!$A$11:$CN$476,74,FALSE)</f>
        <v>0</v>
      </c>
      <c r="BW372" s="10">
        <f>VLOOKUP(A372,'BalanceSheet 15-8-19'!$A$11:$CN$476,75,FALSE)</f>
        <v>0</v>
      </c>
      <c r="BX372" s="10">
        <f>VLOOKUP(A372,'BalanceSheet 15-8-19'!$A$11:$CN$476,76,FALSE)</f>
        <v>0</v>
      </c>
      <c r="BY372" s="10">
        <f>VLOOKUP(A372,'BalanceSheet 15-8-19'!$A$11:$CN$476,77,FALSE)</f>
        <v>0</v>
      </c>
      <c r="BZ372" s="10">
        <f>VLOOKUP(A372,'BalanceSheet 15-8-19'!$A$11:$CN$476,78,FALSE)</f>
        <v>0</v>
      </c>
      <c r="CA372" s="10">
        <f>VLOOKUP(A372,'BalanceSheet 15-8-19'!$A$11:$CN$476,79,FALSE)</f>
        <v>0</v>
      </c>
      <c r="CB372" s="10">
        <f>VLOOKUP(A372,'BalanceSheet 15-8-19'!$A$11:$CN$476,80,FALSE)</f>
        <v>0</v>
      </c>
      <c r="CC372" s="10">
        <f>VLOOKUP(A372,'BalanceSheet 15-8-19'!$A$11:$CN$476,81,FALSE)</f>
        <v>0</v>
      </c>
      <c r="CD372" s="10">
        <f>VLOOKUP(A372,'BalanceSheet 15-8-19'!$A$11:$CN$476,82,FALSE)</f>
        <v>0</v>
      </c>
      <c r="CE372" s="10">
        <f>VLOOKUP(A372,'BalanceSheet 15-8-19'!$A$11:$CN$476,83,FALSE)</f>
        <v>0</v>
      </c>
      <c r="CF372" s="10">
        <f>VLOOKUP(A372,'BalanceSheet 15-8-19'!$A$11:$CN$476,84,FALSE)</f>
        <v>0</v>
      </c>
      <c r="CG372" s="10">
        <f>VLOOKUP(A372,'BalanceSheet 15-8-19'!$A$11:$CN$476,85,FALSE)</f>
        <v>0</v>
      </c>
      <c r="CH372" s="10">
        <f>VLOOKUP(A372,'BalanceSheet 15-8-19'!$A$11:$CN$476,86,FALSE)</f>
        <v>0</v>
      </c>
      <c r="CI372" s="10">
        <f>VLOOKUP(A372,'BalanceSheet 15-8-19'!$A$11:$CN$476,87,FALSE)</f>
        <v>0</v>
      </c>
      <c r="CJ372" s="10">
        <f>VLOOKUP(A372,'BalanceSheet 15-8-19'!$A$11:$CN$476,88,FALSE)</f>
        <v>0</v>
      </c>
      <c r="CK372" s="10">
        <f>VLOOKUP(A372,'BalanceSheet 15-8-19'!$A$11:$CN$476,89,FALSE)</f>
        <v>0</v>
      </c>
      <c r="CL372" s="10">
        <f>VLOOKUP(A372,'BalanceSheet 15-8-19'!$A$11:$CN$476,90,FALSE)</f>
        <v>0</v>
      </c>
      <c r="CM372" s="10">
        <f>VLOOKUP(A372,'BalanceSheet 15-8-19'!$A$11:$CN$476,91,FALSE)</f>
        <v>0</v>
      </c>
      <c r="CN372" s="10">
        <f>VLOOKUP(A372,'BalanceSheet 15-8-19'!$A$11:$CS$476,92,FALSE)</f>
        <v>0</v>
      </c>
      <c r="CO372" s="10">
        <f>VLOOKUP(A372,'BalanceSheet 15-8-19'!$A$11:$CS$476,93,FALSE)</f>
        <v>0</v>
      </c>
      <c r="CP372" s="10">
        <f>VLOOKUP(A372,'BalanceSheet 15-8-19'!$A$11:$CS$476,94,FALSE)</f>
        <v>0</v>
      </c>
      <c r="CQ372" s="10">
        <f>VLOOKUP(A372,'BalanceSheet 15-8-19'!$A$11:$CS$476,95,FALSE)</f>
        <v>0</v>
      </c>
      <c r="CR372" s="10">
        <f>VLOOKUP(A372,'BalanceSheet 15-8-19'!$A$11:$CS$476,96,FALSE)</f>
        <v>0</v>
      </c>
      <c r="CS372" s="10">
        <f t="shared" si="31"/>
        <v>0</v>
      </c>
      <c r="CU372" s="19">
        <f>CS372-('BalanceSheet 15-8-19'!CS372-'BalanceSheet 15-8-19'!CV372-'BalanceSheet 15-8-19'!CW372)</f>
        <v>0</v>
      </c>
      <c r="CW372" s="132">
        <f t="shared" si="32"/>
        <v>0</v>
      </c>
      <c r="CZ372" s="148"/>
      <c r="DB372" s="148">
        <f t="shared" si="33"/>
        <v>0</v>
      </c>
    </row>
    <row r="373" spans="1:106" x14ac:dyDescent="0.2">
      <c r="A373" s="12" t="str">
        <f>'BalanceSheet 15-8-19'!A373</f>
        <v>300-112-01 - Reapra Venture Builder Africa CB</v>
      </c>
      <c r="B373" s="23">
        <f>VLOOKUP(A373,'BalanceSheet 15-8-19'!$A$11:$CN$476,2,FALSE)</f>
        <v>0</v>
      </c>
      <c r="C373" s="23">
        <f>VLOOKUP(A373,'BalanceSheet 15-8-19'!$A$11:$CN$476,3,FALSE)</f>
        <v>0</v>
      </c>
      <c r="D373" s="23">
        <f>VLOOKUP(A373,'BalanceSheet 15-8-19'!$A$11:$CN$476,4,FALSE)</f>
        <v>0</v>
      </c>
      <c r="E373" s="23">
        <f>VLOOKUP(A373,'BalanceSheet 15-8-19'!$A$11:$CN$476,5,FALSE)</f>
        <v>0</v>
      </c>
      <c r="F373" s="23">
        <f>VLOOKUP(A373,'BalanceSheet 15-8-19'!$A$11:$CN$476,6,FALSE)</f>
        <v>0</v>
      </c>
      <c r="G373" s="23">
        <f>VLOOKUP(A373,'BalanceSheet 15-8-19'!$A$11:$CN$476,7,FALSE)</f>
        <v>0</v>
      </c>
      <c r="H373" s="23">
        <f>VLOOKUP(A373,'BalanceSheet 15-8-19'!$A$11:$CN$476,8,FALSE)</f>
        <v>0</v>
      </c>
      <c r="I373" s="23">
        <f>VLOOKUP(A373,'BalanceSheet 15-8-19'!$A$11:$CN$476,9,FALSE)</f>
        <v>0</v>
      </c>
      <c r="J373" s="23"/>
      <c r="K373" s="23">
        <f>VLOOKUP(A373,'BalanceSheet 15-8-19'!$A$11:$CN$476,11,FALSE)</f>
        <v>0</v>
      </c>
      <c r="L373" s="23">
        <f>VLOOKUP(A373,'BalanceSheet 15-8-19'!$A$11:$CN$476,12,FALSE)</f>
        <v>0</v>
      </c>
      <c r="M373" s="23">
        <f>VLOOKUP(A373,'BalanceSheet 15-8-19'!$A$11:$CN$476,13,FALSE)</f>
        <v>0</v>
      </c>
      <c r="N373" s="23">
        <f>VLOOKUP(A373,'BalanceSheet 15-8-19'!$A$11:$CN$476,14,FALSE)</f>
        <v>0</v>
      </c>
      <c r="O373" s="23">
        <f>VLOOKUP(A373,'BalanceSheet 15-8-19'!$A$11:$CN$476,15,FALSE)</f>
        <v>0</v>
      </c>
      <c r="P373" s="23">
        <f>VLOOKUP(A373,'BalanceSheet 15-8-19'!$A$11:$CN$476,16,FALSE)</f>
        <v>0</v>
      </c>
      <c r="Q373" s="23">
        <f>VLOOKUP(A373,'BalanceSheet 15-8-19'!$A$11:$CN$476,17,FALSE)</f>
        <v>0</v>
      </c>
      <c r="R373" s="23">
        <f>VLOOKUP(A373,'BalanceSheet 15-8-19'!$A$11:$CN$476,18,FALSE)</f>
        <v>0</v>
      </c>
      <c r="S373" s="23">
        <f>VLOOKUP(A373,'BalanceSheet 15-8-19'!$A$11:$CN$476,19,FALSE)</f>
        <v>0</v>
      </c>
      <c r="T373" s="23">
        <f>VLOOKUP(A373,'BalanceSheet 15-8-19'!$A$11:$CN$476,20,FALSE)</f>
        <v>0</v>
      </c>
      <c r="U373" s="23">
        <f>VLOOKUP(A373,'BalanceSheet 15-8-19'!$A$11:$CN$476,21,FALSE)</f>
        <v>0</v>
      </c>
      <c r="V373" s="23">
        <f>VLOOKUP(A373,'BalanceSheet 15-8-19'!$A$11:$CN$476,22,FALSE)</f>
        <v>0</v>
      </c>
      <c r="W373" s="23">
        <f>VLOOKUP(A373,'BalanceSheet 15-8-19'!$A$11:$CN$476,23,FALSE)</f>
        <v>0</v>
      </c>
      <c r="X373" s="23">
        <f>VLOOKUP(A373,'BalanceSheet 15-8-19'!$A$11:$CN$476,24,FALSE)</f>
        <v>0</v>
      </c>
      <c r="Y373" s="23">
        <f>VLOOKUP(A373,'BalanceSheet 15-8-19'!$A$11:$CN$476,25,FALSE)</f>
        <v>0</v>
      </c>
      <c r="Z373" s="23">
        <f>VLOOKUP(A373,'BalanceSheet 15-8-19'!$A$11:$CN$476,26,FALSE)</f>
        <v>0</v>
      </c>
      <c r="AA373" s="23">
        <f>VLOOKUP(A373,'BalanceSheet 15-8-19'!$A$11:$CN$476,27,FALSE)</f>
        <v>0</v>
      </c>
      <c r="AB373" s="23">
        <f>VLOOKUP(A373,'BalanceSheet 15-8-19'!$A$11:$CN$476,28,FALSE)</f>
        <v>0</v>
      </c>
      <c r="AC373" s="23">
        <f>VLOOKUP(A373,'BalanceSheet 15-8-19'!$A$11:$CN$476,29,FALSE)</f>
        <v>0</v>
      </c>
      <c r="AD373" s="23">
        <f>VLOOKUP(A373,'BalanceSheet 15-8-19'!$A$11:$CN$476,30,FALSE)</f>
        <v>0</v>
      </c>
      <c r="AE373" s="23">
        <f>VLOOKUP(A373,'BalanceSheet 15-8-19'!$A$11:$CN$476,31,FALSE)</f>
        <v>0</v>
      </c>
      <c r="AF373" s="23">
        <f>VLOOKUP(A373,'BalanceSheet 15-8-19'!$A$11:$CN$476,32,FALSE)</f>
        <v>0</v>
      </c>
      <c r="AG373" s="23">
        <f>VLOOKUP(A373,'BalanceSheet 15-8-19'!$A$11:$CN$476,33,FALSE)</f>
        <v>0</v>
      </c>
      <c r="AH373" s="23">
        <f>VLOOKUP(A373,'BalanceSheet 15-8-19'!$A$11:$CN$476,34,FALSE)</f>
        <v>0</v>
      </c>
      <c r="AI373" s="23">
        <f>VLOOKUP(A373,'BalanceSheet 15-8-19'!$A$11:$CN$476,35,FALSE)</f>
        <v>0</v>
      </c>
      <c r="AJ373" s="23">
        <f>VLOOKUP(A373,'BalanceSheet 15-8-19'!$A$11:$CN$476,36,FALSE)</f>
        <v>0</v>
      </c>
      <c r="AK373" s="23">
        <f>VLOOKUP(A373,'BalanceSheet 15-8-19'!$A$11:$CN$476,37,FALSE)</f>
        <v>0</v>
      </c>
      <c r="AL373" s="23">
        <f>VLOOKUP(A373,'BalanceSheet 15-8-19'!$A$11:$CN$476,38,FALSE)</f>
        <v>0</v>
      </c>
      <c r="AM373" s="23">
        <f>VLOOKUP(A373,'BalanceSheet 15-8-19'!$A$11:$CN$476,39,FALSE)</f>
        <v>0</v>
      </c>
      <c r="AN373" s="23">
        <f>VLOOKUP(A373,'BalanceSheet 15-8-19'!$A$11:$CN$476,40,FALSE)</f>
        <v>0</v>
      </c>
      <c r="AO373" s="23">
        <f>VLOOKUP(A373,'BalanceSheet 15-8-19'!$A$11:$CN$476,41,FALSE)</f>
        <v>0</v>
      </c>
      <c r="AP373" s="23">
        <f>VLOOKUP(A373,'BalanceSheet 15-8-19'!$A$11:$CN$476,42,FALSE)</f>
        <v>0</v>
      </c>
      <c r="AQ373" s="23">
        <f>VLOOKUP(A373,'BalanceSheet 15-8-19'!$A$11:$CN$476,43,FALSE)</f>
        <v>0</v>
      </c>
      <c r="AR373" s="23">
        <f>VLOOKUP(A373,'BalanceSheet 15-8-19'!$A$11:$CN$476,44,FALSE)</f>
        <v>0</v>
      </c>
      <c r="AS373" s="23">
        <f>VLOOKUP(A373,'BalanceSheet 15-8-19'!$A$11:$CN$476,45,FALSE)</f>
        <v>0</v>
      </c>
      <c r="AT373" s="23">
        <f>VLOOKUP(A373,'BalanceSheet 15-8-19'!$A$11:$CN$476,46,FALSE)</f>
        <v>0</v>
      </c>
      <c r="AU373" s="23">
        <f>VLOOKUP(A373,'BalanceSheet 15-8-19'!$A$11:$CN$476,47,FALSE)</f>
        <v>0</v>
      </c>
      <c r="AV373" s="23">
        <f>VLOOKUP(A373,'BalanceSheet 15-8-19'!$A$11:$CN$476,48,FALSE)</f>
        <v>0</v>
      </c>
      <c r="AW373" s="23">
        <f>VLOOKUP(A373,'BalanceSheet 15-8-19'!$A$11:$CN$476,49,FALSE)</f>
        <v>0</v>
      </c>
      <c r="AX373" s="23">
        <f>VLOOKUP(A373,'BalanceSheet 15-8-19'!$A$11:$CN$476,50,FALSE)</f>
        <v>0</v>
      </c>
      <c r="AY373" s="23">
        <f>VLOOKUP(A373,'BalanceSheet 15-8-19'!$A$11:$CN$476,51,FALSE)</f>
        <v>0</v>
      </c>
      <c r="AZ373" s="23">
        <f>VLOOKUP(A373,'BalanceSheet 15-8-19'!$A$11:$CN$476,52,FALSE)</f>
        <v>0</v>
      </c>
      <c r="BA373" s="23">
        <f>VLOOKUP(A373,'BalanceSheet 15-8-19'!$A$11:$CN$476,53,FALSE)</f>
        <v>0</v>
      </c>
      <c r="BB373" s="23">
        <f>VLOOKUP(A373,'BalanceSheet 15-8-19'!$A$11:$CN$476,54,FALSE)</f>
        <v>0</v>
      </c>
      <c r="BC373" s="23">
        <f>VLOOKUP(A373,'BalanceSheet 15-8-19'!$A$11:$CN$476,55,FALSE)</f>
        <v>0</v>
      </c>
      <c r="BD373" s="23">
        <f>VLOOKUP(A373,'BalanceSheet 15-8-19'!$A$11:$CN$476,56,FALSE)</f>
        <v>0</v>
      </c>
      <c r="BE373" s="23">
        <f>VLOOKUP(A373,'BalanceSheet 15-8-19'!$A$11:$CN$476,57,FALSE)</f>
        <v>0</v>
      </c>
      <c r="BF373" s="23">
        <f>VLOOKUP(A373,'BalanceSheet 15-8-19'!$A$11:$CN$476,58,FALSE)</f>
        <v>0</v>
      </c>
      <c r="BG373" s="104">
        <f>VLOOKUP(A373,'BalanceSheet 15-8-19'!$A$11:$CN$476,59,FALSE)</f>
        <v>0</v>
      </c>
      <c r="BH373" s="23">
        <f>VLOOKUP(A373,'BalanceSheet 15-8-19'!$A$11:$CN$476,60,FALSE)</f>
        <v>0</v>
      </c>
      <c r="BI373" s="23">
        <f>VLOOKUP(A373,'BalanceSheet 15-8-19'!$A$11:$CN$476,61,FALSE)</f>
        <v>0</v>
      </c>
      <c r="BJ373" s="23">
        <f>VLOOKUP(A373,'BalanceSheet 15-8-19'!$A$11:$CN$476,62,FALSE)</f>
        <v>0</v>
      </c>
      <c r="BK373" s="23"/>
      <c r="BL373" s="23">
        <f>VLOOKUP(A373,'BalanceSheet 15-8-19'!$A$11:$CN$476,64,FALSE)</f>
        <v>0</v>
      </c>
      <c r="BM373" s="23">
        <f>VLOOKUP(A373,'BalanceSheet 15-8-19'!$A$11:$CN$476,65,FALSE)</f>
        <v>0</v>
      </c>
      <c r="BN373" s="23">
        <f>VLOOKUP(A373,'BalanceSheet 15-8-19'!$A$11:$CN$476,66,FALSE)</f>
        <v>0</v>
      </c>
      <c r="BO373" s="23">
        <f>VLOOKUP(A373,'BalanceSheet 15-8-19'!$A$11:$CN$476,67,FALSE)</f>
        <v>0</v>
      </c>
      <c r="BP373" s="23">
        <f>VLOOKUP(A373,'BalanceSheet 15-8-19'!$A$11:$CN$476,68,FALSE)</f>
        <v>0</v>
      </c>
      <c r="BQ373" s="23">
        <f>VLOOKUP(A373,'BalanceSheet 15-8-19'!$A$11:$CN$476,69,FALSE)</f>
        <v>0</v>
      </c>
      <c r="BR373" s="23">
        <f>VLOOKUP(A373,'BalanceSheet 15-8-19'!$A$11:$CN$476,70,FALSE)</f>
        <v>0</v>
      </c>
      <c r="BS373" s="23">
        <f>VLOOKUP(A373,'BalanceSheet 15-8-19'!$A$11:$CN$476,71,FALSE)</f>
        <v>0</v>
      </c>
      <c r="BT373" s="23">
        <f>VLOOKUP(A373,'BalanceSheet 15-8-19'!$A$11:$CN$476,72,FALSE)</f>
        <v>0</v>
      </c>
      <c r="BU373" s="23">
        <f>VLOOKUP(A373,'BalanceSheet 15-8-19'!$A$11:$CN$476,73,FALSE)</f>
        <v>0</v>
      </c>
      <c r="BV373" s="23">
        <f>VLOOKUP(A373,'BalanceSheet 15-8-19'!$A$11:$CN$476,74,FALSE)</f>
        <v>0</v>
      </c>
      <c r="BW373" s="23">
        <f>VLOOKUP(A373,'BalanceSheet 15-8-19'!$A$11:$CN$476,75,FALSE)</f>
        <v>0</v>
      </c>
      <c r="BX373" s="23">
        <f>VLOOKUP(A373,'BalanceSheet 15-8-19'!$A$11:$CN$476,76,FALSE)</f>
        <v>0</v>
      </c>
      <c r="BY373" s="23">
        <f>VLOOKUP(A373,'BalanceSheet 15-8-19'!$A$11:$CN$476,77,FALSE)</f>
        <v>0</v>
      </c>
      <c r="BZ373" s="23">
        <f>VLOOKUP(A373,'BalanceSheet 15-8-19'!$A$11:$CN$476,78,FALSE)</f>
        <v>0</v>
      </c>
      <c r="CA373" s="23">
        <f>VLOOKUP(A373,'BalanceSheet 15-8-19'!$A$11:$CN$476,79,FALSE)</f>
        <v>0</v>
      </c>
      <c r="CB373" s="23">
        <f>VLOOKUP(A373,'BalanceSheet 15-8-19'!$A$11:$CN$476,80,FALSE)</f>
        <v>0</v>
      </c>
      <c r="CC373" s="23">
        <f>VLOOKUP(A373,'BalanceSheet 15-8-19'!$A$11:$CN$476,81,FALSE)</f>
        <v>0</v>
      </c>
      <c r="CD373" s="23">
        <f>VLOOKUP(A373,'BalanceSheet 15-8-19'!$A$11:$CN$476,82,FALSE)</f>
        <v>0</v>
      </c>
      <c r="CE373" s="23">
        <f>VLOOKUP(A373,'BalanceSheet 15-8-19'!$A$11:$CN$476,83,FALSE)</f>
        <v>0</v>
      </c>
      <c r="CF373" s="23">
        <f>VLOOKUP(A373,'BalanceSheet 15-8-19'!$A$11:$CN$476,84,FALSE)</f>
        <v>0</v>
      </c>
      <c r="CG373" s="23">
        <f>VLOOKUP(A373,'BalanceSheet 15-8-19'!$A$11:$CN$476,85,FALSE)</f>
        <v>0</v>
      </c>
      <c r="CH373" s="23">
        <f>VLOOKUP(A373,'BalanceSheet 15-8-19'!$A$11:$CN$476,86,FALSE)</f>
        <v>0</v>
      </c>
      <c r="CI373" s="23">
        <f>VLOOKUP(A373,'BalanceSheet 15-8-19'!$A$11:$CN$476,87,FALSE)</f>
        <v>0</v>
      </c>
      <c r="CJ373" s="23">
        <f>VLOOKUP(A373,'BalanceSheet 15-8-19'!$A$11:$CN$476,88,FALSE)</f>
        <v>0</v>
      </c>
      <c r="CK373" s="23">
        <f>VLOOKUP(A373,'BalanceSheet 15-8-19'!$A$11:$CN$476,89,FALSE)</f>
        <v>0</v>
      </c>
      <c r="CL373" s="23">
        <f>VLOOKUP(A373,'BalanceSheet 15-8-19'!$A$11:$CN$476,90,FALSE)</f>
        <v>0</v>
      </c>
      <c r="CM373" s="23">
        <f>VLOOKUP(A373,'BalanceSheet 15-8-19'!$A$11:$CN$476,91,FALSE)</f>
        <v>0</v>
      </c>
      <c r="CN373" s="23">
        <f>VLOOKUP(A373,'BalanceSheet 15-8-19'!$A$11:$CS$476,92,FALSE)</f>
        <v>0</v>
      </c>
      <c r="CO373" s="23">
        <f>VLOOKUP(A373,'BalanceSheet 15-8-19'!$A$11:$CS$476,93,FALSE)</f>
        <v>0</v>
      </c>
      <c r="CP373" s="23">
        <f>VLOOKUP(A373,'BalanceSheet 15-8-19'!$A$11:$CS$476,94,FALSE)</f>
        <v>0</v>
      </c>
      <c r="CQ373" s="23">
        <f>VLOOKUP(A373,'BalanceSheet 15-8-19'!$A$11:$CS$476,95,FALSE)</f>
        <v>0</v>
      </c>
      <c r="CR373" s="23">
        <f>VLOOKUP(A373,'BalanceSheet 15-8-19'!$A$11:$CS$476,96,FALSE)</f>
        <v>0</v>
      </c>
      <c r="CS373" s="23">
        <f t="shared" si="31"/>
        <v>0</v>
      </c>
      <c r="CU373" s="19">
        <f>CS373-('BalanceSheet 15-8-19'!CS373-'BalanceSheet 15-8-19'!CV373-'BalanceSheet 15-8-19'!CW373)</f>
        <v>0</v>
      </c>
      <c r="CW373" s="132">
        <f t="shared" si="32"/>
        <v>0</v>
      </c>
      <c r="CZ373" s="148">
        <f>HLOOKUP(A373,CJE!$I$5:$TV$2054,2050, FALSE)</f>
        <v>0</v>
      </c>
      <c r="DB373" s="148">
        <f t="shared" si="33"/>
        <v>0</v>
      </c>
    </row>
    <row r="374" spans="1:106" x14ac:dyDescent="0.2">
      <c r="A374" s="4" t="str">
        <f>'BalanceSheet 15-8-19'!A374</f>
        <v>Total - 300-112 - Investment for available for sale - Reapra venture builder</v>
      </c>
      <c r="B374" s="3">
        <f>VLOOKUP(A374,'BalanceSheet 15-8-19'!$A$11:$CN$476,2,FALSE)</f>
        <v>0</v>
      </c>
      <c r="C374" s="3">
        <f>VLOOKUP(A374,'BalanceSheet 15-8-19'!$A$11:$CN$476,3,FALSE)</f>
        <v>0</v>
      </c>
      <c r="D374" s="3">
        <f>VLOOKUP(A374,'BalanceSheet 15-8-19'!$A$11:$CN$476,4,FALSE)</f>
        <v>0</v>
      </c>
      <c r="E374" s="3">
        <f>VLOOKUP(A374,'BalanceSheet 15-8-19'!$A$11:$CN$476,5,FALSE)</f>
        <v>0</v>
      </c>
      <c r="F374" s="3">
        <f>VLOOKUP(A374,'BalanceSheet 15-8-19'!$A$11:$CN$476,6,FALSE)</f>
        <v>0</v>
      </c>
      <c r="G374" s="3">
        <f>VLOOKUP(A374,'BalanceSheet 15-8-19'!$A$11:$CN$476,7,FALSE)</f>
        <v>0</v>
      </c>
      <c r="H374" s="3">
        <f>VLOOKUP(A374,'BalanceSheet 15-8-19'!$A$11:$CN$476,8,FALSE)</f>
        <v>0</v>
      </c>
      <c r="I374" s="3">
        <f>VLOOKUP(A374,'BalanceSheet 15-8-19'!$A$11:$CN$476,9,FALSE)</f>
        <v>0</v>
      </c>
      <c r="J374" s="3"/>
      <c r="K374" s="3">
        <f>VLOOKUP(A374,'BalanceSheet 15-8-19'!$A$11:$CN$476,11,FALSE)</f>
        <v>0</v>
      </c>
      <c r="L374" s="3">
        <f>VLOOKUP(A374,'BalanceSheet 15-8-19'!$A$11:$CN$476,12,FALSE)</f>
        <v>0</v>
      </c>
      <c r="M374" s="3">
        <f>VLOOKUP(A374,'BalanceSheet 15-8-19'!$A$11:$CN$476,13,FALSE)</f>
        <v>0</v>
      </c>
      <c r="N374" s="3">
        <f>VLOOKUP(A374,'BalanceSheet 15-8-19'!$A$11:$CN$476,14,FALSE)</f>
        <v>0</v>
      </c>
      <c r="O374" s="3">
        <f>VLOOKUP(A374,'BalanceSheet 15-8-19'!$A$11:$CN$476,15,FALSE)</f>
        <v>0</v>
      </c>
      <c r="P374" s="3">
        <f>VLOOKUP(A374,'BalanceSheet 15-8-19'!$A$11:$CN$476,16,FALSE)</f>
        <v>0</v>
      </c>
      <c r="Q374" s="3">
        <f>VLOOKUP(A374,'BalanceSheet 15-8-19'!$A$11:$CN$476,17,FALSE)</f>
        <v>0</v>
      </c>
      <c r="R374" s="3">
        <f>VLOOKUP(A374,'BalanceSheet 15-8-19'!$A$11:$CN$476,18,FALSE)</f>
        <v>0</v>
      </c>
      <c r="S374" s="3">
        <f>VLOOKUP(A374,'BalanceSheet 15-8-19'!$A$11:$CN$476,19,FALSE)</f>
        <v>0</v>
      </c>
      <c r="T374" s="3">
        <f>VLOOKUP(A374,'BalanceSheet 15-8-19'!$A$11:$CN$476,20,FALSE)</f>
        <v>0</v>
      </c>
      <c r="U374" s="3">
        <f>VLOOKUP(A374,'BalanceSheet 15-8-19'!$A$11:$CN$476,21,FALSE)</f>
        <v>0</v>
      </c>
      <c r="V374" s="3">
        <f>VLOOKUP(A374,'BalanceSheet 15-8-19'!$A$11:$CN$476,22,FALSE)</f>
        <v>0</v>
      </c>
      <c r="W374" s="3">
        <f>VLOOKUP(A374,'BalanceSheet 15-8-19'!$A$11:$CN$476,23,FALSE)</f>
        <v>0</v>
      </c>
      <c r="X374" s="3">
        <f>VLOOKUP(A374,'BalanceSheet 15-8-19'!$A$11:$CN$476,24,FALSE)</f>
        <v>0</v>
      </c>
      <c r="Y374" s="3">
        <f>VLOOKUP(A374,'BalanceSheet 15-8-19'!$A$11:$CN$476,25,FALSE)</f>
        <v>0</v>
      </c>
      <c r="Z374" s="3">
        <f>VLOOKUP(A374,'BalanceSheet 15-8-19'!$A$11:$CN$476,26,FALSE)</f>
        <v>0</v>
      </c>
      <c r="AA374" s="3">
        <f>VLOOKUP(A374,'BalanceSheet 15-8-19'!$A$11:$CN$476,27,FALSE)</f>
        <v>0</v>
      </c>
      <c r="AB374" s="3">
        <f>VLOOKUP(A374,'BalanceSheet 15-8-19'!$A$11:$CN$476,28,FALSE)</f>
        <v>0</v>
      </c>
      <c r="AC374" s="3">
        <f>VLOOKUP(A374,'BalanceSheet 15-8-19'!$A$11:$CN$476,29,FALSE)</f>
        <v>0</v>
      </c>
      <c r="AD374" s="3">
        <f>VLOOKUP(A374,'BalanceSheet 15-8-19'!$A$11:$CN$476,30,FALSE)</f>
        <v>0</v>
      </c>
      <c r="AE374" s="3">
        <f>VLOOKUP(A374,'BalanceSheet 15-8-19'!$A$11:$CN$476,31,FALSE)</f>
        <v>0</v>
      </c>
      <c r="AF374" s="3">
        <f>VLOOKUP(A374,'BalanceSheet 15-8-19'!$A$11:$CN$476,32,FALSE)</f>
        <v>0</v>
      </c>
      <c r="AG374" s="3">
        <f>VLOOKUP(A374,'BalanceSheet 15-8-19'!$A$11:$CN$476,33,FALSE)</f>
        <v>0</v>
      </c>
      <c r="AH374" s="3">
        <f>VLOOKUP(A374,'BalanceSheet 15-8-19'!$A$11:$CN$476,34,FALSE)</f>
        <v>0</v>
      </c>
      <c r="AI374" s="3">
        <f>VLOOKUP(A374,'BalanceSheet 15-8-19'!$A$11:$CN$476,35,FALSE)</f>
        <v>0</v>
      </c>
      <c r="AJ374" s="3">
        <f>VLOOKUP(A374,'BalanceSheet 15-8-19'!$A$11:$CN$476,36,FALSE)</f>
        <v>0</v>
      </c>
      <c r="AK374" s="3">
        <f>VLOOKUP(A374,'BalanceSheet 15-8-19'!$A$11:$CN$476,37,FALSE)</f>
        <v>0</v>
      </c>
      <c r="AL374" s="3">
        <f>VLOOKUP(A374,'BalanceSheet 15-8-19'!$A$11:$CN$476,38,FALSE)</f>
        <v>0</v>
      </c>
      <c r="AM374" s="3">
        <f>VLOOKUP(A374,'BalanceSheet 15-8-19'!$A$11:$CN$476,39,FALSE)</f>
        <v>0</v>
      </c>
      <c r="AN374" s="3">
        <f>VLOOKUP(A374,'BalanceSheet 15-8-19'!$A$11:$CN$476,40,FALSE)</f>
        <v>0</v>
      </c>
      <c r="AO374" s="3">
        <f>VLOOKUP(A374,'BalanceSheet 15-8-19'!$A$11:$CN$476,41,FALSE)</f>
        <v>0</v>
      </c>
      <c r="AP374" s="3">
        <f>VLOOKUP(A374,'BalanceSheet 15-8-19'!$A$11:$CN$476,42,FALSE)</f>
        <v>0</v>
      </c>
      <c r="AQ374" s="3">
        <f>VLOOKUP(A374,'BalanceSheet 15-8-19'!$A$11:$CN$476,43,FALSE)</f>
        <v>0</v>
      </c>
      <c r="AR374" s="3">
        <f>VLOOKUP(A374,'BalanceSheet 15-8-19'!$A$11:$CN$476,44,FALSE)</f>
        <v>0</v>
      </c>
      <c r="AS374" s="3">
        <f>VLOOKUP(A374,'BalanceSheet 15-8-19'!$A$11:$CN$476,45,FALSE)</f>
        <v>0</v>
      </c>
      <c r="AT374" s="3">
        <f>VLOOKUP(A374,'BalanceSheet 15-8-19'!$A$11:$CN$476,46,FALSE)</f>
        <v>0</v>
      </c>
      <c r="AU374" s="3">
        <f>VLOOKUP(A374,'BalanceSheet 15-8-19'!$A$11:$CN$476,47,FALSE)</f>
        <v>0</v>
      </c>
      <c r="AV374" s="3">
        <f>VLOOKUP(A374,'BalanceSheet 15-8-19'!$A$11:$CN$476,48,FALSE)</f>
        <v>0</v>
      </c>
      <c r="AW374" s="3">
        <f>VLOOKUP(A374,'BalanceSheet 15-8-19'!$A$11:$CN$476,49,FALSE)</f>
        <v>0</v>
      </c>
      <c r="AX374" s="3">
        <f>VLOOKUP(A374,'BalanceSheet 15-8-19'!$A$11:$CN$476,50,FALSE)</f>
        <v>0</v>
      </c>
      <c r="AY374" s="3">
        <f>VLOOKUP(A374,'BalanceSheet 15-8-19'!$A$11:$CN$476,51,FALSE)</f>
        <v>0</v>
      </c>
      <c r="AZ374" s="3">
        <f>VLOOKUP(A374,'BalanceSheet 15-8-19'!$A$11:$CN$476,52,FALSE)</f>
        <v>0</v>
      </c>
      <c r="BA374" s="3">
        <f>VLOOKUP(A374,'BalanceSheet 15-8-19'!$A$11:$CN$476,53,FALSE)</f>
        <v>0</v>
      </c>
      <c r="BB374" s="3">
        <f>VLOOKUP(A374,'BalanceSheet 15-8-19'!$A$11:$CN$476,54,FALSE)</f>
        <v>0</v>
      </c>
      <c r="BC374" s="3">
        <f>VLOOKUP(A374,'BalanceSheet 15-8-19'!$A$11:$CN$476,55,FALSE)</f>
        <v>0</v>
      </c>
      <c r="BD374" s="3">
        <f>VLOOKUP(A374,'BalanceSheet 15-8-19'!$A$11:$CN$476,56,FALSE)</f>
        <v>0</v>
      </c>
      <c r="BE374" s="3">
        <f>VLOOKUP(A374,'BalanceSheet 15-8-19'!$A$11:$CN$476,57,FALSE)</f>
        <v>0</v>
      </c>
      <c r="BF374" s="3">
        <f>VLOOKUP(A374,'BalanceSheet 15-8-19'!$A$11:$CN$476,58,FALSE)</f>
        <v>0</v>
      </c>
      <c r="BG374" s="12">
        <f>VLOOKUP(A374,'BalanceSheet 15-8-19'!$A$11:$CN$476,59,FALSE)</f>
        <v>0</v>
      </c>
      <c r="BH374" s="3">
        <f>VLOOKUP(A374,'BalanceSheet 15-8-19'!$A$11:$CN$476,60,FALSE)</f>
        <v>0</v>
      </c>
      <c r="BI374" s="3">
        <f>VLOOKUP(A374,'BalanceSheet 15-8-19'!$A$11:$CN$476,61,FALSE)</f>
        <v>0</v>
      </c>
      <c r="BJ374" s="3">
        <f>VLOOKUP(A374,'BalanceSheet 15-8-19'!$A$11:$CN$476,62,FALSE)</f>
        <v>0</v>
      </c>
      <c r="BK374" s="3"/>
      <c r="BL374" s="3">
        <f>VLOOKUP(A374,'BalanceSheet 15-8-19'!$A$11:$CN$476,64,FALSE)</f>
        <v>0</v>
      </c>
      <c r="BM374" s="3">
        <f>VLOOKUP(A374,'BalanceSheet 15-8-19'!$A$11:$CN$476,65,FALSE)</f>
        <v>0</v>
      </c>
      <c r="BN374" s="3">
        <f>VLOOKUP(A374,'BalanceSheet 15-8-19'!$A$11:$CN$476,66,FALSE)</f>
        <v>0</v>
      </c>
      <c r="BO374" s="3">
        <f>VLOOKUP(A374,'BalanceSheet 15-8-19'!$A$11:$CN$476,67,FALSE)</f>
        <v>0</v>
      </c>
      <c r="BP374" s="3">
        <f>VLOOKUP(A374,'BalanceSheet 15-8-19'!$A$11:$CN$476,68,FALSE)</f>
        <v>0</v>
      </c>
      <c r="BQ374" s="3">
        <f>VLOOKUP(A374,'BalanceSheet 15-8-19'!$A$11:$CN$476,69,FALSE)</f>
        <v>0</v>
      </c>
      <c r="BR374" s="3">
        <f>VLOOKUP(A374,'BalanceSheet 15-8-19'!$A$11:$CN$476,70,FALSE)</f>
        <v>0</v>
      </c>
      <c r="BS374" s="3">
        <f>VLOOKUP(A374,'BalanceSheet 15-8-19'!$A$11:$CN$476,71,FALSE)</f>
        <v>0</v>
      </c>
      <c r="BT374" s="3">
        <f>VLOOKUP(A374,'BalanceSheet 15-8-19'!$A$11:$CN$476,72,FALSE)</f>
        <v>0</v>
      </c>
      <c r="BU374" s="3">
        <f>VLOOKUP(A374,'BalanceSheet 15-8-19'!$A$11:$CN$476,73,FALSE)</f>
        <v>0</v>
      </c>
      <c r="BV374" s="3">
        <f>VLOOKUP(A374,'BalanceSheet 15-8-19'!$A$11:$CN$476,74,FALSE)</f>
        <v>0</v>
      </c>
      <c r="BW374" s="3">
        <f>VLOOKUP(A374,'BalanceSheet 15-8-19'!$A$11:$CN$476,75,FALSE)</f>
        <v>0</v>
      </c>
      <c r="BX374" s="3">
        <f>VLOOKUP(A374,'BalanceSheet 15-8-19'!$A$11:$CN$476,76,FALSE)</f>
        <v>0</v>
      </c>
      <c r="BY374" s="3">
        <f>VLOOKUP(A374,'BalanceSheet 15-8-19'!$A$11:$CN$476,77,FALSE)</f>
        <v>0</v>
      </c>
      <c r="BZ374" s="3">
        <f>VLOOKUP(A374,'BalanceSheet 15-8-19'!$A$11:$CN$476,78,FALSE)</f>
        <v>0</v>
      </c>
      <c r="CA374" s="3">
        <f>VLOOKUP(A374,'BalanceSheet 15-8-19'!$A$11:$CN$476,79,FALSE)</f>
        <v>0</v>
      </c>
      <c r="CB374" s="3">
        <f>VLOOKUP(A374,'BalanceSheet 15-8-19'!$A$11:$CN$476,80,FALSE)</f>
        <v>0</v>
      </c>
      <c r="CC374" s="3">
        <f>VLOOKUP(A374,'BalanceSheet 15-8-19'!$A$11:$CN$476,81,FALSE)</f>
        <v>0</v>
      </c>
      <c r="CD374" s="3">
        <f>VLOOKUP(A374,'BalanceSheet 15-8-19'!$A$11:$CN$476,82,FALSE)</f>
        <v>0</v>
      </c>
      <c r="CE374" s="3">
        <f>VLOOKUP(A374,'BalanceSheet 15-8-19'!$A$11:$CN$476,83,FALSE)</f>
        <v>0</v>
      </c>
      <c r="CF374" s="3">
        <f>VLOOKUP(A374,'BalanceSheet 15-8-19'!$A$11:$CN$476,84,FALSE)</f>
        <v>0</v>
      </c>
      <c r="CG374" s="3">
        <f>VLOOKUP(A374,'BalanceSheet 15-8-19'!$A$11:$CN$476,85,FALSE)</f>
        <v>0</v>
      </c>
      <c r="CH374" s="3">
        <f>VLOOKUP(A374,'BalanceSheet 15-8-19'!$A$11:$CN$476,86,FALSE)</f>
        <v>0</v>
      </c>
      <c r="CI374" s="3">
        <f>VLOOKUP(A374,'BalanceSheet 15-8-19'!$A$11:$CN$476,87,FALSE)</f>
        <v>0</v>
      </c>
      <c r="CJ374" s="3">
        <f>VLOOKUP(A374,'BalanceSheet 15-8-19'!$A$11:$CN$476,88,FALSE)</f>
        <v>0</v>
      </c>
      <c r="CK374" s="3">
        <f>VLOOKUP(A374,'BalanceSheet 15-8-19'!$A$11:$CN$476,89,FALSE)</f>
        <v>0</v>
      </c>
      <c r="CL374" s="3">
        <f>VLOOKUP(A374,'BalanceSheet 15-8-19'!$A$11:$CN$476,90,FALSE)</f>
        <v>0</v>
      </c>
      <c r="CM374" s="3">
        <f>VLOOKUP(A374,'BalanceSheet 15-8-19'!$A$11:$CN$476,91,FALSE)</f>
        <v>0</v>
      </c>
      <c r="CN374" s="23">
        <f>VLOOKUP(A374,'BalanceSheet 15-8-19'!$A$11:$CS$476,92,FALSE)</f>
        <v>0</v>
      </c>
      <c r="CO374" s="23">
        <f>VLOOKUP(A374,'BalanceSheet 15-8-19'!$A$11:$CS$476,93,FALSE)</f>
        <v>0</v>
      </c>
      <c r="CP374" s="23">
        <f>VLOOKUP(A374,'BalanceSheet 15-8-19'!$A$11:$CS$476,94,FALSE)</f>
        <v>0</v>
      </c>
      <c r="CQ374" s="23">
        <f>VLOOKUP(A374,'BalanceSheet 15-8-19'!$A$11:$CS$476,95,FALSE)</f>
        <v>0</v>
      </c>
      <c r="CR374" s="23">
        <f>VLOOKUP(A374,'BalanceSheet 15-8-19'!$A$11:$CS$476,96,FALSE)</f>
        <v>0</v>
      </c>
      <c r="CS374" s="23">
        <f t="shared" si="31"/>
        <v>0</v>
      </c>
      <c r="CU374" s="19">
        <f>CS374-('BalanceSheet 15-8-19'!CS374-'BalanceSheet 15-8-19'!CV374-'BalanceSheet 15-8-19'!CW374)</f>
        <v>0</v>
      </c>
      <c r="CW374" s="132">
        <f t="shared" si="32"/>
        <v>0</v>
      </c>
      <c r="CZ374" s="148"/>
      <c r="DB374" s="162">
        <f>SUM(DB372:DB373)</f>
        <v>0</v>
      </c>
    </row>
    <row r="375" spans="1:106" ht="10.8" thickBot="1" x14ac:dyDescent="0.25">
      <c r="A375" s="4" t="str">
        <f>'BalanceSheet 15-8-19'!A375</f>
        <v>Total Other Assets</v>
      </c>
      <c r="B375" s="101">
        <f>VLOOKUP(A375,'BalanceSheet 15-8-19'!$A$11:$CN$476,2,FALSE)</f>
        <v>0</v>
      </c>
      <c r="C375" s="101">
        <f>VLOOKUP(A375,'BalanceSheet 15-8-19'!$A$11:$CN$476,3,FALSE)</f>
        <v>0</v>
      </c>
      <c r="D375" s="101">
        <f>VLOOKUP(A375,'BalanceSheet 15-8-19'!$A$11:$CN$476,4,FALSE)</f>
        <v>0</v>
      </c>
      <c r="E375" s="101">
        <f>VLOOKUP(A375,'BalanceSheet 15-8-19'!$A$11:$CN$476,5,FALSE)</f>
        <v>0</v>
      </c>
      <c r="F375" s="101">
        <f>VLOOKUP(A375,'BalanceSheet 15-8-19'!$A$11:$CN$476,6,FALSE)</f>
        <v>1020047</v>
      </c>
      <c r="G375" s="101">
        <f>VLOOKUP(A375,'BalanceSheet 15-8-19'!$A$11:$CN$476,7,FALSE)</f>
        <v>1020047</v>
      </c>
      <c r="H375" s="101">
        <f>VLOOKUP(A375,'BalanceSheet 15-8-19'!$A$11:$CN$476,8,FALSE)</f>
        <v>1020047</v>
      </c>
      <c r="I375" s="101">
        <f>VLOOKUP(A375,'BalanceSheet 15-8-19'!$A$11:$CN$476,9,FALSE)</f>
        <v>1020047</v>
      </c>
      <c r="J375" s="101"/>
      <c r="K375" s="101">
        <f>VLOOKUP(A375,'BalanceSheet 15-8-19'!$A$11:$CN$476,11,FALSE)</f>
        <v>1020047</v>
      </c>
      <c r="L375" s="101">
        <f>VLOOKUP(A375,'BalanceSheet 15-8-19'!$A$11:$CN$476,12,FALSE)</f>
        <v>1020047</v>
      </c>
      <c r="M375" s="101">
        <f>VLOOKUP(A375,'BalanceSheet 15-8-19'!$A$11:$CN$476,13,FALSE)</f>
        <v>1020047</v>
      </c>
      <c r="N375" s="101">
        <f>VLOOKUP(A375,'BalanceSheet 15-8-19'!$A$11:$CN$476,14,FALSE)</f>
        <v>1020047</v>
      </c>
      <c r="O375" s="101">
        <f>VLOOKUP(A375,'BalanceSheet 15-8-19'!$A$11:$CN$476,15,FALSE)</f>
        <v>1020047</v>
      </c>
      <c r="P375" s="101">
        <f>VLOOKUP(A375,'BalanceSheet 15-8-19'!$A$11:$CN$476,16,FALSE)</f>
        <v>1020047</v>
      </c>
      <c r="Q375" s="101">
        <f>VLOOKUP(A375,'BalanceSheet 15-8-19'!$A$11:$CN$476,17,FALSE)</f>
        <v>1020047</v>
      </c>
      <c r="R375" s="101">
        <f>VLOOKUP(A375,'BalanceSheet 15-8-19'!$A$11:$CN$476,18,FALSE)</f>
        <v>1020047</v>
      </c>
      <c r="S375" s="101">
        <f>VLOOKUP(A375,'BalanceSheet 15-8-19'!$A$11:$CN$476,19,FALSE)</f>
        <v>1020047</v>
      </c>
      <c r="T375" s="101">
        <f>VLOOKUP(A375,'BalanceSheet 15-8-19'!$A$11:$CN$476,20,FALSE)</f>
        <v>1020047</v>
      </c>
      <c r="U375" s="101">
        <f>VLOOKUP(A375,'BalanceSheet 15-8-19'!$A$11:$CN$476,21,FALSE)</f>
        <v>1020047</v>
      </c>
      <c r="V375" s="101">
        <f>VLOOKUP(A375,'BalanceSheet 15-8-19'!$A$11:$CN$476,22,FALSE)</f>
        <v>1020047</v>
      </c>
      <c r="W375" s="101">
        <f>VLOOKUP(A375,'BalanceSheet 15-8-19'!$A$11:$CN$476,23,FALSE)</f>
        <v>1020047</v>
      </c>
      <c r="X375" s="101">
        <f>VLOOKUP(A375,'BalanceSheet 15-8-19'!$A$11:$CN$476,24,FALSE)</f>
        <v>1020047</v>
      </c>
      <c r="Y375" s="101">
        <f>VLOOKUP(A375,'BalanceSheet 15-8-19'!$A$11:$CN$476,25,FALSE)</f>
        <v>1020047</v>
      </c>
      <c r="Z375" s="101">
        <f>VLOOKUP(A375,'BalanceSheet 15-8-19'!$A$11:$CN$476,26,FALSE)</f>
        <v>1020047</v>
      </c>
      <c r="AA375" s="101">
        <f>VLOOKUP(A375,'BalanceSheet 15-8-19'!$A$11:$CN$476,27,FALSE)</f>
        <v>1020047</v>
      </c>
      <c r="AB375" s="101">
        <f>VLOOKUP(A375,'BalanceSheet 15-8-19'!$A$11:$CN$476,28,FALSE)</f>
        <v>1020047</v>
      </c>
      <c r="AC375" s="101">
        <f>VLOOKUP(A375,'BalanceSheet 15-8-19'!$A$11:$CN$476,29,FALSE)</f>
        <v>1020047</v>
      </c>
      <c r="AD375" s="101">
        <f>VLOOKUP(A375,'BalanceSheet 15-8-19'!$A$11:$CN$476,30,FALSE)</f>
        <v>1020047</v>
      </c>
      <c r="AE375" s="101">
        <f>VLOOKUP(A375,'BalanceSheet 15-8-19'!$A$11:$CN$476,31,FALSE)</f>
        <v>1020047</v>
      </c>
      <c r="AF375" s="101">
        <f>VLOOKUP(A375,'BalanceSheet 15-8-19'!$A$11:$CN$476,32,FALSE)</f>
        <v>1020047</v>
      </c>
      <c r="AG375" s="101">
        <f>VLOOKUP(A375,'BalanceSheet 15-8-19'!$A$11:$CN$476,33,FALSE)</f>
        <v>1020047</v>
      </c>
      <c r="AH375" s="101">
        <f>VLOOKUP(A375,'BalanceSheet 15-8-19'!$A$11:$CN$476,34,FALSE)</f>
        <v>1020047</v>
      </c>
      <c r="AI375" s="101">
        <f>VLOOKUP(A375,'BalanceSheet 15-8-19'!$A$11:$CN$476,35,FALSE)</f>
        <v>1020047</v>
      </c>
      <c r="AJ375" s="101">
        <f>VLOOKUP(A375,'BalanceSheet 15-8-19'!$A$11:$CN$476,36,FALSE)</f>
        <v>1020047</v>
      </c>
      <c r="AK375" s="101">
        <f>VLOOKUP(A375,'BalanceSheet 15-8-19'!$A$11:$CN$476,37,FALSE)</f>
        <v>1020047</v>
      </c>
      <c r="AL375" s="101">
        <f>VLOOKUP(A375,'BalanceSheet 15-8-19'!$A$11:$CN$476,38,FALSE)</f>
        <v>1020047</v>
      </c>
      <c r="AM375" s="101">
        <f>VLOOKUP(A375,'BalanceSheet 15-8-19'!$A$11:$CN$476,39,FALSE)</f>
        <v>1020047</v>
      </c>
      <c r="AN375" s="101">
        <f>VLOOKUP(A375,'BalanceSheet 15-8-19'!$A$11:$CN$476,40,FALSE)</f>
        <v>1020047</v>
      </c>
      <c r="AO375" s="101">
        <f>VLOOKUP(A375,'BalanceSheet 15-8-19'!$A$11:$CN$476,41,FALSE)</f>
        <v>1020047</v>
      </c>
      <c r="AP375" s="101">
        <f>VLOOKUP(A375,'BalanceSheet 15-8-19'!$A$11:$CN$476,42,FALSE)</f>
        <v>1020047</v>
      </c>
      <c r="AQ375" s="101">
        <f>VLOOKUP(A375,'BalanceSheet 15-8-19'!$A$11:$CN$476,43,FALSE)</f>
        <v>1020047</v>
      </c>
      <c r="AR375" s="101">
        <f>VLOOKUP(A375,'BalanceSheet 15-8-19'!$A$11:$CN$476,44,FALSE)</f>
        <v>1020047</v>
      </c>
      <c r="AS375" s="101">
        <f>VLOOKUP(A375,'BalanceSheet 15-8-19'!$A$11:$CN$476,45,FALSE)</f>
        <v>1020047</v>
      </c>
      <c r="AT375" s="101">
        <f>VLOOKUP(A375,'BalanceSheet 15-8-19'!$A$11:$CN$476,46,FALSE)</f>
        <v>1020047</v>
      </c>
      <c r="AU375" s="101">
        <f>VLOOKUP(A375,'BalanceSheet 15-8-19'!$A$11:$CN$476,47,FALSE)</f>
        <v>1020047</v>
      </c>
      <c r="AV375" s="101">
        <f>VLOOKUP(A375,'BalanceSheet 15-8-19'!$A$11:$CN$476,48,FALSE)</f>
        <v>1020047</v>
      </c>
      <c r="AW375" s="101">
        <f>VLOOKUP(A375,'BalanceSheet 15-8-19'!$A$11:$CN$476,49,FALSE)</f>
        <v>1020047</v>
      </c>
      <c r="AX375" s="101">
        <f>VLOOKUP(A375,'BalanceSheet 15-8-19'!$A$11:$CN$476,50,FALSE)</f>
        <v>1020047</v>
      </c>
      <c r="AY375" s="101">
        <f>VLOOKUP(A375,'BalanceSheet 15-8-19'!$A$11:$CN$476,51,FALSE)</f>
        <v>1020047</v>
      </c>
      <c r="AZ375" s="101">
        <f>VLOOKUP(A375,'BalanceSheet 15-8-19'!$A$11:$CN$476,52,FALSE)</f>
        <v>1020047</v>
      </c>
      <c r="BA375" s="101">
        <f>VLOOKUP(A375,'BalanceSheet 15-8-19'!$A$11:$CN$476,53,FALSE)</f>
        <v>1020047</v>
      </c>
      <c r="BB375" s="101">
        <f>VLOOKUP(A375,'BalanceSheet 15-8-19'!$A$11:$CN$476,54,FALSE)</f>
        <v>1020047</v>
      </c>
      <c r="BC375" s="101">
        <f>VLOOKUP(A375,'BalanceSheet 15-8-19'!$A$11:$CN$476,55,FALSE)</f>
        <v>1020047</v>
      </c>
      <c r="BD375" s="101">
        <f>VLOOKUP(A375,'BalanceSheet 15-8-19'!$A$11:$CN$476,56,FALSE)</f>
        <v>1020047</v>
      </c>
      <c r="BE375" s="101">
        <f>VLOOKUP(A375,'BalanceSheet 15-8-19'!$A$11:$CN$476,57,FALSE)</f>
        <v>1020047</v>
      </c>
      <c r="BF375" s="101">
        <f>VLOOKUP(A375,'BalanceSheet 15-8-19'!$A$11:$CN$476,58,FALSE)</f>
        <v>1020047</v>
      </c>
      <c r="BG375" s="101">
        <f>VLOOKUP(A375,'BalanceSheet 15-8-19'!$A$11:$CN$476,59,FALSE)</f>
        <v>1020047</v>
      </c>
      <c r="BH375" s="101">
        <f>VLOOKUP(A375,'BalanceSheet 15-8-19'!$A$11:$CN$476,60,FALSE)</f>
        <v>1020047</v>
      </c>
      <c r="BI375" s="101">
        <f>VLOOKUP(A375,'BalanceSheet 15-8-19'!$A$11:$CN$476,61,FALSE)</f>
        <v>1020047</v>
      </c>
      <c r="BJ375" s="101">
        <f>VLOOKUP(A375,'BalanceSheet 15-8-19'!$A$11:$CN$476,62,FALSE)</f>
        <v>1020047</v>
      </c>
      <c r="BK375" s="101"/>
      <c r="BL375" s="101">
        <f>VLOOKUP(A375,'BalanceSheet 15-8-19'!$A$11:$CN$476,64,FALSE)</f>
        <v>1020047</v>
      </c>
      <c r="BM375" s="101">
        <f>VLOOKUP(A375,'BalanceSheet 15-8-19'!$A$11:$CN$476,65,FALSE)</f>
        <v>1020047</v>
      </c>
      <c r="BN375" s="101">
        <f>VLOOKUP(A375,'BalanceSheet 15-8-19'!$A$11:$CN$476,66,FALSE)</f>
        <v>1020047</v>
      </c>
      <c r="BO375" s="101">
        <f>VLOOKUP(A375,'BalanceSheet 15-8-19'!$A$11:$CN$476,67,FALSE)</f>
        <v>1020047</v>
      </c>
      <c r="BP375" s="101">
        <f>VLOOKUP(A375,'BalanceSheet 15-8-19'!$A$11:$CN$476,68,FALSE)</f>
        <v>1020047</v>
      </c>
      <c r="BQ375" s="101">
        <f>VLOOKUP(A375,'BalanceSheet 15-8-19'!$A$11:$CN$476,69,FALSE)</f>
        <v>1020047</v>
      </c>
      <c r="BR375" s="101">
        <f>VLOOKUP(A375,'BalanceSheet 15-8-19'!$A$11:$CN$476,70,FALSE)</f>
        <v>1020047</v>
      </c>
      <c r="BS375" s="101">
        <f>VLOOKUP(A375,'BalanceSheet 15-8-19'!$A$11:$CN$476,71,FALSE)</f>
        <v>1020047</v>
      </c>
      <c r="BT375" s="101">
        <f>VLOOKUP(A375,'BalanceSheet 15-8-19'!$A$11:$CN$476,72,FALSE)</f>
        <v>1020047</v>
      </c>
      <c r="BU375" s="101">
        <f>VLOOKUP(A375,'BalanceSheet 15-8-19'!$A$11:$CN$476,73,FALSE)</f>
        <v>1020047</v>
      </c>
      <c r="BV375" s="101">
        <f>VLOOKUP(A375,'BalanceSheet 15-8-19'!$A$11:$CN$476,74,FALSE)</f>
        <v>1020047</v>
      </c>
      <c r="BW375" s="101">
        <f>VLOOKUP(A375,'BalanceSheet 15-8-19'!$A$11:$CN$476,75,FALSE)</f>
        <v>1020047</v>
      </c>
      <c r="BX375" s="101">
        <f>VLOOKUP(A375,'BalanceSheet 15-8-19'!$A$11:$CN$476,76,FALSE)</f>
        <v>1020047</v>
      </c>
      <c r="BY375" s="101">
        <f>VLOOKUP(A375,'BalanceSheet 15-8-19'!$A$11:$CN$476,77,FALSE)</f>
        <v>1020047</v>
      </c>
      <c r="BZ375" s="101">
        <f>VLOOKUP(A375,'BalanceSheet 15-8-19'!$A$11:$CN$476,78,FALSE)</f>
        <v>1020047</v>
      </c>
      <c r="CA375" s="101">
        <f>VLOOKUP(A375,'BalanceSheet 15-8-19'!$A$11:$CN$476,79,FALSE)</f>
        <v>1020047</v>
      </c>
      <c r="CB375" s="101">
        <f>VLOOKUP(A375,'BalanceSheet 15-8-19'!$A$11:$CN$476,80,FALSE)</f>
        <v>1020047</v>
      </c>
      <c r="CC375" s="101">
        <f>VLOOKUP(A375,'BalanceSheet 15-8-19'!$A$11:$CN$476,81,FALSE)</f>
        <v>1020047</v>
      </c>
      <c r="CD375" s="101">
        <f>VLOOKUP(A375,'BalanceSheet 15-8-19'!$A$11:$CN$476,82,FALSE)</f>
        <v>1020047</v>
      </c>
      <c r="CE375" s="101">
        <f>VLOOKUP(A375,'BalanceSheet 15-8-19'!$A$11:$CN$476,83,FALSE)</f>
        <v>1020047</v>
      </c>
      <c r="CF375" s="101">
        <f>VLOOKUP(A375,'BalanceSheet 15-8-19'!$A$11:$CN$476,84,FALSE)</f>
        <v>1020047</v>
      </c>
      <c r="CG375" s="101">
        <f>VLOOKUP(A375,'BalanceSheet 15-8-19'!$A$11:$CN$476,85,FALSE)</f>
        <v>1020047</v>
      </c>
      <c r="CH375" s="101">
        <f>VLOOKUP(A375,'BalanceSheet 15-8-19'!$A$11:$CN$476,86,FALSE)</f>
        <v>1020047</v>
      </c>
      <c r="CI375" s="101">
        <f>VLOOKUP(A375,'BalanceSheet 15-8-19'!$A$11:$CN$476,87,FALSE)</f>
        <v>1020047</v>
      </c>
      <c r="CJ375" s="101">
        <f>VLOOKUP(A375,'BalanceSheet 15-8-19'!$A$11:$CN$476,88,FALSE)</f>
        <v>1020047</v>
      </c>
      <c r="CK375" s="101">
        <f>VLOOKUP(A375,'BalanceSheet 15-8-19'!$A$11:$CN$476,89,FALSE)</f>
        <v>1020047</v>
      </c>
      <c r="CL375" s="101">
        <f>VLOOKUP(A375,'BalanceSheet 15-8-19'!$A$11:$CN$476,90,FALSE)</f>
        <v>1020047</v>
      </c>
      <c r="CM375" s="101">
        <f>VLOOKUP(A375,'BalanceSheet 15-8-19'!$A$11:$CN$476,91,FALSE)</f>
        <v>1020047</v>
      </c>
      <c r="CN375" s="101">
        <f>VLOOKUP(A375,'BalanceSheet 15-8-19'!$A$11:$CS$476,92,FALSE)</f>
        <v>1020047</v>
      </c>
      <c r="CO375" s="101">
        <f>VLOOKUP(A375,'BalanceSheet 15-8-19'!$A$11:$CS$476,93,FALSE)</f>
        <v>1020047</v>
      </c>
      <c r="CP375" s="101">
        <f>VLOOKUP(A375,'BalanceSheet 15-8-19'!$A$11:$CS$476,94,FALSE)</f>
        <v>1020047</v>
      </c>
      <c r="CQ375" s="101">
        <f>VLOOKUP(A375,'BalanceSheet 15-8-19'!$A$11:$CS$476,95,FALSE)</f>
        <v>1020047</v>
      </c>
      <c r="CR375" s="101">
        <f>VLOOKUP(A375,'BalanceSheet 15-8-19'!$A$11:$CS$476,96,FALSE)</f>
        <v>1020047</v>
      </c>
      <c r="CS375" s="101">
        <f t="shared" si="31"/>
        <v>90784183</v>
      </c>
      <c r="CU375" s="19">
        <f>CS375-('BalanceSheet 15-8-19'!CS375-'BalanceSheet 15-8-19'!CV375-'BalanceSheet 15-8-19'!CW375)</f>
        <v>0</v>
      </c>
      <c r="CW375" s="132">
        <f t="shared" si="32"/>
        <v>27541269</v>
      </c>
      <c r="CZ375" s="148"/>
      <c r="DB375" s="160">
        <f>DB374+DB371+DB367+DB364+DB361+DB353+DB336+DB229+DB308+DB288+DB230</f>
        <v>16732952.146063879</v>
      </c>
    </row>
    <row r="376" spans="1:106" ht="10.8" thickTop="1" x14ac:dyDescent="0.2">
      <c r="A376" s="12" t="str">
        <f>'BalanceSheet 15-8-19'!A376</f>
        <v>Current Liabilities</v>
      </c>
      <c r="B376" s="3">
        <f>VLOOKUP(A376,'BalanceSheet 15-8-19'!$A$11:$CN$476,2,FALSE)</f>
        <v>0</v>
      </c>
      <c r="C376" s="3">
        <f>VLOOKUP(A376,'BalanceSheet 15-8-19'!$A$11:$CN$476,3,FALSE)</f>
        <v>0</v>
      </c>
      <c r="D376" s="3">
        <f>VLOOKUP(A376,'BalanceSheet 15-8-19'!$A$11:$CN$476,4,FALSE)</f>
        <v>0</v>
      </c>
      <c r="E376" s="3">
        <f>VLOOKUP(A376,'BalanceSheet 15-8-19'!$A$11:$CN$476,5,FALSE)</f>
        <v>0</v>
      </c>
      <c r="F376" s="3">
        <f>VLOOKUP(A376,'BalanceSheet 15-8-19'!$A$11:$CN$476,6,FALSE)</f>
        <v>0</v>
      </c>
      <c r="G376" s="3">
        <f>VLOOKUP(A376,'BalanceSheet 15-8-19'!$A$11:$CN$476,7,FALSE)</f>
        <v>0</v>
      </c>
      <c r="H376" s="3">
        <f>VLOOKUP(A376,'BalanceSheet 15-8-19'!$A$11:$CN$476,8,FALSE)</f>
        <v>0</v>
      </c>
      <c r="I376" s="3">
        <f>VLOOKUP(A376,'BalanceSheet 15-8-19'!$A$11:$CN$476,9,FALSE)</f>
        <v>0</v>
      </c>
      <c r="J376" s="3"/>
      <c r="K376" s="3">
        <f>VLOOKUP(A376,'BalanceSheet 15-8-19'!$A$11:$CN$476,11,FALSE)</f>
        <v>0</v>
      </c>
      <c r="L376" s="3">
        <f>VLOOKUP(A376,'BalanceSheet 15-8-19'!$A$11:$CN$476,12,FALSE)</f>
        <v>0</v>
      </c>
      <c r="M376" s="3">
        <f>VLOOKUP(A376,'BalanceSheet 15-8-19'!$A$11:$CN$476,13,FALSE)</f>
        <v>0</v>
      </c>
      <c r="N376" s="3">
        <f>VLOOKUP(A376,'BalanceSheet 15-8-19'!$A$11:$CN$476,14,FALSE)</f>
        <v>0</v>
      </c>
      <c r="O376" s="3">
        <f>VLOOKUP(A376,'BalanceSheet 15-8-19'!$A$11:$CN$476,15,FALSE)</f>
        <v>0</v>
      </c>
      <c r="P376" s="3">
        <f>VLOOKUP(A376,'BalanceSheet 15-8-19'!$A$11:$CN$476,16,FALSE)</f>
        <v>0</v>
      </c>
      <c r="Q376" s="3">
        <f>VLOOKUP(A376,'BalanceSheet 15-8-19'!$A$11:$CN$476,17,FALSE)</f>
        <v>0</v>
      </c>
      <c r="R376" s="3">
        <f>VLOOKUP(A376,'BalanceSheet 15-8-19'!$A$11:$CN$476,18,FALSE)</f>
        <v>0</v>
      </c>
      <c r="S376" s="3">
        <f>VLOOKUP(A376,'BalanceSheet 15-8-19'!$A$11:$CN$476,19,FALSE)</f>
        <v>0</v>
      </c>
      <c r="T376" s="3">
        <f>VLOOKUP(A376,'BalanceSheet 15-8-19'!$A$11:$CN$476,20,FALSE)</f>
        <v>0</v>
      </c>
      <c r="U376" s="3">
        <f>VLOOKUP(A376,'BalanceSheet 15-8-19'!$A$11:$CN$476,21,FALSE)</f>
        <v>0</v>
      </c>
      <c r="V376" s="3">
        <f>VLOOKUP(A376,'BalanceSheet 15-8-19'!$A$11:$CN$476,22,FALSE)</f>
        <v>0</v>
      </c>
      <c r="W376" s="3">
        <f>VLOOKUP(A376,'BalanceSheet 15-8-19'!$A$11:$CN$476,23,FALSE)</f>
        <v>0</v>
      </c>
      <c r="X376" s="3">
        <f>VLOOKUP(A376,'BalanceSheet 15-8-19'!$A$11:$CN$476,24,FALSE)</f>
        <v>0</v>
      </c>
      <c r="Y376" s="3">
        <f>VLOOKUP(A376,'BalanceSheet 15-8-19'!$A$11:$CN$476,25,FALSE)</f>
        <v>0</v>
      </c>
      <c r="Z376" s="3">
        <f>VLOOKUP(A376,'BalanceSheet 15-8-19'!$A$11:$CN$476,26,FALSE)</f>
        <v>0</v>
      </c>
      <c r="AA376" s="3">
        <f>VLOOKUP(A376,'BalanceSheet 15-8-19'!$A$11:$CN$476,27,FALSE)</f>
        <v>0</v>
      </c>
      <c r="AB376" s="3">
        <f>VLOOKUP(A376,'BalanceSheet 15-8-19'!$A$11:$CN$476,28,FALSE)</f>
        <v>0</v>
      </c>
      <c r="AC376" s="3">
        <f>VLOOKUP(A376,'BalanceSheet 15-8-19'!$A$11:$CN$476,29,FALSE)</f>
        <v>0</v>
      </c>
      <c r="AD376" s="3">
        <f>VLOOKUP(A376,'BalanceSheet 15-8-19'!$A$11:$CN$476,30,FALSE)</f>
        <v>0</v>
      </c>
      <c r="AE376" s="3">
        <f>VLOOKUP(A376,'BalanceSheet 15-8-19'!$A$11:$CN$476,31,FALSE)</f>
        <v>0</v>
      </c>
      <c r="AF376" s="3">
        <f>VLOOKUP(A376,'BalanceSheet 15-8-19'!$A$11:$CN$476,32,FALSE)</f>
        <v>0</v>
      </c>
      <c r="AG376" s="3">
        <f>VLOOKUP(A376,'BalanceSheet 15-8-19'!$A$11:$CN$476,33,FALSE)</f>
        <v>0</v>
      </c>
      <c r="AH376" s="3">
        <f>VLOOKUP(A376,'BalanceSheet 15-8-19'!$A$11:$CN$476,34,FALSE)</f>
        <v>0</v>
      </c>
      <c r="AI376" s="3">
        <f>VLOOKUP(A376,'BalanceSheet 15-8-19'!$A$11:$CN$476,35,FALSE)</f>
        <v>0</v>
      </c>
      <c r="AJ376" s="3">
        <f>VLOOKUP(A376,'BalanceSheet 15-8-19'!$A$11:$CN$476,36,FALSE)</f>
        <v>0</v>
      </c>
      <c r="AK376" s="3">
        <f>VLOOKUP(A376,'BalanceSheet 15-8-19'!$A$11:$CN$476,37,FALSE)</f>
        <v>0</v>
      </c>
      <c r="AL376" s="3">
        <f>VLOOKUP(A376,'BalanceSheet 15-8-19'!$A$11:$CN$476,38,FALSE)</f>
        <v>0</v>
      </c>
      <c r="AM376" s="3">
        <f>VLOOKUP(A376,'BalanceSheet 15-8-19'!$A$11:$CN$476,39,FALSE)</f>
        <v>0</v>
      </c>
      <c r="AN376" s="3">
        <f>VLOOKUP(A376,'BalanceSheet 15-8-19'!$A$11:$CN$476,40,FALSE)</f>
        <v>0</v>
      </c>
      <c r="AO376" s="3">
        <f>VLOOKUP(A376,'BalanceSheet 15-8-19'!$A$11:$CN$476,41,FALSE)</f>
        <v>0</v>
      </c>
      <c r="AP376" s="3">
        <f>VLOOKUP(A376,'BalanceSheet 15-8-19'!$A$11:$CN$476,42,FALSE)</f>
        <v>0</v>
      </c>
      <c r="AQ376" s="3">
        <f>VLOOKUP(A376,'BalanceSheet 15-8-19'!$A$11:$CN$476,43,FALSE)</f>
        <v>0</v>
      </c>
      <c r="AR376" s="3">
        <f>VLOOKUP(A376,'BalanceSheet 15-8-19'!$A$11:$CN$476,44,FALSE)</f>
        <v>0</v>
      </c>
      <c r="AS376" s="3">
        <f>VLOOKUP(A376,'BalanceSheet 15-8-19'!$A$11:$CN$476,45,FALSE)</f>
        <v>0</v>
      </c>
      <c r="AT376" s="3">
        <f>VLOOKUP(A376,'BalanceSheet 15-8-19'!$A$11:$CN$476,46,FALSE)</f>
        <v>0</v>
      </c>
      <c r="AU376" s="3">
        <f>VLOOKUP(A376,'BalanceSheet 15-8-19'!$A$11:$CN$476,47,FALSE)</f>
        <v>0</v>
      </c>
      <c r="AV376" s="3">
        <f>VLOOKUP(A376,'BalanceSheet 15-8-19'!$A$11:$CN$476,48,FALSE)</f>
        <v>0</v>
      </c>
      <c r="AW376" s="3">
        <f>VLOOKUP(A376,'BalanceSheet 15-8-19'!$A$11:$CN$476,49,FALSE)</f>
        <v>0</v>
      </c>
      <c r="AX376" s="3">
        <f>VLOOKUP(A376,'BalanceSheet 15-8-19'!$A$11:$CN$476,50,FALSE)</f>
        <v>0</v>
      </c>
      <c r="AY376" s="3">
        <f>VLOOKUP(A376,'BalanceSheet 15-8-19'!$A$11:$CN$476,51,FALSE)</f>
        <v>0</v>
      </c>
      <c r="AZ376" s="3">
        <f>VLOOKUP(A376,'BalanceSheet 15-8-19'!$A$11:$CN$476,52,FALSE)</f>
        <v>0</v>
      </c>
      <c r="BA376" s="3">
        <f>VLOOKUP(A376,'BalanceSheet 15-8-19'!$A$11:$CN$476,53,FALSE)</f>
        <v>0</v>
      </c>
      <c r="BB376" s="3">
        <f>VLOOKUP(A376,'BalanceSheet 15-8-19'!$A$11:$CN$476,54,FALSE)</f>
        <v>0</v>
      </c>
      <c r="BC376" s="3">
        <f>VLOOKUP(A376,'BalanceSheet 15-8-19'!$A$11:$CN$476,55,FALSE)</f>
        <v>0</v>
      </c>
      <c r="BD376" s="3">
        <f>VLOOKUP(A376,'BalanceSheet 15-8-19'!$A$11:$CN$476,56,FALSE)</f>
        <v>0</v>
      </c>
      <c r="BE376" s="3">
        <f>VLOOKUP(A376,'BalanceSheet 15-8-19'!$A$11:$CN$476,57,FALSE)</f>
        <v>0</v>
      </c>
      <c r="BF376" s="3">
        <f>VLOOKUP(A376,'BalanceSheet 15-8-19'!$A$11:$CN$476,58,FALSE)</f>
        <v>0</v>
      </c>
      <c r="BG376" s="12">
        <f>VLOOKUP(A376,'BalanceSheet 15-8-19'!$A$11:$CN$476,59,FALSE)</f>
        <v>0</v>
      </c>
      <c r="BH376" s="3">
        <f>VLOOKUP(A376,'BalanceSheet 15-8-19'!$A$11:$CN$476,60,FALSE)</f>
        <v>0</v>
      </c>
      <c r="BI376" s="3">
        <f>VLOOKUP(A376,'BalanceSheet 15-8-19'!$A$11:$CN$476,61,FALSE)</f>
        <v>0</v>
      </c>
      <c r="BJ376" s="3">
        <f>VLOOKUP(A376,'BalanceSheet 15-8-19'!$A$11:$CN$476,62,FALSE)</f>
        <v>0</v>
      </c>
      <c r="BK376" s="3"/>
      <c r="BL376" s="3">
        <f>VLOOKUP(A376,'BalanceSheet 15-8-19'!$A$11:$CN$476,64,FALSE)</f>
        <v>0</v>
      </c>
      <c r="BM376" s="3">
        <f>VLOOKUP(A376,'BalanceSheet 15-8-19'!$A$11:$CN$476,65,FALSE)</f>
        <v>0</v>
      </c>
      <c r="BN376" s="3">
        <f>VLOOKUP(A376,'BalanceSheet 15-8-19'!$A$11:$CN$476,66,FALSE)</f>
        <v>0</v>
      </c>
      <c r="BO376" s="3">
        <f>VLOOKUP(A376,'BalanceSheet 15-8-19'!$A$11:$CN$476,67,FALSE)</f>
        <v>0</v>
      </c>
      <c r="BP376" s="3">
        <f>VLOOKUP(A376,'BalanceSheet 15-8-19'!$A$11:$CN$476,68,FALSE)</f>
        <v>0</v>
      </c>
      <c r="BQ376" s="3">
        <f>VLOOKUP(A376,'BalanceSheet 15-8-19'!$A$11:$CN$476,69,FALSE)</f>
        <v>0</v>
      </c>
      <c r="BR376" s="3">
        <f>VLOOKUP(A376,'BalanceSheet 15-8-19'!$A$11:$CN$476,70,FALSE)</f>
        <v>0</v>
      </c>
      <c r="BS376" s="3">
        <f>VLOOKUP(A376,'BalanceSheet 15-8-19'!$A$11:$CN$476,71,FALSE)</f>
        <v>0</v>
      </c>
      <c r="BT376" s="3">
        <f>VLOOKUP(A376,'BalanceSheet 15-8-19'!$A$11:$CN$476,72,FALSE)</f>
        <v>0</v>
      </c>
      <c r="BU376" s="3">
        <f>VLOOKUP(A376,'BalanceSheet 15-8-19'!$A$11:$CN$476,73,FALSE)</f>
        <v>0</v>
      </c>
      <c r="BV376" s="3">
        <f>VLOOKUP(A376,'BalanceSheet 15-8-19'!$A$11:$CN$476,74,FALSE)</f>
        <v>0</v>
      </c>
      <c r="BW376" s="3">
        <f>VLOOKUP(A376,'BalanceSheet 15-8-19'!$A$11:$CN$476,75,FALSE)</f>
        <v>0</v>
      </c>
      <c r="BX376" s="3">
        <f>VLOOKUP(A376,'BalanceSheet 15-8-19'!$A$11:$CN$476,76,FALSE)</f>
        <v>0</v>
      </c>
      <c r="BY376" s="3">
        <f>VLOOKUP(A376,'BalanceSheet 15-8-19'!$A$11:$CN$476,77,FALSE)</f>
        <v>0</v>
      </c>
      <c r="BZ376" s="3">
        <f>VLOOKUP(A376,'BalanceSheet 15-8-19'!$A$11:$CN$476,78,FALSE)</f>
        <v>0</v>
      </c>
      <c r="CA376" s="3">
        <f>VLOOKUP(A376,'BalanceSheet 15-8-19'!$A$11:$CN$476,79,FALSE)</f>
        <v>0</v>
      </c>
      <c r="CB376" s="3">
        <f>VLOOKUP(A376,'BalanceSheet 15-8-19'!$A$11:$CN$476,80,FALSE)</f>
        <v>0</v>
      </c>
      <c r="CC376" s="3">
        <f>VLOOKUP(A376,'BalanceSheet 15-8-19'!$A$11:$CN$476,81,FALSE)</f>
        <v>0</v>
      </c>
      <c r="CD376" s="3">
        <f>VLOOKUP(A376,'BalanceSheet 15-8-19'!$A$11:$CN$476,82,FALSE)</f>
        <v>0</v>
      </c>
      <c r="CE376" s="3">
        <f>VLOOKUP(A376,'BalanceSheet 15-8-19'!$A$11:$CN$476,83,FALSE)</f>
        <v>0</v>
      </c>
      <c r="CF376" s="3">
        <f>VLOOKUP(A376,'BalanceSheet 15-8-19'!$A$11:$CN$476,84,FALSE)</f>
        <v>0</v>
      </c>
      <c r="CG376" s="3">
        <f>VLOOKUP(A376,'BalanceSheet 15-8-19'!$A$11:$CN$476,85,FALSE)</f>
        <v>0</v>
      </c>
      <c r="CH376" s="3">
        <f>VLOOKUP(A376,'BalanceSheet 15-8-19'!$A$11:$CN$476,86,FALSE)</f>
        <v>0</v>
      </c>
      <c r="CI376" s="3">
        <f>VLOOKUP(A376,'BalanceSheet 15-8-19'!$A$11:$CN$476,87,FALSE)</f>
        <v>0</v>
      </c>
      <c r="CJ376" s="3">
        <f>VLOOKUP(A376,'BalanceSheet 15-8-19'!$A$11:$CN$476,88,FALSE)</f>
        <v>0</v>
      </c>
      <c r="CK376" s="3">
        <f>VLOOKUP(A376,'BalanceSheet 15-8-19'!$A$11:$CN$476,89,FALSE)</f>
        <v>0</v>
      </c>
      <c r="CL376" s="3">
        <f>VLOOKUP(A376,'BalanceSheet 15-8-19'!$A$11:$CN$476,90,FALSE)</f>
        <v>0</v>
      </c>
      <c r="CM376" s="3">
        <f>VLOOKUP(A376,'BalanceSheet 15-8-19'!$A$11:$CN$476,91,FALSE)</f>
        <v>0</v>
      </c>
      <c r="CN376" s="3">
        <f>VLOOKUP(A376,'BalanceSheet 15-8-19'!$A$11:$CS$476,92,FALSE)</f>
        <v>0</v>
      </c>
      <c r="CO376" s="3">
        <f>VLOOKUP(A376,'BalanceSheet 15-8-19'!$A$11:$CS$476,93,FALSE)</f>
        <v>0</v>
      </c>
      <c r="CP376" s="3">
        <f>VLOOKUP(A376,'BalanceSheet 15-8-19'!$A$11:$CS$476,94,FALSE)</f>
        <v>0</v>
      </c>
      <c r="CQ376" s="3">
        <f>VLOOKUP(A376,'BalanceSheet 15-8-19'!$A$11:$CS$476,95,FALSE)</f>
        <v>0</v>
      </c>
      <c r="CR376" s="3">
        <f>VLOOKUP(A376,'BalanceSheet 15-8-19'!$A$11:$CS$476,96,FALSE)</f>
        <v>0</v>
      </c>
      <c r="CS376" s="3">
        <f t="shared" si="31"/>
        <v>0</v>
      </c>
      <c r="CU376" s="19">
        <f>CS376-('BalanceSheet 15-8-19'!CS376-'BalanceSheet 15-8-19'!CV376-'BalanceSheet 15-8-19'!CW376)</f>
        <v>0</v>
      </c>
      <c r="CW376" s="132">
        <f t="shared" si="32"/>
        <v>0</v>
      </c>
      <c r="CZ376" s="148"/>
      <c r="DB376" s="148">
        <f t="shared" si="33"/>
        <v>0</v>
      </c>
    </row>
    <row r="377" spans="1:106" ht="12" x14ac:dyDescent="0.35">
      <c r="A377" s="6" t="str">
        <f>'BalanceSheet 15-8-19'!A377</f>
        <v>Accounts Payable</v>
      </c>
      <c r="B377" s="3">
        <f>VLOOKUP(A377,'BalanceSheet 15-8-19'!$A$11:$CN$476,2,FALSE)</f>
        <v>0</v>
      </c>
      <c r="C377" s="3">
        <f>VLOOKUP(A377,'BalanceSheet 15-8-19'!$A$11:$CN$476,3,FALSE)</f>
        <v>0</v>
      </c>
      <c r="D377" s="3">
        <f>VLOOKUP(A377,'BalanceSheet 15-8-19'!$A$11:$CN$476,4,FALSE)</f>
        <v>0</v>
      </c>
      <c r="E377" s="3">
        <f>VLOOKUP(A377,'BalanceSheet 15-8-19'!$A$11:$CN$476,5,FALSE)</f>
        <v>0</v>
      </c>
      <c r="F377" s="3">
        <f>VLOOKUP(A377,'BalanceSheet 15-8-19'!$A$11:$CN$476,6,FALSE)</f>
        <v>0</v>
      </c>
      <c r="G377" s="3">
        <f>VLOOKUP(A377,'BalanceSheet 15-8-19'!$A$11:$CN$476,7,FALSE)</f>
        <v>0</v>
      </c>
      <c r="H377" s="3">
        <f>VLOOKUP(A377,'BalanceSheet 15-8-19'!$A$11:$CN$476,8,FALSE)</f>
        <v>0</v>
      </c>
      <c r="I377" s="3">
        <f>VLOOKUP(A377,'BalanceSheet 15-8-19'!$A$11:$CN$476,9,FALSE)</f>
        <v>0</v>
      </c>
      <c r="J377" s="3"/>
      <c r="K377" s="3">
        <f>VLOOKUP(A377,'BalanceSheet 15-8-19'!$A$11:$CN$476,11,FALSE)</f>
        <v>0</v>
      </c>
      <c r="L377" s="3">
        <f>VLOOKUP(A377,'BalanceSheet 15-8-19'!$A$11:$CN$476,12,FALSE)</f>
        <v>0</v>
      </c>
      <c r="M377" s="3">
        <f>VLOOKUP(A377,'BalanceSheet 15-8-19'!$A$11:$CN$476,13,FALSE)</f>
        <v>0</v>
      </c>
      <c r="N377" s="3">
        <f>VLOOKUP(A377,'BalanceSheet 15-8-19'!$A$11:$CN$476,14,FALSE)</f>
        <v>0</v>
      </c>
      <c r="O377" s="3">
        <f>VLOOKUP(A377,'BalanceSheet 15-8-19'!$A$11:$CN$476,15,FALSE)</f>
        <v>0</v>
      </c>
      <c r="P377" s="3">
        <f>VLOOKUP(A377,'BalanceSheet 15-8-19'!$A$11:$CN$476,16,FALSE)</f>
        <v>0</v>
      </c>
      <c r="Q377" s="3">
        <f>VLOOKUP(A377,'BalanceSheet 15-8-19'!$A$11:$CN$476,17,FALSE)</f>
        <v>0</v>
      </c>
      <c r="R377" s="3">
        <f>VLOOKUP(A377,'BalanceSheet 15-8-19'!$A$11:$CN$476,18,FALSE)</f>
        <v>0</v>
      </c>
      <c r="S377" s="3">
        <f>VLOOKUP(A377,'BalanceSheet 15-8-19'!$A$11:$CN$476,19,FALSE)</f>
        <v>0</v>
      </c>
      <c r="T377" s="3">
        <f>VLOOKUP(A377,'BalanceSheet 15-8-19'!$A$11:$CN$476,20,FALSE)</f>
        <v>0</v>
      </c>
      <c r="U377" s="3">
        <f>VLOOKUP(A377,'BalanceSheet 15-8-19'!$A$11:$CN$476,21,FALSE)</f>
        <v>0</v>
      </c>
      <c r="V377" s="3">
        <f>VLOOKUP(A377,'BalanceSheet 15-8-19'!$A$11:$CN$476,22,FALSE)</f>
        <v>0</v>
      </c>
      <c r="W377" s="3">
        <f>VLOOKUP(A377,'BalanceSheet 15-8-19'!$A$11:$CN$476,23,FALSE)</f>
        <v>0</v>
      </c>
      <c r="X377" s="3">
        <f>VLOOKUP(A377,'BalanceSheet 15-8-19'!$A$11:$CN$476,24,FALSE)</f>
        <v>0</v>
      </c>
      <c r="Y377" s="3">
        <f>VLOOKUP(A377,'BalanceSheet 15-8-19'!$A$11:$CN$476,25,FALSE)</f>
        <v>0</v>
      </c>
      <c r="Z377" s="3">
        <f>VLOOKUP(A377,'BalanceSheet 15-8-19'!$A$11:$CN$476,26,FALSE)</f>
        <v>0</v>
      </c>
      <c r="AA377" s="3">
        <f>VLOOKUP(A377,'BalanceSheet 15-8-19'!$A$11:$CN$476,27,FALSE)</f>
        <v>0</v>
      </c>
      <c r="AB377" s="3">
        <f>VLOOKUP(A377,'BalanceSheet 15-8-19'!$A$11:$CN$476,28,FALSE)</f>
        <v>0</v>
      </c>
      <c r="AC377" s="3">
        <f>VLOOKUP(A377,'BalanceSheet 15-8-19'!$A$11:$CN$476,29,FALSE)</f>
        <v>0</v>
      </c>
      <c r="AD377" s="3">
        <f>VLOOKUP(A377,'BalanceSheet 15-8-19'!$A$11:$CN$476,30,FALSE)</f>
        <v>0</v>
      </c>
      <c r="AE377" s="3">
        <f>VLOOKUP(A377,'BalanceSheet 15-8-19'!$A$11:$CN$476,31,FALSE)</f>
        <v>0</v>
      </c>
      <c r="AF377" s="3">
        <f>VLOOKUP(A377,'BalanceSheet 15-8-19'!$A$11:$CN$476,32,FALSE)</f>
        <v>0</v>
      </c>
      <c r="AG377" s="3">
        <f>VLOOKUP(A377,'BalanceSheet 15-8-19'!$A$11:$CN$476,33,FALSE)</f>
        <v>0</v>
      </c>
      <c r="AH377" s="3">
        <f>VLOOKUP(A377,'BalanceSheet 15-8-19'!$A$11:$CN$476,34,FALSE)</f>
        <v>0</v>
      </c>
      <c r="AI377" s="3">
        <f>VLOOKUP(A377,'BalanceSheet 15-8-19'!$A$11:$CN$476,35,FALSE)</f>
        <v>0</v>
      </c>
      <c r="AJ377" s="3">
        <f>VLOOKUP(A377,'BalanceSheet 15-8-19'!$A$11:$CN$476,36,FALSE)</f>
        <v>0</v>
      </c>
      <c r="AK377" s="3">
        <f>VLOOKUP(A377,'BalanceSheet 15-8-19'!$A$11:$CN$476,37,FALSE)</f>
        <v>0</v>
      </c>
      <c r="AL377" s="3">
        <f>VLOOKUP(A377,'BalanceSheet 15-8-19'!$A$11:$CN$476,38,FALSE)</f>
        <v>0</v>
      </c>
      <c r="AM377" s="3">
        <f>VLOOKUP(A377,'BalanceSheet 15-8-19'!$A$11:$CN$476,39,FALSE)</f>
        <v>0</v>
      </c>
      <c r="AN377" s="3">
        <f>VLOOKUP(A377,'BalanceSheet 15-8-19'!$A$11:$CN$476,40,FALSE)</f>
        <v>0</v>
      </c>
      <c r="AO377" s="3">
        <f>VLOOKUP(A377,'BalanceSheet 15-8-19'!$A$11:$CN$476,41,FALSE)</f>
        <v>0</v>
      </c>
      <c r="AP377" s="3">
        <f>VLOOKUP(A377,'BalanceSheet 15-8-19'!$A$11:$CN$476,42,FALSE)</f>
        <v>0</v>
      </c>
      <c r="AQ377" s="3">
        <f>VLOOKUP(A377,'BalanceSheet 15-8-19'!$A$11:$CN$476,43,FALSE)</f>
        <v>0</v>
      </c>
      <c r="AR377" s="3">
        <f>VLOOKUP(A377,'BalanceSheet 15-8-19'!$A$11:$CN$476,44,FALSE)</f>
        <v>0</v>
      </c>
      <c r="AS377" s="3">
        <f>VLOOKUP(A377,'BalanceSheet 15-8-19'!$A$11:$CN$476,45,FALSE)</f>
        <v>0</v>
      </c>
      <c r="AT377" s="3">
        <f>VLOOKUP(A377,'BalanceSheet 15-8-19'!$A$11:$CN$476,46,FALSE)</f>
        <v>0</v>
      </c>
      <c r="AU377" s="3">
        <f>VLOOKUP(A377,'BalanceSheet 15-8-19'!$A$11:$CN$476,47,FALSE)</f>
        <v>0</v>
      </c>
      <c r="AV377" s="3">
        <f>VLOOKUP(A377,'BalanceSheet 15-8-19'!$A$11:$CN$476,48,FALSE)</f>
        <v>0</v>
      </c>
      <c r="AW377" s="3">
        <f>VLOOKUP(A377,'BalanceSheet 15-8-19'!$A$11:$CN$476,49,FALSE)</f>
        <v>0</v>
      </c>
      <c r="AX377" s="3">
        <f>VLOOKUP(A377,'BalanceSheet 15-8-19'!$A$11:$CN$476,50,FALSE)</f>
        <v>0</v>
      </c>
      <c r="AY377" s="3">
        <f>VLOOKUP(A377,'BalanceSheet 15-8-19'!$A$11:$CN$476,51,FALSE)</f>
        <v>0</v>
      </c>
      <c r="AZ377" s="3">
        <f>VLOOKUP(A377,'BalanceSheet 15-8-19'!$A$11:$CN$476,52,FALSE)</f>
        <v>0</v>
      </c>
      <c r="BA377" s="3">
        <f>VLOOKUP(A377,'BalanceSheet 15-8-19'!$A$11:$CN$476,53,FALSE)</f>
        <v>0</v>
      </c>
      <c r="BB377" s="3">
        <f>VLOOKUP(A377,'BalanceSheet 15-8-19'!$A$11:$CN$476,54,FALSE)</f>
        <v>0</v>
      </c>
      <c r="BC377" s="3">
        <f>VLOOKUP(A377,'BalanceSheet 15-8-19'!$A$11:$CN$476,55,FALSE)</f>
        <v>0</v>
      </c>
      <c r="BD377" s="3">
        <f>VLOOKUP(A377,'BalanceSheet 15-8-19'!$A$11:$CN$476,56,FALSE)</f>
        <v>0</v>
      </c>
      <c r="BE377" s="3">
        <f>VLOOKUP(A377,'BalanceSheet 15-8-19'!$A$11:$CN$476,57,FALSE)</f>
        <v>0</v>
      </c>
      <c r="BF377" s="3">
        <f>VLOOKUP(A377,'BalanceSheet 15-8-19'!$A$11:$CN$476,58,FALSE)</f>
        <v>0</v>
      </c>
      <c r="BG377" s="12">
        <f>VLOOKUP(A377,'BalanceSheet 15-8-19'!$A$11:$CN$476,59,FALSE)</f>
        <v>0</v>
      </c>
      <c r="BH377" s="3">
        <f>VLOOKUP(A377,'BalanceSheet 15-8-19'!$A$11:$CN$476,60,FALSE)</f>
        <v>0</v>
      </c>
      <c r="BI377" s="3">
        <f>VLOOKUP(A377,'BalanceSheet 15-8-19'!$A$11:$CN$476,61,FALSE)</f>
        <v>0</v>
      </c>
      <c r="BJ377" s="3">
        <f>VLOOKUP(A377,'BalanceSheet 15-8-19'!$A$11:$CN$476,62,FALSE)</f>
        <v>0</v>
      </c>
      <c r="BK377" s="3"/>
      <c r="BL377" s="3">
        <f>VLOOKUP(A377,'BalanceSheet 15-8-19'!$A$11:$CN$476,64,FALSE)</f>
        <v>0</v>
      </c>
      <c r="BM377" s="3">
        <f>VLOOKUP(A377,'BalanceSheet 15-8-19'!$A$11:$CN$476,65,FALSE)</f>
        <v>0</v>
      </c>
      <c r="BN377" s="3">
        <f>VLOOKUP(A377,'BalanceSheet 15-8-19'!$A$11:$CN$476,66,FALSE)</f>
        <v>0</v>
      </c>
      <c r="BO377" s="3">
        <f>VLOOKUP(A377,'BalanceSheet 15-8-19'!$A$11:$CN$476,67,FALSE)</f>
        <v>0</v>
      </c>
      <c r="BP377" s="3">
        <f>VLOOKUP(A377,'BalanceSheet 15-8-19'!$A$11:$CN$476,68,FALSE)</f>
        <v>0</v>
      </c>
      <c r="BQ377" s="3">
        <f>VLOOKUP(A377,'BalanceSheet 15-8-19'!$A$11:$CN$476,69,FALSE)</f>
        <v>0</v>
      </c>
      <c r="BR377" s="3">
        <f>VLOOKUP(A377,'BalanceSheet 15-8-19'!$A$11:$CN$476,70,FALSE)</f>
        <v>0</v>
      </c>
      <c r="BS377" s="3">
        <f>VLOOKUP(A377,'BalanceSheet 15-8-19'!$A$11:$CN$476,71,FALSE)</f>
        <v>0</v>
      </c>
      <c r="BT377" s="3">
        <f>VLOOKUP(A377,'BalanceSheet 15-8-19'!$A$11:$CN$476,72,FALSE)</f>
        <v>0</v>
      </c>
      <c r="BU377" s="3">
        <f>VLOOKUP(A377,'BalanceSheet 15-8-19'!$A$11:$CN$476,73,FALSE)</f>
        <v>0</v>
      </c>
      <c r="BV377" s="3">
        <f>VLOOKUP(A377,'BalanceSheet 15-8-19'!$A$11:$CN$476,74,FALSE)</f>
        <v>0</v>
      </c>
      <c r="BW377" s="3">
        <f>VLOOKUP(A377,'BalanceSheet 15-8-19'!$A$11:$CN$476,75,FALSE)</f>
        <v>0</v>
      </c>
      <c r="BX377" s="3">
        <f>VLOOKUP(A377,'BalanceSheet 15-8-19'!$A$11:$CN$476,76,FALSE)</f>
        <v>0</v>
      </c>
      <c r="BY377" s="3">
        <f>VLOOKUP(A377,'BalanceSheet 15-8-19'!$A$11:$CN$476,77,FALSE)</f>
        <v>0</v>
      </c>
      <c r="BZ377" s="3">
        <f>VLOOKUP(A377,'BalanceSheet 15-8-19'!$A$11:$CN$476,78,FALSE)</f>
        <v>0</v>
      </c>
      <c r="CA377" s="3">
        <f>VLOOKUP(A377,'BalanceSheet 15-8-19'!$A$11:$CN$476,79,FALSE)</f>
        <v>0</v>
      </c>
      <c r="CB377" s="3">
        <f>VLOOKUP(A377,'BalanceSheet 15-8-19'!$A$11:$CN$476,80,FALSE)</f>
        <v>0</v>
      </c>
      <c r="CC377" s="3">
        <f>VLOOKUP(A377,'BalanceSheet 15-8-19'!$A$11:$CN$476,81,FALSE)</f>
        <v>0</v>
      </c>
      <c r="CD377" s="3">
        <f>VLOOKUP(A377,'BalanceSheet 15-8-19'!$A$11:$CN$476,82,FALSE)</f>
        <v>0</v>
      </c>
      <c r="CE377" s="3">
        <f>VLOOKUP(A377,'BalanceSheet 15-8-19'!$A$11:$CN$476,83,FALSE)</f>
        <v>0</v>
      </c>
      <c r="CF377" s="3">
        <f>VLOOKUP(A377,'BalanceSheet 15-8-19'!$A$11:$CN$476,84,FALSE)</f>
        <v>0</v>
      </c>
      <c r="CG377" s="3">
        <f>VLOOKUP(A377,'BalanceSheet 15-8-19'!$A$11:$CN$476,85,FALSE)</f>
        <v>0</v>
      </c>
      <c r="CH377" s="3">
        <f>VLOOKUP(A377,'BalanceSheet 15-8-19'!$A$11:$CN$476,86,FALSE)</f>
        <v>0</v>
      </c>
      <c r="CI377" s="3">
        <f>VLOOKUP(A377,'BalanceSheet 15-8-19'!$A$11:$CN$476,87,FALSE)</f>
        <v>0</v>
      </c>
      <c r="CJ377" s="3">
        <f>VLOOKUP(A377,'BalanceSheet 15-8-19'!$A$11:$CN$476,88,FALSE)</f>
        <v>0</v>
      </c>
      <c r="CK377" s="3">
        <f>VLOOKUP(A377,'BalanceSheet 15-8-19'!$A$11:$CN$476,89,FALSE)</f>
        <v>0</v>
      </c>
      <c r="CL377" s="3">
        <f>VLOOKUP(A377,'BalanceSheet 15-8-19'!$A$11:$CN$476,90,FALSE)</f>
        <v>0</v>
      </c>
      <c r="CM377" s="3">
        <f>VLOOKUP(A377,'BalanceSheet 15-8-19'!$A$11:$CN$476,91,FALSE)</f>
        <v>0</v>
      </c>
      <c r="CN377" s="10">
        <f>VLOOKUP(A377,'BalanceSheet 15-8-19'!$A$11:$CS$476,92,FALSE)</f>
        <v>0</v>
      </c>
      <c r="CO377" s="10">
        <f>VLOOKUP(A377,'BalanceSheet 15-8-19'!$A$11:$CS$476,93,FALSE)</f>
        <v>0</v>
      </c>
      <c r="CP377" s="10">
        <f>VLOOKUP(A377,'BalanceSheet 15-8-19'!$A$11:$CS$476,94,FALSE)</f>
        <v>0</v>
      </c>
      <c r="CQ377" s="10">
        <f>VLOOKUP(A377,'BalanceSheet 15-8-19'!$A$11:$CS$476,95,FALSE)</f>
        <v>0</v>
      </c>
      <c r="CR377" s="10">
        <f>VLOOKUP(A377,'BalanceSheet 15-8-19'!$A$11:$CS$476,96,FALSE)</f>
        <v>0</v>
      </c>
      <c r="CS377" s="10">
        <f t="shared" si="31"/>
        <v>0</v>
      </c>
      <c r="CU377" s="19">
        <f>CS377-('BalanceSheet 15-8-19'!CS377-'BalanceSheet 15-8-19'!CV377-'BalanceSheet 15-8-19'!CW377)</f>
        <v>0</v>
      </c>
      <c r="CW377" s="132">
        <f t="shared" si="32"/>
        <v>0</v>
      </c>
      <c r="CZ377" s="148"/>
      <c r="DB377" s="148">
        <f t="shared" si="33"/>
        <v>0</v>
      </c>
    </row>
    <row r="378" spans="1:106" x14ac:dyDescent="0.2">
      <c r="A378" s="12" t="str">
        <f>'BalanceSheet 15-8-19'!A378</f>
        <v>600-100 - Current Liabilities</v>
      </c>
      <c r="B378" s="10">
        <f>VLOOKUP(A378,'BalanceSheet 15-8-19'!$A$11:$CN$476,2,FALSE)</f>
        <v>0</v>
      </c>
      <c r="C378" s="10">
        <f>VLOOKUP(A378,'BalanceSheet 15-8-19'!$A$11:$CN$476,3,FALSE)</f>
        <v>0</v>
      </c>
      <c r="D378" s="10">
        <f>VLOOKUP(A378,'BalanceSheet 15-8-19'!$A$11:$CN$476,4,FALSE)</f>
        <v>0</v>
      </c>
      <c r="E378" s="10">
        <f>VLOOKUP(A378,'BalanceSheet 15-8-19'!$A$11:$CN$476,5,FALSE)</f>
        <v>0</v>
      </c>
      <c r="F378" s="10">
        <f>VLOOKUP(A378,'BalanceSheet 15-8-19'!$A$11:$CN$476,6,FALSE)</f>
        <v>0</v>
      </c>
      <c r="G378" s="10">
        <f>VLOOKUP(A378,'BalanceSheet 15-8-19'!$A$11:$CN$476,7,FALSE)</f>
        <v>0</v>
      </c>
      <c r="H378" s="10">
        <f>VLOOKUP(A378,'BalanceSheet 15-8-19'!$A$11:$CN$476,8,FALSE)</f>
        <v>0</v>
      </c>
      <c r="I378" s="10">
        <f>VLOOKUP(A378,'BalanceSheet 15-8-19'!$A$11:$CN$476,9,FALSE)</f>
        <v>0</v>
      </c>
      <c r="J378" s="10"/>
      <c r="K378" s="10">
        <f>VLOOKUP(A378,'BalanceSheet 15-8-19'!$A$11:$CN$476,11,FALSE)</f>
        <v>0</v>
      </c>
      <c r="L378" s="10">
        <f>VLOOKUP(A378,'BalanceSheet 15-8-19'!$A$11:$CN$476,12,FALSE)</f>
        <v>0</v>
      </c>
      <c r="M378" s="10">
        <f>VLOOKUP(A378,'BalanceSheet 15-8-19'!$A$11:$CN$476,13,FALSE)</f>
        <v>0</v>
      </c>
      <c r="N378" s="10">
        <f>VLOOKUP(A378,'BalanceSheet 15-8-19'!$A$11:$CN$476,14,FALSE)</f>
        <v>0</v>
      </c>
      <c r="O378" s="10">
        <f>VLOOKUP(A378,'BalanceSheet 15-8-19'!$A$11:$CN$476,15,FALSE)</f>
        <v>0</v>
      </c>
      <c r="P378" s="10">
        <f>VLOOKUP(A378,'BalanceSheet 15-8-19'!$A$11:$CN$476,16,FALSE)</f>
        <v>0</v>
      </c>
      <c r="Q378" s="10">
        <f>VLOOKUP(A378,'BalanceSheet 15-8-19'!$A$11:$CN$476,17,FALSE)</f>
        <v>0</v>
      </c>
      <c r="R378" s="10">
        <f>VLOOKUP(A378,'BalanceSheet 15-8-19'!$A$11:$CN$476,18,FALSE)</f>
        <v>0</v>
      </c>
      <c r="S378" s="10">
        <f>VLOOKUP(A378,'BalanceSheet 15-8-19'!$A$11:$CN$476,19,FALSE)</f>
        <v>0</v>
      </c>
      <c r="T378" s="10">
        <f>VLOOKUP(A378,'BalanceSheet 15-8-19'!$A$11:$CN$476,20,FALSE)</f>
        <v>0</v>
      </c>
      <c r="U378" s="10">
        <f>VLOOKUP(A378,'BalanceSheet 15-8-19'!$A$11:$CN$476,21,FALSE)</f>
        <v>0</v>
      </c>
      <c r="V378" s="10">
        <f>VLOOKUP(A378,'BalanceSheet 15-8-19'!$A$11:$CN$476,22,FALSE)</f>
        <v>0</v>
      </c>
      <c r="W378" s="10">
        <f>VLOOKUP(A378,'BalanceSheet 15-8-19'!$A$11:$CN$476,23,FALSE)</f>
        <v>0</v>
      </c>
      <c r="X378" s="10">
        <f>VLOOKUP(A378,'BalanceSheet 15-8-19'!$A$11:$CN$476,24,FALSE)</f>
        <v>0</v>
      </c>
      <c r="Y378" s="10">
        <f>VLOOKUP(A378,'BalanceSheet 15-8-19'!$A$11:$CN$476,25,FALSE)</f>
        <v>0</v>
      </c>
      <c r="Z378" s="10">
        <f>VLOOKUP(A378,'BalanceSheet 15-8-19'!$A$11:$CN$476,26,FALSE)</f>
        <v>0</v>
      </c>
      <c r="AA378" s="10">
        <f>VLOOKUP(A378,'BalanceSheet 15-8-19'!$A$11:$CN$476,27,FALSE)</f>
        <v>0</v>
      </c>
      <c r="AB378" s="10">
        <f>VLOOKUP(A378,'BalanceSheet 15-8-19'!$A$11:$CN$476,28,FALSE)</f>
        <v>0</v>
      </c>
      <c r="AC378" s="10">
        <f>VLOOKUP(A378,'BalanceSheet 15-8-19'!$A$11:$CN$476,29,FALSE)</f>
        <v>0</v>
      </c>
      <c r="AD378" s="10">
        <f>VLOOKUP(A378,'BalanceSheet 15-8-19'!$A$11:$CN$476,30,FALSE)</f>
        <v>0</v>
      </c>
      <c r="AE378" s="10">
        <f>VLOOKUP(A378,'BalanceSheet 15-8-19'!$A$11:$CN$476,31,FALSE)</f>
        <v>0</v>
      </c>
      <c r="AF378" s="10">
        <f>VLOOKUP(A378,'BalanceSheet 15-8-19'!$A$11:$CN$476,32,FALSE)</f>
        <v>0</v>
      </c>
      <c r="AG378" s="10">
        <f>VLOOKUP(A378,'BalanceSheet 15-8-19'!$A$11:$CN$476,33,FALSE)</f>
        <v>0</v>
      </c>
      <c r="AH378" s="10">
        <f>VLOOKUP(A378,'BalanceSheet 15-8-19'!$A$11:$CN$476,34,FALSE)</f>
        <v>0</v>
      </c>
      <c r="AI378" s="10">
        <f>VLOOKUP(A378,'BalanceSheet 15-8-19'!$A$11:$CN$476,35,FALSE)</f>
        <v>0</v>
      </c>
      <c r="AJ378" s="10">
        <f>VLOOKUP(A378,'BalanceSheet 15-8-19'!$A$11:$CN$476,36,FALSE)</f>
        <v>0</v>
      </c>
      <c r="AK378" s="10">
        <f>VLOOKUP(A378,'BalanceSheet 15-8-19'!$A$11:$CN$476,37,FALSE)</f>
        <v>0</v>
      </c>
      <c r="AL378" s="10">
        <f>VLOOKUP(A378,'BalanceSheet 15-8-19'!$A$11:$CN$476,38,FALSE)</f>
        <v>0</v>
      </c>
      <c r="AM378" s="10">
        <f>VLOOKUP(A378,'BalanceSheet 15-8-19'!$A$11:$CN$476,39,FALSE)</f>
        <v>0</v>
      </c>
      <c r="AN378" s="10">
        <f>VLOOKUP(A378,'BalanceSheet 15-8-19'!$A$11:$CN$476,40,FALSE)</f>
        <v>0</v>
      </c>
      <c r="AO378" s="10">
        <f>VLOOKUP(A378,'BalanceSheet 15-8-19'!$A$11:$CN$476,41,FALSE)</f>
        <v>0</v>
      </c>
      <c r="AP378" s="10">
        <f>VLOOKUP(A378,'BalanceSheet 15-8-19'!$A$11:$CN$476,42,FALSE)</f>
        <v>0</v>
      </c>
      <c r="AQ378" s="10">
        <f>VLOOKUP(A378,'BalanceSheet 15-8-19'!$A$11:$CN$476,43,FALSE)</f>
        <v>0</v>
      </c>
      <c r="AR378" s="10">
        <f>VLOOKUP(A378,'BalanceSheet 15-8-19'!$A$11:$CN$476,44,FALSE)</f>
        <v>0</v>
      </c>
      <c r="AS378" s="10">
        <f>VLOOKUP(A378,'BalanceSheet 15-8-19'!$A$11:$CN$476,45,FALSE)</f>
        <v>0</v>
      </c>
      <c r="AT378" s="10">
        <f>VLOOKUP(A378,'BalanceSheet 15-8-19'!$A$11:$CN$476,46,FALSE)</f>
        <v>0</v>
      </c>
      <c r="AU378" s="10">
        <f>VLOOKUP(A378,'BalanceSheet 15-8-19'!$A$11:$CN$476,47,FALSE)</f>
        <v>0</v>
      </c>
      <c r="AV378" s="10">
        <f>VLOOKUP(A378,'BalanceSheet 15-8-19'!$A$11:$CN$476,48,FALSE)</f>
        <v>0</v>
      </c>
      <c r="AW378" s="10">
        <f>VLOOKUP(A378,'BalanceSheet 15-8-19'!$A$11:$CN$476,49,FALSE)</f>
        <v>0</v>
      </c>
      <c r="AX378" s="10">
        <f>VLOOKUP(A378,'BalanceSheet 15-8-19'!$A$11:$CN$476,50,FALSE)</f>
        <v>0</v>
      </c>
      <c r="AY378" s="10">
        <f>VLOOKUP(A378,'BalanceSheet 15-8-19'!$A$11:$CN$476,51,FALSE)</f>
        <v>0</v>
      </c>
      <c r="AZ378" s="10">
        <f>VLOOKUP(A378,'BalanceSheet 15-8-19'!$A$11:$CN$476,52,FALSE)</f>
        <v>0</v>
      </c>
      <c r="BA378" s="10">
        <f>VLOOKUP(A378,'BalanceSheet 15-8-19'!$A$11:$CN$476,53,FALSE)</f>
        <v>0</v>
      </c>
      <c r="BB378" s="10">
        <f>VLOOKUP(A378,'BalanceSheet 15-8-19'!$A$11:$CN$476,54,FALSE)</f>
        <v>0</v>
      </c>
      <c r="BC378" s="10">
        <f>VLOOKUP(A378,'BalanceSheet 15-8-19'!$A$11:$CN$476,55,FALSE)</f>
        <v>0</v>
      </c>
      <c r="BD378" s="10">
        <f>VLOOKUP(A378,'BalanceSheet 15-8-19'!$A$11:$CN$476,56,FALSE)</f>
        <v>0</v>
      </c>
      <c r="BE378" s="10">
        <f>VLOOKUP(A378,'BalanceSheet 15-8-19'!$A$11:$CN$476,57,FALSE)</f>
        <v>0</v>
      </c>
      <c r="BF378" s="10">
        <f>VLOOKUP(A378,'BalanceSheet 15-8-19'!$A$11:$CN$476,58,FALSE)</f>
        <v>0</v>
      </c>
      <c r="BG378" s="11">
        <f>VLOOKUP(A378,'BalanceSheet 15-8-19'!$A$11:$CN$476,59,FALSE)</f>
        <v>0</v>
      </c>
      <c r="BH378" s="10">
        <f>VLOOKUP(A378,'BalanceSheet 15-8-19'!$A$11:$CN$476,60,FALSE)</f>
        <v>0</v>
      </c>
      <c r="BI378" s="10">
        <f>VLOOKUP(A378,'BalanceSheet 15-8-19'!$A$11:$CN$476,61,FALSE)</f>
        <v>0</v>
      </c>
      <c r="BJ378" s="10">
        <f>VLOOKUP(A378,'BalanceSheet 15-8-19'!$A$11:$CN$476,62,FALSE)</f>
        <v>0</v>
      </c>
      <c r="BK378" s="10"/>
      <c r="BL378" s="10">
        <f>VLOOKUP(A378,'BalanceSheet 15-8-19'!$A$11:$CN$476,64,FALSE)</f>
        <v>0</v>
      </c>
      <c r="BM378" s="10">
        <f>VLOOKUP(A378,'BalanceSheet 15-8-19'!$A$11:$CN$476,65,FALSE)</f>
        <v>0</v>
      </c>
      <c r="BN378" s="10">
        <f>VLOOKUP(A378,'BalanceSheet 15-8-19'!$A$11:$CN$476,66,FALSE)</f>
        <v>0</v>
      </c>
      <c r="BO378" s="10">
        <f>VLOOKUP(A378,'BalanceSheet 15-8-19'!$A$11:$CN$476,67,FALSE)</f>
        <v>0</v>
      </c>
      <c r="BP378" s="10">
        <f>VLOOKUP(A378,'BalanceSheet 15-8-19'!$A$11:$CN$476,68,FALSE)</f>
        <v>0</v>
      </c>
      <c r="BQ378" s="10">
        <f>VLOOKUP(A378,'BalanceSheet 15-8-19'!$A$11:$CN$476,69,FALSE)</f>
        <v>0</v>
      </c>
      <c r="BR378" s="10">
        <f>VLOOKUP(A378,'BalanceSheet 15-8-19'!$A$11:$CN$476,70,FALSE)</f>
        <v>0</v>
      </c>
      <c r="BS378" s="10">
        <f>VLOOKUP(A378,'BalanceSheet 15-8-19'!$A$11:$CN$476,71,FALSE)</f>
        <v>0</v>
      </c>
      <c r="BT378" s="10">
        <f>VLOOKUP(A378,'BalanceSheet 15-8-19'!$A$11:$CN$476,72,FALSE)</f>
        <v>0</v>
      </c>
      <c r="BU378" s="10">
        <f>VLOOKUP(A378,'BalanceSheet 15-8-19'!$A$11:$CN$476,73,FALSE)</f>
        <v>0</v>
      </c>
      <c r="BV378" s="10">
        <f>VLOOKUP(A378,'BalanceSheet 15-8-19'!$A$11:$CN$476,74,FALSE)</f>
        <v>0</v>
      </c>
      <c r="BW378" s="10">
        <f>VLOOKUP(A378,'BalanceSheet 15-8-19'!$A$11:$CN$476,75,FALSE)</f>
        <v>0</v>
      </c>
      <c r="BX378" s="10">
        <f>VLOOKUP(A378,'BalanceSheet 15-8-19'!$A$11:$CN$476,76,FALSE)</f>
        <v>0</v>
      </c>
      <c r="BY378" s="10">
        <f>VLOOKUP(A378,'BalanceSheet 15-8-19'!$A$11:$CN$476,77,FALSE)</f>
        <v>0</v>
      </c>
      <c r="BZ378" s="10">
        <f>VLOOKUP(A378,'BalanceSheet 15-8-19'!$A$11:$CN$476,78,FALSE)</f>
        <v>0</v>
      </c>
      <c r="CA378" s="10">
        <f>VLOOKUP(A378,'BalanceSheet 15-8-19'!$A$11:$CN$476,79,FALSE)</f>
        <v>0</v>
      </c>
      <c r="CB378" s="10">
        <f>VLOOKUP(A378,'BalanceSheet 15-8-19'!$A$11:$CN$476,80,FALSE)</f>
        <v>0</v>
      </c>
      <c r="CC378" s="10">
        <f>VLOOKUP(A378,'BalanceSheet 15-8-19'!$A$11:$CN$476,81,FALSE)</f>
        <v>0</v>
      </c>
      <c r="CD378" s="10">
        <f>VLOOKUP(A378,'BalanceSheet 15-8-19'!$A$11:$CN$476,82,FALSE)</f>
        <v>0</v>
      </c>
      <c r="CE378" s="10">
        <f>VLOOKUP(A378,'BalanceSheet 15-8-19'!$A$11:$CN$476,83,FALSE)</f>
        <v>0</v>
      </c>
      <c r="CF378" s="10">
        <f>VLOOKUP(A378,'BalanceSheet 15-8-19'!$A$11:$CN$476,84,FALSE)</f>
        <v>0</v>
      </c>
      <c r="CG378" s="10">
        <f>VLOOKUP(A378,'BalanceSheet 15-8-19'!$A$11:$CN$476,85,FALSE)</f>
        <v>0</v>
      </c>
      <c r="CH378" s="10">
        <f>VLOOKUP(A378,'BalanceSheet 15-8-19'!$A$11:$CN$476,86,FALSE)</f>
        <v>0</v>
      </c>
      <c r="CI378" s="10">
        <f>VLOOKUP(A378,'BalanceSheet 15-8-19'!$A$11:$CN$476,87,FALSE)</f>
        <v>0</v>
      </c>
      <c r="CJ378" s="10">
        <f>VLOOKUP(A378,'BalanceSheet 15-8-19'!$A$11:$CN$476,88,FALSE)</f>
        <v>0</v>
      </c>
      <c r="CK378" s="10">
        <f>VLOOKUP(A378,'BalanceSheet 15-8-19'!$A$11:$CN$476,89,FALSE)</f>
        <v>0</v>
      </c>
      <c r="CL378" s="10">
        <f>VLOOKUP(A378,'BalanceSheet 15-8-19'!$A$11:$CN$476,90,FALSE)</f>
        <v>0</v>
      </c>
      <c r="CM378" s="10">
        <f>VLOOKUP(A378,'BalanceSheet 15-8-19'!$A$11:$CN$476,91,FALSE)</f>
        <v>0</v>
      </c>
      <c r="CN378" s="10">
        <f>VLOOKUP(A378,'BalanceSheet 15-8-19'!$A$11:$CS$476,92,FALSE)</f>
        <v>0</v>
      </c>
      <c r="CO378" s="10">
        <f>VLOOKUP(A378,'BalanceSheet 15-8-19'!$A$11:$CS$476,93,FALSE)</f>
        <v>0</v>
      </c>
      <c r="CP378" s="10">
        <f>VLOOKUP(A378,'BalanceSheet 15-8-19'!$A$11:$CS$476,94,FALSE)</f>
        <v>0</v>
      </c>
      <c r="CQ378" s="10">
        <f>VLOOKUP(A378,'BalanceSheet 15-8-19'!$A$11:$CS$476,95,FALSE)</f>
        <v>0</v>
      </c>
      <c r="CR378" s="10">
        <f>VLOOKUP(A378,'BalanceSheet 15-8-19'!$A$11:$CS$476,96,FALSE)</f>
        <v>0</v>
      </c>
      <c r="CS378" s="10">
        <f t="shared" si="31"/>
        <v>0</v>
      </c>
      <c r="CU378" s="19">
        <f>CS378-('BalanceSheet 15-8-19'!CS378-'BalanceSheet 15-8-19'!CV378-'BalanceSheet 15-8-19'!CW378)</f>
        <v>0</v>
      </c>
      <c r="CW378" s="132">
        <f t="shared" si="32"/>
        <v>0</v>
      </c>
      <c r="CZ378" s="148">
        <f>HLOOKUP(A378,CJE!$I$5:$TV$2054,2050, FALSE)</f>
        <v>0</v>
      </c>
      <c r="DB378" s="162">
        <f t="shared" si="33"/>
        <v>0</v>
      </c>
    </row>
    <row r="379" spans="1:106" x14ac:dyDescent="0.2">
      <c r="A379" s="1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12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U379" s="19">
        <f>CS379-('BalanceSheet 15-8-19'!CS379-'BalanceSheet 15-8-19'!CV379-'BalanceSheet 15-8-19'!CW379)</f>
        <v>0</v>
      </c>
      <c r="CW379" s="132">
        <f t="shared" si="32"/>
        <v>0</v>
      </c>
      <c r="CZ379" s="148"/>
      <c r="DB379" s="148">
        <f t="shared" si="33"/>
        <v>0</v>
      </c>
    </row>
    <row r="380" spans="1:106" x14ac:dyDescent="0.2">
      <c r="A380" s="3" t="str">
        <f>'BalanceSheet 15-8-19'!A380</f>
        <v>600-101 - Trade Creditors</v>
      </c>
      <c r="B380" s="3">
        <f>VLOOKUP(A380,'BalanceSheet 15-8-19'!$A$11:$CN$476,2,FALSE)</f>
        <v>0</v>
      </c>
      <c r="C380" s="3">
        <f>VLOOKUP(A380,'BalanceSheet 15-8-19'!$A$11:$CN$476,3,FALSE)</f>
        <v>0</v>
      </c>
      <c r="D380" s="3">
        <f>VLOOKUP(A380,'BalanceSheet 15-8-19'!$A$11:$CN$476,4,FALSE)</f>
        <v>0</v>
      </c>
      <c r="E380" s="3">
        <f>VLOOKUP(A380,'BalanceSheet 15-8-19'!$A$11:$CN$476,5,FALSE)</f>
        <v>0</v>
      </c>
      <c r="F380" s="3">
        <f>VLOOKUP(A380,'BalanceSheet 15-8-19'!$A$11:$CN$476,6,FALSE)</f>
        <v>0</v>
      </c>
      <c r="G380" s="3">
        <f>VLOOKUP(A380,'BalanceSheet 15-8-19'!$A$11:$CN$476,7,FALSE)</f>
        <v>0</v>
      </c>
      <c r="H380" s="3">
        <f>VLOOKUP(A380,'BalanceSheet 15-8-19'!$A$11:$CN$476,8,FALSE)</f>
        <v>0</v>
      </c>
      <c r="I380" s="3">
        <f>VLOOKUP(A380,'BalanceSheet 15-8-19'!$A$11:$CN$476,9,FALSE)</f>
        <v>0</v>
      </c>
      <c r="J380" s="3"/>
      <c r="K380" s="3">
        <f>VLOOKUP(A380,'BalanceSheet 15-8-19'!$A$11:$CN$476,11,FALSE)</f>
        <v>0</v>
      </c>
      <c r="L380" s="3">
        <f>VLOOKUP(A380,'BalanceSheet 15-8-19'!$A$11:$CN$476,12,FALSE)</f>
        <v>0</v>
      </c>
      <c r="M380" s="3">
        <f>VLOOKUP(A380,'BalanceSheet 15-8-19'!$A$11:$CN$476,13,FALSE)</f>
        <v>0</v>
      </c>
      <c r="N380" s="3">
        <f>VLOOKUP(A380,'BalanceSheet 15-8-19'!$A$11:$CN$476,14,FALSE)</f>
        <v>0</v>
      </c>
      <c r="O380" s="3">
        <f>VLOOKUP(A380,'BalanceSheet 15-8-19'!$A$11:$CN$476,15,FALSE)</f>
        <v>0</v>
      </c>
      <c r="P380" s="3">
        <f>VLOOKUP(A380,'BalanceSheet 15-8-19'!$A$11:$CN$476,16,FALSE)</f>
        <v>0</v>
      </c>
      <c r="Q380" s="3">
        <f>VLOOKUP(A380,'BalanceSheet 15-8-19'!$A$11:$CN$476,17,FALSE)</f>
        <v>0</v>
      </c>
      <c r="R380" s="3">
        <f>VLOOKUP(A380,'BalanceSheet 15-8-19'!$A$11:$CN$476,18,FALSE)</f>
        <v>0</v>
      </c>
      <c r="S380" s="3">
        <f>VLOOKUP(A380,'BalanceSheet 15-8-19'!$A$11:$CN$476,19,FALSE)</f>
        <v>0</v>
      </c>
      <c r="T380" s="3">
        <f>VLOOKUP(A380,'BalanceSheet 15-8-19'!$A$11:$CN$476,20,FALSE)</f>
        <v>0</v>
      </c>
      <c r="U380" s="3">
        <f>VLOOKUP(A380,'BalanceSheet 15-8-19'!$A$11:$CN$476,21,FALSE)</f>
        <v>0</v>
      </c>
      <c r="V380" s="3">
        <f>VLOOKUP(A380,'BalanceSheet 15-8-19'!$A$11:$CN$476,22,FALSE)</f>
        <v>0</v>
      </c>
      <c r="W380" s="3">
        <f>VLOOKUP(A380,'BalanceSheet 15-8-19'!$A$11:$CN$476,23,FALSE)</f>
        <v>0</v>
      </c>
      <c r="X380" s="3">
        <f>VLOOKUP(A380,'BalanceSheet 15-8-19'!$A$11:$CN$476,24,FALSE)</f>
        <v>0</v>
      </c>
      <c r="Y380" s="3">
        <f>VLOOKUP(A380,'BalanceSheet 15-8-19'!$A$11:$CN$476,25,FALSE)</f>
        <v>0</v>
      </c>
      <c r="Z380" s="3">
        <f>VLOOKUP(A380,'BalanceSheet 15-8-19'!$A$11:$CN$476,26,FALSE)</f>
        <v>0</v>
      </c>
      <c r="AA380" s="3">
        <f>VLOOKUP(A380,'BalanceSheet 15-8-19'!$A$11:$CN$476,27,FALSE)</f>
        <v>0</v>
      </c>
      <c r="AB380" s="3">
        <f>VLOOKUP(A380,'BalanceSheet 15-8-19'!$A$11:$CN$476,28,FALSE)</f>
        <v>0</v>
      </c>
      <c r="AC380" s="3">
        <f>VLOOKUP(A380,'BalanceSheet 15-8-19'!$A$11:$CN$476,29,FALSE)</f>
        <v>0</v>
      </c>
      <c r="AD380" s="3">
        <f>VLOOKUP(A380,'BalanceSheet 15-8-19'!$A$11:$CN$476,30,FALSE)</f>
        <v>0</v>
      </c>
      <c r="AE380" s="3">
        <f>VLOOKUP(A380,'BalanceSheet 15-8-19'!$A$11:$CN$476,31,FALSE)</f>
        <v>0</v>
      </c>
      <c r="AF380" s="3">
        <f>VLOOKUP(A380,'BalanceSheet 15-8-19'!$A$11:$CN$476,32,FALSE)</f>
        <v>0</v>
      </c>
      <c r="AG380" s="3">
        <f>VLOOKUP(A380,'BalanceSheet 15-8-19'!$A$11:$CN$476,33,FALSE)</f>
        <v>0</v>
      </c>
      <c r="AH380" s="3">
        <f>VLOOKUP(A380,'BalanceSheet 15-8-19'!$A$11:$CN$476,34,FALSE)</f>
        <v>0</v>
      </c>
      <c r="AI380" s="3">
        <f>VLOOKUP(A380,'BalanceSheet 15-8-19'!$A$11:$CN$476,35,FALSE)</f>
        <v>0</v>
      </c>
      <c r="AJ380" s="3">
        <f>VLOOKUP(A380,'BalanceSheet 15-8-19'!$A$11:$CN$476,36,FALSE)</f>
        <v>0</v>
      </c>
      <c r="AK380" s="3">
        <f>VLOOKUP(A380,'BalanceSheet 15-8-19'!$A$11:$CN$476,37,FALSE)</f>
        <v>0</v>
      </c>
      <c r="AL380" s="3">
        <f>VLOOKUP(A380,'BalanceSheet 15-8-19'!$A$11:$CN$476,38,FALSE)</f>
        <v>0</v>
      </c>
      <c r="AM380" s="3">
        <f>VLOOKUP(A380,'BalanceSheet 15-8-19'!$A$11:$CN$476,39,FALSE)</f>
        <v>0</v>
      </c>
      <c r="AN380" s="3">
        <f>VLOOKUP(A380,'BalanceSheet 15-8-19'!$A$11:$CN$476,40,FALSE)</f>
        <v>0</v>
      </c>
      <c r="AO380" s="3">
        <f>VLOOKUP(A380,'BalanceSheet 15-8-19'!$A$11:$CN$476,41,FALSE)</f>
        <v>0</v>
      </c>
      <c r="AP380" s="3">
        <f>VLOOKUP(A380,'BalanceSheet 15-8-19'!$A$11:$CN$476,42,FALSE)</f>
        <v>0</v>
      </c>
      <c r="AQ380" s="3">
        <f>VLOOKUP(A380,'BalanceSheet 15-8-19'!$A$11:$CN$476,43,FALSE)</f>
        <v>0</v>
      </c>
      <c r="AR380" s="3">
        <f>VLOOKUP(A380,'BalanceSheet 15-8-19'!$A$11:$CN$476,44,FALSE)</f>
        <v>0</v>
      </c>
      <c r="AS380" s="3">
        <f>VLOOKUP(A380,'BalanceSheet 15-8-19'!$A$11:$CN$476,45,FALSE)</f>
        <v>0</v>
      </c>
      <c r="AT380" s="3">
        <f>VLOOKUP(A380,'BalanceSheet 15-8-19'!$A$11:$CN$476,46,FALSE)</f>
        <v>0</v>
      </c>
      <c r="AU380" s="3">
        <f>VLOOKUP(A380,'BalanceSheet 15-8-19'!$A$11:$CN$476,47,FALSE)</f>
        <v>0</v>
      </c>
      <c r="AV380" s="3">
        <f>VLOOKUP(A380,'BalanceSheet 15-8-19'!$A$11:$CN$476,48,FALSE)</f>
        <v>0</v>
      </c>
      <c r="AW380" s="3">
        <f>VLOOKUP(A380,'BalanceSheet 15-8-19'!$A$11:$CN$476,49,FALSE)</f>
        <v>0</v>
      </c>
      <c r="AX380" s="3">
        <f>VLOOKUP(A380,'BalanceSheet 15-8-19'!$A$11:$CN$476,50,FALSE)</f>
        <v>0</v>
      </c>
      <c r="AY380" s="3">
        <f>VLOOKUP(A380,'BalanceSheet 15-8-19'!$A$11:$CN$476,51,FALSE)</f>
        <v>0</v>
      </c>
      <c r="AZ380" s="3">
        <f>VLOOKUP(A380,'BalanceSheet 15-8-19'!$A$11:$CN$476,52,FALSE)</f>
        <v>0</v>
      </c>
      <c r="BA380" s="3">
        <f>VLOOKUP(A380,'BalanceSheet 15-8-19'!$A$11:$CN$476,53,FALSE)</f>
        <v>0</v>
      </c>
      <c r="BB380" s="3">
        <f>VLOOKUP(A380,'BalanceSheet 15-8-19'!$A$11:$CN$476,54,FALSE)</f>
        <v>0</v>
      </c>
      <c r="BC380" s="3">
        <f>VLOOKUP(A380,'BalanceSheet 15-8-19'!$A$11:$CN$476,55,FALSE)</f>
        <v>0</v>
      </c>
      <c r="BD380" s="3">
        <f>VLOOKUP(A380,'BalanceSheet 15-8-19'!$A$11:$CN$476,56,FALSE)</f>
        <v>0</v>
      </c>
      <c r="BE380" s="3">
        <f>VLOOKUP(A380,'BalanceSheet 15-8-19'!$A$11:$CN$476,57,FALSE)</f>
        <v>0</v>
      </c>
      <c r="BF380" s="3">
        <f>VLOOKUP(A380,'BalanceSheet 15-8-19'!$A$11:$CN$476,58,FALSE)</f>
        <v>0</v>
      </c>
      <c r="BG380" s="12">
        <f>VLOOKUP(A380,'BalanceSheet 15-8-19'!$A$11:$CN$476,59,FALSE)</f>
        <v>0</v>
      </c>
      <c r="BH380" s="3">
        <f>VLOOKUP(A380,'BalanceSheet 15-8-19'!$A$11:$CN$476,60,FALSE)</f>
        <v>0</v>
      </c>
      <c r="BI380" s="3">
        <f>VLOOKUP(A380,'BalanceSheet 15-8-19'!$A$11:$CN$476,61,FALSE)</f>
        <v>0</v>
      </c>
      <c r="BJ380" s="3">
        <f>VLOOKUP(A380,'BalanceSheet 15-8-19'!$A$11:$CN$476,62,FALSE)</f>
        <v>0</v>
      </c>
      <c r="BK380" s="3"/>
      <c r="BL380" s="3">
        <f>VLOOKUP(A380,'BalanceSheet 15-8-19'!$A$11:$CN$476,64,FALSE)</f>
        <v>0</v>
      </c>
      <c r="BM380" s="3">
        <f>VLOOKUP(A380,'BalanceSheet 15-8-19'!$A$11:$CN$476,65,FALSE)</f>
        <v>0</v>
      </c>
      <c r="BN380" s="3">
        <f>VLOOKUP(A380,'BalanceSheet 15-8-19'!$A$11:$CN$476,66,FALSE)</f>
        <v>0</v>
      </c>
      <c r="BO380" s="3">
        <f>VLOOKUP(A380,'BalanceSheet 15-8-19'!$A$11:$CN$476,67,FALSE)</f>
        <v>0</v>
      </c>
      <c r="BP380" s="3">
        <f>VLOOKUP(A380,'BalanceSheet 15-8-19'!$A$11:$CN$476,68,FALSE)</f>
        <v>0</v>
      </c>
      <c r="BQ380" s="3">
        <f>VLOOKUP(A380,'BalanceSheet 15-8-19'!$A$11:$CN$476,69,FALSE)</f>
        <v>0</v>
      </c>
      <c r="BR380" s="3">
        <f>VLOOKUP(A380,'BalanceSheet 15-8-19'!$A$11:$CN$476,70,FALSE)</f>
        <v>0</v>
      </c>
      <c r="BS380" s="3">
        <f>VLOOKUP(A380,'BalanceSheet 15-8-19'!$A$11:$CN$476,71,FALSE)</f>
        <v>0</v>
      </c>
      <c r="BT380" s="3">
        <f>VLOOKUP(A380,'BalanceSheet 15-8-19'!$A$11:$CN$476,72,FALSE)</f>
        <v>0</v>
      </c>
      <c r="BU380" s="3">
        <f>VLOOKUP(A380,'BalanceSheet 15-8-19'!$A$11:$CN$476,73,FALSE)</f>
        <v>0</v>
      </c>
      <c r="BV380" s="3">
        <f>VLOOKUP(A380,'BalanceSheet 15-8-19'!$A$11:$CN$476,74,FALSE)</f>
        <v>0</v>
      </c>
      <c r="BW380" s="3">
        <f>VLOOKUP(A380,'BalanceSheet 15-8-19'!$A$11:$CN$476,75,FALSE)</f>
        <v>0</v>
      </c>
      <c r="BX380" s="3">
        <f>VLOOKUP(A380,'BalanceSheet 15-8-19'!$A$11:$CN$476,76,FALSE)</f>
        <v>0</v>
      </c>
      <c r="BY380" s="3">
        <f>VLOOKUP(A380,'BalanceSheet 15-8-19'!$A$11:$CN$476,77,FALSE)</f>
        <v>0</v>
      </c>
      <c r="BZ380" s="3">
        <f>VLOOKUP(A380,'BalanceSheet 15-8-19'!$A$11:$CN$476,78,FALSE)</f>
        <v>0</v>
      </c>
      <c r="CA380" s="3">
        <f>VLOOKUP(A380,'BalanceSheet 15-8-19'!$A$11:$CN$476,79,FALSE)</f>
        <v>0</v>
      </c>
      <c r="CB380" s="3">
        <f>VLOOKUP(A380,'BalanceSheet 15-8-19'!$A$11:$CN$476,80,FALSE)</f>
        <v>0</v>
      </c>
      <c r="CC380" s="3">
        <f>VLOOKUP(A380,'BalanceSheet 15-8-19'!$A$11:$CN$476,81,FALSE)</f>
        <v>0</v>
      </c>
      <c r="CD380" s="3">
        <f>VLOOKUP(A380,'BalanceSheet 15-8-19'!$A$11:$CN$476,82,FALSE)</f>
        <v>0</v>
      </c>
      <c r="CE380" s="3">
        <f>VLOOKUP(A380,'BalanceSheet 15-8-19'!$A$11:$CN$476,83,FALSE)</f>
        <v>0</v>
      </c>
      <c r="CF380" s="3">
        <f>VLOOKUP(A380,'BalanceSheet 15-8-19'!$A$11:$CN$476,84,FALSE)</f>
        <v>0</v>
      </c>
      <c r="CG380" s="3">
        <f>VLOOKUP(A380,'BalanceSheet 15-8-19'!$A$11:$CN$476,85,FALSE)</f>
        <v>0</v>
      </c>
      <c r="CH380" s="3">
        <f>VLOOKUP(A380,'BalanceSheet 15-8-19'!$A$11:$CN$476,86,FALSE)</f>
        <v>0</v>
      </c>
      <c r="CI380" s="3">
        <f>VLOOKUP(A380,'BalanceSheet 15-8-19'!$A$11:$CN$476,87,FALSE)</f>
        <v>0</v>
      </c>
      <c r="CJ380" s="3">
        <f>VLOOKUP(A380,'BalanceSheet 15-8-19'!$A$11:$CN$476,88,FALSE)</f>
        <v>0</v>
      </c>
      <c r="CK380" s="3">
        <f>VLOOKUP(A380,'BalanceSheet 15-8-19'!$A$11:$CN$476,89,FALSE)</f>
        <v>0</v>
      </c>
      <c r="CL380" s="3">
        <f>VLOOKUP(A380,'BalanceSheet 15-8-19'!$A$11:$CN$476,90,FALSE)</f>
        <v>0</v>
      </c>
      <c r="CM380" s="3">
        <f>VLOOKUP(A380,'BalanceSheet 15-8-19'!$A$11:$CN$476,91,FALSE)</f>
        <v>0</v>
      </c>
      <c r="CN380" s="3">
        <f>VLOOKUP(A380,'BalanceSheet 15-8-19'!$A$11:$CS$476,92,FALSE)</f>
        <v>0</v>
      </c>
      <c r="CO380" s="3">
        <f>VLOOKUP(A380,'BalanceSheet 15-8-19'!$A$11:$CS$476,93,FALSE)</f>
        <v>0</v>
      </c>
      <c r="CP380" s="3">
        <f>VLOOKUP(A380,'BalanceSheet 15-8-19'!$A$11:$CS$476,94,FALSE)</f>
        <v>0</v>
      </c>
      <c r="CQ380" s="3">
        <f>VLOOKUP(A380,'BalanceSheet 15-8-19'!$A$11:$CS$476,95,FALSE)</f>
        <v>0</v>
      </c>
      <c r="CR380" s="3">
        <f>VLOOKUP(A380,'BalanceSheet 15-8-19'!$A$11:$CS$476,96,FALSE)</f>
        <v>0</v>
      </c>
      <c r="CS380" s="3">
        <f t="shared" si="31"/>
        <v>0</v>
      </c>
      <c r="CU380" s="19">
        <f>CS380-('BalanceSheet 15-8-19'!CS380-'BalanceSheet 15-8-19'!CV380-'BalanceSheet 15-8-19'!CW380)</f>
        <v>0</v>
      </c>
      <c r="CW380" s="132">
        <f t="shared" si="32"/>
        <v>0</v>
      </c>
      <c r="CZ380" s="148">
        <f>HLOOKUP(A380,CJE!$I$5:$TV$2054,2050, FALSE)</f>
        <v>0</v>
      </c>
      <c r="DB380" s="148">
        <f t="shared" si="33"/>
        <v>0</v>
      </c>
    </row>
    <row r="381" spans="1:106" x14ac:dyDescent="0.2">
      <c r="A381" s="12" t="str">
        <f>'BalanceSheet 15-8-19'!A381</f>
        <v>600-101-04 - Accounts Payable - Trade</v>
      </c>
      <c r="B381" s="23">
        <f>VLOOKUP(A381,'BalanceSheet 15-8-19'!$A$11:$CN$476,2,FALSE)</f>
        <v>0</v>
      </c>
      <c r="C381" s="23">
        <f>VLOOKUP(A381,'BalanceSheet 15-8-19'!$A$11:$CN$476,3,FALSE)</f>
        <v>0</v>
      </c>
      <c r="D381" s="23">
        <f>VLOOKUP(A381,'BalanceSheet 15-8-19'!$A$11:$CN$476,4,FALSE)</f>
        <v>0</v>
      </c>
      <c r="E381" s="23">
        <f>VLOOKUP(A381,'BalanceSheet 15-8-19'!$A$11:$CN$476,5,FALSE)</f>
        <v>0</v>
      </c>
      <c r="F381" s="23">
        <f>VLOOKUP(A381,'BalanceSheet 15-8-19'!$A$11:$CN$476,6,FALSE)</f>
        <v>0</v>
      </c>
      <c r="G381" s="23">
        <f>VLOOKUP(A381,'BalanceSheet 15-8-19'!$A$11:$CN$476,7,FALSE)</f>
        <v>0</v>
      </c>
      <c r="H381" s="23">
        <f>VLOOKUP(A381,'BalanceSheet 15-8-19'!$A$11:$CN$476,8,FALSE)</f>
        <v>0</v>
      </c>
      <c r="I381" s="23">
        <f>VLOOKUP(A381,'BalanceSheet 15-8-19'!$A$11:$CN$476,9,FALSE)</f>
        <v>0</v>
      </c>
      <c r="J381" s="23"/>
      <c r="K381" s="23">
        <f>VLOOKUP(A381,'BalanceSheet 15-8-19'!$A$11:$CN$476,11,FALSE)</f>
        <v>0</v>
      </c>
      <c r="L381" s="23">
        <f>VLOOKUP(A381,'BalanceSheet 15-8-19'!$A$11:$CN$476,12,FALSE)</f>
        <v>0</v>
      </c>
      <c r="M381" s="23">
        <f>VLOOKUP(A381,'BalanceSheet 15-8-19'!$A$11:$CN$476,13,FALSE)</f>
        <v>0</v>
      </c>
      <c r="N381" s="23">
        <f>VLOOKUP(A381,'BalanceSheet 15-8-19'!$A$11:$CN$476,14,FALSE)</f>
        <v>0</v>
      </c>
      <c r="O381" s="23">
        <f>VLOOKUP(A381,'BalanceSheet 15-8-19'!$A$11:$CN$476,15,FALSE)</f>
        <v>0</v>
      </c>
      <c r="P381" s="23">
        <f>VLOOKUP(A381,'BalanceSheet 15-8-19'!$A$11:$CN$476,16,FALSE)</f>
        <v>0</v>
      </c>
      <c r="Q381" s="23">
        <f>VLOOKUP(A381,'BalanceSheet 15-8-19'!$A$11:$CN$476,17,FALSE)</f>
        <v>0</v>
      </c>
      <c r="R381" s="23">
        <f>VLOOKUP(A381,'BalanceSheet 15-8-19'!$A$11:$CN$476,18,FALSE)</f>
        <v>0</v>
      </c>
      <c r="S381" s="23">
        <f>VLOOKUP(A381,'BalanceSheet 15-8-19'!$A$11:$CN$476,19,FALSE)</f>
        <v>0</v>
      </c>
      <c r="T381" s="23">
        <f>VLOOKUP(A381,'BalanceSheet 15-8-19'!$A$11:$CN$476,20,FALSE)</f>
        <v>0</v>
      </c>
      <c r="U381" s="23">
        <f>VLOOKUP(A381,'BalanceSheet 15-8-19'!$A$11:$CN$476,21,FALSE)</f>
        <v>0</v>
      </c>
      <c r="V381" s="23">
        <f>VLOOKUP(A381,'BalanceSheet 15-8-19'!$A$11:$CN$476,22,FALSE)</f>
        <v>0</v>
      </c>
      <c r="W381" s="23">
        <f>VLOOKUP(A381,'BalanceSheet 15-8-19'!$A$11:$CN$476,23,FALSE)</f>
        <v>0</v>
      </c>
      <c r="X381" s="23">
        <f>VLOOKUP(A381,'BalanceSheet 15-8-19'!$A$11:$CN$476,24,FALSE)</f>
        <v>0</v>
      </c>
      <c r="Y381" s="23">
        <f>VLOOKUP(A381,'BalanceSheet 15-8-19'!$A$11:$CN$476,25,FALSE)</f>
        <v>0</v>
      </c>
      <c r="Z381" s="23">
        <f>VLOOKUP(A381,'BalanceSheet 15-8-19'!$A$11:$CN$476,26,FALSE)</f>
        <v>0</v>
      </c>
      <c r="AA381" s="23">
        <f>VLOOKUP(A381,'BalanceSheet 15-8-19'!$A$11:$CN$476,27,FALSE)</f>
        <v>0</v>
      </c>
      <c r="AB381" s="23">
        <f>VLOOKUP(A381,'BalanceSheet 15-8-19'!$A$11:$CN$476,28,FALSE)</f>
        <v>0</v>
      </c>
      <c r="AC381" s="23">
        <f>VLOOKUP(A381,'BalanceSheet 15-8-19'!$A$11:$CN$476,29,FALSE)</f>
        <v>0</v>
      </c>
      <c r="AD381" s="23">
        <f>VLOOKUP(A381,'BalanceSheet 15-8-19'!$A$11:$CN$476,30,FALSE)</f>
        <v>0</v>
      </c>
      <c r="AE381" s="23">
        <f>VLOOKUP(A381,'BalanceSheet 15-8-19'!$A$11:$CN$476,31,FALSE)</f>
        <v>0</v>
      </c>
      <c r="AF381" s="23">
        <f>VLOOKUP(A381,'BalanceSheet 15-8-19'!$A$11:$CN$476,32,FALSE)</f>
        <v>0</v>
      </c>
      <c r="AG381" s="23">
        <f>VLOOKUP(A381,'BalanceSheet 15-8-19'!$A$11:$CN$476,33,FALSE)</f>
        <v>0</v>
      </c>
      <c r="AH381" s="23">
        <f>VLOOKUP(A381,'BalanceSheet 15-8-19'!$A$11:$CN$476,34,FALSE)</f>
        <v>0</v>
      </c>
      <c r="AI381" s="23">
        <f>VLOOKUP(A381,'BalanceSheet 15-8-19'!$A$11:$CN$476,35,FALSE)</f>
        <v>0</v>
      </c>
      <c r="AJ381" s="23">
        <f>VLOOKUP(A381,'BalanceSheet 15-8-19'!$A$11:$CN$476,36,FALSE)</f>
        <v>0</v>
      </c>
      <c r="AK381" s="23">
        <f>VLOOKUP(A381,'BalanceSheet 15-8-19'!$A$11:$CN$476,37,FALSE)</f>
        <v>0</v>
      </c>
      <c r="AL381" s="23">
        <f>VLOOKUP(A381,'BalanceSheet 15-8-19'!$A$11:$CN$476,38,FALSE)</f>
        <v>0</v>
      </c>
      <c r="AM381" s="23">
        <f>VLOOKUP(A381,'BalanceSheet 15-8-19'!$A$11:$CN$476,39,FALSE)</f>
        <v>0</v>
      </c>
      <c r="AN381" s="23">
        <f>VLOOKUP(A381,'BalanceSheet 15-8-19'!$A$11:$CN$476,40,FALSE)</f>
        <v>0</v>
      </c>
      <c r="AO381" s="23">
        <f>VLOOKUP(A381,'BalanceSheet 15-8-19'!$A$11:$CN$476,41,FALSE)</f>
        <v>0</v>
      </c>
      <c r="AP381" s="23">
        <f>VLOOKUP(A381,'BalanceSheet 15-8-19'!$A$11:$CN$476,42,FALSE)</f>
        <v>0</v>
      </c>
      <c r="AQ381" s="23">
        <f>VLOOKUP(A381,'BalanceSheet 15-8-19'!$A$11:$CN$476,43,FALSE)</f>
        <v>0</v>
      </c>
      <c r="AR381" s="23">
        <f>VLOOKUP(A381,'BalanceSheet 15-8-19'!$A$11:$CN$476,44,FALSE)</f>
        <v>0</v>
      </c>
      <c r="AS381" s="23">
        <f>VLOOKUP(A381,'BalanceSheet 15-8-19'!$A$11:$CN$476,45,FALSE)</f>
        <v>0</v>
      </c>
      <c r="AT381" s="23">
        <f>VLOOKUP(A381,'BalanceSheet 15-8-19'!$A$11:$CN$476,46,FALSE)</f>
        <v>0</v>
      </c>
      <c r="AU381" s="23">
        <f>VLOOKUP(A381,'BalanceSheet 15-8-19'!$A$11:$CN$476,47,FALSE)</f>
        <v>0</v>
      </c>
      <c r="AV381" s="23">
        <f>VLOOKUP(A381,'BalanceSheet 15-8-19'!$A$11:$CN$476,48,FALSE)</f>
        <v>0</v>
      </c>
      <c r="AW381" s="23">
        <f>VLOOKUP(A381,'BalanceSheet 15-8-19'!$A$11:$CN$476,49,FALSE)</f>
        <v>0</v>
      </c>
      <c r="AX381" s="23">
        <f>VLOOKUP(A381,'BalanceSheet 15-8-19'!$A$11:$CN$476,50,FALSE)</f>
        <v>0</v>
      </c>
      <c r="AY381" s="23">
        <f>VLOOKUP(A381,'BalanceSheet 15-8-19'!$A$11:$CN$476,51,FALSE)</f>
        <v>0</v>
      </c>
      <c r="AZ381" s="23">
        <f>VLOOKUP(A381,'BalanceSheet 15-8-19'!$A$11:$CN$476,52,FALSE)</f>
        <v>0</v>
      </c>
      <c r="BA381" s="23">
        <f>VLOOKUP(A381,'BalanceSheet 15-8-19'!$A$11:$CN$476,53,FALSE)</f>
        <v>0</v>
      </c>
      <c r="BB381" s="23">
        <f>VLOOKUP(A381,'BalanceSheet 15-8-19'!$A$11:$CN$476,54,FALSE)</f>
        <v>0</v>
      </c>
      <c r="BC381" s="23">
        <f>VLOOKUP(A381,'BalanceSheet 15-8-19'!$A$11:$CN$476,55,FALSE)</f>
        <v>0</v>
      </c>
      <c r="BD381" s="23">
        <f>VLOOKUP(A381,'BalanceSheet 15-8-19'!$A$11:$CN$476,56,FALSE)</f>
        <v>0</v>
      </c>
      <c r="BE381" s="23">
        <f>VLOOKUP(A381,'BalanceSheet 15-8-19'!$A$11:$CN$476,57,FALSE)</f>
        <v>0</v>
      </c>
      <c r="BF381" s="23">
        <f>VLOOKUP(A381,'BalanceSheet 15-8-19'!$A$11:$CN$476,58,FALSE)</f>
        <v>0</v>
      </c>
      <c r="BG381" s="104">
        <f>VLOOKUP(A381,'BalanceSheet 15-8-19'!$A$11:$CN$476,59,FALSE)</f>
        <v>0</v>
      </c>
      <c r="BH381" s="23">
        <f>VLOOKUP(A381,'BalanceSheet 15-8-19'!$A$11:$CN$476,60,FALSE)</f>
        <v>0</v>
      </c>
      <c r="BI381" s="23">
        <f>VLOOKUP(A381,'BalanceSheet 15-8-19'!$A$11:$CN$476,61,FALSE)</f>
        <v>0</v>
      </c>
      <c r="BJ381" s="23">
        <f>VLOOKUP(A381,'BalanceSheet 15-8-19'!$A$11:$CN$476,62,FALSE)</f>
        <v>0</v>
      </c>
      <c r="BK381" s="23"/>
      <c r="BL381" s="23">
        <f>VLOOKUP(A381,'BalanceSheet 15-8-19'!$A$11:$CN$476,64,FALSE)</f>
        <v>0</v>
      </c>
      <c r="BM381" s="23">
        <f>VLOOKUP(A381,'BalanceSheet 15-8-19'!$A$11:$CN$476,65,FALSE)</f>
        <v>0</v>
      </c>
      <c r="BN381" s="23">
        <f>VLOOKUP(A381,'BalanceSheet 15-8-19'!$A$11:$CN$476,66,FALSE)</f>
        <v>0</v>
      </c>
      <c r="BO381" s="23">
        <f>VLOOKUP(A381,'BalanceSheet 15-8-19'!$A$11:$CN$476,67,FALSE)</f>
        <v>0</v>
      </c>
      <c r="BP381" s="23">
        <f>VLOOKUP(A381,'BalanceSheet 15-8-19'!$A$11:$CN$476,68,FALSE)</f>
        <v>0</v>
      </c>
      <c r="BQ381" s="23">
        <f>VLOOKUP(A381,'BalanceSheet 15-8-19'!$A$11:$CN$476,69,FALSE)</f>
        <v>0</v>
      </c>
      <c r="BR381" s="23">
        <f>VLOOKUP(A381,'BalanceSheet 15-8-19'!$A$11:$CN$476,70,FALSE)</f>
        <v>0</v>
      </c>
      <c r="BS381" s="23">
        <f>VLOOKUP(A381,'BalanceSheet 15-8-19'!$A$11:$CN$476,71,FALSE)</f>
        <v>0</v>
      </c>
      <c r="BT381" s="23">
        <f>VLOOKUP(A381,'BalanceSheet 15-8-19'!$A$11:$CN$476,72,FALSE)</f>
        <v>0</v>
      </c>
      <c r="BU381" s="23">
        <f>VLOOKUP(A381,'BalanceSheet 15-8-19'!$A$11:$CN$476,73,FALSE)</f>
        <v>0</v>
      </c>
      <c r="BV381" s="23">
        <f>VLOOKUP(A381,'BalanceSheet 15-8-19'!$A$11:$CN$476,74,FALSE)</f>
        <v>0</v>
      </c>
      <c r="BW381" s="23">
        <f>VLOOKUP(A381,'BalanceSheet 15-8-19'!$A$11:$CN$476,75,FALSE)</f>
        <v>0</v>
      </c>
      <c r="BX381" s="23">
        <f>VLOOKUP(A381,'BalanceSheet 15-8-19'!$A$11:$CN$476,76,FALSE)</f>
        <v>0</v>
      </c>
      <c r="BY381" s="23">
        <f>VLOOKUP(A381,'BalanceSheet 15-8-19'!$A$11:$CN$476,77,FALSE)</f>
        <v>0</v>
      </c>
      <c r="BZ381" s="23">
        <f>VLOOKUP(A381,'BalanceSheet 15-8-19'!$A$11:$CN$476,78,FALSE)</f>
        <v>0</v>
      </c>
      <c r="CA381" s="23">
        <f>VLOOKUP(A381,'BalanceSheet 15-8-19'!$A$11:$CN$476,79,FALSE)</f>
        <v>0</v>
      </c>
      <c r="CB381" s="23">
        <f>VLOOKUP(A381,'BalanceSheet 15-8-19'!$A$11:$CN$476,80,FALSE)</f>
        <v>0</v>
      </c>
      <c r="CC381" s="23">
        <f>VLOOKUP(A381,'BalanceSheet 15-8-19'!$A$11:$CN$476,81,FALSE)</f>
        <v>0</v>
      </c>
      <c r="CD381" s="23">
        <f>VLOOKUP(A381,'BalanceSheet 15-8-19'!$A$11:$CN$476,82,FALSE)</f>
        <v>0</v>
      </c>
      <c r="CE381" s="23">
        <f>VLOOKUP(A381,'BalanceSheet 15-8-19'!$A$11:$CN$476,83,FALSE)</f>
        <v>0</v>
      </c>
      <c r="CF381" s="23">
        <f>VLOOKUP(A381,'BalanceSheet 15-8-19'!$A$11:$CN$476,84,FALSE)</f>
        <v>0</v>
      </c>
      <c r="CG381" s="23">
        <f>VLOOKUP(A381,'BalanceSheet 15-8-19'!$A$11:$CN$476,85,FALSE)</f>
        <v>0</v>
      </c>
      <c r="CH381" s="23">
        <f>VLOOKUP(A381,'BalanceSheet 15-8-19'!$A$11:$CN$476,86,FALSE)</f>
        <v>0</v>
      </c>
      <c r="CI381" s="23">
        <f>VLOOKUP(A381,'BalanceSheet 15-8-19'!$A$11:$CN$476,87,FALSE)</f>
        <v>0</v>
      </c>
      <c r="CJ381" s="23">
        <f>VLOOKUP(A381,'BalanceSheet 15-8-19'!$A$11:$CN$476,88,FALSE)</f>
        <v>0</v>
      </c>
      <c r="CK381" s="23">
        <f>VLOOKUP(A381,'BalanceSheet 15-8-19'!$A$11:$CN$476,89,FALSE)</f>
        <v>0</v>
      </c>
      <c r="CL381" s="23">
        <f>VLOOKUP(A381,'BalanceSheet 15-8-19'!$A$11:$CN$476,90,FALSE)</f>
        <v>0</v>
      </c>
      <c r="CM381" s="23">
        <f>VLOOKUP(A381,'BalanceSheet 15-8-19'!$A$11:$CN$476,91,FALSE)</f>
        <v>0</v>
      </c>
      <c r="CN381" s="23">
        <f>VLOOKUP(A381,'BalanceSheet 15-8-19'!$A$11:$CS$476,92,FALSE)</f>
        <v>0</v>
      </c>
      <c r="CO381" s="23">
        <f>VLOOKUP(A381,'BalanceSheet 15-8-19'!$A$11:$CS$476,93,FALSE)</f>
        <v>0</v>
      </c>
      <c r="CP381" s="23">
        <f>VLOOKUP(A381,'BalanceSheet 15-8-19'!$A$11:$CS$476,94,FALSE)</f>
        <v>0</v>
      </c>
      <c r="CQ381" s="23">
        <f>VLOOKUP(A381,'BalanceSheet 15-8-19'!$A$11:$CS$476,95,FALSE)</f>
        <v>0</v>
      </c>
      <c r="CR381" s="23">
        <f>VLOOKUP(A381,'BalanceSheet 15-8-19'!$A$11:$CS$476,96,FALSE)</f>
        <v>0</v>
      </c>
      <c r="CS381" s="23">
        <f t="shared" si="31"/>
        <v>0</v>
      </c>
      <c r="CU381" s="19">
        <f>CS381-('BalanceSheet 15-8-19'!CS381-'BalanceSheet 15-8-19'!CV381-'BalanceSheet 15-8-19'!CW381)</f>
        <v>0</v>
      </c>
      <c r="CW381" s="132">
        <f t="shared" si="32"/>
        <v>0</v>
      </c>
      <c r="CZ381" s="148">
        <f>HLOOKUP(A381,CJE!$I$5:$TV$2054,2050, FALSE)</f>
        <v>0</v>
      </c>
      <c r="DB381" s="148">
        <f t="shared" si="33"/>
        <v>0</v>
      </c>
    </row>
    <row r="382" spans="1:106" x14ac:dyDescent="0.2">
      <c r="A382" s="4" t="str">
        <f>'BalanceSheet 15-8-19'!A382</f>
        <v>Total - 600-101 - Trade Creditors</v>
      </c>
      <c r="B382" s="3">
        <f>VLOOKUP(A382,'BalanceSheet 15-8-19'!$A$11:$CN$476,2,FALSE)</f>
        <v>0</v>
      </c>
      <c r="C382" s="3">
        <f>VLOOKUP(A382,'BalanceSheet 15-8-19'!$A$11:$CN$476,3,FALSE)</f>
        <v>0</v>
      </c>
      <c r="D382" s="3">
        <f>VLOOKUP(A382,'BalanceSheet 15-8-19'!$A$11:$CN$476,4,FALSE)</f>
        <v>0</v>
      </c>
      <c r="E382" s="3">
        <f>VLOOKUP(A382,'BalanceSheet 15-8-19'!$A$11:$CN$476,5,FALSE)</f>
        <v>0</v>
      </c>
      <c r="F382" s="3">
        <f>VLOOKUP(A382,'BalanceSheet 15-8-19'!$A$11:$CN$476,6,FALSE)</f>
        <v>0</v>
      </c>
      <c r="G382" s="3">
        <f>VLOOKUP(A382,'BalanceSheet 15-8-19'!$A$11:$CN$476,7,FALSE)</f>
        <v>0</v>
      </c>
      <c r="H382" s="3">
        <f>VLOOKUP(A382,'BalanceSheet 15-8-19'!$A$11:$CN$476,8,FALSE)</f>
        <v>0</v>
      </c>
      <c r="I382" s="3">
        <f>VLOOKUP(A382,'BalanceSheet 15-8-19'!$A$11:$CN$476,9,FALSE)</f>
        <v>0</v>
      </c>
      <c r="J382" s="3"/>
      <c r="K382" s="3">
        <f>VLOOKUP(A382,'BalanceSheet 15-8-19'!$A$11:$CN$476,11,FALSE)</f>
        <v>0</v>
      </c>
      <c r="L382" s="3">
        <f>VLOOKUP(A382,'BalanceSheet 15-8-19'!$A$11:$CN$476,12,FALSE)</f>
        <v>0</v>
      </c>
      <c r="M382" s="3">
        <f>VLOOKUP(A382,'BalanceSheet 15-8-19'!$A$11:$CN$476,13,FALSE)</f>
        <v>0</v>
      </c>
      <c r="N382" s="3">
        <f>VLOOKUP(A382,'BalanceSheet 15-8-19'!$A$11:$CN$476,14,FALSE)</f>
        <v>0</v>
      </c>
      <c r="O382" s="3">
        <f>VLOOKUP(A382,'BalanceSheet 15-8-19'!$A$11:$CN$476,15,FALSE)</f>
        <v>0</v>
      </c>
      <c r="P382" s="3">
        <f>VLOOKUP(A382,'BalanceSheet 15-8-19'!$A$11:$CN$476,16,FALSE)</f>
        <v>0</v>
      </c>
      <c r="Q382" s="3">
        <f>VLOOKUP(A382,'BalanceSheet 15-8-19'!$A$11:$CN$476,17,FALSE)</f>
        <v>0</v>
      </c>
      <c r="R382" s="3">
        <f>VLOOKUP(A382,'BalanceSheet 15-8-19'!$A$11:$CN$476,18,FALSE)</f>
        <v>0</v>
      </c>
      <c r="S382" s="3">
        <f>VLOOKUP(A382,'BalanceSheet 15-8-19'!$A$11:$CN$476,19,FALSE)</f>
        <v>0</v>
      </c>
      <c r="T382" s="3">
        <f>VLOOKUP(A382,'BalanceSheet 15-8-19'!$A$11:$CN$476,20,FALSE)</f>
        <v>0</v>
      </c>
      <c r="U382" s="3">
        <f>VLOOKUP(A382,'BalanceSheet 15-8-19'!$A$11:$CN$476,21,FALSE)</f>
        <v>0</v>
      </c>
      <c r="V382" s="3">
        <f>VLOOKUP(A382,'BalanceSheet 15-8-19'!$A$11:$CN$476,22,FALSE)</f>
        <v>0</v>
      </c>
      <c r="W382" s="3">
        <f>VLOOKUP(A382,'BalanceSheet 15-8-19'!$A$11:$CN$476,23,FALSE)</f>
        <v>0</v>
      </c>
      <c r="X382" s="3">
        <f>VLOOKUP(A382,'BalanceSheet 15-8-19'!$A$11:$CN$476,24,FALSE)</f>
        <v>0</v>
      </c>
      <c r="Y382" s="3">
        <f>VLOOKUP(A382,'BalanceSheet 15-8-19'!$A$11:$CN$476,25,FALSE)</f>
        <v>0</v>
      </c>
      <c r="Z382" s="3">
        <f>VLOOKUP(A382,'BalanceSheet 15-8-19'!$A$11:$CN$476,26,FALSE)</f>
        <v>0</v>
      </c>
      <c r="AA382" s="3">
        <f>VLOOKUP(A382,'BalanceSheet 15-8-19'!$A$11:$CN$476,27,FALSE)</f>
        <v>0</v>
      </c>
      <c r="AB382" s="3">
        <f>VLOOKUP(A382,'BalanceSheet 15-8-19'!$A$11:$CN$476,28,FALSE)</f>
        <v>0</v>
      </c>
      <c r="AC382" s="3">
        <f>VLOOKUP(A382,'BalanceSheet 15-8-19'!$A$11:$CN$476,29,FALSE)</f>
        <v>0</v>
      </c>
      <c r="AD382" s="3">
        <f>VLOOKUP(A382,'BalanceSheet 15-8-19'!$A$11:$CN$476,30,FALSE)</f>
        <v>0</v>
      </c>
      <c r="AE382" s="3">
        <f>VLOOKUP(A382,'BalanceSheet 15-8-19'!$A$11:$CN$476,31,FALSE)</f>
        <v>0</v>
      </c>
      <c r="AF382" s="3">
        <f>VLOOKUP(A382,'BalanceSheet 15-8-19'!$A$11:$CN$476,32,FALSE)</f>
        <v>0</v>
      </c>
      <c r="AG382" s="3">
        <f>VLOOKUP(A382,'BalanceSheet 15-8-19'!$A$11:$CN$476,33,FALSE)</f>
        <v>0</v>
      </c>
      <c r="AH382" s="3">
        <f>VLOOKUP(A382,'BalanceSheet 15-8-19'!$A$11:$CN$476,34,FALSE)</f>
        <v>0</v>
      </c>
      <c r="AI382" s="3">
        <f>VLOOKUP(A382,'BalanceSheet 15-8-19'!$A$11:$CN$476,35,FALSE)</f>
        <v>0</v>
      </c>
      <c r="AJ382" s="3">
        <f>VLOOKUP(A382,'BalanceSheet 15-8-19'!$A$11:$CN$476,36,FALSE)</f>
        <v>0</v>
      </c>
      <c r="AK382" s="3">
        <f>VLOOKUP(A382,'BalanceSheet 15-8-19'!$A$11:$CN$476,37,FALSE)</f>
        <v>0</v>
      </c>
      <c r="AL382" s="3">
        <f>VLOOKUP(A382,'BalanceSheet 15-8-19'!$A$11:$CN$476,38,FALSE)</f>
        <v>0</v>
      </c>
      <c r="AM382" s="3">
        <f>VLOOKUP(A382,'BalanceSheet 15-8-19'!$A$11:$CN$476,39,FALSE)</f>
        <v>0</v>
      </c>
      <c r="AN382" s="3">
        <f>VLOOKUP(A382,'BalanceSheet 15-8-19'!$A$11:$CN$476,40,FALSE)</f>
        <v>0</v>
      </c>
      <c r="AO382" s="3">
        <f>VLOOKUP(A382,'BalanceSheet 15-8-19'!$A$11:$CN$476,41,FALSE)</f>
        <v>0</v>
      </c>
      <c r="AP382" s="3">
        <f>VLOOKUP(A382,'BalanceSheet 15-8-19'!$A$11:$CN$476,42,FALSE)</f>
        <v>0</v>
      </c>
      <c r="AQ382" s="3">
        <f>VLOOKUP(A382,'BalanceSheet 15-8-19'!$A$11:$CN$476,43,FALSE)</f>
        <v>0</v>
      </c>
      <c r="AR382" s="3">
        <f>VLOOKUP(A382,'BalanceSheet 15-8-19'!$A$11:$CN$476,44,FALSE)</f>
        <v>0</v>
      </c>
      <c r="AS382" s="3">
        <f>VLOOKUP(A382,'BalanceSheet 15-8-19'!$A$11:$CN$476,45,FALSE)</f>
        <v>0</v>
      </c>
      <c r="AT382" s="3">
        <f>VLOOKUP(A382,'BalanceSheet 15-8-19'!$A$11:$CN$476,46,FALSE)</f>
        <v>0</v>
      </c>
      <c r="AU382" s="3">
        <f>VLOOKUP(A382,'BalanceSheet 15-8-19'!$A$11:$CN$476,47,FALSE)</f>
        <v>0</v>
      </c>
      <c r="AV382" s="3">
        <f>VLOOKUP(A382,'BalanceSheet 15-8-19'!$A$11:$CN$476,48,FALSE)</f>
        <v>0</v>
      </c>
      <c r="AW382" s="3">
        <f>VLOOKUP(A382,'BalanceSheet 15-8-19'!$A$11:$CN$476,49,FALSE)</f>
        <v>0</v>
      </c>
      <c r="AX382" s="3">
        <f>VLOOKUP(A382,'BalanceSheet 15-8-19'!$A$11:$CN$476,50,FALSE)</f>
        <v>0</v>
      </c>
      <c r="AY382" s="3">
        <f>VLOOKUP(A382,'BalanceSheet 15-8-19'!$A$11:$CN$476,51,FALSE)</f>
        <v>0</v>
      </c>
      <c r="AZ382" s="3">
        <f>VLOOKUP(A382,'BalanceSheet 15-8-19'!$A$11:$CN$476,52,FALSE)</f>
        <v>0</v>
      </c>
      <c r="BA382" s="3">
        <f>VLOOKUP(A382,'BalanceSheet 15-8-19'!$A$11:$CN$476,53,FALSE)</f>
        <v>0</v>
      </c>
      <c r="BB382" s="3">
        <f>VLOOKUP(A382,'BalanceSheet 15-8-19'!$A$11:$CN$476,54,FALSE)</f>
        <v>0</v>
      </c>
      <c r="BC382" s="3">
        <f>VLOOKUP(A382,'BalanceSheet 15-8-19'!$A$11:$CN$476,55,FALSE)</f>
        <v>0</v>
      </c>
      <c r="BD382" s="3">
        <f>VLOOKUP(A382,'BalanceSheet 15-8-19'!$A$11:$CN$476,56,FALSE)</f>
        <v>0</v>
      </c>
      <c r="BE382" s="3">
        <f>VLOOKUP(A382,'BalanceSheet 15-8-19'!$A$11:$CN$476,57,FALSE)</f>
        <v>0</v>
      </c>
      <c r="BF382" s="3">
        <f>VLOOKUP(A382,'BalanceSheet 15-8-19'!$A$11:$CN$476,58,FALSE)</f>
        <v>0</v>
      </c>
      <c r="BG382" s="12">
        <f>VLOOKUP(A382,'BalanceSheet 15-8-19'!$A$11:$CN$476,59,FALSE)</f>
        <v>0</v>
      </c>
      <c r="BH382" s="3">
        <f>VLOOKUP(A382,'BalanceSheet 15-8-19'!$A$11:$CN$476,60,FALSE)</f>
        <v>0</v>
      </c>
      <c r="BI382" s="3">
        <f>VLOOKUP(A382,'BalanceSheet 15-8-19'!$A$11:$CN$476,61,FALSE)</f>
        <v>0</v>
      </c>
      <c r="BJ382" s="3">
        <f>VLOOKUP(A382,'BalanceSheet 15-8-19'!$A$11:$CN$476,62,FALSE)</f>
        <v>0</v>
      </c>
      <c r="BK382" s="3"/>
      <c r="BL382" s="3">
        <f>VLOOKUP(A382,'BalanceSheet 15-8-19'!$A$11:$CN$476,64,FALSE)</f>
        <v>0</v>
      </c>
      <c r="BM382" s="3">
        <f>VLOOKUP(A382,'BalanceSheet 15-8-19'!$A$11:$CN$476,65,FALSE)</f>
        <v>0</v>
      </c>
      <c r="BN382" s="3">
        <f>VLOOKUP(A382,'BalanceSheet 15-8-19'!$A$11:$CN$476,66,FALSE)</f>
        <v>0</v>
      </c>
      <c r="BO382" s="3">
        <f>VLOOKUP(A382,'BalanceSheet 15-8-19'!$A$11:$CN$476,67,FALSE)</f>
        <v>0</v>
      </c>
      <c r="BP382" s="3">
        <f>VLOOKUP(A382,'BalanceSheet 15-8-19'!$A$11:$CN$476,68,FALSE)</f>
        <v>0</v>
      </c>
      <c r="BQ382" s="3">
        <f>VLOOKUP(A382,'BalanceSheet 15-8-19'!$A$11:$CN$476,69,FALSE)</f>
        <v>0</v>
      </c>
      <c r="BR382" s="3">
        <f>VLOOKUP(A382,'BalanceSheet 15-8-19'!$A$11:$CN$476,70,FALSE)</f>
        <v>0</v>
      </c>
      <c r="BS382" s="3">
        <f>VLOOKUP(A382,'BalanceSheet 15-8-19'!$A$11:$CN$476,71,FALSE)</f>
        <v>0</v>
      </c>
      <c r="BT382" s="3">
        <f>VLOOKUP(A382,'BalanceSheet 15-8-19'!$A$11:$CN$476,72,FALSE)</f>
        <v>0</v>
      </c>
      <c r="BU382" s="3">
        <f>VLOOKUP(A382,'BalanceSheet 15-8-19'!$A$11:$CN$476,73,FALSE)</f>
        <v>0</v>
      </c>
      <c r="BV382" s="3">
        <f>VLOOKUP(A382,'BalanceSheet 15-8-19'!$A$11:$CN$476,74,FALSE)</f>
        <v>0</v>
      </c>
      <c r="BW382" s="3">
        <f>VLOOKUP(A382,'BalanceSheet 15-8-19'!$A$11:$CN$476,75,FALSE)</f>
        <v>0</v>
      </c>
      <c r="BX382" s="3">
        <f>VLOOKUP(A382,'BalanceSheet 15-8-19'!$A$11:$CN$476,76,FALSE)</f>
        <v>0</v>
      </c>
      <c r="BY382" s="3">
        <f>VLOOKUP(A382,'BalanceSheet 15-8-19'!$A$11:$CN$476,77,FALSE)</f>
        <v>0</v>
      </c>
      <c r="BZ382" s="3">
        <f>VLOOKUP(A382,'BalanceSheet 15-8-19'!$A$11:$CN$476,78,FALSE)</f>
        <v>0</v>
      </c>
      <c r="CA382" s="3">
        <f>VLOOKUP(A382,'BalanceSheet 15-8-19'!$A$11:$CN$476,79,FALSE)</f>
        <v>0</v>
      </c>
      <c r="CB382" s="3">
        <f>VLOOKUP(A382,'BalanceSheet 15-8-19'!$A$11:$CN$476,80,FALSE)</f>
        <v>0</v>
      </c>
      <c r="CC382" s="3">
        <f>VLOOKUP(A382,'BalanceSheet 15-8-19'!$A$11:$CN$476,81,FALSE)</f>
        <v>0</v>
      </c>
      <c r="CD382" s="3">
        <f>VLOOKUP(A382,'BalanceSheet 15-8-19'!$A$11:$CN$476,82,FALSE)</f>
        <v>0</v>
      </c>
      <c r="CE382" s="3">
        <f>VLOOKUP(A382,'BalanceSheet 15-8-19'!$A$11:$CN$476,83,FALSE)</f>
        <v>0</v>
      </c>
      <c r="CF382" s="3">
        <f>VLOOKUP(A382,'BalanceSheet 15-8-19'!$A$11:$CN$476,84,FALSE)</f>
        <v>0</v>
      </c>
      <c r="CG382" s="3">
        <f>VLOOKUP(A382,'BalanceSheet 15-8-19'!$A$11:$CN$476,85,FALSE)</f>
        <v>0</v>
      </c>
      <c r="CH382" s="3">
        <f>VLOOKUP(A382,'BalanceSheet 15-8-19'!$A$11:$CN$476,86,FALSE)</f>
        <v>0</v>
      </c>
      <c r="CI382" s="3">
        <f>VLOOKUP(A382,'BalanceSheet 15-8-19'!$A$11:$CN$476,87,FALSE)</f>
        <v>0</v>
      </c>
      <c r="CJ382" s="3">
        <f>VLOOKUP(A382,'BalanceSheet 15-8-19'!$A$11:$CN$476,88,FALSE)</f>
        <v>0</v>
      </c>
      <c r="CK382" s="3">
        <f>VLOOKUP(A382,'BalanceSheet 15-8-19'!$A$11:$CN$476,89,FALSE)</f>
        <v>0</v>
      </c>
      <c r="CL382" s="3">
        <f>VLOOKUP(A382,'BalanceSheet 15-8-19'!$A$11:$CN$476,90,FALSE)</f>
        <v>0</v>
      </c>
      <c r="CM382" s="3">
        <f>VLOOKUP(A382,'BalanceSheet 15-8-19'!$A$11:$CN$476,91,FALSE)</f>
        <v>0</v>
      </c>
      <c r="CN382" s="3">
        <f>VLOOKUP(A382,'BalanceSheet 15-8-19'!$A$11:$CS$476,92,FALSE)</f>
        <v>0</v>
      </c>
      <c r="CO382" s="3">
        <f>VLOOKUP(A382,'BalanceSheet 15-8-19'!$A$11:$CS$476,93,FALSE)</f>
        <v>0</v>
      </c>
      <c r="CP382" s="3">
        <f>VLOOKUP(A382,'BalanceSheet 15-8-19'!$A$11:$CS$476,94,FALSE)</f>
        <v>0</v>
      </c>
      <c r="CQ382" s="3">
        <f>VLOOKUP(A382,'BalanceSheet 15-8-19'!$A$11:$CS$476,95,FALSE)</f>
        <v>0</v>
      </c>
      <c r="CR382" s="3">
        <f>VLOOKUP(A382,'BalanceSheet 15-8-19'!$A$11:$CS$476,96,FALSE)</f>
        <v>0</v>
      </c>
      <c r="CS382" s="3">
        <f t="shared" si="31"/>
        <v>0</v>
      </c>
      <c r="CU382" s="19">
        <f>CS382-('BalanceSheet 15-8-19'!CS382-'BalanceSheet 15-8-19'!CV382-'BalanceSheet 15-8-19'!CW382)</f>
        <v>0</v>
      </c>
      <c r="CW382" s="132">
        <f t="shared" si="32"/>
        <v>0</v>
      </c>
      <c r="CZ382" s="148"/>
      <c r="DB382" s="162">
        <f>SUM(DB380:DB381)</f>
        <v>0</v>
      </c>
    </row>
    <row r="383" spans="1:106" x14ac:dyDescent="0.2">
      <c r="A383" s="3" t="str">
        <f>'BalanceSheet 15-8-19'!A383</f>
        <v>600-102-01 - ACCOUNTS PAYABLE - NON TRADE</v>
      </c>
      <c r="B383" s="23">
        <f>VLOOKUP(A383,'BalanceSheet 15-8-19'!$A$11:$CN$476,2,FALSE)</f>
        <v>0</v>
      </c>
      <c r="C383" s="23">
        <f>VLOOKUP(A383,'BalanceSheet 15-8-19'!$A$11:$CN$476,3,FALSE)</f>
        <v>0</v>
      </c>
      <c r="D383" s="23">
        <f>VLOOKUP(A383,'BalanceSheet 15-8-19'!$A$11:$CN$476,4,FALSE)</f>
        <v>0</v>
      </c>
      <c r="E383" s="23">
        <f>VLOOKUP(A383,'BalanceSheet 15-8-19'!$A$11:$CN$476,5,FALSE)</f>
        <v>0</v>
      </c>
      <c r="F383" s="23">
        <f>VLOOKUP(A383,'BalanceSheet 15-8-19'!$A$11:$CN$476,6,FALSE)</f>
        <v>0</v>
      </c>
      <c r="G383" s="23">
        <f>VLOOKUP(A383,'BalanceSheet 15-8-19'!$A$11:$CN$476,7,FALSE)</f>
        <v>0</v>
      </c>
      <c r="H383" s="23">
        <f>VLOOKUP(A383,'BalanceSheet 15-8-19'!$A$11:$CN$476,8,FALSE)</f>
        <v>0</v>
      </c>
      <c r="I383" s="23">
        <f>VLOOKUP(A383,'BalanceSheet 15-8-19'!$A$11:$CN$476,9,FALSE)</f>
        <v>0</v>
      </c>
      <c r="J383" s="23"/>
      <c r="K383" s="23">
        <f>VLOOKUP(A383,'BalanceSheet 15-8-19'!$A$11:$CN$476,11,FALSE)</f>
        <v>0</v>
      </c>
      <c r="L383" s="23">
        <f>VLOOKUP(A383,'BalanceSheet 15-8-19'!$A$11:$CN$476,12,FALSE)</f>
        <v>0</v>
      </c>
      <c r="M383" s="23">
        <f>VLOOKUP(A383,'BalanceSheet 15-8-19'!$A$11:$CN$476,13,FALSE)</f>
        <v>0</v>
      </c>
      <c r="N383" s="23">
        <f>VLOOKUP(A383,'BalanceSheet 15-8-19'!$A$11:$CN$476,14,FALSE)</f>
        <v>0</v>
      </c>
      <c r="O383" s="23">
        <f>VLOOKUP(A383,'BalanceSheet 15-8-19'!$A$11:$CN$476,15,FALSE)</f>
        <v>0</v>
      </c>
      <c r="P383" s="23">
        <f>VLOOKUP(A383,'BalanceSheet 15-8-19'!$A$11:$CN$476,16,FALSE)</f>
        <v>0</v>
      </c>
      <c r="Q383" s="23">
        <f>VLOOKUP(A383,'BalanceSheet 15-8-19'!$A$11:$CN$476,17,FALSE)</f>
        <v>0</v>
      </c>
      <c r="R383" s="23">
        <f>VLOOKUP(A383,'BalanceSheet 15-8-19'!$A$11:$CN$476,18,FALSE)</f>
        <v>0</v>
      </c>
      <c r="S383" s="23">
        <f>VLOOKUP(A383,'BalanceSheet 15-8-19'!$A$11:$CN$476,19,FALSE)</f>
        <v>0</v>
      </c>
      <c r="T383" s="23">
        <f>VLOOKUP(A383,'BalanceSheet 15-8-19'!$A$11:$CN$476,20,FALSE)</f>
        <v>0</v>
      </c>
      <c r="U383" s="23">
        <f>VLOOKUP(A383,'BalanceSheet 15-8-19'!$A$11:$CN$476,21,FALSE)</f>
        <v>0</v>
      </c>
      <c r="V383" s="23">
        <f>VLOOKUP(A383,'BalanceSheet 15-8-19'!$A$11:$CN$476,22,FALSE)</f>
        <v>0</v>
      </c>
      <c r="W383" s="23">
        <f>VLOOKUP(A383,'BalanceSheet 15-8-19'!$A$11:$CN$476,23,FALSE)</f>
        <v>0</v>
      </c>
      <c r="X383" s="23">
        <f>VLOOKUP(A383,'BalanceSheet 15-8-19'!$A$11:$CN$476,24,FALSE)</f>
        <v>0</v>
      </c>
      <c r="Y383" s="23">
        <f>VLOOKUP(A383,'BalanceSheet 15-8-19'!$A$11:$CN$476,25,FALSE)</f>
        <v>0</v>
      </c>
      <c r="Z383" s="23">
        <f>VLOOKUP(A383,'BalanceSheet 15-8-19'!$A$11:$CN$476,26,FALSE)</f>
        <v>0</v>
      </c>
      <c r="AA383" s="23">
        <f>VLOOKUP(A383,'BalanceSheet 15-8-19'!$A$11:$CN$476,27,FALSE)</f>
        <v>0</v>
      </c>
      <c r="AB383" s="23">
        <f>VLOOKUP(A383,'BalanceSheet 15-8-19'!$A$11:$CN$476,28,FALSE)</f>
        <v>0</v>
      </c>
      <c r="AC383" s="23">
        <f>VLOOKUP(A383,'BalanceSheet 15-8-19'!$A$11:$CN$476,29,FALSE)</f>
        <v>0</v>
      </c>
      <c r="AD383" s="23">
        <f>VLOOKUP(A383,'BalanceSheet 15-8-19'!$A$11:$CN$476,30,FALSE)</f>
        <v>0</v>
      </c>
      <c r="AE383" s="23">
        <f>VLOOKUP(A383,'BalanceSheet 15-8-19'!$A$11:$CN$476,31,FALSE)</f>
        <v>0</v>
      </c>
      <c r="AF383" s="23">
        <f>VLOOKUP(A383,'BalanceSheet 15-8-19'!$A$11:$CN$476,32,FALSE)</f>
        <v>0</v>
      </c>
      <c r="AG383" s="23">
        <f>VLOOKUP(A383,'BalanceSheet 15-8-19'!$A$11:$CN$476,33,FALSE)</f>
        <v>0</v>
      </c>
      <c r="AH383" s="23">
        <f>VLOOKUP(A383,'BalanceSheet 15-8-19'!$A$11:$CN$476,34,FALSE)</f>
        <v>0</v>
      </c>
      <c r="AI383" s="23">
        <f>VLOOKUP(A383,'BalanceSheet 15-8-19'!$A$11:$CN$476,35,FALSE)</f>
        <v>0</v>
      </c>
      <c r="AJ383" s="23">
        <f>VLOOKUP(A383,'BalanceSheet 15-8-19'!$A$11:$CN$476,36,FALSE)</f>
        <v>0</v>
      </c>
      <c r="AK383" s="23">
        <f>VLOOKUP(A383,'BalanceSheet 15-8-19'!$A$11:$CN$476,37,FALSE)</f>
        <v>0</v>
      </c>
      <c r="AL383" s="23">
        <f>VLOOKUP(A383,'BalanceSheet 15-8-19'!$A$11:$CN$476,38,FALSE)</f>
        <v>0</v>
      </c>
      <c r="AM383" s="23">
        <f>VLOOKUP(A383,'BalanceSheet 15-8-19'!$A$11:$CN$476,39,FALSE)</f>
        <v>0</v>
      </c>
      <c r="AN383" s="23">
        <f>VLOOKUP(A383,'BalanceSheet 15-8-19'!$A$11:$CN$476,40,FALSE)</f>
        <v>0</v>
      </c>
      <c r="AO383" s="23">
        <f>VLOOKUP(A383,'BalanceSheet 15-8-19'!$A$11:$CN$476,41,FALSE)</f>
        <v>0</v>
      </c>
      <c r="AP383" s="23">
        <f>VLOOKUP(A383,'BalanceSheet 15-8-19'!$A$11:$CN$476,42,FALSE)</f>
        <v>0</v>
      </c>
      <c r="AQ383" s="23">
        <f>VLOOKUP(A383,'BalanceSheet 15-8-19'!$A$11:$CN$476,43,FALSE)</f>
        <v>0</v>
      </c>
      <c r="AR383" s="23">
        <f>VLOOKUP(A383,'BalanceSheet 15-8-19'!$A$11:$CN$476,44,FALSE)</f>
        <v>0</v>
      </c>
      <c r="AS383" s="23">
        <f>VLOOKUP(A383,'BalanceSheet 15-8-19'!$A$11:$CN$476,45,FALSE)</f>
        <v>0</v>
      </c>
      <c r="AT383" s="23">
        <f>VLOOKUP(A383,'BalanceSheet 15-8-19'!$A$11:$CN$476,46,FALSE)</f>
        <v>0</v>
      </c>
      <c r="AU383" s="23">
        <f>VLOOKUP(A383,'BalanceSheet 15-8-19'!$A$11:$CN$476,47,FALSE)</f>
        <v>0</v>
      </c>
      <c r="AV383" s="23">
        <f>VLOOKUP(A383,'BalanceSheet 15-8-19'!$A$11:$CN$476,48,FALSE)</f>
        <v>0</v>
      </c>
      <c r="AW383" s="23">
        <f>VLOOKUP(A383,'BalanceSheet 15-8-19'!$A$11:$CN$476,49,FALSE)</f>
        <v>0</v>
      </c>
      <c r="AX383" s="23">
        <f>VLOOKUP(A383,'BalanceSheet 15-8-19'!$A$11:$CN$476,50,FALSE)</f>
        <v>0</v>
      </c>
      <c r="AY383" s="23">
        <f>VLOOKUP(A383,'BalanceSheet 15-8-19'!$A$11:$CN$476,51,FALSE)</f>
        <v>0</v>
      </c>
      <c r="AZ383" s="23">
        <f>VLOOKUP(A383,'BalanceSheet 15-8-19'!$A$11:$CN$476,52,FALSE)</f>
        <v>0</v>
      </c>
      <c r="BA383" s="23">
        <f>VLOOKUP(A383,'BalanceSheet 15-8-19'!$A$11:$CN$476,53,FALSE)</f>
        <v>0</v>
      </c>
      <c r="BB383" s="23">
        <f>VLOOKUP(A383,'BalanceSheet 15-8-19'!$A$11:$CN$476,54,FALSE)</f>
        <v>0</v>
      </c>
      <c r="BC383" s="23">
        <f>VLOOKUP(A383,'BalanceSheet 15-8-19'!$A$11:$CN$476,55,FALSE)</f>
        <v>0</v>
      </c>
      <c r="BD383" s="23">
        <f>VLOOKUP(A383,'BalanceSheet 15-8-19'!$A$11:$CN$476,56,FALSE)</f>
        <v>0</v>
      </c>
      <c r="BE383" s="23">
        <f>VLOOKUP(A383,'BalanceSheet 15-8-19'!$A$11:$CN$476,57,FALSE)</f>
        <v>0</v>
      </c>
      <c r="BF383" s="23">
        <f>VLOOKUP(A383,'BalanceSheet 15-8-19'!$A$11:$CN$476,58,FALSE)</f>
        <v>0</v>
      </c>
      <c r="BG383" s="104">
        <f>VLOOKUP(A383,'BalanceSheet 15-8-19'!$A$11:$CN$476,59,FALSE)</f>
        <v>0</v>
      </c>
      <c r="BH383" s="23">
        <f>VLOOKUP(A383,'BalanceSheet 15-8-19'!$A$11:$CN$476,60,FALSE)</f>
        <v>0</v>
      </c>
      <c r="BI383" s="23">
        <f>VLOOKUP(A383,'BalanceSheet 15-8-19'!$A$11:$CN$476,61,FALSE)</f>
        <v>0</v>
      </c>
      <c r="BJ383" s="23">
        <f>VLOOKUP(A383,'BalanceSheet 15-8-19'!$A$11:$CN$476,62,FALSE)</f>
        <v>0</v>
      </c>
      <c r="BK383" s="23"/>
      <c r="BL383" s="23">
        <f>VLOOKUP(A383,'BalanceSheet 15-8-19'!$A$11:$CN$476,64,FALSE)</f>
        <v>0</v>
      </c>
      <c r="BM383" s="23">
        <f>VLOOKUP(A383,'BalanceSheet 15-8-19'!$A$11:$CN$476,65,FALSE)</f>
        <v>0</v>
      </c>
      <c r="BN383" s="23">
        <f>VLOOKUP(A383,'BalanceSheet 15-8-19'!$A$11:$CN$476,66,FALSE)</f>
        <v>0</v>
      </c>
      <c r="BO383" s="23">
        <f>VLOOKUP(A383,'BalanceSheet 15-8-19'!$A$11:$CN$476,67,FALSE)</f>
        <v>0</v>
      </c>
      <c r="BP383" s="23">
        <f>VLOOKUP(A383,'BalanceSheet 15-8-19'!$A$11:$CN$476,68,FALSE)</f>
        <v>0</v>
      </c>
      <c r="BQ383" s="23">
        <f>VLOOKUP(A383,'BalanceSheet 15-8-19'!$A$11:$CN$476,69,FALSE)</f>
        <v>0</v>
      </c>
      <c r="BR383" s="23">
        <f>VLOOKUP(A383,'BalanceSheet 15-8-19'!$A$11:$CN$476,70,FALSE)</f>
        <v>0</v>
      </c>
      <c r="BS383" s="23">
        <f>VLOOKUP(A383,'BalanceSheet 15-8-19'!$A$11:$CN$476,71,FALSE)</f>
        <v>0</v>
      </c>
      <c r="BT383" s="23">
        <f>VLOOKUP(A383,'BalanceSheet 15-8-19'!$A$11:$CN$476,72,FALSE)</f>
        <v>0</v>
      </c>
      <c r="BU383" s="23">
        <f>VLOOKUP(A383,'BalanceSheet 15-8-19'!$A$11:$CN$476,73,FALSE)</f>
        <v>0</v>
      </c>
      <c r="BV383" s="23">
        <f>VLOOKUP(A383,'BalanceSheet 15-8-19'!$A$11:$CN$476,74,FALSE)</f>
        <v>0</v>
      </c>
      <c r="BW383" s="23">
        <f>VLOOKUP(A383,'BalanceSheet 15-8-19'!$A$11:$CN$476,75,FALSE)</f>
        <v>0</v>
      </c>
      <c r="BX383" s="23">
        <f>VLOOKUP(A383,'BalanceSheet 15-8-19'!$A$11:$CN$476,76,FALSE)</f>
        <v>0</v>
      </c>
      <c r="BY383" s="23">
        <f>VLOOKUP(A383,'BalanceSheet 15-8-19'!$A$11:$CN$476,77,FALSE)</f>
        <v>0</v>
      </c>
      <c r="BZ383" s="23">
        <f>VLOOKUP(A383,'BalanceSheet 15-8-19'!$A$11:$CN$476,78,FALSE)</f>
        <v>0</v>
      </c>
      <c r="CA383" s="23">
        <f>VLOOKUP(A383,'BalanceSheet 15-8-19'!$A$11:$CN$476,79,FALSE)</f>
        <v>0</v>
      </c>
      <c r="CB383" s="23">
        <f>VLOOKUP(A383,'BalanceSheet 15-8-19'!$A$11:$CN$476,80,FALSE)</f>
        <v>0</v>
      </c>
      <c r="CC383" s="23">
        <f>VLOOKUP(A383,'BalanceSheet 15-8-19'!$A$11:$CN$476,81,FALSE)</f>
        <v>0</v>
      </c>
      <c r="CD383" s="23">
        <f>VLOOKUP(A383,'BalanceSheet 15-8-19'!$A$11:$CN$476,82,FALSE)</f>
        <v>0</v>
      </c>
      <c r="CE383" s="23">
        <f>VLOOKUP(A383,'BalanceSheet 15-8-19'!$A$11:$CN$476,83,FALSE)</f>
        <v>0</v>
      </c>
      <c r="CF383" s="23">
        <f>VLOOKUP(A383,'BalanceSheet 15-8-19'!$A$11:$CN$476,84,FALSE)</f>
        <v>0</v>
      </c>
      <c r="CG383" s="23">
        <f>VLOOKUP(A383,'BalanceSheet 15-8-19'!$A$11:$CN$476,85,FALSE)</f>
        <v>0</v>
      </c>
      <c r="CH383" s="23">
        <f>VLOOKUP(A383,'BalanceSheet 15-8-19'!$A$11:$CN$476,86,FALSE)</f>
        <v>0</v>
      </c>
      <c r="CI383" s="23">
        <f>VLOOKUP(A383,'BalanceSheet 15-8-19'!$A$11:$CN$476,87,FALSE)</f>
        <v>0</v>
      </c>
      <c r="CJ383" s="23">
        <f>VLOOKUP(A383,'BalanceSheet 15-8-19'!$A$11:$CN$476,88,FALSE)</f>
        <v>0</v>
      </c>
      <c r="CK383" s="23">
        <f>VLOOKUP(A383,'BalanceSheet 15-8-19'!$A$11:$CN$476,89,FALSE)</f>
        <v>0</v>
      </c>
      <c r="CL383" s="23">
        <f>VLOOKUP(A383,'BalanceSheet 15-8-19'!$A$11:$CN$476,90,FALSE)</f>
        <v>0</v>
      </c>
      <c r="CM383" s="23">
        <f>VLOOKUP(A383,'BalanceSheet 15-8-19'!$A$11:$CN$476,91,FALSE)</f>
        <v>0</v>
      </c>
      <c r="CN383" s="23">
        <f>VLOOKUP(A383,'BalanceSheet 15-8-19'!$A$11:$CS$476,92,FALSE)</f>
        <v>0</v>
      </c>
      <c r="CO383" s="23">
        <f>VLOOKUP(A383,'BalanceSheet 15-8-19'!$A$11:$CS$476,93,FALSE)</f>
        <v>0</v>
      </c>
      <c r="CP383" s="23">
        <f>VLOOKUP(A383,'BalanceSheet 15-8-19'!$A$11:$CS$476,94,FALSE)</f>
        <v>0</v>
      </c>
      <c r="CQ383" s="23">
        <f>VLOOKUP(A383,'BalanceSheet 15-8-19'!$A$11:$CS$476,95,FALSE)</f>
        <v>0</v>
      </c>
      <c r="CR383" s="23">
        <f>VLOOKUP(A383,'BalanceSheet 15-8-19'!$A$11:$CS$476,96,FALSE)</f>
        <v>0</v>
      </c>
      <c r="CS383" s="23">
        <f t="shared" si="31"/>
        <v>0</v>
      </c>
      <c r="CU383" s="19">
        <f>CS383-('BalanceSheet 15-8-19'!CS383-'BalanceSheet 15-8-19'!CV383-'BalanceSheet 15-8-19'!CW383)</f>
        <v>0</v>
      </c>
      <c r="CW383" s="132">
        <f t="shared" si="32"/>
        <v>0</v>
      </c>
      <c r="CZ383" s="148">
        <f>HLOOKUP(A383,CJE!$I$5:$TV$2054,2050, FALSE)</f>
        <v>0</v>
      </c>
      <c r="DB383" s="148">
        <f t="shared" si="33"/>
        <v>0</v>
      </c>
    </row>
    <row r="384" spans="1:106" x14ac:dyDescent="0.2">
      <c r="A384" s="4" t="str">
        <f>'BalanceSheet 15-8-19'!A384</f>
        <v>Total Accounts Payable</v>
      </c>
      <c r="B384" s="23">
        <f>VLOOKUP(A384,'BalanceSheet 15-8-19'!$A$11:$CN$476,2,FALSE)</f>
        <v>0</v>
      </c>
      <c r="C384" s="23">
        <f>VLOOKUP(A384,'BalanceSheet 15-8-19'!$A$11:$CN$476,3,FALSE)</f>
        <v>0</v>
      </c>
      <c r="D384" s="23">
        <f>VLOOKUP(A384,'BalanceSheet 15-8-19'!$A$11:$CN$476,4,FALSE)</f>
        <v>0</v>
      </c>
      <c r="E384" s="23">
        <f>VLOOKUP(A384,'BalanceSheet 15-8-19'!$A$11:$CN$476,5,FALSE)</f>
        <v>0</v>
      </c>
      <c r="F384" s="23">
        <f>VLOOKUP(A384,'BalanceSheet 15-8-19'!$A$11:$CN$476,6,FALSE)</f>
        <v>0</v>
      </c>
      <c r="G384" s="23">
        <f>VLOOKUP(A384,'BalanceSheet 15-8-19'!$A$11:$CN$476,7,FALSE)</f>
        <v>0</v>
      </c>
      <c r="H384" s="23">
        <f>VLOOKUP(A384,'BalanceSheet 15-8-19'!$A$11:$CN$476,8,FALSE)</f>
        <v>0</v>
      </c>
      <c r="I384" s="23">
        <f>VLOOKUP(A384,'BalanceSheet 15-8-19'!$A$11:$CN$476,9,FALSE)</f>
        <v>0</v>
      </c>
      <c r="J384" s="23"/>
      <c r="K384" s="23">
        <f>VLOOKUP(A384,'BalanceSheet 15-8-19'!$A$11:$CN$476,11,FALSE)</f>
        <v>0</v>
      </c>
      <c r="L384" s="23">
        <f>VLOOKUP(A384,'BalanceSheet 15-8-19'!$A$11:$CN$476,12,FALSE)</f>
        <v>0</v>
      </c>
      <c r="M384" s="23">
        <f>VLOOKUP(A384,'BalanceSheet 15-8-19'!$A$11:$CN$476,13,FALSE)</f>
        <v>0</v>
      </c>
      <c r="N384" s="23">
        <f>VLOOKUP(A384,'BalanceSheet 15-8-19'!$A$11:$CN$476,14,FALSE)</f>
        <v>0</v>
      </c>
      <c r="O384" s="23">
        <f>VLOOKUP(A384,'BalanceSheet 15-8-19'!$A$11:$CN$476,15,FALSE)</f>
        <v>0</v>
      </c>
      <c r="P384" s="23">
        <f>VLOOKUP(A384,'BalanceSheet 15-8-19'!$A$11:$CN$476,16,FALSE)</f>
        <v>0</v>
      </c>
      <c r="Q384" s="23">
        <f>VLOOKUP(A384,'BalanceSheet 15-8-19'!$A$11:$CN$476,17,FALSE)</f>
        <v>0</v>
      </c>
      <c r="R384" s="23">
        <f>VLOOKUP(A384,'BalanceSheet 15-8-19'!$A$11:$CN$476,18,FALSE)</f>
        <v>0</v>
      </c>
      <c r="S384" s="23">
        <f>VLOOKUP(A384,'BalanceSheet 15-8-19'!$A$11:$CN$476,19,FALSE)</f>
        <v>0</v>
      </c>
      <c r="T384" s="23">
        <f>VLOOKUP(A384,'BalanceSheet 15-8-19'!$A$11:$CN$476,20,FALSE)</f>
        <v>0</v>
      </c>
      <c r="U384" s="23">
        <f>VLOOKUP(A384,'BalanceSheet 15-8-19'!$A$11:$CN$476,21,FALSE)</f>
        <v>0</v>
      </c>
      <c r="V384" s="23">
        <f>VLOOKUP(A384,'BalanceSheet 15-8-19'!$A$11:$CN$476,22,FALSE)</f>
        <v>0</v>
      </c>
      <c r="W384" s="23">
        <f>VLOOKUP(A384,'BalanceSheet 15-8-19'!$A$11:$CN$476,23,FALSE)</f>
        <v>0</v>
      </c>
      <c r="X384" s="23">
        <f>VLOOKUP(A384,'BalanceSheet 15-8-19'!$A$11:$CN$476,24,FALSE)</f>
        <v>0</v>
      </c>
      <c r="Y384" s="23">
        <f>VLOOKUP(A384,'BalanceSheet 15-8-19'!$A$11:$CN$476,25,FALSE)</f>
        <v>0</v>
      </c>
      <c r="Z384" s="23">
        <f>VLOOKUP(A384,'BalanceSheet 15-8-19'!$A$11:$CN$476,26,FALSE)</f>
        <v>0</v>
      </c>
      <c r="AA384" s="23">
        <f>VLOOKUP(A384,'BalanceSheet 15-8-19'!$A$11:$CN$476,27,FALSE)</f>
        <v>0</v>
      </c>
      <c r="AB384" s="23">
        <f>VLOOKUP(A384,'BalanceSheet 15-8-19'!$A$11:$CN$476,28,FALSE)</f>
        <v>0</v>
      </c>
      <c r="AC384" s="23">
        <f>VLOOKUP(A384,'BalanceSheet 15-8-19'!$A$11:$CN$476,29,FALSE)</f>
        <v>0</v>
      </c>
      <c r="AD384" s="23">
        <f>VLOOKUP(A384,'BalanceSheet 15-8-19'!$A$11:$CN$476,30,FALSE)</f>
        <v>0</v>
      </c>
      <c r="AE384" s="23">
        <f>VLOOKUP(A384,'BalanceSheet 15-8-19'!$A$11:$CN$476,31,FALSE)</f>
        <v>0</v>
      </c>
      <c r="AF384" s="23">
        <f>VLOOKUP(A384,'BalanceSheet 15-8-19'!$A$11:$CN$476,32,FALSE)</f>
        <v>0</v>
      </c>
      <c r="AG384" s="23">
        <f>VLOOKUP(A384,'BalanceSheet 15-8-19'!$A$11:$CN$476,33,FALSE)</f>
        <v>0</v>
      </c>
      <c r="AH384" s="23">
        <f>VLOOKUP(A384,'BalanceSheet 15-8-19'!$A$11:$CN$476,34,FALSE)</f>
        <v>0</v>
      </c>
      <c r="AI384" s="23">
        <f>VLOOKUP(A384,'BalanceSheet 15-8-19'!$A$11:$CN$476,35,FALSE)</f>
        <v>0</v>
      </c>
      <c r="AJ384" s="23">
        <f>VLOOKUP(A384,'BalanceSheet 15-8-19'!$A$11:$CN$476,36,FALSE)</f>
        <v>0</v>
      </c>
      <c r="AK384" s="23">
        <f>VLOOKUP(A384,'BalanceSheet 15-8-19'!$A$11:$CN$476,37,FALSE)</f>
        <v>0</v>
      </c>
      <c r="AL384" s="23">
        <f>VLOOKUP(A384,'BalanceSheet 15-8-19'!$A$11:$CN$476,38,FALSE)</f>
        <v>0</v>
      </c>
      <c r="AM384" s="23">
        <f>VLOOKUP(A384,'BalanceSheet 15-8-19'!$A$11:$CN$476,39,FALSE)</f>
        <v>0</v>
      </c>
      <c r="AN384" s="23">
        <f>VLOOKUP(A384,'BalanceSheet 15-8-19'!$A$11:$CN$476,40,FALSE)</f>
        <v>0</v>
      </c>
      <c r="AO384" s="23">
        <f>VLOOKUP(A384,'BalanceSheet 15-8-19'!$A$11:$CN$476,41,FALSE)</f>
        <v>0</v>
      </c>
      <c r="AP384" s="23">
        <f>VLOOKUP(A384,'BalanceSheet 15-8-19'!$A$11:$CN$476,42,FALSE)</f>
        <v>0</v>
      </c>
      <c r="AQ384" s="23">
        <f>VLOOKUP(A384,'BalanceSheet 15-8-19'!$A$11:$CN$476,43,FALSE)</f>
        <v>0</v>
      </c>
      <c r="AR384" s="23">
        <f>VLOOKUP(A384,'BalanceSheet 15-8-19'!$A$11:$CN$476,44,FALSE)</f>
        <v>0</v>
      </c>
      <c r="AS384" s="23">
        <f>VLOOKUP(A384,'BalanceSheet 15-8-19'!$A$11:$CN$476,45,FALSE)</f>
        <v>0</v>
      </c>
      <c r="AT384" s="23">
        <f>VLOOKUP(A384,'BalanceSheet 15-8-19'!$A$11:$CN$476,46,FALSE)</f>
        <v>0</v>
      </c>
      <c r="AU384" s="23">
        <f>VLOOKUP(A384,'BalanceSheet 15-8-19'!$A$11:$CN$476,47,FALSE)</f>
        <v>0</v>
      </c>
      <c r="AV384" s="23">
        <f>VLOOKUP(A384,'BalanceSheet 15-8-19'!$A$11:$CN$476,48,FALSE)</f>
        <v>0</v>
      </c>
      <c r="AW384" s="23">
        <f>VLOOKUP(A384,'BalanceSheet 15-8-19'!$A$11:$CN$476,49,FALSE)</f>
        <v>0</v>
      </c>
      <c r="AX384" s="23">
        <f>VLOOKUP(A384,'BalanceSheet 15-8-19'!$A$11:$CN$476,50,FALSE)</f>
        <v>0</v>
      </c>
      <c r="AY384" s="23">
        <f>VLOOKUP(A384,'BalanceSheet 15-8-19'!$A$11:$CN$476,51,FALSE)</f>
        <v>0</v>
      </c>
      <c r="AZ384" s="23">
        <f>VLOOKUP(A384,'BalanceSheet 15-8-19'!$A$11:$CN$476,52,FALSE)</f>
        <v>0</v>
      </c>
      <c r="BA384" s="23">
        <f>VLOOKUP(A384,'BalanceSheet 15-8-19'!$A$11:$CN$476,53,FALSE)</f>
        <v>0</v>
      </c>
      <c r="BB384" s="23">
        <f>VLOOKUP(A384,'BalanceSheet 15-8-19'!$A$11:$CN$476,54,FALSE)</f>
        <v>0</v>
      </c>
      <c r="BC384" s="23">
        <f>VLOOKUP(A384,'BalanceSheet 15-8-19'!$A$11:$CN$476,55,FALSE)</f>
        <v>0</v>
      </c>
      <c r="BD384" s="23">
        <f>VLOOKUP(A384,'BalanceSheet 15-8-19'!$A$11:$CN$476,56,FALSE)</f>
        <v>0</v>
      </c>
      <c r="BE384" s="23">
        <f>VLOOKUP(A384,'BalanceSheet 15-8-19'!$A$11:$CN$476,57,FALSE)</f>
        <v>0</v>
      </c>
      <c r="BF384" s="23">
        <f>VLOOKUP(A384,'BalanceSheet 15-8-19'!$A$11:$CN$476,58,FALSE)</f>
        <v>0</v>
      </c>
      <c r="BG384" s="104">
        <f>VLOOKUP(A384,'BalanceSheet 15-8-19'!$A$11:$CN$476,59,FALSE)</f>
        <v>0</v>
      </c>
      <c r="BH384" s="23">
        <f>VLOOKUP(A384,'BalanceSheet 15-8-19'!$A$11:$CN$476,60,FALSE)</f>
        <v>0</v>
      </c>
      <c r="BI384" s="23">
        <f>VLOOKUP(A384,'BalanceSheet 15-8-19'!$A$11:$CN$476,61,FALSE)</f>
        <v>0</v>
      </c>
      <c r="BJ384" s="23">
        <f>VLOOKUP(A384,'BalanceSheet 15-8-19'!$A$11:$CN$476,62,FALSE)</f>
        <v>0</v>
      </c>
      <c r="BK384" s="23"/>
      <c r="BL384" s="23">
        <f>VLOOKUP(A384,'BalanceSheet 15-8-19'!$A$11:$CN$476,64,FALSE)</f>
        <v>0</v>
      </c>
      <c r="BM384" s="23">
        <f>VLOOKUP(A384,'BalanceSheet 15-8-19'!$A$11:$CN$476,65,FALSE)</f>
        <v>0</v>
      </c>
      <c r="BN384" s="23">
        <f>VLOOKUP(A384,'BalanceSheet 15-8-19'!$A$11:$CN$476,66,FALSE)</f>
        <v>0</v>
      </c>
      <c r="BO384" s="23">
        <f>VLOOKUP(A384,'BalanceSheet 15-8-19'!$A$11:$CN$476,67,FALSE)</f>
        <v>0</v>
      </c>
      <c r="BP384" s="23">
        <f>VLOOKUP(A384,'BalanceSheet 15-8-19'!$A$11:$CN$476,68,FALSE)</f>
        <v>0</v>
      </c>
      <c r="BQ384" s="23">
        <f>VLOOKUP(A384,'BalanceSheet 15-8-19'!$A$11:$CN$476,69,FALSE)</f>
        <v>0</v>
      </c>
      <c r="BR384" s="23">
        <f>VLOOKUP(A384,'BalanceSheet 15-8-19'!$A$11:$CN$476,70,FALSE)</f>
        <v>0</v>
      </c>
      <c r="BS384" s="23">
        <f>VLOOKUP(A384,'BalanceSheet 15-8-19'!$A$11:$CN$476,71,FALSE)</f>
        <v>0</v>
      </c>
      <c r="BT384" s="23">
        <f>VLOOKUP(A384,'BalanceSheet 15-8-19'!$A$11:$CN$476,72,FALSE)</f>
        <v>0</v>
      </c>
      <c r="BU384" s="23">
        <f>VLOOKUP(A384,'BalanceSheet 15-8-19'!$A$11:$CN$476,73,FALSE)</f>
        <v>0</v>
      </c>
      <c r="BV384" s="23">
        <f>VLOOKUP(A384,'BalanceSheet 15-8-19'!$A$11:$CN$476,74,FALSE)</f>
        <v>0</v>
      </c>
      <c r="BW384" s="23">
        <f>VLOOKUP(A384,'BalanceSheet 15-8-19'!$A$11:$CN$476,75,FALSE)</f>
        <v>0</v>
      </c>
      <c r="BX384" s="23">
        <f>VLOOKUP(A384,'BalanceSheet 15-8-19'!$A$11:$CN$476,76,FALSE)</f>
        <v>0</v>
      </c>
      <c r="BY384" s="23">
        <f>VLOOKUP(A384,'BalanceSheet 15-8-19'!$A$11:$CN$476,77,FALSE)</f>
        <v>0</v>
      </c>
      <c r="BZ384" s="23">
        <f>VLOOKUP(A384,'BalanceSheet 15-8-19'!$A$11:$CN$476,78,FALSE)</f>
        <v>0</v>
      </c>
      <c r="CA384" s="23">
        <f>VLOOKUP(A384,'BalanceSheet 15-8-19'!$A$11:$CN$476,79,FALSE)</f>
        <v>0</v>
      </c>
      <c r="CB384" s="23">
        <f>VLOOKUP(A384,'BalanceSheet 15-8-19'!$A$11:$CN$476,80,FALSE)</f>
        <v>0</v>
      </c>
      <c r="CC384" s="23">
        <f>VLOOKUP(A384,'BalanceSheet 15-8-19'!$A$11:$CN$476,81,FALSE)</f>
        <v>0</v>
      </c>
      <c r="CD384" s="23">
        <f>VLOOKUP(A384,'BalanceSheet 15-8-19'!$A$11:$CN$476,82,FALSE)</f>
        <v>0</v>
      </c>
      <c r="CE384" s="23">
        <f>VLOOKUP(A384,'BalanceSheet 15-8-19'!$A$11:$CN$476,83,FALSE)</f>
        <v>0</v>
      </c>
      <c r="CF384" s="23">
        <f>VLOOKUP(A384,'BalanceSheet 15-8-19'!$A$11:$CN$476,84,FALSE)</f>
        <v>0</v>
      </c>
      <c r="CG384" s="23">
        <f>VLOOKUP(A384,'BalanceSheet 15-8-19'!$A$11:$CN$476,85,FALSE)</f>
        <v>0</v>
      </c>
      <c r="CH384" s="23">
        <f>VLOOKUP(A384,'BalanceSheet 15-8-19'!$A$11:$CN$476,86,FALSE)</f>
        <v>0</v>
      </c>
      <c r="CI384" s="23">
        <f>VLOOKUP(A384,'BalanceSheet 15-8-19'!$A$11:$CN$476,87,FALSE)</f>
        <v>0</v>
      </c>
      <c r="CJ384" s="23">
        <f>VLOOKUP(A384,'BalanceSheet 15-8-19'!$A$11:$CN$476,88,FALSE)</f>
        <v>0</v>
      </c>
      <c r="CK384" s="23">
        <f>VLOOKUP(A384,'BalanceSheet 15-8-19'!$A$11:$CN$476,89,FALSE)</f>
        <v>0</v>
      </c>
      <c r="CL384" s="23">
        <f>VLOOKUP(A384,'BalanceSheet 15-8-19'!$A$11:$CN$476,90,FALSE)</f>
        <v>0</v>
      </c>
      <c r="CM384" s="23">
        <f>VLOOKUP(A384,'BalanceSheet 15-8-19'!$A$11:$CN$476,91,FALSE)</f>
        <v>0</v>
      </c>
      <c r="CN384" s="23">
        <f>VLOOKUP(A384,'BalanceSheet 15-8-19'!$A$11:$CS$476,92,FALSE)</f>
        <v>0</v>
      </c>
      <c r="CO384" s="23">
        <f>VLOOKUP(A384,'BalanceSheet 15-8-19'!$A$11:$CS$476,93,FALSE)</f>
        <v>0</v>
      </c>
      <c r="CP384" s="23">
        <f>VLOOKUP(A384,'BalanceSheet 15-8-19'!$A$11:$CS$476,94,FALSE)</f>
        <v>0</v>
      </c>
      <c r="CQ384" s="23">
        <f>VLOOKUP(A384,'BalanceSheet 15-8-19'!$A$11:$CS$476,95,FALSE)</f>
        <v>0</v>
      </c>
      <c r="CR384" s="23">
        <f>VLOOKUP(A384,'BalanceSheet 15-8-19'!$A$11:$CS$476,96,FALSE)</f>
        <v>0</v>
      </c>
      <c r="CS384" s="23">
        <f t="shared" si="31"/>
        <v>0</v>
      </c>
      <c r="CU384" s="19">
        <f>CS384-('BalanceSheet 15-8-19'!CS384-'BalanceSheet 15-8-19'!CV384-'BalanceSheet 15-8-19'!CW384)</f>
        <v>0</v>
      </c>
      <c r="CW384" s="132">
        <f t="shared" si="32"/>
        <v>0</v>
      </c>
      <c r="CZ384" s="148"/>
      <c r="DB384" s="162">
        <f>SUM(DB382:DB383)</f>
        <v>0</v>
      </c>
    </row>
    <row r="385" spans="1:106" x14ac:dyDescent="0.2">
      <c r="A385" s="12" t="str">
        <f>'BalanceSheet 15-8-19'!A385</f>
        <v>Other Current Liability</v>
      </c>
      <c r="B385" s="3">
        <f>VLOOKUP(A385,'BalanceSheet 15-8-19'!$A$11:$CN$476,2,FALSE)</f>
        <v>0</v>
      </c>
      <c r="C385" s="3">
        <f>VLOOKUP(A385,'BalanceSheet 15-8-19'!$A$11:$CN$476,3,FALSE)</f>
        <v>0</v>
      </c>
      <c r="D385" s="3">
        <f>VLOOKUP(A385,'BalanceSheet 15-8-19'!$A$11:$CN$476,4,FALSE)</f>
        <v>0</v>
      </c>
      <c r="E385" s="3">
        <f>VLOOKUP(A385,'BalanceSheet 15-8-19'!$A$11:$CN$476,5,FALSE)</f>
        <v>0</v>
      </c>
      <c r="F385" s="3">
        <f>VLOOKUP(A385,'BalanceSheet 15-8-19'!$A$11:$CN$476,6,FALSE)</f>
        <v>0</v>
      </c>
      <c r="G385" s="3">
        <f>VLOOKUP(A385,'BalanceSheet 15-8-19'!$A$11:$CN$476,7,FALSE)</f>
        <v>0</v>
      </c>
      <c r="H385" s="3">
        <f>VLOOKUP(A385,'BalanceSheet 15-8-19'!$A$11:$CN$476,8,FALSE)</f>
        <v>0</v>
      </c>
      <c r="I385" s="3">
        <f>VLOOKUP(A385,'BalanceSheet 15-8-19'!$A$11:$CN$476,9,FALSE)</f>
        <v>0</v>
      </c>
      <c r="J385" s="3"/>
      <c r="K385" s="3">
        <f>VLOOKUP(A385,'BalanceSheet 15-8-19'!$A$11:$CN$476,11,FALSE)</f>
        <v>0</v>
      </c>
      <c r="L385" s="3">
        <f>VLOOKUP(A385,'BalanceSheet 15-8-19'!$A$11:$CN$476,12,FALSE)</f>
        <v>0</v>
      </c>
      <c r="M385" s="3">
        <f>VLOOKUP(A385,'BalanceSheet 15-8-19'!$A$11:$CN$476,13,FALSE)</f>
        <v>0</v>
      </c>
      <c r="N385" s="3">
        <f>VLOOKUP(A385,'BalanceSheet 15-8-19'!$A$11:$CN$476,14,FALSE)</f>
        <v>0</v>
      </c>
      <c r="O385" s="3">
        <f>VLOOKUP(A385,'BalanceSheet 15-8-19'!$A$11:$CN$476,15,FALSE)</f>
        <v>0</v>
      </c>
      <c r="P385" s="3">
        <f>VLOOKUP(A385,'BalanceSheet 15-8-19'!$A$11:$CN$476,16,FALSE)</f>
        <v>0</v>
      </c>
      <c r="Q385" s="3">
        <f>VLOOKUP(A385,'BalanceSheet 15-8-19'!$A$11:$CN$476,17,FALSE)</f>
        <v>0</v>
      </c>
      <c r="R385" s="3">
        <f>VLOOKUP(A385,'BalanceSheet 15-8-19'!$A$11:$CN$476,18,FALSE)</f>
        <v>0</v>
      </c>
      <c r="S385" s="3">
        <f>VLOOKUP(A385,'BalanceSheet 15-8-19'!$A$11:$CN$476,19,FALSE)</f>
        <v>0</v>
      </c>
      <c r="T385" s="3">
        <f>VLOOKUP(A385,'BalanceSheet 15-8-19'!$A$11:$CN$476,20,FALSE)</f>
        <v>0</v>
      </c>
      <c r="U385" s="3">
        <f>VLOOKUP(A385,'BalanceSheet 15-8-19'!$A$11:$CN$476,21,FALSE)</f>
        <v>0</v>
      </c>
      <c r="V385" s="3">
        <f>VLOOKUP(A385,'BalanceSheet 15-8-19'!$A$11:$CN$476,22,FALSE)</f>
        <v>0</v>
      </c>
      <c r="W385" s="3">
        <f>VLOOKUP(A385,'BalanceSheet 15-8-19'!$A$11:$CN$476,23,FALSE)</f>
        <v>0</v>
      </c>
      <c r="X385" s="3">
        <f>VLOOKUP(A385,'BalanceSheet 15-8-19'!$A$11:$CN$476,24,FALSE)</f>
        <v>0</v>
      </c>
      <c r="Y385" s="3">
        <f>VLOOKUP(A385,'BalanceSheet 15-8-19'!$A$11:$CN$476,25,FALSE)</f>
        <v>0</v>
      </c>
      <c r="Z385" s="3">
        <f>VLOOKUP(A385,'BalanceSheet 15-8-19'!$A$11:$CN$476,26,FALSE)</f>
        <v>0</v>
      </c>
      <c r="AA385" s="3">
        <f>VLOOKUP(A385,'BalanceSheet 15-8-19'!$A$11:$CN$476,27,FALSE)</f>
        <v>0</v>
      </c>
      <c r="AB385" s="3">
        <f>VLOOKUP(A385,'BalanceSheet 15-8-19'!$A$11:$CN$476,28,FALSE)</f>
        <v>0</v>
      </c>
      <c r="AC385" s="3">
        <f>VLOOKUP(A385,'BalanceSheet 15-8-19'!$A$11:$CN$476,29,FALSE)</f>
        <v>0</v>
      </c>
      <c r="AD385" s="3">
        <f>VLOOKUP(A385,'BalanceSheet 15-8-19'!$A$11:$CN$476,30,FALSE)</f>
        <v>0</v>
      </c>
      <c r="AE385" s="3">
        <f>VLOOKUP(A385,'BalanceSheet 15-8-19'!$A$11:$CN$476,31,FALSE)</f>
        <v>0</v>
      </c>
      <c r="AF385" s="3">
        <f>VLOOKUP(A385,'BalanceSheet 15-8-19'!$A$11:$CN$476,32,FALSE)</f>
        <v>0</v>
      </c>
      <c r="AG385" s="3">
        <f>VLOOKUP(A385,'BalanceSheet 15-8-19'!$A$11:$CN$476,33,FALSE)</f>
        <v>0</v>
      </c>
      <c r="AH385" s="3">
        <f>VLOOKUP(A385,'BalanceSheet 15-8-19'!$A$11:$CN$476,34,FALSE)</f>
        <v>0</v>
      </c>
      <c r="AI385" s="3">
        <f>VLOOKUP(A385,'BalanceSheet 15-8-19'!$A$11:$CN$476,35,FALSE)</f>
        <v>0</v>
      </c>
      <c r="AJ385" s="3">
        <f>VLOOKUP(A385,'BalanceSheet 15-8-19'!$A$11:$CN$476,36,FALSE)</f>
        <v>0</v>
      </c>
      <c r="AK385" s="3">
        <f>VLOOKUP(A385,'BalanceSheet 15-8-19'!$A$11:$CN$476,37,FALSE)</f>
        <v>0</v>
      </c>
      <c r="AL385" s="3">
        <f>VLOOKUP(A385,'BalanceSheet 15-8-19'!$A$11:$CN$476,38,FALSE)</f>
        <v>0</v>
      </c>
      <c r="AM385" s="3">
        <f>VLOOKUP(A385,'BalanceSheet 15-8-19'!$A$11:$CN$476,39,FALSE)</f>
        <v>0</v>
      </c>
      <c r="AN385" s="3">
        <f>VLOOKUP(A385,'BalanceSheet 15-8-19'!$A$11:$CN$476,40,FALSE)</f>
        <v>0</v>
      </c>
      <c r="AO385" s="3">
        <f>VLOOKUP(A385,'BalanceSheet 15-8-19'!$A$11:$CN$476,41,FALSE)</f>
        <v>0</v>
      </c>
      <c r="AP385" s="3">
        <f>VLOOKUP(A385,'BalanceSheet 15-8-19'!$A$11:$CN$476,42,FALSE)</f>
        <v>0</v>
      </c>
      <c r="AQ385" s="3">
        <f>VLOOKUP(A385,'BalanceSheet 15-8-19'!$A$11:$CN$476,43,FALSE)</f>
        <v>0</v>
      </c>
      <c r="AR385" s="3">
        <f>VLOOKUP(A385,'BalanceSheet 15-8-19'!$A$11:$CN$476,44,FALSE)</f>
        <v>0</v>
      </c>
      <c r="AS385" s="3">
        <f>VLOOKUP(A385,'BalanceSheet 15-8-19'!$A$11:$CN$476,45,FALSE)</f>
        <v>0</v>
      </c>
      <c r="AT385" s="3">
        <f>VLOOKUP(A385,'BalanceSheet 15-8-19'!$A$11:$CN$476,46,FALSE)</f>
        <v>0</v>
      </c>
      <c r="AU385" s="3">
        <f>VLOOKUP(A385,'BalanceSheet 15-8-19'!$A$11:$CN$476,47,FALSE)</f>
        <v>0</v>
      </c>
      <c r="AV385" s="3">
        <f>VLOOKUP(A385,'BalanceSheet 15-8-19'!$A$11:$CN$476,48,FALSE)</f>
        <v>0</v>
      </c>
      <c r="AW385" s="3">
        <f>VLOOKUP(A385,'BalanceSheet 15-8-19'!$A$11:$CN$476,49,FALSE)</f>
        <v>0</v>
      </c>
      <c r="AX385" s="3">
        <f>VLOOKUP(A385,'BalanceSheet 15-8-19'!$A$11:$CN$476,50,FALSE)</f>
        <v>0</v>
      </c>
      <c r="AY385" s="3">
        <f>VLOOKUP(A385,'BalanceSheet 15-8-19'!$A$11:$CN$476,51,FALSE)</f>
        <v>0</v>
      </c>
      <c r="AZ385" s="3">
        <f>VLOOKUP(A385,'BalanceSheet 15-8-19'!$A$11:$CN$476,52,FALSE)</f>
        <v>0</v>
      </c>
      <c r="BA385" s="3">
        <f>VLOOKUP(A385,'BalanceSheet 15-8-19'!$A$11:$CN$476,53,FALSE)</f>
        <v>0</v>
      </c>
      <c r="BB385" s="3">
        <f>VLOOKUP(A385,'BalanceSheet 15-8-19'!$A$11:$CN$476,54,FALSE)</f>
        <v>0</v>
      </c>
      <c r="BC385" s="3">
        <f>VLOOKUP(A385,'BalanceSheet 15-8-19'!$A$11:$CN$476,55,FALSE)</f>
        <v>0</v>
      </c>
      <c r="BD385" s="3">
        <f>VLOOKUP(A385,'BalanceSheet 15-8-19'!$A$11:$CN$476,56,FALSE)</f>
        <v>0</v>
      </c>
      <c r="BE385" s="3">
        <f>VLOOKUP(A385,'BalanceSheet 15-8-19'!$A$11:$CN$476,57,FALSE)</f>
        <v>0</v>
      </c>
      <c r="BF385" s="3">
        <f>VLOOKUP(A385,'BalanceSheet 15-8-19'!$A$11:$CN$476,58,FALSE)</f>
        <v>0</v>
      </c>
      <c r="BG385" s="12">
        <f>VLOOKUP(A385,'BalanceSheet 15-8-19'!$A$11:$CN$476,59,FALSE)</f>
        <v>0</v>
      </c>
      <c r="BH385" s="3">
        <f>VLOOKUP(A385,'BalanceSheet 15-8-19'!$A$11:$CN$476,60,FALSE)</f>
        <v>0</v>
      </c>
      <c r="BI385" s="3">
        <f>VLOOKUP(A385,'BalanceSheet 15-8-19'!$A$11:$CN$476,61,FALSE)</f>
        <v>0</v>
      </c>
      <c r="BJ385" s="3">
        <f>VLOOKUP(A385,'BalanceSheet 15-8-19'!$A$11:$CN$476,62,FALSE)</f>
        <v>0</v>
      </c>
      <c r="BK385" s="3"/>
      <c r="BL385" s="3">
        <f>VLOOKUP(A385,'BalanceSheet 15-8-19'!$A$11:$CN$476,64,FALSE)</f>
        <v>0</v>
      </c>
      <c r="BM385" s="3">
        <f>VLOOKUP(A385,'BalanceSheet 15-8-19'!$A$11:$CN$476,65,FALSE)</f>
        <v>0</v>
      </c>
      <c r="BN385" s="3">
        <f>VLOOKUP(A385,'BalanceSheet 15-8-19'!$A$11:$CN$476,66,FALSE)</f>
        <v>0</v>
      </c>
      <c r="BO385" s="3">
        <f>VLOOKUP(A385,'BalanceSheet 15-8-19'!$A$11:$CN$476,67,FALSE)</f>
        <v>0</v>
      </c>
      <c r="BP385" s="3">
        <f>VLOOKUP(A385,'BalanceSheet 15-8-19'!$A$11:$CN$476,68,FALSE)</f>
        <v>0</v>
      </c>
      <c r="BQ385" s="3">
        <f>VLOOKUP(A385,'BalanceSheet 15-8-19'!$A$11:$CN$476,69,FALSE)</f>
        <v>0</v>
      </c>
      <c r="BR385" s="3">
        <f>VLOOKUP(A385,'BalanceSheet 15-8-19'!$A$11:$CN$476,70,FALSE)</f>
        <v>0</v>
      </c>
      <c r="BS385" s="3">
        <f>VLOOKUP(A385,'BalanceSheet 15-8-19'!$A$11:$CN$476,71,FALSE)</f>
        <v>0</v>
      </c>
      <c r="BT385" s="3">
        <f>VLOOKUP(A385,'BalanceSheet 15-8-19'!$A$11:$CN$476,72,FALSE)</f>
        <v>0</v>
      </c>
      <c r="BU385" s="3">
        <f>VLOOKUP(A385,'BalanceSheet 15-8-19'!$A$11:$CN$476,73,FALSE)</f>
        <v>0</v>
      </c>
      <c r="BV385" s="3">
        <f>VLOOKUP(A385,'BalanceSheet 15-8-19'!$A$11:$CN$476,74,FALSE)</f>
        <v>0</v>
      </c>
      <c r="BW385" s="3">
        <f>VLOOKUP(A385,'BalanceSheet 15-8-19'!$A$11:$CN$476,75,FALSE)</f>
        <v>0</v>
      </c>
      <c r="BX385" s="3">
        <f>VLOOKUP(A385,'BalanceSheet 15-8-19'!$A$11:$CN$476,76,FALSE)</f>
        <v>0</v>
      </c>
      <c r="BY385" s="3">
        <f>VLOOKUP(A385,'BalanceSheet 15-8-19'!$A$11:$CN$476,77,FALSE)</f>
        <v>0</v>
      </c>
      <c r="BZ385" s="3">
        <f>VLOOKUP(A385,'BalanceSheet 15-8-19'!$A$11:$CN$476,78,FALSE)</f>
        <v>0</v>
      </c>
      <c r="CA385" s="3">
        <f>VLOOKUP(A385,'BalanceSheet 15-8-19'!$A$11:$CN$476,79,FALSE)</f>
        <v>0</v>
      </c>
      <c r="CB385" s="3">
        <f>VLOOKUP(A385,'BalanceSheet 15-8-19'!$A$11:$CN$476,80,FALSE)</f>
        <v>0</v>
      </c>
      <c r="CC385" s="3">
        <f>VLOOKUP(A385,'BalanceSheet 15-8-19'!$A$11:$CN$476,81,FALSE)</f>
        <v>0</v>
      </c>
      <c r="CD385" s="3">
        <f>VLOOKUP(A385,'BalanceSheet 15-8-19'!$A$11:$CN$476,82,FALSE)</f>
        <v>0</v>
      </c>
      <c r="CE385" s="3">
        <f>VLOOKUP(A385,'BalanceSheet 15-8-19'!$A$11:$CN$476,83,FALSE)</f>
        <v>0</v>
      </c>
      <c r="CF385" s="3">
        <f>VLOOKUP(A385,'BalanceSheet 15-8-19'!$A$11:$CN$476,84,FALSE)</f>
        <v>0</v>
      </c>
      <c r="CG385" s="3">
        <f>VLOOKUP(A385,'BalanceSheet 15-8-19'!$A$11:$CN$476,85,FALSE)</f>
        <v>0</v>
      </c>
      <c r="CH385" s="3">
        <f>VLOOKUP(A385,'BalanceSheet 15-8-19'!$A$11:$CN$476,86,FALSE)</f>
        <v>0</v>
      </c>
      <c r="CI385" s="3">
        <f>VLOOKUP(A385,'BalanceSheet 15-8-19'!$A$11:$CN$476,87,FALSE)</f>
        <v>0</v>
      </c>
      <c r="CJ385" s="3">
        <f>VLOOKUP(A385,'BalanceSheet 15-8-19'!$A$11:$CN$476,88,FALSE)</f>
        <v>0</v>
      </c>
      <c r="CK385" s="3">
        <f>VLOOKUP(A385,'BalanceSheet 15-8-19'!$A$11:$CN$476,89,FALSE)</f>
        <v>0</v>
      </c>
      <c r="CL385" s="3">
        <f>VLOOKUP(A385,'BalanceSheet 15-8-19'!$A$11:$CN$476,90,FALSE)</f>
        <v>0</v>
      </c>
      <c r="CM385" s="3">
        <f>VLOOKUP(A385,'BalanceSheet 15-8-19'!$A$11:$CN$476,91,FALSE)</f>
        <v>0</v>
      </c>
      <c r="CN385" s="3">
        <f>VLOOKUP(A385,'BalanceSheet 15-8-19'!$A$11:$CS$476,92,FALSE)</f>
        <v>0</v>
      </c>
      <c r="CO385" s="3">
        <f>VLOOKUP(A385,'BalanceSheet 15-8-19'!$A$11:$CS$476,93,FALSE)</f>
        <v>0</v>
      </c>
      <c r="CP385" s="3">
        <f>VLOOKUP(A385,'BalanceSheet 15-8-19'!$A$11:$CS$476,94,FALSE)</f>
        <v>0</v>
      </c>
      <c r="CQ385" s="3">
        <f>VLOOKUP(A385,'BalanceSheet 15-8-19'!$A$11:$CS$476,95,FALSE)</f>
        <v>0</v>
      </c>
      <c r="CR385" s="3">
        <f>VLOOKUP(A385,'BalanceSheet 15-8-19'!$A$11:$CS$476,96,FALSE)</f>
        <v>0</v>
      </c>
      <c r="CS385" s="3">
        <f t="shared" si="31"/>
        <v>0</v>
      </c>
      <c r="CU385" s="19">
        <f>CS385-('BalanceSheet 15-8-19'!CS385-'BalanceSheet 15-8-19'!CV385-'BalanceSheet 15-8-19'!CW385)</f>
        <v>0</v>
      </c>
      <c r="CW385" s="132">
        <f t="shared" si="32"/>
        <v>0</v>
      </c>
      <c r="CZ385" s="148"/>
      <c r="DB385" s="162">
        <f t="shared" si="33"/>
        <v>0</v>
      </c>
    </row>
    <row r="386" spans="1:106" x14ac:dyDescent="0.2">
      <c r="A386" s="3" t="str">
        <f>'BalanceSheet 15-8-19'!A386</f>
        <v>600-102-03 - AP NON-TRADE CLEARING ACCOUNT</v>
      </c>
      <c r="B386" s="3">
        <f>VLOOKUP(A386,'BalanceSheet 15-8-19'!$A$11:$CN$476,2,FALSE)</f>
        <v>0</v>
      </c>
      <c r="C386" s="3">
        <f>VLOOKUP(A386,'BalanceSheet 15-8-19'!$A$11:$CN$476,3,FALSE)</f>
        <v>0</v>
      </c>
      <c r="D386" s="3">
        <f>VLOOKUP(A386,'BalanceSheet 15-8-19'!$A$11:$CN$476,4,FALSE)</f>
        <v>0</v>
      </c>
      <c r="E386" s="3">
        <f>VLOOKUP(A386,'BalanceSheet 15-8-19'!$A$11:$CN$476,5,FALSE)</f>
        <v>0</v>
      </c>
      <c r="F386" s="3">
        <f>VLOOKUP(A386,'BalanceSheet 15-8-19'!$A$11:$CN$476,6,FALSE)</f>
        <v>0</v>
      </c>
      <c r="G386" s="3">
        <f>VLOOKUP(A386,'BalanceSheet 15-8-19'!$A$11:$CN$476,7,FALSE)</f>
        <v>0</v>
      </c>
      <c r="H386" s="3">
        <f>VLOOKUP(A386,'BalanceSheet 15-8-19'!$A$11:$CN$476,8,FALSE)</f>
        <v>0</v>
      </c>
      <c r="I386" s="3">
        <f>VLOOKUP(A386,'BalanceSheet 15-8-19'!$A$11:$CN$476,9,FALSE)</f>
        <v>0</v>
      </c>
      <c r="J386" s="3"/>
      <c r="K386" s="3">
        <f>VLOOKUP(A386,'BalanceSheet 15-8-19'!$A$11:$CN$476,11,FALSE)</f>
        <v>0</v>
      </c>
      <c r="L386" s="3">
        <f>VLOOKUP(A386,'BalanceSheet 15-8-19'!$A$11:$CN$476,12,FALSE)</f>
        <v>0</v>
      </c>
      <c r="M386" s="3">
        <f>VLOOKUP(A386,'BalanceSheet 15-8-19'!$A$11:$CN$476,13,FALSE)</f>
        <v>0</v>
      </c>
      <c r="N386" s="3">
        <f>VLOOKUP(A386,'BalanceSheet 15-8-19'!$A$11:$CN$476,14,FALSE)</f>
        <v>0</v>
      </c>
      <c r="O386" s="3">
        <f>VLOOKUP(A386,'BalanceSheet 15-8-19'!$A$11:$CN$476,15,FALSE)</f>
        <v>0</v>
      </c>
      <c r="P386" s="3">
        <f>VLOOKUP(A386,'BalanceSheet 15-8-19'!$A$11:$CN$476,16,FALSE)</f>
        <v>0</v>
      </c>
      <c r="Q386" s="3">
        <f>VLOOKUP(A386,'BalanceSheet 15-8-19'!$A$11:$CN$476,17,FALSE)</f>
        <v>0</v>
      </c>
      <c r="R386" s="3">
        <f>VLOOKUP(A386,'BalanceSheet 15-8-19'!$A$11:$CN$476,18,FALSE)</f>
        <v>0</v>
      </c>
      <c r="S386" s="3">
        <f>VLOOKUP(A386,'BalanceSheet 15-8-19'!$A$11:$CN$476,19,FALSE)</f>
        <v>0</v>
      </c>
      <c r="T386" s="3">
        <f>VLOOKUP(A386,'BalanceSheet 15-8-19'!$A$11:$CN$476,20,FALSE)</f>
        <v>0</v>
      </c>
      <c r="U386" s="3">
        <f>VLOOKUP(A386,'BalanceSheet 15-8-19'!$A$11:$CN$476,21,FALSE)</f>
        <v>0</v>
      </c>
      <c r="V386" s="3">
        <f>VLOOKUP(A386,'BalanceSheet 15-8-19'!$A$11:$CN$476,22,FALSE)</f>
        <v>0</v>
      </c>
      <c r="W386" s="3">
        <f>VLOOKUP(A386,'BalanceSheet 15-8-19'!$A$11:$CN$476,23,FALSE)</f>
        <v>0</v>
      </c>
      <c r="X386" s="3">
        <f>VLOOKUP(A386,'BalanceSheet 15-8-19'!$A$11:$CN$476,24,FALSE)</f>
        <v>0</v>
      </c>
      <c r="Y386" s="3">
        <f>VLOOKUP(A386,'BalanceSheet 15-8-19'!$A$11:$CN$476,25,FALSE)</f>
        <v>0</v>
      </c>
      <c r="Z386" s="3">
        <f>VLOOKUP(A386,'BalanceSheet 15-8-19'!$A$11:$CN$476,26,FALSE)</f>
        <v>0</v>
      </c>
      <c r="AA386" s="3">
        <f>VLOOKUP(A386,'BalanceSheet 15-8-19'!$A$11:$CN$476,27,FALSE)</f>
        <v>0</v>
      </c>
      <c r="AB386" s="3">
        <f>VLOOKUP(A386,'BalanceSheet 15-8-19'!$A$11:$CN$476,28,FALSE)</f>
        <v>0</v>
      </c>
      <c r="AC386" s="3">
        <f>VLOOKUP(A386,'BalanceSheet 15-8-19'!$A$11:$CN$476,29,FALSE)</f>
        <v>0</v>
      </c>
      <c r="AD386" s="3">
        <f>VLOOKUP(A386,'BalanceSheet 15-8-19'!$A$11:$CN$476,30,FALSE)</f>
        <v>0</v>
      </c>
      <c r="AE386" s="3">
        <f>VLOOKUP(A386,'BalanceSheet 15-8-19'!$A$11:$CN$476,31,FALSE)</f>
        <v>0</v>
      </c>
      <c r="AF386" s="3">
        <f>VLOOKUP(A386,'BalanceSheet 15-8-19'!$A$11:$CN$476,32,FALSE)</f>
        <v>0</v>
      </c>
      <c r="AG386" s="3">
        <f>VLOOKUP(A386,'BalanceSheet 15-8-19'!$A$11:$CN$476,33,FALSE)</f>
        <v>0</v>
      </c>
      <c r="AH386" s="3">
        <f>VLOOKUP(A386,'BalanceSheet 15-8-19'!$A$11:$CN$476,34,FALSE)</f>
        <v>0</v>
      </c>
      <c r="AI386" s="3">
        <f>VLOOKUP(A386,'BalanceSheet 15-8-19'!$A$11:$CN$476,35,FALSE)</f>
        <v>0</v>
      </c>
      <c r="AJ386" s="3">
        <f>VLOOKUP(A386,'BalanceSheet 15-8-19'!$A$11:$CN$476,36,FALSE)</f>
        <v>0</v>
      </c>
      <c r="AK386" s="3">
        <f>VLOOKUP(A386,'BalanceSheet 15-8-19'!$A$11:$CN$476,37,FALSE)</f>
        <v>0</v>
      </c>
      <c r="AL386" s="3">
        <f>VLOOKUP(A386,'BalanceSheet 15-8-19'!$A$11:$CN$476,38,FALSE)</f>
        <v>0</v>
      </c>
      <c r="AM386" s="3">
        <f>VLOOKUP(A386,'BalanceSheet 15-8-19'!$A$11:$CN$476,39,FALSE)</f>
        <v>0</v>
      </c>
      <c r="AN386" s="3">
        <f>VLOOKUP(A386,'BalanceSheet 15-8-19'!$A$11:$CN$476,40,FALSE)</f>
        <v>0</v>
      </c>
      <c r="AO386" s="3">
        <f>VLOOKUP(A386,'BalanceSheet 15-8-19'!$A$11:$CN$476,41,FALSE)</f>
        <v>0</v>
      </c>
      <c r="AP386" s="3">
        <f>VLOOKUP(A386,'BalanceSheet 15-8-19'!$A$11:$CN$476,42,FALSE)</f>
        <v>0</v>
      </c>
      <c r="AQ386" s="3">
        <f>VLOOKUP(A386,'BalanceSheet 15-8-19'!$A$11:$CN$476,43,FALSE)</f>
        <v>0</v>
      </c>
      <c r="AR386" s="3">
        <f>VLOOKUP(A386,'BalanceSheet 15-8-19'!$A$11:$CN$476,44,FALSE)</f>
        <v>0</v>
      </c>
      <c r="AS386" s="3">
        <f>VLOOKUP(A386,'BalanceSheet 15-8-19'!$A$11:$CN$476,45,FALSE)</f>
        <v>0</v>
      </c>
      <c r="AT386" s="3">
        <f>VLOOKUP(A386,'BalanceSheet 15-8-19'!$A$11:$CN$476,46,FALSE)</f>
        <v>0</v>
      </c>
      <c r="AU386" s="3">
        <f>VLOOKUP(A386,'BalanceSheet 15-8-19'!$A$11:$CN$476,47,FALSE)</f>
        <v>0</v>
      </c>
      <c r="AV386" s="3">
        <f>VLOOKUP(A386,'BalanceSheet 15-8-19'!$A$11:$CN$476,48,FALSE)</f>
        <v>0</v>
      </c>
      <c r="AW386" s="3">
        <f>VLOOKUP(A386,'BalanceSheet 15-8-19'!$A$11:$CN$476,49,FALSE)</f>
        <v>0</v>
      </c>
      <c r="AX386" s="3">
        <f>VLOOKUP(A386,'BalanceSheet 15-8-19'!$A$11:$CN$476,50,FALSE)</f>
        <v>0</v>
      </c>
      <c r="AY386" s="3">
        <f>VLOOKUP(A386,'BalanceSheet 15-8-19'!$A$11:$CN$476,51,FALSE)</f>
        <v>0</v>
      </c>
      <c r="AZ386" s="3">
        <f>VLOOKUP(A386,'BalanceSheet 15-8-19'!$A$11:$CN$476,52,FALSE)</f>
        <v>0</v>
      </c>
      <c r="BA386" s="3">
        <f>VLOOKUP(A386,'BalanceSheet 15-8-19'!$A$11:$CN$476,53,FALSE)</f>
        <v>0</v>
      </c>
      <c r="BB386" s="3">
        <f>VLOOKUP(A386,'BalanceSheet 15-8-19'!$A$11:$CN$476,54,FALSE)</f>
        <v>0</v>
      </c>
      <c r="BC386" s="3">
        <f>VLOOKUP(A386,'BalanceSheet 15-8-19'!$A$11:$CN$476,55,FALSE)</f>
        <v>0</v>
      </c>
      <c r="BD386" s="3">
        <f>VLOOKUP(A386,'BalanceSheet 15-8-19'!$A$11:$CN$476,56,FALSE)</f>
        <v>0</v>
      </c>
      <c r="BE386" s="3">
        <f>VLOOKUP(A386,'BalanceSheet 15-8-19'!$A$11:$CN$476,57,FALSE)</f>
        <v>0</v>
      </c>
      <c r="BF386" s="3">
        <f>VLOOKUP(A386,'BalanceSheet 15-8-19'!$A$11:$CN$476,58,FALSE)</f>
        <v>0</v>
      </c>
      <c r="BG386" s="12">
        <f>VLOOKUP(A386,'BalanceSheet 15-8-19'!$A$11:$CN$476,59,FALSE)</f>
        <v>0</v>
      </c>
      <c r="BH386" s="3">
        <f>VLOOKUP(A386,'BalanceSheet 15-8-19'!$A$11:$CN$476,60,FALSE)</f>
        <v>0</v>
      </c>
      <c r="BI386" s="3">
        <f>VLOOKUP(A386,'BalanceSheet 15-8-19'!$A$11:$CN$476,61,FALSE)</f>
        <v>0</v>
      </c>
      <c r="BJ386" s="3">
        <f>VLOOKUP(A386,'BalanceSheet 15-8-19'!$A$11:$CN$476,62,FALSE)</f>
        <v>0</v>
      </c>
      <c r="BK386" s="3"/>
      <c r="BL386" s="3">
        <f>VLOOKUP(A386,'BalanceSheet 15-8-19'!$A$11:$CN$476,64,FALSE)</f>
        <v>0</v>
      </c>
      <c r="BM386" s="3">
        <f>VLOOKUP(A386,'BalanceSheet 15-8-19'!$A$11:$CN$476,65,FALSE)</f>
        <v>0</v>
      </c>
      <c r="BN386" s="3">
        <f>VLOOKUP(A386,'BalanceSheet 15-8-19'!$A$11:$CN$476,66,FALSE)</f>
        <v>0</v>
      </c>
      <c r="BO386" s="3">
        <f>VLOOKUP(A386,'BalanceSheet 15-8-19'!$A$11:$CN$476,67,FALSE)</f>
        <v>0</v>
      </c>
      <c r="BP386" s="3">
        <f>VLOOKUP(A386,'BalanceSheet 15-8-19'!$A$11:$CN$476,68,FALSE)</f>
        <v>0</v>
      </c>
      <c r="BQ386" s="3">
        <f>VLOOKUP(A386,'BalanceSheet 15-8-19'!$A$11:$CN$476,69,FALSE)</f>
        <v>0</v>
      </c>
      <c r="BR386" s="3">
        <f>VLOOKUP(A386,'BalanceSheet 15-8-19'!$A$11:$CN$476,70,FALSE)</f>
        <v>0</v>
      </c>
      <c r="BS386" s="3">
        <f>VLOOKUP(A386,'BalanceSheet 15-8-19'!$A$11:$CN$476,71,FALSE)</f>
        <v>0</v>
      </c>
      <c r="BT386" s="3">
        <f>VLOOKUP(A386,'BalanceSheet 15-8-19'!$A$11:$CN$476,72,FALSE)</f>
        <v>0</v>
      </c>
      <c r="BU386" s="3">
        <f>VLOOKUP(A386,'BalanceSheet 15-8-19'!$A$11:$CN$476,73,FALSE)</f>
        <v>0</v>
      </c>
      <c r="BV386" s="3">
        <f>VLOOKUP(A386,'BalanceSheet 15-8-19'!$A$11:$CN$476,74,FALSE)</f>
        <v>0</v>
      </c>
      <c r="BW386" s="3">
        <f>VLOOKUP(A386,'BalanceSheet 15-8-19'!$A$11:$CN$476,75,FALSE)</f>
        <v>0</v>
      </c>
      <c r="BX386" s="3">
        <f>VLOOKUP(A386,'BalanceSheet 15-8-19'!$A$11:$CN$476,76,FALSE)</f>
        <v>0</v>
      </c>
      <c r="BY386" s="3">
        <f>VLOOKUP(A386,'BalanceSheet 15-8-19'!$A$11:$CN$476,77,FALSE)</f>
        <v>0</v>
      </c>
      <c r="BZ386" s="3">
        <f>VLOOKUP(A386,'BalanceSheet 15-8-19'!$A$11:$CN$476,78,FALSE)</f>
        <v>0</v>
      </c>
      <c r="CA386" s="3">
        <f>VLOOKUP(A386,'BalanceSheet 15-8-19'!$A$11:$CN$476,79,FALSE)</f>
        <v>0</v>
      </c>
      <c r="CB386" s="3">
        <f>VLOOKUP(A386,'BalanceSheet 15-8-19'!$A$11:$CN$476,80,FALSE)</f>
        <v>0</v>
      </c>
      <c r="CC386" s="3">
        <f>VLOOKUP(A386,'BalanceSheet 15-8-19'!$A$11:$CN$476,81,FALSE)</f>
        <v>0</v>
      </c>
      <c r="CD386" s="3">
        <f>VLOOKUP(A386,'BalanceSheet 15-8-19'!$A$11:$CN$476,82,FALSE)</f>
        <v>0</v>
      </c>
      <c r="CE386" s="3">
        <f>VLOOKUP(A386,'BalanceSheet 15-8-19'!$A$11:$CN$476,83,FALSE)</f>
        <v>0</v>
      </c>
      <c r="CF386" s="3">
        <f>VLOOKUP(A386,'BalanceSheet 15-8-19'!$A$11:$CN$476,84,FALSE)</f>
        <v>0</v>
      </c>
      <c r="CG386" s="3">
        <f>VLOOKUP(A386,'BalanceSheet 15-8-19'!$A$11:$CN$476,85,FALSE)</f>
        <v>0</v>
      </c>
      <c r="CH386" s="3">
        <f>VLOOKUP(A386,'BalanceSheet 15-8-19'!$A$11:$CN$476,86,FALSE)</f>
        <v>0</v>
      </c>
      <c r="CI386" s="3">
        <f>VLOOKUP(A386,'BalanceSheet 15-8-19'!$A$11:$CN$476,87,FALSE)</f>
        <v>0</v>
      </c>
      <c r="CJ386" s="3">
        <f>VLOOKUP(A386,'BalanceSheet 15-8-19'!$A$11:$CN$476,88,FALSE)</f>
        <v>0</v>
      </c>
      <c r="CK386" s="3">
        <f>VLOOKUP(A386,'BalanceSheet 15-8-19'!$A$11:$CN$476,89,FALSE)</f>
        <v>0</v>
      </c>
      <c r="CL386" s="3">
        <f>VLOOKUP(A386,'BalanceSheet 15-8-19'!$A$11:$CN$476,90,FALSE)</f>
        <v>0</v>
      </c>
      <c r="CM386" s="3">
        <f>VLOOKUP(A386,'BalanceSheet 15-8-19'!$A$11:$CN$476,91,FALSE)</f>
        <v>0</v>
      </c>
      <c r="CN386" s="3">
        <f>VLOOKUP(A386,'BalanceSheet 15-8-19'!$A$11:$CS$476,92,FALSE)</f>
        <v>0</v>
      </c>
      <c r="CO386" s="3">
        <f>VLOOKUP(A386,'BalanceSheet 15-8-19'!$A$11:$CS$476,93,FALSE)</f>
        <v>0</v>
      </c>
      <c r="CP386" s="3">
        <f>VLOOKUP(A386,'BalanceSheet 15-8-19'!$A$11:$CS$476,94,FALSE)</f>
        <v>0</v>
      </c>
      <c r="CQ386" s="3">
        <f>VLOOKUP(A386,'BalanceSheet 15-8-19'!$A$11:$CS$476,95,FALSE)</f>
        <v>0</v>
      </c>
      <c r="CR386" s="3">
        <f>VLOOKUP(A386,'BalanceSheet 15-8-19'!$A$11:$CS$476,96,FALSE)</f>
        <v>0</v>
      </c>
      <c r="CS386" s="3">
        <f t="shared" si="31"/>
        <v>0</v>
      </c>
      <c r="CU386" s="19">
        <f>CS386-('BalanceSheet 15-8-19'!CS386-'BalanceSheet 15-8-19'!CV386-'BalanceSheet 15-8-19'!CW386)</f>
        <v>0</v>
      </c>
      <c r="CW386" s="132">
        <f t="shared" si="32"/>
        <v>0</v>
      </c>
      <c r="CZ386" s="148"/>
      <c r="DB386" s="148">
        <f t="shared" si="33"/>
        <v>0</v>
      </c>
    </row>
    <row r="387" spans="1:10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12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10"/>
      <c r="CO387" s="10"/>
      <c r="CP387" s="10"/>
      <c r="CQ387" s="10"/>
      <c r="CR387" s="10"/>
      <c r="CS387" s="10"/>
      <c r="CU387" s="19">
        <f>CS387-('BalanceSheet 15-8-19'!CS387-'BalanceSheet 15-8-19'!CV387-'BalanceSheet 15-8-19'!CW387)</f>
        <v>0</v>
      </c>
      <c r="CW387" s="132">
        <f t="shared" si="32"/>
        <v>0</v>
      </c>
      <c r="CZ387" s="148"/>
      <c r="DB387" s="148">
        <f t="shared" si="33"/>
        <v>0</v>
      </c>
    </row>
    <row r="388" spans="1:106" x14ac:dyDescent="0.2">
      <c r="A388" s="12" t="str">
        <f>'BalanceSheet 15-8-19'!A388</f>
        <v>600-103 - Accruals/Accrued Payables</v>
      </c>
      <c r="B388" s="11">
        <f>VLOOKUP(A388,'BalanceSheet 15-8-19'!$A$11:$CN$476,2,FALSE)</f>
        <v>0</v>
      </c>
      <c r="C388" s="11">
        <f>VLOOKUP(A388,'BalanceSheet 15-8-19'!$A$11:$CN$476,3,FALSE)</f>
        <v>0</v>
      </c>
      <c r="D388" s="11">
        <f>VLOOKUP(A388,'BalanceSheet 15-8-19'!$A$11:$CN$476,4,FALSE)</f>
        <v>0</v>
      </c>
      <c r="E388" s="11">
        <f>VLOOKUP(A388,'BalanceSheet 15-8-19'!$A$11:$CN$476,5,FALSE)</f>
        <v>0</v>
      </c>
      <c r="F388" s="11">
        <f>VLOOKUP(A388,'BalanceSheet 15-8-19'!$A$11:$CN$476,6,FALSE)</f>
        <v>-8226.5221820099996</v>
      </c>
      <c r="G388" s="11">
        <f>VLOOKUP(A388,'BalanceSheet 15-8-19'!$A$11:$CN$476,7,FALSE)</f>
        <v>-8226.5221820099996</v>
      </c>
      <c r="H388" s="11">
        <f>VLOOKUP(A388,'BalanceSheet 15-8-19'!$A$11:$CN$476,8,FALSE)</f>
        <v>-8226.5221820099996</v>
      </c>
      <c r="I388" s="11">
        <f>VLOOKUP(A388,'BalanceSheet 15-8-19'!$A$11:$CN$476,9,FALSE)</f>
        <v>-8226.5221820099996</v>
      </c>
      <c r="J388" s="11"/>
      <c r="K388" s="11">
        <f>VLOOKUP(A388,'BalanceSheet 15-8-19'!$A$11:$CN$476,11,FALSE)</f>
        <v>-8226.5221820099996</v>
      </c>
      <c r="L388" s="11">
        <f>VLOOKUP(A388,'BalanceSheet 15-8-19'!$A$11:$CN$476,12,FALSE)</f>
        <v>-8226.5221820099996</v>
      </c>
      <c r="M388" s="11">
        <f>VLOOKUP(A388,'BalanceSheet 15-8-19'!$A$11:$CN$476,13,FALSE)</f>
        <v>-8226.5221820099996</v>
      </c>
      <c r="N388" s="11">
        <f>VLOOKUP(A388,'BalanceSheet 15-8-19'!$A$11:$CN$476,14,FALSE)</f>
        <v>-8226.5221820099996</v>
      </c>
      <c r="O388" s="11">
        <f>VLOOKUP(A388,'BalanceSheet 15-8-19'!$A$11:$CN$476,15,FALSE)</f>
        <v>-8226.5221820099996</v>
      </c>
      <c r="P388" s="11">
        <f>VLOOKUP(A388,'BalanceSheet 15-8-19'!$A$11:$CN$476,16,FALSE)</f>
        <v>-8226.5221820099996</v>
      </c>
      <c r="Q388" s="11">
        <f>VLOOKUP(A388,'BalanceSheet 15-8-19'!$A$11:$CN$476,17,FALSE)</f>
        <v>-8226.5221820099996</v>
      </c>
      <c r="R388" s="11">
        <f>VLOOKUP(A388,'BalanceSheet 15-8-19'!$A$11:$CN$476,18,FALSE)</f>
        <v>-8226.5221820099996</v>
      </c>
      <c r="S388" s="11">
        <f>VLOOKUP(A388,'BalanceSheet 15-8-19'!$A$11:$CN$476,19,FALSE)</f>
        <v>-8226.5221820099996</v>
      </c>
      <c r="T388" s="11">
        <f>VLOOKUP(A388,'BalanceSheet 15-8-19'!$A$11:$CN$476,20,FALSE)</f>
        <v>-8226.5221820099996</v>
      </c>
      <c r="U388" s="11">
        <f>VLOOKUP(A388,'BalanceSheet 15-8-19'!$A$11:$CN$476,21,FALSE)</f>
        <v>-8226.5221820099996</v>
      </c>
      <c r="V388" s="11">
        <f>VLOOKUP(A388,'BalanceSheet 15-8-19'!$A$11:$CN$476,22,FALSE)</f>
        <v>-8226.5221820099996</v>
      </c>
      <c r="W388" s="11">
        <f>VLOOKUP(A388,'BalanceSheet 15-8-19'!$A$11:$CN$476,23,FALSE)</f>
        <v>-8226.5221820099996</v>
      </c>
      <c r="X388" s="11">
        <f>VLOOKUP(A388,'BalanceSheet 15-8-19'!$A$11:$CN$476,24,FALSE)</f>
        <v>-8226.5221820099996</v>
      </c>
      <c r="Y388" s="11">
        <f>VLOOKUP(A388,'BalanceSheet 15-8-19'!$A$11:$CN$476,25,FALSE)</f>
        <v>-8226.5221820099996</v>
      </c>
      <c r="Z388" s="11">
        <f>VLOOKUP(A388,'BalanceSheet 15-8-19'!$A$11:$CN$476,26,FALSE)</f>
        <v>-8226.5221820099996</v>
      </c>
      <c r="AA388" s="11">
        <f>VLOOKUP(A388,'BalanceSheet 15-8-19'!$A$11:$CN$476,27,FALSE)</f>
        <v>-8226.5221820099996</v>
      </c>
      <c r="AB388" s="11">
        <f>VLOOKUP(A388,'BalanceSheet 15-8-19'!$A$11:$CN$476,28,FALSE)</f>
        <v>-8226.5221820099996</v>
      </c>
      <c r="AC388" s="11">
        <f>VLOOKUP(A388,'BalanceSheet 15-8-19'!$A$11:$CN$476,29,FALSE)</f>
        <v>-8226.5221820099996</v>
      </c>
      <c r="AD388" s="11">
        <f>VLOOKUP(A388,'BalanceSheet 15-8-19'!$A$11:$CN$476,30,FALSE)</f>
        <v>-8226.5221820099996</v>
      </c>
      <c r="AE388" s="11">
        <f>VLOOKUP(A388,'BalanceSheet 15-8-19'!$A$11:$CN$476,31,FALSE)</f>
        <v>-8226.5221820099996</v>
      </c>
      <c r="AF388" s="11">
        <f>VLOOKUP(A388,'BalanceSheet 15-8-19'!$A$11:$CN$476,32,FALSE)</f>
        <v>-8226.5221820099996</v>
      </c>
      <c r="AG388" s="11">
        <f>VLOOKUP(A388,'BalanceSheet 15-8-19'!$A$11:$CN$476,33,FALSE)</f>
        <v>-8226.5221820099996</v>
      </c>
      <c r="AH388" s="11">
        <f>VLOOKUP(A388,'BalanceSheet 15-8-19'!$A$11:$CN$476,34,FALSE)</f>
        <v>-8226.5221820099996</v>
      </c>
      <c r="AI388" s="11">
        <f>VLOOKUP(A388,'BalanceSheet 15-8-19'!$A$11:$CN$476,35,FALSE)</f>
        <v>-8226.5221820099996</v>
      </c>
      <c r="AJ388" s="11">
        <f>VLOOKUP(A388,'BalanceSheet 15-8-19'!$A$11:$CN$476,36,FALSE)</f>
        <v>-8226.5221820099996</v>
      </c>
      <c r="AK388" s="11">
        <f>VLOOKUP(A388,'BalanceSheet 15-8-19'!$A$11:$CN$476,37,FALSE)</f>
        <v>-8226.5221820099996</v>
      </c>
      <c r="AL388" s="11">
        <f>VLOOKUP(A388,'BalanceSheet 15-8-19'!$A$11:$CN$476,38,FALSE)</f>
        <v>-8226.5221820099996</v>
      </c>
      <c r="AM388" s="11">
        <f>VLOOKUP(A388,'BalanceSheet 15-8-19'!$A$11:$CN$476,39,FALSE)</f>
        <v>-8226.5221820099996</v>
      </c>
      <c r="AN388" s="11">
        <f>VLOOKUP(A388,'BalanceSheet 15-8-19'!$A$11:$CN$476,40,FALSE)</f>
        <v>-8226.5221820099996</v>
      </c>
      <c r="AO388" s="11">
        <f>VLOOKUP(A388,'BalanceSheet 15-8-19'!$A$11:$CN$476,41,FALSE)</f>
        <v>-8226.5221820099996</v>
      </c>
      <c r="AP388" s="11">
        <f>VLOOKUP(A388,'BalanceSheet 15-8-19'!$A$11:$CN$476,42,FALSE)</f>
        <v>-8226.5221820099996</v>
      </c>
      <c r="AQ388" s="11">
        <f>VLOOKUP(A388,'BalanceSheet 15-8-19'!$A$11:$CN$476,43,FALSE)</f>
        <v>-8226.5221820099996</v>
      </c>
      <c r="AR388" s="11">
        <f>VLOOKUP(A388,'BalanceSheet 15-8-19'!$A$11:$CN$476,44,FALSE)</f>
        <v>-8226.5221820099996</v>
      </c>
      <c r="AS388" s="11">
        <f>VLOOKUP(A388,'BalanceSheet 15-8-19'!$A$11:$CN$476,45,FALSE)</f>
        <v>-8226.5221820099996</v>
      </c>
      <c r="AT388" s="11">
        <f>VLOOKUP(A388,'BalanceSheet 15-8-19'!$A$11:$CN$476,46,FALSE)</f>
        <v>-8226.5221820099996</v>
      </c>
      <c r="AU388" s="11">
        <f>VLOOKUP(A388,'BalanceSheet 15-8-19'!$A$11:$CN$476,47,FALSE)</f>
        <v>-8226.5221820099996</v>
      </c>
      <c r="AV388" s="11">
        <f>VLOOKUP(A388,'BalanceSheet 15-8-19'!$A$11:$CN$476,48,FALSE)</f>
        <v>-8226.5221820099996</v>
      </c>
      <c r="AW388" s="11">
        <f>VLOOKUP(A388,'BalanceSheet 15-8-19'!$A$11:$CN$476,49,FALSE)</f>
        <v>-8226.5221820099996</v>
      </c>
      <c r="AX388" s="11">
        <f>VLOOKUP(A388,'BalanceSheet 15-8-19'!$A$11:$CN$476,50,FALSE)</f>
        <v>-8226.5221820099996</v>
      </c>
      <c r="AY388" s="11">
        <f>VLOOKUP(A388,'BalanceSheet 15-8-19'!$A$11:$CN$476,51,FALSE)</f>
        <v>-8226.5221820099996</v>
      </c>
      <c r="AZ388" s="11">
        <f>VLOOKUP(A388,'BalanceSheet 15-8-19'!$A$11:$CN$476,52,FALSE)</f>
        <v>-8226.5221820099996</v>
      </c>
      <c r="BA388" s="11">
        <f>VLOOKUP(A388,'BalanceSheet 15-8-19'!$A$11:$CN$476,53,FALSE)</f>
        <v>-8226.5221820099996</v>
      </c>
      <c r="BB388" s="11">
        <f>VLOOKUP(A388,'BalanceSheet 15-8-19'!$A$11:$CN$476,54,FALSE)</f>
        <v>-8226.5221820099996</v>
      </c>
      <c r="BC388" s="11">
        <f>VLOOKUP(A388,'BalanceSheet 15-8-19'!$A$11:$CN$476,55,FALSE)</f>
        <v>-8226.5221820099996</v>
      </c>
      <c r="BD388" s="11">
        <f>VLOOKUP(A388,'BalanceSheet 15-8-19'!$A$11:$CN$476,56,FALSE)</f>
        <v>-8226.5221820099996</v>
      </c>
      <c r="BE388" s="11">
        <f>VLOOKUP(A388,'BalanceSheet 15-8-19'!$A$11:$CN$476,57,FALSE)</f>
        <v>-8226.5221820099996</v>
      </c>
      <c r="BF388" s="11">
        <f>VLOOKUP(A388,'BalanceSheet 15-8-19'!$A$11:$CN$476,58,FALSE)</f>
        <v>-8226.5221820099996</v>
      </c>
      <c r="BG388" s="11">
        <f>VLOOKUP(A388,'BalanceSheet 15-8-19'!$A$11:$CN$476,59,FALSE)</f>
        <v>-8226.5221820099996</v>
      </c>
      <c r="BH388" s="11">
        <f>VLOOKUP(A388,'BalanceSheet 15-8-19'!$A$11:$CN$476,60,FALSE)</f>
        <v>-8226.5221820099996</v>
      </c>
      <c r="BI388" s="11">
        <f>VLOOKUP(A388,'BalanceSheet 15-8-19'!$A$11:$CN$476,61,FALSE)</f>
        <v>-8226.5221820099996</v>
      </c>
      <c r="BJ388" s="11">
        <f>VLOOKUP(A388,'BalanceSheet 15-8-19'!$A$11:$CN$476,62,FALSE)</f>
        <v>-8226.5221820099996</v>
      </c>
      <c r="BK388" s="11"/>
      <c r="BL388" s="11">
        <f>VLOOKUP(A388,'BalanceSheet 15-8-19'!$A$11:$CN$476,64,FALSE)</f>
        <v>-8226.5221820099996</v>
      </c>
      <c r="BM388" s="11">
        <f>VLOOKUP(A388,'BalanceSheet 15-8-19'!$A$11:$CN$476,65,FALSE)</f>
        <v>-8226.5221820099996</v>
      </c>
      <c r="BN388" s="11">
        <f>VLOOKUP(A388,'BalanceSheet 15-8-19'!$A$11:$CN$476,66,FALSE)</f>
        <v>-8226.5221820099996</v>
      </c>
      <c r="BO388" s="11">
        <f>VLOOKUP(A388,'BalanceSheet 15-8-19'!$A$11:$CN$476,67,FALSE)</f>
        <v>-8226.5221820099996</v>
      </c>
      <c r="BP388" s="11">
        <f>VLOOKUP(A388,'BalanceSheet 15-8-19'!$A$11:$CN$476,68,FALSE)</f>
        <v>-8226.5221820099996</v>
      </c>
      <c r="BQ388" s="11">
        <f>VLOOKUP(A388,'BalanceSheet 15-8-19'!$A$11:$CN$476,69,FALSE)</f>
        <v>-8226.5221820099996</v>
      </c>
      <c r="BR388" s="11">
        <f>VLOOKUP(A388,'BalanceSheet 15-8-19'!$A$11:$CN$476,70,FALSE)</f>
        <v>-8226.5221820099996</v>
      </c>
      <c r="BS388" s="11">
        <f>VLOOKUP(A388,'BalanceSheet 15-8-19'!$A$11:$CN$476,71,FALSE)</f>
        <v>-8226.5221820099996</v>
      </c>
      <c r="BT388" s="11">
        <f>VLOOKUP(A388,'BalanceSheet 15-8-19'!$A$11:$CN$476,72,FALSE)</f>
        <v>-8226.5221820099996</v>
      </c>
      <c r="BU388" s="11">
        <f>VLOOKUP(A388,'BalanceSheet 15-8-19'!$A$11:$CN$476,73,FALSE)</f>
        <v>-8226.5221820099996</v>
      </c>
      <c r="BV388" s="11">
        <f>VLOOKUP(A388,'BalanceSheet 15-8-19'!$A$11:$CN$476,74,FALSE)</f>
        <v>-8226.5221820099996</v>
      </c>
      <c r="BW388" s="11">
        <f>VLOOKUP(A388,'BalanceSheet 15-8-19'!$A$11:$CN$476,75,FALSE)</f>
        <v>-8226.5221820099996</v>
      </c>
      <c r="BX388" s="11">
        <f>VLOOKUP(A388,'BalanceSheet 15-8-19'!$A$11:$CN$476,76,FALSE)</f>
        <v>-8226.5221820099996</v>
      </c>
      <c r="BY388" s="11">
        <f>VLOOKUP(A388,'BalanceSheet 15-8-19'!$A$11:$CN$476,77,FALSE)</f>
        <v>-8226.5221820099996</v>
      </c>
      <c r="BZ388" s="11">
        <f>VLOOKUP(A388,'BalanceSheet 15-8-19'!$A$11:$CN$476,78,FALSE)</f>
        <v>-8226.5221820099996</v>
      </c>
      <c r="CA388" s="11">
        <f>VLOOKUP(A388,'BalanceSheet 15-8-19'!$A$11:$CN$476,79,FALSE)</f>
        <v>-8226.5221820099996</v>
      </c>
      <c r="CB388" s="11">
        <f>VLOOKUP(A388,'BalanceSheet 15-8-19'!$A$11:$CN$476,80,FALSE)</f>
        <v>-8226.5221820099996</v>
      </c>
      <c r="CC388" s="11">
        <f>VLOOKUP(A388,'BalanceSheet 15-8-19'!$A$11:$CN$476,81,FALSE)</f>
        <v>-8226.5221820099996</v>
      </c>
      <c r="CD388" s="11">
        <f>VLOOKUP(A388,'BalanceSheet 15-8-19'!$A$11:$CN$476,82,FALSE)</f>
        <v>-8226.5221820099996</v>
      </c>
      <c r="CE388" s="11">
        <f>VLOOKUP(A388,'BalanceSheet 15-8-19'!$A$11:$CN$476,83,FALSE)</f>
        <v>-8226.5221820099996</v>
      </c>
      <c r="CF388" s="11">
        <f>VLOOKUP(A388,'BalanceSheet 15-8-19'!$A$11:$CN$476,84,FALSE)</f>
        <v>-8226.5221820099996</v>
      </c>
      <c r="CG388" s="11">
        <f>VLOOKUP(A388,'BalanceSheet 15-8-19'!$A$11:$CN$476,85,FALSE)</f>
        <v>-8226.5221820099996</v>
      </c>
      <c r="CH388" s="11">
        <f>VLOOKUP(A388,'BalanceSheet 15-8-19'!$A$11:$CN$476,86,FALSE)</f>
        <v>-8226.5221820099996</v>
      </c>
      <c r="CI388" s="11">
        <f>VLOOKUP(A388,'BalanceSheet 15-8-19'!$A$11:$CN$476,87,FALSE)</f>
        <v>-8226.5221820099996</v>
      </c>
      <c r="CJ388" s="11">
        <f>VLOOKUP(A388,'BalanceSheet 15-8-19'!$A$11:$CN$476,88,FALSE)</f>
        <v>-8226.5221820099996</v>
      </c>
      <c r="CK388" s="11">
        <f>VLOOKUP(A388,'BalanceSheet 15-8-19'!$A$11:$CN$476,89,FALSE)</f>
        <v>-8226.5221820099996</v>
      </c>
      <c r="CL388" s="11">
        <f>VLOOKUP(A388,'BalanceSheet 15-8-19'!$A$11:$CN$476,90,FALSE)</f>
        <v>-8226.5221820099996</v>
      </c>
      <c r="CM388" s="11">
        <f>VLOOKUP(A388,'BalanceSheet 15-8-19'!$A$11:$CN$476,91,FALSE)</f>
        <v>-8226.5221820099996</v>
      </c>
      <c r="CN388" s="11">
        <f>VLOOKUP(A388,'BalanceSheet 15-8-19'!$A$11:$CS$476,92,FALSE)</f>
        <v>-8226.5221820099996</v>
      </c>
      <c r="CO388" s="11">
        <f>VLOOKUP(A388,'BalanceSheet 15-8-19'!$A$11:$CS$476,93,FALSE)</f>
        <v>-8226.5221820099996</v>
      </c>
      <c r="CP388" s="11">
        <f>VLOOKUP(A388,'BalanceSheet 15-8-19'!$A$11:$CS$476,94,FALSE)</f>
        <v>-8226.5221820099996</v>
      </c>
      <c r="CQ388" s="11">
        <f>VLOOKUP(A388,'BalanceSheet 15-8-19'!$A$11:$CS$476,95,FALSE)</f>
        <v>-8226.5221820099996</v>
      </c>
      <c r="CR388" s="11">
        <f>VLOOKUP(A388,'BalanceSheet 15-8-19'!$A$11:$CS$476,96,FALSE)</f>
        <v>-8226.5221820099996</v>
      </c>
      <c r="CS388" s="11">
        <f t="shared" si="31"/>
        <v>-732160.47419888992</v>
      </c>
      <c r="CU388" s="19">
        <f>CS388-('BalanceSheet 15-8-19'!CS388-'BalanceSheet 15-8-19'!CV388-'BalanceSheet 15-8-19'!CW388)</f>
        <v>0</v>
      </c>
      <c r="CW388" s="132">
        <f t="shared" si="32"/>
        <v>-222116.09891426997</v>
      </c>
      <c r="CZ388" s="148">
        <f>HLOOKUP(A388,CJE!$I$5:$TV$2054,2050, FALSE)</f>
        <v>0</v>
      </c>
      <c r="DB388" s="148">
        <f t="shared" si="33"/>
        <v>-510044.37528461992</v>
      </c>
    </row>
    <row r="389" spans="1:106" x14ac:dyDescent="0.2">
      <c r="A389" s="12" t="str">
        <f>'BalanceSheet 15-8-19'!A389</f>
        <v>600-103-01 - Payroll Deductions Payable</v>
      </c>
      <c r="B389" s="11">
        <f>VLOOKUP(A389,'BalanceSheet 15-8-19'!$A$11:$CN$476,2,FALSE)</f>
        <v>0</v>
      </c>
      <c r="C389" s="11">
        <f>VLOOKUP(A389,'BalanceSheet 15-8-19'!$A$11:$CN$476,3,FALSE)</f>
        <v>0</v>
      </c>
      <c r="D389" s="11">
        <f>VLOOKUP(A389,'BalanceSheet 15-8-19'!$A$11:$CN$476,4,FALSE)</f>
        <v>0</v>
      </c>
      <c r="E389" s="11">
        <f>VLOOKUP(A389,'BalanceSheet 15-8-19'!$A$11:$CN$476,5,FALSE)</f>
        <v>0</v>
      </c>
      <c r="F389" s="11">
        <f>VLOOKUP(A389,'BalanceSheet 15-8-19'!$A$11:$CN$476,6,FALSE)</f>
        <v>7922.3522400000002</v>
      </c>
      <c r="G389" s="11">
        <f>VLOOKUP(A389,'BalanceSheet 15-8-19'!$A$11:$CN$476,7,FALSE)</f>
        <v>7922.3522400000002</v>
      </c>
      <c r="H389" s="11">
        <f>VLOOKUP(A389,'BalanceSheet 15-8-19'!$A$11:$CN$476,8,FALSE)</f>
        <v>7922.3522400000002</v>
      </c>
      <c r="I389" s="11">
        <f>VLOOKUP(A389,'BalanceSheet 15-8-19'!$A$11:$CN$476,9,FALSE)</f>
        <v>7922.3522400000002</v>
      </c>
      <c r="J389" s="11"/>
      <c r="K389" s="11">
        <f>VLOOKUP(A389,'BalanceSheet 15-8-19'!$A$11:$CN$476,11,FALSE)</f>
        <v>7922.3522400000002</v>
      </c>
      <c r="L389" s="11">
        <f>VLOOKUP(A389,'BalanceSheet 15-8-19'!$A$11:$CN$476,12,FALSE)</f>
        <v>7922.3522400000002</v>
      </c>
      <c r="M389" s="11">
        <f>VLOOKUP(A389,'BalanceSheet 15-8-19'!$A$11:$CN$476,13,FALSE)</f>
        <v>7922.3522400000002</v>
      </c>
      <c r="N389" s="11">
        <f>VLOOKUP(A389,'BalanceSheet 15-8-19'!$A$11:$CN$476,14,FALSE)</f>
        <v>7922.3522400000002</v>
      </c>
      <c r="O389" s="11">
        <f>VLOOKUP(A389,'BalanceSheet 15-8-19'!$A$11:$CN$476,15,FALSE)</f>
        <v>7922.3522400000002</v>
      </c>
      <c r="P389" s="11">
        <f>VLOOKUP(A389,'BalanceSheet 15-8-19'!$A$11:$CN$476,16,FALSE)</f>
        <v>7922.3522400000002</v>
      </c>
      <c r="Q389" s="11">
        <f>VLOOKUP(A389,'BalanceSheet 15-8-19'!$A$11:$CN$476,17,FALSE)</f>
        <v>7922.3522400000002</v>
      </c>
      <c r="R389" s="11">
        <f>VLOOKUP(A389,'BalanceSheet 15-8-19'!$A$11:$CN$476,18,FALSE)</f>
        <v>7922.3522400000002</v>
      </c>
      <c r="S389" s="11">
        <f>VLOOKUP(A389,'BalanceSheet 15-8-19'!$A$11:$CN$476,19,FALSE)</f>
        <v>7922.3522400000002</v>
      </c>
      <c r="T389" s="11">
        <f>VLOOKUP(A389,'BalanceSheet 15-8-19'!$A$11:$CN$476,20,FALSE)</f>
        <v>7922.3522400000002</v>
      </c>
      <c r="U389" s="11">
        <f>VLOOKUP(A389,'BalanceSheet 15-8-19'!$A$11:$CN$476,21,FALSE)</f>
        <v>7922.3522400000002</v>
      </c>
      <c r="V389" s="11">
        <f>VLOOKUP(A389,'BalanceSheet 15-8-19'!$A$11:$CN$476,22,FALSE)</f>
        <v>7922.3522400000002</v>
      </c>
      <c r="W389" s="11">
        <f>VLOOKUP(A389,'BalanceSheet 15-8-19'!$A$11:$CN$476,23,FALSE)</f>
        <v>7922.3522400000002</v>
      </c>
      <c r="X389" s="11">
        <f>VLOOKUP(A389,'BalanceSheet 15-8-19'!$A$11:$CN$476,24,FALSE)</f>
        <v>7922.3522400000002</v>
      </c>
      <c r="Y389" s="11">
        <f>VLOOKUP(A389,'BalanceSheet 15-8-19'!$A$11:$CN$476,25,FALSE)</f>
        <v>7922.3522400000002</v>
      </c>
      <c r="Z389" s="11">
        <f>VLOOKUP(A389,'BalanceSheet 15-8-19'!$A$11:$CN$476,26,FALSE)</f>
        <v>7922.3522400000002</v>
      </c>
      <c r="AA389" s="11">
        <f>VLOOKUP(A389,'BalanceSheet 15-8-19'!$A$11:$CN$476,27,FALSE)</f>
        <v>7922.3522400000002</v>
      </c>
      <c r="AB389" s="11">
        <f>VLOOKUP(A389,'BalanceSheet 15-8-19'!$A$11:$CN$476,28,FALSE)</f>
        <v>7922.3522400000002</v>
      </c>
      <c r="AC389" s="11">
        <f>VLOOKUP(A389,'BalanceSheet 15-8-19'!$A$11:$CN$476,29,FALSE)</f>
        <v>7922.3522400000002</v>
      </c>
      <c r="AD389" s="11">
        <f>VLOOKUP(A389,'BalanceSheet 15-8-19'!$A$11:$CN$476,30,FALSE)</f>
        <v>7922.3522400000002</v>
      </c>
      <c r="AE389" s="11">
        <f>VLOOKUP(A389,'BalanceSheet 15-8-19'!$A$11:$CN$476,31,FALSE)</f>
        <v>7922.3522400000002</v>
      </c>
      <c r="AF389" s="11">
        <f>VLOOKUP(A389,'BalanceSheet 15-8-19'!$A$11:$CN$476,32,FALSE)</f>
        <v>7922.3522400000002</v>
      </c>
      <c r="AG389" s="11">
        <f>VLOOKUP(A389,'BalanceSheet 15-8-19'!$A$11:$CN$476,33,FALSE)</f>
        <v>7922.3522400000002</v>
      </c>
      <c r="AH389" s="11">
        <f>VLOOKUP(A389,'BalanceSheet 15-8-19'!$A$11:$CN$476,34,FALSE)</f>
        <v>7922.3522400000002</v>
      </c>
      <c r="AI389" s="11">
        <f>VLOOKUP(A389,'BalanceSheet 15-8-19'!$A$11:$CN$476,35,FALSE)</f>
        <v>7922.3522400000002</v>
      </c>
      <c r="AJ389" s="11">
        <f>VLOOKUP(A389,'BalanceSheet 15-8-19'!$A$11:$CN$476,36,FALSE)</f>
        <v>7922.3522400000002</v>
      </c>
      <c r="AK389" s="11">
        <f>VLOOKUP(A389,'BalanceSheet 15-8-19'!$A$11:$CN$476,37,FALSE)</f>
        <v>7922.3522400000002</v>
      </c>
      <c r="AL389" s="11">
        <f>VLOOKUP(A389,'BalanceSheet 15-8-19'!$A$11:$CN$476,38,FALSE)</f>
        <v>7922.3522400000002</v>
      </c>
      <c r="AM389" s="11">
        <f>VLOOKUP(A389,'BalanceSheet 15-8-19'!$A$11:$CN$476,39,FALSE)</f>
        <v>7922.3522400000002</v>
      </c>
      <c r="AN389" s="11">
        <f>VLOOKUP(A389,'BalanceSheet 15-8-19'!$A$11:$CN$476,40,FALSE)</f>
        <v>7922.3522400000002</v>
      </c>
      <c r="AO389" s="11">
        <f>VLOOKUP(A389,'BalanceSheet 15-8-19'!$A$11:$CN$476,41,FALSE)</f>
        <v>7922.3522400000002</v>
      </c>
      <c r="AP389" s="11">
        <f>VLOOKUP(A389,'BalanceSheet 15-8-19'!$A$11:$CN$476,42,FALSE)</f>
        <v>7922.3522400000002</v>
      </c>
      <c r="AQ389" s="11">
        <f>VLOOKUP(A389,'BalanceSheet 15-8-19'!$A$11:$CN$476,43,FALSE)</f>
        <v>7922.3522400000002</v>
      </c>
      <c r="AR389" s="11">
        <f>VLOOKUP(A389,'BalanceSheet 15-8-19'!$A$11:$CN$476,44,FALSE)</f>
        <v>7922.3522400000002</v>
      </c>
      <c r="AS389" s="11">
        <f>VLOOKUP(A389,'BalanceSheet 15-8-19'!$A$11:$CN$476,45,FALSE)</f>
        <v>7922.3522400000002</v>
      </c>
      <c r="AT389" s="11">
        <f>VLOOKUP(A389,'BalanceSheet 15-8-19'!$A$11:$CN$476,46,FALSE)</f>
        <v>7922.3522400000002</v>
      </c>
      <c r="AU389" s="11">
        <f>VLOOKUP(A389,'BalanceSheet 15-8-19'!$A$11:$CN$476,47,FALSE)</f>
        <v>7922.3522400000002</v>
      </c>
      <c r="AV389" s="11">
        <f>VLOOKUP(A389,'BalanceSheet 15-8-19'!$A$11:$CN$476,48,FALSE)</f>
        <v>7922.3522400000002</v>
      </c>
      <c r="AW389" s="11">
        <f>VLOOKUP(A389,'BalanceSheet 15-8-19'!$A$11:$CN$476,49,FALSE)</f>
        <v>7922.3522400000002</v>
      </c>
      <c r="AX389" s="11">
        <f>VLOOKUP(A389,'BalanceSheet 15-8-19'!$A$11:$CN$476,50,FALSE)</f>
        <v>7922.3522400000002</v>
      </c>
      <c r="AY389" s="11">
        <f>VLOOKUP(A389,'BalanceSheet 15-8-19'!$A$11:$CN$476,51,FALSE)</f>
        <v>7922.3522400000002</v>
      </c>
      <c r="AZ389" s="11">
        <f>VLOOKUP(A389,'BalanceSheet 15-8-19'!$A$11:$CN$476,52,FALSE)</f>
        <v>7922.3522400000002</v>
      </c>
      <c r="BA389" s="11">
        <f>VLOOKUP(A389,'BalanceSheet 15-8-19'!$A$11:$CN$476,53,FALSE)</f>
        <v>7922.3522400000002</v>
      </c>
      <c r="BB389" s="11">
        <f>VLOOKUP(A389,'BalanceSheet 15-8-19'!$A$11:$CN$476,54,FALSE)</f>
        <v>7922.3522400000002</v>
      </c>
      <c r="BC389" s="11">
        <f>VLOOKUP(A389,'BalanceSheet 15-8-19'!$A$11:$CN$476,55,FALSE)</f>
        <v>7922.3522400000002</v>
      </c>
      <c r="BD389" s="11">
        <f>VLOOKUP(A389,'BalanceSheet 15-8-19'!$A$11:$CN$476,56,FALSE)</f>
        <v>7922.3522400000002</v>
      </c>
      <c r="BE389" s="11">
        <f>VLOOKUP(A389,'BalanceSheet 15-8-19'!$A$11:$CN$476,57,FALSE)</f>
        <v>7922.3522400000002</v>
      </c>
      <c r="BF389" s="11">
        <f>VLOOKUP(A389,'BalanceSheet 15-8-19'!$A$11:$CN$476,58,FALSE)</f>
        <v>7922.3522400000002</v>
      </c>
      <c r="BG389" s="11">
        <f>VLOOKUP(A389,'BalanceSheet 15-8-19'!$A$11:$CN$476,59,FALSE)</f>
        <v>7922.3522400000002</v>
      </c>
      <c r="BH389" s="11">
        <f>VLOOKUP(A389,'BalanceSheet 15-8-19'!$A$11:$CN$476,60,FALSE)</f>
        <v>7922.3522400000002</v>
      </c>
      <c r="BI389" s="11">
        <f>VLOOKUP(A389,'BalanceSheet 15-8-19'!$A$11:$CN$476,61,FALSE)</f>
        <v>7922.3522400000002</v>
      </c>
      <c r="BJ389" s="11">
        <f>VLOOKUP(A389,'BalanceSheet 15-8-19'!$A$11:$CN$476,62,FALSE)</f>
        <v>7922.3522400000002</v>
      </c>
      <c r="BK389" s="11"/>
      <c r="BL389" s="11">
        <f>VLOOKUP(A389,'BalanceSheet 15-8-19'!$A$11:$CN$476,64,FALSE)</f>
        <v>7922.3522400000002</v>
      </c>
      <c r="BM389" s="11">
        <f>VLOOKUP(A389,'BalanceSheet 15-8-19'!$A$11:$CN$476,65,FALSE)</f>
        <v>7922.3522400000002</v>
      </c>
      <c r="BN389" s="11">
        <f>VLOOKUP(A389,'BalanceSheet 15-8-19'!$A$11:$CN$476,66,FALSE)</f>
        <v>7922.3522400000002</v>
      </c>
      <c r="BO389" s="11">
        <f>VLOOKUP(A389,'BalanceSheet 15-8-19'!$A$11:$CN$476,67,FALSE)</f>
        <v>7922.3522400000002</v>
      </c>
      <c r="BP389" s="11">
        <f>VLOOKUP(A389,'BalanceSheet 15-8-19'!$A$11:$CN$476,68,FALSE)</f>
        <v>7922.3522400000002</v>
      </c>
      <c r="BQ389" s="11">
        <f>VLOOKUP(A389,'BalanceSheet 15-8-19'!$A$11:$CN$476,69,FALSE)</f>
        <v>7922.3522400000002</v>
      </c>
      <c r="BR389" s="11">
        <f>VLOOKUP(A389,'BalanceSheet 15-8-19'!$A$11:$CN$476,70,FALSE)</f>
        <v>7922.3522400000002</v>
      </c>
      <c r="BS389" s="11">
        <f>VLOOKUP(A389,'BalanceSheet 15-8-19'!$A$11:$CN$476,71,FALSE)</f>
        <v>7922.3522400000002</v>
      </c>
      <c r="BT389" s="11">
        <f>VLOOKUP(A389,'BalanceSheet 15-8-19'!$A$11:$CN$476,72,FALSE)</f>
        <v>7922.3522400000002</v>
      </c>
      <c r="BU389" s="11">
        <f>VLOOKUP(A389,'BalanceSheet 15-8-19'!$A$11:$CN$476,73,FALSE)</f>
        <v>7922.3522400000002</v>
      </c>
      <c r="BV389" s="11">
        <f>VLOOKUP(A389,'BalanceSheet 15-8-19'!$A$11:$CN$476,74,FALSE)</f>
        <v>7922.3522400000002</v>
      </c>
      <c r="BW389" s="11">
        <f>VLOOKUP(A389,'BalanceSheet 15-8-19'!$A$11:$CN$476,75,FALSE)</f>
        <v>7922.3522400000002</v>
      </c>
      <c r="BX389" s="11">
        <f>VLOOKUP(A389,'BalanceSheet 15-8-19'!$A$11:$CN$476,76,FALSE)</f>
        <v>7922.3522400000002</v>
      </c>
      <c r="BY389" s="11">
        <f>VLOOKUP(A389,'BalanceSheet 15-8-19'!$A$11:$CN$476,77,FALSE)</f>
        <v>7922.3522400000002</v>
      </c>
      <c r="BZ389" s="11">
        <f>VLOOKUP(A389,'BalanceSheet 15-8-19'!$A$11:$CN$476,78,FALSE)</f>
        <v>7922.3522400000002</v>
      </c>
      <c r="CA389" s="11">
        <f>VLOOKUP(A389,'BalanceSheet 15-8-19'!$A$11:$CN$476,79,FALSE)</f>
        <v>7922.3522400000002</v>
      </c>
      <c r="CB389" s="11">
        <f>VLOOKUP(A389,'BalanceSheet 15-8-19'!$A$11:$CN$476,80,FALSE)</f>
        <v>7922.3522400000002</v>
      </c>
      <c r="CC389" s="11">
        <f>VLOOKUP(A389,'BalanceSheet 15-8-19'!$A$11:$CN$476,81,FALSE)</f>
        <v>7922.3522400000002</v>
      </c>
      <c r="CD389" s="11">
        <f>VLOOKUP(A389,'BalanceSheet 15-8-19'!$A$11:$CN$476,82,FALSE)</f>
        <v>7922.3522400000002</v>
      </c>
      <c r="CE389" s="11">
        <f>VLOOKUP(A389,'BalanceSheet 15-8-19'!$A$11:$CN$476,83,FALSE)</f>
        <v>7922.3522400000002</v>
      </c>
      <c r="CF389" s="11">
        <f>VLOOKUP(A389,'BalanceSheet 15-8-19'!$A$11:$CN$476,84,FALSE)</f>
        <v>7922.3522400000002</v>
      </c>
      <c r="CG389" s="11">
        <f>VLOOKUP(A389,'BalanceSheet 15-8-19'!$A$11:$CN$476,85,FALSE)</f>
        <v>7922.3522400000002</v>
      </c>
      <c r="CH389" s="11">
        <f>VLOOKUP(A389,'BalanceSheet 15-8-19'!$A$11:$CN$476,86,FALSE)</f>
        <v>7922.3522400000002</v>
      </c>
      <c r="CI389" s="11">
        <f>VLOOKUP(A389,'BalanceSheet 15-8-19'!$A$11:$CN$476,87,FALSE)</f>
        <v>7922.3522400000002</v>
      </c>
      <c r="CJ389" s="11">
        <f>VLOOKUP(A389,'BalanceSheet 15-8-19'!$A$11:$CN$476,88,FALSE)</f>
        <v>7922.3522400000002</v>
      </c>
      <c r="CK389" s="11">
        <f>VLOOKUP(A389,'BalanceSheet 15-8-19'!$A$11:$CN$476,89,FALSE)</f>
        <v>7922.3522400000002</v>
      </c>
      <c r="CL389" s="11">
        <f>VLOOKUP(A389,'BalanceSheet 15-8-19'!$A$11:$CN$476,90,FALSE)</f>
        <v>7922.3522400000002</v>
      </c>
      <c r="CM389" s="11">
        <f>VLOOKUP(A389,'BalanceSheet 15-8-19'!$A$11:$CN$476,91,FALSE)</f>
        <v>7922.3522400000002</v>
      </c>
      <c r="CN389" s="11">
        <f>VLOOKUP(A389,'BalanceSheet 15-8-19'!$A$11:$CS$476,92,FALSE)</f>
        <v>7922.3522400000002</v>
      </c>
      <c r="CO389" s="11">
        <f>VLOOKUP(A389,'BalanceSheet 15-8-19'!$A$11:$CS$476,93,FALSE)</f>
        <v>7922.3522400000002</v>
      </c>
      <c r="CP389" s="11">
        <f>VLOOKUP(A389,'BalanceSheet 15-8-19'!$A$11:$CS$476,94,FALSE)</f>
        <v>7922.3522400000002</v>
      </c>
      <c r="CQ389" s="11">
        <f>VLOOKUP(A389,'BalanceSheet 15-8-19'!$A$11:$CS$476,95,FALSE)</f>
        <v>7922.3522400000002</v>
      </c>
      <c r="CR389" s="11">
        <f>VLOOKUP(A389,'BalanceSheet 15-8-19'!$A$11:$CS$476,96,FALSE)</f>
        <v>7922.3522400000002</v>
      </c>
      <c r="CS389" s="11">
        <f t="shared" si="31"/>
        <v>705089.34936000034</v>
      </c>
      <c r="CU389" s="19">
        <f>CS389-('BalanceSheet 15-8-19'!CS389-'BalanceSheet 15-8-19'!CV389-'BalanceSheet 15-8-19'!CW389)</f>
        <v>0</v>
      </c>
      <c r="CW389" s="132"/>
      <c r="CZ389" s="148">
        <f>HLOOKUP(A389,CJE!$I$5:$TV$2054,2050, FALSE)</f>
        <v>0</v>
      </c>
      <c r="DB389" s="148">
        <f t="shared" si="33"/>
        <v>491185.83887999959</v>
      </c>
    </row>
    <row r="390" spans="1:106" x14ac:dyDescent="0.2">
      <c r="A390" s="12" t="str">
        <f>'BalanceSheet 15-8-19'!A390</f>
        <v>600-103-02 - Other expense payable</v>
      </c>
      <c r="B390" s="11">
        <f>VLOOKUP(A390,'BalanceSheet 15-8-19'!$A$11:$CN$476,2,FALSE)</f>
        <v>1318.19</v>
      </c>
      <c r="C390" s="11">
        <f>VLOOKUP(A390,'BalanceSheet 15-8-19'!$A$11:$CN$476,3,FALSE)</f>
        <v>0</v>
      </c>
      <c r="D390" s="11">
        <f>VLOOKUP(A390,'BalanceSheet 15-8-19'!$A$11:$CN$476,4,FALSE)</f>
        <v>6932.5</v>
      </c>
      <c r="E390" s="11">
        <f>VLOOKUP(A390,'BalanceSheet 15-8-19'!$A$11:$CN$476,5,FALSE)</f>
        <v>0</v>
      </c>
      <c r="F390" s="11">
        <f>VLOOKUP(A390,'BalanceSheet 15-8-19'!$A$11:$CN$476,6,FALSE)</f>
        <v>4535.3735552400003</v>
      </c>
      <c r="G390" s="11">
        <f>VLOOKUP(A390,'BalanceSheet 15-8-19'!$A$11:$CN$476,7,FALSE)</f>
        <v>4535.3735552400003</v>
      </c>
      <c r="H390" s="11">
        <f>VLOOKUP(A390,'BalanceSheet 15-8-19'!$A$11:$CN$476,8,FALSE)</f>
        <v>4535.3735552400003</v>
      </c>
      <c r="I390" s="11">
        <f>VLOOKUP(A390,'BalanceSheet 15-8-19'!$A$11:$CN$476,9,FALSE)</f>
        <v>4535.3735552400003</v>
      </c>
      <c r="J390" s="11"/>
      <c r="K390" s="11">
        <f>VLOOKUP(A390,'BalanceSheet 15-8-19'!$A$11:$CN$476,11,FALSE)</f>
        <v>4535.3735552400003</v>
      </c>
      <c r="L390" s="11">
        <f>VLOOKUP(A390,'BalanceSheet 15-8-19'!$A$11:$CN$476,12,FALSE)</f>
        <v>4535.3735552400003</v>
      </c>
      <c r="M390" s="11">
        <f>VLOOKUP(A390,'BalanceSheet 15-8-19'!$A$11:$CN$476,13,FALSE)</f>
        <v>4535.3735552400003</v>
      </c>
      <c r="N390" s="11">
        <f>VLOOKUP(A390,'BalanceSheet 15-8-19'!$A$11:$CN$476,14,FALSE)</f>
        <v>4535.3735552400003</v>
      </c>
      <c r="O390" s="11">
        <f>VLOOKUP(A390,'BalanceSheet 15-8-19'!$A$11:$CN$476,15,FALSE)</f>
        <v>4535.3735552400003</v>
      </c>
      <c r="P390" s="11">
        <f>VLOOKUP(A390,'BalanceSheet 15-8-19'!$A$11:$CN$476,16,FALSE)</f>
        <v>4535.3735552400003</v>
      </c>
      <c r="Q390" s="11">
        <f>VLOOKUP(A390,'BalanceSheet 15-8-19'!$A$11:$CN$476,17,FALSE)</f>
        <v>4535.3735552400003</v>
      </c>
      <c r="R390" s="11">
        <f>VLOOKUP(A390,'BalanceSheet 15-8-19'!$A$11:$CN$476,18,FALSE)</f>
        <v>4535.3735552400003</v>
      </c>
      <c r="S390" s="11">
        <f>VLOOKUP(A390,'BalanceSheet 15-8-19'!$A$11:$CN$476,19,FALSE)</f>
        <v>4535.3735552400003</v>
      </c>
      <c r="T390" s="11">
        <f>VLOOKUP(A390,'BalanceSheet 15-8-19'!$A$11:$CN$476,20,FALSE)</f>
        <v>4535.3735552400003</v>
      </c>
      <c r="U390" s="11">
        <f>VLOOKUP(A390,'BalanceSheet 15-8-19'!$A$11:$CN$476,21,FALSE)</f>
        <v>4535.3735552400003</v>
      </c>
      <c r="V390" s="11">
        <f>VLOOKUP(A390,'BalanceSheet 15-8-19'!$A$11:$CN$476,22,FALSE)</f>
        <v>4535.3735552400003</v>
      </c>
      <c r="W390" s="11">
        <f>VLOOKUP(A390,'BalanceSheet 15-8-19'!$A$11:$CN$476,23,FALSE)</f>
        <v>4535.3735552400003</v>
      </c>
      <c r="X390" s="11">
        <f>VLOOKUP(A390,'BalanceSheet 15-8-19'!$A$11:$CN$476,24,FALSE)</f>
        <v>4535.3735552400003</v>
      </c>
      <c r="Y390" s="11">
        <f>VLOOKUP(A390,'BalanceSheet 15-8-19'!$A$11:$CN$476,25,FALSE)</f>
        <v>4535.3735552400003</v>
      </c>
      <c r="Z390" s="11">
        <f>VLOOKUP(A390,'BalanceSheet 15-8-19'!$A$11:$CN$476,26,FALSE)</f>
        <v>4535.3735552400003</v>
      </c>
      <c r="AA390" s="11">
        <f>VLOOKUP(A390,'BalanceSheet 15-8-19'!$A$11:$CN$476,27,FALSE)</f>
        <v>4535.3735552400003</v>
      </c>
      <c r="AB390" s="11">
        <f>VLOOKUP(A390,'BalanceSheet 15-8-19'!$A$11:$CN$476,28,FALSE)</f>
        <v>4535.3735552400003</v>
      </c>
      <c r="AC390" s="11">
        <f>VLOOKUP(A390,'BalanceSheet 15-8-19'!$A$11:$CN$476,29,FALSE)</f>
        <v>4535.3735552400003</v>
      </c>
      <c r="AD390" s="11">
        <f>VLOOKUP(A390,'BalanceSheet 15-8-19'!$A$11:$CN$476,30,FALSE)</f>
        <v>4535.3735552400003</v>
      </c>
      <c r="AE390" s="11">
        <f>VLOOKUP(A390,'BalanceSheet 15-8-19'!$A$11:$CN$476,31,FALSE)</f>
        <v>4535.3735552400003</v>
      </c>
      <c r="AF390" s="11">
        <f>VLOOKUP(A390,'BalanceSheet 15-8-19'!$A$11:$CN$476,32,FALSE)</f>
        <v>4535.3735552400003</v>
      </c>
      <c r="AG390" s="11">
        <f>VLOOKUP(A390,'BalanceSheet 15-8-19'!$A$11:$CN$476,33,FALSE)</f>
        <v>4535.3735552400003</v>
      </c>
      <c r="AH390" s="11">
        <f>VLOOKUP(A390,'BalanceSheet 15-8-19'!$A$11:$CN$476,34,FALSE)</f>
        <v>4535.3735552400003</v>
      </c>
      <c r="AI390" s="11">
        <f>VLOOKUP(A390,'BalanceSheet 15-8-19'!$A$11:$CN$476,35,FALSE)</f>
        <v>4535.3735552400003</v>
      </c>
      <c r="AJ390" s="11">
        <f>VLOOKUP(A390,'BalanceSheet 15-8-19'!$A$11:$CN$476,36,FALSE)</f>
        <v>4535.3735552400003</v>
      </c>
      <c r="AK390" s="11">
        <f>VLOOKUP(A390,'BalanceSheet 15-8-19'!$A$11:$CN$476,37,FALSE)</f>
        <v>4535.3735552400003</v>
      </c>
      <c r="AL390" s="11">
        <f>VLOOKUP(A390,'BalanceSheet 15-8-19'!$A$11:$CN$476,38,FALSE)</f>
        <v>4535.3735552400003</v>
      </c>
      <c r="AM390" s="11">
        <f>VLOOKUP(A390,'BalanceSheet 15-8-19'!$A$11:$CN$476,39,FALSE)</f>
        <v>4535.3735552400003</v>
      </c>
      <c r="AN390" s="11">
        <f>VLOOKUP(A390,'BalanceSheet 15-8-19'!$A$11:$CN$476,40,FALSE)</f>
        <v>4535.3735552400003</v>
      </c>
      <c r="AO390" s="11">
        <f>VLOOKUP(A390,'BalanceSheet 15-8-19'!$A$11:$CN$476,41,FALSE)</f>
        <v>4535.3735552400003</v>
      </c>
      <c r="AP390" s="11">
        <f>VLOOKUP(A390,'BalanceSheet 15-8-19'!$A$11:$CN$476,42,FALSE)</f>
        <v>4535.3735552400003</v>
      </c>
      <c r="AQ390" s="11">
        <f>VLOOKUP(A390,'BalanceSheet 15-8-19'!$A$11:$CN$476,43,FALSE)</f>
        <v>4535.3735552400003</v>
      </c>
      <c r="AR390" s="11">
        <f>VLOOKUP(A390,'BalanceSheet 15-8-19'!$A$11:$CN$476,44,FALSE)</f>
        <v>4535.3735552400003</v>
      </c>
      <c r="AS390" s="11">
        <f>VLOOKUP(A390,'BalanceSheet 15-8-19'!$A$11:$CN$476,45,FALSE)</f>
        <v>4535.3735552400003</v>
      </c>
      <c r="AT390" s="11">
        <f>VLOOKUP(A390,'BalanceSheet 15-8-19'!$A$11:$CN$476,46,FALSE)</f>
        <v>4535.3735552400003</v>
      </c>
      <c r="AU390" s="11">
        <f>VLOOKUP(A390,'BalanceSheet 15-8-19'!$A$11:$CN$476,47,FALSE)</f>
        <v>4535.3735552400003</v>
      </c>
      <c r="AV390" s="11">
        <f>VLOOKUP(A390,'BalanceSheet 15-8-19'!$A$11:$CN$476,48,FALSE)</f>
        <v>4535.3735552400003</v>
      </c>
      <c r="AW390" s="11">
        <f>VLOOKUP(A390,'BalanceSheet 15-8-19'!$A$11:$CN$476,49,FALSE)</f>
        <v>4535.3735552400003</v>
      </c>
      <c r="AX390" s="11">
        <f>VLOOKUP(A390,'BalanceSheet 15-8-19'!$A$11:$CN$476,50,FALSE)</f>
        <v>4535.3735552400003</v>
      </c>
      <c r="AY390" s="11">
        <f>VLOOKUP(A390,'BalanceSheet 15-8-19'!$A$11:$CN$476,51,FALSE)</f>
        <v>4535.3735552400003</v>
      </c>
      <c r="AZ390" s="11">
        <f>VLOOKUP(A390,'BalanceSheet 15-8-19'!$A$11:$CN$476,52,FALSE)</f>
        <v>4535.3735552400003</v>
      </c>
      <c r="BA390" s="11">
        <f>VLOOKUP(A390,'BalanceSheet 15-8-19'!$A$11:$CN$476,53,FALSE)</f>
        <v>4535.3735552400003</v>
      </c>
      <c r="BB390" s="11">
        <f>VLOOKUP(A390,'BalanceSheet 15-8-19'!$A$11:$CN$476,54,FALSE)</f>
        <v>4535.3735552400003</v>
      </c>
      <c r="BC390" s="11">
        <f>VLOOKUP(A390,'BalanceSheet 15-8-19'!$A$11:$CN$476,55,FALSE)</f>
        <v>4535.3735552400003</v>
      </c>
      <c r="BD390" s="11">
        <f>VLOOKUP(A390,'BalanceSheet 15-8-19'!$A$11:$CN$476,56,FALSE)</f>
        <v>4535.3735552400003</v>
      </c>
      <c r="BE390" s="11">
        <f>VLOOKUP(A390,'BalanceSheet 15-8-19'!$A$11:$CN$476,57,FALSE)</f>
        <v>4535.3735552400003</v>
      </c>
      <c r="BF390" s="11">
        <f>VLOOKUP(A390,'BalanceSheet 15-8-19'!$A$11:$CN$476,58,FALSE)</f>
        <v>4535.3735552400003</v>
      </c>
      <c r="BG390" s="11">
        <f>VLOOKUP(A390,'BalanceSheet 15-8-19'!$A$11:$CN$476,59,FALSE)</f>
        <v>4535.3735552400003</v>
      </c>
      <c r="BH390" s="11">
        <f>VLOOKUP(A390,'BalanceSheet 15-8-19'!$A$11:$CN$476,60,FALSE)</f>
        <v>4535.3735552400003</v>
      </c>
      <c r="BI390" s="11">
        <f>VLOOKUP(A390,'BalanceSheet 15-8-19'!$A$11:$CN$476,61,FALSE)</f>
        <v>4535.3735552400003</v>
      </c>
      <c r="BJ390" s="11">
        <f>VLOOKUP(A390,'BalanceSheet 15-8-19'!$A$11:$CN$476,62,FALSE)</f>
        <v>4535.3735552400003</v>
      </c>
      <c r="BK390" s="11"/>
      <c r="BL390" s="11">
        <f>VLOOKUP(A390,'BalanceSheet 15-8-19'!$A$11:$CN$476,64,FALSE)</f>
        <v>4535.3735552400003</v>
      </c>
      <c r="BM390" s="11">
        <f>VLOOKUP(A390,'BalanceSheet 15-8-19'!$A$11:$CN$476,65,FALSE)</f>
        <v>4535.3735552400003</v>
      </c>
      <c r="BN390" s="11">
        <f>VLOOKUP(A390,'BalanceSheet 15-8-19'!$A$11:$CN$476,66,FALSE)</f>
        <v>4535.3735552400003</v>
      </c>
      <c r="BO390" s="11">
        <f>VLOOKUP(A390,'BalanceSheet 15-8-19'!$A$11:$CN$476,67,FALSE)</f>
        <v>4535.3735552400003</v>
      </c>
      <c r="BP390" s="11">
        <f>VLOOKUP(A390,'BalanceSheet 15-8-19'!$A$11:$CN$476,68,FALSE)</f>
        <v>4535.3735552400003</v>
      </c>
      <c r="BQ390" s="11">
        <f>VLOOKUP(A390,'BalanceSheet 15-8-19'!$A$11:$CN$476,69,FALSE)</f>
        <v>4535.3735552400003</v>
      </c>
      <c r="BR390" s="11">
        <f>VLOOKUP(A390,'BalanceSheet 15-8-19'!$A$11:$CN$476,70,FALSE)</f>
        <v>4535.3735552400003</v>
      </c>
      <c r="BS390" s="11">
        <f>VLOOKUP(A390,'BalanceSheet 15-8-19'!$A$11:$CN$476,71,FALSE)</f>
        <v>4535.3735552400003</v>
      </c>
      <c r="BT390" s="11">
        <f>VLOOKUP(A390,'BalanceSheet 15-8-19'!$A$11:$CN$476,72,FALSE)</f>
        <v>4535.3735552400003</v>
      </c>
      <c r="BU390" s="11">
        <f>VLOOKUP(A390,'BalanceSheet 15-8-19'!$A$11:$CN$476,73,FALSE)</f>
        <v>4535.3735552400003</v>
      </c>
      <c r="BV390" s="11">
        <f>VLOOKUP(A390,'BalanceSheet 15-8-19'!$A$11:$CN$476,74,FALSE)</f>
        <v>4535.3735552400003</v>
      </c>
      <c r="BW390" s="11">
        <f>VLOOKUP(A390,'BalanceSheet 15-8-19'!$A$11:$CN$476,75,FALSE)</f>
        <v>4535.3735552400003</v>
      </c>
      <c r="BX390" s="11">
        <f>VLOOKUP(A390,'BalanceSheet 15-8-19'!$A$11:$CN$476,76,FALSE)</f>
        <v>4535.3735552400003</v>
      </c>
      <c r="BY390" s="11">
        <f>VLOOKUP(A390,'BalanceSheet 15-8-19'!$A$11:$CN$476,77,FALSE)</f>
        <v>4535.3735552400003</v>
      </c>
      <c r="BZ390" s="11">
        <f>VLOOKUP(A390,'BalanceSheet 15-8-19'!$A$11:$CN$476,78,FALSE)</f>
        <v>4535.3735552400003</v>
      </c>
      <c r="CA390" s="11">
        <f>VLOOKUP(A390,'BalanceSheet 15-8-19'!$A$11:$CN$476,79,FALSE)</f>
        <v>4535.3735552400003</v>
      </c>
      <c r="CB390" s="11">
        <f>VLOOKUP(A390,'BalanceSheet 15-8-19'!$A$11:$CN$476,80,FALSE)</f>
        <v>4535.3735552400003</v>
      </c>
      <c r="CC390" s="11">
        <f>VLOOKUP(A390,'BalanceSheet 15-8-19'!$A$11:$CN$476,81,FALSE)</f>
        <v>4535.3735552400003</v>
      </c>
      <c r="CD390" s="11">
        <f>VLOOKUP(A390,'BalanceSheet 15-8-19'!$A$11:$CN$476,82,FALSE)</f>
        <v>4535.3735552400003</v>
      </c>
      <c r="CE390" s="11">
        <f>VLOOKUP(A390,'BalanceSheet 15-8-19'!$A$11:$CN$476,83,FALSE)</f>
        <v>4535.3735552400003</v>
      </c>
      <c r="CF390" s="11">
        <f>VLOOKUP(A390,'BalanceSheet 15-8-19'!$A$11:$CN$476,84,FALSE)</f>
        <v>4535.3735552400003</v>
      </c>
      <c r="CG390" s="11">
        <f>VLOOKUP(A390,'BalanceSheet 15-8-19'!$A$11:$CN$476,85,FALSE)</f>
        <v>4535.3735552400003</v>
      </c>
      <c r="CH390" s="11">
        <f>VLOOKUP(A390,'BalanceSheet 15-8-19'!$A$11:$CN$476,86,FALSE)</f>
        <v>4535.3735552400003</v>
      </c>
      <c r="CI390" s="11">
        <f>VLOOKUP(A390,'BalanceSheet 15-8-19'!$A$11:$CN$476,87,FALSE)</f>
        <v>4535.3735552400003</v>
      </c>
      <c r="CJ390" s="11">
        <f>VLOOKUP(A390,'BalanceSheet 15-8-19'!$A$11:$CN$476,88,FALSE)</f>
        <v>4535.3735552400003</v>
      </c>
      <c r="CK390" s="11">
        <f>VLOOKUP(A390,'BalanceSheet 15-8-19'!$A$11:$CN$476,89,FALSE)</f>
        <v>4535.3735552400003</v>
      </c>
      <c r="CL390" s="11">
        <f>VLOOKUP(A390,'BalanceSheet 15-8-19'!$A$11:$CN$476,90,FALSE)</f>
        <v>4535.3735552400003</v>
      </c>
      <c r="CM390" s="11">
        <f>VLOOKUP(A390,'BalanceSheet 15-8-19'!$A$11:$CN$476,91,FALSE)</f>
        <v>4535.3735552400003</v>
      </c>
      <c r="CN390" s="11">
        <f>VLOOKUP(A390,'BalanceSheet 15-8-19'!$A$11:$CS$476,92,FALSE)</f>
        <v>4535.3735552400003</v>
      </c>
      <c r="CO390" s="11">
        <f>VLOOKUP(A390,'BalanceSheet 15-8-19'!$A$11:$CS$476,93,FALSE)</f>
        <v>4535.3735552400003</v>
      </c>
      <c r="CP390" s="11">
        <f>VLOOKUP(A390,'BalanceSheet 15-8-19'!$A$11:$CS$476,94,FALSE)</f>
        <v>4535.3735552400003</v>
      </c>
      <c r="CQ390" s="11">
        <f>VLOOKUP(A390,'BalanceSheet 15-8-19'!$A$11:$CS$476,95,FALSE)</f>
        <v>4535.3735552400003</v>
      </c>
      <c r="CR390" s="11">
        <f>VLOOKUP(A390,'BalanceSheet 15-8-19'!$A$11:$CS$476,96,FALSE)</f>
        <v>4535.3735552400003</v>
      </c>
      <c r="CS390" s="11">
        <f t="shared" ref="CS390" si="37">SUM(B390:CR390)</f>
        <v>411898.93641635939</v>
      </c>
      <c r="CU390" s="19">
        <f>CS390-('BalanceSheet 15-8-19'!CS390-'BalanceSheet 15-8-19'!CV390-'BalanceSheet 15-8-19'!CW390)</f>
        <v>0</v>
      </c>
      <c r="CW390" s="132">
        <f t="shared" si="32"/>
        <v>122455.08599148005</v>
      </c>
      <c r="CZ390" s="148">
        <f>HLOOKUP(A390,CJE!$I$5:$TV$2054,2050, FALSE)</f>
        <v>0</v>
      </c>
      <c r="DB390" s="148">
        <f t="shared" si="33"/>
        <v>289443.8504248797</v>
      </c>
    </row>
    <row r="391" spans="1:106" x14ac:dyDescent="0.2">
      <c r="A391" s="12" t="str">
        <f>'BalanceSheet 15-8-19'!A391</f>
        <v>600-103-03 - Provident Fund Payable</v>
      </c>
      <c r="B391" s="10">
        <f>VLOOKUP(A391,'BalanceSheet 15-8-19'!$A$11:$CN$476,2,FALSE)</f>
        <v>0</v>
      </c>
      <c r="C391" s="10">
        <f>VLOOKUP(A391,'BalanceSheet 15-8-19'!$A$11:$CN$476,3,FALSE)</f>
        <v>0</v>
      </c>
      <c r="D391" s="10">
        <f>VLOOKUP(A391,'BalanceSheet 15-8-19'!$A$11:$CN$476,4,FALSE)</f>
        <v>0</v>
      </c>
      <c r="E391" s="10">
        <f>VLOOKUP(A391,'BalanceSheet 15-8-19'!$A$11:$CN$476,5,FALSE)</f>
        <v>0</v>
      </c>
      <c r="F391" s="10">
        <f>VLOOKUP(A391,'BalanceSheet 15-8-19'!$A$11:$CN$476,6,FALSE)</f>
        <v>0</v>
      </c>
      <c r="G391" s="10">
        <f>VLOOKUP(A391,'BalanceSheet 15-8-19'!$A$11:$CN$476,7,FALSE)</f>
        <v>0</v>
      </c>
      <c r="H391" s="10">
        <f>VLOOKUP(A391,'BalanceSheet 15-8-19'!$A$11:$CN$476,8,FALSE)</f>
        <v>0</v>
      </c>
      <c r="I391" s="10">
        <f>VLOOKUP(A391,'BalanceSheet 15-8-19'!$A$11:$CN$476,9,FALSE)</f>
        <v>0</v>
      </c>
      <c r="J391" s="10"/>
      <c r="K391" s="10">
        <f>VLOOKUP(A391,'BalanceSheet 15-8-19'!$A$11:$CN$476,11,FALSE)</f>
        <v>0</v>
      </c>
      <c r="L391" s="10">
        <f>VLOOKUP(A391,'BalanceSheet 15-8-19'!$A$11:$CN$476,12,FALSE)</f>
        <v>0</v>
      </c>
      <c r="M391" s="10">
        <f>VLOOKUP(A391,'BalanceSheet 15-8-19'!$A$11:$CN$476,13,FALSE)</f>
        <v>0</v>
      </c>
      <c r="N391" s="10">
        <f>VLOOKUP(A391,'BalanceSheet 15-8-19'!$A$11:$CN$476,14,FALSE)</f>
        <v>0</v>
      </c>
      <c r="O391" s="10">
        <f>VLOOKUP(A391,'BalanceSheet 15-8-19'!$A$11:$CN$476,15,FALSE)</f>
        <v>0</v>
      </c>
      <c r="P391" s="10">
        <f>VLOOKUP(A391,'BalanceSheet 15-8-19'!$A$11:$CN$476,16,FALSE)</f>
        <v>0</v>
      </c>
      <c r="Q391" s="10">
        <f>VLOOKUP(A391,'BalanceSheet 15-8-19'!$A$11:$CN$476,17,FALSE)</f>
        <v>0</v>
      </c>
      <c r="R391" s="10">
        <f>VLOOKUP(A391,'BalanceSheet 15-8-19'!$A$11:$CN$476,18,FALSE)</f>
        <v>0</v>
      </c>
      <c r="S391" s="10">
        <f>VLOOKUP(A391,'BalanceSheet 15-8-19'!$A$11:$CN$476,19,FALSE)</f>
        <v>0</v>
      </c>
      <c r="T391" s="10">
        <f>VLOOKUP(A391,'BalanceSheet 15-8-19'!$A$11:$CN$476,20,FALSE)</f>
        <v>0</v>
      </c>
      <c r="U391" s="10">
        <f>VLOOKUP(A391,'BalanceSheet 15-8-19'!$A$11:$CN$476,21,FALSE)</f>
        <v>0</v>
      </c>
      <c r="V391" s="10">
        <f>VLOOKUP(A391,'BalanceSheet 15-8-19'!$A$11:$CN$476,22,FALSE)</f>
        <v>0</v>
      </c>
      <c r="W391" s="10">
        <f>VLOOKUP(A391,'BalanceSheet 15-8-19'!$A$11:$CN$476,23,FALSE)</f>
        <v>0</v>
      </c>
      <c r="X391" s="10">
        <f>VLOOKUP(A391,'BalanceSheet 15-8-19'!$A$11:$CN$476,24,FALSE)</f>
        <v>0</v>
      </c>
      <c r="Y391" s="10">
        <f>VLOOKUP(A391,'BalanceSheet 15-8-19'!$A$11:$CN$476,25,FALSE)</f>
        <v>0</v>
      </c>
      <c r="Z391" s="10">
        <f>VLOOKUP(A391,'BalanceSheet 15-8-19'!$A$11:$CN$476,26,FALSE)</f>
        <v>0</v>
      </c>
      <c r="AA391" s="10">
        <f>VLOOKUP(A391,'BalanceSheet 15-8-19'!$A$11:$CN$476,27,FALSE)</f>
        <v>0</v>
      </c>
      <c r="AB391" s="10">
        <f>VLOOKUP(A391,'BalanceSheet 15-8-19'!$A$11:$CN$476,28,FALSE)</f>
        <v>0</v>
      </c>
      <c r="AC391" s="10">
        <f>VLOOKUP(A391,'BalanceSheet 15-8-19'!$A$11:$CN$476,29,FALSE)</f>
        <v>0</v>
      </c>
      <c r="AD391" s="10">
        <f>VLOOKUP(A391,'BalanceSheet 15-8-19'!$A$11:$CN$476,30,FALSE)</f>
        <v>0</v>
      </c>
      <c r="AE391" s="10">
        <f>VLOOKUP(A391,'BalanceSheet 15-8-19'!$A$11:$CN$476,31,FALSE)</f>
        <v>0</v>
      </c>
      <c r="AF391" s="10">
        <f>VLOOKUP(A391,'BalanceSheet 15-8-19'!$A$11:$CN$476,32,FALSE)</f>
        <v>0</v>
      </c>
      <c r="AG391" s="10">
        <f>VLOOKUP(A391,'BalanceSheet 15-8-19'!$A$11:$CN$476,33,FALSE)</f>
        <v>0</v>
      </c>
      <c r="AH391" s="10">
        <f>VLOOKUP(A391,'BalanceSheet 15-8-19'!$A$11:$CN$476,34,FALSE)</f>
        <v>0</v>
      </c>
      <c r="AI391" s="10">
        <f>VLOOKUP(A391,'BalanceSheet 15-8-19'!$A$11:$CN$476,35,FALSE)</f>
        <v>0</v>
      </c>
      <c r="AJ391" s="10">
        <f>VLOOKUP(A391,'BalanceSheet 15-8-19'!$A$11:$CN$476,36,FALSE)</f>
        <v>0</v>
      </c>
      <c r="AK391" s="10">
        <f>VLOOKUP(A391,'BalanceSheet 15-8-19'!$A$11:$CN$476,37,FALSE)</f>
        <v>0</v>
      </c>
      <c r="AL391" s="10">
        <f>VLOOKUP(A391,'BalanceSheet 15-8-19'!$A$11:$CN$476,38,FALSE)</f>
        <v>0</v>
      </c>
      <c r="AM391" s="10">
        <f>VLOOKUP(A391,'BalanceSheet 15-8-19'!$A$11:$CN$476,39,FALSE)</f>
        <v>0</v>
      </c>
      <c r="AN391" s="10">
        <f>VLOOKUP(A391,'BalanceSheet 15-8-19'!$A$11:$CN$476,40,FALSE)</f>
        <v>0</v>
      </c>
      <c r="AO391" s="10">
        <f>VLOOKUP(A391,'BalanceSheet 15-8-19'!$A$11:$CN$476,41,FALSE)</f>
        <v>0</v>
      </c>
      <c r="AP391" s="10">
        <f>VLOOKUP(A391,'BalanceSheet 15-8-19'!$A$11:$CN$476,42,FALSE)</f>
        <v>0</v>
      </c>
      <c r="AQ391" s="10">
        <f>VLOOKUP(A391,'BalanceSheet 15-8-19'!$A$11:$CN$476,43,FALSE)</f>
        <v>0</v>
      </c>
      <c r="AR391" s="10">
        <f>VLOOKUP(A391,'BalanceSheet 15-8-19'!$A$11:$CN$476,44,FALSE)</f>
        <v>0</v>
      </c>
      <c r="AS391" s="10">
        <f>VLOOKUP(A391,'BalanceSheet 15-8-19'!$A$11:$CN$476,45,FALSE)</f>
        <v>0</v>
      </c>
      <c r="AT391" s="10">
        <f>VLOOKUP(A391,'BalanceSheet 15-8-19'!$A$11:$CN$476,46,FALSE)</f>
        <v>0</v>
      </c>
      <c r="AU391" s="10">
        <f>VLOOKUP(A391,'BalanceSheet 15-8-19'!$A$11:$CN$476,47,FALSE)</f>
        <v>0</v>
      </c>
      <c r="AV391" s="10">
        <f>VLOOKUP(A391,'BalanceSheet 15-8-19'!$A$11:$CN$476,48,FALSE)</f>
        <v>0</v>
      </c>
      <c r="AW391" s="10">
        <f>VLOOKUP(A391,'BalanceSheet 15-8-19'!$A$11:$CN$476,49,FALSE)</f>
        <v>0</v>
      </c>
      <c r="AX391" s="10">
        <f>VLOOKUP(A391,'BalanceSheet 15-8-19'!$A$11:$CN$476,50,FALSE)</f>
        <v>0</v>
      </c>
      <c r="AY391" s="10">
        <f>VLOOKUP(A391,'BalanceSheet 15-8-19'!$A$11:$CN$476,51,FALSE)</f>
        <v>0</v>
      </c>
      <c r="AZ391" s="10">
        <f>VLOOKUP(A391,'BalanceSheet 15-8-19'!$A$11:$CN$476,52,FALSE)</f>
        <v>0</v>
      </c>
      <c r="BA391" s="10">
        <f>VLOOKUP(A391,'BalanceSheet 15-8-19'!$A$11:$CN$476,53,FALSE)</f>
        <v>0</v>
      </c>
      <c r="BB391" s="10">
        <f>VLOOKUP(A391,'BalanceSheet 15-8-19'!$A$11:$CN$476,54,FALSE)</f>
        <v>0</v>
      </c>
      <c r="BC391" s="10">
        <f>VLOOKUP(A391,'BalanceSheet 15-8-19'!$A$11:$CN$476,55,FALSE)</f>
        <v>0</v>
      </c>
      <c r="BD391" s="10">
        <f>VLOOKUP(A391,'BalanceSheet 15-8-19'!$A$11:$CN$476,56,FALSE)</f>
        <v>0</v>
      </c>
      <c r="BE391" s="10">
        <f>VLOOKUP(A391,'BalanceSheet 15-8-19'!$A$11:$CN$476,57,FALSE)</f>
        <v>0</v>
      </c>
      <c r="BF391" s="10">
        <f>VLOOKUP(A391,'BalanceSheet 15-8-19'!$A$11:$CN$476,58,FALSE)</f>
        <v>0</v>
      </c>
      <c r="BG391" s="11">
        <f>VLOOKUP(A391,'BalanceSheet 15-8-19'!$A$11:$CN$476,59,FALSE)</f>
        <v>0</v>
      </c>
      <c r="BH391" s="10">
        <f>VLOOKUP(A391,'BalanceSheet 15-8-19'!$A$11:$CN$476,60,FALSE)</f>
        <v>0</v>
      </c>
      <c r="BI391" s="10">
        <f>VLOOKUP(A391,'BalanceSheet 15-8-19'!$A$11:$CN$476,61,FALSE)</f>
        <v>0</v>
      </c>
      <c r="BJ391" s="10">
        <f>VLOOKUP(A391,'BalanceSheet 15-8-19'!$A$11:$CN$476,62,FALSE)</f>
        <v>0</v>
      </c>
      <c r="BK391" s="10"/>
      <c r="BL391" s="10">
        <f>VLOOKUP(A391,'BalanceSheet 15-8-19'!$A$11:$CN$476,64,FALSE)</f>
        <v>0</v>
      </c>
      <c r="BM391" s="10">
        <f>VLOOKUP(A391,'BalanceSheet 15-8-19'!$A$11:$CN$476,65,FALSE)</f>
        <v>0</v>
      </c>
      <c r="BN391" s="10">
        <f>VLOOKUP(A391,'BalanceSheet 15-8-19'!$A$11:$CN$476,66,FALSE)</f>
        <v>0</v>
      </c>
      <c r="BO391" s="10">
        <f>VLOOKUP(A391,'BalanceSheet 15-8-19'!$A$11:$CN$476,67,FALSE)</f>
        <v>0</v>
      </c>
      <c r="BP391" s="10">
        <f>VLOOKUP(A391,'BalanceSheet 15-8-19'!$A$11:$CN$476,68,FALSE)</f>
        <v>0</v>
      </c>
      <c r="BQ391" s="10">
        <f>VLOOKUP(A391,'BalanceSheet 15-8-19'!$A$11:$CN$476,69,FALSE)</f>
        <v>0</v>
      </c>
      <c r="BR391" s="10">
        <f>VLOOKUP(A391,'BalanceSheet 15-8-19'!$A$11:$CN$476,70,FALSE)</f>
        <v>0</v>
      </c>
      <c r="BS391" s="10">
        <f>VLOOKUP(A391,'BalanceSheet 15-8-19'!$A$11:$CN$476,71,FALSE)</f>
        <v>0</v>
      </c>
      <c r="BT391" s="10">
        <f>VLOOKUP(A391,'BalanceSheet 15-8-19'!$A$11:$CN$476,72,FALSE)</f>
        <v>0</v>
      </c>
      <c r="BU391" s="10">
        <f>VLOOKUP(A391,'BalanceSheet 15-8-19'!$A$11:$CN$476,73,FALSE)</f>
        <v>0</v>
      </c>
      <c r="BV391" s="10">
        <f>VLOOKUP(A391,'BalanceSheet 15-8-19'!$A$11:$CN$476,74,FALSE)</f>
        <v>0</v>
      </c>
      <c r="BW391" s="10">
        <f>VLOOKUP(A391,'BalanceSheet 15-8-19'!$A$11:$CN$476,75,FALSE)</f>
        <v>0</v>
      </c>
      <c r="BX391" s="10">
        <f>VLOOKUP(A391,'BalanceSheet 15-8-19'!$A$11:$CN$476,76,FALSE)</f>
        <v>0</v>
      </c>
      <c r="BY391" s="10">
        <f>VLOOKUP(A391,'BalanceSheet 15-8-19'!$A$11:$CN$476,77,FALSE)</f>
        <v>0</v>
      </c>
      <c r="BZ391" s="10">
        <f>VLOOKUP(A391,'BalanceSheet 15-8-19'!$A$11:$CN$476,78,FALSE)</f>
        <v>0</v>
      </c>
      <c r="CA391" s="10">
        <f>VLOOKUP(A391,'BalanceSheet 15-8-19'!$A$11:$CN$476,79,FALSE)</f>
        <v>0</v>
      </c>
      <c r="CB391" s="10">
        <f>VLOOKUP(A391,'BalanceSheet 15-8-19'!$A$11:$CN$476,80,FALSE)</f>
        <v>0</v>
      </c>
      <c r="CC391" s="10">
        <f>VLOOKUP(A391,'BalanceSheet 15-8-19'!$A$11:$CN$476,81,FALSE)</f>
        <v>0</v>
      </c>
      <c r="CD391" s="10">
        <f>VLOOKUP(A391,'BalanceSheet 15-8-19'!$A$11:$CN$476,82,FALSE)</f>
        <v>0</v>
      </c>
      <c r="CE391" s="10">
        <f>VLOOKUP(A391,'BalanceSheet 15-8-19'!$A$11:$CN$476,83,FALSE)</f>
        <v>0</v>
      </c>
      <c r="CF391" s="10">
        <f>VLOOKUP(A391,'BalanceSheet 15-8-19'!$A$11:$CN$476,84,FALSE)</f>
        <v>0</v>
      </c>
      <c r="CG391" s="10">
        <f>VLOOKUP(A391,'BalanceSheet 15-8-19'!$A$11:$CN$476,85,FALSE)</f>
        <v>0</v>
      </c>
      <c r="CH391" s="10">
        <f>VLOOKUP(A391,'BalanceSheet 15-8-19'!$A$11:$CN$476,86,FALSE)</f>
        <v>0</v>
      </c>
      <c r="CI391" s="10">
        <f>VLOOKUP(A391,'BalanceSheet 15-8-19'!$A$11:$CN$476,87,FALSE)</f>
        <v>0</v>
      </c>
      <c r="CJ391" s="10">
        <f>VLOOKUP(A391,'BalanceSheet 15-8-19'!$A$11:$CN$476,88,FALSE)</f>
        <v>0</v>
      </c>
      <c r="CK391" s="10">
        <f>VLOOKUP(A391,'BalanceSheet 15-8-19'!$A$11:$CN$476,89,FALSE)</f>
        <v>0</v>
      </c>
      <c r="CL391" s="10">
        <f>VLOOKUP(A391,'BalanceSheet 15-8-19'!$A$11:$CN$476,90,FALSE)</f>
        <v>0</v>
      </c>
      <c r="CM391" s="10">
        <f>VLOOKUP(A391,'BalanceSheet 15-8-19'!$A$11:$CN$476,91,FALSE)</f>
        <v>0</v>
      </c>
      <c r="CN391" s="3">
        <f>VLOOKUP(A391,'BalanceSheet 15-8-19'!$A$11:$CS$476,92,FALSE)</f>
        <v>0</v>
      </c>
      <c r="CO391" s="3">
        <f>VLOOKUP(A391,'BalanceSheet 15-8-19'!$A$11:$CS$476,93,FALSE)</f>
        <v>0</v>
      </c>
      <c r="CP391" s="3">
        <f>VLOOKUP(A391,'BalanceSheet 15-8-19'!$A$11:$CS$476,94,FALSE)</f>
        <v>0</v>
      </c>
      <c r="CQ391" s="3">
        <f>VLOOKUP(A391,'BalanceSheet 15-8-19'!$A$11:$CS$476,95,FALSE)</f>
        <v>0</v>
      </c>
      <c r="CR391" s="3">
        <f>VLOOKUP(A391,'BalanceSheet 15-8-19'!$A$11:$CS$476,96,FALSE)</f>
        <v>0</v>
      </c>
      <c r="CS391" s="3">
        <f t="shared" si="31"/>
        <v>0</v>
      </c>
      <c r="CU391" s="19">
        <f>CS391-('BalanceSheet 15-8-19'!CS391-'BalanceSheet 15-8-19'!CV391-'BalanceSheet 15-8-19'!CW391)</f>
        <v>0</v>
      </c>
      <c r="CW391" s="132">
        <f t="shared" si="32"/>
        <v>0</v>
      </c>
      <c r="CZ391" s="148">
        <f>HLOOKUP(A391,CJE!$I$5:$TV$2054,2050, FALSE)</f>
        <v>0</v>
      </c>
      <c r="DB391" s="148">
        <f t="shared" si="33"/>
        <v>0</v>
      </c>
    </row>
    <row r="392" spans="1:106" x14ac:dyDescent="0.2">
      <c r="A392" s="12" t="str">
        <f>'BalanceSheet 15-8-19'!A392</f>
        <v>600-103-04 - Accounts Payable_RFI</v>
      </c>
      <c r="B392" s="11">
        <f>VLOOKUP(A392,'BalanceSheet 15-8-19'!$A$11:$CN$476,2,FALSE)</f>
        <v>0</v>
      </c>
      <c r="C392" s="11">
        <f>VLOOKUP(A392,'BalanceSheet 15-8-19'!$A$11:$CN$476,3,FALSE)</f>
        <v>0</v>
      </c>
      <c r="D392" s="11">
        <f>VLOOKUP(A392,'BalanceSheet 15-8-19'!$A$11:$CN$476,4,FALSE)</f>
        <v>0</v>
      </c>
      <c r="E392" s="11">
        <f>VLOOKUP(A392,'BalanceSheet 15-8-19'!$A$11:$CN$476,5,FALSE)</f>
        <v>0</v>
      </c>
      <c r="F392" s="11">
        <f>VLOOKUP(A392,'BalanceSheet 15-8-19'!$A$11:$CN$476,6,FALSE)</f>
        <v>0</v>
      </c>
      <c r="G392" s="11">
        <f>VLOOKUP(A392,'BalanceSheet 15-8-19'!$A$11:$CN$476,7,FALSE)</f>
        <v>0</v>
      </c>
      <c r="H392" s="11">
        <f>VLOOKUP(A392,'BalanceSheet 15-8-19'!$A$11:$CN$476,8,FALSE)</f>
        <v>0</v>
      </c>
      <c r="I392" s="11">
        <f>VLOOKUP(A392,'BalanceSheet 15-8-19'!$A$11:$CN$476,9,FALSE)</f>
        <v>0</v>
      </c>
      <c r="J392" s="11"/>
      <c r="K392" s="11">
        <f>VLOOKUP(A392,'BalanceSheet 15-8-19'!$A$11:$CN$476,11,FALSE)</f>
        <v>0</v>
      </c>
      <c r="L392" s="11">
        <f>VLOOKUP(A392,'BalanceSheet 15-8-19'!$A$11:$CN$476,12,FALSE)</f>
        <v>0</v>
      </c>
      <c r="M392" s="11">
        <f>VLOOKUP(A392,'BalanceSheet 15-8-19'!$A$11:$CN$476,13,FALSE)</f>
        <v>0</v>
      </c>
      <c r="N392" s="11">
        <f>VLOOKUP(A392,'BalanceSheet 15-8-19'!$A$11:$CN$476,14,FALSE)</f>
        <v>0</v>
      </c>
      <c r="O392" s="11">
        <f>VLOOKUP(A392,'BalanceSheet 15-8-19'!$A$11:$CN$476,15,FALSE)</f>
        <v>0</v>
      </c>
      <c r="P392" s="11">
        <f>VLOOKUP(A392,'BalanceSheet 15-8-19'!$A$11:$CN$476,16,FALSE)</f>
        <v>0</v>
      </c>
      <c r="Q392" s="11">
        <f>VLOOKUP(A392,'BalanceSheet 15-8-19'!$A$11:$CN$476,17,FALSE)</f>
        <v>0</v>
      </c>
      <c r="R392" s="11">
        <f>VLOOKUP(A392,'BalanceSheet 15-8-19'!$A$11:$CN$476,18,FALSE)</f>
        <v>0</v>
      </c>
      <c r="S392" s="11">
        <f>VLOOKUP(A392,'BalanceSheet 15-8-19'!$A$11:$CN$476,19,FALSE)</f>
        <v>0</v>
      </c>
      <c r="T392" s="11">
        <f>VLOOKUP(A392,'BalanceSheet 15-8-19'!$A$11:$CN$476,20,FALSE)</f>
        <v>0</v>
      </c>
      <c r="U392" s="11">
        <f>VLOOKUP(A392,'BalanceSheet 15-8-19'!$A$11:$CN$476,21,FALSE)</f>
        <v>0</v>
      </c>
      <c r="V392" s="11">
        <f>VLOOKUP(A392,'BalanceSheet 15-8-19'!$A$11:$CN$476,22,FALSE)</f>
        <v>0</v>
      </c>
      <c r="W392" s="11">
        <f>VLOOKUP(A392,'BalanceSheet 15-8-19'!$A$11:$CN$476,23,FALSE)</f>
        <v>0</v>
      </c>
      <c r="X392" s="11">
        <f>VLOOKUP(A392,'BalanceSheet 15-8-19'!$A$11:$CN$476,24,FALSE)</f>
        <v>0</v>
      </c>
      <c r="Y392" s="11">
        <f>VLOOKUP(A392,'BalanceSheet 15-8-19'!$A$11:$CN$476,25,FALSE)</f>
        <v>0</v>
      </c>
      <c r="Z392" s="11">
        <f>VLOOKUP(A392,'BalanceSheet 15-8-19'!$A$11:$CN$476,26,FALSE)</f>
        <v>0</v>
      </c>
      <c r="AA392" s="11">
        <f>VLOOKUP(A392,'BalanceSheet 15-8-19'!$A$11:$CN$476,27,FALSE)</f>
        <v>0</v>
      </c>
      <c r="AB392" s="11">
        <f>VLOOKUP(A392,'BalanceSheet 15-8-19'!$A$11:$CN$476,28,FALSE)</f>
        <v>0</v>
      </c>
      <c r="AC392" s="11">
        <f>VLOOKUP(A392,'BalanceSheet 15-8-19'!$A$11:$CN$476,29,FALSE)</f>
        <v>0</v>
      </c>
      <c r="AD392" s="11">
        <f>VLOOKUP(A392,'BalanceSheet 15-8-19'!$A$11:$CN$476,30,FALSE)</f>
        <v>0</v>
      </c>
      <c r="AE392" s="11">
        <f>VLOOKUP(A392,'BalanceSheet 15-8-19'!$A$11:$CN$476,31,FALSE)</f>
        <v>0</v>
      </c>
      <c r="AF392" s="11">
        <f>VLOOKUP(A392,'BalanceSheet 15-8-19'!$A$11:$CN$476,32,FALSE)</f>
        <v>0</v>
      </c>
      <c r="AG392" s="11">
        <f>VLOOKUP(A392,'BalanceSheet 15-8-19'!$A$11:$CN$476,33,FALSE)</f>
        <v>0</v>
      </c>
      <c r="AH392" s="11">
        <f>VLOOKUP(A392,'BalanceSheet 15-8-19'!$A$11:$CN$476,34,FALSE)</f>
        <v>0</v>
      </c>
      <c r="AI392" s="11">
        <f>VLOOKUP(A392,'BalanceSheet 15-8-19'!$A$11:$CN$476,35,FALSE)</f>
        <v>0</v>
      </c>
      <c r="AJ392" s="11">
        <f>VLOOKUP(A392,'BalanceSheet 15-8-19'!$A$11:$CN$476,36,FALSE)</f>
        <v>0</v>
      </c>
      <c r="AK392" s="11">
        <f>VLOOKUP(A392,'BalanceSheet 15-8-19'!$A$11:$CN$476,37,FALSE)</f>
        <v>0</v>
      </c>
      <c r="AL392" s="11">
        <f>VLOOKUP(A392,'BalanceSheet 15-8-19'!$A$11:$CN$476,38,FALSE)</f>
        <v>0</v>
      </c>
      <c r="AM392" s="11">
        <f>VLOOKUP(A392,'BalanceSheet 15-8-19'!$A$11:$CN$476,39,FALSE)</f>
        <v>0</v>
      </c>
      <c r="AN392" s="11">
        <f>VLOOKUP(A392,'BalanceSheet 15-8-19'!$A$11:$CN$476,40,FALSE)</f>
        <v>0</v>
      </c>
      <c r="AO392" s="11">
        <f>VLOOKUP(A392,'BalanceSheet 15-8-19'!$A$11:$CN$476,41,FALSE)</f>
        <v>0</v>
      </c>
      <c r="AP392" s="11">
        <f>VLOOKUP(A392,'BalanceSheet 15-8-19'!$A$11:$CN$476,42,FALSE)</f>
        <v>0</v>
      </c>
      <c r="AQ392" s="11">
        <f>VLOOKUP(A392,'BalanceSheet 15-8-19'!$A$11:$CN$476,43,FALSE)</f>
        <v>0</v>
      </c>
      <c r="AR392" s="11">
        <f>VLOOKUP(A392,'BalanceSheet 15-8-19'!$A$11:$CN$476,44,FALSE)</f>
        <v>0</v>
      </c>
      <c r="AS392" s="11">
        <f>VLOOKUP(A392,'BalanceSheet 15-8-19'!$A$11:$CN$476,45,FALSE)</f>
        <v>0</v>
      </c>
      <c r="AT392" s="11">
        <f>VLOOKUP(A392,'BalanceSheet 15-8-19'!$A$11:$CN$476,46,FALSE)</f>
        <v>0</v>
      </c>
      <c r="AU392" s="11">
        <f>VLOOKUP(A392,'BalanceSheet 15-8-19'!$A$11:$CN$476,47,FALSE)</f>
        <v>0</v>
      </c>
      <c r="AV392" s="11">
        <f>VLOOKUP(A392,'BalanceSheet 15-8-19'!$A$11:$CN$476,48,FALSE)</f>
        <v>0</v>
      </c>
      <c r="AW392" s="11">
        <f>VLOOKUP(A392,'BalanceSheet 15-8-19'!$A$11:$CN$476,49,FALSE)</f>
        <v>0</v>
      </c>
      <c r="AX392" s="11">
        <f>VLOOKUP(A392,'BalanceSheet 15-8-19'!$A$11:$CN$476,50,FALSE)</f>
        <v>0</v>
      </c>
      <c r="AY392" s="11">
        <f>VLOOKUP(A392,'BalanceSheet 15-8-19'!$A$11:$CN$476,51,FALSE)</f>
        <v>0</v>
      </c>
      <c r="AZ392" s="11">
        <f>VLOOKUP(A392,'BalanceSheet 15-8-19'!$A$11:$CN$476,52,FALSE)</f>
        <v>0</v>
      </c>
      <c r="BA392" s="11">
        <f>VLOOKUP(A392,'BalanceSheet 15-8-19'!$A$11:$CN$476,53,FALSE)</f>
        <v>0</v>
      </c>
      <c r="BB392" s="11">
        <f>VLOOKUP(A392,'BalanceSheet 15-8-19'!$A$11:$CN$476,54,FALSE)</f>
        <v>0</v>
      </c>
      <c r="BC392" s="11">
        <f>VLOOKUP(A392,'BalanceSheet 15-8-19'!$A$11:$CN$476,55,FALSE)</f>
        <v>0</v>
      </c>
      <c r="BD392" s="11">
        <f>VLOOKUP(A392,'BalanceSheet 15-8-19'!$A$11:$CN$476,56,FALSE)</f>
        <v>0</v>
      </c>
      <c r="BE392" s="11">
        <f>VLOOKUP(A392,'BalanceSheet 15-8-19'!$A$11:$CN$476,57,FALSE)</f>
        <v>0</v>
      </c>
      <c r="BF392" s="11">
        <f>VLOOKUP(A392,'BalanceSheet 15-8-19'!$A$11:$CN$476,58,FALSE)</f>
        <v>0</v>
      </c>
      <c r="BG392" s="11">
        <f>VLOOKUP(A392,'BalanceSheet 15-8-19'!$A$11:$CN$476,59,FALSE)</f>
        <v>0</v>
      </c>
      <c r="BH392" s="11">
        <f>VLOOKUP(A392,'BalanceSheet 15-8-19'!$A$11:$CN$476,60,FALSE)</f>
        <v>0</v>
      </c>
      <c r="BI392" s="11">
        <f>VLOOKUP(A392,'BalanceSheet 15-8-19'!$A$11:$CN$476,61,FALSE)</f>
        <v>0</v>
      </c>
      <c r="BJ392" s="11">
        <f>VLOOKUP(A392,'BalanceSheet 15-8-19'!$A$11:$CN$476,62,FALSE)</f>
        <v>0</v>
      </c>
      <c r="BK392" s="11"/>
      <c r="BL392" s="11">
        <f>VLOOKUP(A392,'BalanceSheet 15-8-19'!$A$11:$CN$476,64,FALSE)</f>
        <v>0</v>
      </c>
      <c r="BM392" s="11">
        <f>VLOOKUP(A392,'BalanceSheet 15-8-19'!$A$11:$CN$476,65,FALSE)</f>
        <v>0</v>
      </c>
      <c r="BN392" s="11">
        <f>VLOOKUP(A392,'BalanceSheet 15-8-19'!$A$11:$CN$476,66,FALSE)</f>
        <v>0</v>
      </c>
      <c r="BO392" s="11">
        <f>VLOOKUP(A392,'BalanceSheet 15-8-19'!$A$11:$CN$476,67,FALSE)</f>
        <v>0</v>
      </c>
      <c r="BP392" s="11">
        <f>VLOOKUP(A392,'BalanceSheet 15-8-19'!$A$11:$CN$476,68,FALSE)</f>
        <v>0</v>
      </c>
      <c r="BQ392" s="11">
        <f>VLOOKUP(A392,'BalanceSheet 15-8-19'!$A$11:$CN$476,69,FALSE)</f>
        <v>0</v>
      </c>
      <c r="BR392" s="11">
        <f>VLOOKUP(A392,'BalanceSheet 15-8-19'!$A$11:$CN$476,70,FALSE)</f>
        <v>0</v>
      </c>
      <c r="BS392" s="11">
        <f>VLOOKUP(A392,'BalanceSheet 15-8-19'!$A$11:$CN$476,71,FALSE)</f>
        <v>0</v>
      </c>
      <c r="BT392" s="11">
        <f>VLOOKUP(A392,'BalanceSheet 15-8-19'!$A$11:$CN$476,72,FALSE)</f>
        <v>0</v>
      </c>
      <c r="BU392" s="11">
        <f>VLOOKUP(A392,'BalanceSheet 15-8-19'!$A$11:$CN$476,73,FALSE)</f>
        <v>0</v>
      </c>
      <c r="BV392" s="11">
        <f>VLOOKUP(A392,'BalanceSheet 15-8-19'!$A$11:$CN$476,74,FALSE)</f>
        <v>0</v>
      </c>
      <c r="BW392" s="11">
        <f>VLOOKUP(A392,'BalanceSheet 15-8-19'!$A$11:$CN$476,75,FALSE)</f>
        <v>0</v>
      </c>
      <c r="BX392" s="11">
        <f>VLOOKUP(A392,'BalanceSheet 15-8-19'!$A$11:$CN$476,76,FALSE)</f>
        <v>0</v>
      </c>
      <c r="BY392" s="11">
        <f>VLOOKUP(A392,'BalanceSheet 15-8-19'!$A$11:$CN$476,77,FALSE)</f>
        <v>0</v>
      </c>
      <c r="BZ392" s="11">
        <f>VLOOKUP(A392,'BalanceSheet 15-8-19'!$A$11:$CN$476,78,FALSE)</f>
        <v>0</v>
      </c>
      <c r="CA392" s="11">
        <f>VLOOKUP(A392,'BalanceSheet 15-8-19'!$A$11:$CN$476,79,FALSE)</f>
        <v>0</v>
      </c>
      <c r="CB392" s="11">
        <f>VLOOKUP(A392,'BalanceSheet 15-8-19'!$A$11:$CN$476,80,FALSE)</f>
        <v>0</v>
      </c>
      <c r="CC392" s="11">
        <f>VLOOKUP(A392,'BalanceSheet 15-8-19'!$A$11:$CN$476,81,FALSE)</f>
        <v>0</v>
      </c>
      <c r="CD392" s="11">
        <f>VLOOKUP(A392,'BalanceSheet 15-8-19'!$A$11:$CN$476,82,FALSE)</f>
        <v>0</v>
      </c>
      <c r="CE392" s="11">
        <f>VLOOKUP(A392,'BalanceSheet 15-8-19'!$A$11:$CN$476,83,FALSE)</f>
        <v>0</v>
      </c>
      <c r="CF392" s="11">
        <f>VLOOKUP(A392,'BalanceSheet 15-8-19'!$A$11:$CN$476,84,FALSE)</f>
        <v>0</v>
      </c>
      <c r="CG392" s="11">
        <f>VLOOKUP(A392,'BalanceSheet 15-8-19'!$A$11:$CN$476,85,FALSE)</f>
        <v>0</v>
      </c>
      <c r="CH392" s="11">
        <f>VLOOKUP(A392,'BalanceSheet 15-8-19'!$A$11:$CN$476,86,FALSE)</f>
        <v>0</v>
      </c>
      <c r="CI392" s="11">
        <f>VLOOKUP(A392,'BalanceSheet 15-8-19'!$A$11:$CN$476,87,FALSE)</f>
        <v>0</v>
      </c>
      <c r="CJ392" s="11">
        <f>VLOOKUP(A392,'BalanceSheet 15-8-19'!$A$11:$CN$476,88,FALSE)</f>
        <v>0</v>
      </c>
      <c r="CK392" s="11">
        <f>VLOOKUP(A392,'BalanceSheet 15-8-19'!$A$11:$CN$476,89,FALSE)</f>
        <v>0</v>
      </c>
      <c r="CL392" s="11">
        <f>VLOOKUP(A392,'BalanceSheet 15-8-19'!$A$11:$CN$476,90,FALSE)</f>
        <v>0</v>
      </c>
      <c r="CM392" s="11">
        <f>VLOOKUP(A392,'BalanceSheet 15-8-19'!$A$11:$CN$476,91,FALSE)</f>
        <v>0</v>
      </c>
      <c r="CN392" s="11">
        <f>VLOOKUP(A392,'BalanceSheet 15-8-19'!$A$11:$CS$476,92,FALSE)</f>
        <v>0</v>
      </c>
      <c r="CO392" s="11">
        <f>VLOOKUP(A392,'BalanceSheet 15-8-19'!$A$11:$CS$476,93,FALSE)</f>
        <v>0</v>
      </c>
      <c r="CP392" s="11">
        <f>VLOOKUP(A392,'BalanceSheet 15-8-19'!$A$11:$CS$476,94,FALSE)</f>
        <v>0</v>
      </c>
      <c r="CQ392" s="11">
        <f>VLOOKUP(A392,'BalanceSheet 15-8-19'!$A$11:$CS$476,95,FALSE)</f>
        <v>0</v>
      </c>
      <c r="CR392" s="11">
        <f>VLOOKUP(A392,'BalanceSheet 15-8-19'!$A$11:$CS$476,96,FALSE)</f>
        <v>0</v>
      </c>
      <c r="CS392" s="11">
        <f t="shared" ref="CS392" si="38">SUM(B392:CR392)</f>
        <v>0</v>
      </c>
      <c r="CU392" s="19">
        <f>CS392-('BalanceSheet 15-8-19'!CS392-'BalanceSheet 15-8-19'!CV392-'BalanceSheet 15-8-19'!CW392)</f>
        <v>0</v>
      </c>
      <c r="CW392" s="132">
        <f t="shared" si="32"/>
        <v>0</v>
      </c>
      <c r="CZ392" s="148">
        <f>HLOOKUP(A392,CJE!$I$5:$TV$2054,2050, FALSE)</f>
        <v>0</v>
      </c>
      <c r="DB392" s="148">
        <f t="shared" si="33"/>
        <v>0</v>
      </c>
    </row>
    <row r="393" spans="1:106" x14ac:dyDescent="0.2">
      <c r="A393" s="12" t="str">
        <f>'BalanceSheet 15-8-19'!A393</f>
        <v>600-103-05 - Interest Payable (Loan)</v>
      </c>
      <c r="B393" s="3">
        <f>VLOOKUP(A393,'BalanceSheet 15-8-19'!$A$11:$CN$476,2,FALSE)</f>
        <v>0</v>
      </c>
      <c r="C393" s="3">
        <f>VLOOKUP(A393,'BalanceSheet 15-8-19'!$A$11:$CN$476,3,FALSE)</f>
        <v>0</v>
      </c>
      <c r="D393" s="3">
        <f>VLOOKUP(A393,'BalanceSheet 15-8-19'!$A$11:$CN$476,4,FALSE)</f>
        <v>0</v>
      </c>
      <c r="E393" s="3">
        <f>VLOOKUP(A393,'BalanceSheet 15-8-19'!$A$11:$CN$476,5,FALSE)</f>
        <v>0</v>
      </c>
      <c r="F393" s="3">
        <f>VLOOKUP(A393,'BalanceSheet 15-8-19'!$A$11:$CN$476,6,FALSE)</f>
        <v>0</v>
      </c>
      <c r="G393" s="3">
        <f>VLOOKUP(A393,'BalanceSheet 15-8-19'!$A$11:$CN$476,7,FALSE)</f>
        <v>0</v>
      </c>
      <c r="H393" s="3">
        <f>VLOOKUP(A393,'BalanceSheet 15-8-19'!$A$11:$CN$476,8,FALSE)</f>
        <v>0</v>
      </c>
      <c r="I393" s="3">
        <f>VLOOKUP(A393,'BalanceSheet 15-8-19'!$A$11:$CN$476,9,FALSE)</f>
        <v>0</v>
      </c>
      <c r="J393" s="3"/>
      <c r="K393" s="3">
        <f>VLOOKUP(A393,'BalanceSheet 15-8-19'!$A$11:$CN$476,11,FALSE)</f>
        <v>0</v>
      </c>
      <c r="L393" s="3">
        <f>VLOOKUP(A393,'BalanceSheet 15-8-19'!$A$11:$CN$476,12,FALSE)</f>
        <v>0</v>
      </c>
      <c r="M393" s="3">
        <f>VLOOKUP(A393,'BalanceSheet 15-8-19'!$A$11:$CN$476,13,FALSE)</f>
        <v>0</v>
      </c>
      <c r="N393" s="3">
        <f>VLOOKUP(A393,'BalanceSheet 15-8-19'!$A$11:$CN$476,14,FALSE)</f>
        <v>0</v>
      </c>
      <c r="O393" s="3">
        <f>VLOOKUP(A393,'BalanceSheet 15-8-19'!$A$11:$CN$476,15,FALSE)</f>
        <v>0</v>
      </c>
      <c r="P393" s="3">
        <f>VLOOKUP(A393,'BalanceSheet 15-8-19'!$A$11:$CN$476,16,FALSE)</f>
        <v>0</v>
      </c>
      <c r="Q393" s="3">
        <f>VLOOKUP(A393,'BalanceSheet 15-8-19'!$A$11:$CN$476,17,FALSE)</f>
        <v>0</v>
      </c>
      <c r="R393" s="3">
        <f>VLOOKUP(A393,'BalanceSheet 15-8-19'!$A$11:$CN$476,18,FALSE)</f>
        <v>0</v>
      </c>
      <c r="S393" s="3">
        <f>VLOOKUP(A393,'BalanceSheet 15-8-19'!$A$11:$CN$476,19,FALSE)</f>
        <v>0</v>
      </c>
      <c r="T393" s="3">
        <f>VLOOKUP(A393,'BalanceSheet 15-8-19'!$A$11:$CN$476,20,FALSE)</f>
        <v>0</v>
      </c>
      <c r="U393" s="3">
        <f>VLOOKUP(A393,'BalanceSheet 15-8-19'!$A$11:$CN$476,21,FALSE)</f>
        <v>0</v>
      </c>
      <c r="V393" s="3">
        <f>VLOOKUP(A393,'BalanceSheet 15-8-19'!$A$11:$CN$476,22,FALSE)</f>
        <v>0</v>
      </c>
      <c r="W393" s="3">
        <f>VLOOKUP(A393,'BalanceSheet 15-8-19'!$A$11:$CN$476,23,FALSE)</f>
        <v>0</v>
      </c>
      <c r="X393" s="3">
        <f>VLOOKUP(A393,'BalanceSheet 15-8-19'!$A$11:$CN$476,24,FALSE)</f>
        <v>0</v>
      </c>
      <c r="Y393" s="3">
        <f>VLOOKUP(A393,'BalanceSheet 15-8-19'!$A$11:$CN$476,25,FALSE)</f>
        <v>0</v>
      </c>
      <c r="Z393" s="3">
        <f>VLOOKUP(A393,'BalanceSheet 15-8-19'!$A$11:$CN$476,26,FALSE)</f>
        <v>0</v>
      </c>
      <c r="AA393" s="3">
        <f>VLOOKUP(A393,'BalanceSheet 15-8-19'!$A$11:$CN$476,27,FALSE)</f>
        <v>0</v>
      </c>
      <c r="AB393" s="3">
        <f>VLOOKUP(A393,'BalanceSheet 15-8-19'!$A$11:$CN$476,28,FALSE)</f>
        <v>0</v>
      </c>
      <c r="AC393" s="3">
        <f>VLOOKUP(A393,'BalanceSheet 15-8-19'!$A$11:$CN$476,29,FALSE)</f>
        <v>0</v>
      </c>
      <c r="AD393" s="3">
        <f>VLOOKUP(A393,'BalanceSheet 15-8-19'!$A$11:$CN$476,30,FALSE)</f>
        <v>0</v>
      </c>
      <c r="AE393" s="3">
        <f>VLOOKUP(A393,'BalanceSheet 15-8-19'!$A$11:$CN$476,31,FALSE)</f>
        <v>0</v>
      </c>
      <c r="AF393" s="3">
        <f>VLOOKUP(A393,'BalanceSheet 15-8-19'!$A$11:$CN$476,32,FALSE)</f>
        <v>0</v>
      </c>
      <c r="AG393" s="3">
        <f>VLOOKUP(A393,'BalanceSheet 15-8-19'!$A$11:$CN$476,33,FALSE)</f>
        <v>0</v>
      </c>
      <c r="AH393" s="3">
        <f>VLOOKUP(A393,'BalanceSheet 15-8-19'!$A$11:$CN$476,34,FALSE)</f>
        <v>0</v>
      </c>
      <c r="AI393" s="3">
        <f>VLOOKUP(A393,'BalanceSheet 15-8-19'!$A$11:$CN$476,35,FALSE)</f>
        <v>0</v>
      </c>
      <c r="AJ393" s="3">
        <f>VLOOKUP(A393,'BalanceSheet 15-8-19'!$A$11:$CN$476,36,FALSE)</f>
        <v>0</v>
      </c>
      <c r="AK393" s="3">
        <f>VLOOKUP(A393,'BalanceSheet 15-8-19'!$A$11:$CN$476,37,FALSE)</f>
        <v>0</v>
      </c>
      <c r="AL393" s="3">
        <f>VLOOKUP(A393,'BalanceSheet 15-8-19'!$A$11:$CN$476,38,FALSE)</f>
        <v>0</v>
      </c>
      <c r="AM393" s="3">
        <f>VLOOKUP(A393,'BalanceSheet 15-8-19'!$A$11:$CN$476,39,FALSE)</f>
        <v>0</v>
      </c>
      <c r="AN393" s="3">
        <f>VLOOKUP(A393,'BalanceSheet 15-8-19'!$A$11:$CN$476,40,FALSE)</f>
        <v>0</v>
      </c>
      <c r="AO393" s="3">
        <f>VLOOKUP(A393,'BalanceSheet 15-8-19'!$A$11:$CN$476,41,FALSE)</f>
        <v>0</v>
      </c>
      <c r="AP393" s="3">
        <f>VLOOKUP(A393,'BalanceSheet 15-8-19'!$A$11:$CN$476,42,FALSE)</f>
        <v>0</v>
      </c>
      <c r="AQ393" s="3">
        <f>VLOOKUP(A393,'BalanceSheet 15-8-19'!$A$11:$CN$476,43,FALSE)</f>
        <v>0</v>
      </c>
      <c r="AR393" s="3">
        <f>VLOOKUP(A393,'BalanceSheet 15-8-19'!$A$11:$CN$476,44,FALSE)</f>
        <v>0</v>
      </c>
      <c r="AS393" s="3">
        <f>VLOOKUP(A393,'BalanceSheet 15-8-19'!$A$11:$CN$476,45,FALSE)</f>
        <v>0</v>
      </c>
      <c r="AT393" s="3">
        <f>VLOOKUP(A393,'BalanceSheet 15-8-19'!$A$11:$CN$476,46,FALSE)</f>
        <v>0</v>
      </c>
      <c r="AU393" s="3">
        <f>VLOOKUP(A393,'BalanceSheet 15-8-19'!$A$11:$CN$476,47,FALSE)</f>
        <v>0</v>
      </c>
      <c r="AV393" s="3">
        <f>VLOOKUP(A393,'BalanceSheet 15-8-19'!$A$11:$CN$476,48,FALSE)</f>
        <v>0</v>
      </c>
      <c r="AW393" s="3">
        <f>VLOOKUP(A393,'BalanceSheet 15-8-19'!$A$11:$CN$476,49,FALSE)</f>
        <v>0</v>
      </c>
      <c r="AX393" s="3">
        <f>VLOOKUP(A393,'BalanceSheet 15-8-19'!$A$11:$CN$476,50,FALSE)</f>
        <v>0</v>
      </c>
      <c r="AY393" s="3">
        <f>VLOOKUP(A393,'BalanceSheet 15-8-19'!$A$11:$CN$476,51,FALSE)</f>
        <v>0</v>
      </c>
      <c r="AZ393" s="3">
        <f>VLOOKUP(A393,'BalanceSheet 15-8-19'!$A$11:$CN$476,52,FALSE)</f>
        <v>0</v>
      </c>
      <c r="BA393" s="3">
        <f>VLOOKUP(A393,'BalanceSheet 15-8-19'!$A$11:$CN$476,53,FALSE)</f>
        <v>0</v>
      </c>
      <c r="BB393" s="3">
        <f>VLOOKUP(A393,'BalanceSheet 15-8-19'!$A$11:$CN$476,54,FALSE)</f>
        <v>0</v>
      </c>
      <c r="BC393" s="3">
        <f>VLOOKUP(A393,'BalanceSheet 15-8-19'!$A$11:$CN$476,55,FALSE)</f>
        <v>0</v>
      </c>
      <c r="BD393" s="3">
        <f>VLOOKUP(A393,'BalanceSheet 15-8-19'!$A$11:$CN$476,56,FALSE)</f>
        <v>0</v>
      </c>
      <c r="BE393" s="3">
        <f>VLOOKUP(A393,'BalanceSheet 15-8-19'!$A$11:$CN$476,57,FALSE)</f>
        <v>0</v>
      </c>
      <c r="BF393" s="3">
        <f>VLOOKUP(A393,'BalanceSheet 15-8-19'!$A$11:$CN$476,58,FALSE)</f>
        <v>0</v>
      </c>
      <c r="BG393" s="4">
        <f>VLOOKUP(A393,'BalanceSheet 15-8-19'!$A$11:$CN$476,59,FALSE)</f>
        <v>0</v>
      </c>
      <c r="BH393" s="3">
        <f>VLOOKUP(A393,'BalanceSheet 15-8-19'!$A$11:$CN$476,60,FALSE)</f>
        <v>0</v>
      </c>
      <c r="BI393" s="3">
        <f>VLOOKUP(A393,'BalanceSheet 15-8-19'!$A$11:$CN$476,61,FALSE)</f>
        <v>0</v>
      </c>
      <c r="BJ393" s="3">
        <f>VLOOKUP(A393,'BalanceSheet 15-8-19'!$A$11:$CN$476,62,FALSE)</f>
        <v>0</v>
      </c>
      <c r="BK393" s="3"/>
      <c r="BL393" s="3">
        <f>VLOOKUP(A393,'BalanceSheet 15-8-19'!$A$11:$CN$476,64,FALSE)</f>
        <v>0</v>
      </c>
      <c r="BM393" s="3">
        <f>VLOOKUP(A393,'BalanceSheet 15-8-19'!$A$11:$CN$476,65,FALSE)</f>
        <v>0</v>
      </c>
      <c r="BN393" s="3">
        <f>VLOOKUP(A393,'BalanceSheet 15-8-19'!$A$11:$CN$476,66,FALSE)</f>
        <v>0</v>
      </c>
      <c r="BO393" s="3">
        <f>VLOOKUP(A393,'BalanceSheet 15-8-19'!$A$11:$CN$476,67,FALSE)</f>
        <v>0</v>
      </c>
      <c r="BP393" s="3">
        <f>VLOOKUP(A393,'BalanceSheet 15-8-19'!$A$11:$CN$476,68,FALSE)</f>
        <v>0</v>
      </c>
      <c r="BQ393" s="3">
        <f>VLOOKUP(A393,'BalanceSheet 15-8-19'!$A$11:$CN$476,69,FALSE)</f>
        <v>0</v>
      </c>
      <c r="BR393" s="3">
        <f>VLOOKUP(A393,'BalanceSheet 15-8-19'!$A$11:$CN$476,70,FALSE)</f>
        <v>0</v>
      </c>
      <c r="BS393" s="3">
        <f>VLOOKUP(A393,'BalanceSheet 15-8-19'!$A$11:$CN$476,71,FALSE)</f>
        <v>0</v>
      </c>
      <c r="BT393" s="3">
        <f>VLOOKUP(A393,'BalanceSheet 15-8-19'!$A$11:$CN$476,72,FALSE)</f>
        <v>0</v>
      </c>
      <c r="BU393" s="3">
        <f>VLOOKUP(A393,'BalanceSheet 15-8-19'!$A$11:$CN$476,73,FALSE)</f>
        <v>0</v>
      </c>
      <c r="BV393" s="3">
        <f>VLOOKUP(A393,'BalanceSheet 15-8-19'!$A$11:$CN$476,74,FALSE)</f>
        <v>0</v>
      </c>
      <c r="BW393" s="3">
        <f>VLOOKUP(A393,'BalanceSheet 15-8-19'!$A$11:$CN$476,75,FALSE)</f>
        <v>0</v>
      </c>
      <c r="BX393" s="3">
        <f>VLOOKUP(A393,'BalanceSheet 15-8-19'!$A$11:$CN$476,76,FALSE)</f>
        <v>0</v>
      </c>
      <c r="BY393" s="3">
        <f>VLOOKUP(A393,'BalanceSheet 15-8-19'!$A$11:$CN$476,77,FALSE)</f>
        <v>0</v>
      </c>
      <c r="BZ393" s="3">
        <f>VLOOKUP(A393,'BalanceSheet 15-8-19'!$A$11:$CN$476,78,FALSE)</f>
        <v>0</v>
      </c>
      <c r="CA393" s="3">
        <f>VLOOKUP(A393,'BalanceSheet 15-8-19'!$A$11:$CN$476,79,FALSE)</f>
        <v>0</v>
      </c>
      <c r="CB393" s="3">
        <f>VLOOKUP(A393,'BalanceSheet 15-8-19'!$A$11:$CN$476,80,FALSE)</f>
        <v>0</v>
      </c>
      <c r="CC393" s="3">
        <f>VLOOKUP(A393,'BalanceSheet 15-8-19'!$A$11:$CN$476,81,FALSE)</f>
        <v>0</v>
      </c>
      <c r="CD393" s="3">
        <f>VLOOKUP(A393,'BalanceSheet 15-8-19'!$A$11:$CN$476,82,FALSE)</f>
        <v>0</v>
      </c>
      <c r="CE393" s="3">
        <f>VLOOKUP(A393,'BalanceSheet 15-8-19'!$A$11:$CN$476,83,FALSE)</f>
        <v>0</v>
      </c>
      <c r="CF393" s="3">
        <f>VLOOKUP(A393,'BalanceSheet 15-8-19'!$A$11:$CN$476,84,FALSE)</f>
        <v>0</v>
      </c>
      <c r="CG393" s="3">
        <f>VLOOKUP(A393,'BalanceSheet 15-8-19'!$A$11:$CN$476,85,FALSE)</f>
        <v>0</v>
      </c>
      <c r="CH393" s="3">
        <f>VLOOKUP(A393,'BalanceSheet 15-8-19'!$A$11:$CN$476,86,FALSE)</f>
        <v>0</v>
      </c>
      <c r="CI393" s="3">
        <f>VLOOKUP(A393,'BalanceSheet 15-8-19'!$A$11:$CN$476,87,FALSE)</f>
        <v>0</v>
      </c>
      <c r="CJ393" s="3">
        <f>VLOOKUP(A393,'BalanceSheet 15-8-19'!$A$11:$CN$476,88,FALSE)</f>
        <v>0</v>
      </c>
      <c r="CK393" s="3">
        <f>VLOOKUP(A393,'BalanceSheet 15-8-19'!$A$11:$CN$476,89,FALSE)</f>
        <v>0</v>
      </c>
      <c r="CL393" s="3">
        <f>VLOOKUP(A393,'BalanceSheet 15-8-19'!$A$11:$CN$476,90,FALSE)</f>
        <v>0</v>
      </c>
      <c r="CM393" s="3">
        <f>VLOOKUP(A393,'BalanceSheet 15-8-19'!$A$11:$CN$476,91,FALSE)</f>
        <v>0</v>
      </c>
      <c r="CN393" s="3">
        <f>VLOOKUP(A393,'BalanceSheet 15-8-19'!$A$11:$CS$476,92,FALSE)</f>
        <v>0</v>
      </c>
      <c r="CO393" s="3">
        <f>VLOOKUP(A393,'BalanceSheet 15-8-19'!$A$11:$CS$476,93,FALSE)</f>
        <v>0</v>
      </c>
      <c r="CP393" s="3">
        <f>VLOOKUP(A393,'BalanceSheet 15-8-19'!$A$11:$CS$476,94,FALSE)</f>
        <v>0</v>
      </c>
      <c r="CQ393" s="3">
        <f>VLOOKUP(A393,'BalanceSheet 15-8-19'!$A$11:$CS$476,95,FALSE)</f>
        <v>0</v>
      </c>
      <c r="CR393" s="3">
        <f>VLOOKUP(A393,'BalanceSheet 15-8-19'!$A$11:$CS$476,96,FALSE)</f>
        <v>0</v>
      </c>
      <c r="CS393" s="3">
        <f t="shared" ref="CS393" si="39">SUM(B393:CR393)</f>
        <v>0</v>
      </c>
      <c r="CU393" s="19">
        <f>CS393-('BalanceSheet 15-8-19'!CS393-'BalanceSheet 15-8-19'!CV393-'BalanceSheet 15-8-19'!CW393)</f>
        <v>0</v>
      </c>
      <c r="CW393" s="132">
        <f t="shared" si="32"/>
        <v>0</v>
      </c>
      <c r="CZ393" s="148">
        <f>HLOOKUP(A393,CJE!$I$5:$TV$2054,2050, FALSE)</f>
        <v>0</v>
      </c>
      <c r="DB393" s="148">
        <f>SUM(B393:BQ393)-CZ393</f>
        <v>0</v>
      </c>
    </row>
    <row r="394" spans="1:106" x14ac:dyDescent="0.2">
      <c r="A394" s="12" t="str">
        <f>'BalanceSheet 15-8-19'!A394</f>
        <v>600-103-09 - ACCRUED EXPENSES - OTHERS</v>
      </c>
      <c r="B394" s="23">
        <f>VLOOKUP(A394,'BalanceSheet 15-8-19'!$A$11:$CN$476,2,FALSE)</f>
        <v>0</v>
      </c>
      <c r="C394" s="23">
        <f>VLOOKUP(A394,'BalanceSheet 15-8-19'!$A$11:$CN$476,3,FALSE)</f>
        <v>0</v>
      </c>
      <c r="D394" s="23">
        <f>VLOOKUP(A394,'BalanceSheet 15-8-19'!$A$11:$CN$476,4,FALSE)</f>
        <v>0</v>
      </c>
      <c r="E394" s="23">
        <f>VLOOKUP(A394,'BalanceSheet 15-8-19'!$A$11:$CN$476,5,FALSE)</f>
        <v>0</v>
      </c>
      <c r="F394" s="23">
        <f>VLOOKUP(A394,'BalanceSheet 15-8-19'!$A$11:$CN$476,6,FALSE)</f>
        <v>0</v>
      </c>
      <c r="G394" s="23">
        <f>VLOOKUP(A394,'BalanceSheet 15-8-19'!$A$11:$CN$476,7,FALSE)</f>
        <v>0</v>
      </c>
      <c r="H394" s="23">
        <f>VLOOKUP(A394,'BalanceSheet 15-8-19'!$A$11:$CN$476,8,FALSE)</f>
        <v>0</v>
      </c>
      <c r="I394" s="23">
        <f>VLOOKUP(A394,'BalanceSheet 15-8-19'!$A$11:$CN$476,9,FALSE)</f>
        <v>0</v>
      </c>
      <c r="J394" s="23"/>
      <c r="K394" s="23">
        <f>VLOOKUP(A394,'BalanceSheet 15-8-19'!$A$11:$CN$476,11,FALSE)</f>
        <v>0</v>
      </c>
      <c r="L394" s="23">
        <f>VLOOKUP(A394,'BalanceSheet 15-8-19'!$A$11:$CN$476,12,FALSE)</f>
        <v>0</v>
      </c>
      <c r="M394" s="23">
        <f>VLOOKUP(A394,'BalanceSheet 15-8-19'!$A$11:$CN$476,13,FALSE)</f>
        <v>0</v>
      </c>
      <c r="N394" s="23">
        <f>VLOOKUP(A394,'BalanceSheet 15-8-19'!$A$11:$CN$476,14,FALSE)</f>
        <v>0</v>
      </c>
      <c r="O394" s="23">
        <f>VLOOKUP(A394,'BalanceSheet 15-8-19'!$A$11:$CN$476,15,FALSE)</f>
        <v>0</v>
      </c>
      <c r="P394" s="23">
        <f>VLOOKUP(A394,'BalanceSheet 15-8-19'!$A$11:$CN$476,16,FALSE)</f>
        <v>0</v>
      </c>
      <c r="Q394" s="23">
        <f>VLOOKUP(A394,'BalanceSheet 15-8-19'!$A$11:$CN$476,17,FALSE)</f>
        <v>0</v>
      </c>
      <c r="R394" s="23">
        <f>VLOOKUP(A394,'BalanceSheet 15-8-19'!$A$11:$CN$476,18,FALSE)</f>
        <v>0</v>
      </c>
      <c r="S394" s="23">
        <f>VLOOKUP(A394,'BalanceSheet 15-8-19'!$A$11:$CN$476,19,FALSE)</f>
        <v>0</v>
      </c>
      <c r="T394" s="23">
        <f>VLOOKUP(A394,'BalanceSheet 15-8-19'!$A$11:$CN$476,20,FALSE)</f>
        <v>0</v>
      </c>
      <c r="U394" s="23">
        <f>VLOOKUP(A394,'BalanceSheet 15-8-19'!$A$11:$CN$476,21,FALSE)</f>
        <v>0</v>
      </c>
      <c r="V394" s="23">
        <f>VLOOKUP(A394,'BalanceSheet 15-8-19'!$A$11:$CN$476,22,FALSE)</f>
        <v>0</v>
      </c>
      <c r="W394" s="23">
        <f>VLOOKUP(A394,'BalanceSheet 15-8-19'!$A$11:$CN$476,23,FALSE)</f>
        <v>0</v>
      </c>
      <c r="X394" s="23">
        <f>VLOOKUP(A394,'BalanceSheet 15-8-19'!$A$11:$CN$476,24,FALSE)</f>
        <v>0</v>
      </c>
      <c r="Y394" s="23">
        <f>VLOOKUP(A394,'BalanceSheet 15-8-19'!$A$11:$CN$476,25,FALSE)</f>
        <v>0</v>
      </c>
      <c r="Z394" s="23">
        <f>VLOOKUP(A394,'BalanceSheet 15-8-19'!$A$11:$CN$476,26,FALSE)</f>
        <v>0</v>
      </c>
      <c r="AA394" s="23">
        <f>VLOOKUP(A394,'BalanceSheet 15-8-19'!$A$11:$CN$476,27,FALSE)</f>
        <v>0</v>
      </c>
      <c r="AB394" s="23">
        <f>VLOOKUP(A394,'BalanceSheet 15-8-19'!$A$11:$CN$476,28,FALSE)</f>
        <v>0</v>
      </c>
      <c r="AC394" s="23">
        <f>VLOOKUP(A394,'BalanceSheet 15-8-19'!$A$11:$CN$476,29,FALSE)</f>
        <v>0</v>
      </c>
      <c r="AD394" s="23">
        <f>VLOOKUP(A394,'BalanceSheet 15-8-19'!$A$11:$CN$476,30,FALSE)</f>
        <v>0</v>
      </c>
      <c r="AE394" s="23">
        <f>VLOOKUP(A394,'BalanceSheet 15-8-19'!$A$11:$CN$476,31,FALSE)</f>
        <v>0</v>
      </c>
      <c r="AF394" s="23">
        <f>VLOOKUP(A394,'BalanceSheet 15-8-19'!$A$11:$CN$476,32,FALSE)</f>
        <v>0</v>
      </c>
      <c r="AG394" s="23">
        <f>VLOOKUP(A394,'BalanceSheet 15-8-19'!$A$11:$CN$476,33,FALSE)</f>
        <v>0</v>
      </c>
      <c r="AH394" s="23">
        <f>VLOOKUP(A394,'BalanceSheet 15-8-19'!$A$11:$CN$476,34,FALSE)</f>
        <v>0</v>
      </c>
      <c r="AI394" s="23">
        <f>VLOOKUP(A394,'BalanceSheet 15-8-19'!$A$11:$CN$476,35,FALSE)</f>
        <v>0</v>
      </c>
      <c r="AJ394" s="23">
        <f>VLOOKUP(A394,'BalanceSheet 15-8-19'!$A$11:$CN$476,36,FALSE)</f>
        <v>0</v>
      </c>
      <c r="AK394" s="23">
        <f>VLOOKUP(A394,'BalanceSheet 15-8-19'!$A$11:$CN$476,37,FALSE)</f>
        <v>0</v>
      </c>
      <c r="AL394" s="23">
        <f>VLOOKUP(A394,'BalanceSheet 15-8-19'!$A$11:$CN$476,38,FALSE)</f>
        <v>0</v>
      </c>
      <c r="AM394" s="23">
        <f>VLOOKUP(A394,'BalanceSheet 15-8-19'!$A$11:$CN$476,39,FALSE)</f>
        <v>0</v>
      </c>
      <c r="AN394" s="23">
        <f>VLOOKUP(A394,'BalanceSheet 15-8-19'!$A$11:$CN$476,40,FALSE)</f>
        <v>0</v>
      </c>
      <c r="AO394" s="23">
        <f>VLOOKUP(A394,'BalanceSheet 15-8-19'!$A$11:$CN$476,41,FALSE)</f>
        <v>0</v>
      </c>
      <c r="AP394" s="23">
        <f>VLOOKUP(A394,'BalanceSheet 15-8-19'!$A$11:$CN$476,42,FALSE)</f>
        <v>0</v>
      </c>
      <c r="AQ394" s="23">
        <f>VLOOKUP(A394,'BalanceSheet 15-8-19'!$A$11:$CN$476,43,FALSE)</f>
        <v>0</v>
      </c>
      <c r="AR394" s="23">
        <f>VLOOKUP(A394,'BalanceSheet 15-8-19'!$A$11:$CN$476,44,FALSE)</f>
        <v>0</v>
      </c>
      <c r="AS394" s="23">
        <f>VLOOKUP(A394,'BalanceSheet 15-8-19'!$A$11:$CN$476,45,FALSE)</f>
        <v>0</v>
      </c>
      <c r="AT394" s="23">
        <f>VLOOKUP(A394,'BalanceSheet 15-8-19'!$A$11:$CN$476,46,FALSE)</f>
        <v>0</v>
      </c>
      <c r="AU394" s="23">
        <f>VLOOKUP(A394,'BalanceSheet 15-8-19'!$A$11:$CN$476,47,FALSE)</f>
        <v>0</v>
      </c>
      <c r="AV394" s="23">
        <f>VLOOKUP(A394,'BalanceSheet 15-8-19'!$A$11:$CN$476,48,FALSE)</f>
        <v>0</v>
      </c>
      <c r="AW394" s="23">
        <f>VLOOKUP(A394,'BalanceSheet 15-8-19'!$A$11:$CN$476,49,FALSE)</f>
        <v>0</v>
      </c>
      <c r="AX394" s="23">
        <f>VLOOKUP(A394,'BalanceSheet 15-8-19'!$A$11:$CN$476,50,FALSE)</f>
        <v>0</v>
      </c>
      <c r="AY394" s="23">
        <f>VLOOKUP(A394,'BalanceSheet 15-8-19'!$A$11:$CN$476,51,FALSE)</f>
        <v>0</v>
      </c>
      <c r="AZ394" s="23">
        <f>VLOOKUP(A394,'BalanceSheet 15-8-19'!$A$11:$CN$476,52,FALSE)</f>
        <v>0</v>
      </c>
      <c r="BA394" s="23">
        <f>VLOOKUP(A394,'BalanceSheet 15-8-19'!$A$11:$CN$476,53,FALSE)</f>
        <v>0</v>
      </c>
      <c r="BB394" s="23">
        <f>VLOOKUP(A394,'BalanceSheet 15-8-19'!$A$11:$CN$476,54,FALSE)</f>
        <v>0</v>
      </c>
      <c r="BC394" s="23">
        <f>VLOOKUP(A394,'BalanceSheet 15-8-19'!$A$11:$CN$476,55,FALSE)</f>
        <v>0</v>
      </c>
      <c r="BD394" s="23">
        <f>VLOOKUP(A394,'BalanceSheet 15-8-19'!$A$11:$CN$476,56,FALSE)</f>
        <v>0</v>
      </c>
      <c r="BE394" s="23">
        <f>VLOOKUP(A394,'BalanceSheet 15-8-19'!$A$11:$CN$476,57,FALSE)</f>
        <v>0</v>
      </c>
      <c r="BF394" s="23">
        <f>VLOOKUP(A394,'BalanceSheet 15-8-19'!$A$11:$CN$476,58,FALSE)</f>
        <v>0</v>
      </c>
      <c r="BG394" s="103">
        <f>VLOOKUP(A394,'BalanceSheet 15-8-19'!$A$11:$CN$476,59,FALSE)</f>
        <v>0</v>
      </c>
      <c r="BH394" s="23">
        <f>VLOOKUP(A394,'BalanceSheet 15-8-19'!$A$11:$CN$476,60,FALSE)</f>
        <v>0</v>
      </c>
      <c r="BI394" s="23">
        <f>VLOOKUP(A394,'BalanceSheet 15-8-19'!$A$11:$CN$476,61,FALSE)</f>
        <v>0</v>
      </c>
      <c r="BJ394" s="23">
        <f>VLOOKUP(A394,'BalanceSheet 15-8-19'!$A$11:$CN$476,62,FALSE)</f>
        <v>0</v>
      </c>
      <c r="BK394" s="23"/>
      <c r="BL394" s="23">
        <f>VLOOKUP(A394,'BalanceSheet 15-8-19'!$A$11:$CN$476,64,FALSE)</f>
        <v>0</v>
      </c>
      <c r="BM394" s="23">
        <f>VLOOKUP(A394,'BalanceSheet 15-8-19'!$A$11:$CN$476,65,FALSE)</f>
        <v>0</v>
      </c>
      <c r="BN394" s="23">
        <f>VLOOKUP(A394,'BalanceSheet 15-8-19'!$A$11:$CN$476,66,FALSE)</f>
        <v>0</v>
      </c>
      <c r="BO394" s="23">
        <f>VLOOKUP(A394,'BalanceSheet 15-8-19'!$A$11:$CN$476,67,FALSE)</f>
        <v>0</v>
      </c>
      <c r="BP394" s="23">
        <f>VLOOKUP(A394,'BalanceSheet 15-8-19'!$A$11:$CN$476,68,FALSE)</f>
        <v>0</v>
      </c>
      <c r="BQ394" s="23">
        <f>VLOOKUP(A394,'BalanceSheet 15-8-19'!$A$11:$CN$476,69,FALSE)</f>
        <v>0</v>
      </c>
      <c r="BR394" s="23">
        <f>VLOOKUP(A394,'BalanceSheet 15-8-19'!$A$11:$CN$476,70,FALSE)</f>
        <v>0</v>
      </c>
      <c r="BS394" s="23">
        <f>VLOOKUP(A394,'BalanceSheet 15-8-19'!$A$11:$CN$476,71,FALSE)</f>
        <v>0</v>
      </c>
      <c r="BT394" s="23">
        <f>VLOOKUP(A394,'BalanceSheet 15-8-19'!$A$11:$CN$476,72,FALSE)</f>
        <v>0</v>
      </c>
      <c r="BU394" s="23">
        <f>VLOOKUP(A394,'BalanceSheet 15-8-19'!$A$11:$CN$476,73,FALSE)</f>
        <v>0</v>
      </c>
      <c r="BV394" s="23">
        <f>VLOOKUP(A394,'BalanceSheet 15-8-19'!$A$11:$CN$476,74,FALSE)</f>
        <v>0</v>
      </c>
      <c r="BW394" s="23">
        <f>VLOOKUP(A394,'BalanceSheet 15-8-19'!$A$11:$CN$476,75,FALSE)</f>
        <v>0</v>
      </c>
      <c r="BX394" s="23">
        <f>VLOOKUP(A394,'BalanceSheet 15-8-19'!$A$11:$CN$476,76,FALSE)</f>
        <v>0</v>
      </c>
      <c r="BY394" s="23">
        <f>VLOOKUP(A394,'BalanceSheet 15-8-19'!$A$11:$CN$476,77,FALSE)</f>
        <v>0</v>
      </c>
      <c r="BZ394" s="23">
        <f>VLOOKUP(A394,'BalanceSheet 15-8-19'!$A$11:$CN$476,78,FALSE)</f>
        <v>0</v>
      </c>
      <c r="CA394" s="23">
        <f>VLOOKUP(A394,'BalanceSheet 15-8-19'!$A$11:$CN$476,79,FALSE)</f>
        <v>0</v>
      </c>
      <c r="CB394" s="23">
        <f>VLOOKUP(A394,'BalanceSheet 15-8-19'!$A$11:$CN$476,80,FALSE)</f>
        <v>0</v>
      </c>
      <c r="CC394" s="23">
        <f>VLOOKUP(A394,'BalanceSheet 15-8-19'!$A$11:$CN$476,81,FALSE)</f>
        <v>0</v>
      </c>
      <c r="CD394" s="23">
        <f>VLOOKUP(A394,'BalanceSheet 15-8-19'!$A$11:$CN$476,82,FALSE)</f>
        <v>0</v>
      </c>
      <c r="CE394" s="23">
        <f>VLOOKUP(A394,'BalanceSheet 15-8-19'!$A$11:$CN$476,83,FALSE)</f>
        <v>0</v>
      </c>
      <c r="CF394" s="23">
        <f>VLOOKUP(A394,'BalanceSheet 15-8-19'!$A$11:$CN$476,84,FALSE)</f>
        <v>0</v>
      </c>
      <c r="CG394" s="23">
        <f>VLOOKUP(A394,'BalanceSheet 15-8-19'!$A$11:$CN$476,85,FALSE)</f>
        <v>0</v>
      </c>
      <c r="CH394" s="23">
        <f>VLOOKUP(A394,'BalanceSheet 15-8-19'!$A$11:$CN$476,86,FALSE)</f>
        <v>0</v>
      </c>
      <c r="CI394" s="23">
        <f>VLOOKUP(A394,'BalanceSheet 15-8-19'!$A$11:$CN$476,87,FALSE)</f>
        <v>0</v>
      </c>
      <c r="CJ394" s="23">
        <f>VLOOKUP(A394,'BalanceSheet 15-8-19'!$A$11:$CN$476,88,FALSE)</f>
        <v>0</v>
      </c>
      <c r="CK394" s="23">
        <f>VLOOKUP(A394,'BalanceSheet 15-8-19'!$A$11:$CN$476,89,FALSE)</f>
        <v>0</v>
      </c>
      <c r="CL394" s="23">
        <f>VLOOKUP(A394,'BalanceSheet 15-8-19'!$A$11:$CN$476,90,FALSE)</f>
        <v>0</v>
      </c>
      <c r="CM394" s="23">
        <f>VLOOKUP(A394,'BalanceSheet 15-8-19'!$A$11:$CN$476,91,FALSE)</f>
        <v>0</v>
      </c>
      <c r="CN394" s="23">
        <f>VLOOKUP(A394,'BalanceSheet 15-8-19'!$A$11:$CS$476,92,FALSE)</f>
        <v>0</v>
      </c>
      <c r="CO394" s="23">
        <f>VLOOKUP(A394,'BalanceSheet 15-8-19'!$A$11:$CS$476,93,FALSE)</f>
        <v>0</v>
      </c>
      <c r="CP394" s="23">
        <f>VLOOKUP(A394,'BalanceSheet 15-8-19'!$A$11:$CS$476,94,FALSE)</f>
        <v>0</v>
      </c>
      <c r="CQ394" s="23">
        <f>VLOOKUP(A394,'BalanceSheet 15-8-19'!$A$11:$CS$476,95,FALSE)</f>
        <v>0</v>
      </c>
      <c r="CR394" s="23">
        <f>VLOOKUP(A394,'BalanceSheet 15-8-19'!$A$11:$CS$476,96,FALSE)</f>
        <v>0</v>
      </c>
      <c r="CS394" s="23">
        <f t="shared" si="31"/>
        <v>0</v>
      </c>
      <c r="CU394" s="19">
        <f>CS394-('BalanceSheet 15-8-19'!CS394-'BalanceSheet 15-8-19'!CV394-'BalanceSheet 15-8-19'!CW394)</f>
        <v>0</v>
      </c>
      <c r="CW394" s="132">
        <f t="shared" si="32"/>
        <v>0</v>
      </c>
      <c r="CZ394" s="148">
        <f>HLOOKUP(A394,CJE!$I$5:$TV$2054,2050, FALSE)</f>
        <v>0</v>
      </c>
      <c r="DB394" s="148">
        <f t="shared" ref="DB394:DB457" si="40">SUM(B394:BQ394)-CZ394</f>
        <v>0</v>
      </c>
    </row>
    <row r="395" spans="1:106" x14ac:dyDescent="0.2">
      <c r="A395" s="4" t="str">
        <f>'BalanceSheet 15-8-19'!A395</f>
        <v>Total - 600-103 - Accruals/Accrued Payables</v>
      </c>
      <c r="B395" s="3">
        <f>VLOOKUP(A395,'BalanceSheet 15-8-19'!$A$11:$CN$476,2,FALSE)</f>
        <v>1318.19</v>
      </c>
      <c r="C395" s="3">
        <f>VLOOKUP(A395,'BalanceSheet 15-8-19'!$A$11:$CN$476,3,FALSE)</f>
        <v>0</v>
      </c>
      <c r="D395" s="3">
        <f>VLOOKUP(A395,'BalanceSheet 15-8-19'!$A$11:$CN$476,4,FALSE)</f>
        <v>6932.5</v>
      </c>
      <c r="E395" s="3">
        <f>VLOOKUP(A395,'BalanceSheet 15-8-19'!$A$11:$CN$476,5,FALSE)</f>
        <v>0</v>
      </c>
      <c r="F395" s="3">
        <f>VLOOKUP(A395,'BalanceSheet 15-8-19'!$A$11:$CN$476,6,FALSE)</f>
        <v>4231.2036132300009</v>
      </c>
      <c r="G395" s="3">
        <f>VLOOKUP(A395,'BalanceSheet 15-8-19'!$A$11:$CN$476,7,FALSE)</f>
        <v>4231.2036132300009</v>
      </c>
      <c r="H395" s="3">
        <f>VLOOKUP(A395,'BalanceSheet 15-8-19'!$A$11:$CN$476,8,FALSE)</f>
        <v>4231.2036132300009</v>
      </c>
      <c r="I395" s="3">
        <f>VLOOKUP(A395,'BalanceSheet 15-8-19'!$A$11:$CN$476,9,FALSE)</f>
        <v>4231.2036132300009</v>
      </c>
      <c r="J395" s="3"/>
      <c r="K395" s="3">
        <f>VLOOKUP(A395,'BalanceSheet 15-8-19'!$A$11:$CN$476,11,FALSE)</f>
        <v>4231.2036132300009</v>
      </c>
      <c r="L395" s="3">
        <f>VLOOKUP(A395,'BalanceSheet 15-8-19'!$A$11:$CN$476,12,FALSE)</f>
        <v>4231.2036132300009</v>
      </c>
      <c r="M395" s="3">
        <f>VLOOKUP(A395,'BalanceSheet 15-8-19'!$A$11:$CN$476,13,FALSE)</f>
        <v>4231.2036132300009</v>
      </c>
      <c r="N395" s="3">
        <f>VLOOKUP(A395,'BalanceSheet 15-8-19'!$A$11:$CN$476,14,FALSE)</f>
        <v>4231.2036132300009</v>
      </c>
      <c r="O395" s="3">
        <f>VLOOKUP(A395,'BalanceSheet 15-8-19'!$A$11:$CN$476,15,FALSE)</f>
        <v>4231.2036132300009</v>
      </c>
      <c r="P395" s="3">
        <f>VLOOKUP(A395,'BalanceSheet 15-8-19'!$A$11:$CN$476,16,FALSE)</f>
        <v>4231.2036132300009</v>
      </c>
      <c r="Q395" s="3">
        <f>VLOOKUP(A395,'BalanceSheet 15-8-19'!$A$11:$CN$476,17,FALSE)</f>
        <v>4231.2036132300009</v>
      </c>
      <c r="R395" s="3">
        <f>VLOOKUP(A395,'BalanceSheet 15-8-19'!$A$11:$CN$476,18,FALSE)</f>
        <v>4231.2036132300009</v>
      </c>
      <c r="S395" s="3">
        <f>VLOOKUP(A395,'BalanceSheet 15-8-19'!$A$11:$CN$476,19,FALSE)</f>
        <v>4231.2036132300009</v>
      </c>
      <c r="T395" s="3">
        <f>VLOOKUP(A395,'BalanceSheet 15-8-19'!$A$11:$CN$476,20,FALSE)</f>
        <v>4231.2036132300009</v>
      </c>
      <c r="U395" s="3">
        <f>VLOOKUP(A395,'BalanceSheet 15-8-19'!$A$11:$CN$476,21,FALSE)</f>
        <v>4231.2036132300009</v>
      </c>
      <c r="V395" s="3">
        <f>VLOOKUP(A395,'BalanceSheet 15-8-19'!$A$11:$CN$476,22,FALSE)</f>
        <v>4231.2036132300009</v>
      </c>
      <c r="W395" s="3">
        <f>VLOOKUP(A395,'BalanceSheet 15-8-19'!$A$11:$CN$476,23,FALSE)</f>
        <v>4231.2036132300009</v>
      </c>
      <c r="X395" s="3">
        <f>VLOOKUP(A395,'BalanceSheet 15-8-19'!$A$11:$CN$476,24,FALSE)</f>
        <v>4231.2036132300009</v>
      </c>
      <c r="Y395" s="3">
        <f>VLOOKUP(A395,'BalanceSheet 15-8-19'!$A$11:$CN$476,25,FALSE)</f>
        <v>4231.2036132300009</v>
      </c>
      <c r="Z395" s="3">
        <f>VLOOKUP(A395,'BalanceSheet 15-8-19'!$A$11:$CN$476,26,FALSE)</f>
        <v>4231.2036132300009</v>
      </c>
      <c r="AA395" s="3">
        <f>VLOOKUP(A395,'BalanceSheet 15-8-19'!$A$11:$CN$476,27,FALSE)</f>
        <v>4231.2036132300009</v>
      </c>
      <c r="AB395" s="3">
        <f>VLOOKUP(A395,'BalanceSheet 15-8-19'!$A$11:$CN$476,28,FALSE)</f>
        <v>4231.2036132300009</v>
      </c>
      <c r="AC395" s="3">
        <f>VLOOKUP(A395,'BalanceSheet 15-8-19'!$A$11:$CN$476,29,FALSE)</f>
        <v>4231.2036132300009</v>
      </c>
      <c r="AD395" s="3">
        <f>VLOOKUP(A395,'BalanceSheet 15-8-19'!$A$11:$CN$476,30,FALSE)</f>
        <v>4231.2036132300009</v>
      </c>
      <c r="AE395" s="3">
        <f>VLOOKUP(A395,'BalanceSheet 15-8-19'!$A$11:$CN$476,31,FALSE)</f>
        <v>4231.2036132300009</v>
      </c>
      <c r="AF395" s="3">
        <f>VLOOKUP(A395,'BalanceSheet 15-8-19'!$A$11:$CN$476,32,FALSE)</f>
        <v>4231.2036132300009</v>
      </c>
      <c r="AG395" s="3">
        <f>VLOOKUP(A395,'BalanceSheet 15-8-19'!$A$11:$CN$476,33,FALSE)</f>
        <v>4231.2036132300009</v>
      </c>
      <c r="AH395" s="3">
        <f>VLOOKUP(A395,'BalanceSheet 15-8-19'!$A$11:$CN$476,34,FALSE)</f>
        <v>4231.2036132300009</v>
      </c>
      <c r="AI395" s="3">
        <f>VLOOKUP(A395,'BalanceSheet 15-8-19'!$A$11:$CN$476,35,FALSE)</f>
        <v>4231.2036132300009</v>
      </c>
      <c r="AJ395" s="3">
        <f>VLOOKUP(A395,'BalanceSheet 15-8-19'!$A$11:$CN$476,36,FALSE)</f>
        <v>4231.2036132300009</v>
      </c>
      <c r="AK395" s="3">
        <f>VLOOKUP(A395,'BalanceSheet 15-8-19'!$A$11:$CN$476,37,FALSE)</f>
        <v>4231.2036132300009</v>
      </c>
      <c r="AL395" s="3">
        <f>VLOOKUP(A395,'BalanceSheet 15-8-19'!$A$11:$CN$476,38,FALSE)</f>
        <v>4231.2036132300009</v>
      </c>
      <c r="AM395" s="3">
        <f>VLOOKUP(A395,'BalanceSheet 15-8-19'!$A$11:$CN$476,39,FALSE)</f>
        <v>4231.2036132300009</v>
      </c>
      <c r="AN395" s="3">
        <f>VLOOKUP(A395,'BalanceSheet 15-8-19'!$A$11:$CN$476,40,FALSE)</f>
        <v>4231.2036132300009</v>
      </c>
      <c r="AO395" s="3">
        <f>VLOOKUP(A395,'BalanceSheet 15-8-19'!$A$11:$CN$476,41,FALSE)</f>
        <v>4231.2036132300009</v>
      </c>
      <c r="AP395" s="3">
        <f>VLOOKUP(A395,'BalanceSheet 15-8-19'!$A$11:$CN$476,42,FALSE)</f>
        <v>4231.2036132300009</v>
      </c>
      <c r="AQ395" s="3">
        <f>VLOOKUP(A395,'BalanceSheet 15-8-19'!$A$11:$CN$476,43,FALSE)</f>
        <v>4231.2036132300009</v>
      </c>
      <c r="AR395" s="3">
        <f>VLOOKUP(A395,'BalanceSheet 15-8-19'!$A$11:$CN$476,44,FALSE)</f>
        <v>4231.2036132300009</v>
      </c>
      <c r="AS395" s="3">
        <f>VLOOKUP(A395,'BalanceSheet 15-8-19'!$A$11:$CN$476,45,FALSE)</f>
        <v>4231.2036132300009</v>
      </c>
      <c r="AT395" s="3">
        <f>VLOOKUP(A395,'BalanceSheet 15-8-19'!$A$11:$CN$476,46,FALSE)</f>
        <v>4231.2036132300009</v>
      </c>
      <c r="AU395" s="3">
        <f>VLOOKUP(A395,'BalanceSheet 15-8-19'!$A$11:$CN$476,47,FALSE)</f>
        <v>4231.2036132300009</v>
      </c>
      <c r="AV395" s="3">
        <f>VLOOKUP(A395,'BalanceSheet 15-8-19'!$A$11:$CN$476,48,FALSE)</f>
        <v>4231.2036132300009</v>
      </c>
      <c r="AW395" s="3">
        <f>VLOOKUP(A395,'BalanceSheet 15-8-19'!$A$11:$CN$476,49,FALSE)</f>
        <v>4231.2036132300009</v>
      </c>
      <c r="AX395" s="3">
        <f>VLOOKUP(A395,'BalanceSheet 15-8-19'!$A$11:$CN$476,50,FALSE)</f>
        <v>4231.2036132300009</v>
      </c>
      <c r="AY395" s="3">
        <f>VLOOKUP(A395,'BalanceSheet 15-8-19'!$A$11:$CN$476,51,FALSE)</f>
        <v>4231.2036132300009</v>
      </c>
      <c r="AZ395" s="3">
        <f>VLOOKUP(A395,'BalanceSheet 15-8-19'!$A$11:$CN$476,52,FALSE)</f>
        <v>4231.2036132300009</v>
      </c>
      <c r="BA395" s="3">
        <f>VLOOKUP(A395,'BalanceSheet 15-8-19'!$A$11:$CN$476,53,FALSE)</f>
        <v>4231.2036132300009</v>
      </c>
      <c r="BB395" s="3">
        <f>VLOOKUP(A395,'BalanceSheet 15-8-19'!$A$11:$CN$476,54,FALSE)</f>
        <v>4231.2036132300009</v>
      </c>
      <c r="BC395" s="3">
        <f>VLOOKUP(A395,'BalanceSheet 15-8-19'!$A$11:$CN$476,55,FALSE)</f>
        <v>4231.2036132300009</v>
      </c>
      <c r="BD395" s="3">
        <f>VLOOKUP(A395,'BalanceSheet 15-8-19'!$A$11:$CN$476,56,FALSE)</f>
        <v>4231.2036132300009</v>
      </c>
      <c r="BE395" s="3">
        <f>VLOOKUP(A395,'BalanceSheet 15-8-19'!$A$11:$CN$476,57,FALSE)</f>
        <v>4231.2036132300009</v>
      </c>
      <c r="BF395" s="3">
        <f>VLOOKUP(A395,'BalanceSheet 15-8-19'!$A$11:$CN$476,58,FALSE)</f>
        <v>4231.2036132300009</v>
      </c>
      <c r="BG395" s="4">
        <f>VLOOKUP(A395,'BalanceSheet 15-8-19'!$A$11:$CN$476,59,FALSE)</f>
        <v>4231.2036132300009</v>
      </c>
      <c r="BH395" s="3">
        <f>VLOOKUP(A395,'BalanceSheet 15-8-19'!$A$11:$CN$476,60,FALSE)</f>
        <v>4231.2036132300009</v>
      </c>
      <c r="BI395" s="3">
        <f>VLOOKUP(A395,'BalanceSheet 15-8-19'!$A$11:$CN$476,61,FALSE)</f>
        <v>4231.2036132300009</v>
      </c>
      <c r="BJ395" s="3">
        <f>VLOOKUP(A395,'BalanceSheet 15-8-19'!$A$11:$CN$476,62,FALSE)</f>
        <v>4231.2036132300009</v>
      </c>
      <c r="BK395" s="3"/>
      <c r="BL395" s="3">
        <f>VLOOKUP(A395,'BalanceSheet 15-8-19'!$A$11:$CN$476,64,FALSE)</f>
        <v>4231.2036132300009</v>
      </c>
      <c r="BM395" s="3">
        <f>VLOOKUP(A395,'BalanceSheet 15-8-19'!$A$11:$CN$476,65,FALSE)</f>
        <v>4231.2036132300009</v>
      </c>
      <c r="BN395" s="3">
        <f>VLOOKUP(A395,'BalanceSheet 15-8-19'!$A$11:$CN$476,66,FALSE)</f>
        <v>4231.2036132300009</v>
      </c>
      <c r="BO395" s="3">
        <f>VLOOKUP(A395,'BalanceSheet 15-8-19'!$A$11:$CN$476,67,FALSE)</f>
        <v>4231.2036132300009</v>
      </c>
      <c r="BP395" s="3">
        <f>VLOOKUP(A395,'BalanceSheet 15-8-19'!$A$11:$CN$476,68,FALSE)</f>
        <v>4231.2036132300009</v>
      </c>
      <c r="BQ395" s="3">
        <f>VLOOKUP(A395,'BalanceSheet 15-8-19'!$A$11:$CN$476,69,FALSE)</f>
        <v>4231.2036132300009</v>
      </c>
      <c r="BR395" s="3">
        <f>VLOOKUP(A395,'BalanceSheet 15-8-19'!$A$11:$CN$476,70,FALSE)</f>
        <v>4231.2036132300009</v>
      </c>
      <c r="BS395" s="3">
        <f>VLOOKUP(A395,'BalanceSheet 15-8-19'!$A$11:$CN$476,71,FALSE)</f>
        <v>4231.2036132300009</v>
      </c>
      <c r="BT395" s="3">
        <f>VLOOKUP(A395,'BalanceSheet 15-8-19'!$A$11:$CN$476,72,FALSE)</f>
        <v>4231.2036132300009</v>
      </c>
      <c r="BU395" s="3">
        <f>VLOOKUP(A395,'BalanceSheet 15-8-19'!$A$11:$CN$476,73,FALSE)</f>
        <v>4231.2036132300009</v>
      </c>
      <c r="BV395" s="3">
        <f>VLOOKUP(A395,'BalanceSheet 15-8-19'!$A$11:$CN$476,74,FALSE)</f>
        <v>4231.2036132300009</v>
      </c>
      <c r="BW395" s="3">
        <f>VLOOKUP(A395,'BalanceSheet 15-8-19'!$A$11:$CN$476,75,FALSE)</f>
        <v>4231.2036132300009</v>
      </c>
      <c r="BX395" s="3">
        <f>VLOOKUP(A395,'BalanceSheet 15-8-19'!$A$11:$CN$476,76,FALSE)</f>
        <v>4231.2036132300009</v>
      </c>
      <c r="BY395" s="3">
        <f>VLOOKUP(A395,'BalanceSheet 15-8-19'!$A$11:$CN$476,77,FALSE)</f>
        <v>4231.2036132300009</v>
      </c>
      <c r="BZ395" s="3">
        <f>VLOOKUP(A395,'BalanceSheet 15-8-19'!$A$11:$CN$476,78,FALSE)</f>
        <v>4231.2036132300009</v>
      </c>
      <c r="CA395" s="3">
        <f>VLOOKUP(A395,'BalanceSheet 15-8-19'!$A$11:$CN$476,79,FALSE)</f>
        <v>4231.2036132300009</v>
      </c>
      <c r="CB395" s="3">
        <f>VLOOKUP(A395,'BalanceSheet 15-8-19'!$A$11:$CN$476,80,FALSE)</f>
        <v>4231.2036132300009</v>
      </c>
      <c r="CC395" s="3">
        <f>VLOOKUP(A395,'BalanceSheet 15-8-19'!$A$11:$CN$476,81,FALSE)</f>
        <v>4231.2036132300009</v>
      </c>
      <c r="CD395" s="3">
        <f>VLOOKUP(A395,'BalanceSheet 15-8-19'!$A$11:$CN$476,82,FALSE)</f>
        <v>4231.2036132300009</v>
      </c>
      <c r="CE395" s="3">
        <f>VLOOKUP(A395,'BalanceSheet 15-8-19'!$A$11:$CN$476,83,FALSE)</f>
        <v>4231.2036132300009</v>
      </c>
      <c r="CF395" s="3">
        <f>VLOOKUP(A395,'BalanceSheet 15-8-19'!$A$11:$CN$476,84,FALSE)</f>
        <v>4231.2036132300009</v>
      </c>
      <c r="CG395" s="3">
        <f>VLOOKUP(A395,'BalanceSheet 15-8-19'!$A$11:$CN$476,85,FALSE)</f>
        <v>4231.2036132300009</v>
      </c>
      <c r="CH395" s="3">
        <f>VLOOKUP(A395,'BalanceSheet 15-8-19'!$A$11:$CN$476,86,FALSE)</f>
        <v>4231.2036132300009</v>
      </c>
      <c r="CI395" s="3">
        <f>VLOOKUP(A395,'BalanceSheet 15-8-19'!$A$11:$CN$476,87,FALSE)</f>
        <v>4231.2036132300009</v>
      </c>
      <c r="CJ395" s="3">
        <f>VLOOKUP(A395,'BalanceSheet 15-8-19'!$A$11:$CN$476,88,FALSE)</f>
        <v>4231.2036132300009</v>
      </c>
      <c r="CK395" s="3">
        <f>VLOOKUP(A395,'BalanceSheet 15-8-19'!$A$11:$CN$476,89,FALSE)</f>
        <v>4231.2036132300009</v>
      </c>
      <c r="CL395" s="3">
        <f>VLOOKUP(A395,'BalanceSheet 15-8-19'!$A$11:$CN$476,90,FALSE)</f>
        <v>4231.2036132300009</v>
      </c>
      <c r="CM395" s="3">
        <f>VLOOKUP(A395,'BalanceSheet 15-8-19'!$A$11:$CN$476,91,FALSE)</f>
        <v>4231.2036132300009</v>
      </c>
      <c r="CN395" s="3">
        <f>VLOOKUP(A395,'BalanceSheet 15-8-19'!$A$11:$CS$476,92,FALSE)</f>
        <v>4231.2036132300009</v>
      </c>
      <c r="CO395" s="3">
        <f>VLOOKUP(A395,'BalanceSheet 15-8-19'!$A$11:$CS$476,93,FALSE)</f>
        <v>4231.2036132300009</v>
      </c>
      <c r="CP395" s="3">
        <f>VLOOKUP(A395,'BalanceSheet 15-8-19'!$A$11:$CS$476,94,FALSE)</f>
        <v>4231.2036132300009</v>
      </c>
      <c r="CQ395" s="3">
        <f>VLOOKUP(A395,'BalanceSheet 15-8-19'!$A$11:$CS$476,95,FALSE)</f>
        <v>4231.2036132300009</v>
      </c>
      <c r="CR395" s="3">
        <f>VLOOKUP(A395,'BalanceSheet 15-8-19'!$A$11:$CS$476,96,FALSE)</f>
        <v>4231.2036132300009</v>
      </c>
      <c r="CS395" s="3">
        <f t="shared" ref="CS395" si="41">SUM(B395:CR395)</f>
        <v>384827.81157747068</v>
      </c>
      <c r="CU395" s="19">
        <f>CS395-('BalanceSheet 15-8-19'!CS395-'BalanceSheet 15-8-19'!CV395-'BalanceSheet 15-8-19'!CW395)</f>
        <v>8.7311491370201111E-10</v>
      </c>
      <c r="CW395" s="132">
        <f t="shared" si="32"/>
        <v>114242.49755720998</v>
      </c>
      <c r="CZ395" s="148"/>
      <c r="DB395" s="162">
        <f>SUM(DB386:DB394)</f>
        <v>270585.31402025936</v>
      </c>
    </row>
    <row r="396" spans="1:106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2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U396" s="19">
        <f>CS396-('BalanceSheet 15-8-19'!CS396-'BalanceSheet 15-8-19'!CV396-'BalanceSheet 15-8-19'!CW396)</f>
        <v>0</v>
      </c>
      <c r="CW396" s="132">
        <f t="shared" si="32"/>
        <v>0</v>
      </c>
      <c r="CZ396" s="148"/>
      <c r="DB396" s="148">
        <f t="shared" si="40"/>
        <v>0</v>
      </c>
    </row>
    <row r="397" spans="1:106" x14ac:dyDescent="0.2">
      <c r="A397" s="12" t="str">
        <f>'BalanceSheet 15-8-19'!A397</f>
        <v>600-104 - Payroll Liabilities</v>
      </c>
      <c r="B397" s="10">
        <f>VLOOKUP(A397,'BalanceSheet 15-8-19'!$A$11:$CN$476,2,FALSE)</f>
        <v>0</v>
      </c>
      <c r="C397" s="10">
        <f>VLOOKUP(A397,'BalanceSheet 15-8-19'!$A$11:$CN$476,3,FALSE)</f>
        <v>0</v>
      </c>
      <c r="D397" s="10">
        <f>VLOOKUP(A397,'BalanceSheet 15-8-19'!$A$11:$CN$476,4,FALSE)</f>
        <v>0</v>
      </c>
      <c r="E397" s="10">
        <f>VLOOKUP(A397,'BalanceSheet 15-8-19'!$A$11:$CN$476,5,FALSE)</f>
        <v>0</v>
      </c>
      <c r="F397" s="10">
        <f>VLOOKUP(A397,'BalanceSheet 15-8-19'!$A$11:$CN$476,6,FALSE)</f>
        <v>2147.3453100000002</v>
      </c>
      <c r="G397" s="10">
        <f>VLOOKUP(A397,'BalanceSheet 15-8-19'!$A$11:$CN$476,7,FALSE)</f>
        <v>2147.3453100000002</v>
      </c>
      <c r="H397" s="10">
        <f>VLOOKUP(A397,'BalanceSheet 15-8-19'!$A$11:$CN$476,8,FALSE)</f>
        <v>2147.3453100000002</v>
      </c>
      <c r="I397" s="10">
        <f>VLOOKUP(A397,'BalanceSheet 15-8-19'!$A$11:$CN$476,9,FALSE)</f>
        <v>2147.3453100000002</v>
      </c>
      <c r="J397" s="10"/>
      <c r="K397" s="10">
        <f>VLOOKUP(A397,'BalanceSheet 15-8-19'!$A$11:$CN$476,11,FALSE)</f>
        <v>2147.3453100000002</v>
      </c>
      <c r="L397" s="10">
        <f>VLOOKUP(A397,'BalanceSheet 15-8-19'!$A$11:$CN$476,12,FALSE)</f>
        <v>2147.3453100000002</v>
      </c>
      <c r="M397" s="10">
        <f>VLOOKUP(A397,'BalanceSheet 15-8-19'!$A$11:$CN$476,13,FALSE)</f>
        <v>2147.3453100000002</v>
      </c>
      <c r="N397" s="10">
        <f>VLOOKUP(A397,'BalanceSheet 15-8-19'!$A$11:$CN$476,14,FALSE)</f>
        <v>2147.3453100000002</v>
      </c>
      <c r="O397" s="10">
        <f>VLOOKUP(A397,'BalanceSheet 15-8-19'!$A$11:$CN$476,15,FALSE)</f>
        <v>2147.3453100000002</v>
      </c>
      <c r="P397" s="10">
        <f>VLOOKUP(A397,'BalanceSheet 15-8-19'!$A$11:$CN$476,16,FALSE)</f>
        <v>2147.3453100000002</v>
      </c>
      <c r="Q397" s="10">
        <f>VLOOKUP(A397,'BalanceSheet 15-8-19'!$A$11:$CN$476,17,FALSE)</f>
        <v>2147.3453100000002</v>
      </c>
      <c r="R397" s="10">
        <f>VLOOKUP(A397,'BalanceSheet 15-8-19'!$A$11:$CN$476,18,FALSE)</f>
        <v>2147.3453100000002</v>
      </c>
      <c r="S397" s="10">
        <f>VLOOKUP(A397,'BalanceSheet 15-8-19'!$A$11:$CN$476,19,FALSE)</f>
        <v>2147.3453100000002</v>
      </c>
      <c r="T397" s="10">
        <f>VLOOKUP(A397,'BalanceSheet 15-8-19'!$A$11:$CN$476,20,FALSE)</f>
        <v>2147.3453100000002</v>
      </c>
      <c r="U397" s="10">
        <f>VLOOKUP(A397,'BalanceSheet 15-8-19'!$A$11:$CN$476,21,FALSE)</f>
        <v>2147.3453100000002</v>
      </c>
      <c r="V397" s="10">
        <f>VLOOKUP(A397,'BalanceSheet 15-8-19'!$A$11:$CN$476,22,FALSE)</f>
        <v>2147.3453100000002</v>
      </c>
      <c r="W397" s="10">
        <f>VLOOKUP(A397,'BalanceSheet 15-8-19'!$A$11:$CN$476,23,FALSE)</f>
        <v>2147.3453100000002</v>
      </c>
      <c r="X397" s="10">
        <f>VLOOKUP(A397,'BalanceSheet 15-8-19'!$A$11:$CN$476,24,FALSE)</f>
        <v>2147.3453100000002</v>
      </c>
      <c r="Y397" s="10">
        <f>VLOOKUP(A397,'BalanceSheet 15-8-19'!$A$11:$CN$476,25,FALSE)</f>
        <v>2147.3453100000002</v>
      </c>
      <c r="Z397" s="10">
        <f>VLOOKUP(A397,'BalanceSheet 15-8-19'!$A$11:$CN$476,26,FALSE)</f>
        <v>2147.3453100000002</v>
      </c>
      <c r="AA397" s="10">
        <f>VLOOKUP(A397,'BalanceSheet 15-8-19'!$A$11:$CN$476,27,FALSE)</f>
        <v>2147.3453100000002</v>
      </c>
      <c r="AB397" s="10">
        <f>VLOOKUP(A397,'BalanceSheet 15-8-19'!$A$11:$CN$476,28,FALSE)</f>
        <v>2147.3453100000002</v>
      </c>
      <c r="AC397" s="10">
        <f>VLOOKUP(A397,'BalanceSheet 15-8-19'!$A$11:$CN$476,29,FALSE)</f>
        <v>2147.3453100000002</v>
      </c>
      <c r="AD397" s="10">
        <f>VLOOKUP(A397,'BalanceSheet 15-8-19'!$A$11:$CN$476,30,FALSE)</f>
        <v>2147.3453100000002</v>
      </c>
      <c r="AE397" s="10">
        <f>VLOOKUP(A397,'BalanceSheet 15-8-19'!$A$11:$CN$476,31,FALSE)</f>
        <v>2147.3453100000002</v>
      </c>
      <c r="AF397" s="10">
        <f>VLOOKUP(A397,'BalanceSheet 15-8-19'!$A$11:$CN$476,32,FALSE)</f>
        <v>2147.3453100000002</v>
      </c>
      <c r="AG397" s="10">
        <f>VLOOKUP(A397,'BalanceSheet 15-8-19'!$A$11:$CN$476,33,FALSE)</f>
        <v>2147.3453100000002</v>
      </c>
      <c r="AH397" s="10">
        <f>VLOOKUP(A397,'BalanceSheet 15-8-19'!$A$11:$CN$476,34,FALSE)</f>
        <v>2147.3453100000002</v>
      </c>
      <c r="AI397" s="10">
        <f>VLOOKUP(A397,'BalanceSheet 15-8-19'!$A$11:$CN$476,35,FALSE)</f>
        <v>2147.3453100000002</v>
      </c>
      <c r="AJ397" s="10">
        <f>VLOOKUP(A397,'BalanceSheet 15-8-19'!$A$11:$CN$476,36,FALSE)</f>
        <v>2147.3453100000002</v>
      </c>
      <c r="AK397" s="10">
        <f>VLOOKUP(A397,'BalanceSheet 15-8-19'!$A$11:$CN$476,37,FALSE)</f>
        <v>2147.3453100000002</v>
      </c>
      <c r="AL397" s="10">
        <f>VLOOKUP(A397,'BalanceSheet 15-8-19'!$A$11:$CN$476,38,FALSE)</f>
        <v>2147.3453100000002</v>
      </c>
      <c r="AM397" s="10">
        <f>VLOOKUP(A397,'BalanceSheet 15-8-19'!$A$11:$CN$476,39,FALSE)</f>
        <v>2147.3453100000002</v>
      </c>
      <c r="AN397" s="10">
        <f>VLOOKUP(A397,'BalanceSheet 15-8-19'!$A$11:$CN$476,40,FALSE)</f>
        <v>2147.3453100000002</v>
      </c>
      <c r="AO397" s="10">
        <f>VLOOKUP(A397,'BalanceSheet 15-8-19'!$A$11:$CN$476,41,FALSE)</f>
        <v>2147.3453100000002</v>
      </c>
      <c r="AP397" s="10">
        <f>VLOOKUP(A397,'BalanceSheet 15-8-19'!$A$11:$CN$476,42,FALSE)</f>
        <v>2147.3453100000002</v>
      </c>
      <c r="AQ397" s="10">
        <f>VLOOKUP(A397,'BalanceSheet 15-8-19'!$A$11:$CN$476,43,FALSE)</f>
        <v>2147.3453100000002</v>
      </c>
      <c r="AR397" s="10">
        <f>VLOOKUP(A397,'BalanceSheet 15-8-19'!$A$11:$CN$476,44,FALSE)</f>
        <v>2147.3453100000002</v>
      </c>
      <c r="AS397" s="10">
        <f>VLOOKUP(A397,'BalanceSheet 15-8-19'!$A$11:$CN$476,45,FALSE)</f>
        <v>2147.3453100000002</v>
      </c>
      <c r="AT397" s="10">
        <f>VLOOKUP(A397,'BalanceSheet 15-8-19'!$A$11:$CN$476,46,FALSE)</f>
        <v>2147.3453100000002</v>
      </c>
      <c r="AU397" s="10">
        <f>VLOOKUP(A397,'BalanceSheet 15-8-19'!$A$11:$CN$476,47,FALSE)</f>
        <v>2147.3453100000002</v>
      </c>
      <c r="AV397" s="10">
        <f>VLOOKUP(A397,'BalanceSheet 15-8-19'!$A$11:$CN$476,48,FALSE)</f>
        <v>2147.3453100000002</v>
      </c>
      <c r="AW397" s="10">
        <f>VLOOKUP(A397,'BalanceSheet 15-8-19'!$A$11:$CN$476,49,FALSE)</f>
        <v>2147.3453100000002</v>
      </c>
      <c r="AX397" s="10">
        <f>VLOOKUP(A397,'BalanceSheet 15-8-19'!$A$11:$CN$476,50,FALSE)</f>
        <v>2147.3453100000002</v>
      </c>
      <c r="AY397" s="10">
        <f>VLOOKUP(A397,'BalanceSheet 15-8-19'!$A$11:$CN$476,51,FALSE)</f>
        <v>2147.3453100000002</v>
      </c>
      <c r="AZ397" s="10">
        <f>VLOOKUP(A397,'BalanceSheet 15-8-19'!$A$11:$CN$476,52,FALSE)</f>
        <v>2147.3453100000002</v>
      </c>
      <c r="BA397" s="10">
        <f>VLOOKUP(A397,'BalanceSheet 15-8-19'!$A$11:$CN$476,53,FALSE)</f>
        <v>2147.3453100000002</v>
      </c>
      <c r="BB397" s="10">
        <f>VLOOKUP(A397,'BalanceSheet 15-8-19'!$A$11:$CN$476,54,FALSE)</f>
        <v>2147.3453100000002</v>
      </c>
      <c r="BC397" s="10">
        <f>VLOOKUP(A397,'BalanceSheet 15-8-19'!$A$11:$CN$476,55,FALSE)</f>
        <v>2147.3453100000002</v>
      </c>
      <c r="BD397" s="10">
        <f>VLOOKUP(A397,'BalanceSheet 15-8-19'!$A$11:$CN$476,56,FALSE)</f>
        <v>2147.3453100000002</v>
      </c>
      <c r="BE397" s="10">
        <f>VLOOKUP(A397,'BalanceSheet 15-8-19'!$A$11:$CN$476,57,FALSE)</f>
        <v>2147.3453100000002</v>
      </c>
      <c r="BF397" s="10">
        <f>VLOOKUP(A397,'BalanceSheet 15-8-19'!$A$11:$CN$476,58,FALSE)</f>
        <v>2147.3453100000002</v>
      </c>
      <c r="BG397" s="102">
        <f>VLOOKUP(A397,'BalanceSheet 15-8-19'!$A$11:$CN$476,59,FALSE)</f>
        <v>2147.3453100000002</v>
      </c>
      <c r="BH397" s="10">
        <f>VLOOKUP(A397,'BalanceSheet 15-8-19'!$A$11:$CN$476,60,FALSE)</f>
        <v>2147.3453100000002</v>
      </c>
      <c r="BI397" s="10">
        <f>VLOOKUP(A397,'BalanceSheet 15-8-19'!$A$11:$CN$476,61,FALSE)</f>
        <v>2147.3453100000002</v>
      </c>
      <c r="BJ397" s="10">
        <f>VLOOKUP(A397,'BalanceSheet 15-8-19'!$A$11:$CN$476,62,FALSE)</f>
        <v>2147.3453100000002</v>
      </c>
      <c r="BK397" s="10"/>
      <c r="BL397" s="10">
        <f>VLOOKUP(A397,'BalanceSheet 15-8-19'!$A$11:$CN$476,64,FALSE)</f>
        <v>2147.3453100000002</v>
      </c>
      <c r="BM397" s="10">
        <f>VLOOKUP(A397,'BalanceSheet 15-8-19'!$A$11:$CN$476,65,FALSE)</f>
        <v>2147.3453100000002</v>
      </c>
      <c r="BN397" s="10">
        <f>VLOOKUP(A397,'BalanceSheet 15-8-19'!$A$11:$CN$476,66,FALSE)</f>
        <v>2147.3453100000002</v>
      </c>
      <c r="BO397" s="10">
        <f>VLOOKUP(A397,'BalanceSheet 15-8-19'!$A$11:$CN$476,67,FALSE)</f>
        <v>2147.3453100000002</v>
      </c>
      <c r="BP397" s="10">
        <f>VLOOKUP(A397,'BalanceSheet 15-8-19'!$A$11:$CN$476,68,FALSE)</f>
        <v>2147.3453100000002</v>
      </c>
      <c r="BQ397" s="10">
        <f>VLOOKUP(A397,'BalanceSheet 15-8-19'!$A$11:$CN$476,69,FALSE)</f>
        <v>2147.3453100000002</v>
      </c>
      <c r="BR397" s="10">
        <f>VLOOKUP(A397,'BalanceSheet 15-8-19'!$A$11:$CN$476,70,FALSE)</f>
        <v>2147.3453100000002</v>
      </c>
      <c r="BS397" s="10">
        <f>VLOOKUP(A397,'BalanceSheet 15-8-19'!$A$11:$CN$476,71,FALSE)</f>
        <v>2147.3453100000002</v>
      </c>
      <c r="BT397" s="10">
        <f>VLOOKUP(A397,'BalanceSheet 15-8-19'!$A$11:$CN$476,72,FALSE)</f>
        <v>2147.3453100000002</v>
      </c>
      <c r="BU397" s="10">
        <f>VLOOKUP(A397,'BalanceSheet 15-8-19'!$A$11:$CN$476,73,FALSE)</f>
        <v>2147.3453100000002</v>
      </c>
      <c r="BV397" s="10">
        <f>VLOOKUP(A397,'BalanceSheet 15-8-19'!$A$11:$CN$476,74,FALSE)</f>
        <v>2147.3453100000002</v>
      </c>
      <c r="BW397" s="10">
        <f>VLOOKUP(A397,'BalanceSheet 15-8-19'!$A$11:$CN$476,75,FALSE)</f>
        <v>2147.3453100000002</v>
      </c>
      <c r="BX397" s="10">
        <f>VLOOKUP(A397,'BalanceSheet 15-8-19'!$A$11:$CN$476,76,FALSE)</f>
        <v>2147.3453100000002</v>
      </c>
      <c r="BY397" s="10">
        <f>VLOOKUP(A397,'BalanceSheet 15-8-19'!$A$11:$CN$476,77,FALSE)</f>
        <v>2147.3453100000002</v>
      </c>
      <c r="BZ397" s="10">
        <f>VLOOKUP(A397,'BalanceSheet 15-8-19'!$A$11:$CN$476,78,FALSE)</f>
        <v>2147.3453100000002</v>
      </c>
      <c r="CA397" s="10">
        <f>VLOOKUP(A397,'BalanceSheet 15-8-19'!$A$11:$CN$476,79,FALSE)</f>
        <v>2147.3453100000002</v>
      </c>
      <c r="CB397" s="10">
        <f>VLOOKUP(A397,'BalanceSheet 15-8-19'!$A$11:$CN$476,80,FALSE)</f>
        <v>2147.3453100000002</v>
      </c>
      <c r="CC397" s="10">
        <f>VLOOKUP(A397,'BalanceSheet 15-8-19'!$A$11:$CN$476,81,FALSE)</f>
        <v>2147.3453100000002</v>
      </c>
      <c r="CD397" s="10">
        <f>VLOOKUP(A397,'BalanceSheet 15-8-19'!$A$11:$CN$476,82,FALSE)</f>
        <v>2147.3453100000002</v>
      </c>
      <c r="CE397" s="10">
        <f>VLOOKUP(A397,'BalanceSheet 15-8-19'!$A$11:$CN$476,83,FALSE)</f>
        <v>2147.3453100000002</v>
      </c>
      <c r="CF397" s="10">
        <f>VLOOKUP(A397,'BalanceSheet 15-8-19'!$A$11:$CN$476,84,FALSE)</f>
        <v>2147.3453100000002</v>
      </c>
      <c r="CG397" s="10">
        <f>VLOOKUP(A397,'BalanceSheet 15-8-19'!$A$11:$CN$476,85,FALSE)</f>
        <v>2147.3453100000002</v>
      </c>
      <c r="CH397" s="10">
        <f>VLOOKUP(A397,'BalanceSheet 15-8-19'!$A$11:$CN$476,86,FALSE)</f>
        <v>2147.3453100000002</v>
      </c>
      <c r="CI397" s="10">
        <f>VLOOKUP(A397,'BalanceSheet 15-8-19'!$A$11:$CN$476,87,FALSE)</f>
        <v>2147.3453100000002</v>
      </c>
      <c r="CJ397" s="10">
        <f>VLOOKUP(A397,'BalanceSheet 15-8-19'!$A$11:$CN$476,88,FALSE)</f>
        <v>2147.3453100000002</v>
      </c>
      <c r="CK397" s="10">
        <f>VLOOKUP(A397,'BalanceSheet 15-8-19'!$A$11:$CN$476,89,FALSE)</f>
        <v>2147.3453100000002</v>
      </c>
      <c r="CL397" s="10">
        <f>VLOOKUP(A397,'BalanceSheet 15-8-19'!$A$11:$CN$476,90,FALSE)</f>
        <v>2147.3453100000002</v>
      </c>
      <c r="CM397" s="10">
        <f>VLOOKUP(A397,'BalanceSheet 15-8-19'!$A$11:$CN$476,91,FALSE)</f>
        <v>2147.3453100000002</v>
      </c>
      <c r="CN397" s="10">
        <f>VLOOKUP(A397,'BalanceSheet 15-8-19'!$A$11:$CS$476,92,FALSE)</f>
        <v>2147.3453100000002</v>
      </c>
      <c r="CO397" s="10">
        <f>VLOOKUP(A397,'BalanceSheet 15-8-19'!$A$11:$CS$476,93,FALSE)</f>
        <v>2147.3453100000002</v>
      </c>
      <c r="CP397" s="10">
        <f>VLOOKUP(A397,'BalanceSheet 15-8-19'!$A$11:$CS$476,94,FALSE)</f>
        <v>2147.3453100000002</v>
      </c>
      <c r="CQ397" s="10">
        <f>VLOOKUP(A397,'BalanceSheet 15-8-19'!$A$11:$CS$476,95,FALSE)</f>
        <v>2147.3453100000002</v>
      </c>
      <c r="CR397" s="10">
        <f>VLOOKUP(A397,'BalanceSheet 15-8-19'!$A$11:$CS$476,96,FALSE)</f>
        <v>2147.3453100000002</v>
      </c>
      <c r="CS397" s="10">
        <f t="shared" si="31"/>
        <v>191113.7325900002</v>
      </c>
      <c r="CU397" s="19">
        <f>CS397-('BalanceSheet 15-8-19'!CS397-'BalanceSheet 15-8-19'!CV397-'BalanceSheet 15-8-19'!CW397)</f>
        <v>0</v>
      </c>
      <c r="CW397" s="132">
        <f t="shared" si="32"/>
        <v>57978.323369999969</v>
      </c>
      <c r="CZ397" s="148">
        <f>HLOOKUP(A397,CJE!$I$5:$TV$2054,2050, FALSE)</f>
        <v>0</v>
      </c>
      <c r="DB397" s="148">
        <f t="shared" si="40"/>
        <v>133135.40922000009</v>
      </c>
    </row>
    <row r="398" spans="1:106" x14ac:dyDescent="0.2">
      <c r="A398" s="12" t="str">
        <f>'BalanceSheet 15-8-19'!A398</f>
        <v>600-104-01 - SSS CONTRIBUTIONS PAYABLE</v>
      </c>
      <c r="B398" s="3">
        <f>VLOOKUP(A398,'BalanceSheet 15-8-19'!$A$11:$CN$476,2,FALSE)</f>
        <v>0</v>
      </c>
      <c r="C398" s="3">
        <f>VLOOKUP(A398,'BalanceSheet 15-8-19'!$A$11:$CN$476,3,FALSE)</f>
        <v>0</v>
      </c>
      <c r="D398" s="3">
        <f>VLOOKUP(A398,'BalanceSheet 15-8-19'!$A$11:$CN$476,4,FALSE)</f>
        <v>0</v>
      </c>
      <c r="E398" s="3">
        <f>VLOOKUP(A398,'BalanceSheet 15-8-19'!$A$11:$CN$476,5,FALSE)</f>
        <v>0</v>
      </c>
      <c r="F398" s="3">
        <f>VLOOKUP(A398,'BalanceSheet 15-8-19'!$A$11:$CN$476,6,FALSE)</f>
        <v>0</v>
      </c>
      <c r="G398" s="3">
        <f>VLOOKUP(A398,'BalanceSheet 15-8-19'!$A$11:$CN$476,7,FALSE)</f>
        <v>0</v>
      </c>
      <c r="H398" s="3">
        <f>VLOOKUP(A398,'BalanceSheet 15-8-19'!$A$11:$CN$476,8,FALSE)</f>
        <v>0</v>
      </c>
      <c r="I398" s="3">
        <f>VLOOKUP(A398,'BalanceSheet 15-8-19'!$A$11:$CN$476,9,FALSE)</f>
        <v>0</v>
      </c>
      <c r="J398" s="3"/>
      <c r="K398" s="3">
        <f>VLOOKUP(A398,'BalanceSheet 15-8-19'!$A$11:$CN$476,11,FALSE)</f>
        <v>0</v>
      </c>
      <c r="L398" s="3">
        <f>VLOOKUP(A398,'BalanceSheet 15-8-19'!$A$11:$CN$476,12,FALSE)</f>
        <v>0</v>
      </c>
      <c r="M398" s="3">
        <f>VLOOKUP(A398,'BalanceSheet 15-8-19'!$A$11:$CN$476,13,FALSE)</f>
        <v>0</v>
      </c>
      <c r="N398" s="3">
        <f>VLOOKUP(A398,'BalanceSheet 15-8-19'!$A$11:$CN$476,14,FALSE)</f>
        <v>0</v>
      </c>
      <c r="O398" s="3">
        <f>VLOOKUP(A398,'BalanceSheet 15-8-19'!$A$11:$CN$476,15,FALSE)</f>
        <v>0</v>
      </c>
      <c r="P398" s="3">
        <f>VLOOKUP(A398,'BalanceSheet 15-8-19'!$A$11:$CN$476,16,FALSE)</f>
        <v>0</v>
      </c>
      <c r="Q398" s="3">
        <f>VLOOKUP(A398,'BalanceSheet 15-8-19'!$A$11:$CN$476,17,FALSE)</f>
        <v>0</v>
      </c>
      <c r="R398" s="3">
        <f>VLOOKUP(A398,'BalanceSheet 15-8-19'!$A$11:$CN$476,18,FALSE)</f>
        <v>0</v>
      </c>
      <c r="S398" s="3">
        <f>VLOOKUP(A398,'BalanceSheet 15-8-19'!$A$11:$CN$476,19,FALSE)</f>
        <v>0</v>
      </c>
      <c r="T398" s="3">
        <f>VLOOKUP(A398,'BalanceSheet 15-8-19'!$A$11:$CN$476,20,FALSE)</f>
        <v>0</v>
      </c>
      <c r="U398" s="3">
        <f>VLOOKUP(A398,'BalanceSheet 15-8-19'!$A$11:$CN$476,21,FALSE)</f>
        <v>0</v>
      </c>
      <c r="V398" s="3">
        <f>VLOOKUP(A398,'BalanceSheet 15-8-19'!$A$11:$CN$476,22,FALSE)</f>
        <v>0</v>
      </c>
      <c r="W398" s="3">
        <f>VLOOKUP(A398,'BalanceSheet 15-8-19'!$A$11:$CN$476,23,FALSE)</f>
        <v>0</v>
      </c>
      <c r="X398" s="3">
        <f>VLOOKUP(A398,'BalanceSheet 15-8-19'!$A$11:$CN$476,24,FALSE)</f>
        <v>0</v>
      </c>
      <c r="Y398" s="3">
        <f>VLOOKUP(A398,'BalanceSheet 15-8-19'!$A$11:$CN$476,25,FALSE)</f>
        <v>0</v>
      </c>
      <c r="Z398" s="3">
        <f>VLOOKUP(A398,'BalanceSheet 15-8-19'!$A$11:$CN$476,26,FALSE)</f>
        <v>0</v>
      </c>
      <c r="AA398" s="3">
        <f>VLOOKUP(A398,'BalanceSheet 15-8-19'!$A$11:$CN$476,27,FALSE)</f>
        <v>0</v>
      </c>
      <c r="AB398" s="3">
        <f>VLOOKUP(A398,'BalanceSheet 15-8-19'!$A$11:$CN$476,28,FALSE)</f>
        <v>0</v>
      </c>
      <c r="AC398" s="3">
        <f>VLOOKUP(A398,'BalanceSheet 15-8-19'!$A$11:$CN$476,29,FALSE)</f>
        <v>0</v>
      </c>
      <c r="AD398" s="3">
        <f>VLOOKUP(A398,'BalanceSheet 15-8-19'!$A$11:$CN$476,30,FALSE)</f>
        <v>0</v>
      </c>
      <c r="AE398" s="3">
        <f>VLOOKUP(A398,'BalanceSheet 15-8-19'!$A$11:$CN$476,31,FALSE)</f>
        <v>0</v>
      </c>
      <c r="AF398" s="3">
        <f>VLOOKUP(A398,'BalanceSheet 15-8-19'!$A$11:$CN$476,32,FALSE)</f>
        <v>0</v>
      </c>
      <c r="AG398" s="3">
        <f>VLOOKUP(A398,'BalanceSheet 15-8-19'!$A$11:$CN$476,33,FALSE)</f>
        <v>0</v>
      </c>
      <c r="AH398" s="3">
        <f>VLOOKUP(A398,'BalanceSheet 15-8-19'!$A$11:$CN$476,34,FALSE)</f>
        <v>0</v>
      </c>
      <c r="AI398" s="3">
        <f>VLOOKUP(A398,'BalanceSheet 15-8-19'!$A$11:$CN$476,35,FALSE)</f>
        <v>0</v>
      </c>
      <c r="AJ398" s="3">
        <f>VLOOKUP(A398,'BalanceSheet 15-8-19'!$A$11:$CN$476,36,FALSE)</f>
        <v>0</v>
      </c>
      <c r="AK398" s="3">
        <f>VLOOKUP(A398,'BalanceSheet 15-8-19'!$A$11:$CN$476,37,FALSE)</f>
        <v>0</v>
      </c>
      <c r="AL398" s="3">
        <f>VLOOKUP(A398,'BalanceSheet 15-8-19'!$A$11:$CN$476,38,FALSE)</f>
        <v>0</v>
      </c>
      <c r="AM398" s="3">
        <f>VLOOKUP(A398,'BalanceSheet 15-8-19'!$A$11:$CN$476,39,FALSE)</f>
        <v>0</v>
      </c>
      <c r="AN398" s="3">
        <f>VLOOKUP(A398,'BalanceSheet 15-8-19'!$A$11:$CN$476,40,FALSE)</f>
        <v>0</v>
      </c>
      <c r="AO398" s="3">
        <f>VLOOKUP(A398,'BalanceSheet 15-8-19'!$A$11:$CN$476,41,FALSE)</f>
        <v>0</v>
      </c>
      <c r="AP398" s="3">
        <f>VLOOKUP(A398,'BalanceSheet 15-8-19'!$A$11:$CN$476,42,FALSE)</f>
        <v>0</v>
      </c>
      <c r="AQ398" s="3">
        <f>VLOOKUP(A398,'BalanceSheet 15-8-19'!$A$11:$CN$476,43,FALSE)</f>
        <v>0</v>
      </c>
      <c r="AR398" s="3">
        <f>VLOOKUP(A398,'BalanceSheet 15-8-19'!$A$11:$CN$476,44,FALSE)</f>
        <v>0</v>
      </c>
      <c r="AS398" s="3">
        <f>VLOOKUP(A398,'BalanceSheet 15-8-19'!$A$11:$CN$476,45,FALSE)</f>
        <v>0</v>
      </c>
      <c r="AT398" s="3">
        <f>VLOOKUP(A398,'BalanceSheet 15-8-19'!$A$11:$CN$476,46,FALSE)</f>
        <v>0</v>
      </c>
      <c r="AU398" s="3">
        <f>VLOOKUP(A398,'BalanceSheet 15-8-19'!$A$11:$CN$476,47,FALSE)</f>
        <v>0</v>
      </c>
      <c r="AV398" s="3">
        <f>VLOOKUP(A398,'BalanceSheet 15-8-19'!$A$11:$CN$476,48,FALSE)</f>
        <v>0</v>
      </c>
      <c r="AW398" s="3">
        <f>VLOOKUP(A398,'BalanceSheet 15-8-19'!$A$11:$CN$476,49,FALSE)</f>
        <v>0</v>
      </c>
      <c r="AX398" s="3">
        <f>VLOOKUP(A398,'BalanceSheet 15-8-19'!$A$11:$CN$476,50,FALSE)</f>
        <v>0</v>
      </c>
      <c r="AY398" s="3">
        <f>VLOOKUP(A398,'BalanceSheet 15-8-19'!$A$11:$CN$476,51,FALSE)</f>
        <v>0</v>
      </c>
      <c r="AZ398" s="3">
        <f>VLOOKUP(A398,'BalanceSheet 15-8-19'!$A$11:$CN$476,52,FALSE)</f>
        <v>0</v>
      </c>
      <c r="BA398" s="3">
        <f>VLOOKUP(A398,'BalanceSheet 15-8-19'!$A$11:$CN$476,53,FALSE)</f>
        <v>0</v>
      </c>
      <c r="BB398" s="3">
        <f>VLOOKUP(A398,'BalanceSheet 15-8-19'!$A$11:$CN$476,54,FALSE)</f>
        <v>0</v>
      </c>
      <c r="BC398" s="3">
        <f>VLOOKUP(A398,'BalanceSheet 15-8-19'!$A$11:$CN$476,55,FALSE)</f>
        <v>0</v>
      </c>
      <c r="BD398" s="3">
        <f>VLOOKUP(A398,'BalanceSheet 15-8-19'!$A$11:$CN$476,56,FALSE)</f>
        <v>0</v>
      </c>
      <c r="BE398" s="3">
        <f>VLOOKUP(A398,'BalanceSheet 15-8-19'!$A$11:$CN$476,57,FALSE)</f>
        <v>0</v>
      </c>
      <c r="BF398" s="3">
        <f>VLOOKUP(A398,'BalanceSheet 15-8-19'!$A$11:$CN$476,58,FALSE)</f>
        <v>0</v>
      </c>
      <c r="BG398" s="4">
        <f>VLOOKUP(A398,'BalanceSheet 15-8-19'!$A$11:$CN$476,59,FALSE)</f>
        <v>0</v>
      </c>
      <c r="BH398" s="3">
        <f>VLOOKUP(A398,'BalanceSheet 15-8-19'!$A$11:$CN$476,60,FALSE)</f>
        <v>0</v>
      </c>
      <c r="BI398" s="3">
        <f>VLOOKUP(A398,'BalanceSheet 15-8-19'!$A$11:$CN$476,61,FALSE)</f>
        <v>0</v>
      </c>
      <c r="BJ398" s="3">
        <f>VLOOKUP(A398,'BalanceSheet 15-8-19'!$A$11:$CN$476,62,FALSE)</f>
        <v>0</v>
      </c>
      <c r="BK398" s="3"/>
      <c r="BL398" s="3">
        <f>VLOOKUP(A398,'BalanceSheet 15-8-19'!$A$11:$CN$476,64,FALSE)</f>
        <v>0</v>
      </c>
      <c r="BM398" s="3">
        <f>VLOOKUP(A398,'BalanceSheet 15-8-19'!$A$11:$CN$476,65,FALSE)</f>
        <v>0</v>
      </c>
      <c r="BN398" s="3">
        <f>VLOOKUP(A398,'BalanceSheet 15-8-19'!$A$11:$CN$476,66,FALSE)</f>
        <v>0</v>
      </c>
      <c r="BO398" s="3">
        <f>VLOOKUP(A398,'BalanceSheet 15-8-19'!$A$11:$CN$476,67,FALSE)</f>
        <v>0</v>
      </c>
      <c r="BP398" s="3">
        <f>VLOOKUP(A398,'BalanceSheet 15-8-19'!$A$11:$CN$476,68,FALSE)</f>
        <v>0</v>
      </c>
      <c r="BQ398" s="3">
        <f>VLOOKUP(A398,'BalanceSheet 15-8-19'!$A$11:$CN$476,69,FALSE)</f>
        <v>0</v>
      </c>
      <c r="BR398" s="3">
        <f>VLOOKUP(A398,'BalanceSheet 15-8-19'!$A$11:$CN$476,70,FALSE)</f>
        <v>0</v>
      </c>
      <c r="BS398" s="3">
        <f>VLOOKUP(A398,'BalanceSheet 15-8-19'!$A$11:$CN$476,71,FALSE)</f>
        <v>0</v>
      </c>
      <c r="BT398" s="3">
        <f>VLOOKUP(A398,'BalanceSheet 15-8-19'!$A$11:$CN$476,72,FALSE)</f>
        <v>0</v>
      </c>
      <c r="BU398" s="3">
        <f>VLOOKUP(A398,'BalanceSheet 15-8-19'!$A$11:$CN$476,73,FALSE)</f>
        <v>0</v>
      </c>
      <c r="BV398" s="3">
        <f>VLOOKUP(A398,'BalanceSheet 15-8-19'!$A$11:$CN$476,74,FALSE)</f>
        <v>0</v>
      </c>
      <c r="BW398" s="3">
        <f>VLOOKUP(A398,'BalanceSheet 15-8-19'!$A$11:$CN$476,75,FALSE)</f>
        <v>0</v>
      </c>
      <c r="BX398" s="3">
        <f>VLOOKUP(A398,'BalanceSheet 15-8-19'!$A$11:$CN$476,76,FALSE)</f>
        <v>0</v>
      </c>
      <c r="BY398" s="3">
        <f>VLOOKUP(A398,'BalanceSheet 15-8-19'!$A$11:$CN$476,77,FALSE)</f>
        <v>0</v>
      </c>
      <c r="BZ398" s="3">
        <f>VLOOKUP(A398,'BalanceSheet 15-8-19'!$A$11:$CN$476,78,FALSE)</f>
        <v>0</v>
      </c>
      <c r="CA398" s="3">
        <f>VLOOKUP(A398,'BalanceSheet 15-8-19'!$A$11:$CN$476,79,FALSE)</f>
        <v>0</v>
      </c>
      <c r="CB398" s="3">
        <f>VLOOKUP(A398,'BalanceSheet 15-8-19'!$A$11:$CN$476,80,FALSE)</f>
        <v>0</v>
      </c>
      <c r="CC398" s="3">
        <f>VLOOKUP(A398,'BalanceSheet 15-8-19'!$A$11:$CN$476,81,FALSE)</f>
        <v>0</v>
      </c>
      <c r="CD398" s="3">
        <f>VLOOKUP(A398,'BalanceSheet 15-8-19'!$A$11:$CN$476,82,FALSE)</f>
        <v>0</v>
      </c>
      <c r="CE398" s="3">
        <f>VLOOKUP(A398,'BalanceSheet 15-8-19'!$A$11:$CN$476,83,FALSE)</f>
        <v>0</v>
      </c>
      <c r="CF398" s="3">
        <f>VLOOKUP(A398,'BalanceSheet 15-8-19'!$A$11:$CN$476,84,FALSE)</f>
        <v>0</v>
      </c>
      <c r="CG398" s="3">
        <f>VLOOKUP(A398,'BalanceSheet 15-8-19'!$A$11:$CN$476,85,FALSE)</f>
        <v>0</v>
      </c>
      <c r="CH398" s="3">
        <f>VLOOKUP(A398,'BalanceSheet 15-8-19'!$A$11:$CN$476,86,FALSE)</f>
        <v>0</v>
      </c>
      <c r="CI398" s="3">
        <f>VLOOKUP(A398,'BalanceSheet 15-8-19'!$A$11:$CN$476,87,FALSE)</f>
        <v>0</v>
      </c>
      <c r="CJ398" s="3">
        <f>VLOOKUP(A398,'BalanceSheet 15-8-19'!$A$11:$CN$476,88,FALSE)</f>
        <v>0</v>
      </c>
      <c r="CK398" s="3">
        <f>VLOOKUP(A398,'BalanceSheet 15-8-19'!$A$11:$CN$476,89,FALSE)</f>
        <v>0</v>
      </c>
      <c r="CL398" s="3">
        <f>VLOOKUP(A398,'BalanceSheet 15-8-19'!$A$11:$CN$476,90,FALSE)</f>
        <v>0</v>
      </c>
      <c r="CM398" s="3">
        <f>VLOOKUP(A398,'BalanceSheet 15-8-19'!$A$11:$CN$476,91,FALSE)</f>
        <v>0</v>
      </c>
      <c r="CN398" s="3">
        <f>VLOOKUP(A398,'BalanceSheet 15-8-19'!$A$11:$CS$476,92,FALSE)</f>
        <v>0</v>
      </c>
      <c r="CO398" s="3">
        <f>VLOOKUP(A398,'BalanceSheet 15-8-19'!$A$11:$CS$476,93,FALSE)</f>
        <v>0</v>
      </c>
      <c r="CP398" s="3">
        <f>VLOOKUP(A398,'BalanceSheet 15-8-19'!$A$11:$CS$476,94,FALSE)</f>
        <v>0</v>
      </c>
      <c r="CQ398" s="3">
        <f>VLOOKUP(A398,'BalanceSheet 15-8-19'!$A$11:$CS$476,95,FALSE)</f>
        <v>0</v>
      </c>
      <c r="CR398" s="3">
        <f>VLOOKUP(A398,'BalanceSheet 15-8-19'!$A$11:$CS$476,96,FALSE)</f>
        <v>0</v>
      </c>
      <c r="CS398" s="3">
        <f t="shared" si="31"/>
        <v>0</v>
      </c>
      <c r="CU398" s="19">
        <f>CS398-('BalanceSheet 15-8-19'!CS398-'BalanceSheet 15-8-19'!CV398-'BalanceSheet 15-8-19'!CW398)</f>
        <v>0</v>
      </c>
      <c r="CW398" s="132">
        <f t="shared" si="32"/>
        <v>0</v>
      </c>
      <c r="CZ398" s="148">
        <f>HLOOKUP(A398,CJE!$I$5:$TV$2054,2050, FALSE)</f>
        <v>0</v>
      </c>
      <c r="DB398" s="148">
        <f t="shared" si="40"/>
        <v>0</v>
      </c>
    </row>
    <row r="399" spans="1:106" x14ac:dyDescent="0.2">
      <c r="A399" s="3" t="str">
        <f>'BalanceSheet 15-8-19'!A399</f>
        <v>600-104-02 - PAG-IBIG CONTRIBUTIONS PAYABLE</v>
      </c>
      <c r="B399" s="3">
        <f>VLOOKUP(A399,'BalanceSheet 15-8-19'!$A$11:$CN$476,2,FALSE)</f>
        <v>0</v>
      </c>
      <c r="C399" s="3">
        <f>VLOOKUP(A399,'BalanceSheet 15-8-19'!$A$11:$CN$476,3,FALSE)</f>
        <v>0</v>
      </c>
      <c r="D399" s="3">
        <f>VLOOKUP(A399,'BalanceSheet 15-8-19'!$A$11:$CN$476,4,FALSE)</f>
        <v>0</v>
      </c>
      <c r="E399" s="3">
        <f>VLOOKUP(A399,'BalanceSheet 15-8-19'!$A$11:$CN$476,5,FALSE)</f>
        <v>0</v>
      </c>
      <c r="F399" s="3">
        <f>VLOOKUP(A399,'BalanceSheet 15-8-19'!$A$11:$CN$476,6,FALSE)</f>
        <v>0</v>
      </c>
      <c r="G399" s="3">
        <f>VLOOKUP(A399,'BalanceSheet 15-8-19'!$A$11:$CN$476,7,FALSE)</f>
        <v>0</v>
      </c>
      <c r="H399" s="3">
        <f>VLOOKUP(A399,'BalanceSheet 15-8-19'!$A$11:$CN$476,8,FALSE)</f>
        <v>0</v>
      </c>
      <c r="I399" s="3">
        <f>VLOOKUP(A399,'BalanceSheet 15-8-19'!$A$11:$CN$476,9,FALSE)</f>
        <v>0</v>
      </c>
      <c r="J399" s="3"/>
      <c r="K399" s="3">
        <f>VLOOKUP(A399,'BalanceSheet 15-8-19'!$A$11:$CN$476,11,FALSE)</f>
        <v>0</v>
      </c>
      <c r="L399" s="3">
        <f>VLOOKUP(A399,'BalanceSheet 15-8-19'!$A$11:$CN$476,12,FALSE)</f>
        <v>0</v>
      </c>
      <c r="M399" s="3">
        <f>VLOOKUP(A399,'BalanceSheet 15-8-19'!$A$11:$CN$476,13,FALSE)</f>
        <v>0</v>
      </c>
      <c r="N399" s="3">
        <f>VLOOKUP(A399,'BalanceSheet 15-8-19'!$A$11:$CN$476,14,FALSE)</f>
        <v>0</v>
      </c>
      <c r="O399" s="3">
        <f>VLOOKUP(A399,'BalanceSheet 15-8-19'!$A$11:$CN$476,15,FALSE)</f>
        <v>0</v>
      </c>
      <c r="P399" s="3">
        <f>VLOOKUP(A399,'BalanceSheet 15-8-19'!$A$11:$CN$476,16,FALSE)</f>
        <v>0</v>
      </c>
      <c r="Q399" s="3">
        <f>VLOOKUP(A399,'BalanceSheet 15-8-19'!$A$11:$CN$476,17,FALSE)</f>
        <v>0</v>
      </c>
      <c r="R399" s="3">
        <f>VLOOKUP(A399,'BalanceSheet 15-8-19'!$A$11:$CN$476,18,FALSE)</f>
        <v>0</v>
      </c>
      <c r="S399" s="3">
        <f>VLOOKUP(A399,'BalanceSheet 15-8-19'!$A$11:$CN$476,19,FALSE)</f>
        <v>0</v>
      </c>
      <c r="T399" s="3">
        <f>VLOOKUP(A399,'BalanceSheet 15-8-19'!$A$11:$CN$476,20,FALSE)</f>
        <v>0</v>
      </c>
      <c r="U399" s="3">
        <f>VLOOKUP(A399,'BalanceSheet 15-8-19'!$A$11:$CN$476,21,FALSE)</f>
        <v>0</v>
      </c>
      <c r="V399" s="3">
        <f>VLOOKUP(A399,'BalanceSheet 15-8-19'!$A$11:$CN$476,22,FALSE)</f>
        <v>0</v>
      </c>
      <c r="W399" s="3">
        <f>VLOOKUP(A399,'BalanceSheet 15-8-19'!$A$11:$CN$476,23,FALSE)</f>
        <v>0</v>
      </c>
      <c r="X399" s="3">
        <f>VLOOKUP(A399,'BalanceSheet 15-8-19'!$A$11:$CN$476,24,FALSE)</f>
        <v>0</v>
      </c>
      <c r="Y399" s="3">
        <f>VLOOKUP(A399,'BalanceSheet 15-8-19'!$A$11:$CN$476,25,FALSE)</f>
        <v>0</v>
      </c>
      <c r="Z399" s="3">
        <f>VLOOKUP(A399,'BalanceSheet 15-8-19'!$A$11:$CN$476,26,FALSE)</f>
        <v>0</v>
      </c>
      <c r="AA399" s="3">
        <f>VLOOKUP(A399,'BalanceSheet 15-8-19'!$A$11:$CN$476,27,FALSE)</f>
        <v>0</v>
      </c>
      <c r="AB399" s="3">
        <f>VLOOKUP(A399,'BalanceSheet 15-8-19'!$A$11:$CN$476,28,FALSE)</f>
        <v>0</v>
      </c>
      <c r="AC399" s="3">
        <f>VLOOKUP(A399,'BalanceSheet 15-8-19'!$A$11:$CN$476,29,FALSE)</f>
        <v>0</v>
      </c>
      <c r="AD399" s="3">
        <f>VLOOKUP(A399,'BalanceSheet 15-8-19'!$A$11:$CN$476,30,FALSE)</f>
        <v>0</v>
      </c>
      <c r="AE399" s="3">
        <f>VLOOKUP(A399,'BalanceSheet 15-8-19'!$A$11:$CN$476,31,FALSE)</f>
        <v>0</v>
      </c>
      <c r="AF399" s="3">
        <f>VLOOKUP(A399,'BalanceSheet 15-8-19'!$A$11:$CN$476,32,FALSE)</f>
        <v>0</v>
      </c>
      <c r="AG399" s="3">
        <f>VLOOKUP(A399,'BalanceSheet 15-8-19'!$A$11:$CN$476,33,FALSE)</f>
        <v>0</v>
      </c>
      <c r="AH399" s="3">
        <f>VLOOKUP(A399,'BalanceSheet 15-8-19'!$A$11:$CN$476,34,FALSE)</f>
        <v>0</v>
      </c>
      <c r="AI399" s="3">
        <f>VLOOKUP(A399,'BalanceSheet 15-8-19'!$A$11:$CN$476,35,FALSE)</f>
        <v>0</v>
      </c>
      <c r="AJ399" s="3">
        <f>VLOOKUP(A399,'BalanceSheet 15-8-19'!$A$11:$CN$476,36,FALSE)</f>
        <v>0</v>
      </c>
      <c r="AK399" s="3">
        <f>VLOOKUP(A399,'BalanceSheet 15-8-19'!$A$11:$CN$476,37,FALSE)</f>
        <v>0</v>
      </c>
      <c r="AL399" s="3">
        <f>VLOOKUP(A399,'BalanceSheet 15-8-19'!$A$11:$CN$476,38,FALSE)</f>
        <v>0</v>
      </c>
      <c r="AM399" s="3">
        <f>VLOOKUP(A399,'BalanceSheet 15-8-19'!$A$11:$CN$476,39,FALSE)</f>
        <v>0</v>
      </c>
      <c r="AN399" s="3">
        <f>VLOOKUP(A399,'BalanceSheet 15-8-19'!$A$11:$CN$476,40,FALSE)</f>
        <v>0</v>
      </c>
      <c r="AO399" s="3">
        <f>VLOOKUP(A399,'BalanceSheet 15-8-19'!$A$11:$CN$476,41,FALSE)</f>
        <v>0</v>
      </c>
      <c r="AP399" s="3">
        <f>VLOOKUP(A399,'BalanceSheet 15-8-19'!$A$11:$CN$476,42,FALSE)</f>
        <v>0</v>
      </c>
      <c r="AQ399" s="3">
        <f>VLOOKUP(A399,'BalanceSheet 15-8-19'!$A$11:$CN$476,43,FALSE)</f>
        <v>0</v>
      </c>
      <c r="AR399" s="3">
        <f>VLOOKUP(A399,'BalanceSheet 15-8-19'!$A$11:$CN$476,44,FALSE)</f>
        <v>0</v>
      </c>
      <c r="AS399" s="3">
        <f>VLOOKUP(A399,'BalanceSheet 15-8-19'!$A$11:$CN$476,45,FALSE)</f>
        <v>0</v>
      </c>
      <c r="AT399" s="3">
        <f>VLOOKUP(A399,'BalanceSheet 15-8-19'!$A$11:$CN$476,46,FALSE)</f>
        <v>0</v>
      </c>
      <c r="AU399" s="3">
        <f>VLOOKUP(A399,'BalanceSheet 15-8-19'!$A$11:$CN$476,47,FALSE)</f>
        <v>0</v>
      </c>
      <c r="AV399" s="3">
        <f>VLOOKUP(A399,'BalanceSheet 15-8-19'!$A$11:$CN$476,48,FALSE)</f>
        <v>0</v>
      </c>
      <c r="AW399" s="3">
        <f>VLOOKUP(A399,'BalanceSheet 15-8-19'!$A$11:$CN$476,49,FALSE)</f>
        <v>0</v>
      </c>
      <c r="AX399" s="3">
        <f>VLOOKUP(A399,'BalanceSheet 15-8-19'!$A$11:$CN$476,50,FALSE)</f>
        <v>0</v>
      </c>
      <c r="AY399" s="3">
        <f>VLOOKUP(A399,'BalanceSheet 15-8-19'!$A$11:$CN$476,51,FALSE)</f>
        <v>0</v>
      </c>
      <c r="AZ399" s="3">
        <f>VLOOKUP(A399,'BalanceSheet 15-8-19'!$A$11:$CN$476,52,FALSE)</f>
        <v>0</v>
      </c>
      <c r="BA399" s="3">
        <f>VLOOKUP(A399,'BalanceSheet 15-8-19'!$A$11:$CN$476,53,FALSE)</f>
        <v>0</v>
      </c>
      <c r="BB399" s="3">
        <f>VLOOKUP(A399,'BalanceSheet 15-8-19'!$A$11:$CN$476,54,FALSE)</f>
        <v>0</v>
      </c>
      <c r="BC399" s="3">
        <f>VLOOKUP(A399,'BalanceSheet 15-8-19'!$A$11:$CN$476,55,FALSE)</f>
        <v>0</v>
      </c>
      <c r="BD399" s="3">
        <f>VLOOKUP(A399,'BalanceSheet 15-8-19'!$A$11:$CN$476,56,FALSE)</f>
        <v>0</v>
      </c>
      <c r="BE399" s="3">
        <f>VLOOKUP(A399,'BalanceSheet 15-8-19'!$A$11:$CN$476,57,FALSE)</f>
        <v>0</v>
      </c>
      <c r="BF399" s="3">
        <f>VLOOKUP(A399,'BalanceSheet 15-8-19'!$A$11:$CN$476,58,FALSE)</f>
        <v>0</v>
      </c>
      <c r="BG399" s="4">
        <f>VLOOKUP(A399,'BalanceSheet 15-8-19'!$A$11:$CN$476,59,FALSE)</f>
        <v>0</v>
      </c>
      <c r="BH399" s="3">
        <f>VLOOKUP(A399,'BalanceSheet 15-8-19'!$A$11:$CN$476,60,FALSE)</f>
        <v>0</v>
      </c>
      <c r="BI399" s="3">
        <f>VLOOKUP(A399,'BalanceSheet 15-8-19'!$A$11:$CN$476,61,FALSE)</f>
        <v>0</v>
      </c>
      <c r="BJ399" s="3">
        <f>VLOOKUP(A399,'BalanceSheet 15-8-19'!$A$11:$CN$476,62,FALSE)</f>
        <v>0</v>
      </c>
      <c r="BK399" s="3"/>
      <c r="BL399" s="3">
        <f>VLOOKUP(A399,'BalanceSheet 15-8-19'!$A$11:$CN$476,64,FALSE)</f>
        <v>0</v>
      </c>
      <c r="BM399" s="3">
        <f>VLOOKUP(A399,'BalanceSheet 15-8-19'!$A$11:$CN$476,65,FALSE)</f>
        <v>0</v>
      </c>
      <c r="BN399" s="3">
        <f>VLOOKUP(A399,'BalanceSheet 15-8-19'!$A$11:$CN$476,66,FALSE)</f>
        <v>0</v>
      </c>
      <c r="BO399" s="3">
        <f>VLOOKUP(A399,'BalanceSheet 15-8-19'!$A$11:$CN$476,67,FALSE)</f>
        <v>0</v>
      </c>
      <c r="BP399" s="3">
        <f>VLOOKUP(A399,'BalanceSheet 15-8-19'!$A$11:$CN$476,68,FALSE)</f>
        <v>0</v>
      </c>
      <c r="BQ399" s="3">
        <f>VLOOKUP(A399,'BalanceSheet 15-8-19'!$A$11:$CN$476,69,FALSE)</f>
        <v>0</v>
      </c>
      <c r="BR399" s="3">
        <f>VLOOKUP(A399,'BalanceSheet 15-8-19'!$A$11:$CN$476,70,FALSE)</f>
        <v>0</v>
      </c>
      <c r="BS399" s="3">
        <f>VLOOKUP(A399,'BalanceSheet 15-8-19'!$A$11:$CN$476,71,FALSE)</f>
        <v>0</v>
      </c>
      <c r="BT399" s="3">
        <f>VLOOKUP(A399,'BalanceSheet 15-8-19'!$A$11:$CN$476,72,FALSE)</f>
        <v>0</v>
      </c>
      <c r="BU399" s="3">
        <f>VLOOKUP(A399,'BalanceSheet 15-8-19'!$A$11:$CN$476,73,FALSE)</f>
        <v>0</v>
      </c>
      <c r="BV399" s="3">
        <f>VLOOKUP(A399,'BalanceSheet 15-8-19'!$A$11:$CN$476,74,FALSE)</f>
        <v>0</v>
      </c>
      <c r="BW399" s="3">
        <f>VLOOKUP(A399,'BalanceSheet 15-8-19'!$A$11:$CN$476,75,FALSE)</f>
        <v>0</v>
      </c>
      <c r="BX399" s="3">
        <f>VLOOKUP(A399,'BalanceSheet 15-8-19'!$A$11:$CN$476,76,FALSE)</f>
        <v>0</v>
      </c>
      <c r="BY399" s="3">
        <f>VLOOKUP(A399,'BalanceSheet 15-8-19'!$A$11:$CN$476,77,FALSE)</f>
        <v>0</v>
      </c>
      <c r="BZ399" s="3">
        <f>VLOOKUP(A399,'BalanceSheet 15-8-19'!$A$11:$CN$476,78,FALSE)</f>
        <v>0</v>
      </c>
      <c r="CA399" s="3">
        <f>VLOOKUP(A399,'BalanceSheet 15-8-19'!$A$11:$CN$476,79,FALSE)</f>
        <v>0</v>
      </c>
      <c r="CB399" s="3">
        <f>VLOOKUP(A399,'BalanceSheet 15-8-19'!$A$11:$CN$476,80,FALSE)</f>
        <v>0</v>
      </c>
      <c r="CC399" s="3">
        <f>VLOOKUP(A399,'BalanceSheet 15-8-19'!$A$11:$CN$476,81,FALSE)</f>
        <v>0</v>
      </c>
      <c r="CD399" s="3">
        <f>VLOOKUP(A399,'BalanceSheet 15-8-19'!$A$11:$CN$476,82,FALSE)</f>
        <v>0</v>
      </c>
      <c r="CE399" s="3">
        <f>VLOOKUP(A399,'BalanceSheet 15-8-19'!$A$11:$CN$476,83,FALSE)</f>
        <v>0</v>
      </c>
      <c r="CF399" s="3">
        <f>VLOOKUP(A399,'BalanceSheet 15-8-19'!$A$11:$CN$476,84,FALSE)</f>
        <v>0</v>
      </c>
      <c r="CG399" s="3">
        <f>VLOOKUP(A399,'BalanceSheet 15-8-19'!$A$11:$CN$476,85,FALSE)</f>
        <v>0</v>
      </c>
      <c r="CH399" s="3">
        <f>VLOOKUP(A399,'BalanceSheet 15-8-19'!$A$11:$CN$476,86,FALSE)</f>
        <v>0</v>
      </c>
      <c r="CI399" s="3">
        <f>VLOOKUP(A399,'BalanceSheet 15-8-19'!$A$11:$CN$476,87,FALSE)</f>
        <v>0</v>
      </c>
      <c r="CJ399" s="3">
        <f>VLOOKUP(A399,'BalanceSheet 15-8-19'!$A$11:$CN$476,88,FALSE)</f>
        <v>0</v>
      </c>
      <c r="CK399" s="3">
        <f>VLOOKUP(A399,'BalanceSheet 15-8-19'!$A$11:$CN$476,89,FALSE)</f>
        <v>0</v>
      </c>
      <c r="CL399" s="3">
        <f>VLOOKUP(A399,'BalanceSheet 15-8-19'!$A$11:$CN$476,90,FALSE)</f>
        <v>0</v>
      </c>
      <c r="CM399" s="3">
        <f>VLOOKUP(A399,'BalanceSheet 15-8-19'!$A$11:$CN$476,91,FALSE)</f>
        <v>0</v>
      </c>
      <c r="CN399" s="3">
        <f>VLOOKUP(A399,'BalanceSheet 15-8-19'!$A$11:$CS$476,92,FALSE)</f>
        <v>0</v>
      </c>
      <c r="CO399" s="3">
        <f>VLOOKUP(A399,'BalanceSheet 15-8-19'!$A$11:$CS$476,93,FALSE)</f>
        <v>0</v>
      </c>
      <c r="CP399" s="3">
        <f>VLOOKUP(A399,'BalanceSheet 15-8-19'!$A$11:$CS$476,94,FALSE)</f>
        <v>0</v>
      </c>
      <c r="CQ399" s="3">
        <f>VLOOKUP(A399,'BalanceSheet 15-8-19'!$A$11:$CS$476,95,FALSE)</f>
        <v>0</v>
      </c>
      <c r="CR399" s="3">
        <f>VLOOKUP(A399,'BalanceSheet 15-8-19'!$A$11:$CS$476,96,FALSE)</f>
        <v>0</v>
      </c>
      <c r="CS399" s="3">
        <f t="shared" ref="CS399:CS461" si="42">SUM(B399:CR399)</f>
        <v>0</v>
      </c>
      <c r="CU399" s="19">
        <f>CS399-('BalanceSheet 15-8-19'!CS399-'BalanceSheet 15-8-19'!CV399-'BalanceSheet 15-8-19'!CW399)</f>
        <v>0</v>
      </c>
      <c r="CW399" s="132">
        <f t="shared" ref="CW399:CW462" si="43">SUM(BR399:CR399)</f>
        <v>0</v>
      </c>
      <c r="CZ399" s="148">
        <f>HLOOKUP(A399,CJE!$I$5:$TV$2054,2050, FALSE)</f>
        <v>0</v>
      </c>
      <c r="DB399" s="148">
        <f t="shared" si="40"/>
        <v>0</v>
      </c>
    </row>
    <row r="400" spans="1:106" x14ac:dyDescent="0.2">
      <c r="A400" s="3" t="str">
        <f>'BalanceSheet 15-8-19'!A400</f>
        <v>600-104-03 - PHILHEALTH CONTRIBUTIONS PAYABLE</v>
      </c>
      <c r="B400" s="3">
        <f>VLOOKUP(A400,'BalanceSheet 15-8-19'!$A$11:$CN$476,2,FALSE)</f>
        <v>0</v>
      </c>
      <c r="C400" s="3">
        <f>VLOOKUP(A400,'BalanceSheet 15-8-19'!$A$11:$CN$476,3,FALSE)</f>
        <v>0</v>
      </c>
      <c r="D400" s="3">
        <f>VLOOKUP(A400,'BalanceSheet 15-8-19'!$A$11:$CN$476,4,FALSE)</f>
        <v>0</v>
      </c>
      <c r="E400" s="3">
        <f>VLOOKUP(A400,'BalanceSheet 15-8-19'!$A$11:$CN$476,5,FALSE)</f>
        <v>0</v>
      </c>
      <c r="F400" s="3">
        <f>VLOOKUP(A400,'BalanceSheet 15-8-19'!$A$11:$CN$476,6,FALSE)</f>
        <v>0</v>
      </c>
      <c r="G400" s="3">
        <f>VLOOKUP(A400,'BalanceSheet 15-8-19'!$A$11:$CN$476,7,FALSE)</f>
        <v>0</v>
      </c>
      <c r="H400" s="3">
        <f>VLOOKUP(A400,'BalanceSheet 15-8-19'!$A$11:$CN$476,8,FALSE)</f>
        <v>0</v>
      </c>
      <c r="I400" s="3">
        <f>VLOOKUP(A400,'BalanceSheet 15-8-19'!$A$11:$CN$476,9,FALSE)</f>
        <v>0</v>
      </c>
      <c r="J400" s="3"/>
      <c r="K400" s="3">
        <f>VLOOKUP(A400,'BalanceSheet 15-8-19'!$A$11:$CN$476,11,FALSE)</f>
        <v>0</v>
      </c>
      <c r="L400" s="3">
        <f>VLOOKUP(A400,'BalanceSheet 15-8-19'!$A$11:$CN$476,12,FALSE)</f>
        <v>0</v>
      </c>
      <c r="M400" s="3">
        <f>VLOOKUP(A400,'BalanceSheet 15-8-19'!$A$11:$CN$476,13,FALSE)</f>
        <v>0</v>
      </c>
      <c r="N400" s="3">
        <f>VLOOKUP(A400,'BalanceSheet 15-8-19'!$A$11:$CN$476,14,FALSE)</f>
        <v>0</v>
      </c>
      <c r="O400" s="3">
        <f>VLOOKUP(A400,'BalanceSheet 15-8-19'!$A$11:$CN$476,15,FALSE)</f>
        <v>0</v>
      </c>
      <c r="P400" s="3">
        <f>VLOOKUP(A400,'BalanceSheet 15-8-19'!$A$11:$CN$476,16,FALSE)</f>
        <v>0</v>
      </c>
      <c r="Q400" s="3">
        <f>VLOOKUP(A400,'BalanceSheet 15-8-19'!$A$11:$CN$476,17,FALSE)</f>
        <v>0</v>
      </c>
      <c r="R400" s="3">
        <f>VLOOKUP(A400,'BalanceSheet 15-8-19'!$A$11:$CN$476,18,FALSE)</f>
        <v>0</v>
      </c>
      <c r="S400" s="3">
        <f>VLOOKUP(A400,'BalanceSheet 15-8-19'!$A$11:$CN$476,19,FALSE)</f>
        <v>0</v>
      </c>
      <c r="T400" s="3">
        <f>VLOOKUP(A400,'BalanceSheet 15-8-19'!$A$11:$CN$476,20,FALSE)</f>
        <v>0</v>
      </c>
      <c r="U400" s="3">
        <f>VLOOKUP(A400,'BalanceSheet 15-8-19'!$A$11:$CN$476,21,FALSE)</f>
        <v>0</v>
      </c>
      <c r="V400" s="3">
        <f>VLOOKUP(A400,'BalanceSheet 15-8-19'!$A$11:$CN$476,22,FALSE)</f>
        <v>0</v>
      </c>
      <c r="W400" s="3">
        <f>VLOOKUP(A400,'BalanceSheet 15-8-19'!$A$11:$CN$476,23,FALSE)</f>
        <v>0</v>
      </c>
      <c r="X400" s="3">
        <f>VLOOKUP(A400,'BalanceSheet 15-8-19'!$A$11:$CN$476,24,FALSE)</f>
        <v>0</v>
      </c>
      <c r="Y400" s="3">
        <f>VLOOKUP(A400,'BalanceSheet 15-8-19'!$A$11:$CN$476,25,FALSE)</f>
        <v>0</v>
      </c>
      <c r="Z400" s="3">
        <f>VLOOKUP(A400,'BalanceSheet 15-8-19'!$A$11:$CN$476,26,FALSE)</f>
        <v>0</v>
      </c>
      <c r="AA400" s="3">
        <f>VLOOKUP(A400,'BalanceSheet 15-8-19'!$A$11:$CN$476,27,FALSE)</f>
        <v>0</v>
      </c>
      <c r="AB400" s="3">
        <f>VLOOKUP(A400,'BalanceSheet 15-8-19'!$A$11:$CN$476,28,FALSE)</f>
        <v>0</v>
      </c>
      <c r="AC400" s="3">
        <f>VLOOKUP(A400,'BalanceSheet 15-8-19'!$A$11:$CN$476,29,FALSE)</f>
        <v>0</v>
      </c>
      <c r="AD400" s="3">
        <f>VLOOKUP(A400,'BalanceSheet 15-8-19'!$A$11:$CN$476,30,FALSE)</f>
        <v>0</v>
      </c>
      <c r="AE400" s="3">
        <f>VLOOKUP(A400,'BalanceSheet 15-8-19'!$A$11:$CN$476,31,FALSE)</f>
        <v>0</v>
      </c>
      <c r="AF400" s="3">
        <f>VLOOKUP(A400,'BalanceSheet 15-8-19'!$A$11:$CN$476,32,FALSE)</f>
        <v>0</v>
      </c>
      <c r="AG400" s="3">
        <f>VLOOKUP(A400,'BalanceSheet 15-8-19'!$A$11:$CN$476,33,FALSE)</f>
        <v>0</v>
      </c>
      <c r="AH400" s="3">
        <f>VLOOKUP(A400,'BalanceSheet 15-8-19'!$A$11:$CN$476,34,FALSE)</f>
        <v>0</v>
      </c>
      <c r="AI400" s="3">
        <f>VLOOKUP(A400,'BalanceSheet 15-8-19'!$A$11:$CN$476,35,FALSE)</f>
        <v>0</v>
      </c>
      <c r="AJ400" s="3">
        <f>VLOOKUP(A400,'BalanceSheet 15-8-19'!$A$11:$CN$476,36,FALSE)</f>
        <v>0</v>
      </c>
      <c r="AK400" s="3">
        <f>VLOOKUP(A400,'BalanceSheet 15-8-19'!$A$11:$CN$476,37,FALSE)</f>
        <v>0</v>
      </c>
      <c r="AL400" s="3">
        <f>VLOOKUP(A400,'BalanceSheet 15-8-19'!$A$11:$CN$476,38,FALSE)</f>
        <v>0</v>
      </c>
      <c r="AM400" s="3">
        <f>VLOOKUP(A400,'BalanceSheet 15-8-19'!$A$11:$CN$476,39,FALSE)</f>
        <v>0</v>
      </c>
      <c r="AN400" s="3">
        <f>VLOOKUP(A400,'BalanceSheet 15-8-19'!$A$11:$CN$476,40,FALSE)</f>
        <v>0</v>
      </c>
      <c r="AO400" s="3">
        <f>VLOOKUP(A400,'BalanceSheet 15-8-19'!$A$11:$CN$476,41,FALSE)</f>
        <v>0</v>
      </c>
      <c r="AP400" s="3">
        <f>VLOOKUP(A400,'BalanceSheet 15-8-19'!$A$11:$CN$476,42,FALSE)</f>
        <v>0</v>
      </c>
      <c r="AQ400" s="3">
        <f>VLOOKUP(A400,'BalanceSheet 15-8-19'!$A$11:$CN$476,43,FALSE)</f>
        <v>0</v>
      </c>
      <c r="AR400" s="3">
        <f>VLOOKUP(A400,'BalanceSheet 15-8-19'!$A$11:$CN$476,44,FALSE)</f>
        <v>0</v>
      </c>
      <c r="AS400" s="3">
        <f>VLOOKUP(A400,'BalanceSheet 15-8-19'!$A$11:$CN$476,45,FALSE)</f>
        <v>0</v>
      </c>
      <c r="AT400" s="3">
        <f>VLOOKUP(A400,'BalanceSheet 15-8-19'!$A$11:$CN$476,46,FALSE)</f>
        <v>0</v>
      </c>
      <c r="AU400" s="3">
        <f>VLOOKUP(A400,'BalanceSheet 15-8-19'!$A$11:$CN$476,47,FALSE)</f>
        <v>0</v>
      </c>
      <c r="AV400" s="3">
        <f>VLOOKUP(A400,'BalanceSheet 15-8-19'!$A$11:$CN$476,48,FALSE)</f>
        <v>0</v>
      </c>
      <c r="AW400" s="3">
        <f>VLOOKUP(A400,'BalanceSheet 15-8-19'!$A$11:$CN$476,49,FALSE)</f>
        <v>0</v>
      </c>
      <c r="AX400" s="3">
        <f>VLOOKUP(A400,'BalanceSheet 15-8-19'!$A$11:$CN$476,50,FALSE)</f>
        <v>0</v>
      </c>
      <c r="AY400" s="3">
        <f>VLOOKUP(A400,'BalanceSheet 15-8-19'!$A$11:$CN$476,51,FALSE)</f>
        <v>0</v>
      </c>
      <c r="AZ400" s="3">
        <f>VLOOKUP(A400,'BalanceSheet 15-8-19'!$A$11:$CN$476,52,FALSE)</f>
        <v>0</v>
      </c>
      <c r="BA400" s="3">
        <f>VLOOKUP(A400,'BalanceSheet 15-8-19'!$A$11:$CN$476,53,FALSE)</f>
        <v>0</v>
      </c>
      <c r="BB400" s="3">
        <f>VLOOKUP(A400,'BalanceSheet 15-8-19'!$A$11:$CN$476,54,FALSE)</f>
        <v>0</v>
      </c>
      <c r="BC400" s="3">
        <f>VLOOKUP(A400,'BalanceSheet 15-8-19'!$A$11:$CN$476,55,FALSE)</f>
        <v>0</v>
      </c>
      <c r="BD400" s="3">
        <f>VLOOKUP(A400,'BalanceSheet 15-8-19'!$A$11:$CN$476,56,FALSE)</f>
        <v>0</v>
      </c>
      <c r="BE400" s="3">
        <f>VLOOKUP(A400,'BalanceSheet 15-8-19'!$A$11:$CN$476,57,FALSE)</f>
        <v>0</v>
      </c>
      <c r="BF400" s="3">
        <f>VLOOKUP(A400,'BalanceSheet 15-8-19'!$A$11:$CN$476,58,FALSE)</f>
        <v>0</v>
      </c>
      <c r="BG400" s="4">
        <f>VLOOKUP(A400,'BalanceSheet 15-8-19'!$A$11:$CN$476,59,FALSE)</f>
        <v>0</v>
      </c>
      <c r="BH400" s="3">
        <f>VLOOKUP(A400,'BalanceSheet 15-8-19'!$A$11:$CN$476,60,FALSE)</f>
        <v>0</v>
      </c>
      <c r="BI400" s="3">
        <f>VLOOKUP(A400,'BalanceSheet 15-8-19'!$A$11:$CN$476,61,FALSE)</f>
        <v>0</v>
      </c>
      <c r="BJ400" s="3">
        <f>VLOOKUP(A400,'BalanceSheet 15-8-19'!$A$11:$CN$476,62,FALSE)</f>
        <v>0</v>
      </c>
      <c r="BK400" s="3"/>
      <c r="BL400" s="3">
        <f>VLOOKUP(A400,'BalanceSheet 15-8-19'!$A$11:$CN$476,64,FALSE)</f>
        <v>0</v>
      </c>
      <c r="BM400" s="3">
        <f>VLOOKUP(A400,'BalanceSheet 15-8-19'!$A$11:$CN$476,65,FALSE)</f>
        <v>0</v>
      </c>
      <c r="BN400" s="3">
        <f>VLOOKUP(A400,'BalanceSheet 15-8-19'!$A$11:$CN$476,66,FALSE)</f>
        <v>0</v>
      </c>
      <c r="BO400" s="3">
        <f>VLOOKUP(A400,'BalanceSheet 15-8-19'!$A$11:$CN$476,67,FALSE)</f>
        <v>0</v>
      </c>
      <c r="BP400" s="3">
        <f>VLOOKUP(A400,'BalanceSheet 15-8-19'!$A$11:$CN$476,68,FALSE)</f>
        <v>0</v>
      </c>
      <c r="BQ400" s="3">
        <f>VLOOKUP(A400,'BalanceSheet 15-8-19'!$A$11:$CN$476,69,FALSE)</f>
        <v>0</v>
      </c>
      <c r="BR400" s="3">
        <f>VLOOKUP(A400,'BalanceSheet 15-8-19'!$A$11:$CN$476,70,FALSE)</f>
        <v>0</v>
      </c>
      <c r="BS400" s="3">
        <f>VLOOKUP(A400,'BalanceSheet 15-8-19'!$A$11:$CN$476,71,FALSE)</f>
        <v>0</v>
      </c>
      <c r="BT400" s="3">
        <f>VLOOKUP(A400,'BalanceSheet 15-8-19'!$A$11:$CN$476,72,FALSE)</f>
        <v>0</v>
      </c>
      <c r="BU400" s="3">
        <f>VLOOKUP(A400,'BalanceSheet 15-8-19'!$A$11:$CN$476,73,FALSE)</f>
        <v>0</v>
      </c>
      <c r="BV400" s="3">
        <f>VLOOKUP(A400,'BalanceSheet 15-8-19'!$A$11:$CN$476,74,FALSE)</f>
        <v>0</v>
      </c>
      <c r="BW400" s="3">
        <f>VLOOKUP(A400,'BalanceSheet 15-8-19'!$A$11:$CN$476,75,FALSE)</f>
        <v>0</v>
      </c>
      <c r="BX400" s="3">
        <f>VLOOKUP(A400,'BalanceSheet 15-8-19'!$A$11:$CN$476,76,FALSE)</f>
        <v>0</v>
      </c>
      <c r="BY400" s="3">
        <f>VLOOKUP(A400,'BalanceSheet 15-8-19'!$A$11:$CN$476,77,FALSE)</f>
        <v>0</v>
      </c>
      <c r="BZ400" s="3">
        <f>VLOOKUP(A400,'BalanceSheet 15-8-19'!$A$11:$CN$476,78,FALSE)</f>
        <v>0</v>
      </c>
      <c r="CA400" s="3">
        <f>VLOOKUP(A400,'BalanceSheet 15-8-19'!$A$11:$CN$476,79,FALSE)</f>
        <v>0</v>
      </c>
      <c r="CB400" s="3">
        <f>VLOOKUP(A400,'BalanceSheet 15-8-19'!$A$11:$CN$476,80,FALSE)</f>
        <v>0</v>
      </c>
      <c r="CC400" s="3">
        <f>VLOOKUP(A400,'BalanceSheet 15-8-19'!$A$11:$CN$476,81,FALSE)</f>
        <v>0</v>
      </c>
      <c r="CD400" s="3">
        <f>VLOOKUP(A400,'BalanceSheet 15-8-19'!$A$11:$CN$476,82,FALSE)</f>
        <v>0</v>
      </c>
      <c r="CE400" s="3">
        <f>VLOOKUP(A400,'BalanceSheet 15-8-19'!$A$11:$CN$476,83,FALSE)</f>
        <v>0</v>
      </c>
      <c r="CF400" s="3">
        <f>VLOOKUP(A400,'BalanceSheet 15-8-19'!$A$11:$CN$476,84,FALSE)</f>
        <v>0</v>
      </c>
      <c r="CG400" s="3">
        <f>VLOOKUP(A400,'BalanceSheet 15-8-19'!$A$11:$CN$476,85,FALSE)</f>
        <v>0</v>
      </c>
      <c r="CH400" s="3">
        <f>VLOOKUP(A400,'BalanceSheet 15-8-19'!$A$11:$CN$476,86,FALSE)</f>
        <v>0</v>
      </c>
      <c r="CI400" s="3">
        <f>VLOOKUP(A400,'BalanceSheet 15-8-19'!$A$11:$CN$476,87,FALSE)</f>
        <v>0</v>
      </c>
      <c r="CJ400" s="3">
        <f>VLOOKUP(A400,'BalanceSheet 15-8-19'!$A$11:$CN$476,88,FALSE)</f>
        <v>0</v>
      </c>
      <c r="CK400" s="3">
        <f>VLOOKUP(A400,'BalanceSheet 15-8-19'!$A$11:$CN$476,89,FALSE)</f>
        <v>0</v>
      </c>
      <c r="CL400" s="3">
        <f>VLOOKUP(A400,'BalanceSheet 15-8-19'!$A$11:$CN$476,90,FALSE)</f>
        <v>0</v>
      </c>
      <c r="CM400" s="3">
        <f>VLOOKUP(A400,'BalanceSheet 15-8-19'!$A$11:$CN$476,91,FALSE)</f>
        <v>0</v>
      </c>
      <c r="CN400" s="3">
        <f>VLOOKUP(A400,'BalanceSheet 15-8-19'!$A$11:$CS$476,92,FALSE)</f>
        <v>0</v>
      </c>
      <c r="CO400" s="3">
        <f>VLOOKUP(A400,'BalanceSheet 15-8-19'!$A$11:$CS$476,93,FALSE)</f>
        <v>0</v>
      </c>
      <c r="CP400" s="3">
        <f>VLOOKUP(A400,'BalanceSheet 15-8-19'!$A$11:$CS$476,94,FALSE)</f>
        <v>0</v>
      </c>
      <c r="CQ400" s="3">
        <f>VLOOKUP(A400,'BalanceSheet 15-8-19'!$A$11:$CS$476,95,FALSE)</f>
        <v>0</v>
      </c>
      <c r="CR400" s="3">
        <f>VLOOKUP(A400,'BalanceSheet 15-8-19'!$A$11:$CS$476,96,FALSE)</f>
        <v>0</v>
      </c>
      <c r="CS400" s="3">
        <f t="shared" ref="CS400" si="44">SUM(B400:CR400)</f>
        <v>0</v>
      </c>
      <c r="CU400" s="19">
        <f>CS400-('BalanceSheet 15-8-19'!CS400-'BalanceSheet 15-8-19'!CV400-'BalanceSheet 15-8-19'!CW400)</f>
        <v>0</v>
      </c>
      <c r="CW400" s="132">
        <f t="shared" si="43"/>
        <v>0</v>
      </c>
      <c r="CZ400" s="148">
        <f>HLOOKUP(A400,CJE!$I$5:$TV$2054,2050, FALSE)</f>
        <v>0</v>
      </c>
      <c r="DB400" s="148">
        <f t="shared" si="40"/>
        <v>0</v>
      </c>
    </row>
    <row r="401" spans="1:106" x14ac:dyDescent="0.2">
      <c r="A401" s="12" t="str">
        <f>'BalanceSheet 15-8-19'!A401</f>
        <v>600-104-04 - SSS SALARY LOANS PAYABLE</v>
      </c>
      <c r="B401" s="3">
        <f>VLOOKUP(A401,'BalanceSheet 15-8-19'!$A$11:$CN$476,2,FALSE)</f>
        <v>0</v>
      </c>
      <c r="C401" s="3">
        <f>VLOOKUP(A401,'BalanceSheet 15-8-19'!$A$11:$CN$476,3,FALSE)</f>
        <v>0</v>
      </c>
      <c r="D401" s="3">
        <f>VLOOKUP(A401,'BalanceSheet 15-8-19'!$A$11:$CN$476,4,FALSE)</f>
        <v>0</v>
      </c>
      <c r="E401" s="3">
        <f>VLOOKUP(A401,'BalanceSheet 15-8-19'!$A$11:$CN$476,5,FALSE)</f>
        <v>0</v>
      </c>
      <c r="F401" s="3">
        <f>VLOOKUP(A401,'BalanceSheet 15-8-19'!$A$11:$CN$476,6,FALSE)</f>
        <v>0</v>
      </c>
      <c r="G401" s="3">
        <f>VLOOKUP(A401,'BalanceSheet 15-8-19'!$A$11:$CN$476,7,FALSE)</f>
        <v>0</v>
      </c>
      <c r="H401" s="3">
        <f>VLOOKUP(A401,'BalanceSheet 15-8-19'!$A$11:$CN$476,8,FALSE)</f>
        <v>0</v>
      </c>
      <c r="I401" s="3">
        <f>VLOOKUP(A401,'BalanceSheet 15-8-19'!$A$11:$CN$476,9,FALSE)</f>
        <v>0</v>
      </c>
      <c r="J401" s="3"/>
      <c r="K401" s="3">
        <f>VLOOKUP(A401,'BalanceSheet 15-8-19'!$A$11:$CN$476,11,FALSE)</f>
        <v>0</v>
      </c>
      <c r="L401" s="3">
        <f>VLOOKUP(A401,'BalanceSheet 15-8-19'!$A$11:$CN$476,12,FALSE)</f>
        <v>0</v>
      </c>
      <c r="M401" s="3">
        <f>VLOOKUP(A401,'BalanceSheet 15-8-19'!$A$11:$CN$476,13,FALSE)</f>
        <v>0</v>
      </c>
      <c r="N401" s="3">
        <f>VLOOKUP(A401,'BalanceSheet 15-8-19'!$A$11:$CN$476,14,FALSE)</f>
        <v>0</v>
      </c>
      <c r="O401" s="3">
        <f>VLOOKUP(A401,'BalanceSheet 15-8-19'!$A$11:$CN$476,15,FALSE)</f>
        <v>0</v>
      </c>
      <c r="P401" s="3">
        <f>VLOOKUP(A401,'BalanceSheet 15-8-19'!$A$11:$CN$476,16,FALSE)</f>
        <v>0</v>
      </c>
      <c r="Q401" s="3">
        <f>VLOOKUP(A401,'BalanceSheet 15-8-19'!$A$11:$CN$476,17,FALSE)</f>
        <v>0</v>
      </c>
      <c r="R401" s="3">
        <f>VLOOKUP(A401,'BalanceSheet 15-8-19'!$A$11:$CN$476,18,FALSE)</f>
        <v>0</v>
      </c>
      <c r="S401" s="3">
        <f>VLOOKUP(A401,'BalanceSheet 15-8-19'!$A$11:$CN$476,19,FALSE)</f>
        <v>0</v>
      </c>
      <c r="T401" s="3">
        <f>VLOOKUP(A401,'BalanceSheet 15-8-19'!$A$11:$CN$476,20,FALSE)</f>
        <v>0</v>
      </c>
      <c r="U401" s="3">
        <f>VLOOKUP(A401,'BalanceSheet 15-8-19'!$A$11:$CN$476,21,FALSE)</f>
        <v>0</v>
      </c>
      <c r="V401" s="3">
        <f>VLOOKUP(A401,'BalanceSheet 15-8-19'!$A$11:$CN$476,22,FALSE)</f>
        <v>0</v>
      </c>
      <c r="W401" s="3">
        <f>VLOOKUP(A401,'BalanceSheet 15-8-19'!$A$11:$CN$476,23,FALSE)</f>
        <v>0</v>
      </c>
      <c r="X401" s="3">
        <f>VLOOKUP(A401,'BalanceSheet 15-8-19'!$A$11:$CN$476,24,FALSE)</f>
        <v>0</v>
      </c>
      <c r="Y401" s="3">
        <f>VLOOKUP(A401,'BalanceSheet 15-8-19'!$A$11:$CN$476,25,FALSE)</f>
        <v>0</v>
      </c>
      <c r="Z401" s="3">
        <f>VLOOKUP(A401,'BalanceSheet 15-8-19'!$A$11:$CN$476,26,FALSE)</f>
        <v>0</v>
      </c>
      <c r="AA401" s="3">
        <f>VLOOKUP(A401,'BalanceSheet 15-8-19'!$A$11:$CN$476,27,FALSE)</f>
        <v>0</v>
      </c>
      <c r="AB401" s="3">
        <f>VLOOKUP(A401,'BalanceSheet 15-8-19'!$A$11:$CN$476,28,FALSE)</f>
        <v>0</v>
      </c>
      <c r="AC401" s="3">
        <f>VLOOKUP(A401,'BalanceSheet 15-8-19'!$A$11:$CN$476,29,FALSE)</f>
        <v>0</v>
      </c>
      <c r="AD401" s="3">
        <f>VLOOKUP(A401,'BalanceSheet 15-8-19'!$A$11:$CN$476,30,FALSE)</f>
        <v>0</v>
      </c>
      <c r="AE401" s="3">
        <f>VLOOKUP(A401,'BalanceSheet 15-8-19'!$A$11:$CN$476,31,FALSE)</f>
        <v>0</v>
      </c>
      <c r="AF401" s="3">
        <f>VLOOKUP(A401,'BalanceSheet 15-8-19'!$A$11:$CN$476,32,FALSE)</f>
        <v>0</v>
      </c>
      <c r="AG401" s="3">
        <f>VLOOKUP(A401,'BalanceSheet 15-8-19'!$A$11:$CN$476,33,FALSE)</f>
        <v>0</v>
      </c>
      <c r="AH401" s="3">
        <f>VLOOKUP(A401,'BalanceSheet 15-8-19'!$A$11:$CN$476,34,FALSE)</f>
        <v>0</v>
      </c>
      <c r="AI401" s="3">
        <f>VLOOKUP(A401,'BalanceSheet 15-8-19'!$A$11:$CN$476,35,FALSE)</f>
        <v>0</v>
      </c>
      <c r="AJ401" s="3">
        <f>VLOOKUP(A401,'BalanceSheet 15-8-19'!$A$11:$CN$476,36,FALSE)</f>
        <v>0</v>
      </c>
      <c r="AK401" s="3">
        <f>VLOOKUP(A401,'BalanceSheet 15-8-19'!$A$11:$CN$476,37,FALSE)</f>
        <v>0</v>
      </c>
      <c r="AL401" s="3">
        <f>VLOOKUP(A401,'BalanceSheet 15-8-19'!$A$11:$CN$476,38,FALSE)</f>
        <v>0</v>
      </c>
      <c r="AM401" s="3">
        <f>VLOOKUP(A401,'BalanceSheet 15-8-19'!$A$11:$CN$476,39,FALSE)</f>
        <v>0</v>
      </c>
      <c r="AN401" s="3">
        <f>VLOOKUP(A401,'BalanceSheet 15-8-19'!$A$11:$CN$476,40,FALSE)</f>
        <v>0</v>
      </c>
      <c r="AO401" s="3">
        <f>VLOOKUP(A401,'BalanceSheet 15-8-19'!$A$11:$CN$476,41,FALSE)</f>
        <v>0</v>
      </c>
      <c r="AP401" s="3">
        <f>VLOOKUP(A401,'BalanceSheet 15-8-19'!$A$11:$CN$476,42,FALSE)</f>
        <v>0</v>
      </c>
      <c r="AQ401" s="3">
        <f>VLOOKUP(A401,'BalanceSheet 15-8-19'!$A$11:$CN$476,43,FALSE)</f>
        <v>0</v>
      </c>
      <c r="AR401" s="3">
        <f>VLOOKUP(A401,'BalanceSheet 15-8-19'!$A$11:$CN$476,44,FALSE)</f>
        <v>0</v>
      </c>
      <c r="AS401" s="3">
        <f>VLOOKUP(A401,'BalanceSheet 15-8-19'!$A$11:$CN$476,45,FALSE)</f>
        <v>0</v>
      </c>
      <c r="AT401" s="3">
        <f>VLOOKUP(A401,'BalanceSheet 15-8-19'!$A$11:$CN$476,46,FALSE)</f>
        <v>0</v>
      </c>
      <c r="AU401" s="3">
        <f>VLOOKUP(A401,'BalanceSheet 15-8-19'!$A$11:$CN$476,47,FALSE)</f>
        <v>0</v>
      </c>
      <c r="AV401" s="3">
        <f>VLOOKUP(A401,'BalanceSheet 15-8-19'!$A$11:$CN$476,48,FALSE)</f>
        <v>0</v>
      </c>
      <c r="AW401" s="3">
        <f>VLOOKUP(A401,'BalanceSheet 15-8-19'!$A$11:$CN$476,49,FALSE)</f>
        <v>0</v>
      </c>
      <c r="AX401" s="3">
        <f>VLOOKUP(A401,'BalanceSheet 15-8-19'!$A$11:$CN$476,50,FALSE)</f>
        <v>0</v>
      </c>
      <c r="AY401" s="3">
        <f>VLOOKUP(A401,'BalanceSheet 15-8-19'!$A$11:$CN$476,51,FALSE)</f>
        <v>0</v>
      </c>
      <c r="AZ401" s="3">
        <f>VLOOKUP(A401,'BalanceSheet 15-8-19'!$A$11:$CN$476,52,FALSE)</f>
        <v>0</v>
      </c>
      <c r="BA401" s="3">
        <f>VLOOKUP(A401,'BalanceSheet 15-8-19'!$A$11:$CN$476,53,FALSE)</f>
        <v>0</v>
      </c>
      <c r="BB401" s="3">
        <f>VLOOKUP(A401,'BalanceSheet 15-8-19'!$A$11:$CN$476,54,FALSE)</f>
        <v>0</v>
      </c>
      <c r="BC401" s="3">
        <f>VLOOKUP(A401,'BalanceSheet 15-8-19'!$A$11:$CN$476,55,FALSE)</f>
        <v>0</v>
      </c>
      <c r="BD401" s="3">
        <f>VLOOKUP(A401,'BalanceSheet 15-8-19'!$A$11:$CN$476,56,FALSE)</f>
        <v>0</v>
      </c>
      <c r="BE401" s="3">
        <f>VLOOKUP(A401,'BalanceSheet 15-8-19'!$A$11:$CN$476,57,FALSE)</f>
        <v>0</v>
      </c>
      <c r="BF401" s="3">
        <f>VLOOKUP(A401,'BalanceSheet 15-8-19'!$A$11:$CN$476,58,FALSE)</f>
        <v>0</v>
      </c>
      <c r="BG401" s="4">
        <f>VLOOKUP(A401,'BalanceSheet 15-8-19'!$A$11:$CN$476,59,FALSE)</f>
        <v>0</v>
      </c>
      <c r="BH401" s="3">
        <f>VLOOKUP(A401,'BalanceSheet 15-8-19'!$A$11:$CN$476,60,FALSE)</f>
        <v>0</v>
      </c>
      <c r="BI401" s="3">
        <f>VLOOKUP(A401,'BalanceSheet 15-8-19'!$A$11:$CN$476,61,FALSE)</f>
        <v>0</v>
      </c>
      <c r="BJ401" s="3">
        <f>VLOOKUP(A401,'BalanceSheet 15-8-19'!$A$11:$CN$476,62,FALSE)</f>
        <v>0</v>
      </c>
      <c r="BK401" s="3"/>
      <c r="BL401" s="3">
        <f>VLOOKUP(A401,'BalanceSheet 15-8-19'!$A$11:$CN$476,64,FALSE)</f>
        <v>0</v>
      </c>
      <c r="BM401" s="3">
        <f>VLOOKUP(A401,'BalanceSheet 15-8-19'!$A$11:$CN$476,65,FALSE)</f>
        <v>0</v>
      </c>
      <c r="BN401" s="3">
        <f>VLOOKUP(A401,'BalanceSheet 15-8-19'!$A$11:$CN$476,66,FALSE)</f>
        <v>0</v>
      </c>
      <c r="BO401" s="3">
        <f>VLOOKUP(A401,'BalanceSheet 15-8-19'!$A$11:$CN$476,67,FALSE)</f>
        <v>0</v>
      </c>
      <c r="BP401" s="3">
        <f>VLOOKUP(A401,'BalanceSheet 15-8-19'!$A$11:$CN$476,68,FALSE)</f>
        <v>0</v>
      </c>
      <c r="BQ401" s="3">
        <f>VLOOKUP(A401,'BalanceSheet 15-8-19'!$A$11:$CN$476,69,FALSE)</f>
        <v>0</v>
      </c>
      <c r="BR401" s="3">
        <f>VLOOKUP(A401,'BalanceSheet 15-8-19'!$A$11:$CN$476,70,FALSE)</f>
        <v>0</v>
      </c>
      <c r="BS401" s="3">
        <f>VLOOKUP(A401,'BalanceSheet 15-8-19'!$A$11:$CN$476,71,FALSE)</f>
        <v>0</v>
      </c>
      <c r="BT401" s="3">
        <f>VLOOKUP(A401,'BalanceSheet 15-8-19'!$A$11:$CN$476,72,FALSE)</f>
        <v>0</v>
      </c>
      <c r="BU401" s="3">
        <f>VLOOKUP(A401,'BalanceSheet 15-8-19'!$A$11:$CN$476,73,FALSE)</f>
        <v>0</v>
      </c>
      <c r="BV401" s="3">
        <f>VLOOKUP(A401,'BalanceSheet 15-8-19'!$A$11:$CN$476,74,FALSE)</f>
        <v>0</v>
      </c>
      <c r="BW401" s="3">
        <f>VLOOKUP(A401,'BalanceSheet 15-8-19'!$A$11:$CN$476,75,FALSE)</f>
        <v>0</v>
      </c>
      <c r="BX401" s="3">
        <f>VLOOKUP(A401,'BalanceSheet 15-8-19'!$A$11:$CN$476,76,FALSE)</f>
        <v>0</v>
      </c>
      <c r="BY401" s="3">
        <f>VLOOKUP(A401,'BalanceSheet 15-8-19'!$A$11:$CN$476,77,FALSE)</f>
        <v>0</v>
      </c>
      <c r="BZ401" s="3">
        <f>VLOOKUP(A401,'BalanceSheet 15-8-19'!$A$11:$CN$476,78,FALSE)</f>
        <v>0</v>
      </c>
      <c r="CA401" s="3">
        <f>VLOOKUP(A401,'BalanceSheet 15-8-19'!$A$11:$CN$476,79,FALSE)</f>
        <v>0</v>
      </c>
      <c r="CB401" s="3">
        <f>VLOOKUP(A401,'BalanceSheet 15-8-19'!$A$11:$CN$476,80,FALSE)</f>
        <v>0</v>
      </c>
      <c r="CC401" s="3">
        <f>VLOOKUP(A401,'BalanceSheet 15-8-19'!$A$11:$CN$476,81,FALSE)</f>
        <v>0</v>
      </c>
      <c r="CD401" s="3">
        <f>VLOOKUP(A401,'BalanceSheet 15-8-19'!$A$11:$CN$476,82,FALSE)</f>
        <v>0</v>
      </c>
      <c r="CE401" s="3">
        <f>VLOOKUP(A401,'BalanceSheet 15-8-19'!$A$11:$CN$476,83,FALSE)</f>
        <v>0</v>
      </c>
      <c r="CF401" s="3">
        <f>VLOOKUP(A401,'BalanceSheet 15-8-19'!$A$11:$CN$476,84,FALSE)</f>
        <v>0</v>
      </c>
      <c r="CG401" s="3">
        <f>VLOOKUP(A401,'BalanceSheet 15-8-19'!$A$11:$CN$476,85,FALSE)</f>
        <v>0</v>
      </c>
      <c r="CH401" s="3">
        <f>VLOOKUP(A401,'BalanceSheet 15-8-19'!$A$11:$CN$476,86,FALSE)</f>
        <v>0</v>
      </c>
      <c r="CI401" s="3">
        <f>VLOOKUP(A401,'BalanceSheet 15-8-19'!$A$11:$CN$476,87,FALSE)</f>
        <v>0</v>
      </c>
      <c r="CJ401" s="3">
        <f>VLOOKUP(A401,'BalanceSheet 15-8-19'!$A$11:$CN$476,88,FALSE)</f>
        <v>0</v>
      </c>
      <c r="CK401" s="3">
        <f>VLOOKUP(A401,'BalanceSheet 15-8-19'!$A$11:$CN$476,89,FALSE)</f>
        <v>0</v>
      </c>
      <c r="CL401" s="3">
        <f>VLOOKUP(A401,'BalanceSheet 15-8-19'!$A$11:$CN$476,90,FALSE)</f>
        <v>0</v>
      </c>
      <c r="CM401" s="3">
        <f>VLOOKUP(A401,'BalanceSheet 15-8-19'!$A$11:$CN$476,91,FALSE)</f>
        <v>0</v>
      </c>
      <c r="CN401" s="3">
        <f>VLOOKUP(A401,'BalanceSheet 15-8-19'!$A$11:$CS$476,92,FALSE)</f>
        <v>0</v>
      </c>
      <c r="CO401" s="3">
        <f>VLOOKUP(A401,'BalanceSheet 15-8-19'!$A$11:$CS$476,93,FALSE)</f>
        <v>0</v>
      </c>
      <c r="CP401" s="3">
        <f>VLOOKUP(A401,'BalanceSheet 15-8-19'!$A$11:$CS$476,94,FALSE)</f>
        <v>0</v>
      </c>
      <c r="CQ401" s="3">
        <f>VLOOKUP(A401,'BalanceSheet 15-8-19'!$A$11:$CS$476,95,FALSE)</f>
        <v>0</v>
      </c>
      <c r="CR401" s="3">
        <f>VLOOKUP(A401,'BalanceSheet 15-8-19'!$A$11:$CS$476,96,FALSE)</f>
        <v>0</v>
      </c>
      <c r="CS401" s="3">
        <f t="shared" si="42"/>
        <v>0</v>
      </c>
      <c r="CU401" s="19">
        <f>CS401-('BalanceSheet 15-8-19'!CS401-'BalanceSheet 15-8-19'!CV401-'BalanceSheet 15-8-19'!CW401)</f>
        <v>0</v>
      </c>
      <c r="CW401" s="132">
        <f t="shared" si="43"/>
        <v>0</v>
      </c>
      <c r="CZ401" s="148">
        <f>HLOOKUP(A401,CJE!$I$5:$TV$2054,2050, FALSE)</f>
        <v>0</v>
      </c>
      <c r="DB401" s="148">
        <f t="shared" si="40"/>
        <v>0</v>
      </c>
    </row>
    <row r="402" spans="1:106" x14ac:dyDescent="0.2">
      <c r="A402" s="3" t="str">
        <f>'BalanceSheet 15-8-19'!A402</f>
        <v>600-104-05 - PAG-IBIG SALARY LOANS PAYABLE</v>
      </c>
      <c r="B402" s="3">
        <f>VLOOKUP(A402,'BalanceSheet 15-8-19'!$A$11:$CN$476,2,FALSE)</f>
        <v>0</v>
      </c>
      <c r="C402" s="3">
        <f>VLOOKUP(A402,'BalanceSheet 15-8-19'!$A$11:$CN$476,3,FALSE)</f>
        <v>0</v>
      </c>
      <c r="D402" s="3">
        <f>VLOOKUP(A402,'BalanceSheet 15-8-19'!$A$11:$CN$476,4,FALSE)</f>
        <v>0</v>
      </c>
      <c r="E402" s="3">
        <f>VLOOKUP(A402,'BalanceSheet 15-8-19'!$A$11:$CN$476,5,FALSE)</f>
        <v>0</v>
      </c>
      <c r="F402" s="3">
        <f>VLOOKUP(A402,'BalanceSheet 15-8-19'!$A$11:$CN$476,6,FALSE)</f>
        <v>0</v>
      </c>
      <c r="G402" s="3">
        <f>VLOOKUP(A402,'BalanceSheet 15-8-19'!$A$11:$CN$476,7,FALSE)</f>
        <v>0</v>
      </c>
      <c r="H402" s="3">
        <f>VLOOKUP(A402,'BalanceSheet 15-8-19'!$A$11:$CN$476,8,FALSE)</f>
        <v>0</v>
      </c>
      <c r="I402" s="3">
        <f>VLOOKUP(A402,'BalanceSheet 15-8-19'!$A$11:$CN$476,9,FALSE)</f>
        <v>0</v>
      </c>
      <c r="J402" s="3"/>
      <c r="K402" s="3">
        <f>VLOOKUP(A402,'BalanceSheet 15-8-19'!$A$11:$CN$476,11,FALSE)</f>
        <v>0</v>
      </c>
      <c r="L402" s="3">
        <f>VLOOKUP(A402,'BalanceSheet 15-8-19'!$A$11:$CN$476,12,FALSE)</f>
        <v>0</v>
      </c>
      <c r="M402" s="3">
        <f>VLOOKUP(A402,'BalanceSheet 15-8-19'!$A$11:$CN$476,13,FALSE)</f>
        <v>0</v>
      </c>
      <c r="N402" s="3">
        <f>VLOOKUP(A402,'BalanceSheet 15-8-19'!$A$11:$CN$476,14,FALSE)</f>
        <v>0</v>
      </c>
      <c r="O402" s="3">
        <f>VLOOKUP(A402,'BalanceSheet 15-8-19'!$A$11:$CN$476,15,FALSE)</f>
        <v>0</v>
      </c>
      <c r="P402" s="3">
        <f>VLOOKUP(A402,'BalanceSheet 15-8-19'!$A$11:$CN$476,16,FALSE)</f>
        <v>0</v>
      </c>
      <c r="Q402" s="3">
        <f>VLOOKUP(A402,'BalanceSheet 15-8-19'!$A$11:$CN$476,17,FALSE)</f>
        <v>0</v>
      </c>
      <c r="R402" s="3">
        <f>VLOOKUP(A402,'BalanceSheet 15-8-19'!$A$11:$CN$476,18,FALSE)</f>
        <v>0</v>
      </c>
      <c r="S402" s="3">
        <f>VLOOKUP(A402,'BalanceSheet 15-8-19'!$A$11:$CN$476,19,FALSE)</f>
        <v>0</v>
      </c>
      <c r="T402" s="3">
        <f>VLOOKUP(A402,'BalanceSheet 15-8-19'!$A$11:$CN$476,20,FALSE)</f>
        <v>0</v>
      </c>
      <c r="U402" s="3">
        <f>VLOOKUP(A402,'BalanceSheet 15-8-19'!$A$11:$CN$476,21,FALSE)</f>
        <v>0</v>
      </c>
      <c r="V402" s="3">
        <f>VLOOKUP(A402,'BalanceSheet 15-8-19'!$A$11:$CN$476,22,FALSE)</f>
        <v>0</v>
      </c>
      <c r="W402" s="3">
        <f>VLOOKUP(A402,'BalanceSheet 15-8-19'!$A$11:$CN$476,23,FALSE)</f>
        <v>0</v>
      </c>
      <c r="X402" s="3">
        <f>VLOOKUP(A402,'BalanceSheet 15-8-19'!$A$11:$CN$476,24,FALSE)</f>
        <v>0</v>
      </c>
      <c r="Y402" s="3">
        <f>VLOOKUP(A402,'BalanceSheet 15-8-19'!$A$11:$CN$476,25,FALSE)</f>
        <v>0</v>
      </c>
      <c r="Z402" s="3">
        <f>VLOOKUP(A402,'BalanceSheet 15-8-19'!$A$11:$CN$476,26,FALSE)</f>
        <v>0</v>
      </c>
      <c r="AA402" s="3">
        <f>VLOOKUP(A402,'BalanceSheet 15-8-19'!$A$11:$CN$476,27,FALSE)</f>
        <v>0</v>
      </c>
      <c r="AB402" s="3">
        <f>VLOOKUP(A402,'BalanceSheet 15-8-19'!$A$11:$CN$476,28,FALSE)</f>
        <v>0</v>
      </c>
      <c r="AC402" s="3">
        <f>VLOOKUP(A402,'BalanceSheet 15-8-19'!$A$11:$CN$476,29,FALSE)</f>
        <v>0</v>
      </c>
      <c r="AD402" s="3">
        <f>VLOOKUP(A402,'BalanceSheet 15-8-19'!$A$11:$CN$476,30,FALSE)</f>
        <v>0</v>
      </c>
      <c r="AE402" s="3">
        <f>VLOOKUP(A402,'BalanceSheet 15-8-19'!$A$11:$CN$476,31,FALSE)</f>
        <v>0</v>
      </c>
      <c r="AF402" s="3">
        <f>VLOOKUP(A402,'BalanceSheet 15-8-19'!$A$11:$CN$476,32,FALSE)</f>
        <v>0</v>
      </c>
      <c r="AG402" s="3">
        <f>VLOOKUP(A402,'BalanceSheet 15-8-19'!$A$11:$CN$476,33,FALSE)</f>
        <v>0</v>
      </c>
      <c r="AH402" s="3">
        <f>VLOOKUP(A402,'BalanceSheet 15-8-19'!$A$11:$CN$476,34,FALSE)</f>
        <v>0</v>
      </c>
      <c r="AI402" s="3">
        <f>VLOOKUP(A402,'BalanceSheet 15-8-19'!$A$11:$CN$476,35,FALSE)</f>
        <v>0</v>
      </c>
      <c r="AJ402" s="3">
        <f>VLOOKUP(A402,'BalanceSheet 15-8-19'!$A$11:$CN$476,36,FALSE)</f>
        <v>0</v>
      </c>
      <c r="AK402" s="3">
        <f>VLOOKUP(A402,'BalanceSheet 15-8-19'!$A$11:$CN$476,37,FALSE)</f>
        <v>0</v>
      </c>
      <c r="AL402" s="3">
        <f>VLOOKUP(A402,'BalanceSheet 15-8-19'!$A$11:$CN$476,38,FALSE)</f>
        <v>0</v>
      </c>
      <c r="AM402" s="3">
        <f>VLOOKUP(A402,'BalanceSheet 15-8-19'!$A$11:$CN$476,39,FALSE)</f>
        <v>0</v>
      </c>
      <c r="AN402" s="3">
        <f>VLOOKUP(A402,'BalanceSheet 15-8-19'!$A$11:$CN$476,40,FALSE)</f>
        <v>0</v>
      </c>
      <c r="AO402" s="3">
        <f>VLOOKUP(A402,'BalanceSheet 15-8-19'!$A$11:$CN$476,41,FALSE)</f>
        <v>0</v>
      </c>
      <c r="AP402" s="3">
        <f>VLOOKUP(A402,'BalanceSheet 15-8-19'!$A$11:$CN$476,42,FALSE)</f>
        <v>0</v>
      </c>
      <c r="AQ402" s="3">
        <f>VLOOKUP(A402,'BalanceSheet 15-8-19'!$A$11:$CN$476,43,FALSE)</f>
        <v>0</v>
      </c>
      <c r="AR402" s="3">
        <f>VLOOKUP(A402,'BalanceSheet 15-8-19'!$A$11:$CN$476,44,FALSE)</f>
        <v>0</v>
      </c>
      <c r="AS402" s="3">
        <f>VLOOKUP(A402,'BalanceSheet 15-8-19'!$A$11:$CN$476,45,FALSE)</f>
        <v>0</v>
      </c>
      <c r="AT402" s="3">
        <f>VLOOKUP(A402,'BalanceSheet 15-8-19'!$A$11:$CN$476,46,FALSE)</f>
        <v>0</v>
      </c>
      <c r="AU402" s="3">
        <f>VLOOKUP(A402,'BalanceSheet 15-8-19'!$A$11:$CN$476,47,FALSE)</f>
        <v>0</v>
      </c>
      <c r="AV402" s="3">
        <f>VLOOKUP(A402,'BalanceSheet 15-8-19'!$A$11:$CN$476,48,FALSE)</f>
        <v>0</v>
      </c>
      <c r="AW402" s="3">
        <f>VLOOKUP(A402,'BalanceSheet 15-8-19'!$A$11:$CN$476,49,FALSE)</f>
        <v>0</v>
      </c>
      <c r="AX402" s="3">
        <f>VLOOKUP(A402,'BalanceSheet 15-8-19'!$A$11:$CN$476,50,FALSE)</f>
        <v>0</v>
      </c>
      <c r="AY402" s="3">
        <f>VLOOKUP(A402,'BalanceSheet 15-8-19'!$A$11:$CN$476,51,FALSE)</f>
        <v>0</v>
      </c>
      <c r="AZ402" s="3">
        <f>VLOOKUP(A402,'BalanceSheet 15-8-19'!$A$11:$CN$476,52,FALSE)</f>
        <v>0</v>
      </c>
      <c r="BA402" s="3">
        <f>VLOOKUP(A402,'BalanceSheet 15-8-19'!$A$11:$CN$476,53,FALSE)</f>
        <v>0</v>
      </c>
      <c r="BB402" s="3">
        <f>VLOOKUP(A402,'BalanceSheet 15-8-19'!$A$11:$CN$476,54,FALSE)</f>
        <v>0</v>
      </c>
      <c r="BC402" s="3">
        <f>VLOOKUP(A402,'BalanceSheet 15-8-19'!$A$11:$CN$476,55,FALSE)</f>
        <v>0</v>
      </c>
      <c r="BD402" s="3">
        <f>VLOOKUP(A402,'BalanceSheet 15-8-19'!$A$11:$CN$476,56,FALSE)</f>
        <v>0</v>
      </c>
      <c r="BE402" s="3">
        <f>VLOOKUP(A402,'BalanceSheet 15-8-19'!$A$11:$CN$476,57,FALSE)</f>
        <v>0</v>
      </c>
      <c r="BF402" s="3">
        <f>VLOOKUP(A402,'BalanceSheet 15-8-19'!$A$11:$CN$476,58,FALSE)</f>
        <v>0</v>
      </c>
      <c r="BG402" s="4">
        <f>VLOOKUP(A402,'BalanceSheet 15-8-19'!$A$11:$CN$476,59,FALSE)</f>
        <v>0</v>
      </c>
      <c r="BH402" s="3">
        <f>VLOOKUP(A402,'BalanceSheet 15-8-19'!$A$11:$CN$476,60,FALSE)</f>
        <v>0</v>
      </c>
      <c r="BI402" s="3">
        <f>VLOOKUP(A402,'BalanceSheet 15-8-19'!$A$11:$CN$476,61,FALSE)</f>
        <v>0</v>
      </c>
      <c r="BJ402" s="3">
        <f>VLOOKUP(A402,'BalanceSheet 15-8-19'!$A$11:$CN$476,62,FALSE)</f>
        <v>0</v>
      </c>
      <c r="BK402" s="3"/>
      <c r="BL402" s="3">
        <f>VLOOKUP(A402,'BalanceSheet 15-8-19'!$A$11:$CN$476,64,FALSE)</f>
        <v>0</v>
      </c>
      <c r="BM402" s="3">
        <f>VLOOKUP(A402,'BalanceSheet 15-8-19'!$A$11:$CN$476,65,FALSE)</f>
        <v>0</v>
      </c>
      <c r="BN402" s="3">
        <f>VLOOKUP(A402,'BalanceSheet 15-8-19'!$A$11:$CN$476,66,FALSE)</f>
        <v>0</v>
      </c>
      <c r="BO402" s="3">
        <f>VLOOKUP(A402,'BalanceSheet 15-8-19'!$A$11:$CN$476,67,FALSE)</f>
        <v>0</v>
      </c>
      <c r="BP402" s="3">
        <f>VLOOKUP(A402,'BalanceSheet 15-8-19'!$A$11:$CN$476,68,FALSE)</f>
        <v>0</v>
      </c>
      <c r="BQ402" s="3">
        <f>VLOOKUP(A402,'BalanceSheet 15-8-19'!$A$11:$CN$476,69,FALSE)</f>
        <v>0</v>
      </c>
      <c r="BR402" s="3">
        <f>VLOOKUP(A402,'BalanceSheet 15-8-19'!$A$11:$CN$476,70,FALSE)</f>
        <v>0</v>
      </c>
      <c r="BS402" s="3">
        <f>VLOOKUP(A402,'BalanceSheet 15-8-19'!$A$11:$CN$476,71,FALSE)</f>
        <v>0</v>
      </c>
      <c r="BT402" s="3">
        <f>VLOOKUP(A402,'BalanceSheet 15-8-19'!$A$11:$CN$476,72,FALSE)</f>
        <v>0</v>
      </c>
      <c r="BU402" s="3">
        <f>VLOOKUP(A402,'BalanceSheet 15-8-19'!$A$11:$CN$476,73,FALSE)</f>
        <v>0</v>
      </c>
      <c r="BV402" s="3">
        <f>VLOOKUP(A402,'BalanceSheet 15-8-19'!$A$11:$CN$476,74,FALSE)</f>
        <v>0</v>
      </c>
      <c r="BW402" s="3">
        <f>VLOOKUP(A402,'BalanceSheet 15-8-19'!$A$11:$CN$476,75,FALSE)</f>
        <v>0</v>
      </c>
      <c r="BX402" s="3">
        <f>VLOOKUP(A402,'BalanceSheet 15-8-19'!$A$11:$CN$476,76,FALSE)</f>
        <v>0</v>
      </c>
      <c r="BY402" s="3">
        <f>VLOOKUP(A402,'BalanceSheet 15-8-19'!$A$11:$CN$476,77,FALSE)</f>
        <v>0</v>
      </c>
      <c r="BZ402" s="3">
        <f>VLOOKUP(A402,'BalanceSheet 15-8-19'!$A$11:$CN$476,78,FALSE)</f>
        <v>0</v>
      </c>
      <c r="CA402" s="3">
        <f>VLOOKUP(A402,'BalanceSheet 15-8-19'!$A$11:$CN$476,79,FALSE)</f>
        <v>0</v>
      </c>
      <c r="CB402" s="3">
        <f>VLOOKUP(A402,'BalanceSheet 15-8-19'!$A$11:$CN$476,80,FALSE)</f>
        <v>0</v>
      </c>
      <c r="CC402" s="3">
        <f>VLOOKUP(A402,'BalanceSheet 15-8-19'!$A$11:$CN$476,81,FALSE)</f>
        <v>0</v>
      </c>
      <c r="CD402" s="3">
        <f>VLOOKUP(A402,'BalanceSheet 15-8-19'!$A$11:$CN$476,82,FALSE)</f>
        <v>0</v>
      </c>
      <c r="CE402" s="3">
        <f>VLOOKUP(A402,'BalanceSheet 15-8-19'!$A$11:$CN$476,83,FALSE)</f>
        <v>0</v>
      </c>
      <c r="CF402" s="3">
        <f>VLOOKUP(A402,'BalanceSheet 15-8-19'!$A$11:$CN$476,84,FALSE)</f>
        <v>0</v>
      </c>
      <c r="CG402" s="3">
        <f>VLOOKUP(A402,'BalanceSheet 15-8-19'!$A$11:$CN$476,85,FALSE)</f>
        <v>0</v>
      </c>
      <c r="CH402" s="3">
        <f>VLOOKUP(A402,'BalanceSheet 15-8-19'!$A$11:$CN$476,86,FALSE)</f>
        <v>0</v>
      </c>
      <c r="CI402" s="3">
        <f>VLOOKUP(A402,'BalanceSheet 15-8-19'!$A$11:$CN$476,87,FALSE)</f>
        <v>0</v>
      </c>
      <c r="CJ402" s="3">
        <f>VLOOKUP(A402,'BalanceSheet 15-8-19'!$A$11:$CN$476,88,FALSE)</f>
        <v>0</v>
      </c>
      <c r="CK402" s="3">
        <f>VLOOKUP(A402,'BalanceSheet 15-8-19'!$A$11:$CN$476,89,FALSE)</f>
        <v>0</v>
      </c>
      <c r="CL402" s="3">
        <f>VLOOKUP(A402,'BalanceSheet 15-8-19'!$A$11:$CN$476,90,FALSE)</f>
        <v>0</v>
      </c>
      <c r="CM402" s="3">
        <f>VLOOKUP(A402,'BalanceSheet 15-8-19'!$A$11:$CN$476,91,FALSE)</f>
        <v>0</v>
      </c>
      <c r="CN402" s="3">
        <f>VLOOKUP(A402,'BalanceSheet 15-8-19'!$A$11:$CS$476,92,FALSE)</f>
        <v>0</v>
      </c>
      <c r="CO402" s="3">
        <f>VLOOKUP(A402,'BalanceSheet 15-8-19'!$A$11:$CS$476,93,FALSE)</f>
        <v>0</v>
      </c>
      <c r="CP402" s="3">
        <f>VLOOKUP(A402,'BalanceSheet 15-8-19'!$A$11:$CS$476,94,FALSE)</f>
        <v>0</v>
      </c>
      <c r="CQ402" s="3">
        <f>VLOOKUP(A402,'BalanceSheet 15-8-19'!$A$11:$CS$476,95,FALSE)</f>
        <v>0</v>
      </c>
      <c r="CR402" s="3">
        <f>VLOOKUP(A402,'BalanceSheet 15-8-19'!$A$11:$CS$476,96,FALSE)</f>
        <v>0</v>
      </c>
      <c r="CS402" s="3">
        <f t="shared" si="42"/>
        <v>0</v>
      </c>
      <c r="CU402" s="19">
        <f>CS402-('BalanceSheet 15-8-19'!CS402-'BalanceSheet 15-8-19'!CV402-'BalanceSheet 15-8-19'!CW402)</f>
        <v>0</v>
      </c>
      <c r="CW402" s="132">
        <f t="shared" si="43"/>
        <v>0</v>
      </c>
      <c r="CZ402" s="148">
        <f>HLOOKUP(A402,CJE!$I$5:$TV$2054,2050, FALSE)</f>
        <v>0</v>
      </c>
      <c r="DB402" s="148">
        <f t="shared" si="40"/>
        <v>0</v>
      </c>
    </row>
    <row r="403" spans="1:106" x14ac:dyDescent="0.2">
      <c r="A403" s="4" t="str">
        <f>'BalanceSheet 15-8-19'!A403</f>
        <v>Total - 600-104 - Payroll Liabilities</v>
      </c>
      <c r="B403" s="9">
        <f>VLOOKUP(A403,'BalanceSheet 15-8-19'!$A$11:$CN$476,2,FALSE)</f>
        <v>0</v>
      </c>
      <c r="C403" s="9">
        <f>VLOOKUP(A403,'BalanceSheet 15-8-19'!$A$11:$CN$476,3,FALSE)</f>
        <v>0</v>
      </c>
      <c r="D403" s="9">
        <f>VLOOKUP(A403,'BalanceSheet 15-8-19'!$A$11:$CN$476,4,FALSE)</f>
        <v>0</v>
      </c>
      <c r="E403" s="9">
        <f>VLOOKUP(A403,'BalanceSheet 15-8-19'!$A$11:$CN$476,5,FALSE)</f>
        <v>0</v>
      </c>
      <c r="F403" s="9">
        <f>VLOOKUP(A403,'BalanceSheet 15-8-19'!$A$11:$CN$476,6,FALSE)</f>
        <v>2147.3453100000002</v>
      </c>
      <c r="G403" s="9">
        <f>VLOOKUP(A403,'BalanceSheet 15-8-19'!$A$11:$CN$476,7,FALSE)</f>
        <v>2147.3453100000002</v>
      </c>
      <c r="H403" s="9">
        <f>VLOOKUP(A403,'BalanceSheet 15-8-19'!$A$11:$CN$476,8,FALSE)</f>
        <v>2147.3453100000002</v>
      </c>
      <c r="I403" s="9">
        <f>VLOOKUP(A403,'BalanceSheet 15-8-19'!$A$11:$CN$476,9,FALSE)</f>
        <v>2147.3453100000002</v>
      </c>
      <c r="J403" s="9"/>
      <c r="K403" s="9">
        <f>VLOOKUP(A403,'BalanceSheet 15-8-19'!$A$11:$CN$476,11,FALSE)</f>
        <v>2147.3453100000002</v>
      </c>
      <c r="L403" s="9">
        <f>VLOOKUP(A403,'BalanceSheet 15-8-19'!$A$11:$CN$476,12,FALSE)</f>
        <v>2147.3453100000002</v>
      </c>
      <c r="M403" s="9">
        <f>VLOOKUP(A403,'BalanceSheet 15-8-19'!$A$11:$CN$476,13,FALSE)</f>
        <v>2147.3453100000002</v>
      </c>
      <c r="N403" s="9">
        <f>VLOOKUP(A403,'BalanceSheet 15-8-19'!$A$11:$CN$476,14,FALSE)</f>
        <v>2147.3453100000002</v>
      </c>
      <c r="O403" s="9">
        <f>VLOOKUP(A403,'BalanceSheet 15-8-19'!$A$11:$CN$476,15,FALSE)</f>
        <v>2147.3453100000002</v>
      </c>
      <c r="P403" s="9">
        <f>VLOOKUP(A403,'BalanceSheet 15-8-19'!$A$11:$CN$476,16,FALSE)</f>
        <v>2147.3453100000002</v>
      </c>
      <c r="Q403" s="9">
        <f>VLOOKUP(A403,'BalanceSheet 15-8-19'!$A$11:$CN$476,17,FALSE)</f>
        <v>2147.3453100000002</v>
      </c>
      <c r="R403" s="9">
        <f>VLOOKUP(A403,'BalanceSheet 15-8-19'!$A$11:$CN$476,18,FALSE)</f>
        <v>2147.3453100000002</v>
      </c>
      <c r="S403" s="9">
        <f>VLOOKUP(A403,'BalanceSheet 15-8-19'!$A$11:$CN$476,19,FALSE)</f>
        <v>2147.3453100000002</v>
      </c>
      <c r="T403" s="9">
        <f>VLOOKUP(A403,'BalanceSheet 15-8-19'!$A$11:$CN$476,20,FALSE)</f>
        <v>2147.3453100000002</v>
      </c>
      <c r="U403" s="9">
        <f>VLOOKUP(A403,'BalanceSheet 15-8-19'!$A$11:$CN$476,21,FALSE)</f>
        <v>2147.3453100000002</v>
      </c>
      <c r="V403" s="9">
        <f>VLOOKUP(A403,'BalanceSheet 15-8-19'!$A$11:$CN$476,22,FALSE)</f>
        <v>2147.3453100000002</v>
      </c>
      <c r="W403" s="9">
        <f>VLOOKUP(A403,'BalanceSheet 15-8-19'!$A$11:$CN$476,23,FALSE)</f>
        <v>2147.3453100000002</v>
      </c>
      <c r="X403" s="9">
        <f>VLOOKUP(A403,'BalanceSheet 15-8-19'!$A$11:$CN$476,24,FALSE)</f>
        <v>2147.3453100000002</v>
      </c>
      <c r="Y403" s="9">
        <f>VLOOKUP(A403,'BalanceSheet 15-8-19'!$A$11:$CN$476,25,FALSE)</f>
        <v>2147.3453100000002</v>
      </c>
      <c r="Z403" s="9">
        <f>VLOOKUP(A403,'BalanceSheet 15-8-19'!$A$11:$CN$476,26,FALSE)</f>
        <v>2147.3453100000002</v>
      </c>
      <c r="AA403" s="9">
        <f>VLOOKUP(A403,'BalanceSheet 15-8-19'!$A$11:$CN$476,27,FALSE)</f>
        <v>2147.3453100000002</v>
      </c>
      <c r="AB403" s="9">
        <f>VLOOKUP(A403,'BalanceSheet 15-8-19'!$A$11:$CN$476,28,FALSE)</f>
        <v>2147.3453100000002</v>
      </c>
      <c r="AC403" s="9">
        <f>VLOOKUP(A403,'BalanceSheet 15-8-19'!$A$11:$CN$476,29,FALSE)</f>
        <v>2147.3453100000002</v>
      </c>
      <c r="AD403" s="9">
        <f>VLOOKUP(A403,'BalanceSheet 15-8-19'!$A$11:$CN$476,30,FALSE)</f>
        <v>2147.3453100000002</v>
      </c>
      <c r="AE403" s="9">
        <f>VLOOKUP(A403,'BalanceSheet 15-8-19'!$A$11:$CN$476,31,FALSE)</f>
        <v>2147.3453100000002</v>
      </c>
      <c r="AF403" s="9">
        <f>VLOOKUP(A403,'BalanceSheet 15-8-19'!$A$11:$CN$476,32,FALSE)</f>
        <v>2147.3453100000002</v>
      </c>
      <c r="AG403" s="9">
        <f>VLOOKUP(A403,'BalanceSheet 15-8-19'!$A$11:$CN$476,33,FALSE)</f>
        <v>2147.3453100000002</v>
      </c>
      <c r="AH403" s="9">
        <f>VLOOKUP(A403,'BalanceSheet 15-8-19'!$A$11:$CN$476,34,FALSE)</f>
        <v>2147.3453100000002</v>
      </c>
      <c r="AI403" s="9">
        <f>VLOOKUP(A403,'BalanceSheet 15-8-19'!$A$11:$CN$476,35,FALSE)</f>
        <v>2147.3453100000002</v>
      </c>
      <c r="AJ403" s="9">
        <f>VLOOKUP(A403,'BalanceSheet 15-8-19'!$A$11:$CN$476,36,FALSE)</f>
        <v>2147.3453100000002</v>
      </c>
      <c r="AK403" s="9">
        <f>VLOOKUP(A403,'BalanceSheet 15-8-19'!$A$11:$CN$476,37,FALSE)</f>
        <v>2147.3453100000002</v>
      </c>
      <c r="AL403" s="9">
        <f>VLOOKUP(A403,'BalanceSheet 15-8-19'!$A$11:$CN$476,38,FALSE)</f>
        <v>2147.3453100000002</v>
      </c>
      <c r="AM403" s="9">
        <f>VLOOKUP(A403,'BalanceSheet 15-8-19'!$A$11:$CN$476,39,FALSE)</f>
        <v>2147.3453100000002</v>
      </c>
      <c r="AN403" s="9">
        <f>VLOOKUP(A403,'BalanceSheet 15-8-19'!$A$11:$CN$476,40,FALSE)</f>
        <v>2147.3453100000002</v>
      </c>
      <c r="AO403" s="9">
        <f>VLOOKUP(A403,'BalanceSheet 15-8-19'!$A$11:$CN$476,41,FALSE)</f>
        <v>2147.3453100000002</v>
      </c>
      <c r="AP403" s="9">
        <f>VLOOKUP(A403,'BalanceSheet 15-8-19'!$A$11:$CN$476,42,FALSE)</f>
        <v>2147.3453100000002</v>
      </c>
      <c r="AQ403" s="9">
        <f>VLOOKUP(A403,'BalanceSheet 15-8-19'!$A$11:$CN$476,43,FALSE)</f>
        <v>2147.3453100000002</v>
      </c>
      <c r="AR403" s="9">
        <f>VLOOKUP(A403,'BalanceSheet 15-8-19'!$A$11:$CN$476,44,FALSE)</f>
        <v>2147.3453100000002</v>
      </c>
      <c r="AS403" s="9">
        <f>VLOOKUP(A403,'BalanceSheet 15-8-19'!$A$11:$CN$476,45,FALSE)</f>
        <v>2147.3453100000002</v>
      </c>
      <c r="AT403" s="9">
        <f>VLOOKUP(A403,'BalanceSheet 15-8-19'!$A$11:$CN$476,46,FALSE)</f>
        <v>2147.3453100000002</v>
      </c>
      <c r="AU403" s="9">
        <f>VLOOKUP(A403,'BalanceSheet 15-8-19'!$A$11:$CN$476,47,FALSE)</f>
        <v>2147.3453100000002</v>
      </c>
      <c r="AV403" s="9">
        <f>VLOOKUP(A403,'BalanceSheet 15-8-19'!$A$11:$CN$476,48,FALSE)</f>
        <v>2147.3453100000002</v>
      </c>
      <c r="AW403" s="9">
        <f>VLOOKUP(A403,'BalanceSheet 15-8-19'!$A$11:$CN$476,49,FALSE)</f>
        <v>2147.3453100000002</v>
      </c>
      <c r="AX403" s="9">
        <f>VLOOKUP(A403,'BalanceSheet 15-8-19'!$A$11:$CN$476,50,FALSE)</f>
        <v>2147.3453100000002</v>
      </c>
      <c r="AY403" s="9">
        <f>VLOOKUP(A403,'BalanceSheet 15-8-19'!$A$11:$CN$476,51,FALSE)</f>
        <v>2147.3453100000002</v>
      </c>
      <c r="AZ403" s="9">
        <f>VLOOKUP(A403,'BalanceSheet 15-8-19'!$A$11:$CN$476,52,FALSE)</f>
        <v>2147.3453100000002</v>
      </c>
      <c r="BA403" s="9">
        <f>VLOOKUP(A403,'BalanceSheet 15-8-19'!$A$11:$CN$476,53,FALSE)</f>
        <v>2147.3453100000002</v>
      </c>
      <c r="BB403" s="9">
        <f>VLOOKUP(A403,'BalanceSheet 15-8-19'!$A$11:$CN$476,54,FALSE)</f>
        <v>2147.3453100000002</v>
      </c>
      <c r="BC403" s="9">
        <f>VLOOKUP(A403,'BalanceSheet 15-8-19'!$A$11:$CN$476,55,FALSE)</f>
        <v>2147.3453100000002</v>
      </c>
      <c r="BD403" s="9">
        <f>VLOOKUP(A403,'BalanceSheet 15-8-19'!$A$11:$CN$476,56,FALSE)</f>
        <v>2147.3453100000002</v>
      </c>
      <c r="BE403" s="9">
        <f>VLOOKUP(A403,'BalanceSheet 15-8-19'!$A$11:$CN$476,57,FALSE)</f>
        <v>2147.3453100000002</v>
      </c>
      <c r="BF403" s="9">
        <f>VLOOKUP(A403,'BalanceSheet 15-8-19'!$A$11:$CN$476,58,FALSE)</f>
        <v>2147.3453100000002</v>
      </c>
      <c r="BG403" s="8">
        <f>VLOOKUP(A403,'BalanceSheet 15-8-19'!$A$11:$CN$476,59,FALSE)</f>
        <v>2147.3453100000002</v>
      </c>
      <c r="BH403" s="9">
        <f>VLOOKUP(A403,'BalanceSheet 15-8-19'!$A$11:$CN$476,60,FALSE)</f>
        <v>2147.3453100000002</v>
      </c>
      <c r="BI403" s="9">
        <f>VLOOKUP(A403,'BalanceSheet 15-8-19'!$A$11:$CN$476,61,FALSE)</f>
        <v>2147.3453100000002</v>
      </c>
      <c r="BJ403" s="9">
        <f>VLOOKUP(A403,'BalanceSheet 15-8-19'!$A$11:$CN$476,62,FALSE)</f>
        <v>2147.3453100000002</v>
      </c>
      <c r="BK403" s="9"/>
      <c r="BL403" s="9">
        <f>VLOOKUP(A403,'BalanceSheet 15-8-19'!$A$11:$CN$476,64,FALSE)</f>
        <v>2147.3453100000002</v>
      </c>
      <c r="BM403" s="9">
        <f>VLOOKUP(A403,'BalanceSheet 15-8-19'!$A$11:$CN$476,65,FALSE)</f>
        <v>2147.3453100000002</v>
      </c>
      <c r="BN403" s="9">
        <f>VLOOKUP(A403,'BalanceSheet 15-8-19'!$A$11:$CN$476,66,FALSE)</f>
        <v>2147.3453100000002</v>
      </c>
      <c r="BO403" s="9">
        <f>VLOOKUP(A403,'BalanceSheet 15-8-19'!$A$11:$CN$476,67,FALSE)</f>
        <v>2147.3453100000002</v>
      </c>
      <c r="BP403" s="9">
        <f>VLOOKUP(A403,'BalanceSheet 15-8-19'!$A$11:$CN$476,68,FALSE)</f>
        <v>2147.3453100000002</v>
      </c>
      <c r="BQ403" s="9">
        <f>VLOOKUP(A403,'BalanceSheet 15-8-19'!$A$11:$CN$476,69,FALSE)</f>
        <v>2147.3453100000002</v>
      </c>
      <c r="BR403" s="9">
        <f>VLOOKUP(A403,'BalanceSheet 15-8-19'!$A$11:$CN$476,70,FALSE)</f>
        <v>2147.3453100000002</v>
      </c>
      <c r="BS403" s="9">
        <f>VLOOKUP(A403,'BalanceSheet 15-8-19'!$A$11:$CN$476,71,FALSE)</f>
        <v>2147.3453100000002</v>
      </c>
      <c r="BT403" s="9">
        <f>VLOOKUP(A403,'BalanceSheet 15-8-19'!$A$11:$CN$476,72,FALSE)</f>
        <v>2147.3453100000002</v>
      </c>
      <c r="BU403" s="9">
        <f>VLOOKUP(A403,'BalanceSheet 15-8-19'!$A$11:$CN$476,73,FALSE)</f>
        <v>2147.3453100000002</v>
      </c>
      <c r="BV403" s="9">
        <f>VLOOKUP(A403,'BalanceSheet 15-8-19'!$A$11:$CN$476,74,FALSE)</f>
        <v>2147.3453100000002</v>
      </c>
      <c r="BW403" s="9">
        <f>VLOOKUP(A403,'BalanceSheet 15-8-19'!$A$11:$CN$476,75,FALSE)</f>
        <v>2147.3453100000002</v>
      </c>
      <c r="BX403" s="9">
        <f>VLOOKUP(A403,'BalanceSheet 15-8-19'!$A$11:$CN$476,76,FALSE)</f>
        <v>2147.3453100000002</v>
      </c>
      <c r="BY403" s="9">
        <f>VLOOKUP(A403,'BalanceSheet 15-8-19'!$A$11:$CN$476,77,FALSE)</f>
        <v>2147.3453100000002</v>
      </c>
      <c r="BZ403" s="9">
        <f>VLOOKUP(A403,'BalanceSheet 15-8-19'!$A$11:$CN$476,78,FALSE)</f>
        <v>2147.3453100000002</v>
      </c>
      <c r="CA403" s="9">
        <f>VLOOKUP(A403,'BalanceSheet 15-8-19'!$A$11:$CN$476,79,FALSE)</f>
        <v>2147.3453100000002</v>
      </c>
      <c r="CB403" s="9">
        <f>VLOOKUP(A403,'BalanceSheet 15-8-19'!$A$11:$CN$476,80,FALSE)</f>
        <v>2147.3453100000002</v>
      </c>
      <c r="CC403" s="9">
        <f>VLOOKUP(A403,'BalanceSheet 15-8-19'!$A$11:$CN$476,81,FALSE)</f>
        <v>2147.3453100000002</v>
      </c>
      <c r="CD403" s="9">
        <f>VLOOKUP(A403,'BalanceSheet 15-8-19'!$A$11:$CN$476,82,FALSE)</f>
        <v>2147.3453100000002</v>
      </c>
      <c r="CE403" s="9">
        <f>VLOOKUP(A403,'BalanceSheet 15-8-19'!$A$11:$CN$476,83,FALSE)</f>
        <v>2147.3453100000002</v>
      </c>
      <c r="CF403" s="9">
        <f>VLOOKUP(A403,'BalanceSheet 15-8-19'!$A$11:$CN$476,84,FALSE)</f>
        <v>2147.3453100000002</v>
      </c>
      <c r="CG403" s="9">
        <f>VLOOKUP(A403,'BalanceSheet 15-8-19'!$A$11:$CN$476,85,FALSE)</f>
        <v>2147.3453100000002</v>
      </c>
      <c r="CH403" s="9">
        <f>VLOOKUP(A403,'BalanceSheet 15-8-19'!$A$11:$CN$476,86,FALSE)</f>
        <v>2147.3453100000002</v>
      </c>
      <c r="CI403" s="9">
        <f>VLOOKUP(A403,'BalanceSheet 15-8-19'!$A$11:$CN$476,87,FALSE)</f>
        <v>2147.3453100000002</v>
      </c>
      <c r="CJ403" s="9">
        <f>VLOOKUP(A403,'BalanceSheet 15-8-19'!$A$11:$CN$476,88,FALSE)</f>
        <v>2147.3453100000002</v>
      </c>
      <c r="CK403" s="9">
        <f>VLOOKUP(A403,'BalanceSheet 15-8-19'!$A$11:$CN$476,89,FALSE)</f>
        <v>2147.3453100000002</v>
      </c>
      <c r="CL403" s="9">
        <f>VLOOKUP(A403,'BalanceSheet 15-8-19'!$A$11:$CN$476,90,FALSE)</f>
        <v>2147.3453100000002</v>
      </c>
      <c r="CM403" s="9">
        <f>VLOOKUP(A403,'BalanceSheet 15-8-19'!$A$11:$CN$476,91,FALSE)</f>
        <v>2147.3453100000002</v>
      </c>
      <c r="CN403" s="9">
        <f>VLOOKUP(A403,'BalanceSheet 15-8-19'!$A$11:$CS$476,92,FALSE)</f>
        <v>2147.3453100000002</v>
      </c>
      <c r="CO403" s="9">
        <f>VLOOKUP(A403,'BalanceSheet 15-8-19'!$A$11:$CS$476,93,FALSE)</f>
        <v>2147.3453100000002</v>
      </c>
      <c r="CP403" s="9">
        <f>VLOOKUP(A403,'BalanceSheet 15-8-19'!$A$11:$CS$476,94,FALSE)</f>
        <v>2147.3453100000002</v>
      </c>
      <c r="CQ403" s="9">
        <f>VLOOKUP(A403,'BalanceSheet 15-8-19'!$A$11:$CS$476,95,FALSE)</f>
        <v>2147.3453100000002</v>
      </c>
      <c r="CR403" s="9">
        <f>VLOOKUP(A403,'BalanceSheet 15-8-19'!$A$11:$CS$476,96,FALSE)</f>
        <v>2147.3453100000002</v>
      </c>
      <c r="CS403" s="9">
        <f t="shared" ref="CS403" si="45">SUM(B403:CR403)</f>
        <v>191113.7325900002</v>
      </c>
      <c r="CU403" s="19">
        <f>CS403-('BalanceSheet 15-8-19'!CS403-'BalanceSheet 15-8-19'!CV403-'BalanceSheet 15-8-19'!CW403)</f>
        <v>0</v>
      </c>
      <c r="CW403" s="132">
        <f t="shared" si="43"/>
        <v>57978.323369999969</v>
      </c>
      <c r="CZ403" s="148"/>
      <c r="DB403" s="162">
        <f>SUM(DB397:DB402)</f>
        <v>133135.40922000009</v>
      </c>
    </row>
    <row r="404" spans="1:106" x14ac:dyDescent="0.2">
      <c r="A404" s="3" t="str">
        <f>'BalanceSheet 15-8-19'!A404</f>
        <v>600-105 - Customer Deposits / Advance Payment</v>
      </c>
      <c r="B404" s="3">
        <f>VLOOKUP(A404,'BalanceSheet 15-8-19'!$A$11:$CN$476,2,FALSE)</f>
        <v>0</v>
      </c>
      <c r="C404" s="3">
        <f>VLOOKUP(A404,'BalanceSheet 15-8-19'!$A$11:$CN$476,3,FALSE)</f>
        <v>0</v>
      </c>
      <c r="D404" s="3">
        <f>VLOOKUP(A404,'BalanceSheet 15-8-19'!$A$11:$CN$476,4,FALSE)</f>
        <v>0</v>
      </c>
      <c r="E404" s="3">
        <f>VLOOKUP(A404,'BalanceSheet 15-8-19'!$A$11:$CN$476,5,FALSE)</f>
        <v>0</v>
      </c>
      <c r="F404" s="3">
        <f>VLOOKUP(A404,'BalanceSheet 15-8-19'!$A$11:$CN$476,6,FALSE)</f>
        <v>0</v>
      </c>
      <c r="G404" s="3">
        <f>VLOOKUP(A404,'BalanceSheet 15-8-19'!$A$11:$CN$476,7,FALSE)</f>
        <v>0</v>
      </c>
      <c r="H404" s="3">
        <f>VLOOKUP(A404,'BalanceSheet 15-8-19'!$A$11:$CN$476,8,FALSE)</f>
        <v>0</v>
      </c>
      <c r="I404" s="3">
        <f>VLOOKUP(A404,'BalanceSheet 15-8-19'!$A$11:$CN$476,9,FALSE)</f>
        <v>0</v>
      </c>
      <c r="J404" s="3"/>
      <c r="K404" s="3">
        <f>VLOOKUP(A404,'BalanceSheet 15-8-19'!$A$11:$CN$476,11,FALSE)</f>
        <v>0</v>
      </c>
      <c r="L404" s="3">
        <f>VLOOKUP(A404,'BalanceSheet 15-8-19'!$A$11:$CN$476,12,FALSE)</f>
        <v>0</v>
      </c>
      <c r="M404" s="3">
        <f>VLOOKUP(A404,'BalanceSheet 15-8-19'!$A$11:$CN$476,13,FALSE)</f>
        <v>0</v>
      </c>
      <c r="N404" s="3">
        <f>VLOOKUP(A404,'BalanceSheet 15-8-19'!$A$11:$CN$476,14,FALSE)</f>
        <v>0</v>
      </c>
      <c r="O404" s="3">
        <f>VLOOKUP(A404,'BalanceSheet 15-8-19'!$A$11:$CN$476,15,FALSE)</f>
        <v>0</v>
      </c>
      <c r="P404" s="3">
        <f>VLOOKUP(A404,'BalanceSheet 15-8-19'!$A$11:$CN$476,16,FALSE)</f>
        <v>0</v>
      </c>
      <c r="Q404" s="3">
        <f>VLOOKUP(A404,'BalanceSheet 15-8-19'!$A$11:$CN$476,17,FALSE)</f>
        <v>0</v>
      </c>
      <c r="R404" s="3">
        <f>VLOOKUP(A404,'BalanceSheet 15-8-19'!$A$11:$CN$476,18,FALSE)</f>
        <v>0</v>
      </c>
      <c r="S404" s="3">
        <f>VLOOKUP(A404,'BalanceSheet 15-8-19'!$A$11:$CN$476,19,FALSE)</f>
        <v>0</v>
      </c>
      <c r="T404" s="3">
        <f>VLOOKUP(A404,'BalanceSheet 15-8-19'!$A$11:$CN$476,20,FALSE)</f>
        <v>0</v>
      </c>
      <c r="U404" s="3">
        <f>VLOOKUP(A404,'BalanceSheet 15-8-19'!$A$11:$CN$476,21,FALSE)</f>
        <v>0</v>
      </c>
      <c r="V404" s="3">
        <f>VLOOKUP(A404,'BalanceSheet 15-8-19'!$A$11:$CN$476,22,FALSE)</f>
        <v>0</v>
      </c>
      <c r="W404" s="3">
        <f>VLOOKUP(A404,'BalanceSheet 15-8-19'!$A$11:$CN$476,23,FALSE)</f>
        <v>0</v>
      </c>
      <c r="X404" s="3">
        <f>VLOOKUP(A404,'BalanceSheet 15-8-19'!$A$11:$CN$476,24,FALSE)</f>
        <v>0</v>
      </c>
      <c r="Y404" s="3">
        <f>VLOOKUP(A404,'BalanceSheet 15-8-19'!$A$11:$CN$476,25,FALSE)</f>
        <v>0</v>
      </c>
      <c r="Z404" s="3">
        <f>VLOOKUP(A404,'BalanceSheet 15-8-19'!$A$11:$CN$476,26,FALSE)</f>
        <v>0</v>
      </c>
      <c r="AA404" s="3">
        <f>VLOOKUP(A404,'BalanceSheet 15-8-19'!$A$11:$CN$476,27,FALSE)</f>
        <v>0</v>
      </c>
      <c r="AB404" s="3">
        <f>VLOOKUP(A404,'BalanceSheet 15-8-19'!$A$11:$CN$476,28,FALSE)</f>
        <v>0</v>
      </c>
      <c r="AC404" s="3">
        <f>VLOOKUP(A404,'BalanceSheet 15-8-19'!$A$11:$CN$476,29,FALSE)</f>
        <v>0</v>
      </c>
      <c r="AD404" s="3">
        <f>VLOOKUP(A404,'BalanceSheet 15-8-19'!$A$11:$CN$476,30,FALSE)</f>
        <v>0</v>
      </c>
      <c r="AE404" s="3">
        <f>VLOOKUP(A404,'BalanceSheet 15-8-19'!$A$11:$CN$476,31,FALSE)</f>
        <v>0</v>
      </c>
      <c r="AF404" s="3">
        <f>VLOOKUP(A404,'BalanceSheet 15-8-19'!$A$11:$CN$476,32,FALSE)</f>
        <v>0</v>
      </c>
      <c r="AG404" s="3">
        <f>VLOOKUP(A404,'BalanceSheet 15-8-19'!$A$11:$CN$476,33,FALSE)</f>
        <v>0</v>
      </c>
      <c r="AH404" s="3">
        <f>VLOOKUP(A404,'BalanceSheet 15-8-19'!$A$11:$CN$476,34,FALSE)</f>
        <v>0</v>
      </c>
      <c r="AI404" s="3">
        <f>VLOOKUP(A404,'BalanceSheet 15-8-19'!$A$11:$CN$476,35,FALSE)</f>
        <v>0</v>
      </c>
      <c r="AJ404" s="3">
        <f>VLOOKUP(A404,'BalanceSheet 15-8-19'!$A$11:$CN$476,36,FALSE)</f>
        <v>0</v>
      </c>
      <c r="AK404" s="3">
        <f>VLOOKUP(A404,'BalanceSheet 15-8-19'!$A$11:$CN$476,37,FALSE)</f>
        <v>0</v>
      </c>
      <c r="AL404" s="3">
        <f>VLOOKUP(A404,'BalanceSheet 15-8-19'!$A$11:$CN$476,38,FALSE)</f>
        <v>0</v>
      </c>
      <c r="AM404" s="3">
        <f>VLOOKUP(A404,'BalanceSheet 15-8-19'!$A$11:$CN$476,39,FALSE)</f>
        <v>0</v>
      </c>
      <c r="AN404" s="3">
        <f>VLOOKUP(A404,'BalanceSheet 15-8-19'!$A$11:$CN$476,40,FALSE)</f>
        <v>0</v>
      </c>
      <c r="AO404" s="3">
        <f>VLOOKUP(A404,'BalanceSheet 15-8-19'!$A$11:$CN$476,41,FALSE)</f>
        <v>0</v>
      </c>
      <c r="AP404" s="3">
        <f>VLOOKUP(A404,'BalanceSheet 15-8-19'!$A$11:$CN$476,42,FALSE)</f>
        <v>0</v>
      </c>
      <c r="AQ404" s="3">
        <f>VLOOKUP(A404,'BalanceSheet 15-8-19'!$A$11:$CN$476,43,FALSE)</f>
        <v>0</v>
      </c>
      <c r="AR404" s="3">
        <f>VLOOKUP(A404,'BalanceSheet 15-8-19'!$A$11:$CN$476,44,FALSE)</f>
        <v>0</v>
      </c>
      <c r="AS404" s="3">
        <f>VLOOKUP(A404,'BalanceSheet 15-8-19'!$A$11:$CN$476,45,FALSE)</f>
        <v>0</v>
      </c>
      <c r="AT404" s="3">
        <f>VLOOKUP(A404,'BalanceSheet 15-8-19'!$A$11:$CN$476,46,FALSE)</f>
        <v>0</v>
      </c>
      <c r="AU404" s="3">
        <f>VLOOKUP(A404,'BalanceSheet 15-8-19'!$A$11:$CN$476,47,FALSE)</f>
        <v>0</v>
      </c>
      <c r="AV404" s="3">
        <f>VLOOKUP(A404,'BalanceSheet 15-8-19'!$A$11:$CN$476,48,FALSE)</f>
        <v>0</v>
      </c>
      <c r="AW404" s="3">
        <f>VLOOKUP(A404,'BalanceSheet 15-8-19'!$A$11:$CN$476,49,FALSE)</f>
        <v>0</v>
      </c>
      <c r="AX404" s="3">
        <f>VLOOKUP(A404,'BalanceSheet 15-8-19'!$A$11:$CN$476,50,FALSE)</f>
        <v>0</v>
      </c>
      <c r="AY404" s="3">
        <f>VLOOKUP(A404,'BalanceSheet 15-8-19'!$A$11:$CN$476,51,FALSE)</f>
        <v>0</v>
      </c>
      <c r="AZ404" s="3">
        <f>VLOOKUP(A404,'BalanceSheet 15-8-19'!$A$11:$CN$476,52,FALSE)</f>
        <v>0</v>
      </c>
      <c r="BA404" s="3">
        <f>VLOOKUP(A404,'BalanceSheet 15-8-19'!$A$11:$CN$476,53,FALSE)</f>
        <v>0</v>
      </c>
      <c r="BB404" s="3">
        <f>VLOOKUP(A404,'BalanceSheet 15-8-19'!$A$11:$CN$476,54,FALSE)</f>
        <v>0</v>
      </c>
      <c r="BC404" s="3">
        <f>VLOOKUP(A404,'BalanceSheet 15-8-19'!$A$11:$CN$476,55,FALSE)</f>
        <v>0</v>
      </c>
      <c r="BD404" s="3">
        <f>VLOOKUP(A404,'BalanceSheet 15-8-19'!$A$11:$CN$476,56,FALSE)</f>
        <v>0</v>
      </c>
      <c r="BE404" s="3">
        <f>VLOOKUP(A404,'BalanceSheet 15-8-19'!$A$11:$CN$476,57,FALSE)</f>
        <v>0</v>
      </c>
      <c r="BF404" s="3">
        <f>VLOOKUP(A404,'BalanceSheet 15-8-19'!$A$11:$CN$476,58,FALSE)</f>
        <v>0</v>
      </c>
      <c r="BG404" s="4">
        <f>VLOOKUP(A404,'BalanceSheet 15-8-19'!$A$11:$CN$476,59,FALSE)</f>
        <v>0</v>
      </c>
      <c r="BH404" s="3">
        <f>VLOOKUP(A404,'BalanceSheet 15-8-19'!$A$11:$CN$476,60,FALSE)</f>
        <v>0</v>
      </c>
      <c r="BI404" s="3">
        <f>VLOOKUP(A404,'BalanceSheet 15-8-19'!$A$11:$CN$476,61,FALSE)</f>
        <v>0</v>
      </c>
      <c r="BJ404" s="3">
        <f>VLOOKUP(A404,'BalanceSheet 15-8-19'!$A$11:$CN$476,62,FALSE)</f>
        <v>0</v>
      </c>
      <c r="BK404" s="3"/>
      <c r="BL404" s="3">
        <f>VLOOKUP(A404,'BalanceSheet 15-8-19'!$A$11:$CN$476,64,FALSE)</f>
        <v>0</v>
      </c>
      <c r="BM404" s="3">
        <f>VLOOKUP(A404,'BalanceSheet 15-8-19'!$A$11:$CN$476,65,FALSE)</f>
        <v>0</v>
      </c>
      <c r="BN404" s="3">
        <f>VLOOKUP(A404,'BalanceSheet 15-8-19'!$A$11:$CN$476,66,FALSE)</f>
        <v>0</v>
      </c>
      <c r="BO404" s="3">
        <f>VLOOKUP(A404,'BalanceSheet 15-8-19'!$A$11:$CN$476,67,FALSE)</f>
        <v>0</v>
      </c>
      <c r="BP404" s="3">
        <f>VLOOKUP(A404,'BalanceSheet 15-8-19'!$A$11:$CN$476,68,FALSE)</f>
        <v>0</v>
      </c>
      <c r="BQ404" s="3">
        <f>VLOOKUP(A404,'BalanceSheet 15-8-19'!$A$11:$CN$476,69,FALSE)</f>
        <v>0</v>
      </c>
      <c r="BR404" s="3">
        <f>VLOOKUP(A404,'BalanceSheet 15-8-19'!$A$11:$CN$476,70,FALSE)</f>
        <v>0</v>
      </c>
      <c r="BS404" s="3">
        <f>VLOOKUP(A404,'BalanceSheet 15-8-19'!$A$11:$CN$476,71,FALSE)</f>
        <v>0</v>
      </c>
      <c r="BT404" s="3">
        <f>VLOOKUP(A404,'BalanceSheet 15-8-19'!$A$11:$CN$476,72,FALSE)</f>
        <v>0</v>
      </c>
      <c r="BU404" s="3">
        <f>VLOOKUP(A404,'BalanceSheet 15-8-19'!$A$11:$CN$476,73,FALSE)</f>
        <v>0</v>
      </c>
      <c r="BV404" s="3">
        <f>VLOOKUP(A404,'BalanceSheet 15-8-19'!$A$11:$CN$476,74,FALSE)</f>
        <v>0</v>
      </c>
      <c r="BW404" s="3">
        <f>VLOOKUP(A404,'BalanceSheet 15-8-19'!$A$11:$CN$476,75,FALSE)</f>
        <v>0</v>
      </c>
      <c r="BX404" s="3">
        <f>VLOOKUP(A404,'BalanceSheet 15-8-19'!$A$11:$CN$476,76,FALSE)</f>
        <v>0</v>
      </c>
      <c r="BY404" s="3">
        <f>VLOOKUP(A404,'BalanceSheet 15-8-19'!$A$11:$CN$476,77,FALSE)</f>
        <v>0</v>
      </c>
      <c r="BZ404" s="3">
        <f>VLOOKUP(A404,'BalanceSheet 15-8-19'!$A$11:$CN$476,78,FALSE)</f>
        <v>0</v>
      </c>
      <c r="CA404" s="3">
        <f>VLOOKUP(A404,'BalanceSheet 15-8-19'!$A$11:$CN$476,79,FALSE)</f>
        <v>0</v>
      </c>
      <c r="CB404" s="3">
        <f>VLOOKUP(A404,'BalanceSheet 15-8-19'!$A$11:$CN$476,80,FALSE)</f>
        <v>0</v>
      </c>
      <c r="CC404" s="3">
        <f>VLOOKUP(A404,'BalanceSheet 15-8-19'!$A$11:$CN$476,81,FALSE)</f>
        <v>0</v>
      </c>
      <c r="CD404" s="3">
        <f>VLOOKUP(A404,'BalanceSheet 15-8-19'!$A$11:$CN$476,82,FALSE)</f>
        <v>0</v>
      </c>
      <c r="CE404" s="3">
        <f>VLOOKUP(A404,'BalanceSheet 15-8-19'!$A$11:$CN$476,83,FALSE)</f>
        <v>0</v>
      </c>
      <c r="CF404" s="3">
        <f>VLOOKUP(A404,'BalanceSheet 15-8-19'!$A$11:$CN$476,84,FALSE)</f>
        <v>0</v>
      </c>
      <c r="CG404" s="3">
        <f>VLOOKUP(A404,'BalanceSheet 15-8-19'!$A$11:$CN$476,85,FALSE)</f>
        <v>0</v>
      </c>
      <c r="CH404" s="3">
        <f>VLOOKUP(A404,'BalanceSheet 15-8-19'!$A$11:$CN$476,86,FALSE)</f>
        <v>0</v>
      </c>
      <c r="CI404" s="3">
        <f>VLOOKUP(A404,'BalanceSheet 15-8-19'!$A$11:$CN$476,87,FALSE)</f>
        <v>0</v>
      </c>
      <c r="CJ404" s="3">
        <f>VLOOKUP(A404,'BalanceSheet 15-8-19'!$A$11:$CN$476,88,FALSE)</f>
        <v>0</v>
      </c>
      <c r="CK404" s="3">
        <f>VLOOKUP(A404,'BalanceSheet 15-8-19'!$A$11:$CN$476,89,FALSE)</f>
        <v>0</v>
      </c>
      <c r="CL404" s="3">
        <f>VLOOKUP(A404,'BalanceSheet 15-8-19'!$A$11:$CN$476,90,FALSE)</f>
        <v>0</v>
      </c>
      <c r="CM404" s="3">
        <f>VLOOKUP(A404,'BalanceSheet 15-8-19'!$A$11:$CN$476,91,FALSE)</f>
        <v>0</v>
      </c>
      <c r="CN404" s="3">
        <f>VLOOKUP(A404,'BalanceSheet 15-8-19'!$A$11:$CS$476,92,FALSE)</f>
        <v>0</v>
      </c>
      <c r="CO404" s="3">
        <f>VLOOKUP(A404,'BalanceSheet 15-8-19'!$A$11:$CS$476,93,FALSE)</f>
        <v>0</v>
      </c>
      <c r="CP404" s="3">
        <f>VLOOKUP(A404,'BalanceSheet 15-8-19'!$A$11:$CS$476,94,FALSE)</f>
        <v>0</v>
      </c>
      <c r="CQ404" s="3">
        <f>VLOOKUP(A404,'BalanceSheet 15-8-19'!$A$11:$CS$476,95,FALSE)</f>
        <v>0</v>
      </c>
      <c r="CR404" s="3">
        <f>VLOOKUP(A404,'BalanceSheet 15-8-19'!$A$11:$CS$476,96,FALSE)</f>
        <v>0</v>
      </c>
      <c r="CS404" s="3">
        <f t="shared" si="42"/>
        <v>0</v>
      </c>
      <c r="CU404" s="19">
        <f>CS404-('BalanceSheet 15-8-19'!CS404-'BalanceSheet 15-8-19'!CV404-'BalanceSheet 15-8-19'!CW404)</f>
        <v>0</v>
      </c>
      <c r="CW404" s="132">
        <f t="shared" si="43"/>
        <v>0</v>
      </c>
      <c r="CZ404" s="148">
        <f>HLOOKUP(A404,CJE!$I$5:$TV$2054,2050, FALSE)</f>
        <v>0</v>
      </c>
      <c r="DB404" s="148">
        <f t="shared" si="40"/>
        <v>0</v>
      </c>
    </row>
    <row r="405" spans="1:10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4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U405" s="19">
        <f>CS405-('BalanceSheet 15-8-19'!CS405-'BalanceSheet 15-8-19'!CV405-'BalanceSheet 15-8-19'!CW405)</f>
        <v>0</v>
      </c>
      <c r="CW405" s="132">
        <f t="shared" si="43"/>
        <v>0</v>
      </c>
      <c r="CZ405" s="148"/>
      <c r="DB405" s="148">
        <f t="shared" si="40"/>
        <v>0</v>
      </c>
    </row>
    <row r="406" spans="1:106" x14ac:dyDescent="0.2">
      <c r="A406" s="3" t="str">
        <f>'BalanceSheet 15-8-19'!A406</f>
        <v>600-106 - Tax Payable</v>
      </c>
      <c r="B406" s="10">
        <f>VLOOKUP(A406,'BalanceSheet 15-8-19'!$A$11:$CN$476,2,FALSE)</f>
        <v>0</v>
      </c>
      <c r="C406" s="10">
        <f>VLOOKUP(A406,'BalanceSheet 15-8-19'!$A$11:$CN$476,3,FALSE)</f>
        <v>0</v>
      </c>
      <c r="D406" s="10">
        <f>VLOOKUP(A406,'BalanceSheet 15-8-19'!$A$11:$CN$476,4,FALSE)</f>
        <v>0</v>
      </c>
      <c r="E406" s="10">
        <f>VLOOKUP(A406,'BalanceSheet 15-8-19'!$A$11:$CN$476,5,FALSE)</f>
        <v>0</v>
      </c>
      <c r="F406" s="10">
        <f>VLOOKUP(A406,'BalanceSheet 15-8-19'!$A$11:$CN$476,6,FALSE)</f>
        <v>0</v>
      </c>
      <c r="G406" s="10">
        <f>VLOOKUP(A406,'BalanceSheet 15-8-19'!$A$11:$CN$476,7,FALSE)</f>
        <v>0</v>
      </c>
      <c r="H406" s="10">
        <f>VLOOKUP(A406,'BalanceSheet 15-8-19'!$A$11:$CN$476,8,FALSE)</f>
        <v>0</v>
      </c>
      <c r="I406" s="10">
        <f>VLOOKUP(A406,'BalanceSheet 15-8-19'!$A$11:$CN$476,9,FALSE)</f>
        <v>0</v>
      </c>
      <c r="J406" s="10"/>
      <c r="K406" s="10">
        <f>VLOOKUP(A406,'BalanceSheet 15-8-19'!$A$11:$CN$476,11,FALSE)</f>
        <v>0</v>
      </c>
      <c r="L406" s="10">
        <f>VLOOKUP(A406,'BalanceSheet 15-8-19'!$A$11:$CN$476,12,FALSE)</f>
        <v>0</v>
      </c>
      <c r="M406" s="10">
        <f>VLOOKUP(A406,'BalanceSheet 15-8-19'!$A$11:$CN$476,13,FALSE)</f>
        <v>0</v>
      </c>
      <c r="N406" s="10">
        <f>VLOOKUP(A406,'BalanceSheet 15-8-19'!$A$11:$CN$476,14,FALSE)</f>
        <v>0</v>
      </c>
      <c r="O406" s="10">
        <f>VLOOKUP(A406,'BalanceSheet 15-8-19'!$A$11:$CN$476,15,FALSE)</f>
        <v>0</v>
      </c>
      <c r="P406" s="10">
        <f>VLOOKUP(A406,'BalanceSheet 15-8-19'!$A$11:$CN$476,16,FALSE)</f>
        <v>0</v>
      </c>
      <c r="Q406" s="10">
        <f>VLOOKUP(A406,'BalanceSheet 15-8-19'!$A$11:$CN$476,17,FALSE)</f>
        <v>0</v>
      </c>
      <c r="R406" s="10">
        <f>VLOOKUP(A406,'BalanceSheet 15-8-19'!$A$11:$CN$476,18,FALSE)</f>
        <v>0</v>
      </c>
      <c r="S406" s="10">
        <f>VLOOKUP(A406,'BalanceSheet 15-8-19'!$A$11:$CN$476,19,FALSE)</f>
        <v>0</v>
      </c>
      <c r="T406" s="10">
        <f>VLOOKUP(A406,'BalanceSheet 15-8-19'!$A$11:$CN$476,20,FALSE)</f>
        <v>0</v>
      </c>
      <c r="U406" s="10">
        <f>VLOOKUP(A406,'BalanceSheet 15-8-19'!$A$11:$CN$476,21,FALSE)</f>
        <v>0</v>
      </c>
      <c r="V406" s="10">
        <f>VLOOKUP(A406,'BalanceSheet 15-8-19'!$A$11:$CN$476,22,FALSE)</f>
        <v>0</v>
      </c>
      <c r="W406" s="10">
        <f>VLOOKUP(A406,'BalanceSheet 15-8-19'!$A$11:$CN$476,23,FALSE)</f>
        <v>0</v>
      </c>
      <c r="X406" s="10">
        <f>VLOOKUP(A406,'BalanceSheet 15-8-19'!$A$11:$CN$476,24,FALSE)</f>
        <v>0</v>
      </c>
      <c r="Y406" s="10">
        <f>VLOOKUP(A406,'BalanceSheet 15-8-19'!$A$11:$CN$476,25,FALSE)</f>
        <v>0</v>
      </c>
      <c r="Z406" s="10">
        <f>VLOOKUP(A406,'BalanceSheet 15-8-19'!$A$11:$CN$476,26,FALSE)</f>
        <v>0</v>
      </c>
      <c r="AA406" s="10">
        <f>VLOOKUP(A406,'BalanceSheet 15-8-19'!$A$11:$CN$476,27,FALSE)</f>
        <v>0</v>
      </c>
      <c r="AB406" s="10">
        <f>VLOOKUP(A406,'BalanceSheet 15-8-19'!$A$11:$CN$476,28,FALSE)</f>
        <v>0</v>
      </c>
      <c r="AC406" s="10">
        <f>VLOOKUP(A406,'BalanceSheet 15-8-19'!$A$11:$CN$476,29,FALSE)</f>
        <v>0</v>
      </c>
      <c r="AD406" s="10">
        <f>VLOOKUP(A406,'BalanceSheet 15-8-19'!$A$11:$CN$476,30,FALSE)</f>
        <v>0</v>
      </c>
      <c r="AE406" s="10">
        <f>VLOOKUP(A406,'BalanceSheet 15-8-19'!$A$11:$CN$476,31,FALSE)</f>
        <v>0</v>
      </c>
      <c r="AF406" s="10">
        <f>VLOOKUP(A406,'BalanceSheet 15-8-19'!$A$11:$CN$476,32,FALSE)</f>
        <v>0</v>
      </c>
      <c r="AG406" s="10">
        <f>VLOOKUP(A406,'BalanceSheet 15-8-19'!$A$11:$CN$476,33,FALSE)</f>
        <v>0</v>
      </c>
      <c r="AH406" s="10">
        <f>VLOOKUP(A406,'BalanceSheet 15-8-19'!$A$11:$CN$476,34,FALSE)</f>
        <v>0</v>
      </c>
      <c r="AI406" s="10">
        <f>VLOOKUP(A406,'BalanceSheet 15-8-19'!$A$11:$CN$476,35,FALSE)</f>
        <v>0</v>
      </c>
      <c r="AJ406" s="10">
        <f>VLOOKUP(A406,'BalanceSheet 15-8-19'!$A$11:$CN$476,36,FALSE)</f>
        <v>0</v>
      </c>
      <c r="AK406" s="10">
        <f>VLOOKUP(A406,'BalanceSheet 15-8-19'!$A$11:$CN$476,37,FALSE)</f>
        <v>0</v>
      </c>
      <c r="AL406" s="10">
        <f>VLOOKUP(A406,'BalanceSheet 15-8-19'!$A$11:$CN$476,38,FALSE)</f>
        <v>0</v>
      </c>
      <c r="AM406" s="10">
        <f>VLOOKUP(A406,'BalanceSheet 15-8-19'!$A$11:$CN$476,39,FALSE)</f>
        <v>0</v>
      </c>
      <c r="AN406" s="10">
        <f>VLOOKUP(A406,'BalanceSheet 15-8-19'!$A$11:$CN$476,40,FALSE)</f>
        <v>0</v>
      </c>
      <c r="AO406" s="10">
        <f>VLOOKUP(A406,'BalanceSheet 15-8-19'!$A$11:$CN$476,41,FALSE)</f>
        <v>0</v>
      </c>
      <c r="AP406" s="10">
        <f>VLOOKUP(A406,'BalanceSheet 15-8-19'!$A$11:$CN$476,42,FALSE)</f>
        <v>0</v>
      </c>
      <c r="AQ406" s="10">
        <f>VLOOKUP(A406,'BalanceSheet 15-8-19'!$A$11:$CN$476,43,FALSE)</f>
        <v>0</v>
      </c>
      <c r="AR406" s="10">
        <f>VLOOKUP(A406,'BalanceSheet 15-8-19'!$A$11:$CN$476,44,FALSE)</f>
        <v>0</v>
      </c>
      <c r="AS406" s="10">
        <f>VLOOKUP(A406,'BalanceSheet 15-8-19'!$A$11:$CN$476,45,FALSE)</f>
        <v>0</v>
      </c>
      <c r="AT406" s="10">
        <f>VLOOKUP(A406,'BalanceSheet 15-8-19'!$A$11:$CN$476,46,FALSE)</f>
        <v>0</v>
      </c>
      <c r="AU406" s="10">
        <f>VLOOKUP(A406,'BalanceSheet 15-8-19'!$A$11:$CN$476,47,FALSE)</f>
        <v>0</v>
      </c>
      <c r="AV406" s="10">
        <f>VLOOKUP(A406,'BalanceSheet 15-8-19'!$A$11:$CN$476,48,FALSE)</f>
        <v>0</v>
      </c>
      <c r="AW406" s="10">
        <f>VLOOKUP(A406,'BalanceSheet 15-8-19'!$A$11:$CN$476,49,FALSE)</f>
        <v>0</v>
      </c>
      <c r="AX406" s="10">
        <f>VLOOKUP(A406,'BalanceSheet 15-8-19'!$A$11:$CN$476,50,FALSE)</f>
        <v>0</v>
      </c>
      <c r="AY406" s="10">
        <f>VLOOKUP(A406,'BalanceSheet 15-8-19'!$A$11:$CN$476,51,FALSE)</f>
        <v>0</v>
      </c>
      <c r="AZ406" s="10">
        <f>VLOOKUP(A406,'BalanceSheet 15-8-19'!$A$11:$CN$476,52,FALSE)</f>
        <v>0</v>
      </c>
      <c r="BA406" s="10">
        <f>VLOOKUP(A406,'BalanceSheet 15-8-19'!$A$11:$CN$476,53,FALSE)</f>
        <v>0</v>
      </c>
      <c r="BB406" s="10">
        <f>VLOOKUP(A406,'BalanceSheet 15-8-19'!$A$11:$CN$476,54,FALSE)</f>
        <v>0</v>
      </c>
      <c r="BC406" s="10">
        <f>VLOOKUP(A406,'BalanceSheet 15-8-19'!$A$11:$CN$476,55,FALSE)</f>
        <v>0</v>
      </c>
      <c r="BD406" s="10">
        <f>VLOOKUP(A406,'BalanceSheet 15-8-19'!$A$11:$CN$476,56,FALSE)</f>
        <v>0</v>
      </c>
      <c r="BE406" s="10">
        <f>VLOOKUP(A406,'BalanceSheet 15-8-19'!$A$11:$CN$476,57,FALSE)</f>
        <v>0</v>
      </c>
      <c r="BF406" s="10">
        <f>VLOOKUP(A406,'BalanceSheet 15-8-19'!$A$11:$CN$476,58,FALSE)</f>
        <v>0</v>
      </c>
      <c r="BG406" s="102">
        <f>VLOOKUP(A406,'BalanceSheet 15-8-19'!$A$11:$CN$476,59,FALSE)</f>
        <v>0</v>
      </c>
      <c r="BH406" s="10">
        <f>VLOOKUP(A406,'BalanceSheet 15-8-19'!$A$11:$CN$476,60,FALSE)</f>
        <v>0</v>
      </c>
      <c r="BI406" s="10">
        <f>VLOOKUP(A406,'BalanceSheet 15-8-19'!$A$11:$CN$476,61,FALSE)</f>
        <v>0</v>
      </c>
      <c r="BJ406" s="10">
        <f>VLOOKUP(A406,'BalanceSheet 15-8-19'!$A$11:$CN$476,62,FALSE)</f>
        <v>0</v>
      </c>
      <c r="BK406" s="10"/>
      <c r="BL406" s="10">
        <f>VLOOKUP(A406,'BalanceSheet 15-8-19'!$A$11:$CN$476,64,FALSE)</f>
        <v>0</v>
      </c>
      <c r="BM406" s="10">
        <f>VLOOKUP(A406,'BalanceSheet 15-8-19'!$A$11:$CN$476,65,FALSE)</f>
        <v>0</v>
      </c>
      <c r="BN406" s="10">
        <f>VLOOKUP(A406,'BalanceSheet 15-8-19'!$A$11:$CN$476,66,FALSE)</f>
        <v>0</v>
      </c>
      <c r="BO406" s="10">
        <f>VLOOKUP(A406,'BalanceSheet 15-8-19'!$A$11:$CN$476,67,FALSE)</f>
        <v>0</v>
      </c>
      <c r="BP406" s="10">
        <f>VLOOKUP(A406,'BalanceSheet 15-8-19'!$A$11:$CN$476,68,FALSE)</f>
        <v>0</v>
      </c>
      <c r="BQ406" s="10">
        <f>VLOOKUP(A406,'BalanceSheet 15-8-19'!$A$11:$CN$476,69,FALSE)</f>
        <v>0</v>
      </c>
      <c r="BR406" s="10">
        <f>VLOOKUP(A406,'BalanceSheet 15-8-19'!$A$11:$CN$476,70,FALSE)</f>
        <v>0</v>
      </c>
      <c r="BS406" s="10">
        <f>VLOOKUP(A406,'BalanceSheet 15-8-19'!$A$11:$CN$476,71,FALSE)</f>
        <v>0</v>
      </c>
      <c r="BT406" s="10">
        <f>VLOOKUP(A406,'BalanceSheet 15-8-19'!$A$11:$CN$476,72,FALSE)</f>
        <v>0</v>
      </c>
      <c r="BU406" s="10">
        <f>VLOOKUP(A406,'BalanceSheet 15-8-19'!$A$11:$CN$476,73,FALSE)</f>
        <v>0</v>
      </c>
      <c r="BV406" s="10">
        <f>VLOOKUP(A406,'BalanceSheet 15-8-19'!$A$11:$CN$476,74,FALSE)</f>
        <v>0</v>
      </c>
      <c r="BW406" s="10">
        <f>VLOOKUP(A406,'BalanceSheet 15-8-19'!$A$11:$CN$476,75,FALSE)</f>
        <v>0</v>
      </c>
      <c r="BX406" s="10">
        <f>VLOOKUP(A406,'BalanceSheet 15-8-19'!$A$11:$CN$476,76,FALSE)</f>
        <v>0</v>
      </c>
      <c r="BY406" s="10">
        <f>VLOOKUP(A406,'BalanceSheet 15-8-19'!$A$11:$CN$476,77,FALSE)</f>
        <v>0</v>
      </c>
      <c r="BZ406" s="10">
        <f>VLOOKUP(A406,'BalanceSheet 15-8-19'!$A$11:$CN$476,78,FALSE)</f>
        <v>0</v>
      </c>
      <c r="CA406" s="10">
        <f>VLOOKUP(A406,'BalanceSheet 15-8-19'!$A$11:$CN$476,79,FALSE)</f>
        <v>0</v>
      </c>
      <c r="CB406" s="10">
        <f>VLOOKUP(A406,'BalanceSheet 15-8-19'!$A$11:$CN$476,80,FALSE)</f>
        <v>0</v>
      </c>
      <c r="CC406" s="10">
        <f>VLOOKUP(A406,'BalanceSheet 15-8-19'!$A$11:$CN$476,81,FALSE)</f>
        <v>0</v>
      </c>
      <c r="CD406" s="10">
        <f>VLOOKUP(A406,'BalanceSheet 15-8-19'!$A$11:$CN$476,82,FALSE)</f>
        <v>0</v>
      </c>
      <c r="CE406" s="10">
        <f>VLOOKUP(A406,'BalanceSheet 15-8-19'!$A$11:$CN$476,83,FALSE)</f>
        <v>0</v>
      </c>
      <c r="CF406" s="10">
        <f>VLOOKUP(A406,'BalanceSheet 15-8-19'!$A$11:$CN$476,84,FALSE)</f>
        <v>0</v>
      </c>
      <c r="CG406" s="10">
        <f>VLOOKUP(A406,'BalanceSheet 15-8-19'!$A$11:$CN$476,85,FALSE)</f>
        <v>0</v>
      </c>
      <c r="CH406" s="10">
        <f>VLOOKUP(A406,'BalanceSheet 15-8-19'!$A$11:$CN$476,86,FALSE)</f>
        <v>0</v>
      </c>
      <c r="CI406" s="10">
        <f>VLOOKUP(A406,'BalanceSheet 15-8-19'!$A$11:$CN$476,87,FALSE)</f>
        <v>0</v>
      </c>
      <c r="CJ406" s="10">
        <f>VLOOKUP(A406,'BalanceSheet 15-8-19'!$A$11:$CN$476,88,FALSE)</f>
        <v>0</v>
      </c>
      <c r="CK406" s="10">
        <f>VLOOKUP(A406,'BalanceSheet 15-8-19'!$A$11:$CN$476,89,FALSE)</f>
        <v>0</v>
      </c>
      <c r="CL406" s="10">
        <f>VLOOKUP(A406,'BalanceSheet 15-8-19'!$A$11:$CN$476,90,FALSE)</f>
        <v>0</v>
      </c>
      <c r="CM406" s="10">
        <f>VLOOKUP(A406,'BalanceSheet 15-8-19'!$A$11:$CN$476,91,FALSE)</f>
        <v>0</v>
      </c>
      <c r="CN406" s="10">
        <f>VLOOKUP(A406,'BalanceSheet 15-8-19'!$A$11:$CS$476,92,FALSE)</f>
        <v>0</v>
      </c>
      <c r="CO406" s="10">
        <f>VLOOKUP(A406,'BalanceSheet 15-8-19'!$A$11:$CS$476,93,FALSE)</f>
        <v>0</v>
      </c>
      <c r="CP406" s="10">
        <f>VLOOKUP(A406,'BalanceSheet 15-8-19'!$A$11:$CS$476,94,FALSE)</f>
        <v>0</v>
      </c>
      <c r="CQ406" s="10">
        <f>VLOOKUP(A406,'BalanceSheet 15-8-19'!$A$11:$CS$476,95,FALSE)</f>
        <v>0</v>
      </c>
      <c r="CR406" s="10">
        <f>VLOOKUP(A406,'BalanceSheet 15-8-19'!$A$11:$CS$476,96,FALSE)</f>
        <v>0</v>
      </c>
      <c r="CS406" s="10">
        <f t="shared" si="42"/>
        <v>0</v>
      </c>
      <c r="CU406" s="19">
        <f>CS406-('BalanceSheet 15-8-19'!CS406-'BalanceSheet 15-8-19'!CV406-'BalanceSheet 15-8-19'!CW406)</f>
        <v>0</v>
      </c>
      <c r="CW406" s="132">
        <f t="shared" si="43"/>
        <v>0</v>
      </c>
      <c r="CZ406" s="148">
        <f>HLOOKUP(A406,CJE!$I$5:$TV$2054,2050, FALSE)</f>
        <v>0</v>
      </c>
      <c r="DB406" s="148">
        <f t="shared" si="40"/>
        <v>0</v>
      </c>
    </row>
    <row r="407" spans="1:106" x14ac:dyDescent="0.2">
      <c r="A407" s="3" t="str">
        <f>'BalanceSheet 15-8-19'!A407</f>
        <v>600-106-01 - Sales Tax / Output GST</v>
      </c>
      <c r="B407" s="10">
        <f>VLOOKUP(A407,'BalanceSheet 15-8-19'!$A$11:$CN$476,2,FALSE)</f>
        <v>0</v>
      </c>
      <c r="C407" s="10">
        <f>VLOOKUP(A407,'BalanceSheet 15-8-19'!$A$11:$CN$476,3,FALSE)</f>
        <v>0</v>
      </c>
      <c r="D407" s="10">
        <f>VLOOKUP(A407,'BalanceSheet 15-8-19'!$A$11:$CN$476,4,FALSE)</f>
        <v>0</v>
      </c>
      <c r="E407" s="10">
        <f>VLOOKUP(A407,'BalanceSheet 15-8-19'!$A$11:$CN$476,5,FALSE)</f>
        <v>0</v>
      </c>
      <c r="F407" s="10">
        <f>VLOOKUP(A407,'BalanceSheet 15-8-19'!$A$11:$CN$476,6,FALSE)</f>
        <v>0</v>
      </c>
      <c r="G407" s="10">
        <f>VLOOKUP(A407,'BalanceSheet 15-8-19'!$A$11:$CN$476,7,FALSE)</f>
        <v>0</v>
      </c>
      <c r="H407" s="10">
        <f>VLOOKUP(A407,'BalanceSheet 15-8-19'!$A$11:$CN$476,8,FALSE)</f>
        <v>0</v>
      </c>
      <c r="I407" s="10">
        <f>VLOOKUP(A407,'BalanceSheet 15-8-19'!$A$11:$CN$476,9,FALSE)</f>
        <v>0</v>
      </c>
      <c r="J407" s="10"/>
      <c r="K407" s="10">
        <f>VLOOKUP(A407,'BalanceSheet 15-8-19'!$A$11:$CN$476,11,FALSE)</f>
        <v>0</v>
      </c>
      <c r="L407" s="10">
        <f>VLOOKUP(A407,'BalanceSheet 15-8-19'!$A$11:$CN$476,12,FALSE)</f>
        <v>0</v>
      </c>
      <c r="M407" s="10">
        <f>VLOOKUP(A407,'BalanceSheet 15-8-19'!$A$11:$CN$476,13,FALSE)</f>
        <v>0</v>
      </c>
      <c r="N407" s="10">
        <f>VLOOKUP(A407,'BalanceSheet 15-8-19'!$A$11:$CN$476,14,FALSE)</f>
        <v>0</v>
      </c>
      <c r="O407" s="10">
        <f>VLOOKUP(A407,'BalanceSheet 15-8-19'!$A$11:$CN$476,15,FALSE)</f>
        <v>0</v>
      </c>
      <c r="P407" s="10">
        <f>VLOOKUP(A407,'BalanceSheet 15-8-19'!$A$11:$CN$476,16,FALSE)</f>
        <v>0</v>
      </c>
      <c r="Q407" s="10">
        <f>VLOOKUP(A407,'BalanceSheet 15-8-19'!$A$11:$CN$476,17,FALSE)</f>
        <v>0</v>
      </c>
      <c r="R407" s="10">
        <f>VLOOKUP(A407,'BalanceSheet 15-8-19'!$A$11:$CN$476,18,FALSE)</f>
        <v>0</v>
      </c>
      <c r="S407" s="10">
        <f>VLOOKUP(A407,'BalanceSheet 15-8-19'!$A$11:$CN$476,19,FALSE)</f>
        <v>0</v>
      </c>
      <c r="T407" s="10">
        <f>VLOOKUP(A407,'BalanceSheet 15-8-19'!$A$11:$CN$476,20,FALSE)</f>
        <v>0</v>
      </c>
      <c r="U407" s="10">
        <f>VLOOKUP(A407,'BalanceSheet 15-8-19'!$A$11:$CN$476,21,FALSE)</f>
        <v>0</v>
      </c>
      <c r="V407" s="10">
        <f>VLOOKUP(A407,'BalanceSheet 15-8-19'!$A$11:$CN$476,22,FALSE)</f>
        <v>0</v>
      </c>
      <c r="W407" s="10">
        <f>VLOOKUP(A407,'BalanceSheet 15-8-19'!$A$11:$CN$476,23,FALSE)</f>
        <v>0</v>
      </c>
      <c r="X407" s="10">
        <f>VLOOKUP(A407,'BalanceSheet 15-8-19'!$A$11:$CN$476,24,FALSE)</f>
        <v>0</v>
      </c>
      <c r="Y407" s="10">
        <f>VLOOKUP(A407,'BalanceSheet 15-8-19'!$A$11:$CN$476,25,FALSE)</f>
        <v>0</v>
      </c>
      <c r="Z407" s="10">
        <f>VLOOKUP(A407,'BalanceSheet 15-8-19'!$A$11:$CN$476,26,FALSE)</f>
        <v>0</v>
      </c>
      <c r="AA407" s="10">
        <f>VLOOKUP(A407,'BalanceSheet 15-8-19'!$A$11:$CN$476,27,FALSE)</f>
        <v>0</v>
      </c>
      <c r="AB407" s="10">
        <f>VLOOKUP(A407,'BalanceSheet 15-8-19'!$A$11:$CN$476,28,FALSE)</f>
        <v>0</v>
      </c>
      <c r="AC407" s="10">
        <f>VLOOKUP(A407,'BalanceSheet 15-8-19'!$A$11:$CN$476,29,FALSE)</f>
        <v>0</v>
      </c>
      <c r="AD407" s="10">
        <f>VLOOKUP(A407,'BalanceSheet 15-8-19'!$A$11:$CN$476,30,FALSE)</f>
        <v>0</v>
      </c>
      <c r="AE407" s="10">
        <f>VLOOKUP(A407,'BalanceSheet 15-8-19'!$A$11:$CN$476,31,FALSE)</f>
        <v>0</v>
      </c>
      <c r="AF407" s="10">
        <f>VLOOKUP(A407,'BalanceSheet 15-8-19'!$A$11:$CN$476,32,FALSE)</f>
        <v>0</v>
      </c>
      <c r="AG407" s="10">
        <f>VLOOKUP(A407,'BalanceSheet 15-8-19'!$A$11:$CN$476,33,FALSE)</f>
        <v>0</v>
      </c>
      <c r="AH407" s="10">
        <f>VLOOKUP(A407,'BalanceSheet 15-8-19'!$A$11:$CN$476,34,FALSE)</f>
        <v>0</v>
      </c>
      <c r="AI407" s="10">
        <f>VLOOKUP(A407,'BalanceSheet 15-8-19'!$A$11:$CN$476,35,FALSE)</f>
        <v>0</v>
      </c>
      <c r="AJ407" s="10">
        <f>VLOOKUP(A407,'BalanceSheet 15-8-19'!$A$11:$CN$476,36,FALSE)</f>
        <v>0</v>
      </c>
      <c r="AK407" s="10">
        <f>VLOOKUP(A407,'BalanceSheet 15-8-19'!$A$11:$CN$476,37,FALSE)</f>
        <v>0</v>
      </c>
      <c r="AL407" s="10">
        <f>VLOOKUP(A407,'BalanceSheet 15-8-19'!$A$11:$CN$476,38,FALSE)</f>
        <v>0</v>
      </c>
      <c r="AM407" s="10">
        <f>VLOOKUP(A407,'BalanceSheet 15-8-19'!$A$11:$CN$476,39,FALSE)</f>
        <v>0</v>
      </c>
      <c r="AN407" s="10">
        <f>VLOOKUP(A407,'BalanceSheet 15-8-19'!$A$11:$CN$476,40,FALSE)</f>
        <v>0</v>
      </c>
      <c r="AO407" s="10">
        <f>VLOOKUP(A407,'BalanceSheet 15-8-19'!$A$11:$CN$476,41,FALSE)</f>
        <v>0</v>
      </c>
      <c r="AP407" s="10">
        <f>VLOOKUP(A407,'BalanceSheet 15-8-19'!$A$11:$CN$476,42,FALSE)</f>
        <v>0</v>
      </c>
      <c r="AQ407" s="10">
        <f>VLOOKUP(A407,'BalanceSheet 15-8-19'!$A$11:$CN$476,43,FALSE)</f>
        <v>0</v>
      </c>
      <c r="AR407" s="10">
        <f>VLOOKUP(A407,'BalanceSheet 15-8-19'!$A$11:$CN$476,44,FALSE)</f>
        <v>0</v>
      </c>
      <c r="AS407" s="10">
        <f>VLOOKUP(A407,'BalanceSheet 15-8-19'!$A$11:$CN$476,45,FALSE)</f>
        <v>0</v>
      </c>
      <c r="AT407" s="10">
        <f>VLOOKUP(A407,'BalanceSheet 15-8-19'!$A$11:$CN$476,46,FALSE)</f>
        <v>0</v>
      </c>
      <c r="AU407" s="10">
        <f>VLOOKUP(A407,'BalanceSheet 15-8-19'!$A$11:$CN$476,47,FALSE)</f>
        <v>0</v>
      </c>
      <c r="AV407" s="10">
        <f>VLOOKUP(A407,'BalanceSheet 15-8-19'!$A$11:$CN$476,48,FALSE)</f>
        <v>0</v>
      </c>
      <c r="AW407" s="10">
        <f>VLOOKUP(A407,'BalanceSheet 15-8-19'!$A$11:$CN$476,49,FALSE)</f>
        <v>0</v>
      </c>
      <c r="AX407" s="10">
        <f>VLOOKUP(A407,'BalanceSheet 15-8-19'!$A$11:$CN$476,50,FALSE)</f>
        <v>0</v>
      </c>
      <c r="AY407" s="10">
        <f>VLOOKUP(A407,'BalanceSheet 15-8-19'!$A$11:$CN$476,51,FALSE)</f>
        <v>0</v>
      </c>
      <c r="AZ407" s="10">
        <f>VLOOKUP(A407,'BalanceSheet 15-8-19'!$A$11:$CN$476,52,FALSE)</f>
        <v>0</v>
      </c>
      <c r="BA407" s="10">
        <f>VLOOKUP(A407,'BalanceSheet 15-8-19'!$A$11:$CN$476,53,FALSE)</f>
        <v>0</v>
      </c>
      <c r="BB407" s="10">
        <f>VLOOKUP(A407,'BalanceSheet 15-8-19'!$A$11:$CN$476,54,FALSE)</f>
        <v>0</v>
      </c>
      <c r="BC407" s="10">
        <f>VLOOKUP(A407,'BalanceSheet 15-8-19'!$A$11:$CN$476,55,FALSE)</f>
        <v>0</v>
      </c>
      <c r="BD407" s="10">
        <f>VLOOKUP(A407,'BalanceSheet 15-8-19'!$A$11:$CN$476,56,FALSE)</f>
        <v>0</v>
      </c>
      <c r="BE407" s="10">
        <f>VLOOKUP(A407,'BalanceSheet 15-8-19'!$A$11:$CN$476,57,FALSE)</f>
        <v>0</v>
      </c>
      <c r="BF407" s="10">
        <f>VLOOKUP(A407,'BalanceSheet 15-8-19'!$A$11:$CN$476,58,FALSE)</f>
        <v>0</v>
      </c>
      <c r="BG407" s="102">
        <f>VLOOKUP(A407,'BalanceSheet 15-8-19'!$A$11:$CN$476,59,FALSE)</f>
        <v>0</v>
      </c>
      <c r="BH407" s="10">
        <f>VLOOKUP(A407,'BalanceSheet 15-8-19'!$A$11:$CN$476,60,FALSE)</f>
        <v>0</v>
      </c>
      <c r="BI407" s="10">
        <f>VLOOKUP(A407,'BalanceSheet 15-8-19'!$A$11:$CN$476,61,FALSE)</f>
        <v>0</v>
      </c>
      <c r="BJ407" s="10">
        <f>VLOOKUP(A407,'BalanceSheet 15-8-19'!$A$11:$CN$476,62,FALSE)</f>
        <v>0</v>
      </c>
      <c r="BK407" s="10"/>
      <c r="BL407" s="10">
        <f>VLOOKUP(A407,'BalanceSheet 15-8-19'!$A$11:$CN$476,64,FALSE)</f>
        <v>0</v>
      </c>
      <c r="BM407" s="10">
        <f>VLOOKUP(A407,'BalanceSheet 15-8-19'!$A$11:$CN$476,65,FALSE)</f>
        <v>0</v>
      </c>
      <c r="BN407" s="10">
        <f>VLOOKUP(A407,'BalanceSheet 15-8-19'!$A$11:$CN$476,66,FALSE)</f>
        <v>0</v>
      </c>
      <c r="BO407" s="10">
        <f>VLOOKUP(A407,'BalanceSheet 15-8-19'!$A$11:$CN$476,67,FALSE)</f>
        <v>0</v>
      </c>
      <c r="BP407" s="10">
        <f>VLOOKUP(A407,'BalanceSheet 15-8-19'!$A$11:$CN$476,68,FALSE)</f>
        <v>0</v>
      </c>
      <c r="BQ407" s="10">
        <f>VLOOKUP(A407,'BalanceSheet 15-8-19'!$A$11:$CN$476,69,FALSE)</f>
        <v>0</v>
      </c>
      <c r="BR407" s="10">
        <f>VLOOKUP(A407,'BalanceSheet 15-8-19'!$A$11:$CN$476,70,FALSE)</f>
        <v>0</v>
      </c>
      <c r="BS407" s="10">
        <f>VLOOKUP(A407,'BalanceSheet 15-8-19'!$A$11:$CN$476,71,FALSE)</f>
        <v>0</v>
      </c>
      <c r="BT407" s="10">
        <f>VLOOKUP(A407,'BalanceSheet 15-8-19'!$A$11:$CN$476,72,FALSE)</f>
        <v>0</v>
      </c>
      <c r="BU407" s="10">
        <f>VLOOKUP(A407,'BalanceSheet 15-8-19'!$A$11:$CN$476,73,FALSE)</f>
        <v>0</v>
      </c>
      <c r="BV407" s="10">
        <f>VLOOKUP(A407,'BalanceSheet 15-8-19'!$A$11:$CN$476,74,FALSE)</f>
        <v>0</v>
      </c>
      <c r="BW407" s="10">
        <f>VLOOKUP(A407,'BalanceSheet 15-8-19'!$A$11:$CN$476,75,FALSE)</f>
        <v>0</v>
      </c>
      <c r="BX407" s="10">
        <f>VLOOKUP(A407,'BalanceSheet 15-8-19'!$A$11:$CN$476,76,FALSE)</f>
        <v>0</v>
      </c>
      <c r="BY407" s="10">
        <f>VLOOKUP(A407,'BalanceSheet 15-8-19'!$A$11:$CN$476,77,FALSE)</f>
        <v>0</v>
      </c>
      <c r="BZ407" s="10">
        <f>VLOOKUP(A407,'BalanceSheet 15-8-19'!$A$11:$CN$476,78,FALSE)</f>
        <v>0</v>
      </c>
      <c r="CA407" s="10">
        <f>VLOOKUP(A407,'BalanceSheet 15-8-19'!$A$11:$CN$476,79,FALSE)</f>
        <v>0</v>
      </c>
      <c r="CB407" s="10">
        <f>VLOOKUP(A407,'BalanceSheet 15-8-19'!$A$11:$CN$476,80,FALSE)</f>
        <v>0</v>
      </c>
      <c r="CC407" s="10">
        <f>VLOOKUP(A407,'BalanceSheet 15-8-19'!$A$11:$CN$476,81,FALSE)</f>
        <v>0</v>
      </c>
      <c r="CD407" s="10">
        <f>VLOOKUP(A407,'BalanceSheet 15-8-19'!$A$11:$CN$476,82,FALSE)</f>
        <v>0</v>
      </c>
      <c r="CE407" s="10">
        <f>VLOOKUP(A407,'BalanceSheet 15-8-19'!$A$11:$CN$476,83,FALSE)</f>
        <v>0</v>
      </c>
      <c r="CF407" s="10">
        <f>VLOOKUP(A407,'BalanceSheet 15-8-19'!$A$11:$CN$476,84,FALSE)</f>
        <v>0</v>
      </c>
      <c r="CG407" s="10">
        <f>VLOOKUP(A407,'BalanceSheet 15-8-19'!$A$11:$CN$476,85,FALSE)</f>
        <v>0</v>
      </c>
      <c r="CH407" s="10">
        <f>VLOOKUP(A407,'BalanceSheet 15-8-19'!$A$11:$CN$476,86,FALSE)</f>
        <v>0</v>
      </c>
      <c r="CI407" s="10">
        <f>VLOOKUP(A407,'BalanceSheet 15-8-19'!$A$11:$CN$476,87,FALSE)</f>
        <v>0</v>
      </c>
      <c r="CJ407" s="10">
        <f>VLOOKUP(A407,'BalanceSheet 15-8-19'!$A$11:$CN$476,88,FALSE)</f>
        <v>0</v>
      </c>
      <c r="CK407" s="10">
        <f>VLOOKUP(A407,'BalanceSheet 15-8-19'!$A$11:$CN$476,89,FALSE)</f>
        <v>0</v>
      </c>
      <c r="CL407" s="10">
        <f>VLOOKUP(A407,'BalanceSheet 15-8-19'!$A$11:$CN$476,90,FALSE)</f>
        <v>0</v>
      </c>
      <c r="CM407" s="10">
        <f>VLOOKUP(A407,'BalanceSheet 15-8-19'!$A$11:$CN$476,91,FALSE)</f>
        <v>0</v>
      </c>
      <c r="CN407" s="10">
        <f>VLOOKUP(A407,'BalanceSheet 15-8-19'!$A$11:$CS$476,92,FALSE)</f>
        <v>0</v>
      </c>
      <c r="CO407" s="10">
        <f>VLOOKUP(A407,'BalanceSheet 15-8-19'!$A$11:$CS$476,93,FALSE)</f>
        <v>0</v>
      </c>
      <c r="CP407" s="10">
        <f>VLOOKUP(A407,'BalanceSheet 15-8-19'!$A$11:$CS$476,94,FALSE)</f>
        <v>0</v>
      </c>
      <c r="CQ407" s="10">
        <f>VLOOKUP(A407,'BalanceSheet 15-8-19'!$A$11:$CS$476,95,FALSE)</f>
        <v>0</v>
      </c>
      <c r="CR407" s="10">
        <f>VLOOKUP(A407,'BalanceSheet 15-8-19'!$A$11:$CS$476,96,FALSE)</f>
        <v>0</v>
      </c>
      <c r="CS407" s="10">
        <f t="shared" si="42"/>
        <v>0</v>
      </c>
      <c r="CU407" s="19">
        <f>CS407-('BalanceSheet 15-8-19'!CS407-'BalanceSheet 15-8-19'!CV407-'BalanceSheet 15-8-19'!CW407)</f>
        <v>0</v>
      </c>
      <c r="CW407" s="132">
        <f t="shared" si="43"/>
        <v>0</v>
      </c>
      <c r="CZ407" s="148">
        <f>HLOOKUP(A407,CJE!$I$5:$TV$2054,2050, FALSE)</f>
        <v>0</v>
      </c>
      <c r="DB407" s="148">
        <f t="shared" si="40"/>
        <v>0</v>
      </c>
    </row>
    <row r="408" spans="1:106" x14ac:dyDescent="0.2">
      <c r="A408" s="12" t="str">
        <f>'BalanceSheet 15-8-19'!A408</f>
        <v>600-106-03 - Income Tax Payable</v>
      </c>
      <c r="B408" s="10">
        <f>VLOOKUP(A408,'BalanceSheet 15-8-19'!$A$11:$CN$476,2,FALSE)</f>
        <v>0</v>
      </c>
      <c r="C408" s="10">
        <f>VLOOKUP(A408,'BalanceSheet 15-8-19'!$A$11:$CN$476,3,FALSE)</f>
        <v>0</v>
      </c>
      <c r="D408" s="10">
        <f>VLOOKUP(A408,'BalanceSheet 15-8-19'!$A$11:$CN$476,4,FALSE)</f>
        <v>0</v>
      </c>
      <c r="E408" s="10">
        <f>VLOOKUP(A408,'BalanceSheet 15-8-19'!$A$11:$CN$476,5,FALSE)</f>
        <v>0</v>
      </c>
      <c r="F408" s="10">
        <f>VLOOKUP(A408,'BalanceSheet 15-8-19'!$A$11:$CN$476,6,FALSE)</f>
        <v>0</v>
      </c>
      <c r="G408" s="10">
        <f>VLOOKUP(A408,'BalanceSheet 15-8-19'!$A$11:$CN$476,7,FALSE)</f>
        <v>0</v>
      </c>
      <c r="H408" s="10">
        <f>VLOOKUP(A408,'BalanceSheet 15-8-19'!$A$11:$CN$476,8,FALSE)</f>
        <v>0</v>
      </c>
      <c r="I408" s="10">
        <f>VLOOKUP(A408,'BalanceSheet 15-8-19'!$A$11:$CN$476,9,FALSE)</f>
        <v>0</v>
      </c>
      <c r="J408" s="10"/>
      <c r="K408" s="10">
        <f>VLOOKUP(A408,'BalanceSheet 15-8-19'!$A$11:$CN$476,11,FALSE)</f>
        <v>0</v>
      </c>
      <c r="L408" s="10">
        <f>VLOOKUP(A408,'BalanceSheet 15-8-19'!$A$11:$CN$476,12,FALSE)</f>
        <v>0</v>
      </c>
      <c r="M408" s="10">
        <f>VLOOKUP(A408,'BalanceSheet 15-8-19'!$A$11:$CN$476,13,FALSE)</f>
        <v>0</v>
      </c>
      <c r="N408" s="10">
        <f>VLOOKUP(A408,'BalanceSheet 15-8-19'!$A$11:$CN$476,14,FALSE)</f>
        <v>0</v>
      </c>
      <c r="O408" s="10">
        <f>VLOOKUP(A408,'BalanceSheet 15-8-19'!$A$11:$CN$476,15,FALSE)</f>
        <v>0</v>
      </c>
      <c r="P408" s="10">
        <f>VLOOKUP(A408,'BalanceSheet 15-8-19'!$A$11:$CN$476,16,FALSE)</f>
        <v>0</v>
      </c>
      <c r="Q408" s="10">
        <f>VLOOKUP(A408,'BalanceSheet 15-8-19'!$A$11:$CN$476,17,FALSE)</f>
        <v>0</v>
      </c>
      <c r="R408" s="10">
        <f>VLOOKUP(A408,'BalanceSheet 15-8-19'!$A$11:$CN$476,18,FALSE)</f>
        <v>0</v>
      </c>
      <c r="S408" s="10">
        <f>VLOOKUP(A408,'BalanceSheet 15-8-19'!$A$11:$CN$476,19,FALSE)</f>
        <v>0</v>
      </c>
      <c r="T408" s="10">
        <f>VLOOKUP(A408,'BalanceSheet 15-8-19'!$A$11:$CN$476,20,FALSE)</f>
        <v>0</v>
      </c>
      <c r="U408" s="10">
        <f>VLOOKUP(A408,'BalanceSheet 15-8-19'!$A$11:$CN$476,21,FALSE)</f>
        <v>0</v>
      </c>
      <c r="V408" s="10">
        <f>VLOOKUP(A408,'BalanceSheet 15-8-19'!$A$11:$CN$476,22,FALSE)</f>
        <v>0</v>
      </c>
      <c r="W408" s="10">
        <f>VLOOKUP(A408,'BalanceSheet 15-8-19'!$A$11:$CN$476,23,FALSE)</f>
        <v>0</v>
      </c>
      <c r="X408" s="10">
        <f>VLOOKUP(A408,'BalanceSheet 15-8-19'!$A$11:$CN$476,24,FALSE)</f>
        <v>0</v>
      </c>
      <c r="Y408" s="10">
        <f>VLOOKUP(A408,'BalanceSheet 15-8-19'!$A$11:$CN$476,25,FALSE)</f>
        <v>0</v>
      </c>
      <c r="Z408" s="10">
        <f>VLOOKUP(A408,'BalanceSheet 15-8-19'!$A$11:$CN$476,26,FALSE)</f>
        <v>0</v>
      </c>
      <c r="AA408" s="10">
        <f>VLOOKUP(A408,'BalanceSheet 15-8-19'!$A$11:$CN$476,27,FALSE)</f>
        <v>0</v>
      </c>
      <c r="AB408" s="10">
        <f>VLOOKUP(A408,'BalanceSheet 15-8-19'!$A$11:$CN$476,28,FALSE)</f>
        <v>0</v>
      </c>
      <c r="AC408" s="10">
        <f>VLOOKUP(A408,'BalanceSheet 15-8-19'!$A$11:$CN$476,29,FALSE)</f>
        <v>0</v>
      </c>
      <c r="AD408" s="10">
        <f>VLOOKUP(A408,'BalanceSheet 15-8-19'!$A$11:$CN$476,30,FALSE)</f>
        <v>0</v>
      </c>
      <c r="AE408" s="10">
        <f>VLOOKUP(A408,'BalanceSheet 15-8-19'!$A$11:$CN$476,31,FALSE)</f>
        <v>0</v>
      </c>
      <c r="AF408" s="10">
        <f>VLOOKUP(A408,'BalanceSheet 15-8-19'!$A$11:$CN$476,32,FALSE)</f>
        <v>0</v>
      </c>
      <c r="AG408" s="10">
        <f>VLOOKUP(A408,'BalanceSheet 15-8-19'!$A$11:$CN$476,33,FALSE)</f>
        <v>0</v>
      </c>
      <c r="AH408" s="10">
        <f>VLOOKUP(A408,'BalanceSheet 15-8-19'!$A$11:$CN$476,34,FALSE)</f>
        <v>0</v>
      </c>
      <c r="AI408" s="10">
        <f>VLOOKUP(A408,'BalanceSheet 15-8-19'!$A$11:$CN$476,35,FALSE)</f>
        <v>0</v>
      </c>
      <c r="AJ408" s="10">
        <f>VLOOKUP(A408,'BalanceSheet 15-8-19'!$A$11:$CN$476,36,FALSE)</f>
        <v>0</v>
      </c>
      <c r="AK408" s="10">
        <f>VLOOKUP(A408,'BalanceSheet 15-8-19'!$A$11:$CN$476,37,FALSE)</f>
        <v>0</v>
      </c>
      <c r="AL408" s="10">
        <f>VLOOKUP(A408,'BalanceSheet 15-8-19'!$A$11:$CN$476,38,FALSE)</f>
        <v>0</v>
      </c>
      <c r="AM408" s="10">
        <f>VLOOKUP(A408,'BalanceSheet 15-8-19'!$A$11:$CN$476,39,FALSE)</f>
        <v>0</v>
      </c>
      <c r="AN408" s="10">
        <f>VLOOKUP(A408,'BalanceSheet 15-8-19'!$A$11:$CN$476,40,FALSE)</f>
        <v>0</v>
      </c>
      <c r="AO408" s="10">
        <f>VLOOKUP(A408,'BalanceSheet 15-8-19'!$A$11:$CN$476,41,FALSE)</f>
        <v>0</v>
      </c>
      <c r="AP408" s="10">
        <f>VLOOKUP(A408,'BalanceSheet 15-8-19'!$A$11:$CN$476,42,FALSE)</f>
        <v>0</v>
      </c>
      <c r="AQ408" s="10">
        <f>VLOOKUP(A408,'BalanceSheet 15-8-19'!$A$11:$CN$476,43,FALSE)</f>
        <v>0</v>
      </c>
      <c r="AR408" s="10">
        <f>VLOOKUP(A408,'BalanceSheet 15-8-19'!$A$11:$CN$476,44,FALSE)</f>
        <v>0</v>
      </c>
      <c r="AS408" s="10">
        <f>VLOOKUP(A408,'BalanceSheet 15-8-19'!$A$11:$CN$476,45,FALSE)</f>
        <v>0</v>
      </c>
      <c r="AT408" s="10">
        <f>VLOOKUP(A408,'BalanceSheet 15-8-19'!$A$11:$CN$476,46,FALSE)</f>
        <v>0</v>
      </c>
      <c r="AU408" s="10">
        <f>VLOOKUP(A408,'BalanceSheet 15-8-19'!$A$11:$CN$476,47,FALSE)</f>
        <v>0</v>
      </c>
      <c r="AV408" s="10">
        <f>VLOOKUP(A408,'BalanceSheet 15-8-19'!$A$11:$CN$476,48,FALSE)</f>
        <v>0</v>
      </c>
      <c r="AW408" s="10">
        <f>VLOOKUP(A408,'BalanceSheet 15-8-19'!$A$11:$CN$476,49,FALSE)</f>
        <v>0</v>
      </c>
      <c r="AX408" s="10">
        <f>VLOOKUP(A408,'BalanceSheet 15-8-19'!$A$11:$CN$476,50,FALSE)</f>
        <v>0</v>
      </c>
      <c r="AY408" s="10">
        <f>VLOOKUP(A408,'BalanceSheet 15-8-19'!$A$11:$CN$476,51,FALSE)</f>
        <v>0</v>
      </c>
      <c r="AZ408" s="10">
        <f>VLOOKUP(A408,'BalanceSheet 15-8-19'!$A$11:$CN$476,52,FALSE)</f>
        <v>0</v>
      </c>
      <c r="BA408" s="10">
        <f>VLOOKUP(A408,'BalanceSheet 15-8-19'!$A$11:$CN$476,53,FALSE)</f>
        <v>0</v>
      </c>
      <c r="BB408" s="10">
        <f>VLOOKUP(A408,'BalanceSheet 15-8-19'!$A$11:$CN$476,54,FALSE)</f>
        <v>0</v>
      </c>
      <c r="BC408" s="10">
        <f>VLOOKUP(A408,'BalanceSheet 15-8-19'!$A$11:$CN$476,55,FALSE)</f>
        <v>0</v>
      </c>
      <c r="BD408" s="10">
        <f>VLOOKUP(A408,'BalanceSheet 15-8-19'!$A$11:$CN$476,56,FALSE)</f>
        <v>0</v>
      </c>
      <c r="BE408" s="10">
        <f>VLOOKUP(A408,'BalanceSheet 15-8-19'!$A$11:$CN$476,57,FALSE)</f>
        <v>0</v>
      </c>
      <c r="BF408" s="10">
        <f>VLOOKUP(A408,'BalanceSheet 15-8-19'!$A$11:$CN$476,58,FALSE)</f>
        <v>0</v>
      </c>
      <c r="BG408" s="11">
        <f>VLOOKUP(A408,'BalanceSheet 15-8-19'!$A$11:$CN$476,59,FALSE)</f>
        <v>0</v>
      </c>
      <c r="BH408" s="10">
        <f>VLOOKUP(A408,'BalanceSheet 15-8-19'!$A$11:$CN$476,60,FALSE)</f>
        <v>0</v>
      </c>
      <c r="BI408" s="10">
        <f>VLOOKUP(A408,'BalanceSheet 15-8-19'!$A$11:$CN$476,61,FALSE)</f>
        <v>0</v>
      </c>
      <c r="BJ408" s="10">
        <f>VLOOKUP(A408,'BalanceSheet 15-8-19'!$A$11:$CN$476,62,FALSE)</f>
        <v>0</v>
      </c>
      <c r="BK408" s="10"/>
      <c r="BL408" s="10">
        <f>VLOOKUP(A408,'BalanceSheet 15-8-19'!$A$11:$CN$476,64,FALSE)</f>
        <v>0</v>
      </c>
      <c r="BM408" s="10">
        <f>VLOOKUP(A408,'BalanceSheet 15-8-19'!$A$11:$CN$476,65,FALSE)</f>
        <v>0</v>
      </c>
      <c r="BN408" s="10">
        <f>VLOOKUP(A408,'BalanceSheet 15-8-19'!$A$11:$CN$476,66,FALSE)</f>
        <v>0</v>
      </c>
      <c r="BO408" s="10">
        <f>VLOOKUP(A408,'BalanceSheet 15-8-19'!$A$11:$CN$476,67,FALSE)</f>
        <v>0</v>
      </c>
      <c r="BP408" s="10">
        <f>VLOOKUP(A408,'BalanceSheet 15-8-19'!$A$11:$CN$476,68,FALSE)</f>
        <v>0</v>
      </c>
      <c r="BQ408" s="10">
        <f>VLOOKUP(A408,'BalanceSheet 15-8-19'!$A$11:$CN$476,69,FALSE)</f>
        <v>0</v>
      </c>
      <c r="BR408" s="10">
        <f>VLOOKUP(A408,'BalanceSheet 15-8-19'!$A$11:$CN$476,70,FALSE)</f>
        <v>0</v>
      </c>
      <c r="BS408" s="10">
        <f>VLOOKUP(A408,'BalanceSheet 15-8-19'!$A$11:$CN$476,71,FALSE)</f>
        <v>0</v>
      </c>
      <c r="BT408" s="10">
        <f>VLOOKUP(A408,'BalanceSheet 15-8-19'!$A$11:$CN$476,72,FALSE)</f>
        <v>0</v>
      </c>
      <c r="BU408" s="10">
        <f>VLOOKUP(A408,'BalanceSheet 15-8-19'!$A$11:$CN$476,73,FALSE)</f>
        <v>0</v>
      </c>
      <c r="BV408" s="10">
        <f>VLOOKUP(A408,'BalanceSheet 15-8-19'!$A$11:$CN$476,74,FALSE)</f>
        <v>0</v>
      </c>
      <c r="BW408" s="10">
        <f>VLOOKUP(A408,'BalanceSheet 15-8-19'!$A$11:$CN$476,75,FALSE)</f>
        <v>0</v>
      </c>
      <c r="BX408" s="10">
        <f>VLOOKUP(A408,'BalanceSheet 15-8-19'!$A$11:$CN$476,76,FALSE)</f>
        <v>0</v>
      </c>
      <c r="BY408" s="10">
        <f>VLOOKUP(A408,'BalanceSheet 15-8-19'!$A$11:$CN$476,77,FALSE)</f>
        <v>0</v>
      </c>
      <c r="BZ408" s="10">
        <f>VLOOKUP(A408,'BalanceSheet 15-8-19'!$A$11:$CN$476,78,FALSE)</f>
        <v>0</v>
      </c>
      <c r="CA408" s="10">
        <f>VLOOKUP(A408,'BalanceSheet 15-8-19'!$A$11:$CN$476,79,FALSE)</f>
        <v>0</v>
      </c>
      <c r="CB408" s="10">
        <f>VLOOKUP(A408,'BalanceSheet 15-8-19'!$A$11:$CN$476,80,FALSE)</f>
        <v>0</v>
      </c>
      <c r="CC408" s="10">
        <f>VLOOKUP(A408,'BalanceSheet 15-8-19'!$A$11:$CN$476,81,FALSE)</f>
        <v>0</v>
      </c>
      <c r="CD408" s="10">
        <f>VLOOKUP(A408,'BalanceSheet 15-8-19'!$A$11:$CN$476,82,FALSE)</f>
        <v>0</v>
      </c>
      <c r="CE408" s="10">
        <f>VLOOKUP(A408,'BalanceSheet 15-8-19'!$A$11:$CN$476,83,FALSE)</f>
        <v>0</v>
      </c>
      <c r="CF408" s="10">
        <f>VLOOKUP(A408,'BalanceSheet 15-8-19'!$A$11:$CN$476,84,FALSE)</f>
        <v>0</v>
      </c>
      <c r="CG408" s="10">
        <f>VLOOKUP(A408,'BalanceSheet 15-8-19'!$A$11:$CN$476,85,FALSE)</f>
        <v>0</v>
      </c>
      <c r="CH408" s="10">
        <f>VLOOKUP(A408,'BalanceSheet 15-8-19'!$A$11:$CN$476,86,FALSE)</f>
        <v>0</v>
      </c>
      <c r="CI408" s="10">
        <f>VLOOKUP(A408,'BalanceSheet 15-8-19'!$A$11:$CN$476,87,FALSE)</f>
        <v>0</v>
      </c>
      <c r="CJ408" s="10">
        <f>VLOOKUP(A408,'BalanceSheet 15-8-19'!$A$11:$CN$476,88,FALSE)</f>
        <v>0</v>
      </c>
      <c r="CK408" s="10">
        <f>VLOOKUP(A408,'BalanceSheet 15-8-19'!$A$11:$CN$476,89,FALSE)</f>
        <v>0</v>
      </c>
      <c r="CL408" s="10">
        <f>VLOOKUP(A408,'BalanceSheet 15-8-19'!$A$11:$CN$476,90,FALSE)</f>
        <v>0</v>
      </c>
      <c r="CM408" s="10">
        <f>VLOOKUP(A408,'BalanceSheet 15-8-19'!$A$11:$CN$476,91,FALSE)</f>
        <v>0</v>
      </c>
      <c r="CN408" s="10">
        <f>VLOOKUP(A408,'BalanceSheet 15-8-19'!$A$11:$CS$476,92,FALSE)</f>
        <v>0</v>
      </c>
      <c r="CO408" s="10">
        <f>VLOOKUP(A408,'BalanceSheet 15-8-19'!$A$11:$CS$476,93,FALSE)</f>
        <v>0</v>
      </c>
      <c r="CP408" s="10">
        <f>VLOOKUP(A408,'BalanceSheet 15-8-19'!$A$11:$CS$476,94,FALSE)</f>
        <v>0</v>
      </c>
      <c r="CQ408" s="10">
        <f>VLOOKUP(A408,'BalanceSheet 15-8-19'!$A$11:$CS$476,95,FALSE)</f>
        <v>0</v>
      </c>
      <c r="CR408" s="10">
        <f>VLOOKUP(A408,'BalanceSheet 15-8-19'!$A$11:$CS$476,96,FALSE)</f>
        <v>0</v>
      </c>
      <c r="CS408" s="10">
        <f t="shared" si="42"/>
        <v>0</v>
      </c>
      <c r="CU408" s="19">
        <f>CS408-('BalanceSheet 15-8-19'!CS408-'BalanceSheet 15-8-19'!CV408-'BalanceSheet 15-8-19'!CW408)</f>
        <v>0</v>
      </c>
      <c r="CW408" s="132">
        <f t="shared" si="43"/>
        <v>0</v>
      </c>
      <c r="CZ408" s="148">
        <f>HLOOKUP(A408,CJE!$I$5:$TV$2054,2050, FALSE)</f>
        <v>0</v>
      </c>
      <c r="DB408" s="148">
        <f t="shared" si="40"/>
        <v>0</v>
      </c>
    </row>
    <row r="409" spans="1:106" x14ac:dyDescent="0.2">
      <c r="A409" s="3" t="str">
        <f>'BalanceSheet 15-8-19'!A409</f>
        <v>600-106-04 - VAT payable (expense)</v>
      </c>
      <c r="B409" s="10">
        <f>VLOOKUP(A409,'BalanceSheet 15-8-19'!$A$11:$CN$476,2,FALSE)</f>
        <v>0</v>
      </c>
      <c r="C409" s="10">
        <f>VLOOKUP(A409,'BalanceSheet 15-8-19'!$A$11:$CN$476,3,FALSE)</f>
        <v>0</v>
      </c>
      <c r="D409" s="10">
        <f>VLOOKUP(A409,'BalanceSheet 15-8-19'!$A$11:$CN$476,4,FALSE)</f>
        <v>0</v>
      </c>
      <c r="E409" s="10">
        <f>VLOOKUP(A409,'BalanceSheet 15-8-19'!$A$11:$CN$476,5,FALSE)</f>
        <v>0</v>
      </c>
      <c r="F409" s="10">
        <f>VLOOKUP(A409,'BalanceSheet 15-8-19'!$A$11:$CN$476,6,FALSE)</f>
        <v>-24.24081</v>
      </c>
      <c r="G409" s="10">
        <f>VLOOKUP(A409,'BalanceSheet 15-8-19'!$A$11:$CN$476,7,FALSE)</f>
        <v>-24.24081</v>
      </c>
      <c r="H409" s="10">
        <f>VLOOKUP(A409,'BalanceSheet 15-8-19'!$A$11:$CN$476,8,FALSE)</f>
        <v>-24.24081</v>
      </c>
      <c r="I409" s="10">
        <f>VLOOKUP(A409,'BalanceSheet 15-8-19'!$A$11:$CN$476,9,FALSE)</f>
        <v>-24.24081</v>
      </c>
      <c r="J409" s="10"/>
      <c r="K409" s="10">
        <f>VLOOKUP(A409,'BalanceSheet 15-8-19'!$A$11:$CN$476,11,FALSE)</f>
        <v>-24.24081</v>
      </c>
      <c r="L409" s="10">
        <f>VLOOKUP(A409,'BalanceSheet 15-8-19'!$A$11:$CN$476,12,FALSE)</f>
        <v>-24.24081</v>
      </c>
      <c r="M409" s="10">
        <f>VLOOKUP(A409,'BalanceSheet 15-8-19'!$A$11:$CN$476,13,FALSE)</f>
        <v>-24.24081</v>
      </c>
      <c r="N409" s="10">
        <f>VLOOKUP(A409,'BalanceSheet 15-8-19'!$A$11:$CN$476,14,FALSE)</f>
        <v>-24.24081</v>
      </c>
      <c r="O409" s="10">
        <f>VLOOKUP(A409,'BalanceSheet 15-8-19'!$A$11:$CN$476,15,FALSE)</f>
        <v>-24.24081</v>
      </c>
      <c r="P409" s="10">
        <f>VLOOKUP(A409,'BalanceSheet 15-8-19'!$A$11:$CN$476,16,FALSE)</f>
        <v>-24.24081</v>
      </c>
      <c r="Q409" s="10">
        <f>VLOOKUP(A409,'BalanceSheet 15-8-19'!$A$11:$CN$476,17,FALSE)</f>
        <v>-24.24081</v>
      </c>
      <c r="R409" s="10">
        <f>VLOOKUP(A409,'BalanceSheet 15-8-19'!$A$11:$CN$476,18,FALSE)</f>
        <v>-24.24081</v>
      </c>
      <c r="S409" s="10">
        <f>VLOOKUP(A409,'BalanceSheet 15-8-19'!$A$11:$CN$476,19,FALSE)</f>
        <v>-24.24081</v>
      </c>
      <c r="T409" s="10">
        <f>VLOOKUP(A409,'BalanceSheet 15-8-19'!$A$11:$CN$476,20,FALSE)</f>
        <v>-24.24081</v>
      </c>
      <c r="U409" s="10">
        <f>VLOOKUP(A409,'BalanceSheet 15-8-19'!$A$11:$CN$476,21,FALSE)</f>
        <v>-24.24081</v>
      </c>
      <c r="V409" s="10">
        <f>VLOOKUP(A409,'BalanceSheet 15-8-19'!$A$11:$CN$476,22,FALSE)</f>
        <v>-24.24081</v>
      </c>
      <c r="W409" s="10">
        <f>VLOOKUP(A409,'BalanceSheet 15-8-19'!$A$11:$CN$476,23,FALSE)</f>
        <v>-24.24081</v>
      </c>
      <c r="X409" s="10">
        <f>VLOOKUP(A409,'BalanceSheet 15-8-19'!$A$11:$CN$476,24,FALSE)</f>
        <v>-24.24081</v>
      </c>
      <c r="Y409" s="10">
        <f>VLOOKUP(A409,'BalanceSheet 15-8-19'!$A$11:$CN$476,25,FALSE)</f>
        <v>-24.24081</v>
      </c>
      <c r="Z409" s="10">
        <f>VLOOKUP(A409,'BalanceSheet 15-8-19'!$A$11:$CN$476,26,FALSE)</f>
        <v>-24.24081</v>
      </c>
      <c r="AA409" s="10">
        <f>VLOOKUP(A409,'BalanceSheet 15-8-19'!$A$11:$CN$476,27,FALSE)</f>
        <v>-24.24081</v>
      </c>
      <c r="AB409" s="10">
        <f>VLOOKUP(A409,'BalanceSheet 15-8-19'!$A$11:$CN$476,28,FALSE)</f>
        <v>-24.24081</v>
      </c>
      <c r="AC409" s="10">
        <f>VLOOKUP(A409,'BalanceSheet 15-8-19'!$A$11:$CN$476,29,FALSE)</f>
        <v>-24.24081</v>
      </c>
      <c r="AD409" s="10">
        <f>VLOOKUP(A409,'BalanceSheet 15-8-19'!$A$11:$CN$476,30,FALSE)</f>
        <v>-24.24081</v>
      </c>
      <c r="AE409" s="10">
        <f>VLOOKUP(A409,'BalanceSheet 15-8-19'!$A$11:$CN$476,31,FALSE)</f>
        <v>-24.24081</v>
      </c>
      <c r="AF409" s="10">
        <f>VLOOKUP(A409,'BalanceSheet 15-8-19'!$A$11:$CN$476,32,FALSE)</f>
        <v>-24.24081</v>
      </c>
      <c r="AG409" s="10">
        <f>VLOOKUP(A409,'BalanceSheet 15-8-19'!$A$11:$CN$476,33,FALSE)</f>
        <v>-24.24081</v>
      </c>
      <c r="AH409" s="10">
        <f>VLOOKUP(A409,'BalanceSheet 15-8-19'!$A$11:$CN$476,34,FALSE)</f>
        <v>-24.24081</v>
      </c>
      <c r="AI409" s="10">
        <f>VLOOKUP(A409,'BalanceSheet 15-8-19'!$A$11:$CN$476,35,FALSE)</f>
        <v>-24.24081</v>
      </c>
      <c r="AJ409" s="10">
        <f>VLOOKUP(A409,'BalanceSheet 15-8-19'!$A$11:$CN$476,36,FALSE)</f>
        <v>-24.24081</v>
      </c>
      <c r="AK409" s="10">
        <f>VLOOKUP(A409,'BalanceSheet 15-8-19'!$A$11:$CN$476,37,FALSE)</f>
        <v>-24.24081</v>
      </c>
      <c r="AL409" s="10">
        <f>VLOOKUP(A409,'BalanceSheet 15-8-19'!$A$11:$CN$476,38,FALSE)</f>
        <v>-24.24081</v>
      </c>
      <c r="AM409" s="10">
        <f>VLOOKUP(A409,'BalanceSheet 15-8-19'!$A$11:$CN$476,39,FALSE)</f>
        <v>-24.24081</v>
      </c>
      <c r="AN409" s="10">
        <f>VLOOKUP(A409,'BalanceSheet 15-8-19'!$A$11:$CN$476,40,FALSE)</f>
        <v>-24.24081</v>
      </c>
      <c r="AO409" s="10">
        <f>VLOOKUP(A409,'BalanceSheet 15-8-19'!$A$11:$CN$476,41,FALSE)</f>
        <v>-24.24081</v>
      </c>
      <c r="AP409" s="10">
        <f>VLOOKUP(A409,'BalanceSheet 15-8-19'!$A$11:$CN$476,42,FALSE)</f>
        <v>-24.24081</v>
      </c>
      <c r="AQ409" s="10">
        <f>VLOOKUP(A409,'BalanceSheet 15-8-19'!$A$11:$CN$476,43,FALSE)</f>
        <v>-24.24081</v>
      </c>
      <c r="AR409" s="10">
        <f>VLOOKUP(A409,'BalanceSheet 15-8-19'!$A$11:$CN$476,44,FALSE)</f>
        <v>-24.24081</v>
      </c>
      <c r="AS409" s="10">
        <f>VLOOKUP(A409,'BalanceSheet 15-8-19'!$A$11:$CN$476,45,FALSE)</f>
        <v>-24.24081</v>
      </c>
      <c r="AT409" s="10">
        <f>VLOOKUP(A409,'BalanceSheet 15-8-19'!$A$11:$CN$476,46,FALSE)</f>
        <v>-24.24081</v>
      </c>
      <c r="AU409" s="10">
        <f>VLOOKUP(A409,'BalanceSheet 15-8-19'!$A$11:$CN$476,47,FALSE)</f>
        <v>-24.24081</v>
      </c>
      <c r="AV409" s="10">
        <f>VLOOKUP(A409,'BalanceSheet 15-8-19'!$A$11:$CN$476,48,FALSE)</f>
        <v>-24.24081</v>
      </c>
      <c r="AW409" s="10">
        <f>VLOOKUP(A409,'BalanceSheet 15-8-19'!$A$11:$CN$476,49,FALSE)</f>
        <v>-24.24081</v>
      </c>
      <c r="AX409" s="10">
        <f>VLOOKUP(A409,'BalanceSheet 15-8-19'!$A$11:$CN$476,50,FALSE)</f>
        <v>-24.24081</v>
      </c>
      <c r="AY409" s="10">
        <f>VLOOKUP(A409,'BalanceSheet 15-8-19'!$A$11:$CN$476,51,FALSE)</f>
        <v>-24.24081</v>
      </c>
      <c r="AZ409" s="10">
        <f>VLOOKUP(A409,'BalanceSheet 15-8-19'!$A$11:$CN$476,52,FALSE)</f>
        <v>-24.24081</v>
      </c>
      <c r="BA409" s="10">
        <f>VLOOKUP(A409,'BalanceSheet 15-8-19'!$A$11:$CN$476,53,FALSE)</f>
        <v>-24.24081</v>
      </c>
      <c r="BB409" s="10">
        <f>VLOOKUP(A409,'BalanceSheet 15-8-19'!$A$11:$CN$476,54,FALSE)</f>
        <v>-24.24081</v>
      </c>
      <c r="BC409" s="10">
        <f>VLOOKUP(A409,'BalanceSheet 15-8-19'!$A$11:$CN$476,55,FALSE)</f>
        <v>-24.24081</v>
      </c>
      <c r="BD409" s="10">
        <f>VLOOKUP(A409,'BalanceSheet 15-8-19'!$A$11:$CN$476,56,FALSE)</f>
        <v>-24.24081</v>
      </c>
      <c r="BE409" s="10">
        <f>VLOOKUP(A409,'BalanceSheet 15-8-19'!$A$11:$CN$476,57,FALSE)</f>
        <v>-24.24081</v>
      </c>
      <c r="BF409" s="10">
        <f>VLOOKUP(A409,'BalanceSheet 15-8-19'!$A$11:$CN$476,58,FALSE)</f>
        <v>-24.24081</v>
      </c>
      <c r="BG409" s="11">
        <f>VLOOKUP(A409,'BalanceSheet 15-8-19'!$A$11:$CN$476,59,FALSE)</f>
        <v>-24.24081</v>
      </c>
      <c r="BH409" s="10">
        <f>VLOOKUP(A409,'BalanceSheet 15-8-19'!$A$11:$CN$476,60,FALSE)</f>
        <v>-24.24081</v>
      </c>
      <c r="BI409" s="10">
        <f>VLOOKUP(A409,'BalanceSheet 15-8-19'!$A$11:$CN$476,61,FALSE)</f>
        <v>-24.24081</v>
      </c>
      <c r="BJ409" s="10">
        <f>VLOOKUP(A409,'BalanceSheet 15-8-19'!$A$11:$CN$476,62,FALSE)</f>
        <v>-24.24081</v>
      </c>
      <c r="BK409" s="10"/>
      <c r="BL409" s="10">
        <f>VLOOKUP(A409,'BalanceSheet 15-8-19'!$A$11:$CN$476,64,FALSE)</f>
        <v>-24.24081</v>
      </c>
      <c r="BM409" s="10">
        <f>VLOOKUP(A409,'BalanceSheet 15-8-19'!$A$11:$CN$476,65,FALSE)</f>
        <v>-24.24081</v>
      </c>
      <c r="BN409" s="10">
        <f>VLOOKUP(A409,'BalanceSheet 15-8-19'!$A$11:$CN$476,66,FALSE)</f>
        <v>-24.24081</v>
      </c>
      <c r="BO409" s="10">
        <f>VLOOKUP(A409,'BalanceSheet 15-8-19'!$A$11:$CN$476,67,FALSE)</f>
        <v>-24.24081</v>
      </c>
      <c r="BP409" s="10">
        <f>VLOOKUP(A409,'BalanceSheet 15-8-19'!$A$11:$CN$476,68,FALSE)</f>
        <v>-24.24081</v>
      </c>
      <c r="BQ409" s="10">
        <f>VLOOKUP(A409,'BalanceSheet 15-8-19'!$A$11:$CN$476,69,FALSE)</f>
        <v>-24.24081</v>
      </c>
      <c r="BR409" s="10">
        <f>VLOOKUP(A409,'BalanceSheet 15-8-19'!$A$11:$CN$476,70,FALSE)</f>
        <v>-24.24081</v>
      </c>
      <c r="BS409" s="10">
        <f>VLOOKUP(A409,'BalanceSheet 15-8-19'!$A$11:$CN$476,71,FALSE)</f>
        <v>-24.24081</v>
      </c>
      <c r="BT409" s="10">
        <f>VLOOKUP(A409,'BalanceSheet 15-8-19'!$A$11:$CN$476,72,FALSE)</f>
        <v>-24.24081</v>
      </c>
      <c r="BU409" s="10">
        <f>VLOOKUP(A409,'BalanceSheet 15-8-19'!$A$11:$CN$476,73,FALSE)</f>
        <v>-24.24081</v>
      </c>
      <c r="BV409" s="10">
        <f>VLOOKUP(A409,'BalanceSheet 15-8-19'!$A$11:$CN$476,74,FALSE)</f>
        <v>-24.24081</v>
      </c>
      <c r="BW409" s="10">
        <f>VLOOKUP(A409,'BalanceSheet 15-8-19'!$A$11:$CN$476,75,FALSE)</f>
        <v>-24.24081</v>
      </c>
      <c r="BX409" s="10">
        <f>VLOOKUP(A409,'BalanceSheet 15-8-19'!$A$11:$CN$476,76,FALSE)</f>
        <v>-24.24081</v>
      </c>
      <c r="BY409" s="10">
        <f>VLOOKUP(A409,'BalanceSheet 15-8-19'!$A$11:$CN$476,77,FALSE)</f>
        <v>-24.24081</v>
      </c>
      <c r="BZ409" s="10">
        <f>VLOOKUP(A409,'BalanceSheet 15-8-19'!$A$11:$CN$476,78,FALSE)</f>
        <v>-24.24081</v>
      </c>
      <c r="CA409" s="10">
        <f>VLOOKUP(A409,'BalanceSheet 15-8-19'!$A$11:$CN$476,79,FALSE)</f>
        <v>-24.24081</v>
      </c>
      <c r="CB409" s="10">
        <f>VLOOKUP(A409,'BalanceSheet 15-8-19'!$A$11:$CN$476,80,FALSE)</f>
        <v>-24.24081</v>
      </c>
      <c r="CC409" s="10">
        <f>VLOOKUP(A409,'BalanceSheet 15-8-19'!$A$11:$CN$476,81,FALSE)</f>
        <v>-24.24081</v>
      </c>
      <c r="CD409" s="10">
        <f>VLOOKUP(A409,'BalanceSheet 15-8-19'!$A$11:$CN$476,82,FALSE)</f>
        <v>-24.24081</v>
      </c>
      <c r="CE409" s="10">
        <f>VLOOKUP(A409,'BalanceSheet 15-8-19'!$A$11:$CN$476,83,FALSE)</f>
        <v>-24.24081</v>
      </c>
      <c r="CF409" s="10">
        <f>VLOOKUP(A409,'BalanceSheet 15-8-19'!$A$11:$CN$476,84,FALSE)</f>
        <v>-24.24081</v>
      </c>
      <c r="CG409" s="10">
        <f>VLOOKUP(A409,'BalanceSheet 15-8-19'!$A$11:$CN$476,85,FALSE)</f>
        <v>-24.24081</v>
      </c>
      <c r="CH409" s="10">
        <f>VLOOKUP(A409,'BalanceSheet 15-8-19'!$A$11:$CN$476,86,FALSE)</f>
        <v>-24.24081</v>
      </c>
      <c r="CI409" s="10">
        <f>VLOOKUP(A409,'BalanceSheet 15-8-19'!$A$11:$CN$476,87,FALSE)</f>
        <v>-24.24081</v>
      </c>
      <c r="CJ409" s="10">
        <f>VLOOKUP(A409,'BalanceSheet 15-8-19'!$A$11:$CN$476,88,FALSE)</f>
        <v>-24.24081</v>
      </c>
      <c r="CK409" s="10">
        <f>VLOOKUP(A409,'BalanceSheet 15-8-19'!$A$11:$CN$476,89,FALSE)</f>
        <v>-24.24081</v>
      </c>
      <c r="CL409" s="10">
        <f>VLOOKUP(A409,'BalanceSheet 15-8-19'!$A$11:$CN$476,90,FALSE)</f>
        <v>-24.24081</v>
      </c>
      <c r="CM409" s="10">
        <f>VLOOKUP(A409,'BalanceSheet 15-8-19'!$A$11:$CN$476,91,FALSE)</f>
        <v>-24.24081</v>
      </c>
      <c r="CN409" s="10">
        <f>VLOOKUP(A409,'BalanceSheet 15-8-19'!$A$11:$CS$476,92,FALSE)</f>
        <v>-24.24081</v>
      </c>
      <c r="CO409" s="10">
        <f>VLOOKUP(A409,'BalanceSheet 15-8-19'!$A$11:$CS$476,93,FALSE)</f>
        <v>-24.24081</v>
      </c>
      <c r="CP409" s="10">
        <f>VLOOKUP(A409,'BalanceSheet 15-8-19'!$A$11:$CS$476,94,FALSE)</f>
        <v>-24.24081</v>
      </c>
      <c r="CQ409" s="10">
        <f>VLOOKUP(A409,'BalanceSheet 15-8-19'!$A$11:$CS$476,95,FALSE)</f>
        <v>-24.24081</v>
      </c>
      <c r="CR409" s="10">
        <f>VLOOKUP(A409,'BalanceSheet 15-8-19'!$A$11:$CS$476,96,FALSE)</f>
        <v>-24.24081</v>
      </c>
      <c r="CS409" s="10">
        <f t="shared" ref="CS409" si="46">SUM(B409:CR409)</f>
        <v>-2157.4320899999998</v>
      </c>
      <c r="CU409" s="19">
        <f>CS409-('BalanceSheet 15-8-19'!CS409-'BalanceSheet 15-8-19'!CV409-'BalanceSheet 15-8-19'!CW409)</f>
        <v>0</v>
      </c>
      <c r="CW409" s="132">
        <f t="shared" si="43"/>
        <v>-654.50187000000017</v>
      </c>
      <c r="CZ409" s="148">
        <f>HLOOKUP(A409,CJE!$I$5:$TV$2054,2050, FALSE)</f>
        <v>0</v>
      </c>
      <c r="DB409" s="148">
        <f t="shared" si="40"/>
        <v>-1502.9302200000004</v>
      </c>
    </row>
    <row r="410" spans="1:106" x14ac:dyDescent="0.2">
      <c r="A410" s="12" t="str">
        <f>'BalanceSheet 15-8-19'!A410</f>
        <v>600-106-05 - Advance Income Tax(AIT) Payable</v>
      </c>
      <c r="B410" s="10">
        <f>VLOOKUP(A410,'BalanceSheet 15-8-19'!$A$11:$CN$476,2,FALSE)</f>
        <v>0</v>
      </c>
      <c r="C410" s="10">
        <f>VLOOKUP(A410,'BalanceSheet 15-8-19'!$A$11:$CN$476,3,FALSE)</f>
        <v>0</v>
      </c>
      <c r="D410" s="10">
        <f>VLOOKUP(A410,'BalanceSheet 15-8-19'!$A$11:$CN$476,4,FALSE)</f>
        <v>0</v>
      </c>
      <c r="E410" s="10">
        <f>VLOOKUP(A410,'BalanceSheet 15-8-19'!$A$11:$CN$476,5,FALSE)</f>
        <v>0</v>
      </c>
      <c r="F410" s="10">
        <f>VLOOKUP(A410,'BalanceSheet 15-8-19'!$A$11:$CN$476,6,FALSE)</f>
        <v>-639.30662400000006</v>
      </c>
      <c r="G410" s="10">
        <f>VLOOKUP(A410,'BalanceSheet 15-8-19'!$A$11:$CN$476,7,FALSE)</f>
        <v>-639.30662400000006</v>
      </c>
      <c r="H410" s="10">
        <f>VLOOKUP(A410,'BalanceSheet 15-8-19'!$A$11:$CN$476,8,FALSE)</f>
        <v>-639.30662400000006</v>
      </c>
      <c r="I410" s="10">
        <f>VLOOKUP(A410,'BalanceSheet 15-8-19'!$A$11:$CN$476,9,FALSE)</f>
        <v>-639.30662400000006</v>
      </c>
      <c r="J410" s="10"/>
      <c r="K410" s="10">
        <f>VLOOKUP(A410,'BalanceSheet 15-8-19'!$A$11:$CN$476,11,FALSE)</f>
        <v>-639.30662400000006</v>
      </c>
      <c r="L410" s="10">
        <f>VLOOKUP(A410,'BalanceSheet 15-8-19'!$A$11:$CN$476,12,FALSE)</f>
        <v>-639.30662400000006</v>
      </c>
      <c r="M410" s="10">
        <f>VLOOKUP(A410,'BalanceSheet 15-8-19'!$A$11:$CN$476,13,FALSE)</f>
        <v>-639.30662400000006</v>
      </c>
      <c r="N410" s="10">
        <f>VLOOKUP(A410,'BalanceSheet 15-8-19'!$A$11:$CN$476,14,FALSE)</f>
        <v>-639.30662400000006</v>
      </c>
      <c r="O410" s="10">
        <f>VLOOKUP(A410,'BalanceSheet 15-8-19'!$A$11:$CN$476,15,FALSE)</f>
        <v>-639.30662400000006</v>
      </c>
      <c r="P410" s="10">
        <f>VLOOKUP(A410,'BalanceSheet 15-8-19'!$A$11:$CN$476,16,FALSE)</f>
        <v>-639.30662400000006</v>
      </c>
      <c r="Q410" s="10">
        <f>VLOOKUP(A410,'BalanceSheet 15-8-19'!$A$11:$CN$476,17,FALSE)</f>
        <v>-639.30662400000006</v>
      </c>
      <c r="R410" s="10">
        <f>VLOOKUP(A410,'BalanceSheet 15-8-19'!$A$11:$CN$476,18,FALSE)</f>
        <v>-639.30662400000006</v>
      </c>
      <c r="S410" s="10">
        <f>VLOOKUP(A410,'BalanceSheet 15-8-19'!$A$11:$CN$476,19,FALSE)</f>
        <v>-639.30662400000006</v>
      </c>
      <c r="T410" s="10">
        <f>VLOOKUP(A410,'BalanceSheet 15-8-19'!$A$11:$CN$476,20,FALSE)</f>
        <v>-639.30662400000006</v>
      </c>
      <c r="U410" s="10">
        <f>VLOOKUP(A410,'BalanceSheet 15-8-19'!$A$11:$CN$476,21,FALSE)</f>
        <v>-639.30662400000006</v>
      </c>
      <c r="V410" s="10">
        <f>VLOOKUP(A410,'BalanceSheet 15-8-19'!$A$11:$CN$476,22,FALSE)</f>
        <v>-639.30662400000006</v>
      </c>
      <c r="W410" s="10">
        <f>VLOOKUP(A410,'BalanceSheet 15-8-19'!$A$11:$CN$476,23,FALSE)</f>
        <v>-639.30662400000006</v>
      </c>
      <c r="X410" s="10">
        <f>VLOOKUP(A410,'BalanceSheet 15-8-19'!$A$11:$CN$476,24,FALSE)</f>
        <v>-639.30662400000006</v>
      </c>
      <c r="Y410" s="10">
        <f>VLOOKUP(A410,'BalanceSheet 15-8-19'!$A$11:$CN$476,25,FALSE)</f>
        <v>-639.30662400000006</v>
      </c>
      <c r="Z410" s="10">
        <f>VLOOKUP(A410,'BalanceSheet 15-8-19'!$A$11:$CN$476,26,FALSE)</f>
        <v>-639.30662400000006</v>
      </c>
      <c r="AA410" s="10">
        <f>VLOOKUP(A410,'BalanceSheet 15-8-19'!$A$11:$CN$476,27,FALSE)</f>
        <v>-639.30662400000006</v>
      </c>
      <c r="AB410" s="10">
        <f>VLOOKUP(A410,'BalanceSheet 15-8-19'!$A$11:$CN$476,28,FALSE)</f>
        <v>-639.30662400000006</v>
      </c>
      <c r="AC410" s="10">
        <f>VLOOKUP(A410,'BalanceSheet 15-8-19'!$A$11:$CN$476,29,FALSE)</f>
        <v>-639.30662400000006</v>
      </c>
      <c r="AD410" s="10">
        <f>VLOOKUP(A410,'BalanceSheet 15-8-19'!$A$11:$CN$476,30,FALSE)</f>
        <v>-639.30662400000006</v>
      </c>
      <c r="AE410" s="10">
        <f>VLOOKUP(A410,'BalanceSheet 15-8-19'!$A$11:$CN$476,31,FALSE)</f>
        <v>-639.30662400000006</v>
      </c>
      <c r="AF410" s="10">
        <f>VLOOKUP(A410,'BalanceSheet 15-8-19'!$A$11:$CN$476,32,FALSE)</f>
        <v>-639.30662400000006</v>
      </c>
      <c r="AG410" s="10">
        <f>VLOOKUP(A410,'BalanceSheet 15-8-19'!$A$11:$CN$476,33,FALSE)</f>
        <v>-639.30662400000006</v>
      </c>
      <c r="AH410" s="10">
        <f>VLOOKUP(A410,'BalanceSheet 15-8-19'!$A$11:$CN$476,34,FALSE)</f>
        <v>-639.30662400000006</v>
      </c>
      <c r="AI410" s="10">
        <f>VLOOKUP(A410,'BalanceSheet 15-8-19'!$A$11:$CN$476,35,FALSE)</f>
        <v>-639.30662400000006</v>
      </c>
      <c r="AJ410" s="10">
        <f>VLOOKUP(A410,'BalanceSheet 15-8-19'!$A$11:$CN$476,36,FALSE)</f>
        <v>-639.30662400000006</v>
      </c>
      <c r="AK410" s="10">
        <f>VLOOKUP(A410,'BalanceSheet 15-8-19'!$A$11:$CN$476,37,FALSE)</f>
        <v>-639.30662400000006</v>
      </c>
      <c r="AL410" s="10">
        <f>VLOOKUP(A410,'BalanceSheet 15-8-19'!$A$11:$CN$476,38,FALSE)</f>
        <v>-639.30662400000006</v>
      </c>
      <c r="AM410" s="10">
        <f>VLOOKUP(A410,'BalanceSheet 15-8-19'!$A$11:$CN$476,39,FALSE)</f>
        <v>-639.30662400000006</v>
      </c>
      <c r="AN410" s="10">
        <f>VLOOKUP(A410,'BalanceSheet 15-8-19'!$A$11:$CN$476,40,FALSE)</f>
        <v>-639.30662400000006</v>
      </c>
      <c r="AO410" s="10">
        <f>VLOOKUP(A410,'BalanceSheet 15-8-19'!$A$11:$CN$476,41,FALSE)</f>
        <v>-639.30662400000006</v>
      </c>
      <c r="AP410" s="10">
        <f>VLOOKUP(A410,'BalanceSheet 15-8-19'!$A$11:$CN$476,42,FALSE)</f>
        <v>-639.30662400000006</v>
      </c>
      <c r="AQ410" s="10">
        <f>VLOOKUP(A410,'BalanceSheet 15-8-19'!$A$11:$CN$476,43,FALSE)</f>
        <v>-639.30662400000006</v>
      </c>
      <c r="AR410" s="10">
        <f>VLOOKUP(A410,'BalanceSheet 15-8-19'!$A$11:$CN$476,44,FALSE)</f>
        <v>-639.30662400000006</v>
      </c>
      <c r="AS410" s="10">
        <f>VLOOKUP(A410,'BalanceSheet 15-8-19'!$A$11:$CN$476,45,FALSE)</f>
        <v>-639.30662400000006</v>
      </c>
      <c r="AT410" s="10">
        <f>VLOOKUP(A410,'BalanceSheet 15-8-19'!$A$11:$CN$476,46,FALSE)</f>
        <v>-639.30662400000006</v>
      </c>
      <c r="AU410" s="10">
        <f>VLOOKUP(A410,'BalanceSheet 15-8-19'!$A$11:$CN$476,47,FALSE)</f>
        <v>-639.30662400000006</v>
      </c>
      <c r="AV410" s="10">
        <f>VLOOKUP(A410,'BalanceSheet 15-8-19'!$A$11:$CN$476,48,FALSE)</f>
        <v>-639.30662400000006</v>
      </c>
      <c r="AW410" s="10">
        <f>VLOOKUP(A410,'BalanceSheet 15-8-19'!$A$11:$CN$476,49,FALSE)</f>
        <v>-639.30662400000006</v>
      </c>
      <c r="AX410" s="10">
        <f>VLOOKUP(A410,'BalanceSheet 15-8-19'!$A$11:$CN$476,50,FALSE)</f>
        <v>-639.30662400000006</v>
      </c>
      <c r="AY410" s="10">
        <f>VLOOKUP(A410,'BalanceSheet 15-8-19'!$A$11:$CN$476,51,FALSE)</f>
        <v>-639.30662400000006</v>
      </c>
      <c r="AZ410" s="10">
        <f>VLOOKUP(A410,'BalanceSheet 15-8-19'!$A$11:$CN$476,52,FALSE)</f>
        <v>-639.30662400000006</v>
      </c>
      <c r="BA410" s="10">
        <f>VLOOKUP(A410,'BalanceSheet 15-8-19'!$A$11:$CN$476,53,FALSE)</f>
        <v>-639.30662400000006</v>
      </c>
      <c r="BB410" s="10">
        <f>VLOOKUP(A410,'BalanceSheet 15-8-19'!$A$11:$CN$476,54,FALSE)</f>
        <v>-639.30662400000006</v>
      </c>
      <c r="BC410" s="10">
        <f>VLOOKUP(A410,'BalanceSheet 15-8-19'!$A$11:$CN$476,55,FALSE)</f>
        <v>-639.30662400000006</v>
      </c>
      <c r="BD410" s="10">
        <f>VLOOKUP(A410,'BalanceSheet 15-8-19'!$A$11:$CN$476,56,FALSE)</f>
        <v>-639.30662400000006</v>
      </c>
      <c r="BE410" s="10">
        <f>VLOOKUP(A410,'BalanceSheet 15-8-19'!$A$11:$CN$476,57,FALSE)</f>
        <v>-639.30662400000006</v>
      </c>
      <c r="BF410" s="10">
        <f>VLOOKUP(A410,'BalanceSheet 15-8-19'!$A$11:$CN$476,58,FALSE)</f>
        <v>-639.30662400000006</v>
      </c>
      <c r="BG410" s="11">
        <f>VLOOKUP(A410,'BalanceSheet 15-8-19'!$A$11:$CN$476,59,FALSE)</f>
        <v>-639.30662400000006</v>
      </c>
      <c r="BH410" s="10">
        <f>VLOOKUP(A410,'BalanceSheet 15-8-19'!$A$11:$CN$476,60,FALSE)</f>
        <v>-639.30662400000006</v>
      </c>
      <c r="BI410" s="10">
        <f>VLOOKUP(A410,'BalanceSheet 15-8-19'!$A$11:$CN$476,61,FALSE)</f>
        <v>-639.30662400000006</v>
      </c>
      <c r="BJ410" s="10">
        <f>VLOOKUP(A410,'BalanceSheet 15-8-19'!$A$11:$CN$476,62,FALSE)</f>
        <v>-639.30662400000006</v>
      </c>
      <c r="BK410" s="10"/>
      <c r="BL410" s="10">
        <f>VLOOKUP(A410,'BalanceSheet 15-8-19'!$A$11:$CN$476,64,FALSE)</f>
        <v>-639.30662400000006</v>
      </c>
      <c r="BM410" s="10">
        <f>VLOOKUP(A410,'BalanceSheet 15-8-19'!$A$11:$CN$476,65,FALSE)</f>
        <v>-639.30662400000006</v>
      </c>
      <c r="BN410" s="10">
        <f>VLOOKUP(A410,'BalanceSheet 15-8-19'!$A$11:$CN$476,66,FALSE)</f>
        <v>-639.30662400000006</v>
      </c>
      <c r="BO410" s="10">
        <f>VLOOKUP(A410,'BalanceSheet 15-8-19'!$A$11:$CN$476,67,FALSE)</f>
        <v>-639.30662400000006</v>
      </c>
      <c r="BP410" s="10">
        <f>VLOOKUP(A410,'BalanceSheet 15-8-19'!$A$11:$CN$476,68,FALSE)</f>
        <v>-639.30662400000006</v>
      </c>
      <c r="BQ410" s="10">
        <f>VLOOKUP(A410,'BalanceSheet 15-8-19'!$A$11:$CN$476,69,FALSE)</f>
        <v>-639.30662400000006</v>
      </c>
      <c r="BR410" s="10">
        <f>VLOOKUP(A410,'BalanceSheet 15-8-19'!$A$11:$CN$476,70,FALSE)</f>
        <v>-639.30662400000006</v>
      </c>
      <c r="BS410" s="10">
        <f>VLOOKUP(A410,'BalanceSheet 15-8-19'!$A$11:$CN$476,71,FALSE)</f>
        <v>-639.30662400000006</v>
      </c>
      <c r="BT410" s="10">
        <f>VLOOKUP(A410,'BalanceSheet 15-8-19'!$A$11:$CN$476,72,FALSE)</f>
        <v>-639.30662400000006</v>
      </c>
      <c r="BU410" s="10">
        <f>VLOOKUP(A410,'BalanceSheet 15-8-19'!$A$11:$CN$476,73,FALSE)</f>
        <v>-639.30662400000006</v>
      </c>
      <c r="BV410" s="10">
        <f>VLOOKUP(A410,'BalanceSheet 15-8-19'!$A$11:$CN$476,74,FALSE)</f>
        <v>-639.30662400000006</v>
      </c>
      <c r="BW410" s="10">
        <f>VLOOKUP(A410,'BalanceSheet 15-8-19'!$A$11:$CN$476,75,FALSE)</f>
        <v>-639.30662400000006</v>
      </c>
      <c r="BX410" s="10">
        <f>VLOOKUP(A410,'BalanceSheet 15-8-19'!$A$11:$CN$476,76,FALSE)</f>
        <v>-639.30662400000006</v>
      </c>
      <c r="BY410" s="10">
        <f>VLOOKUP(A410,'BalanceSheet 15-8-19'!$A$11:$CN$476,77,FALSE)</f>
        <v>-639.30662400000006</v>
      </c>
      <c r="BZ410" s="10">
        <f>VLOOKUP(A410,'BalanceSheet 15-8-19'!$A$11:$CN$476,78,FALSE)</f>
        <v>-639.30662400000006</v>
      </c>
      <c r="CA410" s="10">
        <f>VLOOKUP(A410,'BalanceSheet 15-8-19'!$A$11:$CN$476,79,FALSE)</f>
        <v>-639.30662400000006</v>
      </c>
      <c r="CB410" s="10">
        <f>VLOOKUP(A410,'BalanceSheet 15-8-19'!$A$11:$CN$476,80,FALSE)</f>
        <v>-639.30662400000006</v>
      </c>
      <c r="CC410" s="10">
        <f>VLOOKUP(A410,'BalanceSheet 15-8-19'!$A$11:$CN$476,81,FALSE)</f>
        <v>-639.30662400000006</v>
      </c>
      <c r="CD410" s="10">
        <f>VLOOKUP(A410,'BalanceSheet 15-8-19'!$A$11:$CN$476,82,FALSE)</f>
        <v>-639.30662400000006</v>
      </c>
      <c r="CE410" s="10">
        <f>VLOOKUP(A410,'BalanceSheet 15-8-19'!$A$11:$CN$476,83,FALSE)</f>
        <v>-639.30662400000006</v>
      </c>
      <c r="CF410" s="10">
        <f>VLOOKUP(A410,'BalanceSheet 15-8-19'!$A$11:$CN$476,84,FALSE)</f>
        <v>-639.30662400000006</v>
      </c>
      <c r="CG410" s="10">
        <f>VLOOKUP(A410,'BalanceSheet 15-8-19'!$A$11:$CN$476,85,FALSE)</f>
        <v>-639.30662400000006</v>
      </c>
      <c r="CH410" s="10">
        <f>VLOOKUP(A410,'BalanceSheet 15-8-19'!$A$11:$CN$476,86,FALSE)</f>
        <v>-639.30662400000006</v>
      </c>
      <c r="CI410" s="10">
        <f>VLOOKUP(A410,'BalanceSheet 15-8-19'!$A$11:$CN$476,87,FALSE)</f>
        <v>-639.30662400000006</v>
      </c>
      <c r="CJ410" s="10">
        <f>VLOOKUP(A410,'BalanceSheet 15-8-19'!$A$11:$CN$476,88,FALSE)</f>
        <v>-639.30662400000006</v>
      </c>
      <c r="CK410" s="10">
        <f>VLOOKUP(A410,'BalanceSheet 15-8-19'!$A$11:$CN$476,89,FALSE)</f>
        <v>-639.30662400000006</v>
      </c>
      <c r="CL410" s="10">
        <f>VLOOKUP(A410,'BalanceSheet 15-8-19'!$A$11:$CN$476,90,FALSE)</f>
        <v>-639.30662400000006</v>
      </c>
      <c r="CM410" s="10">
        <f>VLOOKUP(A410,'BalanceSheet 15-8-19'!$A$11:$CN$476,91,FALSE)</f>
        <v>-639.30662400000006</v>
      </c>
      <c r="CN410" s="10">
        <f>VLOOKUP(A410,'BalanceSheet 15-8-19'!$A$11:$CS$476,92,FALSE)</f>
        <v>-639.30662400000006</v>
      </c>
      <c r="CO410" s="10">
        <f>VLOOKUP(A410,'BalanceSheet 15-8-19'!$A$11:$CS$476,93,FALSE)</f>
        <v>-639.30662400000006</v>
      </c>
      <c r="CP410" s="10">
        <f>VLOOKUP(A410,'BalanceSheet 15-8-19'!$A$11:$CS$476,94,FALSE)</f>
        <v>-639.30662400000006</v>
      </c>
      <c r="CQ410" s="10">
        <f>VLOOKUP(A410,'BalanceSheet 15-8-19'!$A$11:$CS$476,95,FALSE)</f>
        <v>-639.30662400000006</v>
      </c>
      <c r="CR410" s="10">
        <f>VLOOKUP(A410,'BalanceSheet 15-8-19'!$A$11:$CS$476,96,FALSE)</f>
        <v>-639.30662400000006</v>
      </c>
      <c r="CS410" s="10">
        <f t="shared" si="42"/>
        <v>-56898.289535999917</v>
      </c>
      <c r="CU410" s="19">
        <f>CS410-('BalanceSheet 15-8-19'!CS410-'BalanceSheet 15-8-19'!CV410-'BalanceSheet 15-8-19'!CW410)</f>
        <v>0</v>
      </c>
      <c r="CW410" s="132">
        <f t="shared" si="43"/>
        <v>-17261.278848000009</v>
      </c>
      <c r="CZ410" s="148">
        <f>HLOOKUP(A410,CJE!$I$5:$TV$2054,2050, FALSE)</f>
        <v>0</v>
      </c>
      <c r="DB410" s="148">
        <f t="shared" si="40"/>
        <v>-39637.010687999995</v>
      </c>
    </row>
    <row r="411" spans="1:106" x14ac:dyDescent="0.2">
      <c r="A411" s="12" t="str">
        <f>'BalanceSheet 15-8-19'!A411</f>
        <v>600-106-06 - Withholding Tax Payable</v>
      </c>
      <c r="B411" s="10">
        <f>VLOOKUP(A411,'BalanceSheet 15-8-19'!$A$11:$CN$476,2,FALSE)</f>
        <v>0</v>
      </c>
      <c r="C411" s="10">
        <f>VLOOKUP(A411,'BalanceSheet 15-8-19'!$A$11:$CN$476,3,FALSE)</f>
        <v>0</v>
      </c>
      <c r="D411" s="10">
        <f>VLOOKUP(A411,'BalanceSheet 15-8-19'!$A$11:$CN$476,4,FALSE)</f>
        <v>0</v>
      </c>
      <c r="E411" s="10">
        <f>VLOOKUP(A411,'BalanceSheet 15-8-19'!$A$11:$CN$476,5,FALSE)</f>
        <v>0</v>
      </c>
      <c r="F411" s="10">
        <f>VLOOKUP(A411,'BalanceSheet 15-8-19'!$A$11:$CN$476,6,FALSE)</f>
        <v>0</v>
      </c>
      <c r="G411" s="10">
        <f>VLOOKUP(A411,'BalanceSheet 15-8-19'!$A$11:$CN$476,7,FALSE)</f>
        <v>0</v>
      </c>
      <c r="H411" s="10">
        <f>VLOOKUP(A411,'BalanceSheet 15-8-19'!$A$11:$CN$476,8,FALSE)</f>
        <v>0</v>
      </c>
      <c r="I411" s="10">
        <f>VLOOKUP(A411,'BalanceSheet 15-8-19'!$A$11:$CN$476,9,FALSE)</f>
        <v>0</v>
      </c>
      <c r="J411" s="10"/>
      <c r="K411" s="10">
        <f>VLOOKUP(A411,'BalanceSheet 15-8-19'!$A$11:$CN$476,11,FALSE)</f>
        <v>0</v>
      </c>
      <c r="L411" s="10">
        <f>VLOOKUP(A411,'BalanceSheet 15-8-19'!$A$11:$CN$476,12,FALSE)</f>
        <v>0</v>
      </c>
      <c r="M411" s="10">
        <f>VLOOKUP(A411,'BalanceSheet 15-8-19'!$A$11:$CN$476,13,FALSE)</f>
        <v>0</v>
      </c>
      <c r="N411" s="10">
        <f>VLOOKUP(A411,'BalanceSheet 15-8-19'!$A$11:$CN$476,14,FALSE)</f>
        <v>0</v>
      </c>
      <c r="O411" s="10">
        <f>VLOOKUP(A411,'BalanceSheet 15-8-19'!$A$11:$CN$476,15,FALSE)</f>
        <v>0</v>
      </c>
      <c r="P411" s="10">
        <f>VLOOKUP(A411,'BalanceSheet 15-8-19'!$A$11:$CN$476,16,FALSE)</f>
        <v>0</v>
      </c>
      <c r="Q411" s="10">
        <f>VLOOKUP(A411,'BalanceSheet 15-8-19'!$A$11:$CN$476,17,FALSE)</f>
        <v>0</v>
      </c>
      <c r="R411" s="10">
        <f>VLOOKUP(A411,'BalanceSheet 15-8-19'!$A$11:$CN$476,18,FALSE)</f>
        <v>0</v>
      </c>
      <c r="S411" s="10">
        <f>VLOOKUP(A411,'BalanceSheet 15-8-19'!$A$11:$CN$476,19,FALSE)</f>
        <v>0</v>
      </c>
      <c r="T411" s="10">
        <f>VLOOKUP(A411,'BalanceSheet 15-8-19'!$A$11:$CN$476,20,FALSE)</f>
        <v>0</v>
      </c>
      <c r="U411" s="10">
        <f>VLOOKUP(A411,'BalanceSheet 15-8-19'!$A$11:$CN$476,21,FALSE)</f>
        <v>0</v>
      </c>
      <c r="V411" s="10">
        <f>VLOOKUP(A411,'BalanceSheet 15-8-19'!$A$11:$CN$476,22,FALSE)</f>
        <v>0</v>
      </c>
      <c r="W411" s="10">
        <f>VLOOKUP(A411,'BalanceSheet 15-8-19'!$A$11:$CN$476,23,FALSE)</f>
        <v>0</v>
      </c>
      <c r="X411" s="10">
        <f>VLOOKUP(A411,'BalanceSheet 15-8-19'!$A$11:$CN$476,24,FALSE)</f>
        <v>0</v>
      </c>
      <c r="Y411" s="10">
        <f>VLOOKUP(A411,'BalanceSheet 15-8-19'!$A$11:$CN$476,25,FALSE)</f>
        <v>0</v>
      </c>
      <c r="Z411" s="10">
        <f>VLOOKUP(A411,'BalanceSheet 15-8-19'!$A$11:$CN$476,26,FALSE)</f>
        <v>0</v>
      </c>
      <c r="AA411" s="10">
        <f>VLOOKUP(A411,'BalanceSheet 15-8-19'!$A$11:$CN$476,27,FALSE)</f>
        <v>0</v>
      </c>
      <c r="AB411" s="10">
        <f>VLOOKUP(A411,'BalanceSheet 15-8-19'!$A$11:$CN$476,28,FALSE)</f>
        <v>0</v>
      </c>
      <c r="AC411" s="10">
        <f>VLOOKUP(A411,'BalanceSheet 15-8-19'!$A$11:$CN$476,29,FALSE)</f>
        <v>0</v>
      </c>
      <c r="AD411" s="10">
        <f>VLOOKUP(A411,'BalanceSheet 15-8-19'!$A$11:$CN$476,30,FALSE)</f>
        <v>0</v>
      </c>
      <c r="AE411" s="10">
        <f>VLOOKUP(A411,'BalanceSheet 15-8-19'!$A$11:$CN$476,31,FALSE)</f>
        <v>0</v>
      </c>
      <c r="AF411" s="10">
        <f>VLOOKUP(A411,'BalanceSheet 15-8-19'!$A$11:$CN$476,32,FALSE)</f>
        <v>0</v>
      </c>
      <c r="AG411" s="10">
        <f>VLOOKUP(A411,'BalanceSheet 15-8-19'!$A$11:$CN$476,33,FALSE)</f>
        <v>0</v>
      </c>
      <c r="AH411" s="10">
        <f>VLOOKUP(A411,'BalanceSheet 15-8-19'!$A$11:$CN$476,34,FALSE)</f>
        <v>0</v>
      </c>
      <c r="AI411" s="10">
        <f>VLOOKUP(A411,'BalanceSheet 15-8-19'!$A$11:$CN$476,35,FALSE)</f>
        <v>0</v>
      </c>
      <c r="AJ411" s="10">
        <f>VLOOKUP(A411,'BalanceSheet 15-8-19'!$A$11:$CN$476,36,FALSE)</f>
        <v>0</v>
      </c>
      <c r="AK411" s="10">
        <f>VLOOKUP(A411,'BalanceSheet 15-8-19'!$A$11:$CN$476,37,FALSE)</f>
        <v>0</v>
      </c>
      <c r="AL411" s="10">
        <f>VLOOKUP(A411,'BalanceSheet 15-8-19'!$A$11:$CN$476,38,FALSE)</f>
        <v>0</v>
      </c>
      <c r="AM411" s="10">
        <f>VLOOKUP(A411,'BalanceSheet 15-8-19'!$A$11:$CN$476,39,FALSE)</f>
        <v>0</v>
      </c>
      <c r="AN411" s="10">
        <f>VLOOKUP(A411,'BalanceSheet 15-8-19'!$A$11:$CN$476,40,FALSE)</f>
        <v>0</v>
      </c>
      <c r="AO411" s="10">
        <f>VLOOKUP(A411,'BalanceSheet 15-8-19'!$A$11:$CN$476,41,FALSE)</f>
        <v>0</v>
      </c>
      <c r="AP411" s="10">
        <f>VLOOKUP(A411,'BalanceSheet 15-8-19'!$A$11:$CN$476,42,FALSE)</f>
        <v>0</v>
      </c>
      <c r="AQ411" s="10">
        <f>VLOOKUP(A411,'BalanceSheet 15-8-19'!$A$11:$CN$476,43,FALSE)</f>
        <v>0</v>
      </c>
      <c r="AR411" s="10">
        <f>VLOOKUP(A411,'BalanceSheet 15-8-19'!$A$11:$CN$476,44,FALSE)</f>
        <v>0</v>
      </c>
      <c r="AS411" s="10">
        <f>VLOOKUP(A411,'BalanceSheet 15-8-19'!$A$11:$CN$476,45,FALSE)</f>
        <v>0</v>
      </c>
      <c r="AT411" s="10">
        <f>VLOOKUP(A411,'BalanceSheet 15-8-19'!$A$11:$CN$476,46,FALSE)</f>
        <v>0</v>
      </c>
      <c r="AU411" s="10">
        <f>VLOOKUP(A411,'BalanceSheet 15-8-19'!$A$11:$CN$476,47,FALSE)</f>
        <v>0</v>
      </c>
      <c r="AV411" s="10">
        <f>VLOOKUP(A411,'BalanceSheet 15-8-19'!$A$11:$CN$476,48,FALSE)</f>
        <v>0</v>
      </c>
      <c r="AW411" s="10">
        <f>VLOOKUP(A411,'BalanceSheet 15-8-19'!$A$11:$CN$476,49,FALSE)</f>
        <v>0</v>
      </c>
      <c r="AX411" s="10">
        <f>VLOOKUP(A411,'BalanceSheet 15-8-19'!$A$11:$CN$476,50,FALSE)</f>
        <v>0</v>
      </c>
      <c r="AY411" s="10">
        <f>VLOOKUP(A411,'BalanceSheet 15-8-19'!$A$11:$CN$476,51,FALSE)</f>
        <v>0</v>
      </c>
      <c r="AZ411" s="10">
        <f>VLOOKUP(A411,'BalanceSheet 15-8-19'!$A$11:$CN$476,52,FALSE)</f>
        <v>0</v>
      </c>
      <c r="BA411" s="10">
        <f>VLOOKUP(A411,'BalanceSheet 15-8-19'!$A$11:$CN$476,53,FALSE)</f>
        <v>0</v>
      </c>
      <c r="BB411" s="10">
        <f>VLOOKUP(A411,'BalanceSheet 15-8-19'!$A$11:$CN$476,54,FALSE)</f>
        <v>0</v>
      </c>
      <c r="BC411" s="10">
        <f>VLOOKUP(A411,'BalanceSheet 15-8-19'!$A$11:$CN$476,55,FALSE)</f>
        <v>0</v>
      </c>
      <c r="BD411" s="10">
        <f>VLOOKUP(A411,'BalanceSheet 15-8-19'!$A$11:$CN$476,56,FALSE)</f>
        <v>0</v>
      </c>
      <c r="BE411" s="10">
        <f>VLOOKUP(A411,'BalanceSheet 15-8-19'!$A$11:$CN$476,57,FALSE)</f>
        <v>0</v>
      </c>
      <c r="BF411" s="10">
        <f>VLOOKUP(A411,'BalanceSheet 15-8-19'!$A$11:$CN$476,58,FALSE)</f>
        <v>0</v>
      </c>
      <c r="BG411" s="11">
        <f>VLOOKUP(A411,'BalanceSheet 15-8-19'!$A$11:$CN$476,59,FALSE)</f>
        <v>0</v>
      </c>
      <c r="BH411" s="10">
        <f>VLOOKUP(A411,'BalanceSheet 15-8-19'!$A$11:$CN$476,60,FALSE)</f>
        <v>0</v>
      </c>
      <c r="BI411" s="10">
        <f>VLOOKUP(A411,'BalanceSheet 15-8-19'!$A$11:$CN$476,61,FALSE)</f>
        <v>0</v>
      </c>
      <c r="BJ411" s="10">
        <f>VLOOKUP(A411,'BalanceSheet 15-8-19'!$A$11:$CN$476,62,FALSE)</f>
        <v>0</v>
      </c>
      <c r="BK411" s="10"/>
      <c r="BL411" s="10">
        <f>VLOOKUP(A411,'BalanceSheet 15-8-19'!$A$11:$CN$476,64,FALSE)</f>
        <v>0</v>
      </c>
      <c r="BM411" s="10">
        <f>VLOOKUP(A411,'BalanceSheet 15-8-19'!$A$11:$CN$476,65,FALSE)</f>
        <v>0</v>
      </c>
      <c r="BN411" s="10">
        <f>VLOOKUP(A411,'BalanceSheet 15-8-19'!$A$11:$CN$476,66,FALSE)</f>
        <v>0</v>
      </c>
      <c r="BO411" s="10">
        <f>VLOOKUP(A411,'BalanceSheet 15-8-19'!$A$11:$CN$476,67,FALSE)</f>
        <v>0</v>
      </c>
      <c r="BP411" s="10">
        <f>VLOOKUP(A411,'BalanceSheet 15-8-19'!$A$11:$CN$476,68,FALSE)</f>
        <v>0</v>
      </c>
      <c r="BQ411" s="10">
        <f>VLOOKUP(A411,'BalanceSheet 15-8-19'!$A$11:$CN$476,69,FALSE)</f>
        <v>0</v>
      </c>
      <c r="BR411" s="10">
        <f>VLOOKUP(A411,'BalanceSheet 15-8-19'!$A$11:$CN$476,70,FALSE)</f>
        <v>0</v>
      </c>
      <c r="BS411" s="10">
        <f>VLOOKUP(A411,'BalanceSheet 15-8-19'!$A$11:$CN$476,71,FALSE)</f>
        <v>0</v>
      </c>
      <c r="BT411" s="10">
        <f>VLOOKUP(A411,'BalanceSheet 15-8-19'!$A$11:$CN$476,72,FALSE)</f>
        <v>0</v>
      </c>
      <c r="BU411" s="10">
        <f>VLOOKUP(A411,'BalanceSheet 15-8-19'!$A$11:$CN$476,73,FALSE)</f>
        <v>0</v>
      </c>
      <c r="BV411" s="10">
        <f>VLOOKUP(A411,'BalanceSheet 15-8-19'!$A$11:$CN$476,74,FALSE)</f>
        <v>0</v>
      </c>
      <c r="BW411" s="10">
        <f>VLOOKUP(A411,'BalanceSheet 15-8-19'!$A$11:$CN$476,75,FALSE)</f>
        <v>0</v>
      </c>
      <c r="BX411" s="10">
        <f>VLOOKUP(A411,'BalanceSheet 15-8-19'!$A$11:$CN$476,76,FALSE)</f>
        <v>0</v>
      </c>
      <c r="BY411" s="10">
        <f>VLOOKUP(A411,'BalanceSheet 15-8-19'!$A$11:$CN$476,77,FALSE)</f>
        <v>0</v>
      </c>
      <c r="BZ411" s="10">
        <f>VLOOKUP(A411,'BalanceSheet 15-8-19'!$A$11:$CN$476,78,FALSE)</f>
        <v>0</v>
      </c>
      <c r="CA411" s="10">
        <f>VLOOKUP(A411,'BalanceSheet 15-8-19'!$A$11:$CN$476,79,FALSE)</f>
        <v>0</v>
      </c>
      <c r="CB411" s="10">
        <f>VLOOKUP(A411,'BalanceSheet 15-8-19'!$A$11:$CN$476,80,FALSE)</f>
        <v>0</v>
      </c>
      <c r="CC411" s="10">
        <f>VLOOKUP(A411,'BalanceSheet 15-8-19'!$A$11:$CN$476,81,FALSE)</f>
        <v>0</v>
      </c>
      <c r="CD411" s="10">
        <f>VLOOKUP(A411,'BalanceSheet 15-8-19'!$A$11:$CN$476,82,FALSE)</f>
        <v>0</v>
      </c>
      <c r="CE411" s="10">
        <f>VLOOKUP(A411,'BalanceSheet 15-8-19'!$A$11:$CN$476,83,FALSE)</f>
        <v>0</v>
      </c>
      <c r="CF411" s="10">
        <f>VLOOKUP(A411,'BalanceSheet 15-8-19'!$A$11:$CN$476,84,FALSE)</f>
        <v>0</v>
      </c>
      <c r="CG411" s="10">
        <f>VLOOKUP(A411,'BalanceSheet 15-8-19'!$A$11:$CN$476,85,FALSE)</f>
        <v>0</v>
      </c>
      <c r="CH411" s="10">
        <f>VLOOKUP(A411,'BalanceSheet 15-8-19'!$A$11:$CN$476,86,FALSE)</f>
        <v>0</v>
      </c>
      <c r="CI411" s="10">
        <f>VLOOKUP(A411,'BalanceSheet 15-8-19'!$A$11:$CN$476,87,FALSE)</f>
        <v>0</v>
      </c>
      <c r="CJ411" s="10">
        <f>VLOOKUP(A411,'BalanceSheet 15-8-19'!$A$11:$CN$476,88,FALSE)</f>
        <v>0</v>
      </c>
      <c r="CK411" s="10">
        <f>VLOOKUP(A411,'BalanceSheet 15-8-19'!$A$11:$CN$476,89,FALSE)</f>
        <v>0</v>
      </c>
      <c r="CL411" s="10">
        <f>VLOOKUP(A411,'BalanceSheet 15-8-19'!$A$11:$CN$476,90,FALSE)</f>
        <v>0</v>
      </c>
      <c r="CM411" s="10">
        <f>VLOOKUP(A411,'BalanceSheet 15-8-19'!$A$11:$CN$476,91,FALSE)</f>
        <v>0</v>
      </c>
      <c r="CN411" s="10">
        <f>VLOOKUP(A411,'BalanceSheet 15-8-19'!$A$11:$CS$476,92,FALSE)</f>
        <v>0</v>
      </c>
      <c r="CO411" s="10">
        <f>VLOOKUP(A411,'BalanceSheet 15-8-19'!$A$11:$CS$476,93,FALSE)</f>
        <v>0</v>
      </c>
      <c r="CP411" s="10">
        <f>VLOOKUP(A411,'BalanceSheet 15-8-19'!$A$11:$CS$476,94,FALSE)</f>
        <v>0</v>
      </c>
      <c r="CQ411" s="10">
        <f>VLOOKUP(A411,'BalanceSheet 15-8-19'!$A$11:$CS$476,95,FALSE)</f>
        <v>0</v>
      </c>
      <c r="CR411" s="10">
        <f>VLOOKUP(A411,'BalanceSheet 15-8-19'!$A$11:$CS$476,96,FALSE)</f>
        <v>0</v>
      </c>
      <c r="CS411" s="10">
        <f t="shared" si="42"/>
        <v>0</v>
      </c>
      <c r="CU411" s="19">
        <f>CS411-('BalanceSheet 15-8-19'!CS411-'BalanceSheet 15-8-19'!CV411-'BalanceSheet 15-8-19'!CW411)</f>
        <v>0</v>
      </c>
      <c r="CW411" s="132">
        <f t="shared" si="43"/>
        <v>0</v>
      </c>
      <c r="CZ411" s="148">
        <f>HLOOKUP(A411,CJE!$I$5:$TV$2054,2050, FALSE)</f>
        <v>0</v>
      </c>
      <c r="DB411" s="148">
        <f t="shared" si="40"/>
        <v>0</v>
      </c>
    </row>
    <row r="412" spans="1:106" x14ac:dyDescent="0.2">
      <c r="A412" s="12" t="str">
        <f>'BalanceSheet 15-8-19'!A412</f>
        <v>600-106-07 - Salary Tax Payable</v>
      </c>
      <c r="B412" s="10">
        <f>VLOOKUP(A412,'BalanceSheet 15-8-19'!$A$11:$CN$476,2,FALSE)</f>
        <v>0</v>
      </c>
      <c r="C412" s="10">
        <f>VLOOKUP(A412,'BalanceSheet 15-8-19'!$A$11:$CN$476,3,FALSE)</f>
        <v>0</v>
      </c>
      <c r="D412" s="10">
        <f>VLOOKUP(A412,'BalanceSheet 15-8-19'!$A$11:$CN$476,4,FALSE)</f>
        <v>0</v>
      </c>
      <c r="E412" s="10">
        <f>VLOOKUP(A412,'BalanceSheet 15-8-19'!$A$11:$CN$476,5,FALSE)</f>
        <v>0</v>
      </c>
      <c r="F412" s="10">
        <f>VLOOKUP(A412,'BalanceSheet 15-8-19'!$A$11:$CN$476,6,FALSE)</f>
        <v>284.49600299999997</v>
      </c>
      <c r="G412" s="10">
        <f>VLOOKUP(A412,'BalanceSheet 15-8-19'!$A$11:$CN$476,7,FALSE)</f>
        <v>284.49600299999997</v>
      </c>
      <c r="H412" s="10">
        <f>VLOOKUP(A412,'BalanceSheet 15-8-19'!$A$11:$CN$476,8,FALSE)</f>
        <v>284.49600299999997</v>
      </c>
      <c r="I412" s="10">
        <f>VLOOKUP(A412,'BalanceSheet 15-8-19'!$A$11:$CN$476,9,FALSE)</f>
        <v>284.49600299999997</v>
      </c>
      <c r="J412" s="10"/>
      <c r="K412" s="10">
        <f>VLOOKUP(A412,'BalanceSheet 15-8-19'!$A$11:$CN$476,11,FALSE)</f>
        <v>284.49600299999997</v>
      </c>
      <c r="L412" s="10">
        <f>VLOOKUP(A412,'BalanceSheet 15-8-19'!$A$11:$CN$476,12,FALSE)</f>
        <v>284.49600299999997</v>
      </c>
      <c r="M412" s="10">
        <f>VLOOKUP(A412,'BalanceSheet 15-8-19'!$A$11:$CN$476,13,FALSE)</f>
        <v>284.49600299999997</v>
      </c>
      <c r="N412" s="10">
        <f>VLOOKUP(A412,'BalanceSheet 15-8-19'!$A$11:$CN$476,14,FALSE)</f>
        <v>284.49600299999997</v>
      </c>
      <c r="O412" s="10">
        <f>VLOOKUP(A412,'BalanceSheet 15-8-19'!$A$11:$CN$476,15,FALSE)</f>
        <v>284.49600299999997</v>
      </c>
      <c r="P412" s="10">
        <f>VLOOKUP(A412,'BalanceSheet 15-8-19'!$A$11:$CN$476,16,FALSE)</f>
        <v>284.49600299999997</v>
      </c>
      <c r="Q412" s="10">
        <f>VLOOKUP(A412,'BalanceSheet 15-8-19'!$A$11:$CN$476,17,FALSE)</f>
        <v>284.49600299999997</v>
      </c>
      <c r="R412" s="10">
        <f>VLOOKUP(A412,'BalanceSheet 15-8-19'!$A$11:$CN$476,18,FALSE)</f>
        <v>284.49600299999997</v>
      </c>
      <c r="S412" s="10">
        <f>VLOOKUP(A412,'BalanceSheet 15-8-19'!$A$11:$CN$476,19,FALSE)</f>
        <v>284.49600299999997</v>
      </c>
      <c r="T412" s="10">
        <f>VLOOKUP(A412,'BalanceSheet 15-8-19'!$A$11:$CN$476,20,FALSE)</f>
        <v>284.49600299999997</v>
      </c>
      <c r="U412" s="10">
        <f>VLOOKUP(A412,'BalanceSheet 15-8-19'!$A$11:$CN$476,21,FALSE)</f>
        <v>284.49600299999997</v>
      </c>
      <c r="V412" s="10">
        <f>VLOOKUP(A412,'BalanceSheet 15-8-19'!$A$11:$CN$476,22,FALSE)</f>
        <v>284.49600299999997</v>
      </c>
      <c r="W412" s="10">
        <f>VLOOKUP(A412,'BalanceSheet 15-8-19'!$A$11:$CN$476,23,FALSE)</f>
        <v>284.49600299999997</v>
      </c>
      <c r="X412" s="10">
        <f>VLOOKUP(A412,'BalanceSheet 15-8-19'!$A$11:$CN$476,24,FALSE)</f>
        <v>284.49600299999997</v>
      </c>
      <c r="Y412" s="10">
        <f>VLOOKUP(A412,'BalanceSheet 15-8-19'!$A$11:$CN$476,25,FALSE)</f>
        <v>284.49600299999997</v>
      </c>
      <c r="Z412" s="10">
        <f>VLOOKUP(A412,'BalanceSheet 15-8-19'!$A$11:$CN$476,26,FALSE)</f>
        <v>284.49600299999997</v>
      </c>
      <c r="AA412" s="10">
        <f>VLOOKUP(A412,'BalanceSheet 15-8-19'!$A$11:$CN$476,27,FALSE)</f>
        <v>284.49600299999997</v>
      </c>
      <c r="AB412" s="10">
        <f>VLOOKUP(A412,'BalanceSheet 15-8-19'!$A$11:$CN$476,28,FALSE)</f>
        <v>284.49600299999997</v>
      </c>
      <c r="AC412" s="10">
        <f>VLOOKUP(A412,'BalanceSheet 15-8-19'!$A$11:$CN$476,29,FALSE)</f>
        <v>284.49600299999997</v>
      </c>
      <c r="AD412" s="10">
        <f>VLOOKUP(A412,'BalanceSheet 15-8-19'!$A$11:$CN$476,30,FALSE)</f>
        <v>284.49600299999997</v>
      </c>
      <c r="AE412" s="10">
        <f>VLOOKUP(A412,'BalanceSheet 15-8-19'!$A$11:$CN$476,31,FALSE)</f>
        <v>284.49600299999997</v>
      </c>
      <c r="AF412" s="10">
        <f>VLOOKUP(A412,'BalanceSheet 15-8-19'!$A$11:$CN$476,32,FALSE)</f>
        <v>284.49600299999997</v>
      </c>
      <c r="AG412" s="10">
        <f>VLOOKUP(A412,'BalanceSheet 15-8-19'!$A$11:$CN$476,33,FALSE)</f>
        <v>284.49600299999997</v>
      </c>
      <c r="AH412" s="10">
        <f>VLOOKUP(A412,'BalanceSheet 15-8-19'!$A$11:$CN$476,34,FALSE)</f>
        <v>284.49600299999997</v>
      </c>
      <c r="AI412" s="10">
        <f>VLOOKUP(A412,'BalanceSheet 15-8-19'!$A$11:$CN$476,35,FALSE)</f>
        <v>284.49600299999997</v>
      </c>
      <c r="AJ412" s="10">
        <f>VLOOKUP(A412,'BalanceSheet 15-8-19'!$A$11:$CN$476,36,FALSE)</f>
        <v>284.49600299999997</v>
      </c>
      <c r="AK412" s="10">
        <f>VLOOKUP(A412,'BalanceSheet 15-8-19'!$A$11:$CN$476,37,FALSE)</f>
        <v>284.49600299999997</v>
      </c>
      <c r="AL412" s="10">
        <f>VLOOKUP(A412,'BalanceSheet 15-8-19'!$A$11:$CN$476,38,FALSE)</f>
        <v>284.49600299999997</v>
      </c>
      <c r="AM412" s="10">
        <f>VLOOKUP(A412,'BalanceSheet 15-8-19'!$A$11:$CN$476,39,FALSE)</f>
        <v>284.49600299999997</v>
      </c>
      <c r="AN412" s="10">
        <f>VLOOKUP(A412,'BalanceSheet 15-8-19'!$A$11:$CN$476,40,FALSE)</f>
        <v>284.49600299999997</v>
      </c>
      <c r="AO412" s="10">
        <f>VLOOKUP(A412,'BalanceSheet 15-8-19'!$A$11:$CN$476,41,FALSE)</f>
        <v>284.49600299999997</v>
      </c>
      <c r="AP412" s="10">
        <f>VLOOKUP(A412,'BalanceSheet 15-8-19'!$A$11:$CN$476,42,FALSE)</f>
        <v>284.49600299999997</v>
      </c>
      <c r="AQ412" s="10">
        <f>VLOOKUP(A412,'BalanceSheet 15-8-19'!$A$11:$CN$476,43,FALSE)</f>
        <v>284.49600299999997</v>
      </c>
      <c r="AR412" s="10">
        <f>VLOOKUP(A412,'BalanceSheet 15-8-19'!$A$11:$CN$476,44,FALSE)</f>
        <v>284.49600299999997</v>
      </c>
      <c r="AS412" s="10">
        <f>VLOOKUP(A412,'BalanceSheet 15-8-19'!$A$11:$CN$476,45,FALSE)</f>
        <v>284.49600299999997</v>
      </c>
      <c r="AT412" s="10">
        <f>VLOOKUP(A412,'BalanceSheet 15-8-19'!$A$11:$CN$476,46,FALSE)</f>
        <v>284.49600299999997</v>
      </c>
      <c r="AU412" s="10">
        <f>VLOOKUP(A412,'BalanceSheet 15-8-19'!$A$11:$CN$476,47,FALSE)</f>
        <v>284.49600299999997</v>
      </c>
      <c r="AV412" s="10">
        <f>VLOOKUP(A412,'BalanceSheet 15-8-19'!$A$11:$CN$476,48,FALSE)</f>
        <v>284.49600299999997</v>
      </c>
      <c r="AW412" s="10">
        <f>VLOOKUP(A412,'BalanceSheet 15-8-19'!$A$11:$CN$476,49,FALSE)</f>
        <v>284.49600299999997</v>
      </c>
      <c r="AX412" s="10">
        <f>VLOOKUP(A412,'BalanceSheet 15-8-19'!$A$11:$CN$476,50,FALSE)</f>
        <v>284.49600299999997</v>
      </c>
      <c r="AY412" s="10">
        <f>VLOOKUP(A412,'BalanceSheet 15-8-19'!$A$11:$CN$476,51,FALSE)</f>
        <v>284.49600299999997</v>
      </c>
      <c r="AZ412" s="10">
        <f>VLOOKUP(A412,'BalanceSheet 15-8-19'!$A$11:$CN$476,52,FALSE)</f>
        <v>284.49600299999997</v>
      </c>
      <c r="BA412" s="10">
        <f>VLOOKUP(A412,'BalanceSheet 15-8-19'!$A$11:$CN$476,53,FALSE)</f>
        <v>284.49600299999997</v>
      </c>
      <c r="BB412" s="10">
        <f>VLOOKUP(A412,'BalanceSheet 15-8-19'!$A$11:$CN$476,54,FALSE)</f>
        <v>284.49600299999997</v>
      </c>
      <c r="BC412" s="10">
        <f>VLOOKUP(A412,'BalanceSheet 15-8-19'!$A$11:$CN$476,55,FALSE)</f>
        <v>284.49600299999997</v>
      </c>
      <c r="BD412" s="10">
        <f>VLOOKUP(A412,'BalanceSheet 15-8-19'!$A$11:$CN$476,56,FALSE)</f>
        <v>284.49600299999997</v>
      </c>
      <c r="BE412" s="10">
        <f>VLOOKUP(A412,'BalanceSheet 15-8-19'!$A$11:$CN$476,57,FALSE)</f>
        <v>284.49600299999997</v>
      </c>
      <c r="BF412" s="10">
        <f>VLOOKUP(A412,'BalanceSheet 15-8-19'!$A$11:$CN$476,58,FALSE)</f>
        <v>284.49600299999997</v>
      </c>
      <c r="BG412" s="11">
        <f>VLOOKUP(A412,'BalanceSheet 15-8-19'!$A$11:$CN$476,59,FALSE)</f>
        <v>284.49600299999997</v>
      </c>
      <c r="BH412" s="10">
        <f>VLOOKUP(A412,'BalanceSheet 15-8-19'!$A$11:$CN$476,60,FALSE)</f>
        <v>284.49600299999997</v>
      </c>
      <c r="BI412" s="10">
        <f>VLOOKUP(A412,'BalanceSheet 15-8-19'!$A$11:$CN$476,61,FALSE)</f>
        <v>284.49600299999997</v>
      </c>
      <c r="BJ412" s="10">
        <f>VLOOKUP(A412,'BalanceSheet 15-8-19'!$A$11:$CN$476,62,FALSE)</f>
        <v>284.49600299999997</v>
      </c>
      <c r="BK412" s="10"/>
      <c r="BL412" s="10">
        <f>VLOOKUP(A412,'BalanceSheet 15-8-19'!$A$11:$CN$476,64,FALSE)</f>
        <v>284.49600299999997</v>
      </c>
      <c r="BM412" s="10">
        <f>VLOOKUP(A412,'BalanceSheet 15-8-19'!$A$11:$CN$476,65,FALSE)</f>
        <v>284.49600299999997</v>
      </c>
      <c r="BN412" s="10">
        <f>VLOOKUP(A412,'BalanceSheet 15-8-19'!$A$11:$CN$476,66,FALSE)</f>
        <v>284.49600299999997</v>
      </c>
      <c r="BO412" s="10">
        <f>VLOOKUP(A412,'BalanceSheet 15-8-19'!$A$11:$CN$476,67,FALSE)</f>
        <v>284.49600299999997</v>
      </c>
      <c r="BP412" s="10">
        <f>VLOOKUP(A412,'BalanceSheet 15-8-19'!$A$11:$CN$476,68,FALSE)</f>
        <v>284.49600299999997</v>
      </c>
      <c r="BQ412" s="10">
        <f>VLOOKUP(A412,'BalanceSheet 15-8-19'!$A$11:$CN$476,69,FALSE)</f>
        <v>284.49600299999997</v>
      </c>
      <c r="BR412" s="10">
        <f>VLOOKUP(A412,'BalanceSheet 15-8-19'!$A$11:$CN$476,70,FALSE)</f>
        <v>284.49600299999997</v>
      </c>
      <c r="BS412" s="10">
        <f>VLOOKUP(A412,'BalanceSheet 15-8-19'!$A$11:$CN$476,71,FALSE)</f>
        <v>284.49600299999997</v>
      </c>
      <c r="BT412" s="10">
        <f>VLOOKUP(A412,'BalanceSheet 15-8-19'!$A$11:$CN$476,72,FALSE)</f>
        <v>284.49600299999997</v>
      </c>
      <c r="BU412" s="10">
        <f>VLOOKUP(A412,'BalanceSheet 15-8-19'!$A$11:$CN$476,73,FALSE)</f>
        <v>284.49600299999997</v>
      </c>
      <c r="BV412" s="10">
        <f>VLOOKUP(A412,'BalanceSheet 15-8-19'!$A$11:$CN$476,74,FALSE)</f>
        <v>284.49600299999997</v>
      </c>
      <c r="BW412" s="10">
        <f>VLOOKUP(A412,'BalanceSheet 15-8-19'!$A$11:$CN$476,75,FALSE)</f>
        <v>284.49600299999997</v>
      </c>
      <c r="BX412" s="10">
        <f>VLOOKUP(A412,'BalanceSheet 15-8-19'!$A$11:$CN$476,76,FALSE)</f>
        <v>284.49600299999997</v>
      </c>
      <c r="BY412" s="10">
        <f>VLOOKUP(A412,'BalanceSheet 15-8-19'!$A$11:$CN$476,77,FALSE)</f>
        <v>284.49600299999997</v>
      </c>
      <c r="BZ412" s="10">
        <f>VLOOKUP(A412,'BalanceSheet 15-8-19'!$A$11:$CN$476,78,FALSE)</f>
        <v>284.49600299999997</v>
      </c>
      <c r="CA412" s="10">
        <f>VLOOKUP(A412,'BalanceSheet 15-8-19'!$A$11:$CN$476,79,FALSE)</f>
        <v>284.49600299999997</v>
      </c>
      <c r="CB412" s="10">
        <f>VLOOKUP(A412,'BalanceSheet 15-8-19'!$A$11:$CN$476,80,FALSE)</f>
        <v>284.49600299999997</v>
      </c>
      <c r="CC412" s="10">
        <f>VLOOKUP(A412,'BalanceSheet 15-8-19'!$A$11:$CN$476,81,FALSE)</f>
        <v>284.49600299999997</v>
      </c>
      <c r="CD412" s="10">
        <f>VLOOKUP(A412,'BalanceSheet 15-8-19'!$A$11:$CN$476,82,FALSE)</f>
        <v>284.49600299999997</v>
      </c>
      <c r="CE412" s="10">
        <f>VLOOKUP(A412,'BalanceSheet 15-8-19'!$A$11:$CN$476,83,FALSE)</f>
        <v>284.49600299999997</v>
      </c>
      <c r="CF412" s="10">
        <f>VLOOKUP(A412,'BalanceSheet 15-8-19'!$A$11:$CN$476,84,FALSE)</f>
        <v>284.49600299999997</v>
      </c>
      <c r="CG412" s="10">
        <f>VLOOKUP(A412,'BalanceSheet 15-8-19'!$A$11:$CN$476,85,FALSE)</f>
        <v>284.49600299999997</v>
      </c>
      <c r="CH412" s="10">
        <f>VLOOKUP(A412,'BalanceSheet 15-8-19'!$A$11:$CN$476,86,FALSE)</f>
        <v>284.49600299999997</v>
      </c>
      <c r="CI412" s="10">
        <f>VLOOKUP(A412,'BalanceSheet 15-8-19'!$A$11:$CN$476,87,FALSE)</f>
        <v>284.49600299999997</v>
      </c>
      <c r="CJ412" s="10">
        <f>VLOOKUP(A412,'BalanceSheet 15-8-19'!$A$11:$CN$476,88,FALSE)</f>
        <v>284.49600299999997</v>
      </c>
      <c r="CK412" s="10">
        <f>VLOOKUP(A412,'BalanceSheet 15-8-19'!$A$11:$CN$476,89,FALSE)</f>
        <v>284.49600299999997</v>
      </c>
      <c r="CL412" s="10">
        <f>VLOOKUP(A412,'BalanceSheet 15-8-19'!$A$11:$CN$476,90,FALSE)</f>
        <v>284.49600299999997</v>
      </c>
      <c r="CM412" s="10">
        <f>VLOOKUP(A412,'BalanceSheet 15-8-19'!$A$11:$CN$476,91,FALSE)</f>
        <v>284.49600299999997</v>
      </c>
      <c r="CN412" s="10">
        <f>VLOOKUP(A412,'BalanceSheet 15-8-19'!$A$11:$CS$476,92,FALSE)</f>
        <v>284.49600299999997</v>
      </c>
      <c r="CO412" s="10">
        <f>VLOOKUP(A412,'BalanceSheet 15-8-19'!$A$11:$CS$476,93,FALSE)</f>
        <v>284.49600299999997</v>
      </c>
      <c r="CP412" s="10">
        <f>VLOOKUP(A412,'BalanceSheet 15-8-19'!$A$11:$CS$476,94,FALSE)</f>
        <v>284.49600299999997</v>
      </c>
      <c r="CQ412" s="10">
        <f>VLOOKUP(A412,'BalanceSheet 15-8-19'!$A$11:$CS$476,95,FALSE)</f>
        <v>284.49600299999997</v>
      </c>
      <c r="CR412" s="10">
        <f>VLOOKUP(A412,'BalanceSheet 15-8-19'!$A$11:$CS$476,96,FALSE)</f>
        <v>284.49600299999997</v>
      </c>
      <c r="CS412" s="10">
        <f t="shared" ref="CS412" si="47">SUM(B412:CR412)</f>
        <v>25320.144267000014</v>
      </c>
      <c r="CU412" s="19">
        <f>CS412-('BalanceSheet 15-8-19'!CS412-'BalanceSheet 15-8-19'!CV412-'BalanceSheet 15-8-19'!CW412)</f>
        <v>0</v>
      </c>
      <c r="CW412" s="132">
        <f t="shared" si="43"/>
        <v>7681.3920810000036</v>
      </c>
      <c r="CZ412" s="148">
        <f>HLOOKUP(A412,CJE!$I$5:$TV$2054,2050, FALSE)</f>
        <v>0</v>
      </c>
      <c r="DB412" s="148">
        <f t="shared" si="40"/>
        <v>17638.752186000009</v>
      </c>
    </row>
    <row r="413" spans="1:106" x14ac:dyDescent="0.2">
      <c r="A413" s="12" t="str">
        <f>'BalanceSheet 15-8-19'!A413</f>
        <v>600-106-09 - Withholding Tax PND1 (Thailand)</v>
      </c>
      <c r="B413" s="10">
        <f>VLOOKUP(A413,'BalanceSheet 15-8-19'!$A$11:$CN$476,2,FALSE)</f>
        <v>0</v>
      </c>
      <c r="C413" s="10">
        <f>VLOOKUP(A413,'BalanceSheet 15-8-19'!$A$11:$CN$476,3,FALSE)</f>
        <v>0</v>
      </c>
      <c r="D413" s="10">
        <f>VLOOKUP(A413,'BalanceSheet 15-8-19'!$A$11:$CN$476,4,FALSE)</f>
        <v>0</v>
      </c>
      <c r="E413" s="10">
        <f>VLOOKUP(A413,'BalanceSheet 15-8-19'!$A$11:$CN$476,5,FALSE)</f>
        <v>0</v>
      </c>
      <c r="F413" s="10">
        <f>VLOOKUP(A413,'BalanceSheet 15-8-19'!$A$11:$CN$476,6,FALSE)</f>
        <v>0</v>
      </c>
      <c r="G413" s="10">
        <f>VLOOKUP(A413,'BalanceSheet 15-8-19'!$A$11:$CN$476,7,FALSE)</f>
        <v>0</v>
      </c>
      <c r="H413" s="10">
        <f>VLOOKUP(A413,'BalanceSheet 15-8-19'!$A$11:$CN$476,8,FALSE)</f>
        <v>0</v>
      </c>
      <c r="I413" s="10">
        <f>VLOOKUP(A413,'BalanceSheet 15-8-19'!$A$11:$CN$476,9,FALSE)</f>
        <v>0</v>
      </c>
      <c r="J413" s="10"/>
      <c r="K413" s="10">
        <f>VLOOKUP(A413,'BalanceSheet 15-8-19'!$A$11:$CN$476,11,FALSE)</f>
        <v>0</v>
      </c>
      <c r="L413" s="10">
        <f>VLOOKUP(A413,'BalanceSheet 15-8-19'!$A$11:$CN$476,12,FALSE)</f>
        <v>0</v>
      </c>
      <c r="M413" s="10">
        <f>VLOOKUP(A413,'BalanceSheet 15-8-19'!$A$11:$CN$476,13,FALSE)</f>
        <v>0</v>
      </c>
      <c r="N413" s="10">
        <f>VLOOKUP(A413,'BalanceSheet 15-8-19'!$A$11:$CN$476,14,FALSE)</f>
        <v>0</v>
      </c>
      <c r="O413" s="10">
        <f>VLOOKUP(A413,'BalanceSheet 15-8-19'!$A$11:$CN$476,15,FALSE)</f>
        <v>0</v>
      </c>
      <c r="P413" s="10">
        <f>VLOOKUP(A413,'BalanceSheet 15-8-19'!$A$11:$CN$476,16,FALSE)</f>
        <v>0</v>
      </c>
      <c r="Q413" s="10">
        <f>VLOOKUP(A413,'BalanceSheet 15-8-19'!$A$11:$CN$476,17,FALSE)</f>
        <v>0</v>
      </c>
      <c r="R413" s="10">
        <f>VLOOKUP(A413,'BalanceSheet 15-8-19'!$A$11:$CN$476,18,FALSE)</f>
        <v>0</v>
      </c>
      <c r="S413" s="10">
        <f>VLOOKUP(A413,'BalanceSheet 15-8-19'!$A$11:$CN$476,19,FALSE)</f>
        <v>0</v>
      </c>
      <c r="T413" s="10">
        <f>VLOOKUP(A413,'BalanceSheet 15-8-19'!$A$11:$CN$476,20,FALSE)</f>
        <v>0</v>
      </c>
      <c r="U413" s="10">
        <f>VLOOKUP(A413,'BalanceSheet 15-8-19'!$A$11:$CN$476,21,FALSE)</f>
        <v>0</v>
      </c>
      <c r="V413" s="10">
        <f>VLOOKUP(A413,'BalanceSheet 15-8-19'!$A$11:$CN$476,22,FALSE)</f>
        <v>0</v>
      </c>
      <c r="W413" s="10">
        <f>VLOOKUP(A413,'BalanceSheet 15-8-19'!$A$11:$CN$476,23,FALSE)</f>
        <v>0</v>
      </c>
      <c r="X413" s="10">
        <f>VLOOKUP(A413,'BalanceSheet 15-8-19'!$A$11:$CN$476,24,FALSE)</f>
        <v>0</v>
      </c>
      <c r="Y413" s="10">
        <f>VLOOKUP(A413,'BalanceSheet 15-8-19'!$A$11:$CN$476,25,FALSE)</f>
        <v>0</v>
      </c>
      <c r="Z413" s="10">
        <f>VLOOKUP(A413,'BalanceSheet 15-8-19'!$A$11:$CN$476,26,FALSE)</f>
        <v>0</v>
      </c>
      <c r="AA413" s="10">
        <f>VLOOKUP(A413,'BalanceSheet 15-8-19'!$A$11:$CN$476,27,FALSE)</f>
        <v>0</v>
      </c>
      <c r="AB413" s="10">
        <f>VLOOKUP(A413,'BalanceSheet 15-8-19'!$A$11:$CN$476,28,FALSE)</f>
        <v>0</v>
      </c>
      <c r="AC413" s="10">
        <f>VLOOKUP(A413,'BalanceSheet 15-8-19'!$A$11:$CN$476,29,FALSE)</f>
        <v>0</v>
      </c>
      <c r="AD413" s="10">
        <f>VLOOKUP(A413,'BalanceSheet 15-8-19'!$A$11:$CN$476,30,FALSE)</f>
        <v>0</v>
      </c>
      <c r="AE413" s="10">
        <f>VLOOKUP(A413,'BalanceSheet 15-8-19'!$A$11:$CN$476,31,FALSE)</f>
        <v>0</v>
      </c>
      <c r="AF413" s="10">
        <f>VLOOKUP(A413,'BalanceSheet 15-8-19'!$A$11:$CN$476,32,FALSE)</f>
        <v>0</v>
      </c>
      <c r="AG413" s="10">
        <f>VLOOKUP(A413,'BalanceSheet 15-8-19'!$A$11:$CN$476,33,FALSE)</f>
        <v>0</v>
      </c>
      <c r="AH413" s="10">
        <f>VLOOKUP(A413,'BalanceSheet 15-8-19'!$A$11:$CN$476,34,FALSE)</f>
        <v>0</v>
      </c>
      <c r="AI413" s="10">
        <f>VLOOKUP(A413,'BalanceSheet 15-8-19'!$A$11:$CN$476,35,FALSE)</f>
        <v>0</v>
      </c>
      <c r="AJ413" s="10">
        <f>VLOOKUP(A413,'BalanceSheet 15-8-19'!$A$11:$CN$476,36,FALSE)</f>
        <v>0</v>
      </c>
      <c r="AK413" s="10">
        <f>VLOOKUP(A413,'BalanceSheet 15-8-19'!$A$11:$CN$476,37,FALSE)</f>
        <v>0</v>
      </c>
      <c r="AL413" s="10">
        <f>VLOOKUP(A413,'BalanceSheet 15-8-19'!$A$11:$CN$476,38,FALSE)</f>
        <v>0</v>
      </c>
      <c r="AM413" s="10">
        <f>VLOOKUP(A413,'BalanceSheet 15-8-19'!$A$11:$CN$476,39,FALSE)</f>
        <v>0</v>
      </c>
      <c r="AN413" s="10">
        <f>VLOOKUP(A413,'BalanceSheet 15-8-19'!$A$11:$CN$476,40,FALSE)</f>
        <v>0</v>
      </c>
      <c r="AO413" s="10">
        <f>VLOOKUP(A413,'BalanceSheet 15-8-19'!$A$11:$CN$476,41,FALSE)</f>
        <v>0</v>
      </c>
      <c r="AP413" s="10">
        <f>VLOOKUP(A413,'BalanceSheet 15-8-19'!$A$11:$CN$476,42,FALSE)</f>
        <v>0</v>
      </c>
      <c r="AQ413" s="10">
        <f>VLOOKUP(A413,'BalanceSheet 15-8-19'!$A$11:$CN$476,43,FALSE)</f>
        <v>0</v>
      </c>
      <c r="AR413" s="10">
        <f>VLOOKUP(A413,'BalanceSheet 15-8-19'!$A$11:$CN$476,44,FALSE)</f>
        <v>0</v>
      </c>
      <c r="AS413" s="10">
        <f>VLOOKUP(A413,'BalanceSheet 15-8-19'!$A$11:$CN$476,45,FALSE)</f>
        <v>0</v>
      </c>
      <c r="AT413" s="10">
        <f>VLOOKUP(A413,'BalanceSheet 15-8-19'!$A$11:$CN$476,46,FALSE)</f>
        <v>0</v>
      </c>
      <c r="AU413" s="10">
        <f>VLOOKUP(A413,'BalanceSheet 15-8-19'!$A$11:$CN$476,47,FALSE)</f>
        <v>0</v>
      </c>
      <c r="AV413" s="10">
        <f>VLOOKUP(A413,'BalanceSheet 15-8-19'!$A$11:$CN$476,48,FALSE)</f>
        <v>0</v>
      </c>
      <c r="AW413" s="10">
        <f>VLOOKUP(A413,'BalanceSheet 15-8-19'!$A$11:$CN$476,49,FALSE)</f>
        <v>0</v>
      </c>
      <c r="AX413" s="10">
        <f>VLOOKUP(A413,'BalanceSheet 15-8-19'!$A$11:$CN$476,50,FALSE)</f>
        <v>0</v>
      </c>
      <c r="AY413" s="10">
        <f>VLOOKUP(A413,'BalanceSheet 15-8-19'!$A$11:$CN$476,51,FALSE)</f>
        <v>0</v>
      </c>
      <c r="AZ413" s="10">
        <f>VLOOKUP(A413,'BalanceSheet 15-8-19'!$A$11:$CN$476,52,FALSE)</f>
        <v>0</v>
      </c>
      <c r="BA413" s="10">
        <f>VLOOKUP(A413,'BalanceSheet 15-8-19'!$A$11:$CN$476,53,FALSE)</f>
        <v>0</v>
      </c>
      <c r="BB413" s="10">
        <f>VLOOKUP(A413,'BalanceSheet 15-8-19'!$A$11:$CN$476,54,FALSE)</f>
        <v>0</v>
      </c>
      <c r="BC413" s="10">
        <f>VLOOKUP(A413,'BalanceSheet 15-8-19'!$A$11:$CN$476,55,FALSE)</f>
        <v>0</v>
      </c>
      <c r="BD413" s="10">
        <f>VLOOKUP(A413,'BalanceSheet 15-8-19'!$A$11:$CN$476,56,FALSE)</f>
        <v>0</v>
      </c>
      <c r="BE413" s="10">
        <f>VLOOKUP(A413,'BalanceSheet 15-8-19'!$A$11:$CN$476,57,FALSE)</f>
        <v>0</v>
      </c>
      <c r="BF413" s="10">
        <f>VLOOKUP(A413,'BalanceSheet 15-8-19'!$A$11:$CN$476,58,FALSE)</f>
        <v>0</v>
      </c>
      <c r="BG413" s="11">
        <f>VLOOKUP(A413,'BalanceSheet 15-8-19'!$A$11:$CN$476,59,FALSE)</f>
        <v>0</v>
      </c>
      <c r="BH413" s="10">
        <f>VLOOKUP(A413,'BalanceSheet 15-8-19'!$A$11:$CN$476,60,FALSE)</f>
        <v>0</v>
      </c>
      <c r="BI413" s="10">
        <f>VLOOKUP(A413,'BalanceSheet 15-8-19'!$A$11:$CN$476,61,FALSE)</f>
        <v>0</v>
      </c>
      <c r="BJ413" s="10">
        <f>VLOOKUP(A413,'BalanceSheet 15-8-19'!$A$11:$CN$476,62,FALSE)</f>
        <v>0</v>
      </c>
      <c r="BK413" s="10"/>
      <c r="BL413" s="10">
        <f>VLOOKUP(A413,'BalanceSheet 15-8-19'!$A$11:$CN$476,64,FALSE)</f>
        <v>0</v>
      </c>
      <c r="BM413" s="10">
        <f>VLOOKUP(A413,'BalanceSheet 15-8-19'!$A$11:$CN$476,65,FALSE)</f>
        <v>0</v>
      </c>
      <c r="BN413" s="10">
        <f>VLOOKUP(A413,'BalanceSheet 15-8-19'!$A$11:$CN$476,66,FALSE)</f>
        <v>0</v>
      </c>
      <c r="BO413" s="10">
        <f>VLOOKUP(A413,'BalanceSheet 15-8-19'!$A$11:$CN$476,67,FALSE)</f>
        <v>0</v>
      </c>
      <c r="BP413" s="10">
        <f>VLOOKUP(A413,'BalanceSheet 15-8-19'!$A$11:$CN$476,68,FALSE)</f>
        <v>0</v>
      </c>
      <c r="BQ413" s="10">
        <f>VLOOKUP(A413,'BalanceSheet 15-8-19'!$A$11:$CN$476,69,FALSE)</f>
        <v>0</v>
      </c>
      <c r="BR413" s="10">
        <f>VLOOKUP(A413,'BalanceSheet 15-8-19'!$A$11:$CN$476,70,FALSE)</f>
        <v>0</v>
      </c>
      <c r="BS413" s="10">
        <f>VLOOKUP(A413,'BalanceSheet 15-8-19'!$A$11:$CN$476,71,FALSE)</f>
        <v>0</v>
      </c>
      <c r="BT413" s="10">
        <f>VLOOKUP(A413,'BalanceSheet 15-8-19'!$A$11:$CN$476,72,FALSE)</f>
        <v>0</v>
      </c>
      <c r="BU413" s="10">
        <f>VLOOKUP(A413,'BalanceSheet 15-8-19'!$A$11:$CN$476,73,FALSE)</f>
        <v>0</v>
      </c>
      <c r="BV413" s="10">
        <f>VLOOKUP(A413,'BalanceSheet 15-8-19'!$A$11:$CN$476,74,FALSE)</f>
        <v>0</v>
      </c>
      <c r="BW413" s="10">
        <f>VLOOKUP(A413,'BalanceSheet 15-8-19'!$A$11:$CN$476,75,FALSE)</f>
        <v>0</v>
      </c>
      <c r="BX413" s="10">
        <f>VLOOKUP(A413,'BalanceSheet 15-8-19'!$A$11:$CN$476,76,FALSE)</f>
        <v>0</v>
      </c>
      <c r="BY413" s="10">
        <f>VLOOKUP(A413,'BalanceSheet 15-8-19'!$A$11:$CN$476,77,FALSE)</f>
        <v>0</v>
      </c>
      <c r="BZ413" s="10">
        <f>VLOOKUP(A413,'BalanceSheet 15-8-19'!$A$11:$CN$476,78,FALSE)</f>
        <v>0</v>
      </c>
      <c r="CA413" s="10">
        <f>VLOOKUP(A413,'BalanceSheet 15-8-19'!$A$11:$CN$476,79,FALSE)</f>
        <v>0</v>
      </c>
      <c r="CB413" s="10">
        <f>VLOOKUP(A413,'BalanceSheet 15-8-19'!$A$11:$CN$476,80,FALSE)</f>
        <v>0</v>
      </c>
      <c r="CC413" s="10">
        <f>VLOOKUP(A413,'BalanceSheet 15-8-19'!$A$11:$CN$476,81,FALSE)</f>
        <v>0</v>
      </c>
      <c r="CD413" s="10">
        <f>VLOOKUP(A413,'BalanceSheet 15-8-19'!$A$11:$CN$476,82,FALSE)</f>
        <v>0</v>
      </c>
      <c r="CE413" s="10">
        <f>VLOOKUP(A413,'BalanceSheet 15-8-19'!$A$11:$CN$476,83,FALSE)</f>
        <v>0</v>
      </c>
      <c r="CF413" s="10">
        <f>VLOOKUP(A413,'BalanceSheet 15-8-19'!$A$11:$CN$476,84,FALSE)</f>
        <v>0</v>
      </c>
      <c r="CG413" s="10">
        <f>VLOOKUP(A413,'BalanceSheet 15-8-19'!$A$11:$CN$476,85,FALSE)</f>
        <v>0</v>
      </c>
      <c r="CH413" s="10">
        <f>VLOOKUP(A413,'BalanceSheet 15-8-19'!$A$11:$CN$476,86,FALSE)</f>
        <v>0</v>
      </c>
      <c r="CI413" s="10">
        <f>VLOOKUP(A413,'BalanceSheet 15-8-19'!$A$11:$CN$476,87,FALSE)</f>
        <v>0</v>
      </c>
      <c r="CJ413" s="10">
        <f>VLOOKUP(A413,'BalanceSheet 15-8-19'!$A$11:$CN$476,88,FALSE)</f>
        <v>0</v>
      </c>
      <c r="CK413" s="10">
        <f>VLOOKUP(A413,'BalanceSheet 15-8-19'!$A$11:$CN$476,89,FALSE)</f>
        <v>0</v>
      </c>
      <c r="CL413" s="10">
        <f>VLOOKUP(A413,'BalanceSheet 15-8-19'!$A$11:$CN$476,90,FALSE)</f>
        <v>0</v>
      </c>
      <c r="CM413" s="10">
        <f>VLOOKUP(A413,'BalanceSheet 15-8-19'!$A$11:$CN$476,91,FALSE)</f>
        <v>0</v>
      </c>
      <c r="CN413" s="10">
        <f>VLOOKUP(A413,'BalanceSheet 15-8-19'!$A$11:$CS$476,92,FALSE)</f>
        <v>0</v>
      </c>
      <c r="CO413" s="10">
        <f>VLOOKUP(A413,'BalanceSheet 15-8-19'!$A$11:$CS$476,93,FALSE)</f>
        <v>0</v>
      </c>
      <c r="CP413" s="10">
        <f>VLOOKUP(A413,'BalanceSheet 15-8-19'!$A$11:$CS$476,94,FALSE)</f>
        <v>0</v>
      </c>
      <c r="CQ413" s="10">
        <f>VLOOKUP(A413,'BalanceSheet 15-8-19'!$A$11:$CS$476,95,FALSE)</f>
        <v>0</v>
      </c>
      <c r="CR413" s="10">
        <f>VLOOKUP(A413,'BalanceSheet 15-8-19'!$A$11:$CS$476,96,FALSE)</f>
        <v>0</v>
      </c>
      <c r="CS413" s="10">
        <f t="shared" si="42"/>
        <v>0</v>
      </c>
      <c r="CU413" s="19">
        <f>CS413-('BalanceSheet 15-8-19'!CS413-'BalanceSheet 15-8-19'!CV413-'BalanceSheet 15-8-19'!CW413)</f>
        <v>0</v>
      </c>
      <c r="CW413" s="132">
        <f t="shared" si="43"/>
        <v>0</v>
      </c>
      <c r="CZ413" s="148">
        <f>HLOOKUP(A413,CJE!$I$5:$TV$2054,2050, FALSE)</f>
        <v>0</v>
      </c>
      <c r="DB413" s="148">
        <f t="shared" si="40"/>
        <v>0</v>
      </c>
    </row>
    <row r="414" spans="1:106" x14ac:dyDescent="0.2">
      <c r="A414" s="12" t="str">
        <f>'BalanceSheet 15-8-19'!A414</f>
        <v>600-106-10 - Withholding Tax PND3 (Thailand)</v>
      </c>
      <c r="B414" s="10">
        <f>VLOOKUP(A414,'BalanceSheet 15-8-19'!$A$11:$CN$476,2,FALSE)</f>
        <v>0</v>
      </c>
      <c r="C414" s="10">
        <f>VLOOKUP(A414,'BalanceSheet 15-8-19'!$A$11:$CN$476,3,FALSE)</f>
        <v>0</v>
      </c>
      <c r="D414" s="10">
        <f>VLOOKUP(A414,'BalanceSheet 15-8-19'!$A$11:$CN$476,4,FALSE)</f>
        <v>0</v>
      </c>
      <c r="E414" s="10">
        <f>VLOOKUP(A414,'BalanceSheet 15-8-19'!$A$11:$CN$476,5,FALSE)</f>
        <v>0</v>
      </c>
      <c r="F414" s="10">
        <f>VLOOKUP(A414,'BalanceSheet 15-8-19'!$A$11:$CN$476,6,FALSE)</f>
        <v>0</v>
      </c>
      <c r="G414" s="10">
        <f>VLOOKUP(A414,'BalanceSheet 15-8-19'!$A$11:$CN$476,7,FALSE)</f>
        <v>0</v>
      </c>
      <c r="H414" s="10">
        <f>VLOOKUP(A414,'BalanceSheet 15-8-19'!$A$11:$CN$476,8,FALSE)</f>
        <v>0</v>
      </c>
      <c r="I414" s="10">
        <f>VLOOKUP(A414,'BalanceSheet 15-8-19'!$A$11:$CN$476,9,FALSE)</f>
        <v>0</v>
      </c>
      <c r="J414" s="10"/>
      <c r="K414" s="10">
        <f>VLOOKUP(A414,'BalanceSheet 15-8-19'!$A$11:$CN$476,11,FALSE)</f>
        <v>0</v>
      </c>
      <c r="L414" s="10">
        <f>VLOOKUP(A414,'BalanceSheet 15-8-19'!$A$11:$CN$476,12,FALSE)</f>
        <v>0</v>
      </c>
      <c r="M414" s="10">
        <f>VLOOKUP(A414,'BalanceSheet 15-8-19'!$A$11:$CN$476,13,FALSE)</f>
        <v>0</v>
      </c>
      <c r="N414" s="10">
        <f>VLOOKUP(A414,'BalanceSheet 15-8-19'!$A$11:$CN$476,14,FALSE)</f>
        <v>0</v>
      </c>
      <c r="O414" s="10">
        <f>VLOOKUP(A414,'BalanceSheet 15-8-19'!$A$11:$CN$476,15,FALSE)</f>
        <v>0</v>
      </c>
      <c r="P414" s="10">
        <f>VLOOKUP(A414,'BalanceSheet 15-8-19'!$A$11:$CN$476,16,FALSE)</f>
        <v>0</v>
      </c>
      <c r="Q414" s="10">
        <f>VLOOKUP(A414,'BalanceSheet 15-8-19'!$A$11:$CN$476,17,FALSE)</f>
        <v>0</v>
      </c>
      <c r="R414" s="10">
        <f>VLOOKUP(A414,'BalanceSheet 15-8-19'!$A$11:$CN$476,18,FALSE)</f>
        <v>0</v>
      </c>
      <c r="S414" s="10">
        <f>VLOOKUP(A414,'BalanceSheet 15-8-19'!$A$11:$CN$476,19,FALSE)</f>
        <v>0</v>
      </c>
      <c r="T414" s="10">
        <f>VLOOKUP(A414,'BalanceSheet 15-8-19'!$A$11:$CN$476,20,FALSE)</f>
        <v>0</v>
      </c>
      <c r="U414" s="10">
        <f>VLOOKUP(A414,'BalanceSheet 15-8-19'!$A$11:$CN$476,21,FALSE)</f>
        <v>0</v>
      </c>
      <c r="V414" s="10">
        <f>VLOOKUP(A414,'BalanceSheet 15-8-19'!$A$11:$CN$476,22,FALSE)</f>
        <v>0</v>
      </c>
      <c r="W414" s="10">
        <f>VLOOKUP(A414,'BalanceSheet 15-8-19'!$A$11:$CN$476,23,FALSE)</f>
        <v>0</v>
      </c>
      <c r="X414" s="10">
        <f>VLOOKUP(A414,'BalanceSheet 15-8-19'!$A$11:$CN$476,24,FALSE)</f>
        <v>0</v>
      </c>
      <c r="Y414" s="10">
        <f>VLOOKUP(A414,'BalanceSheet 15-8-19'!$A$11:$CN$476,25,FALSE)</f>
        <v>0</v>
      </c>
      <c r="Z414" s="10">
        <f>VLOOKUP(A414,'BalanceSheet 15-8-19'!$A$11:$CN$476,26,FALSE)</f>
        <v>0</v>
      </c>
      <c r="AA414" s="10">
        <f>VLOOKUP(A414,'BalanceSheet 15-8-19'!$A$11:$CN$476,27,FALSE)</f>
        <v>0</v>
      </c>
      <c r="AB414" s="10">
        <f>VLOOKUP(A414,'BalanceSheet 15-8-19'!$A$11:$CN$476,28,FALSE)</f>
        <v>0</v>
      </c>
      <c r="AC414" s="10">
        <f>VLOOKUP(A414,'BalanceSheet 15-8-19'!$A$11:$CN$476,29,FALSE)</f>
        <v>0</v>
      </c>
      <c r="AD414" s="10">
        <f>VLOOKUP(A414,'BalanceSheet 15-8-19'!$A$11:$CN$476,30,FALSE)</f>
        <v>0</v>
      </c>
      <c r="AE414" s="10">
        <f>VLOOKUP(A414,'BalanceSheet 15-8-19'!$A$11:$CN$476,31,FALSE)</f>
        <v>0</v>
      </c>
      <c r="AF414" s="10">
        <f>VLOOKUP(A414,'BalanceSheet 15-8-19'!$A$11:$CN$476,32,FALSE)</f>
        <v>0</v>
      </c>
      <c r="AG414" s="10">
        <f>VLOOKUP(A414,'BalanceSheet 15-8-19'!$A$11:$CN$476,33,FALSE)</f>
        <v>0</v>
      </c>
      <c r="AH414" s="10">
        <f>VLOOKUP(A414,'BalanceSheet 15-8-19'!$A$11:$CN$476,34,FALSE)</f>
        <v>0</v>
      </c>
      <c r="AI414" s="10">
        <f>VLOOKUP(A414,'BalanceSheet 15-8-19'!$A$11:$CN$476,35,FALSE)</f>
        <v>0</v>
      </c>
      <c r="AJ414" s="10">
        <f>VLOOKUP(A414,'BalanceSheet 15-8-19'!$A$11:$CN$476,36,FALSE)</f>
        <v>0</v>
      </c>
      <c r="AK414" s="10">
        <f>VLOOKUP(A414,'BalanceSheet 15-8-19'!$A$11:$CN$476,37,FALSE)</f>
        <v>0</v>
      </c>
      <c r="AL414" s="10">
        <f>VLOOKUP(A414,'BalanceSheet 15-8-19'!$A$11:$CN$476,38,FALSE)</f>
        <v>0</v>
      </c>
      <c r="AM414" s="10">
        <f>VLOOKUP(A414,'BalanceSheet 15-8-19'!$A$11:$CN$476,39,FALSE)</f>
        <v>0</v>
      </c>
      <c r="AN414" s="10">
        <f>VLOOKUP(A414,'BalanceSheet 15-8-19'!$A$11:$CN$476,40,FALSE)</f>
        <v>0</v>
      </c>
      <c r="AO414" s="10">
        <f>VLOOKUP(A414,'BalanceSheet 15-8-19'!$A$11:$CN$476,41,FALSE)</f>
        <v>0</v>
      </c>
      <c r="AP414" s="10">
        <f>VLOOKUP(A414,'BalanceSheet 15-8-19'!$A$11:$CN$476,42,FALSE)</f>
        <v>0</v>
      </c>
      <c r="AQ414" s="10">
        <f>VLOOKUP(A414,'BalanceSheet 15-8-19'!$A$11:$CN$476,43,FALSE)</f>
        <v>0</v>
      </c>
      <c r="AR414" s="10">
        <f>VLOOKUP(A414,'BalanceSheet 15-8-19'!$A$11:$CN$476,44,FALSE)</f>
        <v>0</v>
      </c>
      <c r="AS414" s="10">
        <f>VLOOKUP(A414,'BalanceSheet 15-8-19'!$A$11:$CN$476,45,FALSE)</f>
        <v>0</v>
      </c>
      <c r="AT414" s="10">
        <f>VLOOKUP(A414,'BalanceSheet 15-8-19'!$A$11:$CN$476,46,FALSE)</f>
        <v>0</v>
      </c>
      <c r="AU414" s="10">
        <f>VLOOKUP(A414,'BalanceSheet 15-8-19'!$A$11:$CN$476,47,FALSE)</f>
        <v>0</v>
      </c>
      <c r="AV414" s="10">
        <f>VLOOKUP(A414,'BalanceSheet 15-8-19'!$A$11:$CN$476,48,FALSE)</f>
        <v>0</v>
      </c>
      <c r="AW414" s="10">
        <f>VLOOKUP(A414,'BalanceSheet 15-8-19'!$A$11:$CN$476,49,FALSE)</f>
        <v>0</v>
      </c>
      <c r="AX414" s="10">
        <f>VLOOKUP(A414,'BalanceSheet 15-8-19'!$A$11:$CN$476,50,FALSE)</f>
        <v>0</v>
      </c>
      <c r="AY414" s="10">
        <f>VLOOKUP(A414,'BalanceSheet 15-8-19'!$A$11:$CN$476,51,FALSE)</f>
        <v>0</v>
      </c>
      <c r="AZ414" s="10">
        <f>VLOOKUP(A414,'BalanceSheet 15-8-19'!$A$11:$CN$476,52,FALSE)</f>
        <v>0</v>
      </c>
      <c r="BA414" s="10">
        <f>VLOOKUP(A414,'BalanceSheet 15-8-19'!$A$11:$CN$476,53,FALSE)</f>
        <v>0</v>
      </c>
      <c r="BB414" s="10">
        <f>VLOOKUP(A414,'BalanceSheet 15-8-19'!$A$11:$CN$476,54,FALSE)</f>
        <v>0</v>
      </c>
      <c r="BC414" s="10">
        <f>VLOOKUP(A414,'BalanceSheet 15-8-19'!$A$11:$CN$476,55,FALSE)</f>
        <v>0</v>
      </c>
      <c r="BD414" s="10">
        <f>VLOOKUP(A414,'BalanceSheet 15-8-19'!$A$11:$CN$476,56,FALSE)</f>
        <v>0</v>
      </c>
      <c r="BE414" s="10">
        <f>VLOOKUP(A414,'BalanceSheet 15-8-19'!$A$11:$CN$476,57,FALSE)</f>
        <v>0</v>
      </c>
      <c r="BF414" s="10">
        <f>VLOOKUP(A414,'BalanceSheet 15-8-19'!$A$11:$CN$476,58,FALSE)</f>
        <v>0</v>
      </c>
      <c r="BG414" s="11">
        <f>VLOOKUP(A414,'BalanceSheet 15-8-19'!$A$11:$CN$476,59,FALSE)</f>
        <v>0</v>
      </c>
      <c r="BH414" s="10">
        <f>VLOOKUP(A414,'BalanceSheet 15-8-19'!$A$11:$CN$476,60,FALSE)</f>
        <v>0</v>
      </c>
      <c r="BI414" s="10">
        <f>VLOOKUP(A414,'BalanceSheet 15-8-19'!$A$11:$CN$476,61,FALSE)</f>
        <v>0</v>
      </c>
      <c r="BJ414" s="10">
        <f>VLOOKUP(A414,'BalanceSheet 15-8-19'!$A$11:$CN$476,62,FALSE)</f>
        <v>0</v>
      </c>
      <c r="BK414" s="10"/>
      <c r="BL414" s="10">
        <f>VLOOKUP(A414,'BalanceSheet 15-8-19'!$A$11:$CN$476,64,FALSE)</f>
        <v>0</v>
      </c>
      <c r="BM414" s="10">
        <f>VLOOKUP(A414,'BalanceSheet 15-8-19'!$A$11:$CN$476,65,FALSE)</f>
        <v>0</v>
      </c>
      <c r="BN414" s="10">
        <f>VLOOKUP(A414,'BalanceSheet 15-8-19'!$A$11:$CN$476,66,FALSE)</f>
        <v>0</v>
      </c>
      <c r="BO414" s="10">
        <f>VLOOKUP(A414,'BalanceSheet 15-8-19'!$A$11:$CN$476,67,FALSE)</f>
        <v>0</v>
      </c>
      <c r="BP414" s="10">
        <f>VLOOKUP(A414,'BalanceSheet 15-8-19'!$A$11:$CN$476,68,FALSE)</f>
        <v>0</v>
      </c>
      <c r="BQ414" s="10">
        <f>VLOOKUP(A414,'BalanceSheet 15-8-19'!$A$11:$CN$476,69,FALSE)</f>
        <v>0</v>
      </c>
      <c r="BR414" s="10">
        <f>VLOOKUP(A414,'BalanceSheet 15-8-19'!$A$11:$CN$476,70,FALSE)</f>
        <v>0</v>
      </c>
      <c r="BS414" s="10">
        <f>VLOOKUP(A414,'BalanceSheet 15-8-19'!$A$11:$CN$476,71,FALSE)</f>
        <v>0</v>
      </c>
      <c r="BT414" s="10">
        <f>VLOOKUP(A414,'BalanceSheet 15-8-19'!$A$11:$CN$476,72,FALSE)</f>
        <v>0</v>
      </c>
      <c r="BU414" s="10">
        <f>VLOOKUP(A414,'BalanceSheet 15-8-19'!$A$11:$CN$476,73,FALSE)</f>
        <v>0</v>
      </c>
      <c r="BV414" s="10">
        <f>VLOOKUP(A414,'BalanceSheet 15-8-19'!$A$11:$CN$476,74,FALSE)</f>
        <v>0</v>
      </c>
      <c r="BW414" s="10">
        <f>VLOOKUP(A414,'BalanceSheet 15-8-19'!$A$11:$CN$476,75,FALSE)</f>
        <v>0</v>
      </c>
      <c r="BX414" s="10">
        <f>VLOOKUP(A414,'BalanceSheet 15-8-19'!$A$11:$CN$476,76,FALSE)</f>
        <v>0</v>
      </c>
      <c r="BY414" s="10">
        <f>VLOOKUP(A414,'BalanceSheet 15-8-19'!$A$11:$CN$476,77,FALSE)</f>
        <v>0</v>
      </c>
      <c r="BZ414" s="10">
        <f>VLOOKUP(A414,'BalanceSheet 15-8-19'!$A$11:$CN$476,78,FALSE)</f>
        <v>0</v>
      </c>
      <c r="CA414" s="10">
        <f>VLOOKUP(A414,'BalanceSheet 15-8-19'!$A$11:$CN$476,79,FALSE)</f>
        <v>0</v>
      </c>
      <c r="CB414" s="10">
        <f>VLOOKUP(A414,'BalanceSheet 15-8-19'!$A$11:$CN$476,80,FALSE)</f>
        <v>0</v>
      </c>
      <c r="CC414" s="10">
        <f>VLOOKUP(A414,'BalanceSheet 15-8-19'!$A$11:$CN$476,81,FALSE)</f>
        <v>0</v>
      </c>
      <c r="CD414" s="10">
        <f>VLOOKUP(A414,'BalanceSheet 15-8-19'!$A$11:$CN$476,82,FALSE)</f>
        <v>0</v>
      </c>
      <c r="CE414" s="10">
        <f>VLOOKUP(A414,'BalanceSheet 15-8-19'!$A$11:$CN$476,83,FALSE)</f>
        <v>0</v>
      </c>
      <c r="CF414" s="10">
        <f>VLOOKUP(A414,'BalanceSheet 15-8-19'!$A$11:$CN$476,84,FALSE)</f>
        <v>0</v>
      </c>
      <c r="CG414" s="10">
        <f>VLOOKUP(A414,'BalanceSheet 15-8-19'!$A$11:$CN$476,85,FALSE)</f>
        <v>0</v>
      </c>
      <c r="CH414" s="10">
        <f>VLOOKUP(A414,'BalanceSheet 15-8-19'!$A$11:$CN$476,86,FALSE)</f>
        <v>0</v>
      </c>
      <c r="CI414" s="10">
        <f>VLOOKUP(A414,'BalanceSheet 15-8-19'!$A$11:$CN$476,87,FALSE)</f>
        <v>0</v>
      </c>
      <c r="CJ414" s="10">
        <f>VLOOKUP(A414,'BalanceSheet 15-8-19'!$A$11:$CN$476,88,FALSE)</f>
        <v>0</v>
      </c>
      <c r="CK414" s="10">
        <f>VLOOKUP(A414,'BalanceSheet 15-8-19'!$A$11:$CN$476,89,FALSE)</f>
        <v>0</v>
      </c>
      <c r="CL414" s="10">
        <f>VLOOKUP(A414,'BalanceSheet 15-8-19'!$A$11:$CN$476,90,FALSE)</f>
        <v>0</v>
      </c>
      <c r="CM414" s="10">
        <f>VLOOKUP(A414,'BalanceSheet 15-8-19'!$A$11:$CN$476,91,FALSE)</f>
        <v>0</v>
      </c>
      <c r="CN414" s="10">
        <f>VLOOKUP(A414,'BalanceSheet 15-8-19'!$A$11:$CS$476,92,FALSE)</f>
        <v>0</v>
      </c>
      <c r="CO414" s="10">
        <f>VLOOKUP(A414,'BalanceSheet 15-8-19'!$A$11:$CS$476,93,FALSE)</f>
        <v>0</v>
      </c>
      <c r="CP414" s="10">
        <f>VLOOKUP(A414,'BalanceSheet 15-8-19'!$A$11:$CS$476,94,FALSE)</f>
        <v>0</v>
      </c>
      <c r="CQ414" s="10">
        <f>VLOOKUP(A414,'BalanceSheet 15-8-19'!$A$11:$CS$476,95,FALSE)</f>
        <v>0</v>
      </c>
      <c r="CR414" s="10">
        <f>VLOOKUP(A414,'BalanceSheet 15-8-19'!$A$11:$CS$476,96,FALSE)</f>
        <v>0</v>
      </c>
      <c r="CS414" s="10">
        <f t="shared" si="42"/>
        <v>0</v>
      </c>
      <c r="CU414" s="19">
        <f>CS414-('BalanceSheet 15-8-19'!CS414-'BalanceSheet 15-8-19'!CV414-'BalanceSheet 15-8-19'!CW414)</f>
        <v>0</v>
      </c>
      <c r="CW414" s="132">
        <f t="shared" si="43"/>
        <v>0</v>
      </c>
      <c r="CZ414" s="148">
        <f>HLOOKUP(A414,CJE!$I$5:$TV$2054,2050, FALSE)</f>
        <v>0</v>
      </c>
      <c r="DB414" s="148">
        <f t="shared" si="40"/>
        <v>0</v>
      </c>
    </row>
    <row r="415" spans="1:106" x14ac:dyDescent="0.2">
      <c r="A415" s="12" t="str">
        <f>'BalanceSheet 15-8-19'!A415</f>
        <v>600-106-11 - Withholding Tax PND53  (Thailand)</v>
      </c>
      <c r="B415" s="10">
        <f>VLOOKUP(A415,'BalanceSheet 15-8-19'!$A$11:$CN$476,2,FALSE)</f>
        <v>0</v>
      </c>
      <c r="C415" s="10">
        <f>VLOOKUP(A415,'BalanceSheet 15-8-19'!$A$11:$CN$476,3,FALSE)</f>
        <v>0</v>
      </c>
      <c r="D415" s="10">
        <f>VLOOKUP(A415,'BalanceSheet 15-8-19'!$A$11:$CN$476,4,FALSE)</f>
        <v>0</v>
      </c>
      <c r="E415" s="10">
        <f>VLOOKUP(A415,'BalanceSheet 15-8-19'!$A$11:$CN$476,5,FALSE)</f>
        <v>0</v>
      </c>
      <c r="F415" s="10">
        <f>VLOOKUP(A415,'BalanceSheet 15-8-19'!$A$11:$CN$476,6,FALSE)</f>
        <v>0</v>
      </c>
      <c r="G415" s="10">
        <f>VLOOKUP(A415,'BalanceSheet 15-8-19'!$A$11:$CN$476,7,FALSE)</f>
        <v>0</v>
      </c>
      <c r="H415" s="10">
        <f>VLOOKUP(A415,'BalanceSheet 15-8-19'!$A$11:$CN$476,8,FALSE)</f>
        <v>0</v>
      </c>
      <c r="I415" s="10">
        <f>VLOOKUP(A415,'BalanceSheet 15-8-19'!$A$11:$CN$476,9,FALSE)</f>
        <v>0</v>
      </c>
      <c r="J415" s="10"/>
      <c r="K415" s="10">
        <f>VLOOKUP(A415,'BalanceSheet 15-8-19'!$A$11:$CN$476,11,FALSE)</f>
        <v>0</v>
      </c>
      <c r="L415" s="10">
        <f>VLOOKUP(A415,'BalanceSheet 15-8-19'!$A$11:$CN$476,12,FALSE)</f>
        <v>0</v>
      </c>
      <c r="M415" s="10">
        <f>VLOOKUP(A415,'BalanceSheet 15-8-19'!$A$11:$CN$476,13,FALSE)</f>
        <v>0</v>
      </c>
      <c r="N415" s="10">
        <f>VLOOKUP(A415,'BalanceSheet 15-8-19'!$A$11:$CN$476,14,FALSE)</f>
        <v>0</v>
      </c>
      <c r="O415" s="10">
        <f>VLOOKUP(A415,'BalanceSheet 15-8-19'!$A$11:$CN$476,15,FALSE)</f>
        <v>0</v>
      </c>
      <c r="P415" s="10">
        <f>VLOOKUP(A415,'BalanceSheet 15-8-19'!$A$11:$CN$476,16,FALSE)</f>
        <v>0</v>
      </c>
      <c r="Q415" s="10">
        <f>VLOOKUP(A415,'BalanceSheet 15-8-19'!$A$11:$CN$476,17,FALSE)</f>
        <v>0</v>
      </c>
      <c r="R415" s="10">
        <f>VLOOKUP(A415,'BalanceSheet 15-8-19'!$A$11:$CN$476,18,FALSE)</f>
        <v>0</v>
      </c>
      <c r="S415" s="10">
        <f>VLOOKUP(A415,'BalanceSheet 15-8-19'!$A$11:$CN$476,19,FALSE)</f>
        <v>0</v>
      </c>
      <c r="T415" s="10">
        <f>VLOOKUP(A415,'BalanceSheet 15-8-19'!$A$11:$CN$476,20,FALSE)</f>
        <v>0</v>
      </c>
      <c r="U415" s="10">
        <f>VLOOKUP(A415,'BalanceSheet 15-8-19'!$A$11:$CN$476,21,FALSE)</f>
        <v>0</v>
      </c>
      <c r="V415" s="10">
        <f>VLOOKUP(A415,'BalanceSheet 15-8-19'!$A$11:$CN$476,22,FALSE)</f>
        <v>0</v>
      </c>
      <c r="W415" s="10">
        <f>VLOOKUP(A415,'BalanceSheet 15-8-19'!$A$11:$CN$476,23,FALSE)</f>
        <v>0</v>
      </c>
      <c r="X415" s="10">
        <f>VLOOKUP(A415,'BalanceSheet 15-8-19'!$A$11:$CN$476,24,FALSE)</f>
        <v>0</v>
      </c>
      <c r="Y415" s="10">
        <f>VLOOKUP(A415,'BalanceSheet 15-8-19'!$A$11:$CN$476,25,FALSE)</f>
        <v>0</v>
      </c>
      <c r="Z415" s="10">
        <f>VLOOKUP(A415,'BalanceSheet 15-8-19'!$A$11:$CN$476,26,FALSE)</f>
        <v>0</v>
      </c>
      <c r="AA415" s="10">
        <f>VLOOKUP(A415,'BalanceSheet 15-8-19'!$A$11:$CN$476,27,FALSE)</f>
        <v>0</v>
      </c>
      <c r="AB415" s="10">
        <f>VLOOKUP(A415,'BalanceSheet 15-8-19'!$A$11:$CN$476,28,FALSE)</f>
        <v>0</v>
      </c>
      <c r="AC415" s="10">
        <f>VLOOKUP(A415,'BalanceSheet 15-8-19'!$A$11:$CN$476,29,FALSE)</f>
        <v>0</v>
      </c>
      <c r="AD415" s="10">
        <f>VLOOKUP(A415,'BalanceSheet 15-8-19'!$A$11:$CN$476,30,FALSE)</f>
        <v>0</v>
      </c>
      <c r="AE415" s="10">
        <f>VLOOKUP(A415,'BalanceSheet 15-8-19'!$A$11:$CN$476,31,FALSE)</f>
        <v>0</v>
      </c>
      <c r="AF415" s="10">
        <f>VLOOKUP(A415,'BalanceSheet 15-8-19'!$A$11:$CN$476,32,FALSE)</f>
        <v>0</v>
      </c>
      <c r="AG415" s="10">
        <f>VLOOKUP(A415,'BalanceSheet 15-8-19'!$A$11:$CN$476,33,FALSE)</f>
        <v>0</v>
      </c>
      <c r="AH415" s="10">
        <f>VLOOKUP(A415,'BalanceSheet 15-8-19'!$A$11:$CN$476,34,FALSE)</f>
        <v>0</v>
      </c>
      <c r="AI415" s="10">
        <f>VLOOKUP(A415,'BalanceSheet 15-8-19'!$A$11:$CN$476,35,FALSE)</f>
        <v>0</v>
      </c>
      <c r="AJ415" s="10">
        <f>VLOOKUP(A415,'BalanceSheet 15-8-19'!$A$11:$CN$476,36,FALSE)</f>
        <v>0</v>
      </c>
      <c r="AK415" s="10">
        <f>VLOOKUP(A415,'BalanceSheet 15-8-19'!$A$11:$CN$476,37,FALSE)</f>
        <v>0</v>
      </c>
      <c r="AL415" s="10">
        <f>VLOOKUP(A415,'BalanceSheet 15-8-19'!$A$11:$CN$476,38,FALSE)</f>
        <v>0</v>
      </c>
      <c r="AM415" s="10">
        <f>VLOOKUP(A415,'BalanceSheet 15-8-19'!$A$11:$CN$476,39,FALSE)</f>
        <v>0</v>
      </c>
      <c r="AN415" s="10">
        <f>VLOOKUP(A415,'BalanceSheet 15-8-19'!$A$11:$CN$476,40,FALSE)</f>
        <v>0</v>
      </c>
      <c r="AO415" s="10">
        <f>VLOOKUP(A415,'BalanceSheet 15-8-19'!$A$11:$CN$476,41,FALSE)</f>
        <v>0</v>
      </c>
      <c r="AP415" s="10">
        <f>VLOOKUP(A415,'BalanceSheet 15-8-19'!$A$11:$CN$476,42,FALSE)</f>
        <v>0</v>
      </c>
      <c r="AQ415" s="10">
        <f>VLOOKUP(A415,'BalanceSheet 15-8-19'!$A$11:$CN$476,43,FALSE)</f>
        <v>0</v>
      </c>
      <c r="AR415" s="10">
        <f>VLOOKUP(A415,'BalanceSheet 15-8-19'!$A$11:$CN$476,44,FALSE)</f>
        <v>0</v>
      </c>
      <c r="AS415" s="10">
        <f>VLOOKUP(A415,'BalanceSheet 15-8-19'!$A$11:$CN$476,45,FALSE)</f>
        <v>0</v>
      </c>
      <c r="AT415" s="10">
        <f>VLOOKUP(A415,'BalanceSheet 15-8-19'!$A$11:$CN$476,46,FALSE)</f>
        <v>0</v>
      </c>
      <c r="AU415" s="10">
        <f>VLOOKUP(A415,'BalanceSheet 15-8-19'!$A$11:$CN$476,47,FALSE)</f>
        <v>0</v>
      </c>
      <c r="AV415" s="10">
        <f>VLOOKUP(A415,'BalanceSheet 15-8-19'!$A$11:$CN$476,48,FALSE)</f>
        <v>0</v>
      </c>
      <c r="AW415" s="10">
        <f>VLOOKUP(A415,'BalanceSheet 15-8-19'!$A$11:$CN$476,49,FALSE)</f>
        <v>0</v>
      </c>
      <c r="AX415" s="10">
        <f>VLOOKUP(A415,'BalanceSheet 15-8-19'!$A$11:$CN$476,50,FALSE)</f>
        <v>0</v>
      </c>
      <c r="AY415" s="10">
        <f>VLOOKUP(A415,'BalanceSheet 15-8-19'!$A$11:$CN$476,51,FALSE)</f>
        <v>0</v>
      </c>
      <c r="AZ415" s="10">
        <f>VLOOKUP(A415,'BalanceSheet 15-8-19'!$A$11:$CN$476,52,FALSE)</f>
        <v>0</v>
      </c>
      <c r="BA415" s="10">
        <f>VLOOKUP(A415,'BalanceSheet 15-8-19'!$A$11:$CN$476,53,FALSE)</f>
        <v>0</v>
      </c>
      <c r="BB415" s="10">
        <f>VLOOKUP(A415,'BalanceSheet 15-8-19'!$A$11:$CN$476,54,FALSE)</f>
        <v>0</v>
      </c>
      <c r="BC415" s="10">
        <f>VLOOKUP(A415,'BalanceSheet 15-8-19'!$A$11:$CN$476,55,FALSE)</f>
        <v>0</v>
      </c>
      <c r="BD415" s="10">
        <f>VLOOKUP(A415,'BalanceSheet 15-8-19'!$A$11:$CN$476,56,FALSE)</f>
        <v>0</v>
      </c>
      <c r="BE415" s="10">
        <f>VLOOKUP(A415,'BalanceSheet 15-8-19'!$A$11:$CN$476,57,FALSE)</f>
        <v>0</v>
      </c>
      <c r="BF415" s="10">
        <f>VLOOKUP(A415,'BalanceSheet 15-8-19'!$A$11:$CN$476,58,FALSE)</f>
        <v>0</v>
      </c>
      <c r="BG415" s="11">
        <f>VLOOKUP(A415,'BalanceSheet 15-8-19'!$A$11:$CN$476,59,FALSE)</f>
        <v>0</v>
      </c>
      <c r="BH415" s="10">
        <f>VLOOKUP(A415,'BalanceSheet 15-8-19'!$A$11:$CN$476,60,FALSE)</f>
        <v>0</v>
      </c>
      <c r="BI415" s="10">
        <f>VLOOKUP(A415,'BalanceSheet 15-8-19'!$A$11:$CN$476,61,FALSE)</f>
        <v>0</v>
      </c>
      <c r="BJ415" s="10">
        <f>VLOOKUP(A415,'BalanceSheet 15-8-19'!$A$11:$CN$476,62,FALSE)</f>
        <v>0</v>
      </c>
      <c r="BK415" s="10"/>
      <c r="BL415" s="10">
        <f>VLOOKUP(A415,'BalanceSheet 15-8-19'!$A$11:$CN$476,64,FALSE)</f>
        <v>0</v>
      </c>
      <c r="BM415" s="10">
        <f>VLOOKUP(A415,'BalanceSheet 15-8-19'!$A$11:$CN$476,65,FALSE)</f>
        <v>0</v>
      </c>
      <c r="BN415" s="10">
        <f>VLOOKUP(A415,'BalanceSheet 15-8-19'!$A$11:$CN$476,66,FALSE)</f>
        <v>0</v>
      </c>
      <c r="BO415" s="10">
        <f>VLOOKUP(A415,'BalanceSheet 15-8-19'!$A$11:$CN$476,67,FALSE)</f>
        <v>0</v>
      </c>
      <c r="BP415" s="10">
        <f>VLOOKUP(A415,'BalanceSheet 15-8-19'!$A$11:$CN$476,68,FALSE)</f>
        <v>0</v>
      </c>
      <c r="BQ415" s="10">
        <f>VLOOKUP(A415,'BalanceSheet 15-8-19'!$A$11:$CN$476,69,FALSE)</f>
        <v>0</v>
      </c>
      <c r="BR415" s="10">
        <f>VLOOKUP(A415,'BalanceSheet 15-8-19'!$A$11:$CN$476,70,FALSE)</f>
        <v>0</v>
      </c>
      <c r="BS415" s="10">
        <f>VLOOKUP(A415,'BalanceSheet 15-8-19'!$A$11:$CN$476,71,FALSE)</f>
        <v>0</v>
      </c>
      <c r="BT415" s="10">
        <f>VLOOKUP(A415,'BalanceSheet 15-8-19'!$A$11:$CN$476,72,FALSE)</f>
        <v>0</v>
      </c>
      <c r="BU415" s="10">
        <f>VLOOKUP(A415,'BalanceSheet 15-8-19'!$A$11:$CN$476,73,FALSE)</f>
        <v>0</v>
      </c>
      <c r="BV415" s="10">
        <f>VLOOKUP(A415,'BalanceSheet 15-8-19'!$A$11:$CN$476,74,FALSE)</f>
        <v>0</v>
      </c>
      <c r="BW415" s="10">
        <f>VLOOKUP(A415,'BalanceSheet 15-8-19'!$A$11:$CN$476,75,FALSE)</f>
        <v>0</v>
      </c>
      <c r="BX415" s="10">
        <f>VLOOKUP(A415,'BalanceSheet 15-8-19'!$A$11:$CN$476,76,FALSE)</f>
        <v>0</v>
      </c>
      <c r="BY415" s="10">
        <f>VLOOKUP(A415,'BalanceSheet 15-8-19'!$A$11:$CN$476,77,FALSE)</f>
        <v>0</v>
      </c>
      <c r="BZ415" s="10">
        <f>VLOOKUP(A415,'BalanceSheet 15-8-19'!$A$11:$CN$476,78,FALSE)</f>
        <v>0</v>
      </c>
      <c r="CA415" s="10">
        <f>VLOOKUP(A415,'BalanceSheet 15-8-19'!$A$11:$CN$476,79,FALSE)</f>
        <v>0</v>
      </c>
      <c r="CB415" s="10">
        <f>VLOOKUP(A415,'BalanceSheet 15-8-19'!$A$11:$CN$476,80,FALSE)</f>
        <v>0</v>
      </c>
      <c r="CC415" s="10">
        <f>VLOOKUP(A415,'BalanceSheet 15-8-19'!$A$11:$CN$476,81,FALSE)</f>
        <v>0</v>
      </c>
      <c r="CD415" s="10">
        <f>VLOOKUP(A415,'BalanceSheet 15-8-19'!$A$11:$CN$476,82,FALSE)</f>
        <v>0</v>
      </c>
      <c r="CE415" s="10">
        <f>VLOOKUP(A415,'BalanceSheet 15-8-19'!$A$11:$CN$476,83,FALSE)</f>
        <v>0</v>
      </c>
      <c r="CF415" s="10">
        <f>VLOOKUP(A415,'BalanceSheet 15-8-19'!$A$11:$CN$476,84,FALSE)</f>
        <v>0</v>
      </c>
      <c r="CG415" s="10">
        <f>VLOOKUP(A415,'BalanceSheet 15-8-19'!$A$11:$CN$476,85,FALSE)</f>
        <v>0</v>
      </c>
      <c r="CH415" s="10">
        <f>VLOOKUP(A415,'BalanceSheet 15-8-19'!$A$11:$CN$476,86,FALSE)</f>
        <v>0</v>
      </c>
      <c r="CI415" s="10">
        <f>VLOOKUP(A415,'BalanceSheet 15-8-19'!$A$11:$CN$476,87,FALSE)</f>
        <v>0</v>
      </c>
      <c r="CJ415" s="10">
        <f>VLOOKUP(A415,'BalanceSheet 15-8-19'!$A$11:$CN$476,88,FALSE)</f>
        <v>0</v>
      </c>
      <c r="CK415" s="10">
        <f>VLOOKUP(A415,'BalanceSheet 15-8-19'!$A$11:$CN$476,89,FALSE)</f>
        <v>0</v>
      </c>
      <c r="CL415" s="10">
        <f>VLOOKUP(A415,'BalanceSheet 15-8-19'!$A$11:$CN$476,90,FALSE)</f>
        <v>0</v>
      </c>
      <c r="CM415" s="10">
        <f>VLOOKUP(A415,'BalanceSheet 15-8-19'!$A$11:$CN$476,91,FALSE)</f>
        <v>0</v>
      </c>
      <c r="CN415" s="10">
        <f>VLOOKUP(A415,'BalanceSheet 15-8-19'!$A$11:$CS$476,92,FALSE)</f>
        <v>0</v>
      </c>
      <c r="CO415" s="10">
        <f>VLOOKUP(A415,'BalanceSheet 15-8-19'!$A$11:$CS$476,93,FALSE)</f>
        <v>0</v>
      </c>
      <c r="CP415" s="10">
        <f>VLOOKUP(A415,'BalanceSheet 15-8-19'!$A$11:$CS$476,94,FALSE)</f>
        <v>0</v>
      </c>
      <c r="CQ415" s="10">
        <f>VLOOKUP(A415,'BalanceSheet 15-8-19'!$A$11:$CS$476,95,FALSE)</f>
        <v>0</v>
      </c>
      <c r="CR415" s="10">
        <f>VLOOKUP(A415,'BalanceSheet 15-8-19'!$A$11:$CS$476,96,FALSE)</f>
        <v>0</v>
      </c>
      <c r="CS415" s="10">
        <f t="shared" si="42"/>
        <v>0</v>
      </c>
      <c r="CU415" s="19">
        <f>CS415-('BalanceSheet 15-8-19'!CS415-'BalanceSheet 15-8-19'!CV415-'BalanceSheet 15-8-19'!CW415)</f>
        <v>0</v>
      </c>
      <c r="CW415" s="132">
        <f t="shared" si="43"/>
        <v>0</v>
      </c>
      <c r="CZ415" s="148">
        <f>HLOOKUP(A415,CJE!$I$5:$TV$2054,2050, FALSE)</f>
        <v>0</v>
      </c>
      <c r="DB415" s="148">
        <f t="shared" si="40"/>
        <v>0</v>
      </c>
    </row>
    <row r="416" spans="1:106" x14ac:dyDescent="0.2">
      <c r="A416" s="12" t="str">
        <f>'BalanceSheet 15-8-19'!A416</f>
        <v>600-106-13 - WITHHOLDING TAX ON COMPENSATION PAYABLE</v>
      </c>
      <c r="B416" s="10">
        <f>VLOOKUP(A416,'BalanceSheet 15-8-19'!$A$11:$CN$476,2,FALSE)</f>
        <v>0</v>
      </c>
      <c r="C416" s="10">
        <f>VLOOKUP(A416,'BalanceSheet 15-8-19'!$A$11:$CN$476,3,FALSE)</f>
        <v>0</v>
      </c>
      <c r="D416" s="10">
        <f>VLOOKUP(A416,'BalanceSheet 15-8-19'!$A$11:$CN$476,4,FALSE)</f>
        <v>0</v>
      </c>
      <c r="E416" s="10">
        <f>VLOOKUP(A416,'BalanceSheet 15-8-19'!$A$11:$CN$476,5,FALSE)</f>
        <v>0</v>
      </c>
      <c r="F416" s="10">
        <f>VLOOKUP(A416,'BalanceSheet 15-8-19'!$A$11:$CN$476,6,FALSE)</f>
        <v>0</v>
      </c>
      <c r="G416" s="10">
        <f>VLOOKUP(A416,'BalanceSheet 15-8-19'!$A$11:$CN$476,7,FALSE)</f>
        <v>0</v>
      </c>
      <c r="H416" s="10">
        <f>VLOOKUP(A416,'BalanceSheet 15-8-19'!$A$11:$CN$476,8,FALSE)</f>
        <v>0</v>
      </c>
      <c r="I416" s="10">
        <f>VLOOKUP(A416,'BalanceSheet 15-8-19'!$A$11:$CN$476,9,FALSE)</f>
        <v>0</v>
      </c>
      <c r="J416" s="10"/>
      <c r="K416" s="10">
        <f>VLOOKUP(A416,'BalanceSheet 15-8-19'!$A$11:$CN$476,11,FALSE)</f>
        <v>0</v>
      </c>
      <c r="L416" s="10">
        <f>VLOOKUP(A416,'BalanceSheet 15-8-19'!$A$11:$CN$476,12,FALSE)</f>
        <v>0</v>
      </c>
      <c r="M416" s="10">
        <f>VLOOKUP(A416,'BalanceSheet 15-8-19'!$A$11:$CN$476,13,FALSE)</f>
        <v>0</v>
      </c>
      <c r="N416" s="10">
        <f>VLOOKUP(A416,'BalanceSheet 15-8-19'!$A$11:$CN$476,14,FALSE)</f>
        <v>0</v>
      </c>
      <c r="O416" s="10">
        <f>VLOOKUP(A416,'BalanceSheet 15-8-19'!$A$11:$CN$476,15,FALSE)</f>
        <v>0</v>
      </c>
      <c r="P416" s="10">
        <f>VLOOKUP(A416,'BalanceSheet 15-8-19'!$A$11:$CN$476,16,FALSE)</f>
        <v>0</v>
      </c>
      <c r="Q416" s="10">
        <f>VLOOKUP(A416,'BalanceSheet 15-8-19'!$A$11:$CN$476,17,FALSE)</f>
        <v>0</v>
      </c>
      <c r="R416" s="10">
        <f>VLOOKUP(A416,'BalanceSheet 15-8-19'!$A$11:$CN$476,18,FALSE)</f>
        <v>0</v>
      </c>
      <c r="S416" s="10">
        <f>VLOOKUP(A416,'BalanceSheet 15-8-19'!$A$11:$CN$476,19,FALSE)</f>
        <v>0</v>
      </c>
      <c r="T416" s="10">
        <f>VLOOKUP(A416,'BalanceSheet 15-8-19'!$A$11:$CN$476,20,FALSE)</f>
        <v>0</v>
      </c>
      <c r="U416" s="10">
        <f>VLOOKUP(A416,'BalanceSheet 15-8-19'!$A$11:$CN$476,21,FALSE)</f>
        <v>0</v>
      </c>
      <c r="V416" s="10">
        <f>VLOOKUP(A416,'BalanceSheet 15-8-19'!$A$11:$CN$476,22,FALSE)</f>
        <v>0</v>
      </c>
      <c r="W416" s="10">
        <f>VLOOKUP(A416,'BalanceSheet 15-8-19'!$A$11:$CN$476,23,FALSE)</f>
        <v>0</v>
      </c>
      <c r="X416" s="10">
        <f>VLOOKUP(A416,'BalanceSheet 15-8-19'!$A$11:$CN$476,24,FALSE)</f>
        <v>0</v>
      </c>
      <c r="Y416" s="10">
        <f>VLOOKUP(A416,'BalanceSheet 15-8-19'!$A$11:$CN$476,25,FALSE)</f>
        <v>0</v>
      </c>
      <c r="Z416" s="10">
        <f>VLOOKUP(A416,'BalanceSheet 15-8-19'!$A$11:$CN$476,26,FALSE)</f>
        <v>0</v>
      </c>
      <c r="AA416" s="10">
        <f>VLOOKUP(A416,'BalanceSheet 15-8-19'!$A$11:$CN$476,27,FALSE)</f>
        <v>0</v>
      </c>
      <c r="AB416" s="10">
        <f>VLOOKUP(A416,'BalanceSheet 15-8-19'!$A$11:$CN$476,28,FALSE)</f>
        <v>0</v>
      </c>
      <c r="AC416" s="10">
        <f>VLOOKUP(A416,'BalanceSheet 15-8-19'!$A$11:$CN$476,29,FALSE)</f>
        <v>0</v>
      </c>
      <c r="AD416" s="10">
        <f>VLOOKUP(A416,'BalanceSheet 15-8-19'!$A$11:$CN$476,30,FALSE)</f>
        <v>0</v>
      </c>
      <c r="AE416" s="10">
        <f>VLOOKUP(A416,'BalanceSheet 15-8-19'!$A$11:$CN$476,31,FALSE)</f>
        <v>0</v>
      </c>
      <c r="AF416" s="10">
        <f>VLOOKUP(A416,'BalanceSheet 15-8-19'!$A$11:$CN$476,32,FALSE)</f>
        <v>0</v>
      </c>
      <c r="AG416" s="10">
        <f>VLOOKUP(A416,'BalanceSheet 15-8-19'!$A$11:$CN$476,33,FALSE)</f>
        <v>0</v>
      </c>
      <c r="AH416" s="10">
        <f>VLOOKUP(A416,'BalanceSheet 15-8-19'!$A$11:$CN$476,34,FALSE)</f>
        <v>0</v>
      </c>
      <c r="AI416" s="10">
        <f>VLOOKUP(A416,'BalanceSheet 15-8-19'!$A$11:$CN$476,35,FALSE)</f>
        <v>0</v>
      </c>
      <c r="AJ416" s="10">
        <f>VLOOKUP(A416,'BalanceSheet 15-8-19'!$A$11:$CN$476,36,FALSE)</f>
        <v>0</v>
      </c>
      <c r="AK416" s="10">
        <f>VLOOKUP(A416,'BalanceSheet 15-8-19'!$A$11:$CN$476,37,FALSE)</f>
        <v>0</v>
      </c>
      <c r="AL416" s="10">
        <f>VLOOKUP(A416,'BalanceSheet 15-8-19'!$A$11:$CN$476,38,FALSE)</f>
        <v>0</v>
      </c>
      <c r="AM416" s="10">
        <f>VLOOKUP(A416,'BalanceSheet 15-8-19'!$A$11:$CN$476,39,FALSE)</f>
        <v>0</v>
      </c>
      <c r="AN416" s="10">
        <f>VLOOKUP(A416,'BalanceSheet 15-8-19'!$A$11:$CN$476,40,FALSE)</f>
        <v>0</v>
      </c>
      <c r="AO416" s="10">
        <f>VLOOKUP(A416,'BalanceSheet 15-8-19'!$A$11:$CN$476,41,FALSE)</f>
        <v>0</v>
      </c>
      <c r="AP416" s="10">
        <f>VLOOKUP(A416,'BalanceSheet 15-8-19'!$A$11:$CN$476,42,FALSE)</f>
        <v>0</v>
      </c>
      <c r="AQ416" s="10">
        <f>VLOOKUP(A416,'BalanceSheet 15-8-19'!$A$11:$CN$476,43,FALSE)</f>
        <v>0</v>
      </c>
      <c r="AR416" s="10">
        <f>VLOOKUP(A416,'BalanceSheet 15-8-19'!$A$11:$CN$476,44,FALSE)</f>
        <v>0</v>
      </c>
      <c r="AS416" s="10">
        <f>VLOOKUP(A416,'BalanceSheet 15-8-19'!$A$11:$CN$476,45,FALSE)</f>
        <v>0</v>
      </c>
      <c r="AT416" s="10">
        <f>VLOOKUP(A416,'BalanceSheet 15-8-19'!$A$11:$CN$476,46,FALSE)</f>
        <v>0</v>
      </c>
      <c r="AU416" s="10">
        <f>VLOOKUP(A416,'BalanceSheet 15-8-19'!$A$11:$CN$476,47,FALSE)</f>
        <v>0</v>
      </c>
      <c r="AV416" s="10">
        <f>VLOOKUP(A416,'BalanceSheet 15-8-19'!$A$11:$CN$476,48,FALSE)</f>
        <v>0</v>
      </c>
      <c r="AW416" s="10">
        <f>VLOOKUP(A416,'BalanceSheet 15-8-19'!$A$11:$CN$476,49,FALSE)</f>
        <v>0</v>
      </c>
      <c r="AX416" s="10">
        <f>VLOOKUP(A416,'BalanceSheet 15-8-19'!$A$11:$CN$476,50,FALSE)</f>
        <v>0</v>
      </c>
      <c r="AY416" s="10">
        <f>VLOOKUP(A416,'BalanceSheet 15-8-19'!$A$11:$CN$476,51,FALSE)</f>
        <v>0</v>
      </c>
      <c r="AZ416" s="10">
        <f>VLOOKUP(A416,'BalanceSheet 15-8-19'!$A$11:$CN$476,52,FALSE)</f>
        <v>0</v>
      </c>
      <c r="BA416" s="10">
        <f>VLOOKUP(A416,'BalanceSheet 15-8-19'!$A$11:$CN$476,53,FALSE)</f>
        <v>0</v>
      </c>
      <c r="BB416" s="10">
        <f>VLOOKUP(A416,'BalanceSheet 15-8-19'!$A$11:$CN$476,54,FALSE)</f>
        <v>0</v>
      </c>
      <c r="BC416" s="10">
        <f>VLOOKUP(A416,'BalanceSheet 15-8-19'!$A$11:$CN$476,55,FALSE)</f>
        <v>0</v>
      </c>
      <c r="BD416" s="10">
        <f>VLOOKUP(A416,'BalanceSheet 15-8-19'!$A$11:$CN$476,56,FALSE)</f>
        <v>0</v>
      </c>
      <c r="BE416" s="10">
        <f>VLOOKUP(A416,'BalanceSheet 15-8-19'!$A$11:$CN$476,57,FALSE)</f>
        <v>0</v>
      </c>
      <c r="BF416" s="10">
        <f>VLOOKUP(A416,'BalanceSheet 15-8-19'!$A$11:$CN$476,58,FALSE)</f>
        <v>0</v>
      </c>
      <c r="BG416" s="11">
        <f>VLOOKUP(A416,'BalanceSheet 15-8-19'!$A$11:$CN$476,59,FALSE)</f>
        <v>0</v>
      </c>
      <c r="BH416" s="10">
        <f>VLOOKUP(A416,'BalanceSheet 15-8-19'!$A$11:$CN$476,60,FALSE)</f>
        <v>0</v>
      </c>
      <c r="BI416" s="10">
        <f>VLOOKUP(A416,'BalanceSheet 15-8-19'!$A$11:$CN$476,61,FALSE)</f>
        <v>0</v>
      </c>
      <c r="BJ416" s="10">
        <f>VLOOKUP(A416,'BalanceSheet 15-8-19'!$A$11:$CN$476,62,FALSE)</f>
        <v>0</v>
      </c>
      <c r="BK416" s="10"/>
      <c r="BL416" s="10">
        <f>VLOOKUP(A416,'BalanceSheet 15-8-19'!$A$11:$CN$476,64,FALSE)</f>
        <v>0</v>
      </c>
      <c r="BM416" s="10">
        <f>VLOOKUP(A416,'BalanceSheet 15-8-19'!$A$11:$CN$476,65,FALSE)</f>
        <v>0</v>
      </c>
      <c r="BN416" s="10">
        <f>VLOOKUP(A416,'BalanceSheet 15-8-19'!$A$11:$CN$476,66,FALSE)</f>
        <v>0</v>
      </c>
      <c r="BO416" s="10">
        <f>VLOOKUP(A416,'BalanceSheet 15-8-19'!$A$11:$CN$476,67,FALSE)</f>
        <v>0</v>
      </c>
      <c r="BP416" s="10">
        <f>VLOOKUP(A416,'BalanceSheet 15-8-19'!$A$11:$CN$476,68,FALSE)</f>
        <v>0</v>
      </c>
      <c r="BQ416" s="10">
        <f>VLOOKUP(A416,'BalanceSheet 15-8-19'!$A$11:$CN$476,69,FALSE)</f>
        <v>0</v>
      </c>
      <c r="BR416" s="10">
        <f>VLOOKUP(A416,'BalanceSheet 15-8-19'!$A$11:$CN$476,70,FALSE)</f>
        <v>0</v>
      </c>
      <c r="BS416" s="10">
        <f>VLOOKUP(A416,'BalanceSheet 15-8-19'!$A$11:$CN$476,71,FALSE)</f>
        <v>0</v>
      </c>
      <c r="BT416" s="10">
        <f>VLOOKUP(A416,'BalanceSheet 15-8-19'!$A$11:$CN$476,72,FALSE)</f>
        <v>0</v>
      </c>
      <c r="BU416" s="10">
        <f>VLOOKUP(A416,'BalanceSheet 15-8-19'!$A$11:$CN$476,73,FALSE)</f>
        <v>0</v>
      </c>
      <c r="BV416" s="10">
        <f>VLOOKUP(A416,'BalanceSheet 15-8-19'!$A$11:$CN$476,74,FALSE)</f>
        <v>0</v>
      </c>
      <c r="BW416" s="10">
        <f>VLOOKUP(A416,'BalanceSheet 15-8-19'!$A$11:$CN$476,75,FALSE)</f>
        <v>0</v>
      </c>
      <c r="BX416" s="10">
        <f>VLOOKUP(A416,'BalanceSheet 15-8-19'!$A$11:$CN$476,76,FALSE)</f>
        <v>0</v>
      </c>
      <c r="BY416" s="10">
        <f>VLOOKUP(A416,'BalanceSheet 15-8-19'!$A$11:$CN$476,77,FALSE)</f>
        <v>0</v>
      </c>
      <c r="BZ416" s="10">
        <f>VLOOKUP(A416,'BalanceSheet 15-8-19'!$A$11:$CN$476,78,FALSE)</f>
        <v>0</v>
      </c>
      <c r="CA416" s="10">
        <f>VLOOKUP(A416,'BalanceSheet 15-8-19'!$A$11:$CN$476,79,FALSE)</f>
        <v>0</v>
      </c>
      <c r="CB416" s="10">
        <f>VLOOKUP(A416,'BalanceSheet 15-8-19'!$A$11:$CN$476,80,FALSE)</f>
        <v>0</v>
      </c>
      <c r="CC416" s="10">
        <f>VLOOKUP(A416,'BalanceSheet 15-8-19'!$A$11:$CN$476,81,FALSE)</f>
        <v>0</v>
      </c>
      <c r="CD416" s="10">
        <f>VLOOKUP(A416,'BalanceSheet 15-8-19'!$A$11:$CN$476,82,FALSE)</f>
        <v>0</v>
      </c>
      <c r="CE416" s="10">
        <f>VLOOKUP(A416,'BalanceSheet 15-8-19'!$A$11:$CN$476,83,FALSE)</f>
        <v>0</v>
      </c>
      <c r="CF416" s="10">
        <f>VLOOKUP(A416,'BalanceSheet 15-8-19'!$A$11:$CN$476,84,FALSE)</f>
        <v>0</v>
      </c>
      <c r="CG416" s="10">
        <f>VLOOKUP(A416,'BalanceSheet 15-8-19'!$A$11:$CN$476,85,FALSE)</f>
        <v>0</v>
      </c>
      <c r="CH416" s="10">
        <f>VLOOKUP(A416,'BalanceSheet 15-8-19'!$A$11:$CN$476,86,FALSE)</f>
        <v>0</v>
      </c>
      <c r="CI416" s="10">
        <f>VLOOKUP(A416,'BalanceSheet 15-8-19'!$A$11:$CN$476,87,FALSE)</f>
        <v>0</v>
      </c>
      <c r="CJ416" s="10">
        <f>VLOOKUP(A416,'BalanceSheet 15-8-19'!$A$11:$CN$476,88,FALSE)</f>
        <v>0</v>
      </c>
      <c r="CK416" s="10">
        <f>VLOOKUP(A416,'BalanceSheet 15-8-19'!$A$11:$CN$476,89,FALSE)</f>
        <v>0</v>
      </c>
      <c r="CL416" s="10">
        <f>VLOOKUP(A416,'BalanceSheet 15-8-19'!$A$11:$CN$476,90,FALSE)</f>
        <v>0</v>
      </c>
      <c r="CM416" s="10">
        <f>VLOOKUP(A416,'BalanceSheet 15-8-19'!$A$11:$CN$476,91,FALSE)</f>
        <v>0</v>
      </c>
      <c r="CN416" s="10">
        <f>VLOOKUP(A416,'BalanceSheet 15-8-19'!$A$11:$CS$476,92,FALSE)</f>
        <v>0</v>
      </c>
      <c r="CO416" s="10">
        <f>VLOOKUP(A416,'BalanceSheet 15-8-19'!$A$11:$CS$476,93,FALSE)</f>
        <v>0</v>
      </c>
      <c r="CP416" s="10">
        <f>VLOOKUP(A416,'BalanceSheet 15-8-19'!$A$11:$CS$476,94,FALSE)</f>
        <v>0</v>
      </c>
      <c r="CQ416" s="10">
        <f>VLOOKUP(A416,'BalanceSheet 15-8-19'!$A$11:$CS$476,95,FALSE)</f>
        <v>0</v>
      </c>
      <c r="CR416" s="10">
        <f>VLOOKUP(A416,'BalanceSheet 15-8-19'!$A$11:$CS$476,96,FALSE)</f>
        <v>0</v>
      </c>
      <c r="CS416" s="10">
        <f t="shared" si="42"/>
        <v>0</v>
      </c>
      <c r="CU416" s="19">
        <f>CS416-('BalanceSheet 15-8-19'!CS416-'BalanceSheet 15-8-19'!CV416-'BalanceSheet 15-8-19'!CW416)</f>
        <v>0</v>
      </c>
      <c r="CW416" s="132">
        <f t="shared" si="43"/>
        <v>0</v>
      </c>
      <c r="CZ416" s="148">
        <f>HLOOKUP(A416,CJE!$I$5:$TV$2054,2050, FALSE)</f>
        <v>0</v>
      </c>
      <c r="DB416" s="148">
        <f t="shared" si="40"/>
        <v>0</v>
      </c>
    </row>
    <row r="417" spans="1:108" x14ac:dyDescent="0.2">
      <c r="A417" s="12" t="str">
        <f>'BalanceSheet 15-8-19'!A417</f>
        <v>600-106-15 - Output VAT - TECHBOX</v>
      </c>
      <c r="B417" s="10">
        <f>VLOOKUP(A417,'BalanceSheet 15-8-19'!$A$11:$CN$476,2,FALSE)</f>
        <v>0</v>
      </c>
      <c r="C417" s="10">
        <f>VLOOKUP(A417,'BalanceSheet 15-8-19'!$A$11:$CN$476,3,FALSE)</f>
        <v>0</v>
      </c>
      <c r="D417" s="10">
        <f>VLOOKUP(A417,'BalanceSheet 15-8-19'!$A$11:$CN$476,4,FALSE)</f>
        <v>0</v>
      </c>
      <c r="E417" s="10">
        <f>VLOOKUP(A417,'BalanceSheet 15-8-19'!$A$11:$CN$476,5,FALSE)</f>
        <v>0</v>
      </c>
      <c r="F417" s="10">
        <f>VLOOKUP(A417,'BalanceSheet 15-8-19'!$A$11:$CN$476,6,FALSE)</f>
        <v>0</v>
      </c>
      <c r="G417" s="10">
        <f>VLOOKUP(A417,'BalanceSheet 15-8-19'!$A$11:$CN$476,7,FALSE)</f>
        <v>0</v>
      </c>
      <c r="H417" s="10">
        <f>VLOOKUP(A417,'BalanceSheet 15-8-19'!$A$11:$CN$476,8,FALSE)</f>
        <v>0</v>
      </c>
      <c r="I417" s="10">
        <f>VLOOKUP(A417,'BalanceSheet 15-8-19'!$A$11:$CN$476,9,FALSE)</f>
        <v>0</v>
      </c>
      <c r="J417" s="10"/>
      <c r="K417" s="10">
        <f>VLOOKUP(A417,'BalanceSheet 15-8-19'!$A$11:$CN$476,11,FALSE)</f>
        <v>0</v>
      </c>
      <c r="L417" s="10">
        <f>VLOOKUP(A417,'BalanceSheet 15-8-19'!$A$11:$CN$476,12,FALSE)</f>
        <v>0</v>
      </c>
      <c r="M417" s="10">
        <f>VLOOKUP(A417,'BalanceSheet 15-8-19'!$A$11:$CN$476,13,FALSE)</f>
        <v>0</v>
      </c>
      <c r="N417" s="10">
        <f>VLOOKUP(A417,'BalanceSheet 15-8-19'!$A$11:$CN$476,14,FALSE)</f>
        <v>0</v>
      </c>
      <c r="O417" s="10">
        <f>VLOOKUP(A417,'BalanceSheet 15-8-19'!$A$11:$CN$476,15,FALSE)</f>
        <v>0</v>
      </c>
      <c r="P417" s="10">
        <f>VLOOKUP(A417,'BalanceSheet 15-8-19'!$A$11:$CN$476,16,FALSE)</f>
        <v>0</v>
      </c>
      <c r="Q417" s="10">
        <f>VLOOKUP(A417,'BalanceSheet 15-8-19'!$A$11:$CN$476,17,FALSE)</f>
        <v>0</v>
      </c>
      <c r="R417" s="10">
        <f>VLOOKUP(A417,'BalanceSheet 15-8-19'!$A$11:$CN$476,18,FALSE)</f>
        <v>0</v>
      </c>
      <c r="S417" s="10">
        <f>VLOOKUP(A417,'BalanceSheet 15-8-19'!$A$11:$CN$476,19,FALSE)</f>
        <v>0</v>
      </c>
      <c r="T417" s="10">
        <f>VLOOKUP(A417,'BalanceSheet 15-8-19'!$A$11:$CN$476,20,FALSE)</f>
        <v>0</v>
      </c>
      <c r="U417" s="10">
        <f>VLOOKUP(A417,'BalanceSheet 15-8-19'!$A$11:$CN$476,21,FALSE)</f>
        <v>0</v>
      </c>
      <c r="V417" s="10">
        <f>VLOOKUP(A417,'BalanceSheet 15-8-19'!$A$11:$CN$476,22,FALSE)</f>
        <v>0</v>
      </c>
      <c r="W417" s="10">
        <f>VLOOKUP(A417,'BalanceSheet 15-8-19'!$A$11:$CN$476,23,FALSE)</f>
        <v>0</v>
      </c>
      <c r="X417" s="10">
        <f>VLOOKUP(A417,'BalanceSheet 15-8-19'!$A$11:$CN$476,24,FALSE)</f>
        <v>0</v>
      </c>
      <c r="Y417" s="10">
        <f>VLOOKUP(A417,'BalanceSheet 15-8-19'!$A$11:$CN$476,25,FALSE)</f>
        <v>0</v>
      </c>
      <c r="Z417" s="10">
        <f>VLOOKUP(A417,'BalanceSheet 15-8-19'!$A$11:$CN$476,26,FALSE)</f>
        <v>0</v>
      </c>
      <c r="AA417" s="10">
        <f>VLOOKUP(A417,'BalanceSheet 15-8-19'!$A$11:$CN$476,27,FALSE)</f>
        <v>0</v>
      </c>
      <c r="AB417" s="10">
        <f>VLOOKUP(A417,'BalanceSheet 15-8-19'!$A$11:$CN$476,28,FALSE)</f>
        <v>0</v>
      </c>
      <c r="AC417" s="10">
        <f>VLOOKUP(A417,'BalanceSheet 15-8-19'!$A$11:$CN$476,29,FALSE)</f>
        <v>0</v>
      </c>
      <c r="AD417" s="10">
        <f>VLOOKUP(A417,'BalanceSheet 15-8-19'!$A$11:$CN$476,30,FALSE)</f>
        <v>0</v>
      </c>
      <c r="AE417" s="10">
        <f>VLOOKUP(A417,'BalanceSheet 15-8-19'!$A$11:$CN$476,31,FALSE)</f>
        <v>0</v>
      </c>
      <c r="AF417" s="10">
        <f>VLOOKUP(A417,'BalanceSheet 15-8-19'!$A$11:$CN$476,32,FALSE)</f>
        <v>0</v>
      </c>
      <c r="AG417" s="10">
        <f>VLOOKUP(A417,'BalanceSheet 15-8-19'!$A$11:$CN$476,33,FALSE)</f>
        <v>0</v>
      </c>
      <c r="AH417" s="10">
        <f>VLOOKUP(A417,'BalanceSheet 15-8-19'!$A$11:$CN$476,34,FALSE)</f>
        <v>0</v>
      </c>
      <c r="AI417" s="10">
        <f>VLOOKUP(A417,'BalanceSheet 15-8-19'!$A$11:$CN$476,35,FALSE)</f>
        <v>0</v>
      </c>
      <c r="AJ417" s="10">
        <f>VLOOKUP(A417,'BalanceSheet 15-8-19'!$A$11:$CN$476,36,FALSE)</f>
        <v>0</v>
      </c>
      <c r="AK417" s="10">
        <f>VLOOKUP(A417,'BalanceSheet 15-8-19'!$A$11:$CN$476,37,FALSE)</f>
        <v>0</v>
      </c>
      <c r="AL417" s="10">
        <f>VLOOKUP(A417,'BalanceSheet 15-8-19'!$A$11:$CN$476,38,FALSE)</f>
        <v>0</v>
      </c>
      <c r="AM417" s="10">
        <f>VLOOKUP(A417,'BalanceSheet 15-8-19'!$A$11:$CN$476,39,FALSE)</f>
        <v>0</v>
      </c>
      <c r="AN417" s="10">
        <f>VLOOKUP(A417,'BalanceSheet 15-8-19'!$A$11:$CN$476,40,FALSE)</f>
        <v>0</v>
      </c>
      <c r="AO417" s="10">
        <f>VLOOKUP(A417,'BalanceSheet 15-8-19'!$A$11:$CN$476,41,FALSE)</f>
        <v>0</v>
      </c>
      <c r="AP417" s="10">
        <f>VLOOKUP(A417,'BalanceSheet 15-8-19'!$A$11:$CN$476,42,FALSE)</f>
        <v>0</v>
      </c>
      <c r="AQ417" s="10">
        <f>VLOOKUP(A417,'BalanceSheet 15-8-19'!$A$11:$CN$476,43,FALSE)</f>
        <v>0</v>
      </c>
      <c r="AR417" s="10">
        <f>VLOOKUP(A417,'BalanceSheet 15-8-19'!$A$11:$CN$476,44,FALSE)</f>
        <v>0</v>
      </c>
      <c r="AS417" s="10">
        <f>VLOOKUP(A417,'BalanceSheet 15-8-19'!$A$11:$CN$476,45,FALSE)</f>
        <v>0</v>
      </c>
      <c r="AT417" s="10">
        <f>VLOOKUP(A417,'BalanceSheet 15-8-19'!$A$11:$CN$476,46,FALSE)</f>
        <v>0</v>
      </c>
      <c r="AU417" s="10">
        <f>VLOOKUP(A417,'BalanceSheet 15-8-19'!$A$11:$CN$476,47,FALSE)</f>
        <v>0</v>
      </c>
      <c r="AV417" s="10">
        <f>VLOOKUP(A417,'BalanceSheet 15-8-19'!$A$11:$CN$476,48,FALSE)</f>
        <v>0</v>
      </c>
      <c r="AW417" s="10">
        <f>VLOOKUP(A417,'BalanceSheet 15-8-19'!$A$11:$CN$476,49,FALSE)</f>
        <v>0</v>
      </c>
      <c r="AX417" s="10">
        <f>VLOOKUP(A417,'BalanceSheet 15-8-19'!$A$11:$CN$476,50,FALSE)</f>
        <v>0</v>
      </c>
      <c r="AY417" s="10">
        <f>VLOOKUP(A417,'BalanceSheet 15-8-19'!$A$11:$CN$476,51,FALSE)</f>
        <v>0</v>
      </c>
      <c r="AZ417" s="10">
        <f>VLOOKUP(A417,'BalanceSheet 15-8-19'!$A$11:$CN$476,52,FALSE)</f>
        <v>0</v>
      </c>
      <c r="BA417" s="10">
        <f>VLOOKUP(A417,'BalanceSheet 15-8-19'!$A$11:$CN$476,53,FALSE)</f>
        <v>0</v>
      </c>
      <c r="BB417" s="10">
        <f>VLOOKUP(A417,'BalanceSheet 15-8-19'!$A$11:$CN$476,54,FALSE)</f>
        <v>0</v>
      </c>
      <c r="BC417" s="10">
        <f>VLOOKUP(A417,'BalanceSheet 15-8-19'!$A$11:$CN$476,55,FALSE)</f>
        <v>0</v>
      </c>
      <c r="BD417" s="10">
        <f>VLOOKUP(A417,'BalanceSheet 15-8-19'!$A$11:$CN$476,56,FALSE)</f>
        <v>0</v>
      </c>
      <c r="BE417" s="10">
        <f>VLOOKUP(A417,'BalanceSheet 15-8-19'!$A$11:$CN$476,57,FALSE)</f>
        <v>0</v>
      </c>
      <c r="BF417" s="10">
        <f>VLOOKUP(A417,'BalanceSheet 15-8-19'!$A$11:$CN$476,58,FALSE)</f>
        <v>0</v>
      </c>
      <c r="BG417" s="11">
        <f>VLOOKUP(A417,'BalanceSheet 15-8-19'!$A$11:$CN$476,59,FALSE)</f>
        <v>0</v>
      </c>
      <c r="BH417" s="10">
        <f>VLOOKUP(A417,'BalanceSheet 15-8-19'!$A$11:$CN$476,60,FALSE)</f>
        <v>0</v>
      </c>
      <c r="BI417" s="10">
        <f>VLOOKUP(A417,'BalanceSheet 15-8-19'!$A$11:$CN$476,61,FALSE)</f>
        <v>0</v>
      </c>
      <c r="BJ417" s="10">
        <f>VLOOKUP(A417,'BalanceSheet 15-8-19'!$A$11:$CN$476,62,FALSE)</f>
        <v>0</v>
      </c>
      <c r="BK417" s="10"/>
      <c r="BL417" s="10">
        <f>VLOOKUP(A417,'BalanceSheet 15-8-19'!$A$11:$CN$476,64,FALSE)</f>
        <v>0</v>
      </c>
      <c r="BM417" s="10">
        <f>VLOOKUP(A417,'BalanceSheet 15-8-19'!$A$11:$CN$476,65,FALSE)</f>
        <v>0</v>
      </c>
      <c r="BN417" s="10">
        <f>VLOOKUP(A417,'BalanceSheet 15-8-19'!$A$11:$CN$476,66,FALSE)</f>
        <v>0</v>
      </c>
      <c r="BO417" s="10">
        <f>VLOOKUP(A417,'BalanceSheet 15-8-19'!$A$11:$CN$476,67,FALSE)</f>
        <v>0</v>
      </c>
      <c r="BP417" s="10">
        <f>VLOOKUP(A417,'BalanceSheet 15-8-19'!$A$11:$CN$476,68,FALSE)</f>
        <v>0</v>
      </c>
      <c r="BQ417" s="10">
        <f>VLOOKUP(A417,'BalanceSheet 15-8-19'!$A$11:$CN$476,69,FALSE)</f>
        <v>0</v>
      </c>
      <c r="BR417" s="10">
        <f>VLOOKUP(A417,'BalanceSheet 15-8-19'!$A$11:$CN$476,70,FALSE)</f>
        <v>0</v>
      </c>
      <c r="BS417" s="10">
        <f>VLOOKUP(A417,'BalanceSheet 15-8-19'!$A$11:$CN$476,71,FALSE)</f>
        <v>0</v>
      </c>
      <c r="BT417" s="10">
        <f>VLOOKUP(A417,'BalanceSheet 15-8-19'!$A$11:$CN$476,72,FALSE)</f>
        <v>0</v>
      </c>
      <c r="BU417" s="10">
        <f>VLOOKUP(A417,'BalanceSheet 15-8-19'!$A$11:$CN$476,73,FALSE)</f>
        <v>0</v>
      </c>
      <c r="BV417" s="10">
        <f>VLOOKUP(A417,'BalanceSheet 15-8-19'!$A$11:$CN$476,74,FALSE)</f>
        <v>0</v>
      </c>
      <c r="BW417" s="10">
        <f>VLOOKUP(A417,'BalanceSheet 15-8-19'!$A$11:$CN$476,75,FALSE)</f>
        <v>0</v>
      </c>
      <c r="BX417" s="10">
        <f>VLOOKUP(A417,'BalanceSheet 15-8-19'!$A$11:$CN$476,76,FALSE)</f>
        <v>0</v>
      </c>
      <c r="BY417" s="10">
        <f>VLOOKUP(A417,'BalanceSheet 15-8-19'!$A$11:$CN$476,77,FALSE)</f>
        <v>0</v>
      </c>
      <c r="BZ417" s="10">
        <f>VLOOKUP(A417,'BalanceSheet 15-8-19'!$A$11:$CN$476,78,FALSE)</f>
        <v>0</v>
      </c>
      <c r="CA417" s="10">
        <f>VLOOKUP(A417,'BalanceSheet 15-8-19'!$A$11:$CN$476,79,FALSE)</f>
        <v>0</v>
      </c>
      <c r="CB417" s="10">
        <f>VLOOKUP(A417,'BalanceSheet 15-8-19'!$A$11:$CN$476,80,FALSE)</f>
        <v>0</v>
      </c>
      <c r="CC417" s="10">
        <f>VLOOKUP(A417,'BalanceSheet 15-8-19'!$A$11:$CN$476,81,FALSE)</f>
        <v>0</v>
      </c>
      <c r="CD417" s="10">
        <f>VLOOKUP(A417,'BalanceSheet 15-8-19'!$A$11:$CN$476,82,FALSE)</f>
        <v>0</v>
      </c>
      <c r="CE417" s="10">
        <f>VLOOKUP(A417,'BalanceSheet 15-8-19'!$A$11:$CN$476,83,FALSE)</f>
        <v>0</v>
      </c>
      <c r="CF417" s="10">
        <f>VLOOKUP(A417,'BalanceSheet 15-8-19'!$A$11:$CN$476,84,FALSE)</f>
        <v>0</v>
      </c>
      <c r="CG417" s="10">
        <f>VLOOKUP(A417,'BalanceSheet 15-8-19'!$A$11:$CN$476,85,FALSE)</f>
        <v>0</v>
      </c>
      <c r="CH417" s="10">
        <f>VLOOKUP(A417,'BalanceSheet 15-8-19'!$A$11:$CN$476,86,FALSE)</f>
        <v>0</v>
      </c>
      <c r="CI417" s="10">
        <f>VLOOKUP(A417,'BalanceSheet 15-8-19'!$A$11:$CN$476,87,FALSE)</f>
        <v>0</v>
      </c>
      <c r="CJ417" s="10">
        <f>VLOOKUP(A417,'BalanceSheet 15-8-19'!$A$11:$CN$476,88,FALSE)</f>
        <v>0</v>
      </c>
      <c r="CK417" s="10">
        <f>VLOOKUP(A417,'BalanceSheet 15-8-19'!$A$11:$CN$476,89,FALSE)</f>
        <v>0</v>
      </c>
      <c r="CL417" s="10">
        <f>VLOOKUP(A417,'BalanceSheet 15-8-19'!$A$11:$CN$476,90,FALSE)</f>
        <v>0</v>
      </c>
      <c r="CM417" s="10">
        <f>VLOOKUP(A417,'BalanceSheet 15-8-19'!$A$11:$CN$476,91,FALSE)</f>
        <v>0</v>
      </c>
      <c r="CN417" s="10">
        <f>VLOOKUP(A417,'BalanceSheet 15-8-19'!$A$11:$CS$476,92,FALSE)</f>
        <v>0</v>
      </c>
      <c r="CO417" s="10">
        <f>VLOOKUP(A417,'BalanceSheet 15-8-19'!$A$11:$CS$476,93,FALSE)</f>
        <v>0</v>
      </c>
      <c r="CP417" s="10">
        <f>VLOOKUP(A417,'BalanceSheet 15-8-19'!$A$11:$CS$476,94,FALSE)</f>
        <v>0</v>
      </c>
      <c r="CQ417" s="10">
        <f>VLOOKUP(A417,'BalanceSheet 15-8-19'!$A$11:$CS$476,95,FALSE)</f>
        <v>0</v>
      </c>
      <c r="CR417" s="10">
        <f>VLOOKUP(A417,'BalanceSheet 15-8-19'!$A$11:$CS$476,96,FALSE)</f>
        <v>0</v>
      </c>
      <c r="CS417" s="10">
        <f t="shared" si="42"/>
        <v>0</v>
      </c>
      <c r="CU417" s="19">
        <f>CS417-('BalanceSheet 15-8-19'!CS417-'BalanceSheet 15-8-19'!CV417-'BalanceSheet 15-8-19'!CW417)</f>
        <v>0</v>
      </c>
      <c r="CW417" s="132">
        <f t="shared" si="43"/>
        <v>0</v>
      </c>
      <c r="CZ417" s="148">
        <f>HLOOKUP(A417,CJE!$I$5:$TV$2054,2050, FALSE)</f>
        <v>0</v>
      </c>
      <c r="DB417" s="148">
        <f t="shared" si="40"/>
        <v>0</v>
      </c>
    </row>
    <row r="418" spans="1:108" x14ac:dyDescent="0.2">
      <c r="A418" s="12" t="str">
        <f>'BalanceSheet 15-8-19'!A418</f>
        <v>600-106-16 - WITHHOLDING TAX EXPANDED</v>
      </c>
      <c r="B418" s="23">
        <f>VLOOKUP(A418,'BalanceSheet 15-8-19'!$A$11:$CN$476,2,FALSE)</f>
        <v>0</v>
      </c>
      <c r="C418" s="23">
        <f>VLOOKUP(A418,'BalanceSheet 15-8-19'!$A$11:$CN$476,3,FALSE)</f>
        <v>0</v>
      </c>
      <c r="D418" s="23">
        <f>VLOOKUP(A418,'BalanceSheet 15-8-19'!$A$11:$CN$476,4,FALSE)</f>
        <v>0</v>
      </c>
      <c r="E418" s="23">
        <f>VLOOKUP(A418,'BalanceSheet 15-8-19'!$A$11:$CN$476,5,FALSE)</f>
        <v>0</v>
      </c>
      <c r="F418" s="23">
        <f>VLOOKUP(A418,'BalanceSheet 15-8-19'!$A$11:$CN$476,6,FALSE)</f>
        <v>0</v>
      </c>
      <c r="G418" s="23">
        <f>VLOOKUP(A418,'BalanceSheet 15-8-19'!$A$11:$CN$476,7,FALSE)</f>
        <v>0</v>
      </c>
      <c r="H418" s="23">
        <f>VLOOKUP(A418,'BalanceSheet 15-8-19'!$A$11:$CN$476,8,FALSE)</f>
        <v>0</v>
      </c>
      <c r="I418" s="23">
        <f>VLOOKUP(A418,'BalanceSheet 15-8-19'!$A$11:$CN$476,9,FALSE)</f>
        <v>0</v>
      </c>
      <c r="J418" s="23"/>
      <c r="K418" s="23">
        <f>VLOOKUP(A418,'BalanceSheet 15-8-19'!$A$11:$CN$476,11,FALSE)</f>
        <v>0</v>
      </c>
      <c r="L418" s="23">
        <f>VLOOKUP(A418,'BalanceSheet 15-8-19'!$A$11:$CN$476,12,FALSE)</f>
        <v>0</v>
      </c>
      <c r="M418" s="23">
        <f>VLOOKUP(A418,'BalanceSheet 15-8-19'!$A$11:$CN$476,13,FALSE)</f>
        <v>0</v>
      </c>
      <c r="N418" s="23">
        <f>VLOOKUP(A418,'BalanceSheet 15-8-19'!$A$11:$CN$476,14,FALSE)</f>
        <v>0</v>
      </c>
      <c r="O418" s="23">
        <f>VLOOKUP(A418,'BalanceSheet 15-8-19'!$A$11:$CN$476,15,FALSE)</f>
        <v>0</v>
      </c>
      <c r="P418" s="23">
        <f>VLOOKUP(A418,'BalanceSheet 15-8-19'!$A$11:$CN$476,16,FALSE)</f>
        <v>0</v>
      </c>
      <c r="Q418" s="23">
        <f>VLOOKUP(A418,'BalanceSheet 15-8-19'!$A$11:$CN$476,17,FALSE)</f>
        <v>0</v>
      </c>
      <c r="R418" s="23">
        <f>VLOOKUP(A418,'BalanceSheet 15-8-19'!$A$11:$CN$476,18,FALSE)</f>
        <v>0</v>
      </c>
      <c r="S418" s="23">
        <f>VLOOKUP(A418,'BalanceSheet 15-8-19'!$A$11:$CN$476,19,FALSE)</f>
        <v>0</v>
      </c>
      <c r="T418" s="23">
        <f>VLOOKUP(A418,'BalanceSheet 15-8-19'!$A$11:$CN$476,20,FALSE)</f>
        <v>0</v>
      </c>
      <c r="U418" s="23">
        <f>VLOOKUP(A418,'BalanceSheet 15-8-19'!$A$11:$CN$476,21,FALSE)</f>
        <v>0</v>
      </c>
      <c r="V418" s="23">
        <f>VLOOKUP(A418,'BalanceSheet 15-8-19'!$A$11:$CN$476,22,FALSE)</f>
        <v>0</v>
      </c>
      <c r="W418" s="23">
        <f>VLOOKUP(A418,'BalanceSheet 15-8-19'!$A$11:$CN$476,23,FALSE)</f>
        <v>0</v>
      </c>
      <c r="X418" s="23">
        <f>VLOOKUP(A418,'BalanceSheet 15-8-19'!$A$11:$CN$476,24,FALSE)</f>
        <v>0</v>
      </c>
      <c r="Y418" s="23">
        <f>VLOOKUP(A418,'BalanceSheet 15-8-19'!$A$11:$CN$476,25,FALSE)</f>
        <v>0</v>
      </c>
      <c r="Z418" s="23">
        <f>VLOOKUP(A418,'BalanceSheet 15-8-19'!$A$11:$CN$476,26,FALSE)</f>
        <v>0</v>
      </c>
      <c r="AA418" s="23">
        <f>VLOOKUP(A418,'BalanceSheet 15-8-19'!$A$11:$CN$476,27,FALSE)</f>
        <v>0</v>
      </c>
      <c r="AB418" s="23">
        <f>VLOOKUP(A418,'BalanceSheet 15-8-19'!$A$11:$CN$476,28,FALSE)</f>
        <v>0</v>
      </c>
      <c r="AC418" s="23">
        <f>VLOOKUP(A418,'BalanceSheet 15-8-19'!$A$11:$CN$476,29,FALSE)</f>
        <v>0</v>
      </c>
      <c r="AD418" s="23">
        <f>VLOOKUP(A418,'BalanceSheet 15-8-19'!$A$11:$CN$476,30,FALSE)</f>
        <v>0</v>
      </c>
      <c r="AE418" s="23">
        <f>VLOOKUP(A418,'BalanceSheet 15-8-19'!$A$11:$CN$476,31,FALSE)</f>
        <v>0</v>
      </c>
      <c r="AF418" s="23">
        <f>VLOOKUP(A418,'BalanceSheet 15-8-19'!$A$11:$CN$476,32,FALSE)</f>
        <v>0</v>
      </c>
      <c r="AG418" s="23">
        <f>VLOOKUP(A418,'BalanceSheet 15-8-19'!$A$11:$CN$476,33,FALSE)</f>
        <v>0</v>
      </c>
      <c r="AH418" s="23">
        <f>VLOOKUP(A418,'BalanceSheet 15-8-19'!$A$11:$CN$476,34,FALSE)</f>
        <v>0</v>
      </c>
      <c r="AI418" s="23">
        <f>VLOOKUP(A418,'BalanceSheet 15-8-19'!$A$11:$CN$476,35,FALSE)</f>
        <v>0</v>
      </c>
      <c r="AJ418" s="23">
        <f>VLOOKUP(A418,'BalanceSheet 15-8-19'!$A$11:$CN$476,36,FALSE)</f>
        <v>0</v>
      </c>
      <c r="AK418" s="23">
        <f>VLOOKUP(A418,'BalanceSheet 15-8-19'!$A$11:$CN$476,37,FALSE)</f>
        <v>0</v>
      </c>
      <c r="AL418" s="23">
        <f>VLOOKUP(A418,'BalanceSheet 15-8-19'!$A$11:$CN$476,38,FALSE)</f>
        <v>0</v>
      </c>
      <c r="AM418" s="23">
        <f>VLOOKUP(A418,'BalanceSheet 15-8-19'!$A$11:$CN$476,39,FALSE)</f>
        <v>0</v>
      </c>
      <c r="AN418" s="23">
        <f>VLOOKUP(A418,'BalanceSheet 15-8-19'!$A$11:$CN$476,40,FALSE)</f>
        <v>0</v>
      </c>
      <c r="AO418" s="23">
        <f>VLOOKUP(A418,'BalanceSheet 15-8-19'!$A$11:$CN$476,41,FALSE)</f>
        <v>0</v>
      </c>
      <c r="AP418" s="23">
        <f>VLOOKUP(A418,'BalanceSheet 15-8-19'!$A$11:$CN$476,42,FALSE)</f>
        <v>0</v>
      </c>
      <c r="AQ418" s="23">
        <f>VLOOKUP(A418,'BalanceSheet 15-8-19'!$A$11:$CN$476,43,FALSE)</f>
        <v>0</v>
      </c>
      <c r="AR418" s="23">
        <f>VLOOKUP(A418,'BalanceSheet 15-8-19'!$A$11:$CN$476,44,FALSE)</f>
        <v>0</v>
      </c>
      <c r="AS418" s="23">
        <f>VLOOKUP(A418,'BalanceSheet 15-8-19'!$A$11:$CN$476,45,FALSE)</f>
        <v>0</v>
      </c>
      <c r="AT418" s="23">
        <f>VLOOKUP(A418,'BalanceSheet 15-8-19'!$A$11:$CN$476,46,FALSE)</f>
        <v>0</v>
      </c>
      <c r="AU418" s="23">
        <f>VLOOKUP(A418,'BalanceSheet 15-8-19'!$A$11:$CN$476,47,FALSE)</f>
        <v>0</v>
      </c>
      <c r="AV418" s="23">
        <f>VLOOKUP(A418,'BalanceSheet 15-8-19'!$A$11:$CN$476,48,FALSE)</f>
        <v>0</v>
      </c>
      <c r="AW418" s="23">
        <f>VLOOKUP(A418,'BalanceSheet 15-8-19'!$A$11:$CN$476,49,FALSE)</f>
        <v>0</v>
      </c>
      <c r="AX418" s="23">
        <f>VLOOKUP(A418,'BalanceSheet 15-8-19'!$A$11:$CN$476,50,FALSE)</f>
        <v>0</v>
      </c>
      <c r="AY418" s="23">
        <f>VLOOKUP(A418,'BalanceSheet 15-8-19'!$A$11:$CN$476,51,FALSE)</f>
        <v>0</v>
      </c>
      <c r="AZ418" s="23">
        <f>VLOOKUP(A418,'BalanceSheet 15-8-19'!$A$11:$CN$476,52,FALSE)</f>
        <v>0</v>
      </c>
      <c r="BA418" s="23">
        <f>VLOOKUP(A418,'BalanceSheet 15-8-19'!$A$11:$CN$476,53,FALSE)</f>
        <v>0</v>
      </c>
      <c r="BB418" s="23">
        <f>VLOOKUP(A418,'BalanceSheet 15-8-19'!$A$11:$CN$476,54,FALSE)</f>
        <v>0</v>
      </c>
      <c r="BC418" s="23">
        <f>VLOOKUP(A418,'BalanceSheet 15-8-19'!$A$11:$CN$476,55,FALSE)</f>
        <v>0</v>
      </c>
      <c r="BD418" s="23">
        <f>VLOOKUP(A418,'BalanceSheet 15-8-19'!$A$11:$CN$476,56,FALSE)</f>
        <v>0</v>
      </c>
      <c r="BE418" s="23">
        <f>VLOOKUP(A418,'BalanceSheet 15-8-19'!$A$11:$CN$476,57,FALSE)</f>
        <v>0</v>
      </c>
      <c r="BF418" s="23">
        <f>VLOOKUP(A418,'BalanceSheet 15-8-19'!$A$11:$CN$476,58,FALSE)</f>
        <v>0</v>
      </c>
      <c r="BG418" s="104">
        <f>VLOOKUP(A418,'BalanceSheet 15-8-19'!$A$11:$CN$476,59,FALSE)</f>
        <v>0</v>
      </c>
      <c r="BH418" s="23">
        <f>VLOOKUP(A418,'BalanceSheet 15-8-19'!$A$11:$CN$476,60,FALSE)</f>
        <v>0</v>
      </c>
      <c r="BI418" s="23">
        <f>VLOOKUP(A418,'BalanceSheet 15-8-19'!$A$11:$CN$476,61,FALSE)</f>
        <v>0</v>
      </c>
      <c r="BJ418" s="23">
        <f>VLOOKUP(A418,'BalanceSheet 15-8-19'!$A$11:$CN$476,62,FALSE)</f>
        <v>0</v>
      </c>
      <c r="BK418" s="23"/>
      <c r="BL418" s="23">
        <f>VLOOKUP(A418,'BalanceSheet 15-8-19'!$A$11:$CN$476,64,FALSE)</f>
        <v>0</v>
      </c>
      <c r="BM418" s="23">
        <f>VLOOKUP(A418,'BalanceSheet 15-8-19'!$A$11:$CN$476,65,FALSE)</f>
        <v>0</v>
      </c>
      <c r="BN418" s="23">
        <f>VLOOKUP(A418,'BalanceSheet 15-8-19'!$A$11:$CN$476,66,FALSE)</f>
        <v>0</v>
      </c>
      <c r="BO418" s="23">
        <f>VLOOKUP(A418,'BalanceSheet 15-8-19'!$A$11:$CN$476,67,FALSE)</f>
        <v>0</v>
      </c>
      <c r="BP418" s="23">
        <f>VLOOKUP(A418,'BalanceSheet 15-8-19'!$A$11:$CN$476,68,FALSE)</f>
        <v>0</v>
      </c>
      <c r="BQ418" s="23">
        <f>VLOOKUP(A418,'BalanceSheet 15-8-19'!$A$11:$CN$476,69,FALSE)</f>
        <v>0</v>
      </c>
      <c r="BR418" s="23">
        <f>VLOOKUP(A418,'BalanceSheet 15-8-19'!$A$11:$CN$476,70,FALSE)</f>
        <v>0</v>
      </c>
      <c r="BS418" s="23">
        <f>VLOOKUP(A418,'BalanceSheet 15-8-19'!$A$11:$CN$476,71,FALSE)</f>
        <v>0</v>
      </c>
      <c r="BT418" s="23">
        <f>VLOOKUP(A418,'BalanceSheet 15-8-19'!$A$11:$CN$476,72,FALSE)</f>
        <v>0</v>
      </c>
      <c r="BU418" s="23">
        <f>VLOOKUP(A418,'BalanceSheet 15-8-19'!$A$11:$CN$476,73,FALSE)</f>
        <v>0</v>
      </c>
      <c r="BV418" s="23">
        <f>VLOOKUP(A418,'BalanceSheet 15-8-19'!$A$11:$CN$476,74,FALSE)</f>
        <v>0</v>
      </c>
      <c r="BW418" s="23">
        <f>VLOOKUP(A418,'BalanceSheet 15-8-19'!$A$11:$CN$476,75,FALSE)</f>
        <v>0</v>
      </c>
      <c r="BX418" s="23">
        <f>VLOOKUP(A418,'BalanceSheet 15-8-19'!$A$11:$CN$476,76,FALSE)</f>
        <v>0</v>
      </c>
      <c r="BY418" s="23">
        <f>VLOOKUP(A418,'BalanceSheet 15-8-19'!$A$11:$CN$476,77,FALSE)</f>
        <v>0</v>
      </c>
      <c r="BZ418" s="23">
        <f>VLOOKUP(A418,'BalanceSheet 15-8-19'!$A$11:$CN$476,78,FALSE)</f>
        <v>0</v>
      </c>
      <c r="CA418" s="23">
        <f>VLOOKUP(A418,'BalanceSheet 15-8-19'!$A$11:$CN$476,79,FALSE)</f>
        <v>0</v>
      </c>
      <c r="CB418" s="23">
        <f>VLOOKUP(A418,'BalanceSheet 15-8-19'!$A$11:$CN$476,80,FALSE)</f>
        <v>0</v>
      </c>
      <c r="CC418" s="23">
        <f>VLOOKUP(A418,'BalanceSheet 15-8-19'!$A$11:$CN$476,81,FALSE)</f>
        <v>0</v>
      </c>
      <c r="CD418" s="23">
        <f>VLOOKUP(A418,'BalanceSheet 15-8-19'!$A$11:$CN$476,82,FALSE)</f>
        <v>0</v>
      </c>
      <c r="CE418" s="23">
        <f>VLOOKUP(A418,'BalanceSheet 15-8-19'!$A$11:$CN$476,83,FALSE)</f>
        <v>0</v>
      </c>
      <c r="CF418" s="23">
        <f>VLOOKUP(A418,'BalanceSheet 15-8-19'!$A$11:$CN$476,84,FALSE)</f>
        <v>0</v>
      </c>
      <c r="CG418" s="23">
        <f>VLOOKUP(A418,'BalanceSheet 15-8-19'!$A$11:$CN$476,85,FALSE)</f>
        <v>0</v>
      </c>
      <c r="CH418" s="23">
        <f>VLOOKUP(A418,'BalanceSheet 15-8-19'!$A$11:$CN$476,86,FALSE)</f>
        <v>0</v>
      </c>
      <c r="CI418" s="23">
        <f>VLOOKUP(A418,'BalanceSheet 15-8-19'!$A$11:$CN$476,87,FALSE)</f>
        <v>0</v>
      </c>
      <c r="CJ418" s="23">
        <f>VLOOKUP(A418,'BalanceSheet 15-8-19'!$A$11:$CN$476,88,FALSE)</f>
        <v>0</v>
      </c>
      <c r="CK418" s="23">
        <f>VLOOKUP(A418,'BalanceSheet 15-8-19'!$A$11:$CN$476,89,FALSE)</f>
        <v>0</v>
      </c>
      <c r="CL418" s="23">
        <f>VLOOKUP(A418,'BalanceSheet 15-8-19'!$A$11:$CN$476,90,FALSE)</f>
        <v>0</v>
      </c>
      <c r="CM418" s="23">
        <f>VLOOKUP(A418,'BalanceSheet 15-8-19'!$A$11:$CN$476,91,FALSE)</f>
        <v>0</v>
      </c>
      <c r="CN418" s="23">
        <f>VLOOKUP(A418,'BalanceSheet 15-8-19'!$A$11:$CS$476,92,FALSE)</f>
        <v>0</v>
      </c>
      <c r="CO418" s="23">
        <f>VLOOKUP(A418,'BalanceSheet 15-8-19'!$A$11:$CS$476,93,FALSE)</f>
        <v>0</v>
      </c>
      <c r="CP418" s="23">
        <f>VLOOKUP(A418,'BalanceSheet 15-8-19'!$A$11:$CS$476,94,FALSE)</f>
        <v>0</v>
      </c>
      <c r="CQ418" s="23">
        <f>VLOOKUP(A418,'BalanceSheet 15-8-19'!$A$11:$CS$476,95,FALSE)</f>
        <v>0</v>
      </c>
      <c r="CR418" s="23">
        <f>VLOOKUP(A418,'BalanceSheet 15-8-19'!$A$11:$CS$476,96,FALSE)</f>
        <v>0</v>
      </c>
      <c r="CS418" s="23">
        <f t="shared" ref="CS418" si="48">SUM(B418:CR418)</f>
        <v>0</v>
      </c>
      <c r="CU418" s="19">
        <f>CS418-('BalanceSheet 15-8-19'!CS418-'BalanceSheet 15-8-19'!CV418-'BalanceSheet 15-8-19'!CW418)</f>
        <v>0</v>
      </c>
      <c r="CW418" s="132">
        <f t="shared" si="43"/>
        <v>0</v>
      </c>
      <c r="CZ418" s="148">
        <f>HLOOKUP(A418,CJE!$I$5:$TV$2054,2050, FALSE)</f>
        <v>0</v>
      </c>
      <c r="DB418" s="148">
        <f t="shared" si="40"/>
        <v>0</v>
      </c>
    </row>
    <row r="419" spans="1:108" x14ac:dyDescent="0.2">
      <c r="A419" s="4" t="str">
        <f>'BalanceSheet 15-8-19'!A419</f>
        <v>Total - 600-106 - Tax Payable</v>
      </c>
      <c r="B419" s="10">
        <f>VLOOKUP(A419,'BalanceSheet 15-8-19'!$A$11:$CN$476,2,FALSE)</f>
        <v>0</v>
      </c>
      <c r="C419" s="10">
        <f>VLOOKUP(A419,'BalanceSheet 15-8-19'!$A$11:$CN$476,3,FALSE)</f>
        <v>0</v>
      </c>
      <c r="D419" s="10">
        <f>VLOOKUP(A419,'BalanceSheet 15-8-19'!$A$11:$CN$476,4,FALSE)</f>
        <v>0</v>
      </c>
      <c r="E419" s="10">
        <f>VLOOKUP(A419,'BalanceSheet 15-8-19'!$A$11:$CN$476,5,FALSE)</f>
        <v>0</v>
      </c>
      <c r="F419" s="10">
        <f>VLOOKUP(A419,'BalanceSheet 15-8-19'!$A$11:$CN$476,6,FALSE)</f>
        <v>-379.05143100000009</v>
      </c>
      <c r="G419" s="10">
        <f>VLOOKUP(A419,'BalanceSheet 15-8-19'!$A$11:$CN$476,7,FALSE)</f>
        <v>-379.05143100000009</v>
      </c>
      <c r="H419" s="10">
        <f>VLOOKUP(A419,'BalanceSheet 15-8-19'!$A$11:$CN$476,8,FALSE)</f>
        <v>-379.05143100000009</v>
      </c>
      <c r="I419" s="10">
        <f>VLOOKUP(A419,'BalanceSheet 15-8-19'!$A$11:$CN$476,9,FALSE)</f>
        <v>-379.05143100000009</v>
      </c>
      <c r="J419" s="10"/>
      <c r="K419" s="10">
        <f>VLOOKUP(A419,'BalanceSheet 15-8-19'!$A$11:$CN$476,11,FALSE)</f>
        <v>-379.05143100000009</v>
      </c>
      <c r="L419" s="10">
        <f>VLOOKUP(A419,'BalanceSheet 15-8-19'!$A$11:$CN$476,12,FALSE)</f>
        <v>-379.05143100000009</v>
      </c>
      <c r="M419" s="10">
        <f>VLOOKUP(A419,'BalanceSheet 15-8-19'!$A$11:$CN$476,13,FALSE)</f>
        <v>-379.05143100000009</v>
      </c>
      <c r="N419" s="10">
        <f>VLOOKUP(A419,'BalanceSheet 15-8-19'!$A$11:$CN$476,14,FALSE)</f>
        <v>-379.05143100000009</v>
      </c>
      <c r="O419" s="10">
        <f>VLOOKUP(A419,'BalanceSheet 15-8-19'!$A$11:$CN$476,15,FALSE)</f>
        <v>-379.05143100000009</v>
      </c>
      <c r="P419" s="10">
        <f>VLOOKUP(A419,'BalanceSheet 15-8-19'!$A$11:$CN$476,16,FALSE)</f>
        <v>-379.05143100000009</v>
      </c>
      <c r="Q419" s="10">
        <f>VLOOKUP(A419,'BalanceSheet 15-8-19'!$A$11:$CN$476,17,FALSE)</f>
        <v>-379.05143100000009</v>
      </c>
      <c r="R419" s="10">
        <f>VLOOKUP(A419,'BalanceSheet 15-8-19'!$A$11:$CN$476,18,FALSE)</f>
        <v>-379.05143100000009</v>
      </c>
      <c r="S419" s="10">
        <f>VLOOKUP(A419,'BalanceSheet 15-8-19'!$A$11:$CN$476,19,FALSE)</f>
        <v>-379.05143100000009</v>
      </c>
      <c r="T419" s="10">
        <f>VLOOKUP(A419,'BalanceSheet 15-8-19'!$A$11:$CN$476,20,FALSE)</f>
        <v>-379.05143100000009</v>
      </c>
      <c r="U419" s="10">
        <f>VLOOKUP(A419,'BalanceSheet 15-8-19'!$A$11:$CN$476,21,FALSE)</f>
        <v>-379.05143100000009</v>
      </c>
      <c r="V419" s="10">
        <f>VLOOKUP(A419,'BalanceSheet 15-8-19'!$A$11:$CN$476,22,FALSE)</f>
        <v>-379.05143100000009</v>
      </c>
      <c r="W419" s="10">
        <f>VLOOKUP(A419,'BalanceSheet 15-8-19'!$A$11:$CN$476,23,FALSE)</f>
        <v>-379.05143100000009</v>
      </c>
      <c r="X419" s="10">
        <f>VLOOKUP(A419,'BalanceSheet 15-8-19'!$A$11:$CN$476,24,FALSE)</f>
        <v>-379.05143100000009</v>
      </c>
      <c r="Y419" s="10">
        <f>VLOOKUP(A419,'BalanceSheet 15-8-19'!$A$11:$CN$476,25,FALSE)</f>
        <v>-379.05143100000009</v>
      </c>
      <c r="Z419" s="10">
        <f>VLOOKUP(A419,'BalanceSheet 15-8-19'!$A$11:$CN$476,26,FALSE)</f>
        <v>-379.05143100000009</v>
      </c>
      <c r="AA419" s="10">
        <f>VLOOKUP(A419,'BalanceSheet 15-8-19'!$A$11:$CN$476,27,FALSE)</f>
        <v>-379.05143100000009</v>
      </c>
      <c r="AB419" s="10">
        <f>VLOOKUP(A419,'BalanceSheet 15-8-19'!$A$11:$CN$476,28,FALSE)</f>
        <v>-379.05143100000009</v>
      </c>
      <c r="AC419" s="10">
        <f>VLOOKUP(A419,'BalanceSheet 15-8-19'!$A$11:$CN$476,29,FALSE)</f>
        <v>-379.05143100000009</v>
      </c>
      <c r="AD419" s="10">
        <f>VLOOKUP(A419,'BalanceSheet 15-8-19'!$A$11:$CN$476,30,FALSE)</f>
        <v>-379.05143100000009</v>
      </c>
      <c r="AE419" s="10">
        <f>VLOOKUP(A419,'BalanceSheet 15-8-19'!$A$11:$CN$476,31,FALSE)</f>
        <v>-379.05143100000009</v>
      </c>
      <c r="AF419" s="10">
        <f>VLOOKUP(A419,'BalanceSheet 15-8-19'!$A$11:$CN$476,32,FALSE)</f>
        <v>-379.05143100000009</v>
      </c>
      <c r="AG419" s="10">
        <f>VLOOKUP(A419,'BalanceSheet 15-8-19'!$A$11:$CN$476,33,FALSE)</f>
        <v>-379.05143100000009</v>
      </c>
      <c r="AH419" s="10">
        <f>VLOOKUP(A419,'BalanceSheet 15-8-19'!$A$11:$CN$476,34,FALSE)</f>
        <v>-379.05143100000009</v>
      </c>
      <c r="AI419" s="10">
        <f>VLOOKUP(A419,'BalanceSheet 15-8-19'!$A$11:$CN$476,35,FALSE)</f>
        <v>-379.05143100000009</v>
      </c>
      <c r="AJ419" s="10">
        <f>VLOOKUP(A419,'BalanceSheet 15-8-19'!$A$11:$CN$476,36,FALSE)</f>
        <v>-379.05143100000009</v>
      </c>
      <c r="AK419" s="10">
        <f>VLOOKUP(A419,'BalanceSheet 15-8-19'!$A$11:$CN$476,37,FALSE)</f>
        <v>-379.05143100000009</v>
      </c>
      <c r="AL419" s="10">
        <f>VLOOKUP(A419,'BalanceSheet 15-8-19'!$A$11:$CN$476,38,FALSE)</f>
        <v>-379.05143100000009</v>
      </c>
      <c r="AM419" s="10">
        <f>VLOOKUP(A419,'BalanceSheet 15-8-19'!$A$11:$CN$476,39,FALSE)</f>
        <v>-379.05143100000009</v>
      </c>
      <c r="AN419" s="10">
        <f>VLOOKUP(A419,'BalanceSheet 15-8-19'!$A$11:$CN$476,40,FALSE)</f>
        <v>-379.05143100000009</v>
      </c>
      <c r="AO419" s="10">
        <f>VLOOKUP(A419,'BalanceSheet 15-8-19'!$A$11:$CN$476,41,FALSE)</f>
        <v>-379.05143100000009</v>
      </c>
      <c r="AP419" s="10">
        <f>VLOOKUP(A419,'BalanceSheet 15-8-19'!$A$11:$CN$476,42,FALSE)</f>
        <v>-379.05143100000009</v>
      </c>
      <c r="AQ419" s="10">
        <f>VLOOKUP(A419,'BalanceSheet 15-8-19'!$A$11:$CN$476,43,FALSE)</f>
        <v>-379.05143100000009</v>
      </c>
      <c r="AR419" s="10">
        <f>VLOOKUP(A419,'BalanceSheet 15-8-19'!$A$11:$CN$476,44,FALSE)</f>
        <v>-379.05143100000009</v>
      </c>
      <c r="AS419" s="10">
        <f>VLOOKUP(A419,'BalanceSheet 15-8-19'!$A$11:$CN$476,45,FALSE)</f>
        <v>-379.05143100000009</v>
      </c>
      <c r="AT419" s="10">
        <f>VLOOKUP(A419,'BalanceSheet 15-8-19'!$A$11:$CN$476,46,FALSE)</f>
        <v>-379.05143100000009</v>
      </c>
      <c r="AU419" s="10">
        <f>VLOOKUP(A419,'BalanceSheet 15-8-19'!$A$11:$CN$476,47,FALSE)</f>
        <v>-379.05143100000009</v>
      </c>
      <c r="AV419" s="10">
        <f>VLOOKUP(A419,'BalanceSheet 15-8-19'!$A$11:$CN$476,48,FALSE)</f>
        <v>-379.05143100000009</v>
      </c>
      <c r="AW419" s="10">
        <f>VLOOKUP(A419,'BalanceSheet 15-8-19'!$A$11:$CN$476,49,FALSE)</f>
        <v>-379.05143100000009</v>
      </c>
      <c r="AX419" s="10">
        <f>VLOOKUP(A419,'BalanceSheet 15-8-19'!$A$11:$CN$476,50,FALSE)</f>
        <v>-379.05143100000009</v>
      </c>
      <c r="AY419" s="10">
        <f>VLOOKUP(A419,'BalanceSheet 15-8-19'!$A$11:$CN$476,51,FALSE)</f>
        <v>-379.05143100000009</v>
      </c>
      <c r="AZ419" s="10">
        <f>VLOOKUP(A419,'BalanceSheet 15-8-19'!$A$11:$CN$476,52,FALSE)</f>
        <v>-379.05143100000009</v>
      </c>
      <c r="BA419" s="10">
        <f>VLOOKUP(A419,'BalanceSheet 15-8-19'!$A$11:$CN$476,53,FALSE)</f>
        <v>-379.05143100000009</v>
      </c>
      <c r="BB419" s="10">
        <f>VLOOKUP(A419,'BalanceSheet 15-8-19'!$A$11:$CN$476,54,FALSE)</f>
        <v>-379.05143100000009</v>
      </c>
      <c r="BC419" s="10">
        <f>VLOOKUP(A419,'BalanceSheet 15-8-19'!$A$11:$CN$476,55,FALSE)</f>
        <v>-379.05143100000009</v>
      </c>
      <c r="BD419" s="10">
        <f>VLOOKUP(A419,'BalanceSheet 15-8-19'!$A$11:$CN$476,56,FALSE)</f>
        <v>-379.05143100000009</v>
      </c>
      <c r="BE419" s="10">
        <f>VLOOKUP(A419,'BalanceSheet 15-8-19'!$A$11:$CN$476,57,FALSE)</f>
        <v>-379.05143100000009</v>
      </c>
      <c r="BF419" s="10">
        <f>VLOOKUP(A419,'BalanceSheet 15-8-19'!$A$11:$CN$476,58,FALSE)</f>
        <v>-379.05143100000009</v>
      </c>
      <c r="BG419" s="11">
        <f>VLOOKUP(A419,'BalanceSheet 15-8-19'!$A$11:$CN$476,59,FALSE)</f>
        <v>-379.05143100000009</v>
      </c>
      <c r="BH419" s="10">
        <f>VLOOKUP(A419,'BalanceSheet 15-8-19'!$A$11:$CN$476,60,FALSE)</f>
        <v>-379.05143100000009</v>
      </c>
      <c r="BI419" s="10">
        <f>VLOOKUP(A419,'BalanceSheet 15-8-19'!$A$11:$CN$476,61,FALSE)</f>
        <v>-379.05143100000009</v>
      </c>
      <c r="BJ419" s="10">
        <f>VLOOKUP(A419,'BalanceSheet 15-8-19'!$A$11:$CN$476,62,FALSE)</f>
        <v>-379.05143100000009</v>
      </c>
      <c r="BK419" s="10"/>
      <c r="BL419" s="10">
        <f>VLOOKUP(A419,'BalanceSheet 15-8-19'!$A$11:$CN$476,64,FALSE)</f>
        <v>-379.05143100000009</v>
      </c>
      <c r="BM419" s="10">
        <f>VLOOKUP(A419,'BalanceSheet 15-8-19'!$A$11:$CN$476,65,FALSE)</f>
        <v>-379.05143100000009</v>
      </c>
      <c r="BN419" s="10">
        <f>VLOOKUP(A419,'BalanceSheet 15-8-19'!$A$11:$CN$476,66,FALSE)</f>
        <v>-379.05143100000009</v>
      </c>
      <c r="BO419" s="10">
        <f>VLOOKUP(A419,'BalanceSheet 15-8-19'!$A$11:$CN$476,67,FALSE)</f>
        <v>-379.05143100000009</v>
      </c>
      <c r="BP419" s="10">
        <f>VLOOKUP(A419,'BalanceSheet 15-8-19'!$A$11:$CN$476,68,FALSE)</f>
        <v>-379.05143100000009</v>
      </c>
      <c r="BQ419" s="10">
        <f>VLOOKUP(A419,'BalanceSheet 15-8-19'!$A$11:$CN$476,69,FALSE)</f>
        <v>-379.05143100000009</v>
      </c>
      <c r="BR419" s="10">
        <f>VLOOKUP(A419,'BalanceSheet 15-8-19'!$A$11:$CN$476,70,FALSE)</f>
        <v>-379.05143100000009</v>
      </c>
      <c r="BS419" s="10">
        <f>VLOOKUP(A419,'BalanceSheet 15-8-19'!$A$11:$CN$476,71,FALSE)</f>
        <v>-379.05143100000009</v>
      </c>
      <c r="BT419" s="10">
        <f>VLOOKUP(A419,'BalanceSheet 15-8-19'!$A$11:$CN$476,72,FALSE)</f>
        <v>-379.05143100000009</v>
      </c>
      <c r="BU419" s="10">
        <f>VLOOKUP(A419,'BalanceSheet 15-8-19'!$A$11:$CN$476,73,FALSE)</f>
        <v>-379.05143100000009</v>
      </c>
      <c r="BV419" s="10">
        <f>VLOOKUP(A419,'BalanceSheet 15-8-19'!$A$11:$CN$476,74,FALSE)</f>
        <v>-379.05143100000009</v>
      </c>
      <c r="BW419" s="10">
        <f>VLOOKUP(A419,'BalanceSheet 15-8-19'!$A$11:$CN$476,75,FALSE)</f>
        <v>-379.05143100000009</v>
      </c>
      <c r="BX419" s="10">
        <f>VLOOKUP(A419,'BalanceSheet 15-8-19'!$A$11:$CN$476,76,FALSE)</f>
        <v>-379.05143100000009</v>
      </c>
      <c r="BY419" s="10">
        <f>VLOOKUP(A419,'BalanceSheet 15-8-19'!$A$11:$CN$476,77,FALSE)</f>
        <v>-379.05143100000009</v>
      </c>
      <c r="BZ419" s="10">
        <f>VLOOKUP(A419,'BalanceSheet 15-8-19'!$A$11:$CN$476,78,FALSE)</f>
        <v>-379.05143100000009</v>
      </c>
      <c r="CA419" s="10">
        <f>VLOOKUP(A419,'BalanceSheet 15-8-19'!$A$11:$CN$476,79,FALSE)</f>
        <v>-379.05143100000009</v>
      </c>
      <c r="CB419" s="10">
        <f>VLOOKUP(A419,'BalanceSheet 15-8-19'!$A$11:$CN$476,80,FALSE)</f>
        <v>-379.05143100000009</v>
      </c>
      <c r="CC419" s="10">
        <f>VLOOKUP(A419,'BalanceSheet 15-8-19'!$A$11:$CN$476,81,FALSE)</f>
        <v>-379.05143100000009</v>
      </c>
      <c r="CD419" s="10">
        <f>VLOOKUP(A419,'BalanceSheet 15-8-19'!$A$11:$CN$476,82,FALSE)</f>
        <v>-379.05143100000009</v>
      </c>
      <c r="CE419" s="10">
        <f>VLOOKUP(A419,'BalanceSheet 15-8-19'!$A$11:$CN$476,83,FALSE)</f>
        <v>-379.05143100000009</v>
      </c>
      <c r="CF419" s="10">
        <f>VLOOKUP(A419,'BalanceSheet 15-8-19'!$A$11:$CN$476,84,FALSE)</f>
        <v>-379.05143100000009</v>
      </c>
      <c r="CG419" s="10">
        <f>VLOOKUP(A419,'BalanceSheet 15-8-19'!$A$11:$CN$476,85,FALSE)</f>
        <v>-379.05143100000009</v>
      </c>
      <c r="CH419" s="10">
        <f>VLOOKUP(A419,'BalanceSheet 15-8-19'!$A$11:$CN$476,86,FALSE)</f>
        <v>-379.05143100000009</v>
      </c>
      <c r="CI419" s="10">
        <f>VLOOKUP(A419,'BalanceSheet 15-8-19'!$A$11:$CN$476,87,FALSE)</f>
        <v>-379.05143100000009</v>
      </c>
      <c r="CJ419" s="10">
        <f>VLOOKUP(A419,'BalanceSheet 15-8-19'!$A$11:$CN$476,88,FALSE)</f>
        <v>-379.05143100000009</v>
      </c>
      <c r="CK419" s="10">
        <f>VLOOKUP(A419,'BalanceSheet 15-8-19'!$A$11:$CN$476,89,FALSE)</f>
        <v>-379.05143100000009</v>
      </c>
      <c r="CL419" s="10">
        <f>VLOOKUP(A419,'BalanceSheet 15-8-19'!$A$11:$CN$476,90,FALSE)</f>
        <v>-379.05143100000009</v>
      </c>
      <c r="CM419" s="10">
        <f>VLOOKUP(A419,'BalanceSheet 15-8-19'!$A$11:$CN$476,91,FALSE)</f>
        <v>-379.05143100000009</v>
      </c>
      <c r="CN419" s="3">
        <f>VLOOKUP(A419,'BalanceSheet 15-8-19'!$A$11:$CS$476,92,FALSE)</f>
        <v>-379.05143100000009</v>
      </c>
      <c r="CO419" s="3">
        <f>VLOOKUP(A419,'BalanceSheet 15-8-19'!$A$11:$CS$476,93,FALSE)</f>
        <v>-379.05143100000009</v>
      </c>
      <c r="CP419" s="3">
        <f>VLOOKUP(A419,'BalanceSheet 15-8-19'!$A$11:$CS$476,94,FALSE)</f>
        <v>-379.05143100000009</v>
      </c>
      <c r="CQ419" s="3">
        <f>VLOOKUP(A419,'BalanceSheet 15-8-19'!$A$11:$CS$476,95,FALSE)</f>
        <v>-379.05143100000009</v>
      </c>
      <c r="CR419" s="3">
        <f>VLOOKUP(A419,'BalanceSheet 15-8-19'!$A$11:$CS$476,96,FALSE)</f>
        <v>-379.05143100000009</v>
      </c>
      <c r="CS419" s="3">
        <f t="shared" si="42"/>
        <v>-33735.577358999995</v>
      </c>
      <c r="CU419" s="19">
        <f>CS419-('BalanceSheet 15-8-19'!CS419-'BalanceSheet 15-8-19'!CV419-'BalanceSheet 15-8-19'!CW419)</f>
        <v>-9.4587448984384537E-11</v>
      </c>
      <c r="CW419" s="132">
        <f t="shared" si="43"/>
        <v>-10234.388636999998</v>
      </c>
      <c r="CZ419" s="148"/>
      <c r="DB419" s="162">
        <f>SUM(DB406:DB418)</f>
        <v>-23501.188721999988</v>
      </c>
    </row>
    <row r="420" spans="1:108" x14ac:dyDescent="0.2">
      <c r="A420" s="12" t="str">
        <f>'BalanceSheet 15-8-19'!A420</f>
        <v>600-107 - Due to Related Parties</v>
      </c>
      <c r="B420" s="3">
        <f>VLOOKUP(A420,'BalanceSheet 15-8-19'!$A$11:$CN$476,2,FALSE)</f>
        <v>46213.78</v>
      </c>
      <c r="C420" s="3">
        <f>VLOOKUP(A420,'BalanceSheet 15-8-19'!$A$11:$CN$476,3,FALSE)</f>
        <v>0</v>
      </c>
      <c r="D420" s="3">
        <f>VLOOKUP(A420,'BalanceSheet 15-8-19'!$A$11:$CN$476,4,FALSE)</f>
        <v>61994.239999999998</v>
      </c>
      <c r="E420" s="3">
        <f>VLOOKUP(A420,'BalanceSheet 15-8-19'!$A$11:$CN$476,5,FALSE)</f>
        <v>4653.1499999999996</v>
      </c>
      <c r="F420" s="3">
        <f>VLOOKUP(A420,'BalanceSheet 15-8-19'!$A$11:$CN$476,6,FALSE)</f>
        <v>44369.990608350003</v>
      </c>
      <c r="G420" s="3">
        <f>VLOOKUP(A420,'BalanceSheet 15-8-19'!$A$11:$CN$476,7,FALSE)</f>
        <v>44369.990608350003</v>
      </c>
      <c r="H420" s="3">
        <f>VLOOKUP(A420,'BalanceSheet 15-8-19'!$A$11:$CN$476,8,FALSE)</f>
        <v>44369.990608350003</v>
      </c>
      <c r="I420" s="3">
        <f>VLOOKUP(A420,'BalanceSheet 15-8-19'!$A$11:$CN$476,9,FALSE)</f>
        <v>44369.990608350003</v>
      </c>
      <c r="J420" s="3"/>
      <c r="K420" s="3">
        <f>VLOOKUP(A420,'BalanceSheet 15-8-19'!$A$11:$CN$476,11,FALSE)</f>
        <v>44369.990608350003</v>
      </c>
      <c r="L420" s="3">
        <f>VLOOKUP(A420,'BalanceSheet 15-8-19'!$A$11:$CN$476,12,FALSE)</f>
        <v>44369.990608350003</v>
      </c>
      <c r="M420" s="3">
        <f>VLOOKUP(A420,'BalanceSheet 15-8-19'!$A$11:$CN$476,13,FALSE)</f>
        <v>44369.990608350003</v>
      </c>
      <c r="N420" s="3">
        <f>VLOOKUP(A420,'BalanceSheet 15-8-19'!$A$11:$CN$476,14,FALSE)</f>
        <v>44369.990608350003</v>
      </c>
      <c r="O420" s="3">
        <f>VLOOKUP(A420,'BalanceSheet 15-8-19'!$A$11:$CN$476,15,FALSE)</f>
        <v>44369.990608350003</v>
      </c>
      <c r="P420" s="3">
        <f>VLOOKUP(A420,'BalanceSheet 15-8-19'!$A$11:$CN$476,16,FALSE)</f>
        <v>44369.990608350003</v>
      </c>
      <c r="Q420" s="3">
        <f>VLOOKUP(A420,'BalanceSheet 15-8-19'!$A$11:$CN$476,17,FALSE)</f>
        <v>44369.990608350003</v>
      </c>
      <c r="R420" s="3">
        <f>VLOOKUP(A420,'BalanceSheet 15-8-19'!$A$11:$CN$476,18,FALSE)</f>
        <v>44369.990608350003</v>
      </c>
      <c r="S420" s="3">
        <f>VLOOKUP(A420,'BalanceSheet 15-8-19'!$A$11:$CN$476,19,FALSE)</f>
        <v>44369.990608350003</v>
      </c>
      <c r="T420" s="3">
        <f>VLOOKUP(A420,'BalanceSheet 15-8-19'!$A$11:$CN$476,20,FALSE)</f>
        <v>44369.990608350003</v>
      </c>
      <c r="U420" s="3">
        <f>VLOOKUP(A420,'BalanceSheet 15-8-19'!$A$11:$CN$476,21,FALSE)</f>
        <v>44369.990608350003</v>
      </c>
      <c r="V420" s="3">
        <f>VLOOKUP(A420,'BalanceSheet 15-8-19'!$A$11:$CN$476,22,FALSE)</f>
        <v>44369.990608350003</v>
      </c>
      <c r="W420" s="3">
        <f>VLOOKUP(A420,'BalanceSheet 15-8-19'!$A$11:$CN$476,23,FALSE)</f>
        <v>44369.990608350003</v>
      </c>
      <c r="X420" s="3">
        <f>VLOOKUP(A420,'BalanceSheet 15-8-19'!$A$11:$CN$476,24,FALSE)</f>
        <v>44369.990608350003</v>
      </c>
      <c r="Y420" s="3">
        <f>VLOOKUP(A420,'BalanceSheet 15-8-19'!$A$11:$CN$476,25,FALSE)</f>
        <v>44369.990608350003</v>
      </c>
      <c r="Z420" s="3">
        <f>VLOOKUP(A420,'BalanceSheet 15-8-19'!$A$11:$CN$476,26,FALSE)</f>
        <v>44369.990608350003</v>
      </c>
      <c r="AA420" s="3">
        <f>VLOOKUP(A420,'BalanceSheet 15-8-19'!$A$11:$CN$476,27,FALSE)</f>
        <v>44369.990608350003</v>
      </c>
      <c r="AB420" s="3">
        <f>VLOOKUP(A420,'BalanceSheet 15-8-19'!$A$11:$CN$476,28,FALSE)</f>
        <v>44369.990608350003</v>
      </c>
      <c r="AC420" s="3">
        <f>VLOOKUP(A420,'BalanceSheet 15-8-19'!$A$11:$CN$476,29,FALSE)</f>
        <v>44369.990608350003</v>
      </c>
      <c r="AD420" s="3">
        <f>VLOOKUP(A420,'BalanceSheet 15-8-19'!$A$11:$CN$476,30,FALSE)</f>
        <v>44369.990608350003</v>
      </c>
      <c r="AE420" s="3">
        <f>VLOOKUP(A420,'BalanceSheet 15-8-19'!$A$11:$CN$476,31,FALSE)</f>
        <v>44369.990608350003</v>
      </c>
      <c r="AF420" s="3">
        <f>VLOOKUP(A420,'BalanceSheet 15-8-19'!$A$11:$CN$476,32,FALSE)</f>
        <v>44369.990608350003</v>
      </c>
      <c r="AG420" s="3">
        <f>VLOOKUP(A420,'BalanceSheet 15-8-19'!$A$11:$CN$476,33,FALSE)</f>
        <v>44369.990608350003</v>
      </c>
      <c r="AH420" s="3">
        <f>VLOOKUP(A420,'BalanceSheet 15-8-19'!$A$11:$CN$476,34,FALSE)</f>
        <v>44369.990608350003</v>
      </c>
      <c r="AI420" s="3">
        <f>VLOOKUP(A420,'BalanceSheet 15-8-19'!$A$11:$CN$476,35,FALSE)</f>
        <v>44369.990608350003</v>
      </c>
      <c r="AJ420" s="3">
        <f>VLOOKUP(A420,'BalanceSheet 15-8-19'!$A$11:$CN$476,36,FALSE)</f>
        <v>44369.990608350003</v>
      </c>
      <c r="AK420" s="3">
        <f>VLOOKUP(A420,'BalanceSheet 15-8-19'!$A$11:$CN$476,37,FALSE)</f>
        <v>44369.990608350003</v>
      </c>
      <c r="AL420" s="3">
        <f>VLOOKUP(A420,'BalanceSheet 15-8-19'!$A$11:$CN$476,38,FALSE)</f>
        <v>44369.990608350003</v>
      </c>
      <c r="AM420" s="3">
        <f>VLOOKUP(A420,'BalanceSheet 15-8-19'!$A$11:$CN$476,39,FALSE)</f>
        <v>44369.990608350003</v>
      </c>
      <c r="AN420" s="3">
        <f>VLOOKUP(A420,'BalanceSheet 15-8-19'!$A$11:$CN$476,40,FALSE)</f>
        <v>44369.990608350003</v>
      </c>
      <c r="AO420" s="3">
        <f>VLOOKUP(A420,'BalanceSheet 15-8-19'!$A$11:$CN$476,41,FALSE)</f>
        <v>44369.990608350003</v>
      </c>
      <c r="AP420" s="3">
        <f>VLOOKUP(A420,'BalanceSheet 15-8-19'!$A$11:$CN$476,42,FALSE)</f>
        <v>44369.990608350003</v>
      </c>
      <c r="AQ420" s="3">
        <f>VLOOKUP(A420,'BalanceSheet 15-8-19'!$A$11:$CN$476,43,FALSE)</f>
        <v>44369.990608350003</v>
      </c>
      <c r="AR420" s="3">
        <f>VLOOKUP(A420,'BalanceSheet 15-8-19'!$A$11:$CN$476,44,FALSE)</f>
        <v>44369.990608350003</v>
      </c>
      <c r="AS420" s="3">
        <f>VLOOKUP(A420,'BalanceSheet 15-8-19'!$A$11:$CN$476,45,FALSE)</f>
        <v>44369.990608350003</v>
      </c>
      <c r="AT420" s="3">
        <f>VLOOKUP(A420,'BalanceSheet 15-8-19'!$A$11:$CN$476,46,FALSE)</f>
        <v>44369.990608350003</v>
      </c>
      <c r="AU420" s="3">
        <f>VLOOKUP(A420,'BalanceSheet 15-8-19'!$A$11:$CN$476,47,FALSE)</f>
        <v>44369.990608350003</v>
      </c>
      <c r="AV420" s="3">
        <f>VLOOKUP(A420,'BalanceSheet 15-8-19'!$A$11:$CN$476,48,FALSE)</f>
        <v>44369.990608350003</v>
      </c>
      <c r="AW420" s="3">
        <f>VLOOKUP(A420,'BalanceSheet 15-8-19'!$A$11:$CN$476,49,FALSE)</f>
        <v>44369.990608350003</v>
      </c>
      <c r="AX420" s="3">
        <f>VLOOKUP(A420,'BalanceSheet 15-8-19'!$A$11:$CN$476,50,FALSE)</f>
        <v>44369.990608350003</v>
      </c>
      <c r="AY420" s="3">
        <f>VLOOKUP(A420,'BalanceSheet 15-8-19'!$A$11:$CN$476,51,FALSE)</f>
        <v>44369.990608350003</v>
      </c>
      <c r="AZ420" s="3">
        <f>VLOOKUP(A420,'BalanceSheet 15-8-19'!$A$11:$CN$476,52,FALSE)</f>
        <v>44369.990608350003</v>
      </c>
      <c r="BA420" s="3">
        <f>VLOOKUP(A420,'BalanceSheet 15-8-19'!$A$11:$CN$476,53,FALSE)</f>
        <v>44369.990608350003</v>
      </c>
      <c r="BB420" s="3">
        <f>VLOOKUP(A420,'BalanceSheet 15-8-19'!$A$11:$CN$476,54,FALSE)</f>
        <v>44369.990608350003</v>
      </c>
      <c r="BC420" s="3">
        <f>VLOOKUP(A420,'BalanceSheet 15-8-19'!$A$11:$CN$476,55,FALSE)</f>
        <v>44369.990608350003</v>
      </c>
      <c r="BD420" s="3">
        <f>VLOOKUP(A420,'BalanceSheet 15-8-19'!$A$11:$CN$476,56,FALSE)</f>
        <v>44369.990608350003</v>
      </c>
      <c r="BE420" s="3">
        <f>VLOOKUP(A420,'BalanceSheet 15-8-19'!$A$11:$CN$476,57,FALSE)</f>
        <v>44369.990608350003</v>
      </c>
      <c r="BF420" s="3">
        <f>VLOOKUP(A420,'BalanceSheet 15-8-19'!$A$11:$CN$476,58,FALSE)</f>
        <v>44369.990608350003</v>
      </c>
      <c r="BG420" s="12">
        <f>VLOOKUP(A420,'BalanceSheet 15-8-19'!$A$11:$CN$476,59,FALSE)</f>
        <v>44369.990608350003</v>
      </c>
      <c r="BH420" s="3">
        <f>VLOOKUP(A420,'BalanceSheet 15-8-19'!$A$11:$CN$476,60,FALSE)</f>
        <v>44369.990608350003</v>
      </c>
      <c r="BI420" s="3">
        <f>VLOOKUP(A420,'BalanceSheet 15-8-19'!$A$11:$CN$476,61,FALSE)</f>
        <v>44369.990608350003</v>
      </c>
      <c r="BJ420" s="3">
        <f>VLOOKUP(A420,'BalanceSheet 15-8-19'!$A$11:$CN$476,62,FALSE)</f>
        <v>44369.990608350003</v>
      </c>
      <c r="BK420" s="3"/>
      <c r="BL420" s="3">
        <f>VLOOKUP(A420,'BalanceSheet 15-8-19'!$A$11:$CN$476,64,FALSE)</f>
        <v>44369.990608350003</v>
      </c>
      <c r="BM420" s="3">
        <f>VLOOKUP(A420,'BalanceSheet 15-8-19'!$A$11:$CN$476,65,FALSE)</f>
        <v>44369.990608350003</v>
      </c>
      <c r="BN420" s="3">
        <f>VLOOKUP(A420,'BalanceSheet 15-8-19'!$A$11:$CN$476,66,FALSE)</f>
        <v>44369.990608350003</v>
      </c>
      <c r="BO420" s="3">
        <f>VLOOKUP(A420,'BalanceSheet 15-8-19'!$A$11:$CN$476,67,FALSE)</f>
        <v>44369.990608350003</v>
      </c>
      <c r="BP420" s="3">
        <f>VLOOKUP(A420,'BalanceSheet 15-8-19'!$A$11:$CN$476,68,FALSE)</f>
        <v>44369.990608350003</v>
      </c>
      <c r="BQ420" s="3">
        <f>VLOOKUP(A420,'BalanceSheet 15-8-19'!$A$11:$CN$476,69,FALSE)</f>
        <v>44369.990608350003</v>
      </c>
      <c r="BR420" s="3">
        <f>VLOOKUP(A420,'BalanceSheet 15-8-19'!$A$11:$CN$476,70,FALSE)</f>
        <v>44369.990608350003</v>
      </c>
      <c r="BS420" s="3">
        <f>VLOOKUP(A420,'BalanceSheet 15-8-19'!$A$11:$CN$476,71,FALSE)</f>
        <v>44369.990608350003</v>
      </c>
      <c r="BT420" s="3">
        <f>VLOOKUP(A420,'BalanceSheet 15-8-19'!$A$11:$CN$476,72,FALSE)</f>
        <v>44369.990608350003</v>
      </c>
      <c r="BU420" s="3">
        <f>VLOOKUP(A420,'BalanceSheet 15-8-19'!$A$11:$CN$476,73,FALSE)</f>
        <v>44369.990608350003</v>
      </c>
      <c r="BV420" s="3">
        <f>VLOOKUP(A420,'BalanceSheet 15-8-19'!$A$11:$CN$476,74,FALSE)</f>
        <v>44369.990608350003</v>
      </c>
      <c r="BW420" s="3">
        <f>VLOOKUP(A420,'BalanceSheet 15-8-19'!$A$11:$CN$476,75,FALSE)</f>
        <v>44369.990608350003</v>
      </c>
      <c r="BX420" s="3">
        <f>VLOOKUP(A420,'BalanceSheet 15-8-19'!$A$11:$CN$476,76,FALSE)</f>
        <v>44369.990608350003</v>
      </c>
      <c r="BY420" s="3">
        <f>VLOOKUP(A420,'BalanceSheet 15-8-19'!$A$11:$CN$476,77,FALSE)</f>
        <v>44369.990608350003</v>
      </c>
      <c r="BZ420" s="3">
        <f>VLOOKUP(A420,'BalanceSheet 15-8-19'!$A$11:$CN$476,78,FALSE)</f>
        <v>44369.990608350003</v>
      </c>
      <c r="CA420" s="3">
        <f>VLOOKUP(A420,'BalanceSheet 15-8-19'!$A$11:$CN$476,79,FALSE)</f>
        <v>44369.990608350003</v>
      </c>
      <c r="CB420" s="3">
        <f>VLOOKUP(A420,'BalanceSheet 15-8-19'!$A$11:$CN$476,80,FALSE)</f>
        <v>44369.990608350003</v>
      </c>
      <c r="CC420" s="3">
        <f>VLOOKUP(A420,'BalanceSheet 15-8-19'!$A$11:$CN$476,81,FALSE)</f>
        <v>44369.990608350003</v>
      </c>
      <c r="CD420" s="3">
        <f>VLOOKUP(A420,'BalanceSheet 15-8-19'!$A$11:$CN$476,82,FALSE)</f>
        <v>44369.990608350003</v>
      </c>
      <c r="CE420" s="3">
        <f>VLOOKUP(A420,'BalanceSheet 15-8-19'!$A$11:$CN$476,83,FALSE)</f>
        <v>44369.990608350003</v>
      </c>
      <c r="CF420" s="3">
        <f>VLOOKUP(A420,'BalanceSheet 15-8-19'!$A$11:$CN$476,84,FALSE)</f>
        <v>44369.990608350003</v>
      </c>
      <c r="CG420" s="3">
        <f>VLOOKUP(A420,'BalanceSheet 15-8-19'!$A$11:$CN$476,85,FALSE)</f>
        <v>44369.990608350003</v>
      </c>
      <c r="CH420" s="3">
        <f>VLOOKUP(A420,'BalanceSheet 15-8-19'!$A$11:$CN$476,86,FALSE)</f>
        <v>44369.990608350003</v>
      </c>
      <c r="CI420" s="3">
        <f>VLOOKUP(A420,'BalanceSheet 15-8-19'!$A$11:$CN$476,87,FALSE)</f>
        <v>44369.990608350003</v>
      </c>
      <c r="CJ420" s="3">
        <f>VLOOKUP(A420,'BalanceSheet 15-8-19'!$A$11:$CN$476,88,FALSE)</f>
        <v>44369.990608350003</v>
      </c>
      <c r="CK420" s="3">
        <f>VLOOKUP(A420,'BalanceSheet 15-8-19'!$A$11:$CN$476,89,FALSE)</f>
        <v>44369.990608350003</v>
      </c>
      <c r="CL420" s="3">
        <f>VLOOKUP(A420,'BalanceSheet 15-8-19'!$A$11:$CN$476,90,FALSE)</f>
        <v>44369.990608350003</v>
      </c>
      <c r="CM420" s="3">
        <f>VLOOKUP(A420,'BalanceSheet 15-8-19'!$A$11:$CN$476,91,FALSE)</f>
        <v>44369.990608350003</v>
      </c>
      <c r="CN420" s="3">
        <f>VLOOKUP(A420,'BalanceSheet 15-8-19'!$A$11:$CS$476,92,FALSE)</f>
        <v>44369.990608350003</v>
      </c>
      <c r="CO420" s="3">
        <f>VLOOKUP(A420,'BalanceSheet 15-8-19'!$A$11:$CS$476,93,FALSE)</f>
        <v>44369.990608350003</v>
      </c>
      <c r="CP420" s="3">
        <f>VLOOKUP(A420,'BalanceSheet 15-8-19'!$A$11:$CS$476,94,FALSE)</f>
        <v>44369.990608350003</v>
      </c>
      <c r="CQ420" s="3">
        <f>VLOOKUP(A420,'BalanceSheet 15-8-19'!$A$11:$CS$476,95,FALSE)</f>
        <v>44369.990608350003</v>
      </c>
      <c r="CR420" s="3">
        <f>VLOOKUP(A420,'BalanceSheet 15-8-19'!$A$11:$CS$476,96,FALSE)</f>
        <v>44369.990608350003</v>
      </c>
      <c r="CS420" s="3">
        <f t="shared" si="42"/>
        <v>4061790.3341431441</v>
      </c>
      <c r="CU420" s="19">
        <f>CS420-('BalanceSheet 15-8-19'!CS420-'BalanceSheet 15-8-19'!CV420-'BalanceSheet 15-8-19'!CW420)</f>
        <v>0</v>
      </c>
      <c r="CW420" s="132">
        <f t="shared" si="43"/>
        <v>1197989.7464254501</v>
      </c>
      <c r="CZ420" s="148">
        <f>HLOOKUP(A420,CJE!$I$5:$TV$2054,2050, FALSE)</f>
        <v>3130943.716737797</v>
      </c>
      <c r="DB420" s="148">
        <f t="shared" si="40"/>
        <v>-267143.12902010046</v>
      </c>
      <c r="DD420" s="44"/>
    </row>
    <row r="421" spans="1:108" x14ac:dyDescent="0.2">
      <c r="A421" s="12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1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3"/>
      <c r="CO421" s="3"/>
      <c r="CP421" s="3"/>
      <c r="CQ421" s="3"/>
      <c r="CR421" s="3"/>
      <c r="CS421" s="3"/>
      <c r="CU421" s="19">
        <f>CS421-('BalanceSheet 15-8-19'!CS421-'BalanceSheet 15-8-19'!CV421-'BalanceSheet 15-8-19'!CW421)</f>
        <v>0</v>
      </c>
      <c r="CW421" s="132">
        <f t="shared" si="43"/>
        <v>0</v>
      </c>
      <c r="CZ421" s="148"/>
      <c r="DB421" s="148">
        <f t="shared" si="40"/>
        <v>0</v>
      </c>
    </row>
    <row r="422" spans="1:108" x14ac:dyDescent="0.2">
      <c r="A422" s="3" t="str">
        <f>'BalanceSheet 15-8-19'!A422</f>
        <v>600-107-01 - AP OTHERS - AFFILIATES</v>
      </c>
      <c r="B422" s="23">
        <f>VLOOKUP(A422,'BalanceSheet 15-8-19'!$A$11:$CN$476,2,FALSE)</f>
        <v>0</v>
      </c>
      <c r="C422" s="23">
        <f>VLOOKUP(A422,'BalanceSheet 15-8-19'!$A$11:$CN$476,3,FALSE)</f>
        <v>0</v>
      </c>
      <c r="D422" s="23">
        <f>VLOOKUP(A422,'BalanceSheet 15-8-19'!$A$11:$CN$476,4,FALSE)</f>
        <v>0</v>
      </c>
      <c r="E422" s="23">
        <f>VLOOKUP(A422,'BalanceSheet 15-8-19'!$A$11:$CN$476,5,FALSE)</f>
        <v>0</v>
      </c>
      <c r="F422" s="23">
        <f>VLOOKUP(A422,'BalanceSheet 15-8-19'!$A$11:$CN$476,6,FALSE)</f>
        <v>0</v>
      </c>
      <c r="G422" s="23">
        <f>VLOOKUP(A422,'BalanceSheet 15-8-19'!$A$11:$CN$476,7,FALSE)</f>
        <v>0</v>
      </c>
      <c r="H422" s="23">
        <f>VLOOKUP(A422,'BalanceSheet 15-8-19'!$A$11:$CN$476,8,FALSE)</f>
        <v>0</v>
      </c>
      <c r="I422" s="23">
        <f>VLOOKUP(A422,'BalanceSheet 15-8-19'!$A$11:$CN$476,9,FALSE)</f>
        <v>0</v>
      </c>
      <c r="J422" s="23"/>
      <c r="K422" s="23">
        <f>VLOOKUP(A422,'BalanceSheet 15-8-19'!$A$11:$CN$476,11,FALSE)</f>
        <v>0</v>
      </c>
      <c r="L422" s="23">
        <f>VLOOKUP(A422,'BalanceSheet 15-8-19'!$A$11:$CN$476,12,FALSE)</f>
        <v>0</v>
      </c>
      <c r="M422" s="23">
        <f>VLOOKUP(A422,'BalanceSheet 15-8-19'!$A$11:$CN$476,13,FALSE)</f>
        <v>0</v>
      </c>
      <c r="N422" s="23">
        <f>VLOOKUP(A422,'BalanceSheet 15-8-19'!$A$11:$CN$476,14,FALSE)</f>
        <v>0</v>
      </c>
      <c r="O422" s="23">
        <f>VLOOKUP(A422,'BalanceSheet 15-8-19'!$A$11:$CN$476,15,FALSE)</f>
        <v>0</v>
      </c>
      <c r="P422" s="23">
        <f>VLOOKUP(A422,'BalanceSheet 15-8-19'!$A$11:$CN$476,16,FALSE)</f>
        <v>0</v>
      </c>
      <c r="Q422" s="23">
        <f>VLOOKUP(A422,'BalanceSheet 15-8-19'!$A$11:$CN$476,17,FALSE)</f>
        <v>0</v>
      </c>
      <c r="R422" s="23">
        <f>VLOOKUP(A422,'BalanceSheet 15-8-19'!$A$11:$CN$476,18,FALSE)</f>
        <v>0</v>
      </c>
      <c r="S422" s="23">
        <f>VLOOKUP(A422,'BalanceSheet 15-8-19'!$A$11:$CN$476,19,FALSE)</f>
        <v>0</v>
      </c>
      <c r="T422" s="23">
        <f>VLOOKUP(A422,'BalanceSheet 15-8-19'!$A$11:$CN$476,20,FALSE)</f>
        <v>0</v>
      </c>
      <c r="U422" s="23">
        <f>VLOOKUP(A422,'BalanceSheet 15-8-19'!$A$11:$CN$476,21,FALSE)</f>
        <v>0</v>
      </c>
      <c r="V422" s="23">
        <f>VLOOKUP(A422,'BalanceSheet 15-8-19'!$A$11:$CN$476,22,FALSE)</f>
        <v>0</v>
      </c>
      <c r="W422" s="23">
        <f>VLOOKUP(A422,'BalanceSheet 15-8-19'!$A$11:$CN$476,23,FALSE)</f>
        <v>0</v>
      </c>
      <c r="X422" s="23">
        <f>VLOOKUP(A422,'BalanceSheet 15-8-19'!$A$11:$CN$476,24,FALSE)</f>
        <v>0</v>
      </c>
      <c r="Y422" s="23">
        <f>VLOOKUP(A422,'BalanceSheet 15-8-19'!$A$11:$CN$476,25,FALSE)</f>
        <v>0</v>
      </c>
      <c r="Z422" s="23">
        <f>VLOOKUP(A422,'BalanceSheet 15-8-19'!$A$11:$CN$476,26,FALSE)</f>
        <v>0</v>
      </c>
      <c r="AA422" s="23">
        <f>VLOOKUP(A422,'BalanceSheet 15-8-19'!$A$11:$CN$476,27,FALSE)</f>
        <v>0</v>
      </c>
      <c r="AB422" s="23">
        <f>VLOOKUP(A422,'BalanceSheet 15-8-19'!$A$11:$CN$476,28,FALSE)</f>
        <v>0</v>
      </c>
      <c r="AC422" s="23">
        <f>VLOOKUP(A422,'BalanceSheet 15-8-19'!$A$11:$CN$476,29,FALSE)</f>
        <v>0</v>
      </c>
      <c r="AD422" s="23">
        <f>VLOOKUP(A422,'BalanceSheet 15-8-19'!$A$11:$CN$476,30,FALSE)</f>
        <v>0</v>
      </c>
      <c r="AE422" s="23">
        <f>VLOOKUP(A422,'BalanceSheet 15-8-19'!$A$11:$CN$476,31,FALSE)</f>
        <v>0</v>
      </c>
      <c r="AF422" s="23">
        <f>VLOOKUP(A422,'BalanceSheet 15-8-19'!$A$11:$CN$476,32,FALSE)</f>
        <v>0</v>
      </c>
      <c r="AG422" s="23">
        <f>VLOOKUP(A422,'BalanceSheet 15-8-19'!$A$11:$CN$476,33,FALSE)</f>
        <v>0</v>
      </c>
      <c r="AH422" s="23">
        <f>VLOOKUP(A422,'BalanceSheet 15-8-19'!$A$11:$CN$476,34,FALSE)</f>
        <v>0</v>
      </c>
      <c r="AI422" s="23">
        <f>VLOOKUP(A422,'BalanceSheet 15-8-19'!$A$11:$CN$476,35,FALSE)</f>
        <v>0</v>
      </c>
      <c r="AJ422" s="23">
        <f>VLOOKUP(A422,'BalanceSheet 15-8-19'!$A$11:$CN$476,36,FALSE)</f>
        <v>0</v>
      </c>
      <c r="AK422" s="23">
        <f>VLOOKUP(A422,'BalanceSheet 15-8-19'!$A$11:$CN$476,37,FALSE)</f>
        <v>0</v>
      </c>
      <c r="AL422" s="23">
        <f>VLOOKUP(A422,'BalanceSheet 15-8-19'!$A$11:$CN$476,38,FALSE)</f>
        <v>0</v>
      </c>
      <c r="AM422" s="23">
        <f>VLOOKUP(A422,'BalanceSheet 15-8-19'!$A$11:$CN$476,39,FALSE)</f>
        <v>0</v>
      </c>
      <c r="AN422" s="23">
        <f>VLOOKUP(A422,'BalanceSheet 15-8-19'!$A$11:$CN$476,40,FALSE)</f>
        <v>0</v>
      </c>
      <c r="AO422" s="23">
        <f>VLOOKUP(A422,'BalanceSheet 15-8-19'!$A$11:$CN$476,41,FALSE)</f>
        <v>0</v>
      </c>
      <c r="AP422" s="23">
        <f>VLOOKUP(A422,'BalanceSheet 15-8-19'!$A$11:$CN$476,42,FALSE)</f>
        <v>0</v>
      </c>
      <c r="AQ422" s="23">
        <f>VLOOKUP(A422,'BalanceSheet 15-8-19'!$A$11:$CN$476,43,FALSE)</f>
        <v>0</v>
      </c>
      <c r="AR422" s="23">
        <f>VLOOKUP(A422,'BalanceSheet 15-8-19'!$A$11:$CN$476,44,FALSE)</f>
        <v>0</v>
      </c>
      <c r="AS422" s="23">
        <f>VLOOKUP(A422,'BalanceSheet 15-8-19'!$A$11:$CN$476,45,FALSE)</f>
        <v>0</v>
      </c>
      <c r="AT422" s="23">
        <f>VLOOKUP(A422,'BalanceSheet 15-8-19'!$A$11:$CN$476,46,FALSE)</f>
        <v>0</v>
      </c>
      <c r="AU422" s="23">
        <f>VLOOKUP(A422,'BalanceSheet 15-8-19'!$A$11:$CN$476,47,FALSE)</f>
        <v>0</v>
      </c>
      <c r="AV422" s="23">
        <f>VLOOKUP(A422,'BalanceSheet 15-8-19'!$A$11:$CN$476,48,FALSE)</f>
        <v>0</v>
      </c>
      <c r="AW422" s="23">
        <f>VLOOKUP(A422,'BalanceSheet 15-8-19'!$A$11:$CN$476,49,FALSE)</f>
        <v>0</v>
      </c>
      <c r="AX422" s="23">
        <f>VLOOKUP(A422,'BalanceSheet 15-8-19'!$A$11:$CN$476,50,FALSE)</f>
        <v>0</v>
      </c>
      <c r="AY422" s="23">
        <f>VLOOKUP(A422,'BalanceSheet 15-8-19'!$A$11:$CN$476,51,FALSE)</f>
        <v>0</v>
      </c>
      <c r="AZ422" s="23">
        <f>VLOOKUP(A422,'BalanceSheet 15-8-19'!$A$11:$CN$476,52,FALSE)</f>
        <v>0</v>
      </c>
      <c r="BA422" s="23">
        <f>VLOOKUP(A422,'BalanceSheet 15-8-19'!$A$11:$CN$476,53,FALSE)</f>
        <v>0</v>
      </c>
      <c r="BB422" s="23">
        <f>VLOOKUP(A422,'BalanceSheet 15-8-19'!$A$11:$CN$476,54,FALSE)</f>
        <v>0</v>
      </c>
      <c r="BC422" s="23">
        <f>VLOOKUP(A422,'BalanceSheet 15-8-19'!$A$11:$CN$476,55,FALSE)</f>
        <v>0</v>
      </c>
      <c r="BD422" s="23">
        <f>VLOOKUP(A422,'BalanceSheet 15-8-19'!$A$11:$CN$476,56,FALSE)</f>
        <v>0</v>
      </c>
      <c r="BE422" s="23">
        <f>VLOOKUP(A422,'BalanceSheet 15-8-19'!$A$11:$CN$476,57,FALSE)</f>
        <v>0</v>
      </c>
      <c r="BF422" s="23">
        <f>VLOOKUP(A422,'BalanceSheet 15-8-19'!$A$11:$CN$476,58,FALSE)</f>
        <v>0</v>
      </c>
      <c r="BG422" s="103">
        <f>VLOOKUP(A422,'BalanceSheet 15-8-19'!$A$11:$CN$476,59,FALSE)</f>
        <v>0</v>
      </c>
      <c r="BH422" s="23">
        <f>VLOOKUP(A422,'BalanceSheet 15-8-19'!$A$11:$CN$476,60,FALSE)</f>
        <v>0</v>
      </c>
      <c r="BI422" s="23">
        <f>VLOOKUP(A422,'BalanceSheet 15-8-19'!$A$11:$CN$476,61,FALSE)</f>
        <v>0</v>
      </c>
      <c r="BJ422" s="23">
        <f>VLOOKUP(A422,'BalanceSheet 15-8-19'!$A$11:$CN$476,62,FALSE)</f>
        <v>0</v>
      </c>
      <c r="BK422" s="23"/>
      <c r="BL422" s="23">
        <f>VLOOKUP(A422,'BalanceSheet 15-8-19'!$A$11:$CN$476,64,FALSE)</f>
        <v>0</v>
      </c>
      <c r="BM422" s="23">
        <f>VLOOKUP(A422,'BalanceSheet 15-8-19'!$A$11:$CN$476,65,FALSE)</f>
        <v>0</v>
      </c>
      <c r="BN422" s="23">
        <f>VLOOKUP(A422,'BalanceSheet 15-8-19'!$A$11:$CN$476,66,FALSE)</f>
        <v>0</v>
      </c>
      <c r="BO422" s="23">
        <f>VLOOKUP(A422,'BalanceSheet 15-8-19'!$A$11:$CN$476,67,FALSE)</f>
        <v>0</v>
      </c>
      <c r="BP422" s="23">
        <f>VLOOKUP(A422,'BalanceSheet 15-8-19'!$A$11:$CN$476,68,FALSE)</f>
        <v>0</v>
      </c>
      <c r="BQ422" s="23">
        <f>VLOOKUP(A422,'BalanceSheet 15-8-19'!$A$11:$CN$476,69,FALSE)</f>
        <v>0</v>
      </c>
      <c r="BR422" s="23">
        <f>VLOOKUP(A422,'BalanceSheet 15-8-19'!$A$11:$CN$476,70,FALSE)</f>
        <v>0</v>
      </c>
      <c r="BS422" s="23">
        <f>VLOOKUP(A422,'BalanceSheet 15-8-19'!$A$11:$CN$476,71,FALSE)</f>
        <v>0</v>
      </c>
      <c r="BT422" s="23">
        <f>VLOOKUP(A422,'BalanceSheet 15-8-19'!$A$11:$CN$476,72,FALSE)</f>
        <v>0</v>
      </c>
      <c r="BU422" s="23">
        <f>VLOOKUP(A422,'BalanceSheet 15-8-19'!$A$11:$CN$476,73,FALSE)</f>
        <v>0</v>
      </c>
      <c r="BV422" s="23">
        <f>VLOOKUP(A422,'BalanceSheet 15-8-19'!$A$11:$CN$476,74,FALSE)</f>
        <v>0</v>
      </c>
      <c r="BW422" s="23">
        <f>VLOOKUP(A422,'BalanceSheet 15-8-19'!$A$11:$CN$476,75,FALSE)</f>
        <v>0</v>
      </c>
      <c r="BX422" s="23">
        <f>VLOOKUP(A422,'BalanceSheet 15-8-19'!$A$11:$CN$476,76,FALSE)</f>
        <v>0</v>
      </c>
      <c r="BY422" s="23">
        <f>VLOOKUP(A422,'BalanceSheet 15-8-19'!$A$11:$CN$476,77,FALSE)</f>
        <v>0</v>
      </c>
      <c r="BZ422" s="23">
        <f>VLOOKUP(A422,'BalanceSheet 15-8-19'!$A$11:$CN$476,78,FALSE)</f>
        <v>0</v>
      </c>
      <c r="CA422" s="23">
        <f>VLOOKUP(A422,'BalanceSheet 15-8-19'!$A$11:$CN$476,79,FALSE)</f>
        <v>0</v>
      </c>
      <c r="CB422" s="23">
        <f>VLOOKUP(A422,'BalanceSheet 15-8-19'!$A$11:$CN$476,80,FALSE)</f>
        <v>0</v>
      </c>
      <c r="CC422" s="23">
        <f>VLOOKUP(A422,'BalanceSheet 15-8-19'!$A$11:$CN$476,81,FALSE)</f>
        <v>0</v>
      </c>
      <c r="CD422" s="23">
        <f>VLOOKUP(A422,'BalanceSheet 15-8-19'!$A$11:$CN$476,82,FALSE)</f>
        <v>0</v>
      </c>
      <c r="CE422" s="23">
        <f>VLOOKUP(A422,'BalanceSheet 15-8-19'!$A$11:$CN$476,83,FALSE)</f>
        <v>0</v>
      </c>
      <c r="CF422" s="23">
        <f>VLOOKUP(A422,'BalanceSheet 15-8-19'!$A$11:$CN$476,84,FALSE)</f>
        <v>0</v>
      </c>
      <c r="CG422" s="23">
        <f>VLOOKUP(A422,'BalanceSheet 15-8-19'!$A$11:$CN$476,85,FALSE)</f>
        <v>0</v>
      </c>
      <c r="CH422" s="23">
        <f>VLOOKUP(A422,'BalanceSheet 15-8-19'!$A$11:$CN$476,86,FALSE)</f>
        <v>0</v>
      </c>
      <c r="CI422" s="23">
        <f>VLOOKUP(A422,'BalanceSheet 15-8-19'!$A$11:$CN$476,87,FALSE)</f>
        <v>0</v>
      </c>
      <c r="CJ422" s="23">
        <f>VLOOKUP(A422,'BalanceSheet 15-8-19'!$A$11:$CN$476,88,FALSE)</f>
        <v>0</v>
      </c>
      <c r="CK422" s="23">
        <f>VLOOKUP(A422,'BalanceSheet 15-8-19'!$A$11:$CN$476,89,FALSE)</f>
        <v>0</v>
      </c>
      <c r="CL422" s="23">
        <f>VLOOKUP(A422,'BalanceSheet 15-8-19'!$A$11:$CN$476,90,FALSE)</f>
        <v>0</v>
      </c>
      <c r="CM422" s="23">
        <f>VLOOKUP(A422,'BalanceSheet 15-8-19'!$A$11:$CN$476,91,FALSE)</f>
        <v>0</v>
      </c>
      <c r="CN422" s="23">
        <f>VLOOKUP(A422,'BalanceSheet 15-8-19'!$A$11:$CS$476,92,FALSE)</f>
        <v>0</v>
      </c>
      <c r="CO422" s="23">
        <f>VLOOKUP(A422,'BalanceSheet 15-8-19'!$A$11:$CS$476,93,FALSE)</f>
        <v>0</v>
      </c>
      <c r="CP422" s="23">
        <f>VLOOKUP(A422,'BalanceSheet 15-8-19'!$A$11:$CS$476,94,FALSE)</f>
        <v>0</v>
      </c>
      <c r="CQ422" s="23">
        <f>VLOOKUP(A422,'BalanceSheet 15-8-19'!$A$11:$CS$476,95,FALSE)</f>
        <v>0</v>
      </c>
      <c r="CR422" s="23">
        <f>VLOOKUP(A422,'BalanceSheet 15-8-19'!$A$11:$CS$476,96,FALSE)</f>
        <v>0</v>
      </c>
      <c r="CS422" s="23">
        <f t="shared" si="42"/>
        <v>0</v>
      </c>
      <c r="CU422" s="19">
        <f>CS422-('BalanceSheet 15-8-19'!CS422-'BalanceSheet 15-8-19'!CV422-'BalanceSheet 15-8-19'!CW422)</f>
        <v>0</v>
      </c>
      <c r="CW422" s="132">
        <f t="shared" si="43"/>
        <v>0</v>
      </c>
      <c r="CZ422" s="148">
        <f>HLOOKUP(A422,CJE!$I$5:$TV$2054,2050, FALSE)</f>
        <v>0</v>
      </c>
      <c r="DB422" s="148">
        <f t="shared" si="40"/>
        <v>0</v>
      </c>
      <c r="DD422" s="19"/>
    </row>
    <row r="423" spans="1:108" x14ac:dyDescent="0.2">
      <c r="A423" s="4" t="str">
        <f>'BalanceSheet 15-8-19'!A423</f>
        <v>Total - 600-107-00 - Due to related parties</v>
      </c>
      <c r="B423" s="3">
        <f>VLOOKUP(A423,'BalanceSheet 15-8-19'!$A$11:$CN$476,2,FALSE)</f>
        <v>0</v>
      </c>
      <c r="C423" s="3">
        <f>VLOOKUP(A423,'BalanceSheet 15-8-19'!$A$11:$CN$476,3,FALSE)</f>
        <v>0</v>
      </c>
      <c r="D423" s="3">
        <f>VLOOKUP(A423,'BalanceSheet 15-8-19'!$A$11:$CN$476,4,FALSE)</f>
        <v>0</v>
      </c>
      <c r="E423" s="3">
        <f>VLOOKUP(A423,'BalanceSheet 15-8-19'!$A$11:$CN$476,5,FALSE)</f>
        <v>0</v>
      </c>
      <c r="F423" s="3">
        <f>VLOOKUP(A423,'BalanceSheet 15-8-19'!$A$11:$CN$476,6,FALSE)</f>
        <v>0</v>
      </c>
      <c r="G423" s="3">
        <f>VLOOKUP(A423,'BalanceSheet 15-8-19'!$A$11:$CN$476,7,FALSE)</f>
        <v>0</v>
      </c>
      <c r="H423" s="3">
        <f>VLOOKUP(A423,'BalanceSheet 15-8-19'!$A$11:$CN$476,8,FALSE)</f>
        <v>0</v>
      </c>
      <c r="I423" s="3">
        <f>VLOOKUP(A423,'BalanceSheet 15-8-19'!$A$11:$CN$476,9,FALSE)</f>
        <v>0</v>
      </c>
      <c r="J423" s="3"/>
      <c r="K423" s="3">
        <f>VLOOKUP(A423,'BalanceSheet 15-8-19'!$A$11:$CN$476,11,FALSE)</f>
        <v>0</v>
      </c>
      <c r="L423" s="3">
        <f>VLOOKUP(A423,'BalanceSheet 15-8-19'!$A$11:$CN$476,12,FALSE)</f>
        <v>0</v>
      </c>
      <c r="M423" s="3">
        <f>VLOOKUP(A423,'BalanceSheet 15-8-19'!$A$11:$CN$476,13,FALSE)</f>
        <v>0</v>
      </c>
      <c r="N423" s="3">
        <f>VLOOKUP(A423,'BalanceSheet 15-8-19'!$A$11:$CN$476,14,FALSE)</f>
        <v>0</v>
      </c>
      <c r="O423" s="3">
        <f>VLOOKUP(A423,'BalanceSheet 15-8-19'!$A$11:$CN$476,15,FALSE)</f>
        <v>0</v>
      </c>
      <c r="P423" s="3">
        <f>VLOOKUP(A423,'BalanceSheet 15-8-19'!$A$11:$CN$476,16,FALSE)</f>
        <v>0</v>
      </c>
      <c r="Q423" s="3">
        <f>VLOOKUP(A423,'BalanceSheet 15-8-19'!$A$11:$CN$476,17,FALSE)</f>
        <v>0</v>
      </c>
      <c r="R423" s="3">
        <f>VLOOKUP(A423,'BalanceSheet 15-8-19'!$A$11:$CN$476,18,FALSE)</f>
        <v>0</v>
      </c>
      <c r="S423" s="3">
        <f>VLOOKUP(A423,'BalanceSheet 15-8-19'!$A$11:$CN$476,19,FALSE)</f>
        <v>0</v>
      </c>
      <c r="T423" s="3">
        <f>VLOOKUP(A423,'BalanceSheet 15-8-19'!$A$11:$CN$476,20,FALSE)</f>
        <v>0</v>
      </c>
      <c r="U423" s="3">
        <f>VLOOKUP(A423,'BalanceSheet 15-8-19'!$A$11:$CN$476,21,FALSE)</f>
        <v>0</v>
      </c>
      <c r="V423" s="3">
        <f>VLOOKUP(A423,'BalanceSheet 15-8-19'!$A$11:$CN$476,22,FALSE)</f>
        <v>0</v>
      </c>
      <c r="W423" s="3">
        <f>VLOOKUP(A423,'BalanceSheet 15-8-19'!$A$11:$CN$476,23,FALSE)</f>
        <v>0</v>
      </c>
      <c r="X423" s="3">
        <f>VLOOKUP(A423,'BalanceSheet 15-8-19'!$A$11:$CN$476,24,FALSE)</f>
        <v>0</v>
      </c>
      <c r="Y423" s="3">
        <f>VLOOKUP(A423,'BalanceSheet 15-8-19'!$A$11:$CN$476,25,FALSE)</f>
        <v>0</v>
      </c>
      <c r="Z423" s="3">
        <f>VLOOKUP(A423,'BalanceSheet 15-8-19'!$A$11:$CN$476,26,FALSE)</f>
        <v>0</v>
      </c>
      <c r="AA423" s="3">
        <f>VLOOKUP(A423,'BalanceSheet 15-8-19'!$A$11:$CN$476,27,FALSE)</f>
        <v>0</v>
      </c>
      <c r="AB423" s="3">
        <f>VLOOKUP(A423,'BalanceSheet 15-8-19'!$A$11:$CN$476,28,FALSE)</f>
        <v>0</v>
      </c>
      <c r="AC423" s="3">
        <f>VLOOKUP(A423,'BalanceSheet 15-8-19'!$A$11:$CN$476,29,FALSE)</f>
        <v>0</v>
      </c>
      <c r="AD423" s="3">
        <f>VLOOKUP(A423,'BalanceSheet 15-8-19'!$A$11:$CN$476,30,FALSE)</f>
        <v>0</v>
      </c>
      <c r="AE423" s="3">
        <f>VLOOKUP(A423,'BalanceSheet 15-8-19'!$A$11:$CN$476,31,FALSE)</f>
        <v>0</v>
      </c>
      <c r="AF423" s="3">
        <f>VLOOKUP(A423,'BalanceSheet 15-8-19'!$A$11:$CN$476,32,FALSE)</f>
        <v>0</v>
      </c>
      <c r="AG423" s="3">
        <f>VLOOKUP(A423,'BalanceSheet 15-8-19'!$A$11:$CN$476,33,FALSE)</f>
        <v>0</v>
      </c>
      <c r="AH423" s="3">
        <f>VLOOKUP(A423,'BalanceSheet 15-8-19'!$A$11:$CN$476,34,FALSE)</f>
        <v>0</v>
      </c>
      <c r="AI423" s="3">
        <f>VLOOKUP(A423,'BalanceSheet 15-8-19'!$A$11:$CN$476,35,FALSE)</f>
        <v>0</v>
      </c>
      <c r="AJ423" s="3">
        <f>VLOOKUP(A423,'BalanceSheet 15-8-19'!$A$11:$CN$476,36,FALSE)</f>
        <v>0</v>
      </c>
      <c r="AK423" s="3">
        <f>VLOOKUP(A423,'BalanceSheet 15-8-19'!$A$11:$CN$476,37,FALSE)</f>
        <v>0</v>
      </c>
      <c r="AL423" s="3">
        <f>VLOOKUP(A423,'BalanceSheet 15-8-19'!$A$11:$CN$476,38,FALSE)</f>
        <v>0</v>
      </c>
      <c r="AM423" s="3">
        <f>VLOOKUP(A423,'BalanceSheet 15-8-19'!$A$11:$CN$476,39,FALSE)</f>
        <v>0</v>
      </c>
      <c r="AN423" s="3">
        <f>VLOOKUP(A423,'BalanceSheet 15-8-19'!$A$11:$CN$476,40,FALSE)</f>
        <v>0</v>
      </c>
      <c r="AO423" s="3">
        <f>VLOOKUP(A423,'BalanceSheet 15-8-19'!$A$11:$CN$476,41,FALSE)</f>
        <v>0</v>
      </c>
      <c r="AP423" s="3">
        <f>VLOOKUP(A423,'BalanceSheet 15-8-19'!$A$11:$CN$476,42,FALSE)</f>
        <v>0</v>
      </c>
      <c r="AQ423" s="3">
        <f>VLOOKUP(A423,'BalanceSheet 15-8-19'!$A$11:$CN$476,43,FALSE)</f>
        <v>0</v>
      </c>
      <c r="AR423" s="3">
        <f>VLOOKUP(A423,'BalanceSheet 15-8-19'!$A$11:$CN$476,44,FALSE)</f>
        <v>0</v>
      </c>
      <c r="AS423" s="3">
        <f>VLOOKUP(A423,'BalanceSheet 15-8-19'!$A$11:$CN$476,45,FALSE)</f>
        <v>0</v>
      </c>
      <c r="AT423" s="3">
        <f>VLOOKUP(A423,'BalanceSheet 15-8-19'!$A$11:$CN$476,46,FALSE)</f>
        <v>0</v>
      </c>
      <c r="AU423" s="3">
        <f>VLOOKUP(A423,'BalanceSheet 15-8-19'!$A$11:$CN$476,47,FALSE)</f>
        <v>0</v>
      </c>
      <c r="AV423" s="3">
        <f>VLOOKUP(A423,'BalanceSheet 15-8-19'!$A$11:$CN$476,48,FALSE)</f>
        <v>0</v>
      </c>
      <c r="AW423" s="3">
        <f>VLOOKUP(A423,'BalanceSheet 15-8-19'!$A$11:$CN$476,49,FALSE)</f>
        <v>0</v>
      </c>
      <c r="AX423" s="3">
        <f>VLOOKUP(A423,'BalanceSheet 15-8-19'!$A$11:$CN$476,50,FALSE)</f>
        <v>0</v>
      </c>
      <c r="AY423" s="3">
        <f>VLOOKUP(A423,'BalanceSheet 15-8-19'!$A$11:$CN$476,51,FALSE)</f>
        <v>0</v>
      </c>
      <c r="AZ423" s="3">
        <f>VLOOKUP(A423,'BalanceSheet 15-8-19'!$A$11:$CN$476,52,FALSE)</f>
        <v>0</v>
      </c>
      <c r="BA423" s="3">
        <f>VLOOKUP(A423,'BalanceSheet 15-8-19'!$A$11:$CN$476,53,FALSE)</f>
        <v>0</v>
      </c>
      <c r="BB423" s="3">
        <f>VLOOKUP(A423,'BalanceSheet 15-8-19'!$A$11:$CN$476,54,FALSE)</f>
        <v>0</v>
      </c>
      <c r="BC423" s="3">
        <f>VLOOKUP(A423,'BalanceSheet 15-8-19'!$A$11:$CN$476,55,FALSE)</f>
        <v>0</v>
      </c>
      <c r="BD423" s="3">
        <f>VLOOKUP(A423,'BalanceSheet 15-8-19'!$A$11:$CN$476,56,FALSE)</f>
        <v>0</v>
      </c>
      <c r="BE423" s="3">
        <f>VLOOKUP(A423,'BalanceSheet 15-8-19'!$A$11:$CN$476,57,FALSE)</f>
        <v>0</v>
      </c>
      <c r="BF423" s="3">
        <f>VLOOKUP(A423,'BalanceSheet 15-8-19'!$A$11:$CN$476,58,FALSE)</f>
        <v>0</v>
      </c>
      <c r="BG423" s="4">
        <f>VLOOKUP(A423,'BalanceSheet 15-8-19'!$A$11:$CN$476,59,FALSE)</f>
        <v>0</v>
      </c>
      <c r="BH423" s="3">
        <f>VLOOKUP(A423,'BalanceSheet 15-8-19'!$A$11:$CN$476,60,FALSE)</f>
        <v>0</v>
      </c>
      <c r="BI423" s="3">
        <f>VLOOKUP(A423,'BalanceSheet 15-8-19'!$A$11:$CN$476,61,FALSE)</f>
        <v>0</v>
      </c>
      <c r="BJ423" s="3">
        <f>VLOOKUP(A423,'BalanceSheet 15-8-19'!$A$11:$CN$476,62,FALSE)</f>
        <v>0</v>
      </c>
      <c r="BK423" s="3"/>
      <c r="BL423" s="3">
        <f>VLOOKUP(A423,'BalanceSheet 15-8-19'!$A$11:$CN$476,64,FALSE)</f>
        <v>0</v>
      </c>
      <c r="BM423" s="3">
        <f>VLOOKUP(A423,'BalanceSheet 15-8-19'!$A$11:$CN$476,65,FALSE)</f>
        <v>0</v>
      </c>
      <c r="BN423" s="3">
        <f>VLOOKUP(A423,'BalanceSheet 15-8-19'!$A$11:$CN$476,66,FALSE)</f>
        <v>0</v>
      </c>
      <c r="BO423" s="3">
        <f>VLOOKUP(A423,'BalanceSheet 15-8-19'!$A$11:$CN$476,67,FALSE)</f>
        <v>0</v>
      </c>
      <c r="BP423" s="3">
        <f>VLOOKUP(A423,'BalanceSheet 15-8-19'!$A$11:$CN$476,68,FALSE)</f>
        <v>0</v>
      </c>
      <c r="BQ423" s="3">
        <f>VLOOKUP(A423,'BalanceSheet 15-8-19'!$A$11:$CN$476,69,FALSE)</f>
        <v>0</v>
      </c>
      <c r="BR423" s="3">
        <f>VLOOKUP(A423,'BalanceSheet 15-8-19'!$A$11:$CN$476,70,FALSE)</f>
        <v>0</v>
      </c>
      <c r="BS423" s="3">
        <f>VLOOKUP(A423,'BalanceSheet 15-8-19'!$A$11:$CN$476,71,FALSE)</f>
        <v>0</v>
      </c>
      <c r="BT423" s="3">
        <f>VLOOKUP(A423,'BalanceSheet 15-8-19'!$A$11:$CN$476,72,FALSE)</f>
        <v>0</v>
      </c>
      <c r="BU423" s="3">
        <f>VLOOKUP(A423,'BalanceSheet 15-8-19'!$A$11:$CN$476,73,FALSE)</f>
        <v>0</v>
      </c>
      <c r="BV423" s="3">
        <f>VLOOKUP(A423,'BalanceSheet 15-8-19'!$A$11:$CN$476,74,FALSE)</f>
        <v>0</v>
      </c>
      <c r="BW423" s="3">
        <f>VLOOKUP(A423,'BalanceSheet 15-8-19'!$A$11:$CN$476,75,FALSE)</f>
        <v>0</v>
      </c>
      <c r="BX423" s="3">
        <f>VLOOKUP(A423,'BalanceSheet 15-8-19'!$A$11:$CN$476,76,FALSE)</f>
        <v>0</v>
      </c>
      <c r="BY423" s="3">
        <f>VLOOKUP(A423,'BalanceSheet 15-8-19'!$A$11:$CN$476,77,FALSE)</f>
        <v>0</v>
      </c>
      <c r="BZ423" s="3">
        <f>VLOOKUP(A423,'BalanceSheet 15-8-19'!$A$11:$CN$476,78,FALSE)</f>
        <v>0</v>
      </c>
      <c r="CA423" s="3">
        <f>VLOOKUP(A423,'BalanceSheet 15-8-19'!$A$11:$CN$476,79,FALSE)</f>
        <v>0</v>
      </c>
      <c r="CB423" s="3">
        <f>VLOOKUP(A423,'BalanceSheet 15-8-19'!$A$11:$CN$476,80,FALSE)</f>
        <v>0</v>
      </c>
      <c r="CC423" s="3">
        <f>VLOOKUP(A423,'BalanceSheet 15-8-19'!$A$11:$CN$476,81,FALSE)</f>
        <v>0</v>
      </c>
      <c r="CD423" s="3">
        <f>VLOOKUP(A423,'BalanceSheet 15-8-19'!$A$11:$CN$476,82,FALSE)</f>
        <v>0</v>
      </c>
      <c r="CE423" s="3">
        <f>VLOOKUP(A423,'BalanceSheet 15-8-19'!$A$11:$CN$476,83,FALSE)</f>
        <v>0</v>
      </c>
      <c r="CF423" s="3">
        <f>VLOOKUP(A423,'BalanceSheet 15-8-19'!$A$11:$CN$476,84,FALSE)</f>
        <v>0</v>
      </c>
      <c r="CG423" s="3">
        <f>VLOOKUP(A423,'BalanceSheet 15-8-19'!$A$11:$CN$476,85,FALSE)</f>
        <v>0</v>
      </c>
      <c r="CH423" s="3">
        <f>VLOOKUP(A423,'BalanceSheet 15-8-19'!$A$11:$CN$476,86,FALSE)</f>
        <v>0</v>
      </c>
      <c r="CI423" s="3">
        <f>VLOOKUP(A423,'BalanceSheet 15-8-19'!$A$11:$CN$476,87,FALSE)</f>
        <v>0</v>
      </c>
      <c r="CJ423" s="3">
        <f>VLOOKUP(A423,'BalanceSheet 15-8-19'!$A$11:$CN$476,88,FALSE)</f>
        <v>0</v>
      </c>
      <c r="CK423" s="3">
        <f>VLOOKUP(A423,'BalanceSheet 15-8-19'!$A$11:$CN$476,89,FALSE)</f>
        <v>0</v>
      </c>
      <c r="CL423" s="3">
        <f>VLOOKUP(A423,'BalanceSheet 15-8-19'!$A$11:$CN$476,90,FALSE)</f>
        <v>0</v>
      </c>
      <c r="CM423" s="3">
        <f>VLOOKUP(A423,'BalanceSheet 15-8-19'!$A$11:$CN$476,91,FALSE)</f>
        <v>0</v>
      </c>
      <c r="CN423" s="3">
        <f>VLOOKUP(A423,'BalanceSheet 15-8-19'!$A$11:$CS$476,92,FALSE)</f>
        <v>0</v>
      </c>
      <c r="CO423" s="3">
        <f>VLOOKUP(A423,'BalanceSheet 15-8-19'!$A$11:$CS$476,93,FALSE)</f>
        <v>0</v>
      </c>
      <c r="CP423" s="3">
        <f>VLOOKUP(A423,'BalanceSheet 15-8-19'!$A$11:$CS$476,94,FALSE)</f>
        <v>0</v>
      </c>
      <c r="CQ423" s="3">
        <f>VLOOKUP(A423,'BalanceSheet 15-8-19'!$A$11:$CS$476,95,FALSE)</f>
        <v>0</v>
      </c>
      <c r="CR423" s="3">
        <f>VLOOKUP(A423,'BalanceSheet 15-8-19'!$A$11:$CS$476,96,FALSE)</f>
        <v>0</v>
      </c>
      <c r="CS423" s="3">
        <f t="shared" si="42"/>
        <v>0</v>
      </c>
      <c r="CU423" s="19">
        <f>CS423-('BalanceSheet 15-8-19'!CS423-'BalanceSheet 15-8-19'!CV423-'BalanceSheet 15-8-19'!CW423)</f>
        <v>0</v>
      </c>
      <c r="CW423" s="132">
        <f t="shared" si="43"/>
        <v>0</v>
      </c>
      <c r="CZ423" s="148"/>
      <c r="DB423" s="162">
        <f>SUM(DB420:DB422)</f>
        <v>-267143.12902010046</v>
      </c>
    </row>
    <row r="424" spans="1:108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4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U424" s="19">
        <f>CS424-('BalanceSheet 15-8-19'!CS424-'BalanceSheet 15-8-19'!CV424-'BalanceSheet 15-8-19'!CW424)</f>
        <v>0</v>
      </c>
      <c r="CW424" s="132">
        <f t="shared" si="43"/>
        <v>0</v>
      </c>
      <c r="CZ424" s="148"/>
      <c r="DB424" s="148">
        <f t="shared" si="40"/>
        <v>0</v>
      </c>
    </row>
    <row r="425" spans="1:108" x14ac:dyDescent="0.2">
      <c r="A425" s="3" t="str">
        <f>'BalanceSheet 15-8-19'!A425</f>
        <v>600-108 - Loan from Related Parties</v>
      </c>
      <c r="B425" s="3">
        <f>VLOOKUP(A425,'BalanceSheet 15-8-19'!$A$11:$CN$476,2,FALSE)</f>
        <v>0</v>
      </c>
      <c r="C425" s="3">
        <f>VLOOKUP(A425,'BalanceSheet 15-8-19'!$A$11:$CN$476,3,FALSE)</f>
        <v>0</v>
      </c>
      <c r="D425" s="3">
        <f>VLOOKUP(A425,'BalanceSheet 15-8-19'!$A$11:$CN$476,4,FALSE)</f>
        <v>106000</v>
      </c>
      <c r="E425" s="3">
        <f>VLOOKUP(A425,'BalanceSheet 15-8-19'!$A$11:$CN$476,5,FALSE)</f>
        <v>0</v>
      </c>
      <c r="F425" s="3">
        <f>VLOOKUP(A425,'BalanceSheet 15-8-19'!$A$11:$CN$476,6,FALSE)</f>
        <v>0</v>
      </c>
      <c r="G425" s="3">
        <f>VLOOKUP(A425,'BalanceSheet 15-8-19'!$A$11:$CN$476,7,FALSE)</f>
        <v>0</v>
      </c>
      <c r="H425" s="3">
        <f>VLOOKUP(A425,'BalanceSheet 15-8-19'!$A$11:$CN$476,8,FALSE)</f>
        <v>0</v>
      </c>
      <c r="I425" s="3">
        <f>VLOOKUP(A425,'BalanceSheet 15-8-19'!$A$11:$CN$476,9,FALSE)</f>
        <v>0</v>
      </c>
      <c r="J425" s="3"/>
      <c r="K425" s="3">
        <f>VLOOKUP(A425,'BalanceSheet 15-8-19'!$A$11:$CN$476,11,FALSE)</f>
        <v>0</v>
      </c>
      <c r="L425" s="3">
        <f>VLOOKUP(A425,'BalanceSheet 15-8-19'!$A$11:$CN$476,12,FALSE)</f>
        <v>0</v>
      </c>
      <c r="M425" s="3">
        <f>VLOOKUP(A425,'BalanceSheet 15-8-19'!$A$11:$CN$476,13,FALSE)</f>
        <v>0</v>
      </c>
      <c r="N425" s="3">
        <f>VLOOKUP(A425,'BalanceSheet 15-8-19'!$A$11:$CN$476,14,FALSE)</f>
        <v>0</v>
      </c>
      <c r="O425" s="3">
        <f>VLOOKUP(A425,'BalanceSheet 15-8-19'!$A$11:$CN$476,15,FALSE)</f>
        <v>0</v>
      </c>
      <c r="P425" s="3">
        <f>VLOOKUP(A425,'BalanceSheet 15-8-19'!$A$11:$CN$476,16,FALSE)</f>
        <v>0</v>
      </c>
      <c r="Q425" s="3">
        <f>VLOOKUP(A425,'BalanceSheet 15-8-19'!$A$11:$CN$476,17,FALSE)</f>
        <v>0</v>
      </c>
      <c r="R425" s="3">
        <f>VLOOKUP(A425,'BalanceSheet 15-8-19'!$A$11:$CN$476,18,FALSE)</f>
        <v>0</v>
      </c>
      <c r="S425" s="3">
        <f>VLOOKUP(A425,'BalanceSheet 15-8-19'!$A$11:$CN$476,19,FALSE)</f>
        <v>0</v>
      </c>
      <c r="T425" s="3">
        <f>VLOOKUP(A425,'BalanceSheet 15-8-19'!$A$11:$CN$476,20,FALSE)</f>
        <v>0</v>
      </c>
      <c r="U425" s="3">
        <f>VLOOKUP(A425,'BalanceSheet 15-8-19'!$A$11:$CN$476,21,FALSE)</f>
        <v>0</v>
      </c>
      <c r="V425" s="3">
        <f>VLOOKUP(A425,'BalanceSheet 15-8-19'!$A$11:$CN$476,22,FALSE)</f>
        <v>0</v>
      </c>
      <c r="W425" s="3">
        <f>VLOOKUP(A425,'BalanceSheet 15-8-19'!$A$11:$CN$476,23,FALSE)</f>
        <v>0</v>
      </c>
      <c r="X425" s="3">
        <f>VLOOKUP(A425,'BalanceSheet 15-8-19'!$A$11:$CN$476,24,FALSE)</f>
        <v>0</v>
      </c>
      <c r="Y425" s="3">
        <f>VLOOKUP(A425,'BalanceSheet 15-8-19'!$A$11:$CN$476,25,FALSE)</f>
        <v>0</v>
      </c>
      <c r="Z425" s="3">
        <f>VLOOKUP(A425,'BalanceSheet 15-8-19'!$A$11:$CN$476,26,FALSE)</f>
        <v>0</v>
      </c>
      <c r="AA425" s="3">
        <f>VLOOKUP(A425,'BalanceSheet 15-8-19'!$A$11:$CN$476,27,FALSE)</f>
        <v>0</v>
      </c>
      <c r="AB425" s="3">
        <f>VLOOKUP(A425,'BalanceSheet 15-8-19'!$A$11:$CN$476,28,FALSE)</f>
        <v>0</v>
      </c>
      <c r="AC425" s="3">
        <f>VLOOKUP(A425,'BalanceSheet 15-8-19'!$A$11:$CN$476,29,FALSE)</f>
        <v>0</v>
      </c>
      <c r="AD425" s="3">
        <f>VLOOKUP(A425,'BalanceSheet 15-8-19'!$A$11:$CN$476,30,FALSE)</f>
        <v>0</v>
      </c>
      <c r="AE425" s="3">
        <f>VLOOKUP(A425,'BalanceSheet 15-8-19'!$A$11:$CN$476,31,FALSE)</f>
        <v>0</v>
      </c>
      <c r="AF425" s="3">
        <f>VLOOKUP(A425,'BalanceSheet 15-8-19'!$A$11:$CN$476,32,FALSE)</f>
        <v>0</v>
      </c>
      <c r="AG425" s="3">
        <f>VLOOKUP(A425,'BalanceSheet 15-8-19'!$A$11:$CN$476,33,FALSE)</f>
        <v>0</v>
      </c>
      <c r="AH425" s="3">
        <f>VLOOKUP(A425,'BalanceSheet 15-8-19'!$A$11:$CN$476,34,FALSE)</f>
        <v>0</v>
      </c>
      <c r="AI425" s="3">
        <f>VLOOKUP(A425,'BalanceSheet 15-8-19'!$A$11:$CN$476,35,FALSE)</f>
        <v>0</v>
      </c>
      <c r="AJ425" s="3">
        <f>VLOOKUP(A425,'BalanceSheet 15-8-19'!$A$11:$CN$476,36,FALSE)</f>
        <v>0</v>
      </c>
      <c r="AK425" s="3">
        <f>VLOOKUP(A425,'BalanceSheet 15-8-19'!$A$11:$CN$476,37,FALSE)</f>
        <v>0</v>
      </c>
      <c r="AL425" s="3">
        <f>VLOOKUP(A425,'BalanceSheet 15-8-19'!$A$11:$CN$476,38,FALSE)</f>
        <v>0</v>
      </c>
      <c r="AM425" s="3">
        <f>VLOOKUP(A425,'BalanceSheet 15-8-19'!$A$11:$CN$476,39,FALSE)</f>
        <v>0</v>
      </c>
      <c r="AN425" s="3">
        <f>VLOOKUP(A425,'BalanceSheet 15-8-19'!$A$11:$CN$476,40,FALSE)</f>
        <v>0</v>
      </c>
      <c r="AO425" s="3">
        <f>VLOOKUP(A425,'BalanceSheet 15-8-19'!$A$11:$CN$476,41,FALSE)</f>
        <v>0</v>
      </c>
      <c r="AP425" s="3">
        <f>VLOOKUP(A425,'BalanceSheet 15-8-19'!$A$11:$CN$476,42,FALSE)</f>
        <v>0</v>
      </c>
      <c r="AQ425" s="3">
        <f>VLOOKUP(A425,'BalanceSheet 15-8-19'!$A$11:$CN$476,43,FALSE)</f>
        <v>0</v>
      </c>
      <c r="AR425" s="3">
        <f>VLOOKUP(A425,'BalanceSheet 15-8-19'!$A$11:$CN$476,44,FALSE)</f>
        <v>0</v>
      </c>
      <c r="AS425" s="3">
        <f>VLOOKUP(A425,'BalanceSheet 15-8-19'!$A$11:$CN$476,45,FALSE)</f>
        <v>0</v>
      </c>
      <c r="AT425" s="3">
        <f>VLOOKUP(A425,'BalanceSheet 15-8-19'!$A$11:$CN$476,46,FALSE)</f>
        <v>0</v>
      </c>
      <c r="AU425" s="3">
        <f>VLOOKUP(A425,'BalanceSheet 15-8-19'!$A$11:$CN$476,47,FALSE)</f>
        <v>0</v>
      </c>
      <c r="AV425" s="3">
        <f>VLOOKUP(A425,'BalanceSheet 15-8-19'!$A$11:$CN$476,48,FALSE)</f>
        <v>0</v>
      </c>
      <c r="AW425" s="3">
        <f>VLOOKUP(A425,'BalanceSheet 15-8-19'!$A$11:$CN$476,49,FALSE)</f>
        <v>0</v>
      </c>
      <c r="AX425" s="3">
        <f>VLOOKUP(A425,'BalanceSheet 15-8-19'!$A$11:$CN$476,50,FALSE)</f>
        <v>0</v>
      </c>
      <c r="AY425" s="3">
        <f>VLOOKUP(A425,'BalanceSheet 15-8-19'!$A$11:$CN$476,51,FALSE)</f>
        <v>0</v>
      </c>
      <c r="AZ425" s="3">
        <f>VLOOKUP(A425,'BalanceSheet 15-8-19'!$A$11:$CN$476,52,FALSE)</f>
        <v>0</v>
      </c>
      <c r="BA425" s="3">
        <f>VLOOKUP(A425,'BalanceSheet 15-8-19'!$A$11:$CN$476,53,FALSE)</f>
        <v>0</v>
      </c>
      <c r="BB425" s="3">
        <f>VLOOKUP(A425,'BalanceSheet 15-8-19'!$A$11:$CN$476,54,FALSE)</f>
        <v>0</v>
      </c>
      <c r="BC425" s="3">
        <f>VLOOKUP(A425,'BalanceSheet 15-8-19'!$A$11:$CN$476,55,FALSE)</f>
        <v>0</v>
      </c>
      <c r="BD425" s="3">
        <f>VLOOKUP(A425,'BalanceSheet 15-8-19'!$A$11:$CN$476,56,FALSE)</f>
        <v>0</v>
      </c>
      <c r="BE425" s="3">
        <f>VLOOKUP(A425,'BalanceSheet 15-8-19'!$A$11:$CN$476,57,FALSE)</f>
        <v>0</v>
      </c>
      <c r="BF425" s="3">
        <f>VLOOKUP(A425,'BalanceSheet 15-8-19'!$A$11:$CN$476,58,FALSE)</f>
        <v>0</v>
      </c>
      <c r="BG425" s="12">
        <f>VLOOKUP(A425,'BalanceSheet 15-8-19'!$A$11:$CN$476,59,FALSE)</f>
        <v>0</v>
      </c>
      <c r="BH425" s="3">
        <f>VLOOKUP(A425,'BalanceSheet 15-8-19'!$A$11:$CN$476,60,FALSE)</f>
        <v>0</v>
      </c>
      <c r="BI425" s="3">
        <f>VLOOKUP(A425,'BalanceSheet 15-8-19'!$A$11:$CN$476,61,FALSE)</f>
        <v>0</v>
      </c>
      <c r="BJ425" s="3">
        <f>VLOOKUP(A425,'BalanceSheet 15-8-19'!$A$11:$CN$476,62,FALSE)</f>
        <v>0</v>
      </c>
      <c r="BK425" s="3"/>
      <c r="BL425" s="3">
        <f>VLOOKUP(A425,'BalanceSheet 15-8-19'!$A$11:$CN$476,64,FALSE)</f>
        <v>0</v>
      </c>
      <c r="BM425" s="3">
        <f>VLOOKUP(A425,'BalanceSheet 15-8-19'!$A$11:$CN$476,65,FALSE)</f>
        <v>0</v>
      </c>
      <c r="BN425" s="3">
        <f>VLOOKUP(A425,'BalanceSheet 15-8-19'!$A$11:$CN$476,66,FALSE)</f>
        <v>0</v>
      </c>
      <c r="BO425" s="3">
        <f>VLOOKUP(A425,'BalanceSheet 15-8-19'!$A$11:$CN$476,67,FALSE)</f>
        <v>0</v>
      </c>
      <c r="BP425" s="3">
        <f>VLOOKUP(A425,'BalanceSheet 15-8-19'!$A$11:$CN$476,68,FALSE)</f>
        <v>0</v>
      </c>
      <c r="BQ425" s="3">
        <f>VLOOKUP(A425,'BalanceSheet 15-8-19'!$A$11:$CN$476,69,FALSE)</f>
        <v>0</v>
      </c>
      <c r="BR425" s="3">
        <f>VLOOKUP(A425,'BalanceSheet 15-8-19'!$A$11:$CN$476,70,FALSE)</f>
        <v>0</v>
      </c>
      <c r="BS425" s="3">
        <f>VLOOKUP(A425,'BalanceSheet 15-8-19'!$A$11:$CN$476,71,FALSE)</f>
        <v>0</v>
      </c>
      <c r="BT425" s="3">
        <f>VLOOKUP(A425,'BalanceSheet 15-8-19'!$A$11:$CN$476,72,FALSE)</f>
        <v>0</v>
      </c>
      <c r="BU425" s="3">
        <f>VLOOKUP(A425,'BalanceSheet 15-8-19'!$A$11:$CN$476,73,FALSE)</f>
        <v>0</v>
      </c>
      <c r="BV425" s="3">
        <f>VLOOKUP(A425,'BalanceSheet 15-8-19'!$A$11:$CN$476,74,FALSE)</f>
        <v>0</v>
      </c>
      <c r="BW425" s="3">
        <f>VLOOKUP(A425,'BalanceSheet 15-8-19'!$A$11:$CN$476,75,FALSE)</f>
        <v>0</v>
      </c>
      <c r="BX425" s="3">
        <f>VLOOKUP(A425,'BalanceSheet 15-8-19'!$A$11:$CN$476,76,FALSE)</f>
        <v>0</v>
      </c>
      <c r="BY425" s="3">
        <f>VLOOKUP(A425,'BalanceSheet 15-8-19'!$A$11:$CN$476,77,FALSE)</f>
        <v>0</v>
      </c>
      <c r="BZ425" s="3">
        <f>VLOOKUP(A425,'BalanceSheet 15-8-19'!$A$11:$CN$476,78,FALSE)</f>
        <v>0</v>
      </c>
      <c r="CA425" s="3">
        <f>VLOOKUP(A425,'BalanceSheet 15-8-19'!$A$11:$CN$476,79,FALSE)</f>
        <v>0</v>
      </c>
      <c r="CB425" s="3">
        <f>VLOOKUP(A425,'BalanceSheet 15-8-19'!$A$11:$CN$476,80,FALSE)</f>
        <v>0</v>
      </c>
      <c r="CC425" s="3">
        <f>VLOOKUP(A425,'BalanceSheet 15-8-19'!$A$11:$CN$476,81,FALSE)</f>
        <v>0</v>
      </c>
      <c r="CD425" s="3">
        <f>VLOOKUP(A425,'BalanceSheet 15-8-19'!$A$11:$CN$476,82,FALSE)</f>
        <v>0</v>
      </c>
      <c r="CE425" s="3">
        <f>VLOOKUP(A425,'BalanceSheet 15-8-19'!$A$11:$CN$476,83,FALSE)</f>
        <v>0</v>
      </c>
      <c r="CF425" s="3">
        <f>VLOOKUP(A425,'BalanceSheet 15-8-19'!$A$11:$CN$476,84,FALSE)</f>
        <v>0</v>
      </c>
      <c r="CG425" s="3">
        <f>VLOOKUP(A425,'BalanceSheet 15-8-19'!$A$11:$CN$476,85,FALSE)</f>
        <v>0</v>
      </c>
      <c r="CH425" s="3">
        <f>VLOOKUP(A425,'BalanceSheet 15-8-19'!$A$11:$CN$476,86,FALSE)</f>
        <v>0</v>
      </c>
      <c r="CI425" s="3">
        <f>VLOOKUP(A425,'BalanceSheet 15-8-19'!$A$11:$CN$476,87,FALSE)</f>
        <v>0</v>
      </c>
      <c r="CJ425" s="3">
        <f>VLOOKUP(A425,'BalanceSheet 15-8-19'!$A$11:$CN$476,88,FALSE)</f>
        <v>0</v>
      </c>
      <c r="CK425" s="3">
        <f>VLOOKUP(A425,'BalanceSheet 15-8-19'!$A$11:$CN$476,89,FALSE)</f>
        <v>0</v>
      </c>
      <c r="CL425" s="3">
        <f>VLOOKUP(A425,'BalanceSheet 15-8-19'!$A$11:$CN$476,90,FALSE)</f>
        <v>0</v>
      </c>
      <c r="CM425" s="3">
        <f>VLOOKUP(A425,'BalanceSheet 15-8-19'!$A$11:$CN$476,91,FALSE)</f>
        <v>0</v>
      </c>
      <c r="CN425" s="3">
        <f>VLOOKUP(A425,'BalanceSheet 15-8-19'!$A$11:$CS$476,92,FALSE)</f>
        <v>0</v>
      </c>
      <c r="CO425" s="3">
        <f>VLOOKUP(A425,'BalanceSheet 15-8-19'!$A$11:$CS$476,93,FALSE)</f>
        <v>0</v>
      </c>
      <c r="CP425" s="3">
        <f>VLOOKUP(A425,'BalanceSheet 15-8-19'!$A$11:$CS$476,94,FALSE)</f>
        <v>0</v>
      </c>
      <c r="CQ425" s="3">
        <f>VLOOKUP(A425,'BalanceSheet 15-8-19'!$A$11:$CS$476,95,FALSE)</f>
        <v>0</v>
      </c>
      <c r="CR425" s="3">
        <f>VLOOKUP(A425,'BalanceSheet 15-8-19'!$A$11:$CS$476,96,FALSE)</f>
        <v>0</v>
      </c>
      <c r="CS425" s="3">
        <f t="shared" si="42"/>
        <v>106000</v>
      </c>
      <c r="CU425" s="19">
        <f>CS425-('BalanceSheet 15-8-19'!CS425-'BalanceSheet 15-8-19'!CV425-'BalanceSheet 15-8-19'!CW425)</f>
        <v>0</v>
      </c>
      <c r="CW425" s="132">
        <f t="shared" si="43"/>
        <v>0</v>
      </c>
      <c r="CZ425" s="148">
        <f>HLOOKUP(A425,CJE!$I$5:$TV$2054,2050, FALSE)</f>
        <v>4115146</v>
      </c>
      <c r="DB425" s="148">
        <f t="shared" si="40"/>
        <v>-4009146</v>
      </c>
    </row>
    <row r="426" spans="1:108" x14ac:dyDescent="0.2">
      <c r="A426" s="3" t="str">
        <f>'BalanceSheet 15-8-19'!A426</f>
        <v>600-108-01 - interest payable (loan)</v>
      </c>
      <c r="B426" s="3">
        <f>VLOOKUP(A426,'BalanceSheet 15-8-19'!$A$11:$CN$476,2,FALSE)</f>
        <v>0</v>
      </c>
      <c r="C426" s="3">
        <f>VLOOKUP(A426,'BalanceSheet 15-8-19'!$A$11:$CN$476,3,FALSE)</f>
        <v>0</v>
      </c>
      <c r="D426" s="3">
        <f>VLOOKUP(A426,'BalanceSheet 15-8-19'!$A$11:$CN$476,4,FALSE)</f>
        <v>0</v>
      </c>
      <c r="E426" s="3">
        <f>VLOOKUP(A426,'BalanceSheet 15-8-19'!$A$11:$CN$476,5,FALSE)</f>
        <v>0</v>
      </c>
      <c r="F426" s="3">
        <f>VLOOKUP(A426,'BalanceSheet 15-8-19'!$A$11:$CN$476,6,FALSE)</f>
        <v>0</v>
      </c>
      <c r="G426" s="3">
        <f>VLOOKUP(A426,'BalanceSheet 15-8-19'!$A$11:$CN$476,7,FALSE)</f>
        <v>0</v>
      </c>
      <c r="H426" s="3">
        <f>VLOOKUP(A426,'BalanceSheet 15-8-19'!$A$11:$CN$476,8,FALSE)</f>
        <v>0</v>
      </c>
      <c r="I426" s="3">
        <f>VLOOKUP(A426,'BalanceSheet 15-8-19'!$A$11:$CN$476,9,FALSE)</f>
        <v>0</v>
      </c>
      <c r="J426" s="3"/>
      <c r="K426" s="3">
        <f>VLOOKUP(A426,'BalanceSheet 15-8-19'!$A$11:$CN$476,11,FALSE)</f>
        <v>0</v>
      </c>
      <c r="L426" s="3">
        <f>VLOOKUP(A426,'BalanceSheet 15-8-19'!$A$11:$CN$476,12,FALSE)</f>
        <v>0</v>
      </c>
      <c r="M426" s="3">
        <f>VLOOKUP(A426,'BalanceSheet 15-8-19'!$A$11:$CN$476,13,FALSE)</f>
        <v>0</v>
      </c>
      <c r="N426" s="3">
        <f>VLOOKUP(A426,'BalanceSheet 15-8-19'!$A$11:$CN$476,14,FALSE)</f>
        <v>0</v>
      </c>
      <c r="O426" s="3">
        <f>VLOOKUP(A426,'BalanceSheet 15-8-19'!$A$11:$CN$476,15,FALSE)</f>
        <v>0</v>
      </c>
      <c r="P426" s="3">
        <f>VLOOKUP(A426,'BalanceSheet 15-8-19'!$A$11:$CN$476,16,FALSE)</f>
        <v>0</v>
      </c>
      <c r="Q426" s="3">
        <f>VLOOKUP(A426,'BalanceSheet 15-8-19'!$A$11:$CN$476,17,FALSE)</f>
        <v>0</v>
      </c>
      <c r="R426" s="3">
        <f>VLOOKUP(A426,'BalanceSheet 15-8-19'!$A$11:$CN$476,18,FALSE)</f>
        <v>0</v>
      </c>
      <c r="S426" s="3">
        <f>VLOOKUP(A426,'BalanceSheet 15-8-19'!$A$11:$CN$476,19,FALSE)</f>
        <v>0</v>
      </c>
      <c r="T426" s="3">
        <f>VLOOKUP(A426,'BalanceSheet 15-8-19'!$A$11:$CN$476,20,FALSE)</f>
        <v>0</v>
      </c>
      <c r="U426" s="3">
        <f>VLOOKUP(A426,'BalanceSheet 15-8-19'!$A$11:$CN$476,21,FALSE)</f>
        <v>0</v>
      </c>
      <c r="V426" s="3">
        <f>VLOOKUP(A426,'BalanceSheet 15-8-19'!$A$11:$CN$476,22,FALSE)</f>
        <v>0</v>
      </c>
      <c r="W426" s="3">
        <f>VLOOKUP(A426,'BalanceSheet 15-8-19'!$A$11:$CN$476,23,FALSE)</f>
        <v>0</v>
      </c>
      <c r="X426" s="3">
        <f>VLOOKUP(A426,'BalanceSheet 15-8-19'!$A$11:$CN$476,24,FALSE)</f>
        <v>0</v>
      </c>
      <c r="Y426" s="3">
        <f>VLOOKUP(A426,'BalanceSheet 15-8-19'!$A$11:$CN$476,25,FALSE)</f>
        <v>0</v>
      </c>
      <c r="Z426" s="3">
        <f>VLOOKUP(A426,'BalanceSheet 15-8-19'!$A$11:$CN$476,26,FALSE)</f>
        <v>0</v>
      </c>
      <c r="AA426" s="3">
        <f>VLOOKUP(A426,'BalanceSheet 15-8-19'!$A$11:$CN$476,27,FALSE)</f>
        <v>0</v>
      </c>
      <c r="AB426" s="3">
        <f>VLOOKUP(A426,'BalanceSheet 15-8-19'!$A$11:$CN$476,28,FALSE)</f>
        <v>0</v>
      </c>
      <c r="AC426" s="3">
        <f>VLOOKUP(A426,'BalanceSheet 15-8-19'!$A$11:$CN$476,29,FALSE)</f>
        <v>0</v>
      </c>
      <c r="AD426" s="3">
        <f>VLOOKUP(A426,'BalanceSheet 15-8-19'!$A$11:$CN$476,30,FALSE)</f>
        <v>0</v>
      </c>
      <c r="AE426" s="3">
        <f>VLOOKUP(A426,'BalanceSheet 15-8-19'!$A$11:$CN$476,31,FALSE)</f>
        <v>0</v>
      </c>
      <c r="AF426" s="3">
        <f>VLOOKUP(A426,'BalanceSheet 15-8-19'!$A$11:$CN$476,32,FALSE)</f>
        <v>0</v>
      </c>
      <c r="AG426" s="3">
        <f>VLOOKUP(A426,'BalanceSheet 15-8-19'!$A$11:$CN$476,33,FALSE)</f>
        <v>0</v>
      </c>
      <c r="AH426" s="3">
        <f>VLOOKUP(A426,'BalanceSheet 15-8-19'!$A$11:$CN$476,34,FALSE)</f>
        <v>0</v>
      </c>
      <c r="AI426" s="3">
        <f>VLOOKUP(A426,'BalanceSheet 15-8-19'!$A$11:$CN$476,35,FALSE)</f>
        <v>0</v>
      </c>
      <c r="AJ426" s="3">
        <f>VLOOKUP(A426,'BalanceSheet 15-8-19'!$A$11:$CN$476,36,FALSE)</f>
        <v>0</v>
      </c>
      <c r="AK426" s="3">
        <f>VLOOKUP(A426,'BalanceSheet 15-8-19'!$A$11:$CN$476,37,FALSE)</f>
        <v>0</v>
      </c>
      <c r="AL426" s="3">
        <f>VLOOKUP(A426,'BalanceSheet 15-8-19'!$A$11:$CN$476,38,FALSE)</f>
        <v>0</v>
      </c>
      <c r="AM426" s="3">
        <f>VLOOKUP(A426,'BalanceSheet 15-8-19'!$A$11:$CN$476,39,FALSE)</f>
        <v>0</v>
      </c>
      <c r="AN426" s="3">
        <f>VLOOKUP(A426,'BalanceSheet 15-8-19'!$A$11:$CN$476,40,FALSE)</f>
        <v>0</v>
      </c>
      <c r="AO426" s="3">
        <f>VLOOKUP(A426,'BalanceSheet 15-8-19'!$A$11:$CN$476,41,FALSE)</f>
        <v>0</v>
      </c>
      <c r="AP426" s="3">
        <f>VLOOKUP(A426,'BalanceSheet 15-8-19'!$A$11:$CN$476,42,FALSE)</f>
        <v>0</v>
      </c>
      <c r="AQ426" s="3">
        <f>VLOOKUP(A426,'BalanceSheet 15-8-19'!$A$11:$CN$476,43,FALSE)</f>
        <v>0</v>
      </c>
      <c r="AR426" s="3">
        <f>VLOOKUP(A426,'BalanceSheet 15-8-19'!$A$11:$CN$476,44,FALSE)</f>
        <v>0</v>
      </c>
      <c r="AS426" s="3">
        <f>VLOOKUP(A426,'BalanceSheet 15-8-19'!$A$11:$CN$476,45,FALSE)</f>
        <v>0</v>
      </c>
      <c r="AT426" s="3">
        <f>VLOOKUP(A426,'BalanceSheet 15-8-19'!$A$11:$CN$476,46,FALSE)</f>
        <v>0</v>
      </c>
      <c r="AU426" s="3">
        <f>VLOOKUP(A426,'BalanceSheet 15-8-19'!$A$11:$CN$476,47,FALSE)</f>
        <v>0</v>
      </c>
      <c r="AV426" s="3">
        <f>VLOOKUP(A426,'BalanceSheet 15-8-19'!$A$11:$CN$476,48,FALSE)</f>
        <v>0</v>
      </c>
      <c r="AW426" s="3">
        <f>VLOOKUP(A426,'BalanceSheet 15-8-19'!$A$11:$CN$476,49,FALSE)</f>
        <v>0</v>
      </c>
      <c r="AX426" s="3">
        <f>VLOOKUP(A426,'BalanceSheet 15-8-19'!$A$11:$CN$476,50,FALSE)</f>
        <v>0</v>
      </c>
      <c r="AY426" s="3">
        <f>VLOOKUP(A426,'BalanceSheet 15-8-19'!$A$11:$CN$476,51,FALSE)</f>
        <v>0</v>
      </c>
      <c r="AZ426" s="3">
        <f>VLOOKUP(A426,'BalanceSheet 15-8-19'!$A$11:$CN$476,52,FALSE)</f>
        <v>0</v>
      </c>
      <c r="BA426" s="3">
        <f>VLOOKUP(A426,'BalanceSheet 15-8-19'!$A$11:$CN$476,53,FALSE)</f>
        <v>0</v>
      </c>
      <c r="BB426" s="3">
        <f>VLOOKUP(A426,'BalanceSheet 15-8-19'!$A$11:$CN$476,54,FALSE)</f>
        <v>0</v>
      </c>
      <c r="BC426" s="3">
        <f>VLOOKUP(A426,'BalanceSheet 15-8-19'!$A$11:$CN$476,55,FALSE)</f>
        <v>0</v>
      </c>
      <c r="BD426" s="3">
        <f>VLOOKUP(A426,'BalanceSheet 15-8-19'!$A$11:$CN$476,56,FALSE)</f>
        <v>0</v>
      </c>
      <c r="BE426" s="3">
        <f>VLOOKUP(A426,'BalanceSheet 15-8-19'!$A$11:$CN$476,57,FALSE)</f>
        <v>0</v>
      </c>
      <c r="BF426" s="3">
        <f>VLOOKUP(A426,'BalanceSheet 15-8-19'!$A$11:$CN$476,58,FALSE)</f>
        <v>0</v>
      </c>
      <c r="BG426" s="12">
        <f>VLOOKUP(A426,'BalanceSheet 15-8-19'!$A$11:$CN$476,59,FALSE)</f>
        <v>0</v>
      </c>
      <c r="BH426" s="3">
        <f>VLOOKUP(A426,'BalanceSheet 15-8-19'!$A$11:$CN$476,60,FALSE)</f>
        <v>0</v>
      </c>
      <c r="BI426" s="3">
        <f>VLOOKUP(A426,'BalanceSheet 15-8-19'!$A$11:$CN$476,61,FALSE)</f>
        <v>0</v>
      </c>
      <c r="BJ426" s="3">
        <f>VLOOKUP(A426,'BalanceSheet 15-8-19'!$A$11:$CN$476,62,FALSE)</f>
        <v>0</v>
      </c>
      <c r="BK426" s="3"/>
      <c r="BL426" s="3">
        <f>VLOOKUP(A426,'BalanceSheet 15-8-19'!$A$11:$CN$476,64,FALSE)</f>
        <v>0</v>
      </c>
      <c r="BM426" s="3">
        <f>VLOOKUP(A426,'BalanceSheet 15-8-19'!$A$11:$CN$476,65,FALSE)</f>
        <v>0</v>
      </c>
      <c r="BN426" s="3">
        <f>VLOOKUP(A426,'BalanceSheet 15-8-19'!$A$11:$CN$476,66,FALSE)</f>
        <v>0</v>
      </c>
      <c r="BO426" s="3">
        <f>VLOOKUP(A426,'BalanceSheet 15-8-19'!$A$11:$CN$476,67,FALSE)</f>
        <v>0</v>
      </c>
      <c r="BP426" s="3">
        <f>VLOOKUP(A426,'BalanceSheet 15-8-19'!$A$11:$CN$476,68,FALSE)</f>
        <v>0</v>
      </c>
      <c r="BQ426" s="3">
        <f>VLOOKUP(A426,'BalanceSheet 15-8-19'!$A$11:$CN$476,69,FALSE)</f>
        <v>0</v>
      </c>
      <c r="BR426" s="3">
        <f>VLOOKUP(A426,'BalanceSheet 15-8-19'!$A$11:$CN$476,70,FALSE)</f>
        <v>0</v>
      </c>
      <c r="BS426" s="3">
        <f>VLOOKUP(A426,'BalanceSheet 15-8-19'!$A$11:$CN$476,71,FALSE)</f>
        <v>0</v>
      </c>
      <c r="BT426" s="3">
        <f>VLOOKUP(A426,'BalanceSheet 15-8-19'!$A$11:$CN$476,72,FALSE)</f>
        <v>0</v>
      </c>
      <c r="BU426" s="3">
        <f>VLOOKUP(A426,'BalanceSheet 15-8-19'!$A$11:$CN$476,73,FALSE)</f>
        <v>0</v>
      </c>
      <c r="BV426" s="3">
        <f>VLOOKUP(A426,'BalanceSheet 15-8-19'!$A$11:$CN$476,74,FALSE)</f>
        <v>0</v>
      </c>
      <c r="BW426" s="3">
        <f>VLOOKUP(A426,'BalanceSheet 15-8-19'!$A$11:$CN$476,75,FALSE)</f>
        <v>0</v>
      </c>
      <c r="BX426" s="3">
        <f>VLOOKUP(A426,'BalanceSheet 15-8-19'!$A$11:$CN$476,76,FALSE)</f>
        <v>0</v>
      </c>
      <c r="BY426" s="3">
        <f>VLOOKUP(A426,'BalanceSheet 15-8-19'!$A$11:$CN$476,77,FALSE)</f>
        <v>0</v>
      </c>
      <c r="BZ426" s="3">
        <f>VLOOKUP(A426,'BalanceSheet 15-8-19'!$A$11:$CN$476,78,FALSE)</f>
        <v>0</v>
      </c>
      <c r="CA426" s="3">
        <f>VLOOKUP(A426,'BalanceSheet 15-8-19'!$A$11:$CN$476,79,FALSE)</f>
        <v>0</v>
      </c>
      <c r="CB426" s="3">
        <f>VLOOKUP(A426,'BalanceSheet 15-8-19'!$A$11:$CN$476,80,FALSE)</f>
        <v>0</v>
      </c>
      <c r="CC426" s="3">
        <f>VLOOKUP(A426,'BalanceSheet 15-8-19'!$A$11:$CN$476,81,FALSE)</f>
        <v>0</v>
      </c>
      <c r="CD426" s="3">
        <f>VLOOKUP(A426,'BalanceSheet 15-8-19'!$A$11:$CN$476,82,FALSE)</f>
        <v>0</v>
      </c>
      <c r="CE426" s="3">
        <f>VLOOKUP(A426,'BalanceSheet 15-8-19'!$A$11:$CN$476,83,FALSE)</f>
        <v>0</v>
      </c>
      <c r="CF426" s="3">
        <f>VLOOKUP(A426,'BalanceSheet 15-8-19'!$A$11:$CN$476,84,FALSE)</f>
        <v>0</v>
      </c>
      <c r="CG426" s="3">
        <f>VLOOKUP(A426,'BalanceSheet 15-8-19'!$A$11:$CN$476,85,FALSE)</f>
        <v>0</v>
      </c>
      <c r="CH426" s="3">
        <f>VLOOKUP(A426,'BalanceSheet 15-8-19'!$A$11:$CN$476,86,FALSE)</f>
        <v>0</v>
      </c>
      <c r="CI426" s="3">
        <f>VLOOKUP(A426,'BalanceSheet 15-8-19'!$A$11:$CN$476,87,FALSE)</f>
        <v>0</v>
      </c>
      <c r="CJ426" s="3">
        <f>VLOOKUP(A426,'BalanceSheet 15-8-19'!$A$11:$CN$476,88,FALSE)</f>
        <v>0</v>
      </c>
      <c r="CK426" s="3">
        <f>VLOOKUP(A426,'BalanceSheet 15-8-19'!$A$11:$CN$476,89,FALSE)</f>
        <v>0</v>
      </c>
      <c r="CL426" s="3">
        <f>VLOOKUP(A426,'BalanceSheet 15-8-19'!$A$11:$CN$476,90,FALSE)</f>
        <v>0</v>
      </c>
      <c r="CM426" s="3">
        <f>VLOOKUP(A426,'BalanceSheet 15-8-19'!$A$11:$CN$476,91,FALSE)</f>
        <v>0</v>
      </c>
      <c r="CN426" s="3">
        <f>VLOOKUP(A426,'BalanceSheet 15-8-19'!$A$11:$CS$476,92,FALSE)</f>
        <v>0</v>
      </c>
      <c r="CO426" s="3">
        <f>VLOOKUP(A426,'BalanceSheet 15-8-19'!$A$11:$CS$476,93,FALSE)</f>
        <v>0</v>
      </c>
      <c r="CP426" s="3">
        <f>VLOOKUP(A426,'BalanceSheet 15-8-19'!$A$11:$CS$476,94,FALSE)</f>
        <v>0</v>
      </c>
      <c r="CQ426" s="3">
        <f>VLOOKUP(A426,'BalanceSheet 15-8-19'!$A$11:$CS$476,95,FALSE)</f>
        <v>0</v>
      </c>
      <c r="CR426" s="3">
        <f>VLOOKUP(A426,'BalanceSheet 15-8-19'!$A$11:$CS$476,96,FALSE)</f>
        <v>0</v>
      </c>
      <c r="CS426" s="3">
        <f t="shared" si="42"/>
        <v>0</v>
      </c>
      <c r="CU426" s="19">
        <f>CS426-('BalanceSheet 15-8-19'!CS426-'BalanceSheet 15-8-19'!CV426-'BalanceSheet 15-8-19'!CW426)</f>
        <v>0</v>
      </c>
      <c r="CW426" s="132">
        <f t="shared" si="43"/>
        <v>0</v>
      </c>
      <c r="CZ426" s="148">
        <f>HLOOKUP(A426,CJE!$I$5:$TV$2054,2050, FALSE)</f>
        <v>-4102801</v>
      </c>
      <c r="DB426" s="148">
        <f t="shared" si="40"/>
        <v>4102801</v>
      </c>
    </row>
    <row r="427" spans="1:108" x14ac:dyDescent="0.2">
      <c r="A427" s="4" t="str">
        <f>'BalanceSheet 15-8-19'!A427</f>
        <v>Total - 600-108 - Loan from Related Parties</v>
      </c>
      <c r="B427" s="9">
        <f>VLOOKUP(A427,'BalanceSheet 15-8-19'!$A$11:$CN$476,2,FALSE)</f>
        <v>0</v>
      </c>
      <c r="C427" s="9">
        <f>VLOOKUP(A427,'BalanceSheet 15-8-19'!$A$11:$CN$476,3,FALSE)</f>
        <v>0</v>
      </c>
      <c r="D427" s="9">
        <f>VLOOKUP(A427,'BalanceSheet 15-8-19'!$A$11:$CN$476,4,FALSE)</f>
        <v>106000</v>
      </c>
      <c r="E427" s="9">
        <f>VLOOKUP(A427,'BalanceSheet 15-8-19'!$A$11:$CN$476,5,FALSE)</f>
        <v>0</v>
      </c>
      <c r="F427" s="9">
        <f>VLOOKUP(A427,'BalanceSheet 15-8-19'!$A$11:$CN$476,6,FALSE)</f>
        <v>0</v>
      </c>
      <c r="G427" s="9">
        <f>VLOOKUP(A427,'BalanceSheet 15-8-19'!$A$11:$CN$476,7,FALSE)</f>
        <v>0</v>
      </c>
      <c r="H427" s="9">
        <f>VLOOKUP(A427,'BalanceSheet 15-8-19'!$A$11:$CN$476,8,FALSE)</f>
        <v>0</v>
      </c>
      <c r="I427" s="9">
        <f>VLOOKUP(A427,'BalanceSheet 15-8-19'!$A$11:$CN$476,9,FALSE)</f>
        <v>0</v>
      </c>
      <c r="J427" s="9"/>
      <c r="K427" s="9">
        <f>VLOOKUP(A427,'BalanceSheet 15-8-19'!$A$11:$CN$476,11,FALSE)</f>
        <v>0</v>
      </c>
      <c r="L427" s="9">
        <f>VLOOKUP(A427,'BalanceSheet 15-8-19'!$A$11:$CN$476,12,FALSE)</f>
        <v>0</v>
      </c>
      <c r="M427" s="9">
        <f>VLOOKUP(A427,'BalanceSheet 15-8-19'!$A$11:$CN$476,13,FALSE)</f>
        <v>0</v>
      </c>
      <c r="N427" s="9">
        <f>VLOOKUP(A427,'BalanceSheet 15-8-19'!$A$11:$CN$476,14,FALSE)</f>
        <v>0</v>
      </c>
      <c r="O427" s="9">
        <f>VLOOKUP(A427,'BalanceSheet 15-8-19'!$A$11:$CN$476,15,FALSE)</f>
        <v>0</v>
      </c>
      <c r="P427" s="9">
        <f>VLOOKUP(A427,'BalanceSheet 15-8-19'!$A$11:$CN$476,16,FALSE)</f>
        <v>0</v>
      </c>
      <c r="Q427" s="9">
        <f>VLOOKUP(A427,'BalanceSheet 15-8-19'!$A$11:$CN$476,17,FALSE)</f>
        <v>0</v>
      </c>
      <c r="R427" s="9">
        <f>VLOOKUP(A427,'BalanceSheet 15-8-19'!$A$11:$CN$476,18,FALSE)</f>
        <v>0</v>
      </c>
      <c r="S427" s="9">
        <f>VLOOKUP(A427,'BalanceSheet 15-8-19'!$A$11:$CN$476,19,FALSE)</f>
        <v>0</v>
      </c>
      <c r="T427" s="9">
        <f>VLOOKUP(A427,'BalanceSheet 15-8-19'!$A$11:$CN$476,20,FALSE)</f>
        <v>0</v>
      </c>
      <c r="U427" s="9">
        <f>VLOOKUP(A427,'BalanceSheet 15-8-19'!$A$11:$CN$476,21,FALSE)</f>
        <v>0</v>
      </c>
      <c r="V427" s="9">
        <f>VLOOKUP(A427,'BalanceSheet 15-8-19'!$A$11:$CN$476,22,FALSE)</f>
        <v>0</v>
      </c>
      <c r="W427" s="9">
        <f>VLOOKUP(A427,'BalanceSheet 15-8-19'!$A$11:$CN$476,23,FALSE)</f>
        <v>0</v>
      </c>
      <c r="X427" s="9">
        <f>VLOOKUP(A427,'BalanceSheet 15-8-19'!$A$11:$CN$476,24,FALSE)</f>
        <v>0</v>
      </c>
      <c r="Y427" s="9">
        <f>VLOOKUP(A427,'BalanceSheet 15-8-19'!$A$11:$CN$476,25,FALSE)</f>
        <v>0</v>
      </c>
      <c r="Z427" s="9">
        <f>VLOOKUP(A427,'BalanceSheet 15-8-19'!$A$11:$CN$476,26,FALSE)</f>
        <v>0</v>
      </c>
      <c r="AA427" s="9">
        <f>VLOOKUP(A427,'BalanceSheet 15-8-19'!$A$11:$CN$476,27,FALSE)</f>
        <v>0</v>
      </c>
      <c r="AB427" s="9">
        <f>VLOOKUP(A427,'BalanceSheet 15-8-19'!$A$11:$CN$476,28,FALSE)</f>
        <v>0</v>
      </c>
      <c r="AC427" s="9">
        <f>VLOOKUP(A427,'BalanceSheet 15-8-19'!$A$11:$CN$476,29,FALSE)</f>
        <v>0</v>
      </c>
      <c r="AD427" s="9">
        <f>VLOOKUP(A427,'BalanceSheet 15-8-19'!$A$11:$CN$476,30,FALSE)</f>
        <v>0</v>
      </c>
      <c r="AE427" s="9">
        <f>VLOOKUP(A427,'BalanceSheet 15-8-19'!$A$11:$CN$476,31,FALSE)</f>
        <v>0</v>
      </c>
      <c r="AF427" s="9">
        <f>VLOOKUP(A427,'BalanceSheet 15-8-19'!$A$11:$CN$476,32,FALSE)</f>
        <v>0</v>
      </c>
      <c r="AG427" s="9">
        <f>VLOOKUP(A427,'BalanceSheet 15-8-19'!$A$11:$CN$476,33,FALSE)</f>
        <v>0</v>
      </c>
      <c r="AH427" s="9">
        <f>VLOOKUP(A427,'BalanceSheet 15-8-19'!$A$11:$CN$476,34,FALSE)</f>
        <v>0</v>
      </c>
      <c r="AI427" s="9">
        <f>VLOOKUP(A427,'BalanceSheet 15-8-19'!$A$11:$CN$476,35,FALSE)</f>
        <v>0</v>
      </c>
      <c r="AJ427" s="9">
        <f>VLOOKUP(A427,'BalanceSheet 15-8-19'!$A$11:$CN$476,36,FALSE)</f>
        <v>0</v>
      </c>
      <c r="AK427" s="9">
        <f>VLOOKUP(A427,'BalanceSheet 15-8-19'!$A$11:$CN$476,37,FALSE)</f>
        <v>0</v>
      </c>
      <c r="AL427" s="9">
        <f>VLOOKUP(A427,'BalanceSheet 15-8-19'!$A$11:$CN$476,38,FALSE)</f>
        <v>0</v>
      </c>
      <c r="AM427" s="9">
        <f>VLOOKUP(A427,'BalanceSheet 15-8-19'!$A$11:$CN$476,39,FALSE)</f>
        <v>0</v>
      </c>
      <c r="AN427" s="9">
        <f>VLOOKUP(A427,'BalanceSheet 15-8-19'!$A$11:$CN$476,40,FALSE)</f>
        <v>0</v>
      </c>
      <c r="AO427" s="9">
        <f>VLOOKUP(A427,'BalanceSheet 15-8-19'!$A$11:$CN$476,41,FALSE)</f>
        <v>0</v>
      </c>
      <c r="AP427" s="9">
        <f>VLOOKUP(A427,'BalanceSheet 15-8-19'!$A$11:$CN$476,42,FALSE)</f>
        <v>0</v>
      </c>
      <c r="AQ427" s="9">
        <f>VLOOKUP(A427,'BalanceSheet 15-8-19'!$A$11:$CN$476,43,FALSE)</f>
        <v>0</v>
      </c>
      <c r="AR427" s="9">
        <f>VLOOKUP(A427,'BalanceSheet 15-8-19'!$A$11:$CN$476,44,FALSE)</f>
        <v>0</v>
      </c>
      <c r="AS427" s="9">
        <f>VLOOKUP(A427,'BalanceSheet 15-8-19'!$A$11:$CN$476,45,FALSE)</f>
        <v>0</v>
      </c>
      <c r="AT427" s="9">
        <f>VLOOKUP(A427,'BalanceSheet 15-8-19'!$A$11:$CN$476,46,FALSE)</f>
        <v>0</v>
      </c>
      <c r="AU427" s="9">
        <f>VLOOKUP(A427,'BalanceSheet 15-8-19'!$A$11:$CN$476,47,FALSE)</f>
        <v>0</v>
      </c>
      <c r="AV427" s="9">
        <f>VLOOKUP(A427,'BalanceSheet 15-8-19'!$A$11:$CN$476,48,FALSE)</f>
        <v>0</v>
      </c>
      <c r="AW427" s="9">
        <f>VLOOKUP(A427,'BalanceSheet 15-8-19'!$A$11:$CN$476,49,FALSE)</f>
        <v>0</v>
      </c>
      <c r="AX427" s="9">
        <f>VLOOKUP(A427,'BalanceSheet 15-8-19'!$A$11:$CN$476,50,FALSE)</f>
        <v>0</v>
      </c>
      <c r="AY427" s="9">
        <f>VLOOKUP(A427,'BalanceSheet 15-8-19'!$A$11:$CN$476,51,FALSE)</f>
        <v>0</v>
      </c>
      <c r="AZ427" s="9">
        <f>VLOOKUP(A427,'BalanceSheet 15-8-19'!$A$11:$CN$476,52,FALSE)</f>
        <v>0</v>
      </c>
      <c r="BA427" s="9">
        <f>VLOOKUP(A427,'BalanceSheet 15-8-19'!$A$11:$CN$476,53,FALSE)</f>
        <v>0</v>
      </c>
      <c r="BB427" s="9">
        <f>VLOOKUP(A427,'BalanceSheet 15-8-19'!$A$11:$CN$476,54,FALSE)</f>
        <v>0</v>
      </c>
      <c r="BC427" s="9">
        <f>VLOOKUP(A427,'BalanceSheet 15-8-19'!$A$11:$CN$476,55,FALSE)</f>
        <v>0</v>
      </c>
      <c r="BD427" s="9">
        <f>VLOOKUP(A427,'BalanceSheet 15-8-19'!$A$11:$CN$476,56,FALSE)</f>
        <v>0</v>
      </c>
      <c r="BE427" s="9">
        <f>VLOOKUP(A427,'BalanceSheet 15-8-19'!$A$11:$CN$476,57,FALSE)</f>
        <v>0</v>
      </c>
      <c r="BF427" s="9">
        <f>VLOOKUP(A427,'BalanceSheet 15-8-19'!$A$11:$CN$476,58,FALSE)</f>
        <v>0</v>
      </c>
      <c r="BG427" s="7">
        <f>VLOOKUP(A427,'BalanceSheet 15-8-19'!$A$11:$CN$476,59,FALSE)</f>
        <v>0</v>
      </c>
      <c r="BH427" s="9">
        <f>VLOOKUP(A427,'BalanceSheet 15-8-19'!$A$11:$CN$476,60,FALSE)</f>
        <v>0</v>
      </c>
      <c r="BI427" s="9">
        <f>VLOOKUP(A427,'BalanceSheet 15-8-19'!$A$11:$CN$476,61,FALSE)</f>
        <v>0</v>
      </c>
      <c r="BJ427" s="9">
        <f>VLOOKUP(A427,'BalanceSheet 15-8-19'!$A$11:$CN$476,62,FALSE)</f>
        <v>0</v>
      </c>
      <c r="BK427" s="9"/>
      <c r="BL427" s="9">
        <f>VLOOKUP(A427,'BalanceSheet 15-8-19'!$A$11:$CN$476,64,FALSE)</f>
        <v>0</v>
      </c>
      <c r="BM427" s="9">
        <f>VLOOKUP(A427,'BalanceSheet 15-8-19'!$A$11:$CN$476,65,FALSE)</f>
        <v>0</v>
      </c>
      <c r="BN427" s="9">
        <f>VLOOKUP(A427,'BalanceSheet 15-8-19'!$A$11:$CN$476,66,FALSE)</f>
        <v>0</v>
      </c>
      <c r="BO427" s="9">
        <f>VLOOKUP(A427,'BalanceSheet 15-8-19'!$A$11:$CN$476,67,FALSE)</f>
        <v>0</v>
      </c>
      <c r="BP427" s="9">
        <f>VLOOKUP(A427,'BalanceSheet 15-8-19'!$A$11:$CN$476,68,FALSE)</f>
        <v>0</v>
      </c>
      <c r="BQ427" s="9">
        <f>VLOOKUP(A427,'BalanceSheet 15-8-19'!$A$11:$CN$476,69,FALSE)</f>
        <v>0</v>
      </c>
      <c r="BR427" s="9">
        <f>VLOOKUP(A427,'BalanceSheet 15-8-19'!$A$11:$CN$476,70,FALSE)</f>
        <v>0</v>
      </c>
      <c r="BS427" s="9">
        <f>VLOOKUP(A427,'BalanceSheet 15-8-19'!$A$11:$CN$476,71,FALSE)</f>
        <v>0</v>
      </c>
      <c r="BT427" s="9">
        <f>VLOOKUP(A427,'BalanceSheet 15-8-19'!$A$11:$CN$476,72,FALSE)</f>
        <v>0</v>
      </c>
      <c r="BU427" s="9">
        <f>VLOOKUP(A427,'BalanceSheet 15-8-19'!$A$11:$CN$476,73,FALSE)</f>
        <v>0</v>
      </c>
      <c r="BV427" s="9">
        <f>VLOOKUP(A427,'BalanceSheet 15-8-19'!$A$11:$CN$476,74,FALSE)</f>
        <v>0</v>
      </c>
      <c r="BW427" s="9">
        <f>VLOOKUP(A427,'BalanceSheet 15-8-19'!$A$11:$CN$476,75,FALSE)</f>
        <v>0</v>
      </c>
      <c r="BX427" s="9">
        <f>VLOOKUP(A427,'BalanceSheet 15-8-19'!$A$11:$CN$476,76,FALSE)</f>
        <v>0</v>
      </c>
      <c r="BY427" s="9">
        <f>VLOOKUP(A427,'BalanceSheet 15-8-19'!$A$11:$CN$476,77,FALSE)</f>
        <v>0</v>
      </c>
      <c r="BZ427" s="9">
        <f>VLOOKUP(A427,'BalanceSheet 15-8-19'!$A$11:$CN$476,78,FALSE)</f>
        <v>0</v>
      </c>
      <c r="CA427" s="9">
        <f>VLOOKUP(A427,'BalanceSheet 15-8-19'!$A$11:$CN$476,79,FALSE)</f>
        <v>0</v>
      </c>
      <c r="CB427" s="9">
        <f>VLOOKUP(A427,'BalanceSheet 15-8-19'!$A$11:$CN$476,80,FALSE)</f>
        <v>0</v>
      </c>
      <c r="CC427" s="9">
        <f>VLOOKUP(A427,'BalanceSheet 15-8-19'!$A$11:$CN$476,81,FALSE)</f>
        <v>0</v>
      </c>
      <c r="CD427" s="9">
        <f>VLOOKUP(A427,'BalanceSheet 15-8-19'!$A$11:$CN$476,82,FALSE)</f>
        <v>0</v>
      </c>
      <c r="CE427" s="9">
        <f>VLOOKUP(A427,'BalanceSheet 15-8-19'!$A$11:$CN$476,83,FALSE)</f>
        <v>0</v>
      </c>
      <c r="CF427" s="9">
        <f>VLOOKUP(A427,'BalanceSheet 15-8-19'!$A$11:$CN$476,84,FALSE)</f>
        <v>0</v>
      </c>
      <c r="CG427" s="9">
        <f>VLOOKUP(A427,'BalanceSheet 15-8-19'!$A$11:$CN$476,85,FALSE)</f>
        <v>0</v>
      </c>
      <c r="CH427" s="9">
        <f>VLOOKUP(A427,'BalanceSheet 15-8-19'!$A$11:$CN$476,86,FALSE)</f>
        <v>0</v>
      </c>
      <c r="CI427" s="9">
        <f>VLOOKUP(A427,'BalanceSheet 15-8-19'!$A$11:$CN$476,87,FALSE)</f>
        <v>0</v>
      </c>
      <c r="CJ427" s="9">
        <f>VLOOKUP(A427,'BalanceSheet 15-8-19'!$A$11:$CN$476,88,FALSE)</f>
        <v>0</v>
      </c>
      <c r="CK427" s="9">
        <f>VLOOKUP(A427,'BalanceSheet 15-8-19'!$A$11:$CN$476,89,FALSE)</f>
        <v>0</v>
      </c>
      <c r="CL427" s="9">
        <f>VLOOKUP(A427,'BalanceSheet 15-8-19'!$A$11:$CN$476,90,FALSE)</f>
        <v>0</v>
      </c>
      <c r="CM427" s="9">
        <f>VLOOKUP(A427,'BalanceSheet 15-8-19'!$A$11:$CN$476,91,FALSE)</f>
        <v>0</v>
      </c>
      <c r="CN427" s="9">
        <f>VLOOKUP(A427,'BalanceSheet 15-8-19'!$A$11:$CS$476,92,FALSE)</f>
        <v>0</v>
      </c>
      <c r="CO427" s="9">
        <f>VLOOKUP(A427,'BalanceSheet 15-8-19'!$A$11:$CS$476,93,FALSE)</f>
        <v>0</v>
      </c>
      <c r="CP427" s="9">
        <f>VLOOKUP(A427,'BalanceSheet 15-8-19'!$A$11:$CS$476,94,FALSE)</f>
        <v>0</v>
      </c>
      <c r="CQ427" s="9">
        <f>VLOOKUP(A427,'BalanceSheet 15-8-19'!$A$11:$CS$476,95,FALSE)</f>
        <v>0</v>
      </c>
      <c r="CR427" s="9">
        <f>VLOOKUP(A427,'BalanceSheet 15-8-19'!$A$11:$CS$476,96,FALSE)</f>
        <v>0</v>
      </c>
      <c r="CS427" s="9">
        <f t="shared" si="42"/>
        <v>106000</v>
      </c>
      <c r="CU427" s="19">
        <f>CS427-('BalanceSheet 15-8-19'!CS427-'BalanceSheet 15-8-19'!CV427-'BalanceSheet 15-8-19'!CW427)</f>
        <v>0</v>
      </c>
      <c r="CW427" s="132">
        <f t="shared" si="43"/>
        <v>0</v>
      </c>
      <c r="CZ427" s="148"/>
      <c r="DB427" s="162">
        <f>SUM(DB425:DB426)</f>
        <v>93655</v>
      </c>
    </row>
    <row r="428" spans="1:108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12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U428" s="19">
        <f>CS428-('BalanceSheet 15-8-19'!CS428-'BalanceSheet 15-8-19'!CV428-'BalanceSheet 15-8-19'!CW428)</f>
        <v>0</v>
      </c>
      <c r="CW428" s="132">
        <f t="shared" si="43"/>
        <v>0</v>
      </c>
      <c r="CZ428" s="148"/>
      <c r="DB428" s="148">
        <f t="shared" si="40"/>
        <v>0</v>
      </c>
    </row>
    <row r="429" spans="1:108" x14ac:dyDescent="0.2">
      <c r="A429" s="3" t="str">
        <f>'BalanceSheet 15-8-19'!A429</f>
        <v>600-109 - Other Current Liabilities</v>
      </c>
      <c r="B429" s="3">
        <f>VLOOKUP(A429,'BalanceSheet 15-8-19'!$A$11:$CN$476,2,FALSE)</f>
        <v>0</v>
      </c>
      <c r="C429" s="3">
        <f>VLOOKUP(A429,'BalanceSheet 15-8-19'!$A$11:$CN$476,3,FALSE)</f>
        <v>0</v>
      </c>
      <c r="D429" s="3">
        <f>VLOOKUP(A429,'BalanceSheet 15-8-19'!$A$11:$CN$476,4,FALSE)</f>
        <v>0</v>
      </c>
      <c r="E429" s="3">
        <f>VLOOKUP(A429,'BalanceSheet 15-8-19'!$A$11:$CN$476,5,FALSE)</f>
        <v>0</v>
      </c>
      <c r="F429" s="3">
        <f>VLOOKUP(A429,'BalanceSheet 15-8-19'!$A$11:$CN$476,6,FALSE)</f>
        <v>0</v>
      </c>
      <c r="G429" s="3">
        <f>VLOOKUP(A429,'BalanceSheet 15-8-19'!$A$11:$CN$476,7,FALSE)</f>
        <v>0</v>
      </c>
      <c r="H429" s="3">
        <f>VLOOKUP(A429,'BalanceSheet 15-8-19'!$A$11:$CN$476,8,FALSE)</f>
        <v>0</v>
      </c>
      <c r="I429" s="3">
        <f>VLOOKUP(A429,'BalanceSheet 15-8-19'!$A$11:$CN$476,9,FALSE)</f>
        <v>0</v>
      </c>
      <c r="J429" s="3"/>
      <c r="K429" s="3">
        <f>VLOOKUP(A429,'BalanceSheet 15-8-19'!$A$11:$CN$476,11,FALSE)</f>
        <v>0</v>
      </c>
      <c r="L429" s="3">
        <f>VLOOKUP(A429,'BalanceSheet 15-8-19'!$A$11:$CN$476,12,FALSE)</f>
        <v>0</v>
      </c>
      <c r="M429" s="3">
        <f>VLOOKUP(A429,'BalanceSheet 15-8-19'!$A$11:$CN$476,13,FALSE)</f>
        <v>0</v>
      </c>
      <c r="N429" s="3">
        <f>VLOOKUP(A429,'BalanceSheet 15-8-19'!$A$11:$CN$476,14,FALSE)</f>
        <v>0</v>
      </c>
      <c r="O429" s="3">
        <f>VLOOKUP(A429,'BalanceSheet 15-8-19'!$A$11:$CN$476,15,FALSE)</f>
        <v>0</v>
      </c>
      <c r="P429" s="3">
        <f>VLOOKUP(A429,'BalanceSheet 15-8-19'!$A$11:$CN$476,16,FALSE)</f>
        <v>0</v>
      </c>
      <c r="Q429" s="3">
        <f>VLOOKUP(A429,'BalanceSheet 15-8-19'!$A$11:$CN$476,17,FALSE)</f>
        <v>0</v>
      </c>
      <c r="R429" s="3">
        <f>VLOOKUP(A429,'BalanceSheet 15-8-19'!$A$11:$CN$476,18,FALSE)</f>
        <v>0</v>
      </c>
      <c r="S429" s="3">
        <f>VLOOKUP(A429,'BalanceSheet 15-8-19'!$A$11:$CN$476,19,FALSE)</f>
        <v>0</v>
      </c>
      <c r="T429" s="3">
        <f>VLOOKUP(A429,'BalanceSheet 15-8-19'!$A$11:$CN$476,20,FALSE)</f>
        <v>0</v>
      </c>
      <c r="U429" s="3">
        <f>VLOOKUP(A429,'BalanceSheet 15-8-19'!$A$11:$CN$476,21,FALSE)</f>
        <v>0</v>
      </c>
      <c r="V429" s="3">
        <f>VLOOKUP(A429,'BalanceSheet 15-8-19'!$A$11:$CN$476,22,FALSE)</f>
        <v>0</v>
      </c>
      <c r="W429" s="3">
        <f>VLOOKUP(A429,'BalanceSheet 15-8-19'!$A$11:$CN$476,23,FALSE)</f>
        <v>0</v>
      </c>
      <c r="X429" s="3">
        <f>VLOOKUP(A429,'BalanceSheet 15-8-19'!$A$11:$CN$476,24,FALSE)</f>
        <v>0</v>
      </c>
      <c r="Y429" s="3">
        <f>VLOOKUP(A429,'BalanceSheet 15-8-19'!$A$11:$CN$476,25,FALSE)</f>
        <v>0</v>
      </c>
      <c r="Z429" s="3">
        <f>VLOOKUP(A429,'BalanceSheet 15-8-19'!$A$11:$CN$476,26,FALSE)</f>
        <v>0</v>
      </c>
      <c r="AA429" s="3">
        <f>VLOOKUP(A429,'BalanceSheet 15-8-19'!$A$11:$CN$476,27,FALSE)</f>
        <v>0</v>
      </c>
      <c r="AB429" s="3">
        <f>VLOOKUP(A429,'BalanceSheet 15-8-19'!$A$11:$CN$476,28,FALSE)</f>
        <v>0</v>
      </c>
      <c r="AC429" s="3">
        <f>VLOOKUP(A429,'BalanceSheet 15-8-19'!$A$11:$CN$476,29,FALSE)</f>
        <v>0</v>
      </c>
      <c r="AD429" s="3">
        <f>VLOOKUP(A429,'BalanceSheet 15-8-19'!$A$11:$CN$476,30,FALSE)</f>
        <v>0</v>
      </c>
      <c r="AE429" s="3">
        <f>VLOOKUP(A429,'BalanceSheet 15-8-19'!$A$11:$CN$476,31,FALSE)</f>
        <v>0</v>
      </c>
      <c r="AF429" s="3">
        <f>VLOOKUP(A429,'BalanceSheet 15-8-19'!$A$11:$CN$476,32,FALSE)</f>
        <v>0</v>
      </c>
      <c r="AG429" s="3">
        <f>VLOOKUP(A429,'BalanceSheet 15-8-19'!$A$11:$CN$476,33,FALSE)</f>
        <v>0</v>
      </c>
      <c r="AH429" s="3">
        <f>VLOOKUP(A429,'BalanceSheet 15-8-19'!$A$11:$CN$476,34,FALSE)</f>
        <v>0</v>
      </c>
      <c r="AI429" s="3">
        <f>VLOOKUP(A429,'BalanceSheet 15-8-19'!$A$11:$CN$476,35,FALSE)</f>
        <v>0</v>
      </c>
      <c r="AJ429" s="3">
        <f>VLOOKUP(A429,'BalanceSheet 15-8-19'!$A$11:$CN$476,36,FALSE)</f>
        <v>0</v>
      </c>
      <c r="AK429" s="3">
        <f>VLOOKUP(A429,'BalanceSheet 15-8-19'!$A$11:$CN$476,37,FALSE)</f>
        <v>0</v>
      </c>
      <c r="AL429" s="3">
        <f>VLOOKUP(A429,'BalanceSheet 15-8-19'!$A$11:$CN$476,38,FALSE)</f>
        <v>0</v>
      </c>
      <c r="AM429" s="3">
        <f>VLOOKUP(A429,'BalanceSheet 15-8-19'!$A$11:$CN$476,39,FALSE)</f>
        <v>0</v>
      </c>
      <c r="AN429" s="3">
        <f>VLOOKUP(A429,'BalanceSheet 15-8-19'!$A$11:$CN$476,40,FALSE)</f>
        <v>0</v>
      </c>
      <c r="AO429" s="3">
        <f>VLOOKUP(A429,'BalanceSheet 15-8-19'!$A$11:$CN$476,41,FALSE)</f>
        <v>0</v>
      </c>
      <c r="AP429" s="3">
        <f>VLOOKUP(A429,'BalanceSheet 15-8-19'!$A$11:$CN$476,42,FALSE)</f>
        <v>0</v>
      </c>
      <c r="AQ429" s="3">
        <f>VLOOKUP(A429,'BalanceSheet 15-8-19'!$A$11:$CN$476,43,FALSE)</f>
        <v>0</v>
      </c>
      <c r="AR429" s="3">
        <f>VLOOKUP(A429,'BalanceSheet 15-8-19'!$A$11:$CN$476,44,FALSE)</f>
        <v>0</v>
      </c>
      <c r="AS429" s="3">
        <f>VLOOKUP(A429,'BalanceSheet 15-8-19'!$A$11:$CN$476,45,FALSE)</f>
        <v>0</v>
      </c>
      <c r="AT429" s="3">
        <f>VLOOKUP(A429,'BalanceSheet 15-8-19'!$A$11:$CN$476,46,FALSE)</f>
        <v>0</v>
      </c>
      <c r="AU429" s="3">
        <f>VLOOKUP(A429,'BalanceSheet 15-8-19'!$A$11:$CN$476,47,FALSE)</f>
        <v>0</v>
      </c>
      <c r="AV429" s="3">
        <f>VLOOKUP(A429,'BalanceSheet 15-8-19'!$A$11:$CN$476,48,FALSE)</f>
        <v>0</v>
      </c>
      <c r="AW429" s="3">
        <f>VLOOKUP(A429,'BalanceSheet 15-8-19'!$A$11:$CN$476,49,FALSE)</f>
        <v>0</v>
      </c>
      <c r="AX429" s="3">
        <f>VLOOKUP(A429,'BalanceSheet 15-8-19'!$A$11:$CN$476,50,FALSE)</f>
        <v>0</v>
      </c>
      <c r="AY429" s="3">
        <f>VLOOKUP(A429,'BalanceSheet 15-8-19'!$A$11:$CN$476,51,FALSE)</f>
        <v>0</v>
      </c>
      <c r="AZ429" s="3">
        <f>VLOOKUP(A429,'BalanceSheet 15-8-19'!$A$11:$CN$476,52,FALSE)</f>
        <v>0</v>
      </c>
      <c r="BA429" s="3">
        <f>VLOOKUP(A429,'BalanceSheet 15-8-19'!$A$11:$CN$476,53,FALSE)</f>
        <v>0</v>
      </c>
      <c r="BB429" s="3">
        <f>VLOOKUP(A429,'BalanceSheet 15-8-19'!$A$11:$CN$476,54,FALSE)</f>
        <v>0</v>
      </c>
      <c r="BC429" s="3">
        <f>VLOOKUP(A429,'BalanceSheet 15-8-19'!$A$11:$CN$476,55,FALSE)</f>
        <v>0</v>
      </c>
      <c r="BD429" s="3">
        <f>VLOOKUP(A429,'BalanceSheet 15-8-19'!$A$11:$CN$476,56,FALSE)</f>
        <v>0</v>
      </c>
      <c r="BE429" s="3">
        <f>VLOOKUP(A429,'BalanceSheet 15-8-19'!$A$11:$CN$476,57,FALSE)</f>
        <v>0</v>
      </c>
      <c r="BF429" s="3">
        <f>VLOOKUP(A429,'BalanceSheet 15-8-19'!$A$11:$CN$476,58,FALSE)</f>
        <v>0</v>
      </c>
      <c r="BG429" s="12">
        <f>VLOOKUP(A429,'BalanceSheet 15-8-19'!$A$11:$CN$476,59,FALSE)</f>
        <v>0</v>
      </c>
      <c r="BH429" s="3">
        <f>VLOOKUP(A429,'BalanceSheet 15-8-19'!$A$11:$CN$476,60,FALSE)</f>
        <v>0</v>
      </c>
      <c r="BI429" s="3">
        <f>VLOOKUP(A429,'BalanceSheet 15-8-19'!$A$11:$CN$476,61,FALSE)</f>
        <v>0</v>
      </c>
      <c r="BJ429" s="3">
        <f>VLOOKUP(A429,'BalanceSheet 15-8-19'!$A$11:$CN$476,62,FALSE)</f>
        <v>0</v>
      </c>
      <c r="BK429" s="3"/>
      <c r="BL429" s="3">
        <f>VLOOKUP(A429,'BalanceSheet 15-8-19'!$A$11:$CN$476,64,FALSE)</f>
        <v>0</v>
      </c>
      <c r="BM429" s="3">
        <f>VLOOKUP(A429,'BalanceSheet 15-8-19'!$A$11:$CN$476,65,FALSE)</f>
        <v>0</v>
      </c>
      <c r="BN429" s="3">
        <f>VLOOKUP(A429,'BalanceSheet 15-8-19'!$A$11:$CN$476,66,FALSE)</f>
        <v>0</v>
      </c>
      <c r="BO429" s="3">
        <f>VLOOKUP(A429,'BalanceSheet 15-8-19'!$A$11:$CN$476,67,FALSE)</f>
        <v>0</v>
      </c>
      <c r="BP429" s="3">
        <f>VLOOKUP(A429,'BalanceSheet 15-8-19'!$A$11:$CN$476,68,FALSE)</f>
        <v>0</v>
      </c>
      <c r="BQ429" s="3">
        <f>VLOOKUP(A429,'BalanceSheet 15-8-19'!$A$11:$CN$476,69,FALSE)</f>
        <v>0</v>
      </c>
      <c r="BR429" s="3">
        <f>VLOOKUP(A429,'BalanceSheet 15-8-19'!$A$11:$CN$476,70,FALSE)</f>
        <v>0</v>
      </c>
      <c r="BS429" s="3">
        <f>VLOOKUP(A429,'BalanceSheet 15-8-19'!$A$11:$CN$476,71,FALSE)</f>
        <v>0</v>
      </c>
      <c r="BT429" s="3">
        <f>VLOOKUP(A429,'BalanceSheet 15-8-19'!$A$11:$CN$476,72,FALSE)</f>
        <v>0</v>
      </c>
      <c r="BU429" s="3">
        <f>VLOOKUP(A429,'BalanceSheet 15-8-19'!$A$11:$CN$476,73,FALSE)</f>
        <v>0</v>
      </c>
      <c r="BV429" s="3">
        <f>VLOOKUP(A429,'BalanceSheet 15-8-19'!$A$11:$CN$476,74,FALSE)</f>
        <v>0</v>
      </c>
      <c r="BW429" s="3">
        <f>VLOOKUP(A429,'BalanceSheet 15-8-19'!$A$11:$CN$476,75,FALSE)</f>
        <v>0</v>
      </c>
      <c r="BX429" s="3">
        <f>VLOOKUP(A429,'BalanceSheet 15-8-19'!$A$11:$CN$476,76,FALSE)</f>
        <v>0</v>
      </c>
      <c r="BY429" s="3">
        <f>VLOOKUP(A429,'BalanceSheet 15-8-19'!$A$11:$CN$476,77,FALSE)</f>
        <v>0</v>
      </c>
      <c r="BZ429" s="3">
        <f>VLOOKUP(A429,'BalanceSheet 15-8-19'!$A$11:$CN$476,78,FALSE)</f>
        <v>0</v>
      </c>
      <c r="CA429" s="3">
        <f>VLOOKUP(A429,'BalanceSheet 15-8-19'!$A$11:$CN$476,79,FALSE)</f>
        <v>0</v>
      </c>
      <c r="CB429" s="3">
        <f>VLOOKUP(A429,'BalanceSheet 15-8-19'!$A$11:$CN$476,80,FALSE)</f>
        <v>0</v>
      </c>
      <c r="CC429" s="3">
        <f>VLOOKUP(A429,'BalanceSheet 15-8-19'!$A$11:$CN$476,81,FALSE)</f>
        <v>0</v>
      </c>
      <c r="CD429" s="3">
        <f>VLOOKUP(A429,'BalanceSheet 15-8-19'!$A$11:$CN$476,82,FALSE)</f>
        <v>0</v>
      </c>
      <c r="CE429" s="3">
        <f>VLOOKUP(A429,'BalanceSheet 15-8-19'!$A$11:$CN$476,83,FALSE)</f>
        <v>0</v>
      </c>
      <c r="CF429" s="3">
        <f>VLOOKUP(A429,'BalanceSheet 15-8-19'!$A$11:$CN$476,84,FALSE)</f>
        <v>0</v>
      </c>
      <c r="CG429" s="3">
        <f>VLOOKUP(A429,'BalanceSheet 15-8-19'!$A$11:$CN$476,85,FALSE)</f>
        <v>0</v>
      </c>
      <c r="CH429" s="3">
        <f>VLOOKUP(A429,'BalanceSheet 15-8-19'!$A$11:$CN$476,86,FALSE)</f>
        <v>0</v>
      </c>
      <c r="CI429" s="3">
        <f>VLOOKUP(A429,'BalanceSheet 15-8-19'!$A$11:$CN$476,87,FALSE)</f>
        <v>0</v>
      </c>
      <c r="CJ429" s="3">
        <f>VLOOKUP(A429,'BalanceSheet 15-8-19'!$A$11:$CN$476,88,FALSE)</f>
        <v>0</v>
      </c>
      <c r="CK429" s="3">
        <f>VLOOKUP(A429,'BalanceSheet 15-8-19'!$A$11:$CN$476,89,FALSE)</f>
        <v>0</v>
      </c>
      <c r="CL429" s="3">
        <f>VLOOKUP(A429,'BalanceSheet 15-8-19'!$A$11:$CN$476,90,FALSE)</f>
        <v>0</v>
      </c>
      <c r="CM429" s="3">
        <f>VLOOKUP(A429,'BalanceSheet 15-8-19'!$A$11:$CN$476,91,FALSE)</f>
        <v>0</v>
      </c>
      <c r="CN429" s="3">
        <f>VLOOKUP(A429,'BalanceSheet 15-8-19'!$A$11:$CS$476,92,FALSE)</f>
        <v>0</v>
      </c>
      <c r="CO429" s="3">
        <f>VLOOKUP(A429,'BalanceSheet 15-8-19'!$A$11:$CS$476,93,FALSE)</f>
        <v>0</v>
      </c>
      <c r="CP429" s="3">
        <f>VLOOKUP(A429,'BalanceSheet 15-8-19'!$A$11:$CS$476,94,FALSE)</f>
        <v>0</v>
      </c>
      <c r="CQ429" s="3">
        <f>VLOOKUP(A429,'BalanceSheet 15-8-19'!$A$11:$CS$476,95,FALSE)</f>
        <v>0</v>
      </c>
      <c r="CR429" s="3">
        <f>VLOOKUP(A429,'BalanceSheet 15-8-19'!$A$11:$CS$476,96,FALSE)</f>
        <v>0</v>
      </c>
      <c r="CS429" s="3">
        <f t="shared" si="42"/>
        <v>0</v>
      </c>
      <c r="CU429" s="19">
        <f>CS429-('BalanceSheet 15-8-19'!CS429-'BalanceSheet 15-8-19'!CV429-'BalanceSheet 15-8-19'!CW429)</f>
        <v>0</v>
      </c>
      <c r="CW429" s="132">
        <f t="shared" si="43"/>
        <v>0</v>
      </c>
      <c r="CZ429" s="148">
        <f>HLOOKUP(A429,CJE!$I$5:$TV$2054,2050, FALSE)</f>
        <v>0</v>
      </c>
      <c r="DB429" s="148">
        <f t="shared" si="40"/>
        <v>0</v>
      </c>
    </row>
    <row r="430" spans="1:108" x14ac:dyDescent="0.2">
      <c r="A430" s="3" t="str">
        <f>'BalanceSheet 15-8-19'!A430</f>
        <v>600-109-01 - Finance lease liabilities (current)</v>
      </c>
      <c r="B430" s="3">
        <f>VLOOKUP(A430,'BalanceSheet 15-8-19'!$A$11:$CN$476,2,FALSE)</f>
        <v>0</v>
      </c>
      <c r="C430" s="3">
        <f>VLOOKUP(A430,'BalanceSheet 15-8-19'!$A$11:$CN$476,3,FALSE)</f>
        <v>0</v>
      </c>
      <c r="D430" s="3">
        <f>VLOOKUP(A430,'BalanceSheet 15-8-19'!$A$11:$CN$476,4,FALSE)</f>
        <v>0</v>
      </c>
      <c r="E430" s="3">
        <f>VLOOKUP(A430,'BalanceSheet 15-8-19'!$A$11:$CN$476,5,FALSE)</f>
        <v>0</v>
      </c>
      <c r="F430" s="3">
        <f>VLOOKUP(A430,'BalanceSheet 15-8-19'!$A$11:$CN$476,6,FALSE)</f>
        <v>0</v>
      </c>
      <c r="G430" s="3">
        <f>VLOOKUP(A430,'BalanceSheet 15-8-19'!$A$11:$CN$476,7,FALSE)</f>
        <v>0</v>
      </c>
      <c r="H430" s="3">
        <f>VLOOKUP(A430,'BalanceSheet 15-8-19'!$A$11:$CN$476,8,FALSE)</f>
        <v>0</v>
      </c>
      <c r="I430" s="3">
        <f>VLOOKUP(A430,'BalanceSheet 15-8-19'!$A$11:$CN$476,9,FALSE)</f>
        <v>0</v>
      </c>
      <c r="J430" s="3"/>
      <c r="K430" s="3">
        <f>VLOOKUP(A430,'BalanceSheet 15-8-19'!$A$11:$CN$476,11,FALSE)</f>
        <v>0</v>
      </c>
      <c r="L430" s="3">
        <f>VLOOKUP(A430,'BalanceSheet 15-8-19'!$A$11:$CN$476,12,FALSE)</f>
        <v>0</v>
      </c>
      <c r="M430" s="3">
        <f>VLOOKUP(A430,'BalanceSheet 15-8-19'!$A$11:$CN$476,13,FALSE)</f>
        <v>0</v>
      </c>
      <c r="N430" s="3">
        <f>VLOOKUP(A430,'BalanceSheet 15-8-19'!$A$11:$CN$476,14,FALSE)</f>
        <v>0</v>
      </c>
      <c r="O430" s="3">
        <f>VLOOKUP(A430,'BalanceSheet 15-8-19'!$A$11:$CN$476,15,FALSE)</f>
        <v>0</v>
      </c>
      <c r="P430" s="3">
        <f>VLOOKUP(A430,'BalanceSheet 15-8-19'!$A$11:$CN$476,16,FALSE)</f>
        <v>0</v>
      </c>
      <c r="Q430" s="3">
        <f>VLOOKUP(A430,'BalanceSheet 15-8-19'!$A$11:$CN$476,17,FALSE)</f>
        <v>0</v>
      </c>
      <c r="R430" s="3">
        <f>VLOOKUP(A430,'BalanceSheet 15-8-19'!$A$11:$CN$476,18,FALSE)</f>
        <v>0</v>
      </c>
      <c r="S430" s="3">
        <f>VLOOKUP(A430,'BalanceSheet 15-8-19'!$A$11:$CN$476,19,FALSE)</f>
        <v>0</v>
      </c>
      <c r="T430" s="3">
        <f>VLOOKUP(A430,'BalanceSheet 15-8-19'!$A$11:$CN$476,20,FALSE)</f>
        <v>0</v>
      </c>
      <c r="U430" s="3">
        <f>VLOOKUP(A430,'BalanceSheet 15-8-19'!$A$11:$CN$476,21,FALSE)</f>
        <v>0</v>
      </c>
      <c r="V430" s="3">
        <f>VLOOKUP(A430,'BalanceSheet 15-8-19'!$A$11:$CN$476,22,FALSE)</f>
        <v>0</v>
      </c>
      <c r="W430" s="3">
        <f>VLOOKUP(A430,'BalanceSheet 15-8-19'!$A$11:$CN$476,23,FALSE)</f>
        <v>0</v>
      </c>
      <c r="X430" s="3">
        <f>VLOOKUP(A430,'BalanceSheet 15-8-19'!$A$11:$CN$476,24,FALSE)</f>
        <v>0</v>
      </c>
      <c r="Y430" s="3">
        <f>VLOOKUP(A430,'BalanceSheet 15-8-19'!$A$11:$CN$476,25,FALSE)</f>
        <v>0</v>
      </c>
      <c r="Z430" s="3">
        <f>VLOOKUP(A430,'BalanceSheet 15-8-19'!$A$11:$CN$476,26,FALSE)</f>
        <v>0</v>
      </c>
      <c r="AA430" s="3">
        <f>VLOOKUP(A430,'BalanceSheet 15-8-19'!$A$11:$CN$476,27,FALSE)</f>
        <v>0</v>
      </c>
      <c r="AB430" s="3">
        <f>VLOOKUP(A430,'BalanceSheet 15-8-19'!$A$11:$CN$476,28,FALSE)</f>
        <v>0</v>
      </c>
      <c r="AC430" s="3">
        <f>VLOOKUP(A430,'BalanceSheet 15-8-19'!$A$11:$CN$476,29,FALSE)</f>
        <v>0</v>
      </c>
      <c r="AD430" s="3">
        <f>VLOOKUP(A430,'BalanceSheet 15-8-19'!$A$11:$CN$476,30,FALSE)</f>
        <v>0</v>
      </c>
      <c r="AE430" s="3">
        <f>VLOOKUP(A430,'BalanceSheet 15-8-19'!$A$11:$CN$476,31,FALSE)</f>
        <v>0</v>
      </c>
      <c r="AF430" s="3">
        <f>VLOOKUP(A430,'BalanceSheet 15-8-19'!$A$11:$CN$476,32,FALSE)</f>
        <v>0</v>
      </c>
      <c r="AG430" s="3">
        <f>VLOOKUP(A430,'BalanceSheet 15-8-19'!$A$11:$CN$476,33,FALSE)</f>
        <v>0</v>
      </c>
      <c r="AH430" s="3">
        <f>VLOOKUP(A430,'BalanceSheet 15-8-19'!$A$11:$CN$476,34,FALSE)</f>
        <v>0</v>
      </c>
      <c r="AI430" s="3">
        <f>VLOOKUP(A430,'BalanceSheet 15-8-19'!$A$11:$CN$476,35,FALSE)</f>
        <v>0</v>
      </c>
      <c r="AJ430" s="3">
        <f>VLOOKUP(A430,'BalanceSheet 15-8-19'!$A$11:$CN$476,36,FALSE)</f>
        <v>0</v>
      </c>
      <c r="AK430" s="3">
        <f>VLOOKUP(A430,'BalanceSheet 15-8-19'!$A$11:$CN$476,37,FALSE)</f>
        <v>0</v>
      </c>
      <c r="AL430" s="3">
        <f>VLOOKUP(A430,'BalanceSheet 15-8-19'!$A$11:$CN$476,38,FALSE)</f>
        <v>0</v>
      </c>
      <c r="AM430" s="3">
        <f>VLOOKUP(A430,'BalanceSheet 15-8-19'!$A$11:$CN$476,39,FALSE)</f>
        <v>0</v>
      </c>
      <c r="AN430" s="3">
        <f>VLOOKUP(A430,'BalanceSheet 15-8-19'!$A$11:$CN$476,40,FALSE)</f>
        <v>0</v>
      </c>
      <c r="AO430" s="3">
        <f>VLOOKUP(A430,'BalanceSheet 15-8-19'!$A$11:$CN$476,41,FALSE)</f>
        <v>0</v>
      </c>
      <c r="AP430" s="3">
        <f>VLOOKUP(A430,'BalanceSheet 15-8-19'!$A$11:$CN$476,42,FALSE)</f>
        <v>0</v>
      </c>
      <c r="AQ430" s="3">
        <f>VLOOKUP(A430,'BalanceSheet 15-8-19'!$A$11:$CN$476,43,FALSE)</f>
        <v>0</v>
      </c>
      <c r="AR430" s="3">
        <f>VLOOKUP(A430,'BalanceSheet 15-8-19'!$A$11:$CN$476,44,FALSE)</f>
        <v>0</v>
      </c>
      <c r="AS430" s="3">
        <f>VLOOKUP(A430,'BalanceSheet 15-8-19'!$A$11:$CN$476,45,FALSE)</f>
        <v>0</v>
      </c>
      <c r="AT430" s="3">
        <f>VLOOKUP(A430,'BalanceSheet 15-8-19'!$A$11:$CN$476,46,FALSE)</f>
        <v>0</v>
      </c>
      <c r="AU430" s="3">
        <f>VLOOKUP(A430,'BalanceSheet 15-8-19'!$A$11:$CN$476,47,FALSE)</f>
        <v>0</v>
      </c>
      <c r="AV430" s="3">
        <f>VLOOKUP(A430,'BalanceSheet 15-8-19'!$A$11:$CN$476,48,FALSE)</f>
        <v>0</v>
      </c>
      <c r="AW430" s="3">
        <f>VLOOKUP(A430,'BalanceSheet 15-8-19'!$A$11:$CN$476,49,FALSE)</f>
        <v>0</v>
      </c>
      <c r="AX430" s="3">
        <f>VLOOKUP(A430,'BalanceSheet 15-8-19'!$A$11:$CN$476,50,FALSE)</f>
        <v>0</v>
      </c>
      <c r="AY430" s="3">
        <f>VLOOKUP(A430,'BalanceSheet 15-8-19'!$A$11:$CN$476,51,FALSE)</f>
        <v>0</v>
      </c>
      <c r="AZ430" s="3">
        <f>VLOOKUP(A430,'BalanceSheet 15-8-19'!$A$11:$CN$476,52,FALSE)</f>
        <v>0</v>
      </c>
      <c r="BA430" s="3">
        <f>VLOOKUP(A430,'BalanceSheet 15-8-19'!$A$11:$CN$476,53,FALSE)</f>
        <v>0</v>
      </c>
      <c r="BB430" s="3">
        <f>VLOOKUP(A430,'BalanceSheet 15-8-19'!$A$11:$CN$476,54,FALSE)</f>
        <v>0</v>
      </c>
      <c r="BC430" s="3">
        <f>VLOOKUP(A430,'BalanceSheet 15-8-19'!$A$11:$CN$476,55,FALSE)</f>
        <v>0</v>
      </c>
      <c r="BD430" s="3">
        <f>VLOOKUP(A430,'BalanceSheet 15-8-19'!$A$11:$CN$476,56,FALSE)</f>
        <v>0</v>
      </c>
      <c r="BE430" s="3">
        <f>VLOOKUP(A430,'BalanceSheet 15-8-19'!$A$11:$CN$476,57,FALSE)</f>
        <v>0</v>
      </c>
      <c r="BF430" s="3">
        <f>VLOOKUP(A430,'BalanceSheet 15-8-19'!$A$11:$CN$476,58,FALSE)</f>
        <v>0</v>
      </c>
      <c r="BG430" s="12">
        <f>VLOOKUP(A430,'BalanceSheet 15-8-19'!$A$11:$CN$476,59,FALSE)</f>
        <v>0</v>
      </c>
      <c r="BH430" s="3">
        <f>VLOOKUP(A430,'BalanceSheet 15-8-19'!$A$11:$CN$476,60,FALSE)</f>
        <v>0</v>
      </c>
      <c r="BI430" s="3">
        <f>VLOOKUP(A430,'BalanceSheet 15-8-19'!$A$11:$CN$476,61,FALSE)</f>
        <v>0</v>
      </c>
      <c r="BJ430" s="3">
        <f>VLOOKUP(A430,'BalanceSheet 15-8-19'!$A$11:$CN$476,62,FALSE)</f>
        <v>0</v>
      </c>
      <c r="BK430" s="3"/>
      <c r="BL430" s="3">
        <f>VLOOKUP(A430,'BalanceSheet 15-8-19'!$A$11:$CN$476,64,FALSE)</f>
        <v>0</v>
      </c>
      <c r="BM430" s="3">
        <f>VLOOKUP(A430,'BalanceSheet 15-8-19'!$A$11:$CN$476,65,FALSE)</f>
        <v>0</v>
      </c>
      <c r="BN430" s="3">
        <f>VLOOKUP(A430,'BalanceSheet 15-8-19'!$A$11:$CN$476,66,FALSE)</f>
        <v>0</v>
      </c>
      <c r="BO430" s="3">
        <f>VLOOKUP(A430,'BalanceSheet 15-8-19'!$A$11:$CN$476,67,FALSE)</f>
        <v>0</v>
      </c>
      <c r="BP430" s="3">
        <f>VLOOKUP(A430,'BalanceSheet 15-8-19'!$A$11:$CN$476,68,FALSE)</f>
        <v>0</v>
      </c>
      <c r="BQ430" s="3">
        <f>VLOOKUP(A430,'BalanceSheet 15-8-19'!$A$11:$CN$476,69,FALSE)</f>
        <v>0</v>
      </c>
      <c r="BR430" s="3">
        <f>VLOOKUP(A430,'BalanceSheet 15-8-19'!$A$11:$CN$476,70,FALSE)</f>
        <v>0</v>
      </c>
      <c r="BS430" s="3">
        <f>VLOOKUP(A430,'BalanceSheet 15-8-19'!$A$11:$CN$476,71,FALSE)</f>
        <v>0</v>
      </c>
      <c r="BT430" s="3">
        <f>VLOOKUP(A430,'BalanceSheet 15-8-19'!$A$11:$CN$476,72,FALSE)</f>
        <v>0</v>
      </c>
      <c r="BU430" s="3">
        <f>VLOOKUP(A430,'BalanceSheet 15-8-19'!$A$11:$CN$476,73,FALSE)</f>
        <v>0</v>
      </c>
      <c r="BV430" s="3">
        <f>VLOOKUP(A430,'BalanceSheet 15-8-19'!$A$11:$CN$476,74,FALSE)</f>
        <v>0</v>
      </c>
      <c r="BW430" s="3">
        <f>VLOOKUP(A430,'BalanceSheet 15-8-19'!$A$11:$CN$476,75,FALSE)</f>
        <v>0</v>
      </c>
      <c r="BX430" s="3">
        <f>VLOOKUP(A430,'BalanceSheet 15-8-19'!$A$11:$CN$476,76,FALSE)</f>
        <v>0</v>
      </c>
      <c r="BY430" s="3">
        <f>VLOOKUP(A430,'BalanceSheet 15-8-19'!$A$11:$CN$476,77,FALSE)</f>
        <v>0</v>
      </c>
      <c r="BZ430" s="3">
        <f>VLOOKUP(A430,'BalanceSheet 15-8-19'!$A$11:$CN$476,78,FALSE)</f>
        <v>0</v>
      </c>
      <c r="CA430" s="3">
        <f>VLOOKUP(A430,'BalanceSheet 15-8-19'!$A$11:$CN$476,79,FALSE)</f>
        <v>0</v>
      </c>
      <c r="CB430" s="3">
        <f>VLOOKUP(A430,'BalanceSheet 15-8-19'!$A$11:$CN$476,80,FALSE)</f>
        <v>0</v>
      </c>
      <c r="CC430" s="3">
        <f>VLOOKUP(A430,'BalanceSheet 15-8-19'!$A$11:$CN$476,81,FALSE)</f>
        <v>0</v>
      </c>
      <c r="CD430" s="3">
        <f>VLOOKUP(A430,'BalanceSheet 15-8-19'!$A$11:$CN$476,82,FALSE)</f>
        <v>0</v>
      </c>
      <c r="CE430" s="3">
        <f>VLOOKUP(A430,'BalanceSheet 15-8-19'!$A$11:$CN$476,83,FALSE)</f>
        <v>0</v>
      </c>
      <c r="CF430" s="3">
        <f>VLOOKUP(A430,'BalanceSheet 15-8-19'!$A$11:$CN$476,84,FALSE)</f>
        <v>0</v>
      </c>
      <c r="CG430" s="3">
        <f>VLOOKUP(A430,'BalanceSheet 15-8-19'!$A$11:$CN$476,85,FALSE)</f>
        <v>0</v>
      </c>
      <c r="CH430" s="3">
        <f>VLOOKUP(A430,'BalanceSheet 15-8-19'!$A$11:$CN$476,86,FALSE)</f>
        <v>0</v>
      </c>
      <c r="CI430" s="3">
        <f>VLOOKUP(A430,'BalanceSheet 15-8-19'!$A$11:$CN$476,87,FALSE)</f>
        <v>0</v>
      </c>
      <c r="CJ430" s="3">
        <f>VLOOKUP(A430,'BalanceSheet 15-8-19'!$A$11:$CN$476,88,FALSE)</f>
        <v>0</v>
      </c>
      <c r="CK430" s="3">
        <f>VLOOKUP(A430,'BalanceSheet 15-8-19'!$A$11:$CN$476,89,FALSE)</f>
        <v>0</v>
      </c>
      <c r="CL430" s="3">
        <f>VLOOKUP(A430,'BalanceSheet 15-8-19'!$A$11:$CN$476,90,FALSE)</f>
        <v>0</v>
      </c>
      <c r="CM430" s="3">
        <f>VLOOKUP(A430,'BalanceSheet 15-8-19'!$A$11:$CN$476,91,FALSE)</f>
        <v>0</v>
      </c>
      <c r="CN430" s="3">
        <f>VLOOKUP(A430,'BalanceSheet 15-8-19'!$A$11:$CS$476,92,FALSE)</f>
        <v>0</v>
      </c>
      <c r="CO430" s="3">
        <f>VLOOKUP(A430,'BalanceSheet 15-8-19'!$A$11:$CS$476,93,FALSE)</f>
        <v>0</v>
      </c>
      <c r="CP430" s="3">
        <f>VLOOKUP(A430,'BalanceSheet 15-8-19'!$A$11:$CS$476,94,FALSE)</f>
        <v>0</v>
      </c>
      <c r="CQ430" s="3">
        <f>VLOOKUP(A430,'BalanceSheet 15-8-19'!$A$11:$CS$476,95,FALSE)</f>
        <v>0</v>
      </c>
      <c r="CR430" s="3">
        <f>VLOOKUP(A430,'BalanceSheet 15-8-19'!$A$11:$CS$476,96,FALSE)</f>
        <v>0</v>
      </c>
      <c r="CS430" s="3">
        <f t="shared" si="42"/>
        <v>0</v>
      </c>
      <c r="CU430" s="19">
        <f>CS430-('BalanceSheet 15-8-19'!CS430-'BalanceSheet 15-8-19'!CV430-'BalanceSheet 15-8-19'!CW430)</f>
        <v>0</v>
      </c>
      <c r="CW430" s="132">
        <f t="shared" si="43"/>
        <v>0</v>
      </c>
      <c r="CZ430" s="148">
        <f>HLOOKUP(A430,CJE!$I$5:$TV$2054,2050, FALSE)</f>
        <v>0</v>
      </c>
      <c r="DB430" s="148">
        <f t="shared" si="40"/>
        <v>0</v>
      </c>
    </row>
    <row r="431" spans="1:108" x14ac:dyDescent="0.2">
      <c r="A431" s="3" t="str">
        <f>'BalanceSheet 15-8-19'!A431</f>
        <v>600-109-02 - Short term bank loan</v>
      </c>
      <c r="B431" s="3">
        <f>VLOOKUP(A431,'BalanceSheet 15-8-19'!$A$11:$CN$476,2,FALSE)</f>
        <v>0</v>
      </c>
      <c r="C431" s="3">
        <f>VLOOKUP(A431,'BalanceSheet 15-8-19'!$A$11:$CN$476,3,FALSE)</f>
        <v>0</v>
      </c>
      <c r="D431" s="3">
        <f>VLOOKUP(A431,'BalanceSheet 15-8-19'!$A$11:$CN$476,4,FALSE)</f>
        <v>0</v>
      </c>
      <c r="E431" s="3">
        <f>VLOOKUP(A431,'BalanceSheet 15-8-19'!$A$11:$CN$476,5,FALSE)</f>
        <v>0</v>
      </c>
      <c r="F431" s="3">
        <f>VLOOKUP(A431,'BalanceSheet 15-8-19'!$A$11:$CN$476,6,FALSE)</f>
        <v>0</v>
      </c>
      <c r="G431" s="3">
        <f>VLOOKUP(A431,'BalanceSheet 15-8-19'!$A$11:$CN$476,7,FALSE)</f>
        <v>0</v>
      </c>
      <c r="H431" s="3">
        <f>VLOOKUP(A431,'BalanceSheet 15-8-19'!$A$11:$CN$476,8,FALSE)</f>
        <v>0</v>
      </c>
      <c r="I431" s="3">
        <f>VLOOKUP(A431,'BalanceSheet 15-8-19'!$A$11:$CN$476,9,FALSE)</f>
        <v>0</v>
      </c>
      <c r="J431" s="3"/>
      <c r="K431" s="3">
        <f>VLOOKUP(A431,'BalanceSheet 15-8-19'!$A$11:$CN$476,11,FALSE)</f>
        <v>0</v>
      </c>
      <c r="L431" s="3">
        <f>VLOOKUP(A431,'BalanceSheet 15-8-19'!$A$11:$CN$476,12,FALSE)</f>
        <v>0</v>
      </c>
      <c r="M431" s="3">
        <f>VLOOKUP(A431,'BalanceSheet 15-8-19'!$A$11:$CN$476,13,FALSE)</f>
        <v>0</v>
      </c>
      <c r="N431" s="3">
        <f>VLOOKUP(A431,'BalanceSheet 15-8-19'!$A$11:$CN$476,14,FALSE)</f>
        <v>0</v>
      </c>
      <c r="O431" s="3">
        <f>VLOOKUP(A431,'BalanceSheet 15-8-19'!$A$11:$CN$476,15,FALSE)</f>
        <v>0</v>
      </c>
      <c r="P431" s="3">
        <f>VLOOKUP(A431,'BalanceSheet 15-8-19'!$A$11:$CN$476,16,FALSE)</f>
        <v>0</v>
      </c>
      <c r="Q431" s="3">
        <f>VLOOKUP(A431,'BalanceSheet 15-8-19'!$A$11:$CN$476,17,FALSE)</f>
        <v>0</v>
      </c>
      <c r="R431" s="3">
        <f>VLOOKUP(A431,'BalanceSheet 15-8-19'!$A$11:$CN$476,18,FALSE)</f>
        <v>0</v>
      </c>
      <c r="S431" s="3">
        <f>VLOOKUP(A431,'BalanceSheet 15-8-19'!$A$11:$CN$476,19,FALSE)</f>
        <v>0</v>
      </c>
      <c r="T431" s="3">
        <f>VLOOKUP(A431,'BalanceSheet 15-8-19'!$A$11:$CN$476,20,FALSE)</f>
        <v>0</v>
      </c>
      <c r="U431" s="3">
        <f>VLOOKUP(A431,'BalanceSheet 15-8-19'!$A$11:$CN$476,21,FALSE)</f>
        <v>0</v>
      </c>
      <c r="V431" s="3">
        <f>VLOOKUP(A431,'BalanceSheet 15-8-19'!$A$11:$CN$476,22,FALSE)</f>
        <v>0</v>
      </c>
      <c r="W431" s="3">
        <f>VLOOKUP(A431,'BalanceSheet 15-8-19'!$A$11:$CN$476,23,FALSE)</f>
        <v>0</v>
      </c>
      <c r="X431" s="3">
        <f>VLOOKUP(A431,'BalanceSheet 15-8-19'!$A$11:$CN$476,24,FALSE)</f>
        <v>0</v>
      </c>
      <c r="Y431" s="3">
        <f>VLOOKUP(A431,'BalanceSheet 15-8-19'!$A$11:$CN$476,25,FALSE)</f>
        <v>0</v>
      </c>
      <c r="Z431" s="3">
        <f>VLOOKUP(A431,'BalanceSheet 15-8-19'!$A$11:$CN$476,26,FALSE)</f>
        <v>0</v>
      </c>
      <c r="AA431" s="3">
        <f>VLOOKUP(A431,'BalanceSheet 15-8-19'!$A$11:$CN$476,27,FALSE)</f>
        <v>0</v>
      </c>
      <c r="AB431" s="3">
        <f>VLOOKUP(A431,'BalanceSheet 15-8-19'!$A$11:$CN$476,28,FALSE)</f>
        <v>0</v>
      </c>
      <c r="AC431" s="3">
        <f>VLOOKUP(A431,'BalanceSheet 15-8-19'!$A$11:$CN$476,29,FALSE)</f>
        <v>0</v>
      </c>
      <c r="AD431" s="3">
        <f>VLOOKUP(A431,'BalanceSheet 15-8-19'!$A$11:$CN$476,30,FALSE)</f>
        <v>0</v>
      </c>
      <c r="AE431" s="3">
        <f>VLOOKUP(A431,'BalanceSheet 15-8-19'!$A$11:$CN$476,31,FALSE)</f>
        <v>0</v>
      </c>
      <c r="AF431" s="3">
        <f>VLOOKUP(A431,'BalanceSheet 15-8-19'!$A$11:$CN$476,32,FALSE)</f>
        <v>0</v>
      </c>
      <c r="AG431" s="3">
        <f>VLOOKUP(A431,'BalanceSheet 15-8-19'!$A$11:$CN$476,33,FALSE)</f>
        <v>0</v>
      </c>
      <c r="AH431" s="3">
        <f>VLOOKUP(A431,'BalanceSheet 15-8-19'!$A$11:$CN$476,34,FALSE)</f>
        <v>0</v>
      </c>
      <c r="AI431" s="3">
        <f>VLOOKUP(A431,'BalanceSheet 15-8-19'!$A$11:$CN$476,35,FALSE)</f>
        <v>0</v>
      </c>
      <c r="AJ431" s="3">
        <f>VLOOKUP(A431,'BalanceSheet 15-8-19'!$A$11:$CN$476,36,FALSE)</f>
        <v>0</v>
      </c>
      <c r="AK431" s="3">
        <f>VLOOKUP(A431,'BalanceSheet 15-8-19'!$A$11:$CN$476,37,FALSE)</f>
        <v>0</v>
      </c>
      <c r="AL431" s="3">
        <f>VLOOKUP(A431,'BalanceSheet 15-8-19'!$A$11:$CN$476,38,FALSE)</f>
        <v>0</v>
      </c>
      <c r="AM431" s="3">
        <f>VLOOKUP(A431,'BalanceSheet 15-8-19'!$A$11:$CN$476,39,FALSE)</f>
        <v>0</v>
      </c>
      <c r="AN431" s="3">
        <f>VLOOKUP(A431,'BalanceSheet 15-8-19'!$A$11:$CN$476,40,FALSE)</f>
        <v>0</v>
      </c>
      <c r="AO431" s="3">
        <f>VLOOKUP(A431,'BalanceSheet 15-8-19'!$A$11:$CN$476,41,FALSE)</f>
        <v>0</v>
      </c>
      <c r="AP431" s="3">
        <f>VLOOKUP(A431,'BalanceSheet 15-8-19'!$A$11:$CN$476,42,FALSE)</f>
        <v>0</v>
      </c>
      <c r="AQ431" s="3">
        <f>VLOOKUP(A431,'BalanceSheet 15-8-19'!$A$11:$CN$476,43,FALSE)</f>
        <v>0</v>
      </c>
      <c r="AR431" s="3">
        <f>VLOOKUP(A431,'BalanceSheet 15-8-19'!$A$11:$CN$476,44,FALSE)</f>
        <v>0</v>
      </c>
      <c r="AS431" s="3">
        <f>VLOOKUP(A431,'BalanceSheet 15-8-19'!$A$11:$CN$476,45,FALSE)</f>
        <v>0</v>
      </c>
      <c r="AT431" s="3">
        <f>VLOOKUP(A431,'BalanceSheet 15-8-19'!$A$11:$CN$476,46,FALSE)</f>
        <v>0</v>
      </c>
      <c r="AU431" s="3">
        <f>VLOOKUP(A431,'BalanceSheet 15-8-19'!$A$11:$CN$476,47,FALSE)</f>
        <v>0</v>
      </c>
      <c r="AV431" s="3">
        <f>VLOOKUP(A431,'BalanceSheet 15-8-19'!$A$11:$CN$476,48,FALSE)</f>
        <v>0</v>
      </c>
      <c r="AW431" s="3">
        <f>VLOOKUP(A431,'BalanceSheet 15-8-19'!$A$11:$CN$476,49,FALSE)</f>
        <v>0</v>
      </c>
      <c r="AX431" s="3">
        <f>VLOOKUP(A431,'BalanceSheet 15-8-19'!$A$11:$CN$476,50,FALSE)</f>
        <v>0</v>
      </c>
      <c r="AY431" s="3">
        <f>VLOOKUP(A431,'BalanceSheet 15-8-19'!$A$11:$CN$476,51,FALSE)</f>
        <v>0</v>
      </c>
      <c r="AZ431" s="3">
        <f>VLOOKUP(A431,'BalanceSheet 15-8-19'!$A$11:$CN$476,52,FALSE)</f>
        <v>0</v>
      </c>
      <c r="BA431" s="3">
        <f>VLOOKUP(A431,'BalanceSheet 15-8-19'!$A$11:$CN$476,53,FALSE)</f>
        <v>0</v>
      </c>
      <c r="BB431" s="3">
        <f>VLOOKUP(A431,'BalanceSheet 15-8-19'!$A$11:$CN$476,54,FALSE)</f>
        <v>0</v>
      </c>
      <c r="BC431" s="3">
        <f>VLOOKUP(A431,'BalanceSheet 15-8-19'!$A$11:$CN$476,55,FALSE)</f>
        <v>0</v>
      </c>
      <c r="BD431" s="3">
        <f>VLOOKUP(A431,'BalanceSheet 15-8-19'!$A$11:$CN$476,56,FALSE)</f>
        <v>0</v>
      </c>
      <c r="BE431" s="3">
        <f>VLOOKUP(A431,'BalanceSheet 15-8-19'!$A$11:$CN$476,57,FALSE)</f>
        <v>0</v>
      </c>
      <c r="BF431" s="3">
        <f>VLOOKUP(A431,'BalanceSheet 15-8-19'!$A$11:$CN$476,58,FALSE)</f>
        <v>0</v>
      </c>
      <c r="BG431" s="12">
        <f>VLOOKUP(A431,'BalanceSheet 15-8-19'!$A$11:$CN$476,59,FALSE)</f>
        <v>0</v>
      </c>
      <c r="BH431" s="3">
        <f>VLOOKUP(A431,'BalanceSheet 15-8-19'!$A$11:$CN$476,60,FALSE)</f>
        <v>0</v>
      </c>
      <c r="BI431" s="3">
        <f>VLOOKUP(A431,'BalanceSheet 15-8-19'!$A$11:$CN$476,61,FALSE)</f>
        <v>0</v>
      </c>
      <c r="BJ431" s="3">
        <f>VLOOKUP(A431,'BalanceSheet 15-8-19'!$A$11:$CN$476,62,FALSE)</f>
        <v>0</v>
      </c>
      <c r="BK431" s="3"/>
      <c r="BL431" s="3">
        <f>VLOOKUP(A431,'BalanceSheet 15-8-19'!$A$11:$CN$476,64,FALSE)</f>
        <v>0</v>
      </c>
      <c r="BM431" s="3">
        <f>VLOOKUP(A431,'BalanceSheet 15-8-19'!$A$11:$CN$476,65,FALSE)</f>
        <v>0</v>
      </c>
      <c r="BN431" s="3">
        <f>VLOOKUP(A431,'BalanceSheet 15-8-19'!$A$11:$CN$476,66,FALSE)</f>
        <v>0</v>
      </c>
      <c r="BO431" s="3">
        <f>VLOOKUP(A431,'BalanceSheet 15-8-19'!$A$11:$CN$476,67,FALSE)</f>
        <v>0</v>
      </c>
      <c r="BP431" s="3">
        <f>VLOOKUP(A431,'BalanceSheet 15-8-19'!$A$11:$CN$476,68,FALSE)</f>
        <v>0</v>
      </c>
      <c r="BQ431" s="3">
        <f>VLOOKUP(A431,'BalanceSheet 15-8-19'!$A$11:$CN$476,69,FALSE)</f>
        <v>0</v>
      </c>
      <c r="BR431" s="3">
        <f>VLOOKUP(A431,'BalanceSheet 15-8-19'!$A$11:$CN$476,70,FALSE)</f>
        <v>0</v>
      </c>
      <c r="BS431" s="3">
        <f>VLOOKUP(A431,'BalanceSheet 15-8-19'!$A$11:$CN$476,71,FALSE)</f>
        <v>0</v>
      </c>
      <c r="BT431" s="3">
        <f>VLOOKUP(A431,'BalanceSheet 15-8-19'!$A$11:$CN$476,72,FALSE)</f>
        <v>0</v>
      </c>
      <c r="BU431" s="3">
        <f>VLOOKUP(A431,'BalanceSheet 15-8-19'!$A$11:$CN$476,73,FALSE)</f>
        <v>0</v>
      </c>
      <c r="BV431" s="3">
        <f>VLOOKUP(A431,'BalanceSheet 15-8-19'!$A$11:$CN$476,74,FALSE)</f>
        <v>0</v>
      </c>
      <c r="BW431" s="3">
        <f>VLOOKUP(A431,'BalanceSheet 15-8-19'!$A$11:$CN$476,75,FALSE)</f>
        <v>0</v>
      </c>
      <c r="BX431" s="3">
        <f>VLOOKUP(A431,'BalanceSheet 15-8-19'!$A$11:$CN$476,76,FALSE)</f>
        <v>0</v>
      </c>
      <c r="BY431" s="3">
        <f>VLOOKUP(A431,'BalanceSheet 15-8-19'!$A$11:$CN$476,77,FALSE)</f>
        <v>0</v>
      </c>
      <c r="BZ431" s="3">
        <f>VLOOKUP(A431,'BalanceSheet 15-8-19'!$A$11:$CN$476,78,FALSE)</f>
        <v>0</v>
      </c>
      <c r="CA431" s="3">
        <f>VLOOKUP(A431,'BalanceSheet 15-8-19'!$A$11:$CN$476,79,FALSE)</f>
        <v>0</v>
      </c>
      <c r="CB431" s="3">
        <f>VLOOKUP(A431,'BalanceSheet 15-8-19'!$A$11:$CN$476,80,FALSE)</f>
        <v>0</v>
      </c>
      <c r="CC431" s="3">
        <f>VLOOKUP(A431,'BalanceSheet 15-8-19'!$A$11:$CN$476,81,FALSE)</f>
        <v>0</v>
      </c>
      <c r="CD431" s="3">
        <f>VLOOKUP(A431,'BalanceSheet 15-8-19'!$A$11:$CN$476,82,FALSE)</f>
        <v>0</v>
      </c>
      <c r="CE431" s="3">
        <f>VLOOKUP(A431,'BalanceSheet 15-8-19'!$A$11:$CN$476,83,FALSE)</f>
        <v>0</v>
      </c>
      <c r="CF431" s="3">
        <f>VLOOKUP(A431,'BalanceSheet 15-8-19'!$A$11:$CN$476,84,FALSE)</f>
        <v>0</v>
      </c>
      <c r="CG431" s="3">
        <f>VLOOKUP(A431,'BalanceSheet 15-8-19'!$A$11:$CN$476,85,FALSE)</f>
        <v>0</v>
      </c>
      <c r="CH431" s="3">
        <f>VLOOKUP(A431,'BalanceSheet 15-8-19'!$A$11:$CN$476,86,FALSE)</f>
        <v>0</v>
      </c>
      <c r="CI431" s="3">
        <f>VLOOKUP(A431,'BalanceSheet 15-8-19'!$A$11:$CN$476,87,FALSE)</f>
        <v>0</v>
      </c>
      <c r="CJ431" s="3">
        <f>VLOOKUP(A431,'BalanceSheet 15-8-19'!$A$11:$CN$476,88,FALSE)</f>
        <v>0</v>
      </c>
      <c r="CK431" s="3">
        <f>VLOOKUP(A431,'BalanceSheet 15-8-19'!$A$11:$CN$476,89,FALSE)</f>
        <v>0</v>
      </c>
      <c r="CL431" s="3">
        <f>VLOOKUP(A431,'BalanceSheet 15-8-19'!$A$11:$CN$476,90,FALSE)</f>
        <v>0</v>
      </c>
      <c r="CM431" s="3">
        <f>VLOOKUP(A431,'BalanceSheet 15-8-19'!$A$11:$CN$476,91,FALSE)</f>
        <v>0</v>
      </c>
      <c r="CN431" s="3">
        <f>VLOOKUP(A431,'BalanceSheet 15-8-19'!$A$11:$CS$476,92,FALSE)</f>
        <v>0</v>
      </c>
      <c r="CO431" s="3">
        <f>VLOOKUP(A431,'BalanceSheet 15-8-19'!$A$11:$CS$476,93,FALSE)</f>
        <v>0</v>
      </c>
      <c r="CP431" s="3">
        <f>VLOOKUP(A431,'BalanceSheet 15-8-19'!$A$11:$CS$476,94,FALSE)</f>
        <v>0</v>
      </c>
      <c r="CQ431" s="3">
        <f>VLOOKUP(A431,'BalanceSheet 15-8-19'!$A$11:$CS$476,95,FALSE)</f>
        <v>0</v>
      </c>
      <c r="CR431" s="3">
        <f>VLOOKUP(A431,'BalanceSheet 15-8-19'!$A$11:$CS$476,96,FALSE)</f>
        <v>0</v>
      </c>
      <c r="CS431" s="3">
        <f t="shared" si="42"/>
        <v>0</v>
      </c>
      <c r="CU431" s="19">
        <f>CS431-('BalanceSheet 15-8-19'!CS431-'BalanceSheet 15-8-19'!CV431-'BalanceSheet 15-8-19'!CW431)</f>
        <v>0</v>
      </c>
      <c r="CW431" s="132">
        <f t="shared" si="43"/>
        <v>0</v>
      </c>
      <c r="CZ431" s="148">
        <f>HLOOKUP(A431,CJE!$I$5:$TV$2054,2050, FALSE)</f>
        <v>0</v>
      </c>
      <c r="DB431" s="148">
        <f t="shared" si="40"/>
        <v>0</v>
      </c>
    </row>
    <row r="432" spans="1:108" x14ac:dyDescent="0.2">
      <c r="A432" s="12" t="str">
        <f>'BalanceSheet 15-8-19'!A432</f>
        <v>600-111-03 - Deferred Revenue</v>
      </c>
      <c r="B432" s="23">
        <f>VLOOKUP(A432,'BalanceSheet 15-8-19'!$A$11:$CN$476,2,FALSE)</f>
        <v>0</v>
      </c>
      <c r="C432" s="23">
        <f>VLOOKUP(A432,'BalanceSheet 15-8-19'!$A$11:$CN$476,3,FALSE)</f>
        <v>0</v>
      </c>
      <c r="D432" s="23">
        <f>VLOOKUP(A432,'BalanceSheet 15-8-19'!$A$11:$CN$476,4,FALSE)</f>
        <v>0</v>
      </c>
      <c r="E432" s="23">
        <f>VLOOKUP(A432,'BalanceSheet 15-8-19'!$A$11:$CN$476,5,FALSE)</f>
        <v>0</v>
      </c>
      <c r="F432" s="23">
        <f>VLOOKUP(A432,'BalanceSheet 15-8-19'!$A$11:$CN$476,6,FALSE)</f>
        <v>0</v>
      </c>
      <c r="G432" s="23">
        <f>VLOOKUP(A432,'BalanceSheet 15-8-19'!$A$11:$CN$476,7,FALSE)</f>
        <v>0</v>
      </c>
      <c r="H432" s="23">
        <f>VLOOKUP(A432,'BalanceSheet 15-8-19'!$A$11:$CN$476,8,FALSE)</f>
        <v>0</v>
      </c>
      <c r="I432" s="23">
        <f>VLOOKUP(A432,'BalanceSheet 15-8-19'!$A$11:$CN$476,9,FALSE)</f>
        <v>0</v>
      </c>
      <c r="J432" s="23"/>
      <c r="K432" s="23">
        <f>VLOOKUP(A432,'BalanceSheet 15-8-19'!$A$11:$CN$476,11,FALSE)</f>
        <v>0</v>
      </c>
      <c r="L432" s="23">
        <f>VLOOKUP(A432,'BalanceSheet 15-8-19'!$A$11:$CN$476,12,FALSE)</f>
        <v>0</v>
      </c>
      <c r="M432" s="23">
        <f>VLOOKUP(A432,'BalanceSheet 15-8-19'!$A$11:$CN$476,13,FALSE)</f>
        <v>0</v>
      </c>
      <c r="N432" s="23">
        <f>VLOOKUP(A432,'BalanceSheet 15-8-19'!$A$11:$CN$476,14,FALSE)</f>
        <v>0</v>
      </c>
      <c r="O432" s="23">
        <f>VLOOKUP(A432,'BalanceSheet 15-8-19'!$A$11:$CN$476,15,FALSE)</f>
        <v>0</v>
      </c>
      <c r="P432" s="23">
        <f>VLOOKUP(A432,'BalanceSheet 15-8-19'!$A$11:$CN$476,16,FALSE)</f>
        <v>0</v>
      </c>
      <c r="Q432" s="23">
        <f>VLOOKUP(A432,'BalanceSheet 15-8-19'!$A$11:$CN$476,17,FALSE)</f>
        <v>0</v>
      </c>
      <c r="R432" s="23">
        <f>VLOOKUP(A432,'BalanceSheet 15-8-19'!$A$11:$CN$476,18,FALSE)</f>
        <v>0</v>
      </c>
      <c r="S432" s="23">
        <f>VLOOKUP(A432,'BalanceSheet 15-8-19'!$A$11:$CN$476,19,FALSE)</f>
        <v>0</v>
      </c>
      <c r="T432" s="23">
        <f>VLOOKUP(A432,'BalanceSheet 15-8-19'!$A$11:$CN$476,20,FALSE)</f>
        <v>0</v>
      </c>
      <c r="U432" s="23">
        <f>VLOOKUP(A432,'BalanceSheet 15-8-19'!$A$11:$CN$476,21,FALSE)</f>
        <v>0</v>
      </c>
      <c r="V432" s="23">
        <f>VLOOKUP(A432,'BalanceSheet 15-8-19'!$A$11:$CN$476,22,FALSE)</f>
        <v>0</v>
      </c>
      <c r="W432" s="23">
        <f>VLOOKUP(A432,'BalanceSheet 15-8-19'!$A$11:$CN$476,23,FALSE)</f>
        <v>0</v>
      </c>
      <c r="X432" s="23">
        <f>VLOOKUP(A432,'BalanceSheet 15-8-19'!$A$11:$CN$476,24,FALSE)</f>
        <v>0</v>
      </c>
      <c r="Y432" s="23">
        <f>VLOOKUP(A432,'BalanceSheet 15-8-19'!$A$11:$CN$476,25,FALSE)</f>
        <v>0</v>
      </c>
      <c r="Z432" s="23">
        <f>VLOOKUP(A432,'BalanceSheet 15-8-19'!$A$11:$CN$476,26,FALSE)</f>
        <v>0</v>
      </c>
      <c r="AA432" s="23">
        <f>VLOOKUP(A432,'BalanceSheet 15-8-19'!$A$11:$CN$476,27,FALSE)</f>
        <v>0</v>
      </c>
      <c r="AB432" s="23">
        <f>VLOOKUP(A432,'BalanceSheet 15-8-19'!$A$11:$CN$476,28,FALSE)</f>
        <v>0</v>
      </c>
      <c r="AC432" s="23">
        <f>VLOOKUP(A432,'BalanceSheet 15-8-19'!$A$11:$CN$476,29,FALSE)</f>
        <v>0</v>
      </c>
      <c r="AD432" s="23">
        <f>VLOOKUP(A432,'BalanceSheet 15-8-19'!$A$11:$CN$476,30,FALSE)</f>
        <v>0</v>
      </c>
      <c r="AE432" s="23">
        <f>VLOOKUP(A432,'BalanceSheet 15-8-19'!$A$11:$CN$476,31,FALSE)</f>
        <v>0</v>
      </c>
      <c r="AF432" s="23">
        <f>VLOOKUP(A432,'BalanceSheet 15-8-19'!$A$11:$CN$476,32,FALSE)</f>
        <v>0</v>
      </c>
      <c r="AG432" s="23">
        <f>VLOOKUP(A432,'BalanceSheet 15-8-19'!$A$11:$CN$476,33,FALSE)</f>
        <v>0</v>
      </c>
      <c r="AH432" s="23">
        <f>VLOOKUP(A432,'BalanceSheet 15-8-19'!$A$11:$CN$476,34,FALSE)</f>
        <v>0</v>
      </c>
      <c r="AI432" s="23">
        <f>VLOOKUP(A432,'BalanceSheet 15-8-19'!$A$11:$CN$476,35,FALSE)</f>
        <v>0</v>
      </c>
      <c r="AJ432" s="23">
        <f>VLOOKUP(A432,'BalanceSheet 15-8-19'!$A$11:$CN$476,36,FALSE)</f>
        <v>0</v>
      </c>
      <c r="AK432" s="23">
        <f>VLOOKUP(A432,'BalanceSheet 15-8-19'!$A$11:$CN$476,37,FALSE)</f>
        <v>0</v>
      </c>
      <c r="AL432" s="23">
        <f>VLOOKUP(A432,'BalanceSheet 15-8-19'!$A$11:$CN$476,38,FALSE)</f>
        <v>0</v>
      </c>
      <c r="AM432" s="23">
        <f>VLOOKUP(A432,'BalanceSheet 15-8-19'!$A$11:$CN$476,39,FALSE)</f>
        <v>0</v>
      </c>
      <c r="AN432" s="23">
        <f>VLOOKUP(A432,'BalanceSheet 15-8-19'!$A$11:$CN$476,40,FALSE)</f>
        <v>0</v>
      </c>
      <c r="AO432" s="23">
        <f>VLOOKUP(A432,'BalanceSheet 15-8-19'!$A$11:$CN$476,41,FALSE)</f>
        <v>0</v>
      </c>
      <c r="AP432" s="23">
        <f>VLOOKUP(A432,'BalanceSheet 15-8-19'!$A$11:$CN$476,42,FALSE)</f>
        <v>0</v>
      </c>
      <c r="AQ432" s="23">
        <f>VLOOKUP(A432,'BalanceSheet 15-8-19'!$A$11:$CN$476,43,FALSE)</f>
        <v>0</v>
      </c>
      <c r="AR432" s="23">
        <f>VLOOKUP(A432,'BalanceSheet 15-8-19'!$A$11:$CN$476,44,FALSE)</f>
        <v>0</v>
      </c>
      <c r="AS432" s="23">
        <f>VLOOKUP(A432,'BalanceSheet 15-8-19'!$A$11:$CN$476,45,FALSE)</f>
        <v>0</v>
      </c>
      <c r="AT432" s="23">
        <f>VLOOKUP(A432,'BalanceSheet 15-8-19'!$A$11:$CN$476,46,FALSE)</f>
        <v>0</v>
      </c>
      <c r="AU432" s="23">
        <f>VLOOKUP(A432,'BalanceSheet 15-8-19'!$A$11:$CN$476,47,FALSE)</f>
        <v>0</v>
      </c>
      <c r="AV432" s="23">
        <f>VLOOKUP(A432,'BalanceSheet 15-8-19'!$A$11:$CN$476,48,FALSE)</f>
        <v>0</v>
      </c>
      <c r="AW432" s="23">
        <f>VLOOKUP(A432,'BalanceSheet 15-8-19'!$A$11:$CN$476,49,FALSE)</f>
        <v>0</v>
      </c>
      <c r="AX432" s="23">
        <f>VLOOKUP(A432,'BalanceSheet 15-8-19'!$A$11:$CN$476,50,FALSE)</f>
        <v>0</v>
      </c>
      <c r="AY432" s="23">
        <f>VLOOKUP(A432,'BalanceSheet 15-8-19'!$A$11:$CN$476,51,FALSE)</f>
        <v>0</v>
      </c>
      <c r="AZ432" s="23">
        <f>VLOOKUP(A432,'BalanceSheet 15-8-19'!$A$11:$CN$476,52,FALSE)</f>
        <v>0</v>
      </c>
      <c r="BA432" s="23">
        <f>VLOOKUP(A432,'BalanceSheet 15-8-19'!$A$11:$CN$476,53,FALSE)</f>
        <v>0</v>
      </c>
      <c r="BB432" s="23">
        <f>VLOOKUP(A432,'BalanceSheet 15-8-19'!$A$11:$CN$476,54,FALSE)</f>
        <v>0</v>
      </c>
      <c r="BC432" s="23">
        <f>VLOOKUP(A432,'BalanceSheet 15-8-19'!$A$11:$CN$476,55,FALSE)</f>
        <v>0</v>
      </c>
      <c r="BD432" s="23">
        <f>VLOOKUP(A432,'BalanceSheet 15-8-19'!$A$11:$CN$476,56,FALSE)</f>
        <v>0</v>
      </c>
      <c r="BE432" s="23">
        <f>VLOOKUP(A432,'BalanceSheet 15-8-19'!$A$11:$CN$476,57,FALSE)</f>
        <v>0</v>
      </c>
      <c r="BF432" s="23">
        <f>VLOOKUP(A432,'BalanceSheet 15-8-19'!$A$11:$CN$476,58,FALSE)</f>
        <v>0</v>
      </c>
      <c r="BG432" s="104">
        <f>VLOOKUP(A432,'BalanceSheet 15-8-19'!$A$11:$CN$476,59,FALSE)</f>
        <v>0</v>
      </c>
      <c r="BH432" s="23">
        <f>VLOOKUP(A432,'BalanceSheet 15-8-19'!$A$11:$CN$476,60,FALSE)</f>
        <v>0</v>
      </c>
      <c r="BI432" s="23">
        <f>VLOOKUP(A432,'BalanceSheet 15-8-19'!$A$11:$CN$476,61,FALSE)</f>
        <v>0</v>
      </c>
      <c r="BJ432" s="23">
        <f>VLOOKUP(A432,'BalanceSheet 15-8-19'!$A$11:$CN$476,62,FALSE)</f>
        <v>0</v>
      </c>
      <c r="BK432" s="23"/>
      <c r="BL432" s="23">
        <f>VLOOKUP(A432,'BalanceSheet 15-8-19'!$A$11:$CN$476,64,FALSE)</f>
        <v>0</v>
      </c>
      <c r="BM432" s="23">
        <f>VLOOKUP(A432,'BalanceSheet 15-8-19'!$A$11:$CN$476,65,FALSE)</f>
        <v>0</v>
      </c>
      <c r="BN432" s="23">
        <f>VLOOKUP(A432,'BalanceSheet 15-8-19'!$A$11:$CN$476,66,FALSE)</f>
        <v>0</v>
      </c>
      <c r="BO432" s="23">
        <f>VLOOKUP(A432,'BalanceSheet 15-8-19'!$A$11:$CN$476,67,FALSE)</f>
        <v>0</v>
      </c>
      <c r="BP432" s="23">
        <f>VLOOKUP(A432,'BalanceSheet 15-8-19'!$A$11:$CN$476,68,FALSE)</f>
        <v>0</v>
      </c>
      <c r="BQ432" s="23">
        <f>VLOOKUP(A432,'BalanceSheet 15-8-19'!$A$11:$CN$476,69,FALSE)</f>
        <v>0</v>
      </c>
      <c r="BR432" s="23">
        <f>VLOOKUP(A432,'BalanceSheet 15-8-19'!$A$11:$CN$476,70,FALSE)</f>
        <v>0</v>
      </c>
      <c r="BS432" s="23">
        <f>VLOOKUP(A432,'BalanceSheet 15-8-19'!$A$11:$CN$476,71,FALSE)</f>
        <v>0</v>
      </c>
      <c r="BT432" s="23">
        <f>VLOOKUP(A432,'BalanceSheet 15-8-19'!$A$11:$CN$476,72,FALSE)</f>
        <v>0</v>
      </c>
      <c r="BU432" s="23">
        <f>VLOOKUP(A432,'BalanceSheet 15-8-19'!$A$11:$CN$476,73,FALSE)</f>
        <v>0</v>
      </c>
      <c r="BV432" s="23">
        <f>VLOOKUP(A432,'BalanceSheet 15-8-19'!$A$11:$CN$476,74,FALSE)</f>
        <v>0</v>
      </c>
      <c r="BW432" s="23">
        <f>VLOOKUP(A432,'BalanceSheet 15-8-19'!$A$11:$CN$476,75,FALSE)</f>
        <v>0</v>
      </c>
      <c r="BX432" s="23">
        <f>VLOOKUP(A432,'BalanceSheet 15-8-19'!$A$11:$CN$476,76,FALSE)</f>
        <v>0</v>
      </c>
      <c r="BY432" s="23">
        <f>VLOOKUP(A432,'BalanceSheet 15-8-19'!$A$11:$CN$476,77,FALSE)</f>
        <v>0</v>
      </c>
      <c r="BZ432" s="23">
        <f>VLOOKUP(A432,'BalanceSheet 15-8-19'!$A$11:$CN$476,78,FALSE)</f>
        <v>0</v>
      </c>
      <c r="CA432" s="23">
        <f>VLOOKUP(A432,'BalanceSheet 15-8-19'!$A$11:$CN$476,79,FALSE)</f>
        <v>0</v>
      </c>
      <c r="CB432" s="23">
        <f>VLOOKUP(A432,'BalanceSheet 15-8-19'!$A$11:$CN$476,80,FALSE)</f>
        <v>0</v>
      </c>
      <c r="CC432" s="23">
        <f>VLOOKUP(A432,'BalanceSheet 15-8-19'!$A$11:$CN$476,81,FALSE)</f>
        <v>0</v>
      </c>
      <c r="CD432" s="23">
        <f>VLOOKUP(A432,'BalanceSheet 15-8-19'!$A$11:$CN$476,82,FALSE)</f>
        <v>0</v>
      </c>
      <c r="CE432" s="23">
        <f>VLOOKUP(A432,'BalanceSheet 15-8-19'!$A$11:$CN$476,83,FALSE)</f>
        <v>0</v>
      </c>
      <c r="CF432" s="23">
        <f>VLOOKUP(A432,'BalanceSheet 15-8-19'!$A$11:$CN$476,84,FALSE)</f>
        <v>0</v>
      </c>
      <c r="CG432" s="23">
        <f>VLOOKUP(A432,'BalanceSheet 15-8-19'!$A$11:$CN$476,85,FALSE)</f>
        <v>0</v>
      </c>
      <c r="CH432" s="23">
        <f>VLOOKUP(A432,'BalanceSheet 15-8-19'!$A$11:$CN$476,86,FALSE)</f>
        <v>0</v>
      </c>
      <c r="CI432" s="23">
        <f>VLOOKUP(A432,'BalanceSheet 15-8-19'!$A$11:$CN$476,87,FALSE)</f>
        <v>0</v>
      </c>
      <c r="CJ432" s="23">
        <f>VLOOKUP(A432,'BalanceSheet 15-8-19'!$A$11:$CN$476,88,FALSE)</f>
        <v>0</v>
      </c>
      <c r="CK432" s="23">
        <f>VLOOKUP(A432,'BalanceSheet 15-8-19'!$A$11:$CN$476,89,FALSE)</f>
        <v>0</v>
      </c>
      <c r="CL432" s="23">
        <f>VLOOKUP(A432,'BalanceSheet 15-8-19'!$A$11:$CN$476,90,FALSE)</f>
        <v>0</v>
      </c>
      <c r="CM432" s="23">
        <f>VLOOKUP(A432,'BalanceSheet 15-8-19'!$A$11:$CN$476,91,FALSE)</f>
        <v>0</v>
      </c>
      <c r="CN432" s="23">
        <f>VLOOKUP(A432,'BalanceSheet 15-8-19'!$A$11:$CS$476,92,FALSE)</f>
        <v>0</v>
      </c>
      <c r="CO432" s="23">
        <f>VLOOKUP(A432,'BalanceSheet 15-8-19'!$A$11:$CS$476,93,FALSE)</f>
        <v>0</v>
      </c>
      <c r="CP432" s="23">
        <f>VLOOKUP(A432,'BalanceSheet 15-8-19'!$A$11:$CS$476,94,FALSE)</f>
        <v>0</v>
      </c>
      <c r="CQ432" s="23">
        <f>VLOOKUP(A432,'BalanceSheet 15-8-19'!$A$11:$CS$476,95,FALSE)</f>
        <v>0</v>
      </c>
      <c r="CR432" s="23">
        <f>VLOOKUP(A432,'BalanceSheet 15-8-19'!$A$11:$CS$476,96,FALSE)</f>
        <v>0</v>
      </c>
      <c r="CS432" s="23">
        <f t="shared" si="42"/>
        <v>0</v>
      </c>
      <c r="CU432" s="19">
        <f>CS432-('BalanceSheet 15-8-19'!CS432-'BalanceSheet 15-8-19'!CV432-'BalanceSheet 15-8-19'!CW432)</f>
        <v>0</v>
      </c>
      <c r="CW432" s="132">
        <f t="shared" si="43"/>
        <v>0</v>
      </c>
      <c r="CZ432" s="148">
        <f>HLOOKUP(A432,CJE!$I$5:$TV$2054,2050, FALSE)</f>
        <v>0</v>
      </c>
      <c r="DB432" s="148">
        <f t="shared" si="40"/>
        <v>0</v>
      </c>
    </row>
    <row r="433" spans="1:107" x14ac:dyDescent="0.2">
      <c r="A433" s="4" t="str">
        <f>'BalanceSheet 15-8-19'!A433</f>
        <v>Total - 600-109 - Other Current Liabilities</v>
      </c>
      <c r="B433" s="3">
        <f>VLOOKUP(A433,'BalanceSheet 15-8-19'!$A$11:$CN$476,2,FALSE)</f>
        <v>0</v>
      </c>
      <c r="C433" s="3">
        <f>VLOOKUP(A433,'BalanceSheet 15-8-19'!$A$11:$CN$476,3,FALSE)</f>
        <v>0</v>
      </c>
      <c r="D433" s="3">
        <f>VLOOKUP(A433,'BalanceSheet 15-8-19'!$A$11:$CN$476,4,FALSE)</f>
        <v>0</v>
      </c>
      <c r="E433" s="3">
        <f>VLOOKUP(A433,'BalanceSheet 15-8-19'!$A$11:$CN$476,5,FALSE)</f>
        <v>0</v>
      </c>
      <c r="F433" s="3">
        <f>VLOOKUP(A433,'BalanceSheet 15-8-19'!$A$11:$CN$476,6,FALSE)</f>
        <v>0</v>
      </c>
      <c r="G433" s="3">
        <f>VLOOKUP(A433,'BalanceSheet 15-8-19'!$A$11:$CN$476,7,FALSE)</f>
        <v>0</v>
      </c>
      <c r="H433" s="3">
        <f>VLOOKUP(A433,'BalanceSheet 15-8-19'!$A$11:$CN$476,8,FALSE)</f>
        <v>0</v>
      </c>
      <c r="I433" s="3">
        <f>VLOOKUP(A433,'BalanceSheet 15-8-19'!$A$11:$CN$476,9,FALSE)</f>
        <v>0</v>
      </c>
      <c r="J433" s="3"/>
      <c r="K433" s="3">
        <f>VLOOKUP(A433,'BalanceSheet 15-8-19'!$A$11:$CN$476,11,FALSE)</f>
        <v>0</v>
      </c>
      <c r="L433" s="143">
        <f>VLOOKUP(A433,'BalanceSheet 15-8-19'!$A$11:$CN$476,12,FALSE)</f>
        <v>0</v>
      </c>
      <c r="M433" s="143">
        <f>VLOOKUP(A433,'BalanceSheet 15-8-19'!$A$11:$CN$476,13,FALSE)</f>
        <v>0</v>
      </c>
      <c r="N433" s="3">
        <f>VLOOKUP(A433,'BalanceSheet 15-8-19'!$A$11:$CN$476,14,FALSE)</f>
        <v>0</v>
      </c>
      <c r="O433" s="3">
        <f>VLOOKUP(A433,'BalanceSheet 15-8-19'!$A$11:$CN$476,15,FALSE)</f>
        <v>0</v>
      </c>
      <c r="P433" s="143">
        <f>VLOOKUP(A433,'BalanceSheet 15-8-19'!$A$11:$CN$476,16,FALSE)</f>
        <v>0</v>
      </c>
      <c r="Q433" s="143">
        <f>VLOOKUP(A433,'BalanceSheet 15-8-19'!$A$11:$CN$476,17,FALSE)</f>
        <v>0</v>
      </c>
      <c r="R433" s="143">
        <f>VLOOKUP(A433,'BalanceSheet 15-8-19'!$A$11:$CN$476,18,FALSE)</f>
        <v>0</v>
      </c>
      <c r="S433" s="3">
        <f>VLOOKUP(A433,'BalanceSheet 15-8-19'!$A$11:$CN$476,19,FALSE)</f>
        <v>0</v>
      </c>
      <c r="T433" s="3">
        <f>VLOOKUP(A433,'BalanceSheet 15-8-19'!$A$11:$CN$476,20,FALSE)</f>
        <v>0</v>
      </c>
      <c r="U433" s="3">
        <f>VLOOKUP(A433,'BalanceSheet 15-8-19'!$A$11:$CN$476,21,FALSE)</f>
        <v>0</v>
      </c>
      <c r="V433" s="3">
        <f>VLOOKUP(A433,'BalanceSheet 15-8-19'!$A$11:$CN$476,22,FALSE)</f>
        <v>0</v>
      </c>
      <c r="W433" s="3">
        <f>VLOOKUP(A433,'BalanceSheet 15-8-19'!$A$11:$CN$476,23,FALSE)</f>
        <v>0</v>
      </c>
      <c r="X433" s="3">
        <f>VLOOKUP(A433,'BalanceSheet 15-8-19'!$A$11:$CN$476,24,FALSE)</f>
        <v>0</v>
      </c>
      <c r="Y433" s="3">
        <f>VLOOKUP(A433,'BalanceSheet 15-8-19'!$A$11:$CN$476,25,FALSE)</f>
        <v>0</v>
      </c>
      <c r="Z433" s="3">
        <f>VLOOKUP(A433,'BalanceSheet 15-8-19'!$A$11:$CN$476,26,FALSE)</f>
        <v>0</v>
      </c>
      <c r="AA433" s="3">
        <f>VLOOKUP(A433,'BalanceSheet 15-8-19'!$A$11:$CN$476,27,FALSE)</f>
        <v>0</v>
      </c>
      <c r="AB433" s="3">
        <f>VLOOKUP(A433,'BalanceSheet 15-8-19'!$A$11:$CN$476,28,FALSE)</f>
        <v>0</v>
      </c>
      <c r="AC433" s="3">
        <f>VLOOKUP(A433,'BalanceSheet 15-8-19'!$A$11:$CN$476,29,FALSE)</f>
        <v>0</v>
      </c>
      <c r="AD433" s="3">
        <f>VLOOKUP(A433,'BalanceSheet 15-8-19'!$A$11:$CN$476,30,FALSE)</f>
        <v>0</v>
      </c>
      <c r="AE433" s="3">
        <f>VLOOKUP(A433,'BalanceSheet 15-8-19'!$A$11:$CN$476,31,FALSE)</f>
        <v>0</v>
      </c>
      <c r="AF433" s="3">
        <f>VLOOKUP(A433,'BalanceSheet 15-8-19'!$A$11:$CN$476,32,FALSE)</f>
        <v>0</v>
      </c>
      <c r="AG433" s="3">
        <f>VLOOKUP(A433,'BalanceSheet 15-8-19'!$A$11:$CN$476,33,FALSE)</f>
        <v>0</v>
      </c>
      <c r="AH433" s="3">
        <f>VLOOKUP(A433,'BalanceSheet 15-8-19'!$A$11:$CN$476,34,FALSE)</f>
        <v>0</v>
      </c>
      <c r="AI433" s="3">
        <f>VLOOKUP(A433,'BalanceSheet 15-8-19'!$A$11:$CN$476,35,FALSE)</f>
        <v>0</v>
      </c>
      <c r="AJ433" s="3">
        <f>VLOOKUP(A433,'BalanceSheet 15-8-19'!$A$11:$CN$476,36,FALSE)</f>
        <v>0</v>
      </c>
      <c r="AK433" s="3">
        <f>VLOOKUP(A433,'BalanceSheet 15-8-19'!$A$11:$CN$476,37,FALSE)</f>
        <v>0</v>
      </c>
      <c r="AL433" s="3">
        <f>VLOOKUP(A433,'BalanceSheet 15-8-19'!$A$11:$CN$476,38,FALSE)</f>
        <v>0</v>
      </c>
      <c r="AM433" s="3">
        <f>VLOOKUP(A433,'BalanceSheet 15-8-19'!$A$11:$CN$476,39,FALSE)</f>
        <v>0</v>
      </c>
      <c r="AN433" s="3">
        <f>VLOOKUP(A433,'BalanceSheet 15-8-19'!$A$11:$CN$476,40,FALSE)</f>
        <v>0</v>
      </c>
      <c r="AO433" s="3">
        <f>VLOOKUP(A433,'BalanceSheet 15-8-19'!$A$11:$CN$476,41,FALSE)</f>
        <v>0</v>
      </c>
      <c r="AP433" s="3">
        <f>VLOOKUP(A433,'BalanceSheet 15-8-19'!$A$11:$CN$476,42,FALSE)</f>
        <v>0</v>
      </c>
      <c r="AQ433" s="3">
        <f>VLOOKUP(A433,'BalanceSheet 15-8-19'!$A$11:$CN$476,43,FALSE)</f>
        <v>0</v>
      </c>
      <c r="AR433" s="3">
        <f>VLOOKUP(A433,'BalanceSheet 15-8-19'!$A$11:$CN$476,44,FALSE)</f>
        <v>0</v>
      </c>
      <c r="AS433" s="3">
        <f>VLOOKUP(A433,'BalanceSheet 15-8-19'!$A$11:$CN$476,45,FALSE)</f>
        <v>0</v>
      </c>
      <c r="AT433" s="3">
        <f>VLOOKUP(A433,'BalanceSheet 15-8-19'!$A$11:$CN$476,46,FALSE)</f>
        <v>0</v>
      </c>
      <c r="AU433" s="3">
        <f>VLOOKUP(A433,'BalanceSheet 15-8-19'!$A$11:$CN$476,47,FALSE)</f>
        <v>0</v>
      </c>
      <c r="AV433" s="3">
        <f>VLOOKUP(A433,'BalanceSheet 15-8-19'!$A$11:$CN$476,48,FALSE)</f>
        <v>0</v>
      </c>
      <c r="AW433" s="3">
        <f>VLOOKUP(A433,'BalanceSheet 15-8-19'!$A$11:$CN$476,49,FALSE)</f>
        <v>0</v>
      </c>
      <c r="AX433" s="3">
        <f>VLOOKUP(A433,'BalanceSheet 15-8-19'!$A$11:$CN$476,50,FALSE)</f>
        <v>0</v>
      </c>
      <c r="AY433" s="3">
        <f>VLOOKUP(A433,'BalanceSheet 15-8-19'!$A$11:$CN$476,51,FALSE)</f>
        <v>0</v>
      </c>
      <c r="AZ433" s="3">
        <f>VLOOKUP(A433,'BalanceSheet 15-8-19'!$A$11:$CN$476,52,FALSE)</f>
        <v>0</v>
      </c>
      <c r="BA433" s="3">
        <f>VLOOKUP(A433,'BalanceSheet 15-8-19'!$A$11:$CN$476,53,FALSE)</f>
        <v>0</v>
      </c>
      <c r="BB433" s="3">
        <f>VLOOKUP(A433,'BalanceSheet 15-8-19'!$A$11:$CN$476,54,FALSE)</f>
        <v>0</v>
      </c>
      <c r="BC433" s="3">
        <f>VLOOKUP(A433,'BalanceSheet 15-8-19'!$A$11:$CN$476,55,FALSE)</f>
        <v>0</v>
      </c>
      <c r="BD433" s="3">
        <f>VLOOKUP(A433,'BalanceSheet 15-8-19'!$A$11:$CN$476,56,FALSE)</f>
        <v>0</v>
      </c>
      <c r="BE433" s="3">
        <f>VLOOKUP(A433,'BalanceSheet 15-8-19'!$A$11:$CN$476,57,FALSE)</f>
        <v>0</v>
      </c>
      <c r="BF433" s="3">
        <f>VLOOKUP(A433,'BalanceSheet 15-8-19'!$A$11:$CN$476,58,FALSE)</f>
        <v>0</v>
      </c>
      <c r="BG433" s="12">
        <f>VLOOKUP(A433,'BalanceSheet 15-8-19'!$A$11:$CN$476,59,FALSE)</f>
        <v>0</v>
      </c>
      <c r="BH433" s="3">
        <f>VLOOKUP(A433,'BalanceSheet 15-8-19'!$A$11:$CN$476,60,FALSE)</f>
        <v>0</v>
      </c>
      <c r="BI433" s="3">
        <f>VLOOKUP(A433,'BalanceSheet 15-8-19'!$A$11:$CN$476,61,FALSE)</f>
        <v>0</v>
      </c>
      <c r="BJ433" s="3">
        <f>VLOOKUP(A433,'BalanceSheet 15-8-19'!$A$11:$CN$476,62,FALSE)</f>
        <v>0</v>
      </c>
      <c r="BK433" s="3"/>
      <c r="BL433" s="3">
        <f>VLOOKUP(A433,'BalanceSheet 15-8-19'!$A$11:$CN$476,64,FALSE)</f>
        <v>0</v>
      </c>
      <c r="BM433" s="3">
        <f>VLOOKUP(A433,'BalanceSheet 15-8-19'!$A$11:$CN$476,65,FALSE)</f>
        <v>0</v>
      </c>
      <c r="BN433" s="3">
        <f>VLOOKUP(A433,'BalanceSheet 15-8-19'!$A$11:$CN$476,66,FALSE)</f>
        <v>0</v>
      </c>
      <c r="BO433" s="3">
        <f>VLOOKUP(A433,'BalanceSheet 15-8-19'!$A$11:$CN$476,67,FALSE)</f>
        <v>0</v>
      </c>
      <c r="BP433" s="3">
        <f>VLOOKUP(A433,'BalanceSheet 15-8-19'!$A$11:$CN$476,68,FALSE)</f>
        <v>0</v>
      </c>
      <c r="BQ433" s="3">
        <f>VLOOKUP(A433,'BalanceSheet 15-8-19'!$A$11:$CN$476,69,FALSE)</f>
        <v>0</v>
      </c>
      <c r="BR433" s="3">
        <f>VLOOKUP(A433,'BalanceSheet 15-8-19'!$A$11:$CN$476,70,FALSE)</f>
        <v>0</v>
      </c>
      <c r="BS433" s="3">
        <f>VLOOKUP(A433,'BalanceSheet 15-8-19'!$A$11:$CN$476,71,FALSE)</f>
        <v>0</v>
      </c>
      <c r="BT433" s="3">
        <f>VLOOKUP(A433,'BalanceSheet 15-8-19'!$A$11:$CN$476,72,FALSE)</f>
        <v>0</v>
      </c>
      <c r="BU433" s="3">
        <f>VLOOKUP(A433,'BalanceSheet 15-8-19'!$A$11:$CN$476,73,FALSE)</f>
        <v>0</v>
      </c>
      <c r="BV433" s="3">
        <f>VLOOKUP(A433,'BalanceSheet 15-8-19'!$A$11:$CN$476,74,FALSE)</f>
        <v>0</v>
      </c>
      <c r="BW433" s="3">
        <f>VLOOKUP(A433,'BalanceSheet 15-8-19'!$A$11:$CN$476,75,FALSE)</f>
        <v>0</v>
      </c>
      <c r="BX433" s="3">
        <f>VLOOKUP(A433,'BalanceSheet 15-8-19'!$A$11:$CN$476,76,FALSE)</f>
        <v>0</v>
      </c>
      <c r="BY433" s="3">
        <f>VLOOKUP(A433,'BalanceSheet 15-8-19'!$A$11:$CN$476,77,FALSE)</f>
        <v>0</v>
      </c>
      <c r="BZ433" s="3">
        <f>VLOOKUP(A433,'BalanceSheet 15-8-19'!$A$11:$CN$476,78,FALSE)</f>
        <v>0</v>
      </c>
      <c r="CA433" s="3">
        <f>VLOOKUP(A433,'BalanceSheet 15-8-19'!$A$11:$CN$476,79,FALSE)</f>
        <v>0</v>
      </c>
      <c r="CB433" s="3">
        <f>VLOOKUP(A433,'BalanceSheet 15-8-19'!$A$11:$CN$476,80,FALSE)</f>
        <v>0</v>
      </c>
      <c r="CC433" s="3">
        <f>VLOOKUP(A433,'BalanceSheet 15-8-19'!$A$11:$CN$476,81,FALSE)</f>
        <v>0</v>
      </c>
      <c r="CD433" s="3">
        <f>VLOOKUP(A433,'BalanceSheet 15-8-19'!$A$11:$CN$476,82,FALSE)</f>
        <v>0</v>
      </c>
      <c r="CE433" s="3">
        <f>VLOOKUP(A433,'BalanceSheet 15-8-19'!$A$11:$CN$476,83,FALSE)</f>
        <v>0</v>
      </c>
      <c r="CF433" s="3">
        <f>VLOOKUP(A433,'BalanceSheet 15-8-19'!$A$11:$CN$476,84,FALSE)</f>
        <v>0</v>
      </c>
      <c r="CG433" s="3">
        <f>VLOOKUP(A433,'BalanceSheet 15-8-19'!$A$11:$CN$476,85,FALSE)</f>
        <v>0</v>
      </c>
      <c r="CH433" s="3">
        <f>VLOOKUP(A433,'BalanceSheet 15-8-19'!$A$11:$CN$476,86,FALSE)</f>
        <v>0</v>
      </c>
      <c r="CI433" s="3">
        <f>VLOOKUP(A433,'BalanceSheet 15-8-19'!$A$11:$CN$476,87,FALSE)</f>
        <v>0</v>
      </c>
      <c r="CJ433" s="3">
        <f>VLOOKUP(A433,'BalanceSheet 15-8-19'!$A$11:$CN$476,88,FALSE)</f>
        <v>0</v>
      </c>
      <c r="CK433" s="3">
        <f>VLOOKUP(A433,'BalanceSheet 15-8-19'!$A$11:$CN$476,89,FALSE)</f>
        <v>0</v>
      </c>
      <c r="CL433" s="3">
        <f>VLOOKUP(A433,'BalanceSheet 15-8-19'!$A$11:$CN$476,90,FALSE)</f>
        <v>0</v>
      </c>
      <c r="CM433" s="3">
        <f>VLOOKUP(A433,'BalanceSheet 15-8-19'!$A$11:$CN$476,91,FALSE)</f>
        <v>0</v>
      </c>
      <c r="CN433" s="3">
        <f>VLOOKUP(A433,'BalanceSheet 15-8-19'!$A$11:$CS$476,92,FALSE)</f>
        <v>0</v>
      </c>
      <c r="CO433" s="3">
        <f>VLOOKUP(A433,'BalanceSheet 15-8-19'!$A$11:$CS$476,93,FALSE)</f>
        <v>0</v>
      </c>
      <c r="CP433" s="3">
        <f>VLOOKUP(A433,'BalanceSheet 15-8-19'!$A$11:$CS$476,94,FALSE)</f>
        <v>0</v>
      </c>
      <c r="CQ433" s="3">
        <f>VLOOKUP(A433,'BalanceSheet 15-8-19'!$A$11:$CS$476,95,FALSE)</f>
        <v>0</v>
      </c>
      <c r="CR433" s="3">
        <f>VLOOKUP(A433,'BalanceSheet 15-8-19'!$A$11:$CS$476,96,FALSE)</f>
        <v>0</v>
      </c>
      <c r="CS433" s="3">
        <f t="shared" si="42"/>
        <v>0</v>
      </c>
      <c r="CU433" s="19">
        <f>CS433-('BalanceSheet 15-8-19'!CS433-'BalanceSheet 15-8-19'!CV433-'BalanceSheet 15-8-19'!CW433)</f>
        <v>0</v>
      </c>
      <c r="CW433" s="132">
        <f t="shared" si="43"/>
        <v>0</v>
      </c>
      <c r="CZ433" s="148"/>
      <c r="DB433" s="162">
        <f>SUM(DB429:DB432)</f>
        <v>0</v>
      </c>
      <c r="DC433" s="44"/>
    </row>
    <row r="434" spans="1:107" x14ac:dyDescent="0.2">
      <c r="A434" s="12" t="str">
        <f>'BalanceSheet 15-8-19'!A434</f>
        <v>600-110 - Bank Loan (JPY)_RFI</v>
      </c>
      <c r="B434" s="3">
        <f>VLOOKUP(A434,'BalanceSheet 15-8-19'!$A$11:$CN$476,2,FALSE)</f>
        <v>0</v>
      </c>
      <c r="C434" s="3">
        <f>VLOOKUP(A434,'BalanceSheet 15-8-19'!$A$11:$CN$476,3,FALSE)</f>
        <v>0</v>
      </c>
      <c r="D434" s="3">
        <f>VLOOKUP(A434,'BalanceSheet 15-8-19'!$A$11:$CN$476,4,FALSE)</f>
        <v>0</v>
      </c>
      <c r="E434" s="3">
        <f>VLOOKUP(A434,'BalanceSheet 15-8-19'!$A$11:$CN$476,5,FALSE)</f>
        <v>0</v>
      </c>
      <c r="F434" s="3">
        <f>VLOOKUP(A434,'BalanceSheet 15-8-19'!$A$11:$CN$476,6,FALSE)</f>
        <v>0</v>
      </c>
      <c r="G434" s="3">
        <f>VLOOKUP(A434,'BalanceSheet 15-8-19'!$A$11:$CN$476,7,FALSE)</f>
        <v>0</v>
      </c>
      <c r="H434" s="3">
        <f>VLOOKUP(A434,'BalanceSheet 15-8-19'!$A$11:$CN$476,8,FALSE)</f>
        <v>0</v>
      </c>
      <c r="I434" s="3">
        <f>VLOOKUP(A434,'BalanceSheet 15-8-19'!$A$11:$CN$476,9,FALSE)</f>
        <v>0</v>
      </c>
      <c r="J434" s="3"/>
      <c r="K434" s="3">
        <f>VLOOKUP(A434,'BalanceSheet 15-8-19'!$A$11:$CN$476,11,FALSE)</f>
        <v>0</v>
      </c>
      <c r="L434" s="3">
        <f>VLOOKUP(A434,'BalanceSheet 15-8-19'!$A$11:$CN$476,12,FALSE)</f>
        <v>0</v>
      </c>
      <c r="M434" s="3">
        <f>VLOOKUP(A434,'BalanceSheet 15-8-19'!$A$11:$CN$476,13,FALSE)</f>
        <v>0</v>
      </c>
      <c r="N434" s="3">
        <f>VLOOKUP(A434,'BalanceSheet 15-8-19'!$A$11:$CN$476,14,FALSE)</f>
        <v>0</v>
      </c>
      <c r="O434" s="3">
        <f>VLOOKUP(A434,'BalanceSheet 15-8-19'!$A$11:$CN$476,15,FALSE)</f>
        <v>0</v>
      </c>
      <c r="P434" s="3">
        <f>VLOOKUP(A434,'BalanceSheet 15-8-19'!$A$11:$CN$476,16,FALSE)</f>
        <v>0</v>
      </c>
      <c r="Q434" s="3">
        <f>VLOOKUP(A434,'BalanceSheet 15-8-19'!$A$11:$CN$476,17,FALSE)</f>
        <v>0</v>
      </c>
      <c r="R434" s="3">
        <f>VLOOKUP(A434,'BalanceSheet 15-8-19'!$A$11:$CN$476,18,FALSE)</f>
        <v>0</v>
      </c>
      <c r="S434" s="3">
        <f>VLOOKUP(A434,'BalanceSheet 15-8-19'!$A$11:$CN$476,19,FALSE)</f>
        <v>0</v>
      </c>
      <c r="T434" s="3">
        <f>VLOOKUP(A434,'BalanceSheet 15-8-19'!$A$11:$CN$476,20,FALSE)</f>
        <v>0</v>
      </c>
      <c r="U434" s="3">
        <f>VLOOKUP(A434,'BalanceSheet 15-8-19'!$A$11:$CN$476,21,FALSE)</f>
        <v>0</v>
      </c>
      <c r="V434" s="3">
        <f>VLOOKUP(A434,'BalanceSheet 15-8-19'!$A$11:$CN$476,22,FALSE)</f>
        <v>0</v>
      </c>
      <c r="W434" s="3">
        <f>VLOOKUP(A434,'BalanceSheet 15-8-19'!$A$11:$CN$476,23,FALSE)</f>
        <v>0</v>
      </c>
      <c r="X434" s="3">
        <f>VLOOKUP(A434,'BalanceSheet 15-8-19'!$A$11:$CN$476,24,FALSE)</f>
        <v>0</v>
      </c>
      <c r="Y434" s="3">
        <f>VLOOKUP(A434,'BalanceSheet 15-8-19'!$A$11:$CN$476,25,FALSE)</f>
        <v>0</v>
      </c>
      <c r="Z434" s="3">
        <f>VLOOKUP(A434,'BalanceSheet 15-8-19'!$A$11:$CN$476,26,FALSE)</f>
        <v>0</v>
      </c>
      <c r="AA434" s="3">
        <f>VLOOKUP(A434,'BalanceSheet 15-8-19'!$A$11:$CN$476,27,FALSE)</f>
        <v>0</v>
      </c>
      <c r="AB434" s="3">
        <f>VLOOKUP(A434,'BalanceSheet 15-8-19'!$A$11:$CN$476,28,FALSE)</f>
        <v>0</v>
      </c>
      <c r="AC434" s="3">
        <f>VLOOKUP(A434,'BalanceSheet 15-8-19'!$A$11:$CN$476,29,FALSE)</f>
        <v>0</v>
      </c>
      <c r="AD434" s="3">
        <f>VLOOKUP(A434,'BalanceSheet 15-8-19'!$A$11:$CN$476,30,FALSE)</f>
        <v>0</v>
      </c>
      <c r="AE434" s="3">
        <f>VLOOKUP(A434,'BalanceSheet 15-8-19'!$A$11:$CN$476,31,FALSE)</f>
        <v>0</v>
      </c>
      <c r="AF434" s="3">
        <f>VLOOKUP(A434,'BalanceSheet 15-8-19'!$A$11:$CN$476,32,FALSE)</f>
        <v>0</v>
      </c>
      <c r="AG434" s="3">
        <f>VLOOKUP(A434,'BalanceSheet 15-8-19'!$A$11:$CN$476,33,FALSE)</f>
        <v>0</v>
      </c>
      <c r="AH434" s="3">
        <f>VLOOKUP(A434,'BalanceSheet 15-8-19'!$A$11:$CN$476,34,FALSE)</f>
        <v>0</v>
      </c>
      <c r="AI434" s="3">
        <f>VLOOKUP(A434,'BalanceSheet 15-8-19'!$A$11:$CN$476,35,FALSE)</f>
        <v>0</v>
      </c>
      <c r="AJ434" s="3">
        <f>VLOOKUP(A434,'BalanceSheet 15-8-19'!$A$11:$CN$476,36,FALSE)</f>
        <v>0</v>
      </c>
      <c r="AK434" s="3">
        <f>VLOOKUP(A434,'BalanceSheet 15-8-19'!$A$11:$CN$476,37,FALSE)</f>
        <v>0</v>
      </c>
      <c r="AL434" s="3">
        <f>VLOOKUP(A434,'BalanceSheet 15-8-19'!$A$11:$CN$476,38,FALSE)</f>
        <v>0</v>
      </c>
      <c r="AM434" s="3">
        <f>VLOOKUP(A434,'BalanceSheet 15-8-19'!$A$11:$CN$476,39,FALSE)</f>
        <v>0</v>
      </c>
      <c r="AN434" s="3">
        <f>VLOOKUP(A434,'BalanceSheet 15-8-19'!$A$11:$CN$476,40,FALSE)</f>
        <v>0</v>
      </c>
      <c r="AO434" s="3">
        <f>VLOOKUP(A434,'BalanceSheet 15-8-19'!$A$11:$CN$476,41,FALSE)</f>
        <v>0</v>
      </c>
      <c r="AP434" s="3">
        <f>VLOOKUP(A434,'BalanceSheet 15-8-19'!$A$11:$CN$476,42,FALSE)</f>
        <v>0</v>
      </c>
      <c r="AQ434" s="3">
        <f>VLOOKUP(A434,'BalanceSheet 15-8-19'!$A$11:$CN$476,43,FALSE)</f>
        <v>0</v>
      </c>
      <c r="AR434" s="3">
        <f>VLOOKUP(A434,'BalanceSheet 15-8-19'!$A$11:$CN$476,44,FALSE)</f>
        <v>0</v>
      </c>
      <c r="AS434" s="3">
        <f>VLOOKUP(A434,'BalanceSheet 15-8-19'!$A$11:$CN$476,45,FALSE)</f>
        <v>0</v>
      </c>
      <c r="AT434" s="3">
        <f>VLOOKUP(A434,'BalanceSheet 15-8-19'!$A$11:$CN$476,46,FALSE)</f>
        <v>0</v>
      </c>
      <c r="AU434" s="3">
        <f>VLOOKUP(A434,'BalanceSheet 15-8-19'!$A$11:$CN$476,47,FALSE)</f>
        <v>0</v>
      </c>
      <c r="AV434" s="3">
        <f>VLOOKUP(A434,'BalanceSheet 15-8-19'!$A$11:$CN$476,48,FALSE)</f>
        <v>0</v>
      </c>
      <c r="AW434" s="3">
        <f>VLOOKUP(A434,'BalanceSheet 15-8-19'!$A$11:$CN$476,49,FALSE)</f>
        <v>0</v>
      </c>
      <c r="AX434" s="3">
        <f>VLOOKUP(A434,'BalanceSheet 15-8-19'!$A$11:$CN$476,50,FALSE)</f>
        <v>0</v>
      </c>
      <c r="AY434" s="3">
        <f>VLOOKUP(A434,'BalanceSheet 15-8-19'!$A$11:$CN$476,51,FALSE)</f>
        <v>0</v>
      </c>
      <c r="AZ434" s="3">
        <f>VLOOKUP(A434,'BalanceSheet 15-8-19'!$A$11:$CN$476,52,FALSE)</f>
        <v>0</v>
      </c>
      <c r="BA434" s="3">
        <f>VLOOKUP(A434,'BalanceSheet 15-8-19'!$A$11:$CN$476,53,FALSE)</f>
        <v>0</v>
      </c>
      <c r="BB434" s="3">
        <f>VLOOKUP(A434,'BalanceSheet 15-8-19'!$A$11:$CN$476,54,FALSE)</f>
        <v>0</v>
      </c>
      <c r="BC434" s="3">
        <f>VLOOKUP(A434,'BalanceSheet 15-8-19'!$A$11:$CN$476,55,FALSE)</f>
        <v>0</v>
      </c>
      <c r="BD434" s="3">
        <f>VLOOKUP(A434,'BalanceSheet 15-8-19'!$A$11:$CN$476,56,FALSE)</f>
        <v>0</v>
      </c>
      <c r="BE434" s="3">
        <f>VLOOKUP(A434,'BalanceSheet 15-8-19'!$A$11:$CN$476,57,FALSE)</f>
        <v>0</v>
      </c>
      <c r="BF434" s="3">
        <f>VLOOKUP(A434,'BalanceSheet 15-8-19'!$A$11:$CN$476,58,FALSE)</f>
        <v>0</v>
      </c>
      <c r="BG434" s="12">
        <f>VLOOKUP(A434,'BalanceSheet 15-8-19'!$A$11:$CN$476,59,FALSE)</f>
        <v>0</v>
      </c>
      <c r="BH434" s="3">
        <f>VLOOKUP(A434,'BalanceSheet 15-8-19'!$A$11:$CN$476,60,FALSE)</f>
        <v>0</v>
      </c>
      <c r="BI434" s="3">
        <f>VLOOKUP(A434,'BalanceSheet 15-8-19'!$A$11:$CN$476,61,FALSE)</f>
        <v>0</v>
      </c>
      <c r="BJ434" s="3">
        <f>VLOOKUP(A434,'BalanceSheet 15-8-19'!$A$11:$CN$476,62,FALSE)</f>
        <v>0</v>
      </c>
      <c r="BK434" s="3"/>
      <c r="BL434" s="3">
        <f>VLOOKUP(A434,'BalanceSheet 15-8-19'!$A$11:$CN$476,64,FALSE)</f>
        <v>0</v>
      </c>
      <c r="BM434" s="3">
        <f>VLOOKUP(A434,'BalanceSheet 15-8-19'!$A$11:$CN$476,65,FALSE)</f>
        <v>0</v>
      </c>
      <c r="BN434" s="3">
        <f>VLOOKUP(A434,'BalanceSheet 15-8-19'!$A$11:$CN$476,66,FALSE)</f>
        <v>0</v>
      </c>
      <c r="BO434" s="3">
        <f>VLOOKUP(A434,'BalanceSheet 15-8-19'!$A$11:$CN$476,67,FALSE)</f>
        <v>0</v>
      </c>
      <c r="BP434" s="3">
        <f>VLOOKUP(A434,'BalanceSheet 15-8-19'!$A$11:$CN$476,68,FALSE)</f>
        <v>0</v>
      </c>
      <c r="BQ434" s="3">
        <f>VLOOKUP(A434,'BalanceSheet 15-8-19'!$A$11:$CN$476,69,FALSE)</f>
        <v>0</v>
      </c>
      <c r="BR434" s="3">
        <f>VLOOKUP(A434,'BalanceSheet 15-8-19'!$A$11:$CN$476,70,FALSE)</f>
        <v>0</v>
      </c>
      <c r="BS434" s="3">
        <f>VLOOKUP(A434,'BalanceSheet 15-8-19'!$A$11:$CN$476,71,FALSE)</f>
        <v>0</v>
      </c>
      <c r="BT434" s="3">
        <f>VLOOKUP(A434,'BalanceSheet 15-8-19'!$A$11:$CN$476,72,FALSE)</f>
        <v>0</v>
      </c>
      <c r="BU434" s="3">
        <f>VLOOKUP(A434,'BalanceSheet 15-8-19'!$A$11:$CN$476,73,FALSE)</f>
        <v>0</v>
      </c>
      <c r="BV434" s="3">
        <f>VLOOKUP(A434,'BalanceSheet 15-8-19'!$A$11:$CN$476,74,FALSE)</f>
        <v>0</v>
      </c>
      <c r="BW434" s="3">
        <f>VLOOKUP(A434,'BalanceSheet 15-8-19'!$A$11:$CN$476,75,FALSE)</f>
        <v>0</v>
      </c>
      <c r="BX434" s="3">
        <f>VLOOKUP(A434,'BalanceSheet 15-8-19'!$A$11:$CN$476,76,FALSE)</f>
        <v>0</v>
      </c>
      <c r="BY434" s="3">
        <f>VLOOKUP(A434,'BalanceSheet 15-8-19'!$A$11:$CN$476,77,FALSE)</f>
        <v>0</v>
      </c>
      <c r="BZ434" s="3">
        <f>VLOOKUP(A434,'BalanceSheet 15-8-19'!$A$11:$CN$476,78,FALSE)</f>
        <v>0</v>
      </c>
      <c r="CA434" s="3">
        <f>VLOOKUP(A434,'BalanceSheet 15-8-19'!$A$11:$CN$476,79,FALSE)</f>
        <v>0</v>
      </c>
      <c r="CB434" s="3">
        <f>VLOOKUP(A434,'BalanceSheet 15-8-19'!$A$11:$CN$476,80,FALSE)</f>
        <v>0</v>
      </c>
      <c r="CC434" s="3">
        <f>VLOOKUP(A434,'BalanceSheet 15-8-19'!$A$11:$CN$476,81,FALSE)</f>
        <v>0</v>
      </c>
      <c r="CD434" s="3">
        <f>VLOOKUP(A434,'BalanceSheet 15-8-19'!$A$11:$CN$476,82,FALSE)</f>
        <v>0</v>
      </c>
      <c r="CE434" s="3">
        <f>VLOOKUP(A434,'BalanceSheet 15-8-19'!$A$11:$CN$476,83,FALSE)</f>
        <v>0</v>
      </c>
      <c r="CF434" s="3">
        <f>VLOOKUP(A434,'BalanceSheet 15-8-19'!$A$11:$CN$476,84,FALSE)</f>
        <v>0</v>
      </c>
      <c r="CG434" s="3">
        <f>VLOOKUP(A434,'BalanceSheet 15-8-19'!$A$11:$CN$476,85,FALSE)</f>
        <v>0</v>
      </c>
      <c r="CH434" s="3">
        <f>VLOOKUP(A434,'BalanceSheet 15-8-19'!$A$11:$CN$476,86,FALSE)</f>
        <v>0</v>
      </c>
      <c r="CI434" s="3">
        <f>VLOOKUP(A434,'BalanceSheet 15-8-19'!$A$11:$CN$476,87,FALSE)</f>
        <v>0</v>
      </c>
      <c r="CJ434" s="3">
        <f>VLOOKUP(A434,'BalanceSheet 15-8-19'!$A$11:$CN$476,88,FALSE)</f>
        <v>0</v>
      </c>
      <c r="CK434" s="3">
        <f>VLOOKUP(A434,'BalanceSheet 15-8-19'!$A$11:$CN$476,89,FALSE)</f>
        <v>0</v>
      </c>
      <c r="CL434" s="3">
        <f>VLOOKUP(A434,'BalanceSheet 15-8-19'!$A$11:$CN$476,90,FALSE)</f>
        <v>0</v>
      </c>
      <c r="CM434" s="3">
        <f>VLOOKUP(A434,'BalanceSheet 15-8-19'!$A$11:$CN$476,91,FALSE)</f>
        <v>0</v>
      </c>
      <c r="CN434" s="3">
        <f>VLOOKUP(A434,'BalanceSheet 15-8-19'!$A$11:$CS$476,92,FALSE)</f>
        <v>0</v>
      </c>
      <c r="CO434" s="3">
        <f>VLOOKUP(A434,'BalanceSheet 15-8-19'!$A$11:$CS$476,93,FALSE)</f>
        <v>0</v>
      </c>
      <c r="CP434" s="3">
        <f>VLOOKUP(A434,'BalanceSheet 15-8-19'!$A$11:$CS$476,94,FALSE)</f>
        <v>0</v>
      </c>
      <c r="CQ434" s="3">
        <f>VLOOKUP(A434,'BalanceSheet 15-8-19'!$A$11:$CS$476,95,FALSE)</f>
        <v>0</v>
      </c>
      <c r="CR434" s="3">
        <f>VLOOKUP(A434,'BalanceSheet 15-8-19'!$A$11:$CS$476,96,FALSE)</f>
        <v>0</v>
      </c>
      <c r="CS434" s="3">
        <f t="shared" ref="CS434" si="49">SUM(B434:CR434)</f>
        <v>0</v>
      </c>
      <c r="CU434" s="19">
        <f>CS434-('BalanceSheet 15-8-19'!CS434-'BalanceSheet 15-8-19'!CV434-'BalanceSheet 15-8-19'!CW434)</f>
        <v>0</v>
      </c>
      <c r="CW434" s="132">
        <f t="shared" si="43"/>
        <v>0</v>
      </c>
      <c r="CZ434" s="148">
        <f>HLOOKUP(A434,CJE!$I$5:$TV$2054,2050, FALSE)</f>
        <v>0</v>
      </c>
      <c r="DB434" s="148">
        <f t="shared" si="40"/>
        <v>0</v>
      </c>
    </row>
    <row r="435" spans="1:107" x14ac:dyDescent="0.2">
      <c r="A435" s="12" t="str">
        <f>'BalanceSheet 15-8-19'!A435</f>
        <v>VAT on Sales BD</v>
      </c>
      <c r="B435" s="10">
        <f>VLOOKUP(A435,'BalanceSheet 15-8-19'!$A$11:$CN$476,2,FALSE)</f>
        <v>0</v>
      </c>
      <c r="C435" s="10">
        <f>VLOOKUP(A435,'BalanceSheet 15-8-19'!$A$11:$CN$476,3,FALSE)</f>
        <v>0</v>
      </c>
      <c r="D435" s="10">
        <f>VLOOKUP(A435,'BalanceSheet 15-8-19'!$A$11:$CN$476,4,FALSE)</f>
        <v>0</v>
      </c>
      <c r="E435" s="10">
        <f>VLOOKUP(A435,'BalanceSheet 15-8-19'!$A$11:$CN$476,5,FALSE)</f>
        <v>0</v>
      </c>
      <c r="F435" s="10">
        <f>VLOOKUP(A435,'BalanceSheet 15-8-19'!$A$11:$CN$476,6,FALSE)</f>
        <v>24.24081</v>
      </c>
      <c r="G435" s="10">
        <f>VLOOKUP(A435,'BalanceSheet 15-8-19'!$A$11:$CN$476,7,FALSE)</f>
        <v>24.24081</v>
      </c>
      <c r="H435" s="10">
        <f>VLOOKUP(A435,'BalanceSheet 15-8-19'!$A$11:$CN$476,8,FALSE)</f>
        <v>24.24081</v>
      </c>
      <c r="I435" s="10">
        <f>VLOOKUP(A435,'BalanceSheet 15-8-19'!$A$11:$CN$476,9,FALSE)</f>
        <v>24.24081</v>
      </c>
      <c r="J435" s="10"/>
      <c r="K435" s="10">
        <f>VLOOKUP(A435,'BalanceSheet 15-8-19'!$A$11:$CN$476,11,FALSE)</f>
        <v>24.24081</v>
      </c>
      <c r="L435" s="10">
        <f>VLOOKUP(A435,'BalanceSheet 15-8-19'!$A$11:$CN$476,12,FALSE)</f>
        <v>24.24081</v>
      </c>
      <c r="M435" s="10">
        <f>VLOOKUP(A435,'BalanceSheet 15-8-19'!$A$11:$CN$476,13,FALSE)</f>
        <v>24.24081</v>
      </c>
      <c r="N435" s="10">
        <f>VLOOKUP(A435,'BalanceSheet 15-8-19'!$A$11:$CN$476,14,FALSE)</f>
        <v>24.24081</v>
      </c>
      <c r="O435" s="10">
        <f>VLOOKUP(A435,'BalanceSheet 15-8-19'!$A$11:$CN$476,15,FALSE)</f>
        <v>24.24081</v>
      </c>
      <c r="P435" s="10">
        <f>VLOOKUP(A435,'BalanceSheet 15-8-19'!$A$11:$CN$476,16,FALSE)</f>
        <v>24.24081</v>
      </c>
      <c r="Q435" s="10">
        <f>VLOOKUP(A435,'BalanceSheet 15-8-19'!$A$11:$CN$476,17,FALSE)</f>
        <v>24.24081</v>
      </c>
      <c r="R435" s="10">
        <f>VLOOKUP(A435,'BalanceSheet 15-8-19'!$A$11:$CN$476,18,FALSE)</f>
        <v>24.24081</v>
      </c>
      <c r="S435" s="10">
        <f>VLOOKUP(A435,'BalanceSheet 15-8-19'!$A$11:$CN$476,19,FALSE)</f>
        <v>24.24081</v>
      </c>
      <c r="T435" s="10">
        <f>VLOOKUP(A435,'BalanceSheet 15-8-19'!$A$11:$CN$476,20,FALSE)</f>
        <v>24.24081</v>
      </c>
      <c r="U435" s="10">
        <f>VLOOKUP(A435,'BalanceSheet 15-8-19'!$A$11:$CN$476,21,FALSE)</f>
        <v>24.24081</v>
      </c>
      <c r="V435" s="10">
        <f>VLOOKUP(A435,'BalanceSheet 15-8-19'!$A$11:$CN$476,22,FALSE)</f>
        <v>24.24081</v>
      </c>
      <c r="W435" s="10">
        <f>VLOOKUP(A435,'BalanceSheet 15-8-19'!$A$11:$CN$476,23,FALSE)</f>
        <v>24.24081</v>
      </c>
      <c r="X435" s="10">
        <f>VLOOKUP(A435,'BalanceSheet 15-8-19'!$A$11:$CN$476,24,FALSE)</f>
        <v>24.24081</v>
      </c>
      <c r="Y435" s="10">
        <f>VLOOKUP(A435,'BalanceSheet 15-8-19'!$A$11:$CN$476,25,FALSE)</f>
        <v>24.24081</v>
      </c>
      <c r="Z435" s="10">
        <f>VLOOKUP(A435,'BalanceSheet 15-8-19'!$A$11:$CN$476,26,FALSE)</f>
        <v>24.24081</v>
      </c>
      <c r="AA435" s="10">
        <f>VLOOKUP(A435,'BalanceSheet 15-8-19'!$A$11:$CN$476,27,FALSE)</f>
        <v>24.24081</v>
      </c>
      <c r="AB435" s="10">
        <f>VLOOKUP(A435,'BalanceSheet 15-8-19'!$A$11:$CN$476,28,FALSE)</f>
        <v>24.24081</v>
      </c>
      <c r="AC435" s="10">
        <f>VLOOKUP(A435,'BalanceSheet 15-8-19'!$A$11:$CN$476,29,FALSE)</f>
        <v>24.24081</v>
      </c>
      <c r="AD435" s="10">
        <f>VLOOKUP(A435,'BalanceSheet 15-8-19'!$A$11:$CN$476,30,FALSE)</f>
        <v>24.24081</v>
      </c>
      <c r="AE435" s="10">
        <f>VLOOKUP(A435,'BalanceSheet 15-8-19'!$A$11:$CN$476,31,FALSE)</f>
        <v>24.24081</v>
      </c>
      <c r="AF435" s="10">
        <f>VLOOKUP(A435,'BalanceSheet 15-8-19'!$A$11:$CN$476,32,FALSE)</f>
        <v>24.24081</v>
      </c>
      <c r="AG435" s="10">
        <f>VLOOKUP(A435,'BalanceSheet 15-8-19'!$A$11:$CN$476,33,FALSE)</f>
        <v>24.24081</v>
      </c>
      <c r="AH435" s="10">
        <f>VLOOKUP(A435,'BalanceSheet 15-8-19'!$A$11:$CN$476,34,FALSE)</f>
        <v>24.24081</v>
      </c>
      <c r="AI435" s="10">
        <f>VLOOKUP(A435,'BalanceSheet 15-8-19'!$A$11:$CN$476,35,FALSE)</f>
        <v>24.24081</v>
      </c>
      <c r="AJ435" s="10">
        <f>VLOOKUP(A435,'BalanceSheet 15-8-19'!$A$11:$CN$476,36,FALSE)</f>
        <v>24.24081</v>
      </c>
      <c r="AK435" s="10">
        <f>VLOOKUP(A435,'BalanceSheet 15-8-19'!$A$11:$CN$476,37,FALSE)</f>
        <v>24.24081</v>
      </c>
      <c r="AL435" s="10">
        <f>VLOOKUP(A435,'BalanceSheet 15-8-19'!$A$11:$CN$476,38,FALSE)</f>
        <v>24.24081</v>
      </c>
      <c r="AM435" s="10">
        <f>VLOOKUP(A435,'BalanceSheet 15-8-19'!$A$11:$CN$476,39,FALSE)</f>
        <v>24.24081</v>
      </c>
      <c r="AN435" s="10">
        <f>VLOOKUP(A435,'BalanceSheet 15-8-19'!$A$11:$CN$476,40,FALSE)</f>
        <v>24.24081</v>
      </c>
      <c r="AO435" s="10">
        <f>VLOOKUP(A435,'BalanceSheet 15-8-19'!$A$11:$CN$476,41,FALSE)</f>
        <v>24.24081</v>
      </c>
      <c r="AP435" s="10">
        <f>VLOOKUP(A435,'BalanceSheet 15-8-19'!$A$11:$CN$476,42,FALSE)</f>
        <v>24.24081</v>
      </c>
      <c r="AQ435" s="10">
        <f>VLOOKUP(A435,'BalanceSheet 15-8-19'!$A$11:$CN$476,43,FALSE)</f>
        <v>24.24081</v>
      </c>
      <c r="AR435" s="10">
        <f>VLOOKUP(A435,'BalanceSheet 15-8-19'!$A$11:$CN$476,44,FALSE)</f>
        <v>24.24081</v>
      </c>
      <c r="AS435" s="10">
        <f>VLOOKUP(A435,'BalanceSheet 15-8-19'!$A$11:$CN$476,45,FALSE)</f>
        <v>24.24081</v>
      </c>
      <c r="AT435" s="10">
        <f>VLOOKUP(A435,'BalanceSheet 15-8-19'!$A$11:$CN$476,46,FALSE)</f>
        <v>24.24081</v>
      </c>
      <c r="AU435" s="10">
        <f>VLOOKUP(A435,'BalanceSheet 15-8-19'!$A$11:$CN$476,47,FALSE)</f>
        <v>24.24081</v>
      </c>
      <c r="AV435" s="10">
        <f>VLOOKUP(A435,'BalanceSheet 15-8-19'!$A$11:$CN$476,48,FALSE)</f>
        <v>24.24081</v>
      </c>
      <c r="AW435" s="10">
        <f>VLOOKUP(A435,'BalanceSheet 15-8-19'!$A$11:$CN$476,49,FALSE)</f>
        <v>24.24081</v>
      </c>
      <c r="AX435" s="10">
        <f>VLOOKUP(A435,'BalanceSheet 15-8-19'!$A$11:$CN$476,50,FALSE)</f>
        <v>24.24081</v>
      </c>
      <c r="AY435" s="10">
        <f>VLOOKUP(A435,'BalanceSheet 15-8-19'!$A$11:$CN$476,51,FALSE)</f>
        <v>24.24081</v>
      </c>
      <c r="AZ435" s="10">
        <f>VLOOKUP(A435,'BalanceSheet 15-8-19'!$A$11:$CN$476,52,FALSE)</f>
        <v>24.24081</v>
      </c>
      <c r="BA435" s="10">
        <f>VLOOKUP(A435,'BalanceSheet 15-8-19'!$A$11:$CN$476,53,FALSE)</f>
        <v>24.24081</v>
      </c>
      <c r="BB435" s="10">
        <f>VLOOKUP(A435,'BalanceSheet 15-8-19'!$A$11:$CN$476,54,FALSE)</f>
        <v>24.24081</v>
      </c>
      <c r="BC435" s="10">
        <f>VLOOKUP(A435,'BalanceSheet 15-8-19'!$A$11:$CN$476,55,FALSE)</f>
        <v>24.24081</v>
      </c>
      <c r="BD435" s="10">
        <f>VLOOKUP(A435,'BalanceSheet 15-8-19'!$A$11:$CN$476,56,FALSE)</f>
        <v>24.24081</v>
      </c>
      <c r="BE435" s="10">
        <f>VLOOKUP(A435,'BalanceSheet 15-8-19'!$A$11:$CN$476,57,FALSE)</f>
        <v>24.24081</v>
      </c>
      <c r="BF435" s="10">
        <f>VLOOKUP(A435,'BalanceSheet 15-8-19'!$A$11:$CN$476,58,FALSE)</f>
        <v>24.24081</v>
      </c>
      <c r="BG435" s="11">
        <f>VLOOKUP(A435,'BalanceSheet 15-8-19'!$A$11:$CN$476,59,FALSE)</f>
        <v>24.24081</v>
      </c>
      <c r="BH435" s="10">
        <f>VLOOKUP(A435,'BalanceSheet 15-8-19'!$A$11:$CN$476,60,FALSE)</f>
        <v>24.24081</v>
      </c>
      <c r="BI435" s="10">
        <f>VLOOKUP(A435,'BalanceSheet 15-8-19'!$A$11:$CN$476,61,FALSE)</f>
        <v>24.24081</v>
      </c>
      <c r="BJ435" s="10">
        <f>VLOOKUP(A435,'BalanceSheet 15-8-19'!$A$11:$CN$476,62,FALSE)</f>
        <v>24.24081</v>
      </c>
      <c r="BK435" s="10"/>
      <c r="BL435" s="10">
        <f>VLOOKUP(A435,'BalanceSheet 15-8-19'!$A$11:$CN$476,64,FALSE)</f>
        <v>24.24081</v>
      </c>
      <c r="BM435" s="10">
        <f>VLOOKUP(A435,'BalanceSheet 15-8-19'!$A$11:$CN$476,65,FALSE)</f>
        <v>24.24081</v>
      </c>
      <c r="BN435" s="10">
        <f>VLOOKUP(A435,'BalanceSheet 15-8-19'!$A$11:$CN$476,66,FALSE)</f>
        <v>24.24081</v>
      </c>
      <c r="BO435" s="10">
        <f>VLOOKUP(A435,'BalanceSheet 15-8-19'!$A$11:$CN$476,67,FALSE)</f>
        <v>24.24081</v>
      </c>
      <c r="BP435" s="10">
        <f>VLOOKUP(A435,'BalanceSheet 15-8-19'!$A$11:$CN$476,68,FALSE)</f>
        <v>24.24081</v>
      </c>
      <c r="BQ435" s="10">
        <f>VLOOKUP(A435,'BalanceSheet 15-8-19'!$A$11:$CN$476,69,FALSE)</f>
        <v>24.24081</v>
      </c>
      <c r="BR435" s="10">
        <f>VLOOKUP(A435,'BalanceSheet 15-8-19'!$A$11:$CN$476,70,FALSE)</f>
        <v>24.24081</v>
      </c>
      <c r="BS435" s="10">
        <f>VLOOKUP(A435,'BalanceSheet 15-8-19'!$A$11:$CN$476,71,FALSE)</f>
        <v>24.24081</v>
      </c>
      <c r="BT435" s="10">
        <f>VLOOKUP(A435,'BalanceSheet 15-8-19'!$A$11:$CN$476,72,FALSE)</f>
        <v>24.24081</v>
      </c>
      <c r="BU435" s="10">
        <f>VLOOKUP(A435,'BalanceSheet 15-8-19'!$A$11:$CN$476,73,FALSE)</f>
        <v>24.24081</v>
      </c>
      <c r="BV435" s="10">
        <f>VLOOKUP(A435,'BalanceSheet 15-8-19'!$A$11:$CN$476,74,FALSE)</f>
        <v>24.24081</v>
      </c>
      <c r="BW435" s="10">
        <f>VLOOKUP(A435,'BalanceSheet 15-8-19'!$A$11:$CN$476,75,FALSE)</f>
        <v>24.24081</v>
      </c>
      <c r="BX435" s="10">
        <f>VLOOKUP(A435,'BalanceSheet 15-8-19'!$A$11:$CN$476,76,FALSE)</f>
        <v>24.24081</v>
      </c>
      <c r="BY435" s="10">
        <f>VLOOKUP(A435,'BalanceSheet 15-8-19'!$A$11:$CN$476,77,FALSE)</f>
        <v>24.24081</v>
      </c>
      <c r="BZ435" s="10">
        <f>VLOOKUP(A435,'BalanceSheet 15-8-19'!$A$11:$CN$476,78,FALSE)</f>
        <v>24.24081</v>
      </c>
      <c r="CA435" s="10">
        <f>VLOOKUP(A435,'BalanceSheet 15-8-19'!$A$11:$CN$476,79,FALSE)</f>
        <v>24.24081</v>
      </c>
      <c r="CB435" s="10">
        <f>VLOOKUP(A435,'BalanceSheet 15-8-19'!$A$11:$CN$476,80,FALSE)</f>
        <v>24.24081</v>
      </c>
      <c r="CC435" s="10">
        <f>VLOOKUP(A435,'BalanceSheet 15-8-19'!$A$11:$CN$476,81,FALSE)</f>
        <v>24.24081</v>
      </c>
      <c r="CD435" s="10">
        <f>VLOOKUP(A435,'BalanceSheet 15-8-19'!$A$11:$CN$476,82,FALSE)</f>
        <v>24.24081</v>
      </c>
      <c r="CE435" s="10">
        <f>VLOOKUP(A435,'BalanceSheet 15-8-19'!$A$11:$CN$476,83,FALSE)</f>
        <v>24.24081</v>
      </c>
      <c r="CF435" s="10">
        <f>VLOOKUP(A435,'BalanceSheet 15-8-19'!$A$11:$CN$476,84,FALSE)</f>
        <v>24.24081</v>
      </c>
      <c r="CG435" s="10">
        <f>VLOOKUP(A435,'BalanceSheet 15-8-19'!$A$11:$CN$476,85,FALSE)</f>
        <v>24.24081</v>
      </c>
      <c r="CH435" s="10">
        <f>VLOOKUP(A435,'BalanceSheet 15-8-19'!$A$11:$CN$476,86,FALSE)</f>
        <v>24.24081</v>
      </c>
      <c r="CI435" s="10">
        <f>VLOOKUP(A435,'BalanceSheet 15-8-19'!$A$11:$CN$476,87,FALSE)</f>
        <v>24.24081</v>
      </c>
      <c r="CJ435" s="10">
        <f>VLOOKUP(A435,'BalanceSheet 15-8-19'!$A$11:$CN$476,88,FALSE)</f>
        <v>24.24081</v>
      </c>
      <c r="CK435" s="10">
        <f>VLOOKUP(A435,'BalanceSheet 15-8-19'!$A$11:$CN$476,89,FALSE)</f>
        <v>24.24081</v>
      </c>
      <c r="CL435" s="10">
        <f>VLOOKUP(A435,'BalanceSheet 15-8-19'!$A$11:$CN$476,90,FALSE)</f>
        <v>24.24081</v>
      </c>
      <c r="CM435" s="10">
        <f>VLOOKUP(A435,'BalanceSheet 15-8-19'!$A$11:$CN$476,91,FALSE)</f>
        <v>24.24081</v>
      </c>
      <c r="CN435" s="3">
        <f>VLOOKUP(A435,'BalanceSheet 15-8-19'!$A$11:$CS$476,92,FALSE)</f>
        <v>24.24081</v>
      </c>
      <c r="CO435" s="3">
        <f>VLOOKUP(A435,'BalanceSheet 15-8-19'!$A$11:$CS$476,93,FALSE)</f>
        <v>24.24081</v>
      </c>
      <c r="CP435" s="3">
        <f>VLOOKUP(A435,'BalanceSheet 15-8-19'!$A$11:$CS$476,94,FALSE)</f>
        <v>24.24081</v>
      </c>
      <c r="CQ435" s="3">
        <f>VLOOKUP(A435,'BalanceSheet 15-8-19'!$A$11:$CS$476,95,FALSE)</f>
        <v>24.24081</v>
      </c>
      <c r="CR435" s="3">
        <f>VLOOKUP(A435,'BalanceSheet 15-8-19'!$A$11:$CS$476,96,FALSE)</f>
        <v>24.24081</v>
      </c>
      <c r="CS435" s="3">
        <f t="shared" si="42"/>
        <v>2157.4320899999998</v>
      </c>
      <c r="CU435" s="19">
        <f>CS435-('BalanceSheet 15-8-19'!CS435-'BalanceSheet 15-8-19'!CV435-'BalanceSheet 15-8-19'!CW435)</f>
        <v>0</v>
      </c>
      <c r="CW435" s="132">
        <f t="shared" si="43"/>
        <v>654.50187000000017</v>
      </c>
      <c r="CZ435" s="148">
        <f>HLOOKUP(A435,CJE!$I$5:$TV$2054,2050, FALSE)</f>
        <v>0</v>
      </c>
      <c r="DB435" s="148">
        <f t="shared" si="40"/>
        <v>1502.9302200000004</v>
      </c>
    </row>
    <row r="436" spans="1:107" x14ac:dyDescent="0.2">
      <c r="A436" s="4" t="str">
        <f>'BalanceSheet 15-8-19'!A436</f>
        <v>Total Other Current Liability</v>
      </c>
      <c r="B436" s="9">
        <f>VLOOKUP(A436,'BalanceSheet 15-8-19'!$A$11:$CN$476,2,FALSE)</f>
        <v>47531.97</v>
      </c>
      <c r="C436" s="9">
        <f>VLOOKUP(A436,'BalanceSheet 15-8-19'!$A$11:$CN$476,3,FALSE)</f>
        <v>0</v>
      </c>
      <c r="D436" s="9">
        <f>VLOOKUP(A436,'BalanceSheet 15-8-19'!$A$11:$CN$476,4,FALSE)</f>
        <v>174926.74</v>
      </c>
      <c r="E436" s="9">
        <f>VLOOKUP(A436,'BalanceSheet 15-8-19'!$A$11:$CN$476,5,FALSE)</f>
        <v>4653.1499999999996</v>
      </c>
      <c r="F436" s="9">
        <f>VLOOKUP(A436,'BalanceSheet 15-8-19'!$A$11:$CN$476,6,FALSE)</f>
        <v>50393.728910580008</v>
      </c>
      <c r="G436" s="9">
        <f>VLOOKUP(A436,'BalanceSheet 15-8-19'!$A$11:$CN$476,7,FALSE)</f>
        <v>50393.728910580008</v>
      </c>
      <c r="H436" s="9">
        <f>VLOOKUP(A436,'BalanceSheet 15-8-19'!$A$11:$CN$476,8,FALSE)</f>
        <v>50393.728910580008</v>
      </c>
      <c r="I436" s="9">
        <f>VLOOKUP(A436,'BalanceSheet 15-8-19'!$A$11:$CN$476,9,FALSE)</f>
        <v>50393.728910580008</v>
      </c>
      <c r="J436" s="9"/>
      <c r="K436" s="9">
        <f>VLOOKUP(A436,'BalanceSheet 15-8-19'!$A$11:$CN$476,11,FALSE)</f>
        <v>50393.728910580008</v>
      </c>
      <c r="L436" s="9">
        <f>VLOOKUP(A436,'BalanceSheet 15-8-19'!$A$11:$CN$476,12,FALSE)</f>
        <v>50393.728910580008</v>
      </c>
      <c r="M436" s="9">
        <f>VLOOKUP(A436,'BalanceSheet 15-8-19'!$A$11:$CN$476,13,FALSE)</f>
        <v>50393.728910580008</v>
      </c>
      <c r="N436" s="9">
        <f>VLOOKUP(A436,'BalanceSheet 15-8-19'!$A$11:$CN$476,14,FALSE)</f>
        <v>50393.728910580008</v>
      </c>
      <c r="O436" s="9">
        <f>VLOOKUP(A436,'BalanceSheet 15-8-19'!$A$11:$CN$476,15,FALSE)</f>
        <v>50393.728910580008</v>
      </c>
      <c r="P436" s="9">
        <f>VLOOKUP(A436,'BalanceSheet 15-8-19'!$A$11:$CN$476,16,FALSE)</f>
        <v>50393.728910580008</v>
      </c>
      <c r="Q436" s="9">
        <f>VLOOKUP(A436,'BalanceSheet 15-8-19'!$A$11:$CN$476,17,FALSE)</f>
        <v>50393.728910580008</v>
      </c>
      <c r="R436" s="9">
        <f>VLOOKUP(A436,'BalanceSheet 15-8-19'!$A$11:$CN$476,18,FALSE)</f>
        <v>50393.728910580008</v>
      </c>
      <c r="S436" s="9">
        <f>VLOOKUP(A436,'BalanceSheet 15-8-19'!$A$11:$CN$476,19,FALSE)</f>
        <v>50393.728910580008</v>
      </c>
      <c r="T436" s="9">
        <f>VLOOKUP(A436,'BalanceSheet 15-8-19'!$A$11:$CN$476,20,FALSE)</f>
        <v>50393.728910580008</v>
      </c>
      <c r="U436" s="9">
        <f>VLOOKUP(A436,'BalanceSheet 15-8-19'!$A$11:$CN$476,21,FALSE)</f>
        <v>50393.728910580008</v>
      </c>
      <c r="V436" s="9">
        <f>VLOOKUP(A436,'BalanceSheet 15-8-19'!$A$11:$CN$476,22,FALSE)</f>
        <v>50393.728910580008</v>
      </c>
      <c r="W436" s="9">
        <f>VLOOKUP(A436,'BalanceSheet 15-8-19'!$A$11:$CN$476,23,FALSE)</f>
        <v>50393.728910580008</v>
      </c>
      <c r="X436" s="9">
        <f>VLOOKUP(A436,'BalanceSheet 15-8-19'!$A$11:$CN$476,24,FALSE)</f>
        <v>50393.728910580008</v>
      </c>
      <c r="Y436" s="9">
        <f>VLOOKUP(A436,'BalanceSheet 15-8-19'!$A$11:$CN$476,25,FALSE)</f>
        <v>50393.728910580008</v>
      </c>
      <c r="Z436" s="9">
        <f>VLOOKUP(A436,'BalanceSheet 15-8-19'!$A$11:$CN$476,26,FALSE)</f>
        <v>50393.728910580008</v>
      </c>
      <c r="AA436" s="9">
        <f>VLOOKUP(A436,'BalanceSheet 15-8-19'!$A$11:$CN$476,27,FALSE)</f>
        <v>50393.728910580008</v>
      </c>
      <c r="AB436" s="9">
        <f>VLOOKUP(A436,'BalanceSheet 15-8-19'!$A$11:$CN$476,28,FALSE)</f>
        <v>50393.728910580008</v>
      </c>
      <c r="AC436" s="9">
        <f>VLOOKUP(A436,'BalanceSheet 15-8-19'!$A$11:$CN$476,29,FALSE)</f>
        <v>50393.728910580008</v>
      </c>
      <c r="AD436" s="9">
        <f>VLOOKUP(A436,'BalanceSheet 15-8-19'!$A$11:$CN$476,30,FALSE)</f>
        <v>50393.728910580008</v>
      </c>
      <c r="AE436" s="9">
        <f>VLOOKUP(A436,'BalanceSheet 15-8-19'!$A$11:$CN$476,31,FALSE)</f>
        <v>50393.728910580008</v>
      </c>
      <c r="AF436" s="9">
        <f>VLOOKUP(A436,'BalanceSheet 15-8-19'!$A$11:$CN$476,32,FALSE)</f>
        <v>50393.728910580008</v>
      </c>
      <c r="AG436" s="9">
        <f>VLOOKUP(A436,'BalanceSheet 15-8-19'!$A$11:$CN$476,33,FALSE)</f>
        <v>50393.728910580008</v>
      </c>
      <c r="AH436" s="9">
        <f>VLOOKUP(A436,'BalanceSheet 15-8-19'!$A$11:$CN$476,34,FALSE)</f>
        <v>50393.728910580008</v>
      </c>
      <c r="AI436" s="9">
        <f>VLOOKUP(A436,'BalanceSheet 15-8-19'!$A$11:$CN$476,35,FALSE)</f>
        <v>50393.728910580008</v>
      </c>
      <c r="AJ436" s="9">
        <f>VLOOKUP(A436,'BalanceSheet 15-8-19'!$A$11:$CN$476,36,FALSE)</f>
        <v>50393.728910580008</v>
      </c>
      <c r="AK436" s="9">
        <f>VLOOKUP(A436,'BalanceSheet 15-8-19'!$A$11:$CN$476,37,FALSE)</f>
        <v>50393.728910580008</v>
      </c>
      <c r="AL436" s="9">
        <f>VLOOKUP(A436,'BalanceSheet 15-8-19'!$A$11:$CN$476,38,FALSE)</f>
        <v>50393.728910580008</v>
      </c>
      <c r="AM436" s="9">
        <f>VLOOKUP(A436,'BalanceSheet 15-8-19'!$A$11:$CN$476,39,FALSE)</f>
        <v>50393.728910580008</v>
      </c>
      <c r="AN436" s="9">
        <f>VLOOKUP(A436,'BalanceSheet 15-8-19'!$A$11:$CN$476,40,FALSE)</f>
        <v>50393.728910580008</v>
      </c>
      <c r="AO436" s="9">
        <f>VLOOKUP(A436,'BalanceSheet 15-8-19'!$A$11:$CN$476,41,FALSE)</f>
        <v>50393.728910580008</v>
      </c>
      <c r="AP436" s="9">
        <f>VLOOKUP(A436,'BalanceSheet 15-8-19'!$A$11:$CN$476,42,FALSE)</f>
        <v>50393.728910580008</v>
      </c>
      <c r="AQ436" s="9">
        <f>VLOOKUP(A436,'BalanceSheet 15-8-19'!$A$11:$CN$476,43,FALSE)</f>
        <v>50393.728910580008</v>
      </c>
      <c r="AR436" s="9">
        <f>VLOOKUP(A436,'BalanceSheet 15-8-19'!$A$11:$CN$476,44,FALSE)</f>
        <v>50393.728910580008</v>
      </c>
      <c r="AS436" s="9">
        <f>VLOOKUP(A436,'BalanceSheet 15-8-19'!$A$11:$CN$476,45,FALSE)</f>
        <v>50393.728910580008</v>
      </c>
      <c r="AT436" s="9">
        <f>VLOOKUP(A436,'BalanceSheet 15-8-19'!$A$11:$CN$476,46,FALSE)</f>
        <v>50393.728910580008</v>
      </c>
      <c r="AU436" s="9">
        <f>VLOOKUP(A436,'BalanceSheet 15-8-19'!$A$11:$CN$476,47,FALSE)</f>
        <v>50393.728910580008</v>
      </c>
      <c r="AV436" s="9">
        <f>VLOOKUP(A436,'BalanceSheet 15-8-19'!$A$11:$CN$476,48,FALSE)</f>
        <v>50393.728910580008</v>
      </c>
      <c r="AW436" s="9">
        <f>VLOOKUP(A436,'BalanceSheet 15-8-19'!$A$11:$CN$476,49,FALSE)</f>
        <v>50393.728910580008</v>
      </c>
      <c r="AX436" s="9">
        <f>VLOOKUP(A436,'BalanceSheet 15-8-19'!$A$11:$CN$476,50,FALSE)</f>
        <v>50393.728910580008</v>
      </c>
      <c r="AY436" s="9">
        <f>VLOOKUP(A436,'BalanceSheet 15-8-19'!$A$11:$CN$476,51,FALSE)</f>
        <v>50393.728910580008</v>
      </c>
      <c r="AZ436" s="9">
        <f>VLOOKUP(A436,'BalanceSheet 15-8-19'!$A$11:$CN$476,52,FALSE)</f>
        <v>50393.728910580008</v>
      </c>
      <c r="BA436" s="9">
        <f>VLOOKUP(A436,'BalanceSheet 15-8-19'!$A$11:$CN$476,53,FALSE)</f>
        <v>50393.728910580008</v>
      </c>
      <c r="BB436" s="9">
        <f>VLOOKUP(A436,'BalanceSheet 15-8-19'!$A$11:$CN$476,54,FALSE)</f>
        <v>50393.728910580008</v>
      </c>
      <c r="BC436" s="9">
        <f>VLOOKUP(A436,'BalanceSheet 15-8-19'!$A$11:$CN$476,55,FALSE)</f>
        <v>50393.728910580008</v>
      </c>
      <c r="BD436" s="9">
        <f>VLOOKUP(A436,'BalanceSheet 15-8-19'!$A$11:$CN$476,56,FALSE)</f>
        <v>50393.728910580008</v>
      </c>
      <c r="BE436" s="9">
        <f>VLOOKUP(A436,'BalanceSheet 15-8-19'!$A$11:$CN$476,57,FALSE)</f>
        <v>50393.728910580008</v>
      </c>
      <c r="BF436" s="9">
        <f>VLOOKUP(A436,'BalanceSheet 15-8-19'!$A$11:$CN$476,58,FALSE)</f>
        <v>50393.728910580008</v>
      </c>
      <c r="BG436" s="7">
        <f>VLOOKUP(A436,'BalanceSheet 15-8-19'!$A$11:$CN$476,59,FALSE)</f>
        <v>50393.728910580008</v>
      </c>
      <c r="BH436" s="9">
        <f>VLOOKUP(A436,'BalanceSheet 15-8-19'!$A$11:$CN$476,60,FALSE)</f>
        <v>50393.728910580008</v>
      </c>
      <c r="BI436" s="9">
        <f>VLOOKUP(A436,'BalanceSheet 15-8-19'!$A$11:$CN$476,61,FALSE)</f>
        <v>50393.728910580008</v>
      </c>
      <c r="BJ436" s="9">
        <f>VLOOKUP(A436,'BalanceSheet 15-8-19'!$A$11:$CN$476,62,FALSE)</f>
        <v>50393.728910580008</v>
      </c>
      <c r="BK436" s="9"/>
      <c r="BL436" s="9">
        <f>VLOOKUP(A436,'BalanceSheet 15-8-19'!$A$11:$CN$476,64,FALSE)</f>
        <v>50393.728910580008</v>
      </c>
      <c r="BM436" s="9">
        <f>VLOOKUP(A436,'BalanceSheet 15-8-19'!$A$11:$CN$476,65,FALSE)</f>
        <v>50393.728910580008</v>
      </c>
      <c r="BN436" s="9">
        <f>VLOOKUP(A436,'BalanceSheet 15-8-19'!$A$11:$CN$476,66,FALSE)</f>
        <v>50393.728910580008</v>
      </c>
      <c r="BO436" s="9">
        <f>VLOOKUP(A436,'BalanceSheet 15-8-19'!$A$11:$CN$476,67,FALSE)</f>
        <v>50393.728910580008</v>
      </c>
      <c r="BP436" s="9">
        <f>VLOOKUP(A436,'BalanceSheet 15-8-19'!$A$11:$CN$476,68,FALSE)</f>
        <v>50393.728910580008</v>
      </c>
      <c r="BQ436" s="9">
        <f>VLOOKUP(A436,'BalanceSheet 15-8-19'!$A$11:$CN$476,69,FALSE)</f>
        <v>50393.728910580008</v>
      </c>
      <c r="BR436" s="9">
        <f>VLOOKUP(A436,'BalanceSheet 15-8-19'!$A$11:$CN$476,70,FALSE)</f>
        <v>50393.728910580008</v>
      </c>
      <c r="BS436" s="9">
        <f>VLOOKUP(A436,'BalanceSheet 15-8-19'!$A$11:$CN$476,71,FALSE)</f>
        <v>50393.728910580008</v>
      </c>
      <c r="BT436" s="9">
        <f>VLOOKUP(A436,'BalanceSheet 15-8-19'!$A$11:$CN$476,72,FALSE)</f>
        <v>50393.728910580008</v>
      </c>
      <c r="BU436" s="9">
        <f>VLOOKUP(A436,'BalanceSheet 15-8-19'!$A$11:$CN$476,73,FALSE)</f>
        <v>50393.728910580008</v>
      </c>
      <c r="BV436" s="9">
        <f>VLOOKUP(A436,'BalanceSheet 15-8-19'!$A$11:$CN$476,74,FALSE)</f>
        <v>50393.728910580008</v>
      </c>
      <c r="BW436" s="9">
        <f>VLOOKUP(A436,'BalanceSheet 15-8-19'!$A$11:$CN$476,75,FALSE)</f>
        <v>50393.728910580008</v>
      </c>
      <c r="BX436" s="9">
        <f>VLOOKUP(A436,'BalanceSheet 15-8-19'!$A$11:$CN$476,76,FALSE)</f>
        <v>50393.728910580008</v>
      </c>
      <c r="BY436" s="9">
        <f>VLOOKUP(A436,'BalanceSheet 15-8-19'!$A$11:$CN$476,77,FALSE)</f>
        <v>50393.728910580008</v>
      </c>
      <c r="BZ436" s="9">
        <f>VLOOKUP(A436,'BalanceSheet 15-8-19'!$A$11:$CN$476,78,FALSE)</f>
        <v>50393.728910580008</v>
      </c>
      <c r="CA436" s="9">
        <f>VLOOKUP(A436,'BalanceSheet 15-8-19'!$A$11:$CN$476,79,FALSE)</f>
        <v>50393.728910580008</v>
      </c>
      <c r="CB436" s="9">
        <f>VLOOKUP(A436,'BalanceSheet 15-8-19'!$A$11:$CN$476,80,FALSE)</f>
        <v>50393.728910580008</v>
      </c>
      <c r="CC436" s="9">
        <f>VLOOKUP(A436,'BalanceSheet 15-8-19'!$A$11:$CN$476,81,FALSE)</f>
        <v>50393.728910580008</v>
      </c>
      <c r="CD436" s="9">
        <f>VLOOKUP(A436,'BalanceSheet 15-8-19'!$A$11:$CN$476,82,FALSE)</f>
        <v>50393.728910580008</v>
      </c>
      <c r="CE436" s="9">
        <f>VLOOKUP(A436,'BalanceSheet 15-8-19'!$A$11:$CN$476,83,FALSE)</f>
        <v>50393.728910580008</v>
      </c>
      <c r="CF436" s="9">
        <f>VLOOKUP(A436,'BalanceSheet 15-8-19'!$A$11:$CN$476,84,FALSE)</f>
        <v>50393.728910580008</v>
      </c>
      <c r="CG436" s="9">
        <f>VLOOKUP(A436,'BalanceSheet 15-8-19'!$A$11:$CN$476,85,FALSE)</f>
        <v>50393.728910580008</v>
      </c>
      <c r="CH436" s="9">
        <f>VLOOKUP(A436,'BalanceSheet 15-8-19'!$A$11:$CN$476,86,FALSE)</f>
        <v>50393.728910580008</v>
      </c>
      <c r="CI436" s="9">
        <f>VLOOKUP(A436,'BalanceSheet 15-8-19'!$A$11:$CN$476,87,FALSE)</f>
        <v>50393.728910580008</v>
      </c>
      <c r="CJ436" s="9">
        <f>VLOOKUP(A436,'BalanceSheet 15-8-19'!$A$11:$CN$476,88,FALSE)</f>
        <v>50393.728910580008</v>
      </c>
      <c r="CK436" s="9">
        <f>VLOOKUP(A436,'BalanceSheet 15-8-19'!$A$11:$CN$476,89,FALSE)</f>
        <v>50393.728910580008</v>
      </c>
      <c r="CL436" s="9">
        <f>VLOOKUP(A436,'BalanceSheet 15-8-19'!$A$11:$CN$476,90,FALSE)</f>
        <v>50393.728910580008</v>
      </c>
      <c r="CM436" s="9">
        <f>VLOOKUP(A436,'BalanceSheet 15-8-19'!$A$11:$CN$476,91,FALSE)</f>
        <v>50393.728910580008</v>
      </c>
      <c r="CN436" s="9">
        <f>VLOOKUP(A436,'BalanceSheet 15-8-19'!$A$11:$CS$476,92,FALSE)</f>
        <v>50393.728910580008</v>
      </c>
      <c r="CO436" s="9">
        <f>VLOOKUP(A436,'BalanceSheet 15-8-19'!$A$11:$CS$476,93,FALSE)</f>
        <v>50393.728910580008</v>
      </c>
      <c r="CP436" s="9">
        <f>VLOOKUP(A436,'BalanceSheet 15-8-19'!$A$11:$CS$476,94,FALSE)</f>
        <v>50393.728910580008</v>
      </c>
      <c r="CQ436" s="9">
        <f>VLOOKUP(A436,'BalanceSheet 15-8-19'!$A$11:$CS$476,95,FALSE)</f>
        <v>50393.728910580008</v>
      </c>
      <c r="CR436" s="9">
        <f>VLOOKUP(A436,'BalanceSheet 15-8-19'!$A$11:$CS$476,96,FALSE)</f>
        <v>50393.728910580008</v>
      </c>
      <c r="CS436" s="9">
        <f t="shared" si="42"/>
        <v>4712153.7330416162</v>
      </c>
      <c r="CU436" s="19">
        <f>CS436-('BalanceSheet 15-8-19'!CS436-'BalanceSheet 15-8-19'!CV436-'BalanceSheet 15-8-19'!CW436)</f>
        <v>0</v>
      </c>
      <c r="CW436" s="132">
        <f t="shared" si="43"/>
        <v>1360630.6805856607</v>
      </c>
      <c r="CZ436" s="148"/>
      <c r="DB436" s="162">
        <f>SUM(DB433:DB435)</f>
        <v>1502.9302200000004</v>
      </c>
    </row>
    <row r="437" spans="1:107" x14ac:dyDescent="0.2">
      <c r="A437" s="4" t="str">
        <f>'BalanceSheet 15-8-19'!A437</f>
        <v>Total Liabilities</v>
      </c>
      <c r="B437" s="9">
        <f>VLOOKUP(A437,'BalanceSheet 15-8-19'!$A$11:$CN$476,2,FALSE)</f>
        <v>47531.97</v>
      </c>
      <c r="C437" s="9">
        <f>VLOOKUP(A437,'BalanceSheet 15-8-19'!$A$11:$CN$476,3,FALSE)</f>
        <v>0</v>
      </c>
      <c r="D437" s="9">
        <f>VLOOKUP(A437,'BalanceSheet 15-8-19'!$A$11:$CN$476,4,FALSE)</f>
        <v>174926.74</v>
      </c>
      <c r="E437" s="9">
        <f>VLOOKUP(A437,'BalanceSheet 15-8-19'!$A$11:$CN$476,5,FALSE)</f>
        <v>4653.1499999999996</v>
      </c>
      <c r="F437" s="9">
        <f>VLOOKUP(A437,'BalanceSheet 15-8-19'!$A$11:$CN$476,6,FALSE)</f>
        <v>50393.728910580008</v>
      </c>
      <c r="G437" s="9">
        <f>VLOOKUP(A437,'BalanceSheet 15-8-19'!$A$11:$CN$476,7,FALSE)</f>
        <v>50393.728910580008</v>
      </c>
      <c r="H437" s="9">
        <f>VLOOKUP(A437,'BalanceSheet 15-8-19'!$A$11:$CN$476,8,FALSE)</f>
        <v>50393.728910580008</v>
      </c>
      <c r="I437" s="9">
        <f>VLOOKUP(A437,'BalanceSheet 15-8-19'!$A$11:$CN$476,9,FALSE)</f>
        <v>50393.728910580008</v>
      </c>
      <c r="J437" s="9"/>
      <c r="K437" s="9">
        <f>VLOOKUP(A437,'BalanceSheet 15-8-19'!$A$11:$CN$476,11,FALSE)</f>
        <v>50393.728910580008</v>
      </c>
      <c r="L437" s="194">
        <f>VLOOKUP(A437,'BalanceSheet 15-8-19'!$A$11:$CN$476,12,FALSE)</f>
        <v>50393.728910580008</v>
      </c>
      <c r="M437" s="194">
        <f>VLOOKUP(A437,'BalanceSheet 15-8-19'!$A$11:$CN$476,13,FALSE)</f>
        <v>50393.728910580008</v>
      </c>
      <c r="N437" s="194">
        <f>VLOOKUP(A437,'BalanceSheet 15-8-19'!$A$11:$CN$476,14,FALSE)</f>
        <v>50393.728910580008</v>
      </c>
      <c r="O437" s="194">
        <f>VLOOKUP(A437,'BalanceSheet 15-8-19'!$A$11:$CN$476,15,FALSE)</f>
        <v>50393.728910580008</v>
      </c>
      <c r="P437" s="194">
        <f>VLOOKUP(A437,'BalanceSheet 15-8-19'!$A$11:$CN$476,16,FALSE)</f>
        <v>50393.728910580008</v>
      </c>
      <c r="Q437" s="194">
        <f>VLOOKUP(A437,'BalanceSheet 15-8-19'!$A$11:$CN$476,17,FALSE)</f>
        <v>50393.728910580008</v>
      </c>
      <c r="R437" s="194">
        <f>VLOOKUP(A437,'BalanceSheet 15-8-19'!$A$11:$CN$476,18,FALSE)</f>
        <v>50393.728910580008</v>
      </c>
      <c r="S437" s="9">
        <f>VLOOKUP(A437,'BalanceSheet 15-8-19'!$A$11:$CN$476,19,FALSE)</f>
        <v>50393.728910580008</v>
      </c>
      <c r="T437" s="9">
        <f>VLOOKUP(A437,'BalanceSheet 15-8-19'!$A$11:$CN$476,20,FALSE)</f>
        <v>50393.728910580008</v>
      </c>
      <c r="U437" s="9">
        <f>VLOOKUP(A437,'BalanceSheet 15-8-19'!$A$11:$CN$476,21,FALSE)</f>
        <v>50393.728910580008</v>
      </c>
      <c r="V437" s="9">
        <f>VLOOKUP(A437,'BalanceSheet 15-8-19'!$A$11:$CN$476,22,FALSE)</f>
        <v>50393.728910580008</v>
      </c>
      <c r="W437" s="9">
        <f>VLOOKUP(A437,'BalanceSheet 15-8-19'!$A$11:$CN$476,23,FALSE)</f>
        <v>50393.728910580008</v>
      </c>
      <c r="X437" s="9">
        <f>VLOOKUP(A437,'BalanceSheet 15-8-19'!$A$11:$CN$476,24,FALSE)</f>
        <v>50393.728910580008</v>
      </c>
      <c r="Y437" s="9">
        <f>VLOOKUP(A437,'BalanceSheet 15-8-19'!$A$11:$CN$476,25,FALSE)</f>
        <v>50393.728910580008</v>
      </c>
      <c r="Z437" s="9">
        <f>VLOOKUP(A437,'BalanceSheet 15-8-19'!$A$11:$CN$476,26,FALSE)</f>
        <v>50393.728910580008</v>
      </c>
      <c r="AA437" s="9">
        <f>VLOOKUP(A437,'BalanceSheet 15-8-19'!$A$11:$CN$476,27,FALSE)</f>
        <v>50393.728910580008</v>
      </c>
      <c r="AB437" s="9">
        <f>VLOOKUP(A437,'BalanceSheet 15-8-19'!$A$11:$CN$476,28,FALSE)</f>
        <v>50393.728910580008</v>
      </c>
      <c r="AC437" s="9">
        <f>VLOOKUP(A437,'BalanceSheet 15-8-19'!$A$11:$CN$476,29,FALSE)</f>
        <v>50393.728910580008</v>
      </c>
      <c r="AD437" s="9">
        <f>VLOOKUP(A437,'BalanceSheet 15-8-19'!$A$11:$CN$476,30,FALSE)</f>
        <v>50393.728910580008</v>
      </c>
      <c r="AE437" s="9">
        <f>VLOOKUP(A437,'BalanceSheet 15-8-19'!$A$11:$CN$476,31,FALSE)</f>
        <v>50393.728910580008</v>
      </c>
      <c r="AF437" s="9">
        <f>VLOOKUP(A437,'BalanceSheet 15-8-19'!$A$11:$CN$476,32,FALSE)</f>
        <v>50393.728910580008</v>
      </c>
      <c r="AG437" s="9">
        <f>VLOOKUP(A437,'BalanceSheet 15-8-19'!$A$11:$CN$476,33,FALSE)</f>
        <v>50393.728910580008</v>
      </c>
      <c r="AH437" s="9">
        <f>VLOOKUP(A437,'BalanceSheet 15-8-19'!$A$11:$CN$476,34,FALSE)</f>
        <v>50393.728910580008</v>
      </c>
      <c r="AI437" s="9">
        <f>VLOOKUP(A437,'BalanceSheet 15-8-19'!$A$11:$CN$476,35,FALSE)</f>
        <v>50393.728910580008</v>
      </c>
      <c r="AJ437" s="9">
        <f>VLOOKUP(A437,'BalanceSheet 15-8-19'!$A$11:$CN$476,36,FALSE)</f>
        <v>50393.728910580008</v>
      </c>
      <c r="AK437" s="9">
        <f>VLOOKUP(A437,'BalanceSheet 15-8-19'!$A$11:$CN$476,37,FALSE)</f>
        <v>50393.728910580008</v>
      </c>
      <c r="AL437" s="9">
        <f>VLOOKUP(A437,'BalanceSheet 15-8-19'!$A$11:$CN$476,38,FALSE)</f>
        <v>50393.728910580008</v>
      </c>
      <c r="AM437" s="9">
        <f>VLOOKUP(A437,'BalanceSheet 15-8-19'!$A$11:$CN$476,39,FALSE)</f>
        <v>50393.728910580008</v>
      </c>
      <c r="AN437" s="9">
        <f>VLOOKUP(A437,'BalanceSheet 15-8-19'!$A$11:$CN$476,40,FALSE)</f>
        <v>50393.728910580008</v>
      </c>
      <c r="AO437" s="9">
        <f>VLOOKUP(A437,'BalanceSheet 15-8-19'!$A$11:$CN$476,41,FALSE)</f>
        <v>50393.728910580008</v>
      </c>
      <c r="AP437" s="9">
        <f>VLOOKUP(A437,'BalanceSheet 15-8-19'!$A$11:$CN$476,42,FALSE)</f>
        <v>50393.728910580008</v>
      </c>
      <c r="AQ437" s="9">
        <f>VLOOKUP(A437,'BalanceSheet 15-8-19'!$A$11:$CN$476,43,FALSE)</f>
        <v>50393.728910580008</v>
      </c>
      <c r="AR437" s="9">
        <f>VLOOKUP(A437,'BalanceSheet 15-8-19'!$A$11:$CN$476,44,FALSE)</f>
        <v>50393.728910580008</v>
      </c>
      <c r="AS437" s="9">
        <f>VLOOKUP(A437,'BalanceSheet 15-8-19'!$A$11:$CN$476,45,FALSE)</f>
        <v>50393.728910580008</v>
      </c>
      <c r="AT437" s="9">
        <f>VLOOKUP(A437,'BalanceSheet 15-8-19'!$A$11:$CN$476,46,FALSE)</f>
        <v>50393.728910580008</v>
      </c>
      <c r="AU437" s="9">
        <f>VLOOKUP(A437,'BalanceSheet 15-8-19'!$A$11:$CN$476,47,FALSE)</f>
        <v>50393.728910580008</v>
      </c>
      <c r="AV437" s="9">
        <f>VLOOKUP(A437,'BalanceSheet 15-8-19'!$A$11:$CN$476,48,FALSE)</f>
        <v>50393.728910580008</v>
      </c>
      <c r="AW437" s="9">
        <f>VLOOKUP(A437,'BalanceSheet 15-8-19'!$A$11:$CN$476,49,FALSE)</f>
        <v>50393.728910580008</v>
      </c>
      <c r="AX437" s="9">
        <f>VLOOKUP(A437,'BalanceSheet 15-8-19'!$A$11:$CN$476,50,FALSE)</f>
        <v>50393.728910580008</v>
      </c>
      <c r="AY437" s="9">
        <f>VLOOKUP(A437,'BalanceSheet 15-8-19'!$A$11:$CN$476,51,FALSE)</f>
        <v>50393.728910580008</v>
      </c>
      <c r="AZ437" s="9">
        <f>VLOOKUP(A437,'BalanceSheet 15-8-19'!$A$11:$CN$476,52,FALSE)</f>
        <v>50393.728910580008</v>
      </c>
      <c r="BA437" s="9">
        <f>VLOOKUP(A437,'BalanceSheet 15-8-19'!$A$11:$CN$476,53,FALSE)</f>
        <v>50393.728910580008</v>
      </c>
      <c r="BB437" s="9">
        <f>VLOOKUP(A437,'BalanceSheet 15-8-19'!$A$11:$CN$476,54,FALSE)</f>
        <v>50393.728910580008</v>
      </c>
      <c r="BC437" s="9">
        <f>VLOOKUP(A437,'BalanceSheet 15-8-19'!$A$11:$CN$476,55,FALSE)</f>
        <v>50393.728910580008</v>
      </c>
      <c r="BD437" s="9">
        <f>VLOOKUP(A437,'BalanceSheet 15-8-19'!$A$11:$CN$476,56,FALSE)</f>
        <v>50393.728910580008</v>
      </c>
      <c r="BE437" s="9">
        <f>VLOOKUP(A437,'BalanceSheet 15-8-19'!$A$11:$CN$476,57,FALSE)</f>
        <v>50393.728910580008</v>
      </c>
      <c r="BF437" s="9">
        <f>VLOOKUP(A437,'BalanceSheet 15-8-19'!$A$11:$CN$476,58,FALSE)</f>
        <v>50393.728910580008</v>
      </c>
      <c r="BG437" s="7">
        <f>VLOOKUP(A437,'BalanceSheet 15-8-19'!$A$11:$CN$476,59,FALSE)</f>
        <v>50393.728910580008</v>
      </c>
      <c r="BH437" s="9">
        <f>VLOOKUP(A437,'BalanceSheet 15-8-19'!$A$11:$CN$476,60,FALSE)</f>
        <v>50393.728910580008</v>
      </c>
      <c r="BI437" s="9">
        <f>VLOOKUP(A437,'BalanceSheet 15-8-19'!$A$11:$CN$476,61,FALSE)</f>
        <v>50393.728910580008</v>
      </c>
      <c r="BJ437" s="9">
        <f>VLOOKUP(A437,'BalanceSheet 15-8-19'!$A$11:$CN$476,62,FALSE)</f>
        <v>50393.728910580008</v>
      </c>
      <c r="BK437" s="9"/>
      <c r="BL437" s="9">
        <f>VLOOKUP(A437,'BalanceSheet 15-8-19'!$A$11:$CN$476,64,FALSE)</f>
        <v>50393.728910580008</v>
      </c>
      <c r="BM437" s="9">
        <f>VLOOKUP(A437,'BalanceSheet 15-8-19'!$A$11:$CN$476,65,FALSE)</f>
        <v>50393.728910580008</v>
      </c>
      <c r="BN437" s="9">
        <f>VLOOKUP(A437,'BalanceSheet 15-8-19'!$A$11:$CN$476,66,FALSE)</f>
        <v>50393.728910580008</v>
      </c>
      <c r="BO437" s="9">
        <f>VLOOKUP(A437,'BalanceSheet 15-8-19'!$A$11:$CN$476,67,FALSE)</f>
        <v>50393.728910580008</v>
      </c>
      <c r="BP437" s="9">
        <f>VLOOKUP(A437,'BalanceSheet 15-8-19'!$A$11:$CN$476,68,FALSE)</f>
        <v>50393.728910580008</v>
      </c>
      <c r="BQ437" s="9">
        <f>VLOOKUP(A437,'BalanceSheet 15-8-19'!$A$11:$CN$476,69,FALSE)</f>
        <v>50393.728910580008</v>
      </c>
      <c r="BR437" s="9">
        <f>VLOOKUP(A437,'BalanceSheet 15-8-19'!$A$11:$CN$476,70,FALSE)</f>
        <v>50393.728910580008</v>
      </c>
      <c r="BS437" s="9">
        <f>VLOOKUP(A437,'BalanceSheet 15-8-19'!$A$11:$CN$476,71,FALSE)</f>
        <v>50393.728910580008</v>
      </c>
      <c r="BT437" s="9">
        <f>VLOOKUP(A437,'BalanceSheet 15-8-19'!$A$11:$CN$476,72,FALSE)</f>
        <v>50393.728910580008</v>
      </c>
      <c r="BU437" s="9">
        <f>VLOOKUP(A437,'BalanceSheet 15-8-19'!$A$11:$CN$476,73,FALSE)</f>
        <v>50393.728910580008</v>
      </c>
      <c r="BV437" s="9">
        <f>VLOOKUP(A437,'BalanceSheet 15-8-19'!$A$11:$CN$476,74,FALSE)</f>
        <v>50393.728910580008</v>
      </c>
      <c r="BW437" s="9">
        <f>VLOOKUP(A437,'BalanceSheet 15-8-19'!$A$11:$CN$476,75,FALSE)</f>
        <v>50393.728910580008</v>
      </c>
      <c r="BX437" s="9">
        <f>VLOOKUP(A437,'BalanceSheet 15-8-19'!$A$11:$CN$476,76,FALSE)</f>
        <v>50393.728910580008</v>
      </c>
      <c r="BY437" s="9">
        <f>VLOOKUP(A437,'BalanceSheet 15-8-19'!$A$11:$CN$476,77,FALSE)</f>
        <v>50393.728910580008</v>
      </c>
      <c r="BZ437" s="9">
        <f>VLOOKUP(A437,'BalanceSheet 15-8-19'!$A$11:$CN$476,78,FALSE)</f>
        <v>50393.728910580008</v>
      </c>
      <c r="CA437" s="9">
        <f>VLOOKUP(A437,'BalanceSheet 15-8-19'!$A$11:$CN$476,79,FALSE)</f>
        <v>50393.728910580008</v>
      </c>
      <c r="CB437" s="9">
        <f>VLOOKUP(A437,'BalanceSheet 15-8-19'!$A$11:$CN$476,80,FALSE)</f>
        <v>50393.728910580008</v>
      </c>
      <c r="CC437" s="9">
        <f>VLOOKUP(A437,'BalanceSheet 15-8-19'!$A$11:$CN$476,81,FALSE)</f>
        <v>50393.728910580008</v>
      </c>
      <c r="CD437" s="9">
        <f>VLOOKUP(A437,'BalanceSheet 15-8-19'!$A$11:$CN$476,82,FALSE)</f>
        <v>50393.728910580008</v>
      </c>
      <c r="CE437" s="9">
        <f>VLOOKUP(A437,'BalanceSheet 15-8-19'!$A$11:$CN$476,83,FALSE)</f>
        <v>50393.728910580008</v>
      </c>
      <c r="CF437" s="9">
        <f>VLOOKUP(A437,'BalanceSheet 15-8-19'!$A$11:$CN$476,84,FALSE)</f>
        <v>50393.728910580008</v>
      </c>
      <c r="CG437" s="9">
        <f>VLOOKUP(A437,'BalanceSheet 15-8-19'!$A$11:$CN$476,85,FALSE)</f>
        <v>50393.728910580008</v>
      </c>
      <c r="CH437" s="9">
        <f>VLOOKUP(A437,'BalanceSheet 15-8-19'!$A$11:$CN$476,86,FALSE)</f>
        <v>50393.728910580008</v>
      </c>
      <c r="CI437" s="9">
        <f>VLOOKUP(A437,'BalanceSheet 15-8-19'!$A$11:$CN$476,87,FALSE)</f>
        <v>50393.728910580008</v>
      </c>
      <c r="CJ437" s="9">
        <f>VLOOKUP(A437,'BalanceSheet 15-8-19'!$A$11:$CN$476,88,FALSE)</f>
        <v>50393.728910580008</v>
      </c>
      <c r="CK437" s="9">
        <f>VLOOKUP(A437,'BalanceSheet 15-8-19'!$A$11:$CN$476,89,FALSE)</f>
        <v>50393.728910580008</v>
      </c>
      <c r="CL437" s="9">
        <f>VLOOKUP(A437,'BalanceSheet 15-8-19'!$A$11:$CN$476,90,FALSE)</f>
        <v>50393.728910580008</v>
      </c>
      <c r="CM437" s="9">
        <f>VLOOKUP(A437,'BalanceSheet 15-8-19'!$A$11:$CN$476,91,FALSE)</f>
        <v>50393.728910580008</v>
      </c>
      <c r="CN437" s="9">
        <f>VLOOKUP(A437,'BalanceSheet 15-8-19'!$A$11:$CS$476,92,FALSE)</f>
        <v>50393.728910580008</v>
      </c>
      <c r="CO437" s="9">
        <f>VLOOKUP(A437,'BalanceSheet 15-8-19'!$A$11:$CS$476,93,FALSE)</f>
        <v>50393.728910580008</v>
      </c>
      <c r="CP437" s="9">
        <f>VLOOKUP(A437,'BalanceSheet 15-8-19'!$A$11:$CS$476,94,FALSE)</f>
        <v>50393.728910580008</v>
      </c>
      <c r="CQ437" s="9">
        <f>VLOOKUP(A437,'BalanceSheet 15-8-19'!$A$11:$CS$476,95,FALSE)</f>
        <v>50393.728910580008</v>
      </c>
      <c r="CR437" s="9">
        <f>VLOOKUP(A437,'BalanceSheet 15-8-19'!$A$11:$CS$476,96,FALSE)</f>
        <v>50393.728910580008</v>
      </c>
      <c r="CS437" s="9">
        <f t="shared" ref="CS437" si="50">SUM(B437:CR437)</f>
        <v>4712153.7330416162</v>
      </c>
      <c r="CU437" s="19">
        <f>CS437-('BalanceSheet 15-8-19'!CS437-'BalanceSheet 15-8-19'!CV437-'BalanceSheet 15-8-19'!CW437)</f>
        <v>0</v>
      </c>
      <c r="CW437" s="132">
        <f t="shared" si="43"/>
        <v>1360630.6805856607</v>
      </c>
      <c r="CZ437" s="148"/>
      <c r="DB437" s="162">
        <f>SUM(DB433:DB435,DB427,DB423,DB419,DB403:DB404,DB395,DB384,DB378)</f>
        <v>208234.33571815898</v>
      </c>
    </row>
    <row r="438" spans="1:107" x14ac:dyDescent="0.2">
      <c r="A438" s="4" t="str">
        <f>'BalanceSheet 15-8-19'!A438</f>
        <v>Current Assets Less Current Liabilities</v>
      </c>
      <c r="B438" s="10">
        <f>VLOOKUP(A438,'BalanceSheet 15-8-19'!$A$11:$CN$476,2,FALSE)</f>
        <v>-17133.97</v>
      </c>
      <c r="C438" s="10">
        <f>VLOOKUP(A438,'BalanceSheet 15-8-19'!$A$11:$CN$476,3,FALSE)</f>
        <v>98</v>
      </c>
      <c r="D438" s="10">
        <f>VLOOKUP(A438,'BalanceSheet 15-8-19'!$A$11:$CN$476,4,FALSE)</f>
        <v>-126032.97</v>
      </c>
      <c r="E438" s="10">
        <f>VLOOKUP(A438,'BalanceSheet 15-8-19'!$A$11:$CN$476,5,FALSE)</f>
        <v>182966.24000000002</v>
      </c>
      <c r="F438" s="10">
        <f>VLOOKUP(A438,'BalanceSheet 15-8-19'!$A$11:$CN$476,6,FALSE)</f>
        <v>-58845.090200170009</v>
      </c>
      <c r="G438" s="10">
        <f>VLOOKUP(A438,'BalanceSheet 15-8-19'!$A$11:$CN$476,7,FALSE)</f>
        <v>-58845.090200170009</v>
      </c>
      <c r="H438" s="10">
        <f>VLOOKUP(A438,'BalanceSheet 15-8-19'!$A$11:$CN$476,8,FALSE)</f>
        <v>-58845.090200170009</v>
      </c>
      <c r="I438" s="10">
        <f>VLOOKUP(A438,'BalanceSheet 15-8-19'!$A$11:$CN$476,9,FALSE)</f>
        <v>-58845.090200170009</v>
      </c>
      <c r="J438" s="10"/>
      <c r="K438" s="10">
        <f>VLOOKUP(A438,'BalanceSheet 15-8-19'!$A$11:$CN$476,11,FALSE)</f>
        <v>-58845.090200170009</v>
      </c>
      <c r="L438" s="144">
        <f>VLOOKUP(A438,'BalanceSheet 15-8-19'!$A$11:$CN$476,12,FALSE)</f>
        <v>-58845.090200170009</v>
      </c>
      <c r="M438" s="144">
        <f>VLOOKUP(A438,'BalanceSheet 15-8-19'!$A$11:$CN$476,13,FALSE)</f>
        <v>-58845.090200170009</v>
      </c>
      <c r="N438" s="144">
        <f>VLOOKUP(A438,'BalanceSheet 15-8-19'!$A$11:$CN$476,14,FALSE)</f>
        <v>-58845.090200170009</v>
      </c>
      <c r="O438" s="144">
        <f>VLOOKUP(A438,'BalanceSheet 15-8-19'!$A$11:$CN$476,15,FALSE)</f>
        <v>-58845.090200170009</v>
      </c>
      <c r="P438" s="144">
        <f>VLOOKUP(A438,'BalanceSheet 15-8-19'!$A$11:$CN$476,16,FALSE)</f>
        <v>-58845.090200170009</v>
      </c>
      <c r="Q438" s="144">
        <f>VLOOKUP(A438,'BalanceSheet 15-8-19'!$A$11:$CN$476,17,FALSE)</f>
        <v>-58845.090200170009</v>
      </c>
      <c r="R438" s="144">
        <f>VLOOKUP(A438,'BalanceSheet 15-8-19'!$A$11:$CN$476,18,FALSE)</f>
        <v>-58845.090200170009</v>
      </c>
      <c r="S438" s="10">
        <f>VLOOKUP(A438,'BalanceSheet 15-8-19'!$A$11:$CN$476,19,FALSE)</f>
        <v>-58845.090200170009</v>
      </c>
      <c r="T438" s="10">
        <f>VLOOKUP(A438,'BalanceSheet 15-8-19'!$A$11:$CN$476,20,FALSE)</f>
        <v>-58845.090200170009</v>
      </c>
      <c r="U438" s="10">
        <f>VLOOKUP(A438,'BalanceSheet 15-8-19'!$A$11:$CN$476,21,FALSE)</f>
        <v>-58845.090200170009</v>
      </c>
      <c r="V438" s="10">
        <f>VLOOKUP(A438,'BalanceSheet 15-8-19'!$A$11:$CN$476,22,FALSE)</f>
        <v>-58845.090200170009</v>
      </c>
      <c r="W438" s="10">
        <f>VLOOKUP(A438,'BalanceSheet 15-8-19'!$A$11:$CN$476,23,FALSE)</f>
        <v>-58845.090200170009</v>
      </c>
      <c r="X438" s="10">
        <f>VLOOKUP(A438,'BalanceSheet 15-8-19'!$A$11:$CN$476,24,FALSE)</f>
        <v>-58845.090200170009</v>
      </c>
      <c r="Y438" s="10">
        <f>VLOOKUP(A438,'BalanceSheet 15-8-19'!$A$11:$CN$476,25,FALSE)</f>
        <v>-58845.090200170009</v>
      </c>
      <c r="Z438" s="10">
        <f>VLOOKUP(A438,'BalanceSheet 15-8-19'!$A$11:$CN$476,26,FALSE)</f>
        <v>-58845.090200170009</v>
      </c>
      <c r="AA438" s="10">
        <f>VLOOKUP(A438,'BalanceSheet 15-8-19'!$A$11:$CN$476,27,FALSE)</f>
        <v>-58845.090200170009</v>
      </c>
      <c r="AB438" s="10">
        <f>VLOOKUP(A438,'BalanceSheet 15-8-19'!$A$11:$CN$476,28,FALSE)</f>
        <v>-58845.090200170009</v>
      </c>
      <c r="AC438" s="10">
        <f>VLOOKUP(A438,'BalanceSheet 15-8-19'!$A$11:$CN$476,29,FALSE)</f>
        <v>-58845.090200170009</v>
      </c>
      <c r="AD438" s="10">
        <f>VLOOKUP(A438,'BalanceSheet 15-8-19'!$A$11:$CN$476,30,FALSE)</f>
        <v>-58845.090200170009</v>
      </c>
      <c r="AE438" s="10">
        <f>VLOOKUP(A438,'BalanceSheet 15-8-19'!$A$11:$CN$476,31,FALSE)</f>
        <v>-58845.090200170009</v>
      </c>
      <c r="AF438" s="10">
        <f>VLOOKUP(A438,'BalanceSheet 15-8-19'!$A$11:$CN$476,32,FALSE)</f>
        <v>-58845.090200170009</v>
      </c>
      <c r="AG438" s="10">
        <f>VLOOKUP(A438,'BalanceSheet 15-8-19'!$A$11:$CN$476,33,FALSE)</f>
        <v>-58845.090200170009</v>
      </c>
      <c r="AH438" s="10">
        <f>VLOOKUP(A438,'BalanceSheet 15-8-19'!$A$11:$CN$476,34,FALSE)</f>
        <v>-58845.090200170009</v>
      </c>
      <c r="AI438" s="10">
        <f>VLOOKUP(A438,'BalanceSheet 15-8-19'!$A$11:$CN$476,35,FALSE)</f>
        <v>-58845.090200170009</v>
      </c>
      <c r="AJ438" s="10">
        <f>VLOOKUP(A438,'BalanceSheet 15-8-19'!$A$11:$CN$476,36,FALSE)</f>
        <v>-58845.090200170009</v>
      </c>
      <c r="AK438" s="10">
        <f>VLOOKUP(A438,'BalanceSheet 15-8-19'!$A$11:$CN$476,37,FALSE)</f>
        <v>-58845.090200170009</v>
      </c>
      <c r="AL438" s="10">
        <f>VLOOKUP(A438,'BalanceSheet 15-8-19'!$A$11:$CN$476,38,FALSE)</f>
        <v>-58845.090200170009</v>
      </c>
      <c r="AM438" s="10">
        <f>VLOOKUP(A438,'BalanceSheet 15-8-19'!$A$11:$CN$476,39,FALSE)</f>
        <v>-58845.090200170009</v>
      </c>
      <c r="AN438" s="10">
        <f>VLOOKUP(A438,'BalanceSheet 15-8-19'!$A$11:$CN$476,40,FALSE)</f>
        <v>-58845.090200170009</v>
      </c>
      <c r="AO438" s="10">
        <f>VLOOKUP(A438,'BalanceSheet 15-8-19'!$A$11:$CN$476,41,FALSE)</f>
        <v>-58845.090200170009</v>
      </c>
      <c r="AP438" s="10">
        <f>VLOOKUP(A438,'BalanceSheet 15-8-19'!$A$11:$CN$476,42,FALSE)</f>
        <v>-58845.090200170009</v>
      </c>
      <c r="AQ438" s="10">
        <f>VLOOKUP(A438,'BalanceSheet 15-8-19'!$A$11:$CN$476,43,FALSE)</f>
        <v>-58845.090200170009</v>
      </c>
      <c r="AR438" s="10">
        <f>VLOOKUP(A438,'BalanceSheet 15-8-19'!$A$11:$CN$476,44,FALSE)</f>
        <v>-58845.090200170009</v>
      </c>
      <c r="AS438" s="10">
        <f>VLOOKUP(A438,'BalanceSheet 15-8-19'!$A$11:$CN$476,45,FALSE)</f>
        <v>-58845.090200170009</v>
      </c>
      <c r="AT438" s="10">
        <f>VLOOKUP(A438,'BalanceSheet 15-8-19'!$A$11:$CN$476,46,FALSE)</f>
        <v>-58845.090200170009</v>
      </c>
      <c r="AU438" s="10">
        <f>VLOOKUP(A438,'BalanceSheet 15-8-19'!$A$11:$CN$476,47,FALSE)</f>
        <v>-58845.090200170009</v>
      </c>
      <c r="AV438" s="10">
        <f>VLOOKUP(A438,'BalanceSheet 15-8-19'!$A$11:$CN$476,48,FALSE)</f>
        <v>-58845.090200170009</v>
      </c>
      <c r="AW438" s="10">
        <f>VLOOKUP(A438,'BalanceSheet 15-8-19'!$A$11:$CN$476,49,FALSE)</f>
        <v>-58845.090200170009</v>
      </c>
      <c r="AX438" s="10">
        <f>VLOOKUP(A438,'BalanceSheet 15-8-19'!$A$11:$CN$476,50,FALSE)</f>
        <v>-58845.090200170009</v>
      </c>
      <c r="AY438" s="10">
        <f>VLOOKUP(A438,'BalanceSheet 15-8-19'!$A$11:$CN$476,51,FALSE)</f>
        <v>-58845.090200170009</v>
      </c>
      <c r="AZ438" s="10">
        <f>VLOOKUP(A438,'BalanceSheet 15-8-19'!$A$11:$CN$476,52,FALSE)</f>
        <v>-58845.090200170009</v>
      </c>
      <c r="BA438" s="10">
        <f>VLOOKUP(A438,'BalanceSheet 15-8-19'!$A$11:$CN$476,53,FALSE)</f>
        <v>-58845.090200170009</v>
      </c>
      <c r="BB438" s="10">
        <f>VLOOKUP(A438,'BalanceSheet 15-8-19'!$A$11:$CN$476,54,FALSE)</f>
        <v>-58845.090200170009</v>
      </c>
      <c r="BC438" s="10">
        <f>VLOOKUP(A438,'BalanceSheet 15-8-19'!$A$11:$CN$476,55,FALSE)</f>
        <v>-58845.090200170009</v>
      </c>
      <c r="BD438" s="10">
        <f>VLOOKUP(A438,'BalanceSheet 15-8-19'!$A$11:$CN$476,56,FALSE)</f>
        <v>-58845.090200170009</v>
      </c>
      <c r="BE438" s="10">
        <f>VLOOKUP(A438,'BalanceSheet 15-8-19'!$A$11:$CN$476,57,FALSE)</f>
        <v>-58845.090200170009</v>
      </c>
      <c r="BF438" s="10">
        <f>VLOOKUP(A438,'BalanceSheet 15-8-19'!$A$11:$CN$476,58,FALSE)</f>
        <v>-58845.090200170009</v>
      </c>
      <c r="BG438" s="11">
        <f>VLOOKUP(A438,'BalanceSheet 15-8-19'!$A$11:$CN$476,59,FALSE)</f>
        <v>-58845.090200170009</v>
      </c>
      <c r="BH438" s="10">
        <f>VLOOKUP(A438,'BalanceSheet 15-8-19'!$A$11:$CN$476,60,FALSE)</f>
        <v>-58845.090200170009</v>
      </c>
      <c r="BI438" s="10">
        <f>VLOOKUP(A438,'BalanceSheet 15-8-19'!$A$11:$CN$476,61,FALSE)</f>
        <v>-58845.090200170009</v>
      </c>
      <c r="BJ438" s="10">
        <f>VLOOKUP(A438,'BalanceSheet 15-8-19'!$A$11:$CN$476,62,FALSE)</f>
        <v>-58845.090200170009</v>
      </c>
      <c r="BK438" s="10"/>
      <c r="BL438" s="10">
        <f>VLOOKUP(A438,'BalanceSheet 15-8-19'!$A$11:$CN$476,64,FALSE)</f>
        <v>-58845.090200170009</v>
      </c>
      <c r="BM438" s="10">
        <f>VLOOKUP(A438,'BalanceSheet 15-8-19'!$A$11:$CN$476,65,FALSE)</f>
        <v>-58845.090200170009</v>
      </c>
      <c r="BN438" s="10">
        <f>VLOOKUP(A438,'BalanceSheet 15-8-19'!$A$11:$CN$476,66,FALSE)</f>
        <v>-58845.090200170009</v>
      </c>
      <c r="BO438" s="10">
        <f>VLOOKUP(A438,'BalanceSheet 15-8-19'!$A$11:$CN$476,67,FALSE)</f>
        <v>-58845.090200170009</v>
      </c>
      <c r="BP438" s="10">
        <f>VLOOKUP(A438,'BalanceSheet 15-8-19'!$A$11:$CN$476,68,FALSE)</f>
        <v>-58845.090200170009</v>
      </c>
      <c r="BQ438" s="10">
        <f>VLOOKUP(A438,'BalanceSheet 15-8-19'!$A$11:$CN$476,69,FALSE)</f>
        <v>-58845.090200170009</v>
      </c>
      <c r="BR438" s="10">
        <f>VLOOKUP(A438,'BalanceSheet 15-8-19'!$A$11:$CN$476,70,FALSE)</f>
        <v>-58845.090200170009</v>
      </c>
      <c r="BS438" s="10">
        <f>VLOOKUP(A438,'BalanceSheet 15-8-19'!$A$11:$CN$476,71,FALSE)</f>
        <v>-58845.090200170009</v>
      </c>
      <c r="BT438" s="10">
        <f>VLOOKUP(A438,'BalanceSheet 15-8-19'!$A$11:$CN$476,72,FALSE)</f>
        <v>-58845.090200170009</v>
      </c>
      <c r="BU438" s="10">
        <f>VLOOKUP(A438,'BalanceSheet 15-8-19'!$A$11:$CN$476,73,FALSE)</f>
        <v>-58845.090200170009</v>
      </c>
      <c r="BV438" s="10">
        <f>VLOOKUP(A438,'BalanceSheet 15-8-19'!$A$11:$CN$476,74,FALSE)</f>
        <v>-58845.090200170009</v>
      </c>
      <c r="BW438" s="10">
        <f>VLOOKUP(A438,'BalanceSheet 15-8-19'!$A$11:$CN$476,75,FALSE)</f>
        <v>-58845.090200170009</v>
      </c>
      <c r="BX438" s="10">
        <f>VLOOKUP(A438,'BalanceSheet 15-8-19'!$A$11:$CN$476,76,FALSE)</f>
        <v>-58845.090200170009</v>
      </c>
      <c r="BY438" s="10">
        <f>VLOOKUP(A438,'BalanceSheet 15-8-19'!$A$11:$CN$476,77,FALSE)</f>
        <v>-58845.090200170009</v>
      </c>
      <c r="BZ438" s="10">
        <f>VLOOKUP(A438,'BalanceSheet 15-8-19'!$A$11:$CN$476,78,FALSE)</f>
        <v>-58845.090200170009</v>
      </c>
      <c r="CA438" s="10">
        <f>VLOOKUP(A438,'BalanceSheet 15-8-19'!$A$11:$CN$476,79,FALSE)</f>
        <v>-58845.090200170009</v>
      </c>
      <c r="CB438" s="10">
        <f>VLOOKUP(A438,'BalanceSheet 15-8-19'!$A$11:$CN$476,80,FALSE)</f>
        <v>-58845.090200170009</v>
      </c>
      <c r="CC438" s="10">
        <f>VLOOKUP(A438,'BalanceSheet 15-8-19'!$A$11:$CN$476,81,FALSE)</f>
        <v>-58845.090200170009</v>
      </c>
      <c r="CD438" s="10">
        <f>VLOOKUP(A438,'BalanceSheet 15-8-19'!$A$11:$CN$476,82,FALSE)</f>
        <v>-58845.090200170009</v>
      </c>
      <c r="CE438" s="10">
        <f>VLOOKUP(A438,'BalanceSheet 15-8-19'!$A$11:$CN$476,83,FALSE)</f>
        <v>-58845.090200170009</v>
      </c>
      <c r="CF438" s="10">
        <f>VLOOKUP(A438,'BalanceSheet 15-8-19'!$A$11:$CN$476,84,FALSE)</f>
        <v>-58845.090200170009</v>
      </c>
      <c r="CG438" s="10">
        <f>VLOOKUP(A438,'BalanceSheet 15-8-19'!$A$11:$CN$476,85,FALSE)</f>
        <v>-58845.090200170009</v>
      </c>
      <c r="CH438" s="10">
        <f>VLOOKUP(A438,'BalanceSheet 15-8-19'!$A$11:$CN$476,86,FALSE)</f>
        <v>-58845.090200170009</v>
      </c>
      <c r="CI438" s="10">
        <f>VLOOKUP(A438,'BalanceSheet 15-8-19'!$A$11:$CN$476,87,FALSE)</f>
        <v>-58845.090200170009</v>
      </c>
      <c r="CJ438" s="10">
        <f>VLOOKUP(A438,'BalanceSheet 15-8-19'!$A$11:$CN$476,88,FALSE)</f>
        <v>-58845.090200170009</v>
      </c>
      <c r="CK438" s="10">
        <f>VLOOKUP(A438,'BalanceSheet 15-8-19'!$A$11:$CN$476,89,FALSE)</f>
        <v>-58845.090200170009</v>
      </c>
      <c r="CL438" s="10">
        <f>VLOOKUP(A438,'BalanceSheet 15-8-19'!$A$11:$CN$476,90,FALSE)</f>
        <v>-58845.090200170009</v>
      </c>
      <c r="CM438" s="10">
        <f>VLOOKUP(A438,'BalanceSheet 15-8-19'!$A$11:$CN$476,91,FALSE)</f>
        <v>-58845.090200170009</v>
      </c>
      <c r="CN438" s="10">
        <f>VLOOKUP(A438,'BalanceSheet 15-8-19'!$A$11:$CS$476,92,FALSE)</f>
        <v>-58845.090200170009</v>
      </c>
      <c r="CO438" s="10">
        <f>VLOOKUP(A438,'BalanceSheet 15-8-19'!$A$11:$CS$476,93,FALSE)</f>
        <v>-58845.090200170009</v>
      </c>
      <c r="CP438" s="10">
        <f>VLOOKUP(A438,'BalanceSheet 15-8-19'!$A$11:$CS$476,94,FALSE)</f>
        <v>-58845.090200170009</v>
      </c>
      <c r="CQ438" s="10">
        <f>VLOOKUP(A438,'BalanceSheet 15-8-19'!$A$11:$CS$476,95,FALSE)</f>
        <v>-58845.090200170009</v>
      </c>
      <c r="CR438" s="10">
        <f>VLOOKUP(A438,'BalanceSheet 15-8-19'!$A$11:$CS$476,96,FALSE)</f>
        <v>-58845.090200170009</v>
      </c>
      <c r="CS438" s="10">
        <f t="shared" si="42"/>
        <v>-5197315.727815127</v>
      </c>
      <c r="CU438" s="19">
        <f>CS438-('BalanceSheet 15-8-19'!CS438-'BalanceSheet 15-8-19'!CV438-'BalanceSheet 15-8-19'!CW438)</f>
        <v>0</v>
      </c>
      <c r="CW438" s="132">
        <f t="shared" si="43"/>
        <v>-1588817.4354045901</v>
      </c>
      <c r="CZ438" s="148"/>
      <c r="DB438" s="148">
        <f t="shared" si="40"/>
        <v>-3608498.2924105381</v>
      </c>
    </row>
    <row r="439" spans="1:107" ht="10.8" thickBot="1" x14ac:dyDescent="0.25">
      <c r="A439" s="4" t="str">
        <f>'BalanceSheet 15-8-19'!A439</f>
        <v>Total Assets Less Current Liabilities</v>
      </c>
      <c r="B439" s="195">
        <f>VLOOKUP(A439,'BalanceSheet 15-8-19'!$A$11:$CN$476,2,FALSE)</f>
        <v>-17133.97</v>
      </c>
      <c r="C439" s="195">
        <f>VLOOKUP(A439,'BalanceSheet 15-8-19'!$A$11:$CN$476,3,FALSE)</f>
        <v>98</v>
      </c>
      <c r="D439" s="195">
        <f>VLOOKUP(A439,'BalanceSheet 15-8-19'!$A$11:$CN$476,4,FALSE)</f>
        <v>-111372.06</v>
      </c>
      <c r="E439" s="195">
        <f>VLOOKUP(A439,'BalanceSheet 15-8-19'!$A$11:$CN$476,5,FALSE)</f>
        <v>182966.24000000002</v>
      </c>
      <c r="F439" s="195">
        <f>VLOOKUP(A439,'BalanceSheet 15-8-19'!$A$11:$CN$476,6,FALSE)</f>
        <v>959855.15140497999</v>
      </c>
      <c r="G439" s="195">
        <f>VLOOKUP(A439,'BalanceSheet 15-8-19'!$A$11:$CN$476,7,FALSE)</f>
        <v>959855.15140497999</v>
      </c>
      <c r="H439" s="195">
        <f>VLOOKUP(A439,'BalanceSheet 15-8-19'!$A$11:$CN$476,8,FALSE)</f>
        <v>959855.15140497999</v>
      </c>
      <c r="I439" s="195">
        <f>VLOOKUP(A439,'BalanceSheet 15-8-19'!$A$11:$CN$476,9,FALSE)</f>
        <v>959855.15140497999</v>
      </c>
      <c r="J439" s="195"/>
      <c r="K439" s="195">
        <f>VLOOKUP(A439,'BalanceSheet 15-8-19'!$A$11:$CN$476,11,FALSE)</f>
        <v>959855.15140497999</v>
      </c>
      <c r="L439" s="196">
        <f>VLOOKUP(A439,'BalanceSheet 15-8-19'!$A$11:$CN$476,12,FALSE)</f>
        <v>959855.15140497999</v>
      </c>
      <c r="M439" s="196">
        <f>VLOOKUP(A439,'BalanceSheet 15-8-19'!$A$11:$CN$476,13,FALSE)</f>
        <v>959855.15140497999</v>
      </c>
      <c r="N439" s="196">
        <f>VLOOKUP(A439,'BalanceSheet 15-8-19'!$A$11:$CN$476,14,FALSE)</f>
        <v>959855.15140497999</v>
      </c>
      <c r="O439" s="196">
        <f>VLOOKUP(A439,'BalanceSheet 15-8-19'!$A$11:$CN$476,15,FALSE)</f>
        <v>959855.15140497999</v>
      </c>
      <c r="P439" s="196">
        <f>VLOOKUP(A439,'BalanceSheet 15-8-19'!$A$11:$CN$476,16,FALSE)</f>
        <v>959855.15140497999</v>
      </c>
      <c r="Q439" s="196">
        <f>VLOOKUP(A439,'BalanceSheet 15-8-19'!$A$11:$CN$476,17,FALSE)</f>
        <v>959855.15140497999</v>
      </c>
      <c r="R439" s="196">
        <f>VLOOKUP(A439,'BalanceSheet 15-8-19'!$A$11:$CN$476,18,FALSE)</f>
        <v>959855.15140497999</v>
      </c>
      <c r="S439" s="195">
        <f>VLOOKUP(A439,'BalanceSheet 15-8-19'!$A$11:$CN$476,19,FALSE)</f>
        <v>959855.15140497999</v>
      </c>
      <c r="T439" s="195">
        <f>VLOOKUP(A439,'BalanceSheet 15-8-19'!$A$11:$CN$476,20,FALSE)</f>
        <v>959855.15140497999</v>
      </c>
      <c r="U439" s="195">
        <f>VLOOKUP(A439,'BalanceSheet 15-8-19'!$A$11:$CN$476,21,FALSE)</f>
        <v>959855.15140497999</v>
      </c>
      <c r="V439" s="195">
        <f>VLOOKUP(A439,'BalanceSheet 15-8-19'!$A$11:$CN$476,22,FALSE)</f>
        <v>959855.15140497999</v>
      </c>
      <c r="W439" s="195">
        <f>VLOOKUP(A439,'BalanceSheet 15-8-19'!$A$11:$CN$476,23,FALSE)</f>
        <v>959855.15140497999</v>
      </c>
      <c r="X439" s="195">
        <f>VLOOKUP(A439,'BalanceSheet 15-8-19'!$A$11:$CN$476,24,FALSE)</f>
        <v>959855.15140497999</v>
      </c>
      <c r="Y439" s="195">
        <f>VLOOKUP(A439,'BalanceSheet 15-8-19'!$A$11:$CN$476,25,FALSE)</f>
        <v>959855.15140497999</v>
      </c>
      <c r="Z439" s="195">
        <f>VLOOKUP(A439,'BalanceSheet 15-8-19'!$A$11:$CN$476,26,FALSE)</f>
        <v>959855.15140497999</v>
      </c>
      <c r="AA439" s="195">
        <f>VLOOKUP(A439,'BalanceSheet 15-8-19'!$A$11:$CN$476,27,FALSE)</f>
        <v>959855.15140497999</v>
      </c>
      <c r="AB439" s="195">
        <f>VLOOKUP(A439,'BalanceSheet 15-8-19'!$A$11:$CN$476,28,FALSE)</f>
        <v>959855.15140497999</v>
      </c>
      <c r="AC439" s="195">
        <f>VLOOKUP(A439,'BalanceSheet 15-8-19'!$A$11:$CN$476,29,FALSE)</f>
        <v>959855.15140497999</v>
      </c>
      <c r="AD439" s="195">
        <f>VLOOKUP(A439,'BalanceSheet 15-8-19'!$A$11:$CN$476,30,FALSE)</f>
        <v>959855.15140497999</v>
      </c>
      <c r="AE439" s="195">
        <f>VLOOKUP(A439,'BalanceSheet 15-8-19'!$A$11:$CN$476,31,FALSE)</f>
        <v>959855.15140497999</v>
      </c>
      <c r="AF439" s="195">
        <f>VLOOKUP(A439,'BalanceSheet 15-8-19'!$A$11:$CN$476,32,FALSE)</f>
        <v>959855.15140497999</v>
      </c>
      <c r="AG439" s="195">
        <f>VLOOKUP(A439,'BalanceSheet 15-8-19'!$A$11:$CN$476,33,FALSE)</f>
        <v>959855.15140497999</v>
      </c>
      <c r="AH439" s="195">
        <f>VLOOKUP(A439,'BalanceSheet 15-8-19'!$A$11:$CN$476,34,FALSE)</f>
        <v>959855.15140497999</v>
      </c>
      <c r="AI439" s="195">
        <f>VLOOKUP(A439,'BalanceSheet 15-8-19'!$A$11:$CN$476,35,FALSE)</f>
        <v>959855.15140497999</v>
      </c>
      <c r="AJ439" s="195">
        <f>VLOOKUP(A439,'BalanceSheet 15-8-19'!$A$11:$CN$476,36,FALSE)</f>
        <v>959855.15140497999</v>
      </c>
      <c r="AK439" s="195">
        <f>VLOOKUP(A439,'BalanceSheet 15-8-19'!$A$11:$CN$476,37,FALSE)</f>
        <v>959855.15140497999</v>
      </c>
      <c r="AL439" s="195">
        <f>VLOOKUP(A439,'BalanceSheet 15-8-19'!$A$11:$CN$476,38,FALSE)</f>
        <v>959855.15140497999</v>
      </c>
      <c r="AM439" s="195">
        <f>VLOOKUP(A439,'BalanceSheet 15-8-19'!$A$11:$CN$476,39,FALSE)</f>
        <v>959855.15140497999</v>
      </c>
      <c r="AN439" s="195">
        <f>VLOOKUP(A439,'BalanceSheet 15-8-19'!$A$11:$CN$476,40,FALSE)</f>
        <v>959855.15140497999</v>
      </c>
      <c r="AO439" s="195">
        <f>VLOOKUP(A439,'BalanceSheet 15-8-19'!$A$11:$CN$476,41,FALSE)</f>
        <v>959855.15140497999</v>
      </c>
      <c r="AP439" s="195">
        <f>VLOOKUP(A439,'BalanceSheet 15-8-19'!$A$11:$CN$476,42,FALSE)</f>
        <v>959855.15140497999</v>
      </c>
      <c r="AQ439" s="195">
        <f>VLOOKUP(A439,'BalanceSheet 15-8-19'!$A$11:$CN$476,43,FALSE)</f>
        <v>959855.15140497999</v>
      </c>
      <c r="AR439" s="195">
        <f>VLOOKUP(A439,'BalanceSheet 15-8-19'!$A$11:$CN$476,44,FALSE)</f>
        <v>959855.15140497999</v>
      </c>
      <c r="AS439" s="195">
        <f>VLOOKUP(A439,'BalanceSheet 15-8-19'!$A$11:$CN$476,45,FALSE)</f>
        <v>959855.15140497999</v>
      </c>
      <c r="AT439" s="195">
        <f>VLOOKUP(A439,'BalanceSheet 15-8-19'!$A$11:$CN$476,46,FALSE)</f>
        <v>959855.15140497999</v>
      </c>
      <c r="AU439" s="195">
        <f>VLOOKUP(A439,'BalanceSheet 15-8-19'!$A$11:$CN$476,47,FALSE)</f>
        <v>959855.15140497999</v>
      </c>
      <c r="AV439" s="195">
        <f>VLOOKUP(A439,'BalanceSheet 15-8-19'!$A$11:$CN$476,48,FALSE)</f>
        <v>959855.15140497999</v>
      </c>
      <c r="AW439" s="195">
        <f>VLOOKUP(A439,'BalanceSheet 15-8-19'!$A$11:$CN$476,49,FALSE)</f>
        <v>959855.15140497999</v>
      </c>
      <c r="AX439" s="195">
        <f>VLOOKUP(A439,'BalanceSheet 15-8-19'!$A$11:$CN$476,50,FALSE)</f>
        <v>959855.15140497999</v>
      </c>
      <c r="AY439" s="195">
        <f>VLOOKUP(A439,'BalanceSheet 15-8-19'!$A$11:$CN$476,51,FALSE)</f>
        <v>959855.15140497999</v>
      </c>
      <c r="AZ439" s="195">
        <f>VLOOKUP(A439,'BalanceSheet 15-8-19'!$A$11:$CN$476,52,FALSE)</f>
        <v>959855.15140497999</v>
      </c>
      <c r="BA439" s="195">
        <f>VLOOKUP(A439,'BalanceSheet 15-8-19'!$A$11:$CN$476,53,FALSE)</f>
        <v>959855.15140497999</v>
      </c>
      <c r="BB439" s="195">
        <f>VLOOKUP(A439,'BalanceSheet 15-8-19'!$A$11:$CN$476,54,FALSE)</f>
        <v>959855.15140497999</v>
      </c>
      <c r="BC439" s="195">
        <f>VLOOKUP(A439,'BalanceSheet 15-8-19'!$A$11:$CN$476,55,FALSE)</f>
        <v>959855.15140497999</v>
      </c>
      <c r="BD439" s="195">
        <f>VLOOKUP(A439,'BalanceSheet 15-8-19'!$A$11:$CN$476,56,FALSE)</f>
        <v>959855.15140497999</v>
      </c>
      <c r="BE439" s="195">
        <f>VLOOKUP(A439,'BalanceSheet 15-8-19'!$A$11:$CN$476,57,FALSE)</f>
        <v>959855.15140497999</v>
      </c>
      <c r="BF439" s="195">
        <f>VLOOKUP(A439,'BalanceSheet 15-8-19'!$A$11:$CN$476,58,FALSE)</f>
        <v>959855.15140497999</v>
      </c>
      <c r="BG439" s="195">
        <f>VLOOKUP(A439,'BalanceSheet 15-8-19'!$A$11:$CN$476,59,FALSE)</f>
        <v>959855.15140497999</v>
      </c>
      <c r="BH439" s="195">
        <f>VLOOKUP(A439,'BalanceSheet 15-8-19'!$A$11:$CN$476,60,FALSE)</f>
        <v>959855.15140497999</v>
      </c>
      <c r="BI439" s="195">
        <f>VLOOKUP(A439,'BalanceSheet 15-8-19'!$A$11:$CN$476,61,FALSE)</f>
        <v>959855.15140497999</v>
      </c>
      <c r="BJ439" s="195">
        <f>VLOOKUP(A439,'BalanceSheet 15-8-19'!$A$11:$CN$476,62,FALSE)</f>
        <v>959855.15140497999</v>
      </c>
      <c r="BK439" s="195"/>
      <c r="BL439" s="195">
        <f>VLOOKUP(A439,'BalanceSheet 15-8-19'!$A$11:$CN$476,64,FALSE)</f>
        <v>959855.15140497999</v>
      </c>
      <c r="BM439" s="195">
        <f>VLOOKUP(A439,'BalanceSheet 15-8-19'!$A$11:$CN$476,65,FALSE)</f>
        <v>959855.15140497999</v>
      </c>
      <c r="BN439" s="195">
        <f>VLOOKUP(A439,'BalanceSheet 15-8-19'!$A$11:$CN$476,66,FALSE)</f>
        <v>959855.15140497999</v>
      </c>
      <c r="BO439" s="195">
        <f>VLOOKUP(A439,'BalanceSheet 15-8-19'!$A$11:$CN$476,67,FALSE)</f>
        <v>959855.15140497999</v>
      </c>
      <c r="BP439" s="195">
        <f>VLOOKUP(A439,'BalanceSheet 15-8-19'!$A$11:$CN$476,68,FALSE)</f>
        <v>959855.15140497999</v>
      </c>
      <c r="BQ439" s="195">
        <f>VLOOKUP(A439,'BalanceSheet 15-8-19'!$A$11:$CN$476,69,FALSE)</f>
        <v>959855.15140497999</v>
      </c>
      <c r="BR439" s="195">
        <f>VLOOKUP(A439,'BalanceSheet 15-8-19'!$A$11:$CN$476,70,FALSE)</f>
        <v>959855.15140497999</v>
      </c>
      <c r="BS439" s="195">
        <f>VLOOKUP(A439,'BalanceSheet 15-8-19'!$A$11:$CN$476,71,FALSE)</f>
        <v>959855.15140497999</v>
      </c>
      <c r="BT439" s="195">
        <f>VLOOKUP(A439,'BalanceSheet 15-8-19'!$A$11:$CN$476,72,FALSE)</f>
        <v>959855.15140497999</v>
      </c>
      <c r="BU439" s="195">
        <f>VLOOKUP(A439,'BalanceSheet 15-8-19'!$A$11:$CN$476,73,FALSE)</f>
        <v>959855.15140497999</v>
      </c>
      <c r="BV439" s="195">
        <f>VLOOKUP(A439,'BalanceSheet 15-8-19'!$A$11:$CN$476,74,FALSE)</f>
        <v>959855.15140497999</v>
      </c>
      <c r="BW439" s="195">
        <f>VLOOKUP(A439,'BalanceSheet 15-8-19'!$A$11:$CN$476,75,FALSE)</f>
        <v>959855.15140497999</v>
      </c>
      <c r="BX439" s="195">
        <f>VLOOKUP(A439,'BalanceSheet 15-8-19'!$A$11:$CN$476,76,FALSE)</f>
        <v>959855.15140497999</v>
      </c>
      <c r="BY439" s="195">
        <f>VLOOKUP(A439,'BalanceSheet 15-8-19'!$A$11:$CN$476,77,FALSE)</f>
        <v>959855.15140497999</v>
      </c>
      <c r="BZ439" s="195">
        <f>VLOOKUP(A439,'BalanceSheet 15-8-19'!$A$11:$CN$476,78,FALSE)</f>
        <v>959855.15140497999</v>
      </c>
      <c r="CA439" s="195">
        <f>VLOOKUP(A439,'BalanceSheet 15-8-19'!$A$11:$CN$476,79,FALSE)</f>
        <v>959855.15140497999</v>
      </c>
      <c r="CB439" s="195">
        <f>VLOOKUP(A439,'BalanceSheet 15-8-19'!$A$11:$CN$476,80,FALSE)</f>
        <v>959855.15140497999</v>
      </c>
      <c r="CC439" s="195">
        <f>VLOOKUP(A439,'BalanceSheet 15-8-19'!$A$11:$CN$476,81,FALSE)</f>
        <v>959855.15140497999</v>
      </c>
      <c r="CD439" s="195">
        <f>VLOOKUP(A439,'BalanceSheet 15-8-19'!$A$11:$CN$476,82,FALSE)</f>
        <v>959855.15140497999</v>
      </c>
      <c r="CE439" s="195">
        <f>VLOOKUP(A439,'BalanceSheet 15-8-19'!$A$11:$CN$476,83,FALSE)</f>
        <v>959855.15140497999</v>
      </c>
      <c r="CF439" s="195">
        <f>VLOOKUP(A439,'BalanceSheet 15-8-19'!$A$11:$CN$476,84,FALSE)</f>
        <v>959855.15140497999</v>
      </c>
      <c r="CG439" s="195">
        <f>VLOOKUP(A439,'BalanceSheet 15-8-19'!$A$11:$CN$476,85,FALSE)</f>
        <v>959855.15140497999</v>
      </c>
      <c r="CH439" s="195">
        <f>VLOOKUP(A439,'BalanceSheet 15-8-19'!$A$11:$CN$476,86,FALSE)</f>
        <v>959855.15140497999</v>
      </c>
      <c r="CI439" s="195">
        <f>VLOOKUP(A439,'BalanceSheet 15-8-19'!$A$11:$CN$476,87,FALSE)</f>
        <v>959855.15140497999</v>
      </c>
      <c r="CJ439" s="195">
        <f>VLOOKUP(A439,'BalanceSheet 15-8-19'!$A$11:$CN$476,88,FALSE)</f>
        <v>959855.15140497999</v>
      </c>
      <c r="CK439" s="195">
        <f>VLOOKUP(A439,'BalanceSheet 15-8-19'!$A$11:$CN$476,89,FALSE)</f>
        <v>959855.15140497999</v>
      </c>
      <c r="CL439" s="195">
        <f>VLOOKUP(A439,'BalanceSheet 15-8-19'!$A$11:$CN$476,90,FALSE)</f>
        <v>959855.15140497999</v>
      </c>
      <c r="CM439" s="195">
        <f>VLOOKUP(A439,'BalanceSheet 15-8-19'!$A$11:$CN$476,91,FALSE)</f>
        <v>959855.15140497999</v>
      </c>
      <c r="CN439" s="195">
        <f>VLOOKUP(A439,'BalanceSheet 15-8-19'!$A$11:$CS$476,92,FALSE)</f>
        <v>959855.15140497999</v>
      </c>
      <c r="CO439" s="195">
        <f>VLOOKUP(A439,'BalanceSheet 15-8-19'!$A$11:$CS$476,93,FALSE)</f>
        <v>959855.15140497999</v>
      </c>
      <c r="CP439" s="195">
        <f>VLOOKUP(A439,'BalanceSheet 15-8-19'!$A$11:$CS$476,94,FALSE)</f>
        <v>959855.15140497999</v>
      </c>
      <c r="CQ439" s="195">
        <f>VLOOKUP(A439,'BalanceSheet 15-8-19'!$A$11:$CS$476,95,FALSE)</f>
        <v>959855.15140497999</v>
      </c>
      <c r="CR439" s="195">
        <f>VLOOKUP(A439,'BalanceSheet 15-8-19'!$A$11:$CS$476,96,FALSE)</f>
        <v>959855.15140497999</v>
      </c>
      <c r="CS439" s="195">
        <f t="shared" si="42"/>
        <v>85481666.685043067</v>
      </c>
      <c r="CU439" s="19">
        <f>CS439-('BalanceSheet 15-8-19'!CS439-'BalanceSheet 15-8-19'!CV439-'BalanceSheet 15-8-19'!CW439)</f>
        <v>-1.6391277313232422E-7</v>
      </c>
      <c r="CW439" s="132">
        <f t="shared" si="43"/>
        <v>25916089.087934468</v>
      </c>
      <c r="CZ439" s="148"/>
      <c r="DB439" s="148">
        <f>DB375+DB227+DB184-DB437</f>
        <v>13681527.531081192</v>
      </c>
    </row>
    <row r="440" spans="1:107" ht="12.6" thickTop="1" x14ac:dyDescent="0.35">
      <c r="A440" s="5" t="str">
        <f>'BalanceSheet 15-8-19'!A440</f>
        <v>Long Term Liabilities</v>
      </c>
      <c r="B440" s="10">
        <f>VLOOKUP(A440,'BalanceSheet 15-8-19'!$A$11:$CN$476,2,FALSE)</f>
        <v>0</v>
      </c>
      <c r="C440" s="10">
        <f>VLOOKUP(A440,'BalanceSheet 15-8-19'!$A$11:$CN$476,3,FALSE)</f>
        <v>0</v>
      </c>
      <c r="D440" s="10">
        <f>VLOOKUP(A440,'BalanceSheet 15-8-19'!$A$11:$CN$476,4,FALSE)</f>
        <v>0</v>
      </c>
      <c r="E440" s="10">
        <f>VLOOKUP(A440,'BalanceSheet 15-8-19'!$A$11:$CN$476,5,FALSE)</f>
        <v>0</v>
      </c>
      <c r="F440" s="10">
        <f>VLOOKUP(A440,'BalanceSheet 15-8-19'!$A$11:$CN$476,6,FALSE)</f>
        <v>0</v>
      </c>
      <c r="G440" s="10">
        <f>VLOOKUP(A440,'BalanceSheet 15-8-19'!$A$11:$CN$476,7,FALSE)</f>
        <v>0</v>
      </c>
      <c r="H440" s="10">
        <f>VLOOKUP(A440,'BalanceSheet 15-8-19'!$A$11:$CN$476,8,FALSE)</f>
        <v>0</v>
      </c>
      <c r="I440" s="10">
        <f>VLOOKUP(A440,'BalanceSheet 15-8-19'!$A$11:$CN$476,9,FALSE)</f>
        <v>0</v>
      </c>
      <c r="J440" s="10"/>
      <c r="K440" s="10">
        <f>VLOOKUP(A440,'BalanceSheet 15-8-19'!$A$11:$CN$476,11,FALSE)</f>
        <v>0</v>
      </c>
      <c r="L440" s="10">
        <f>VLOOKUP(A440,'BalanceSheet 15-8-19'!$A$11:$CN$476,12,FALSE)</f>
        <v>0</v>
      </c>
      <c r="M440" s="10">
        <f>VLOOKUP(A440,'BalanceSheet 15-8-19'!$A$11:$CN$476,13,FALSE)</f>
        <v>0</v>
      </c>
      <c r="N440" s="10">
        <f>VLOOKUP(A440,'BalanceSheet 15-8-19'!$A$11:$CN$476,14,FALSE)</f>
        <v>0</v>
      </c>
      <c r="O440" s="10">
        <f>VLOOKUP(A440,'BalanceSheet 15-8-19'!$A$11:$CN$476,15,FALSE)</f>
        <v>0</v>
      </c>
      <c r="P440" s="10">
        <f>VLOOKUP(A440,'BalanceSheet 15-8-19'!$A$11:$CN$476,16,FALSE)</f>
        <v>0</v>
      </c>
      <c r="Q440" s="10">
        <f>VLOOKUP(A440,'BalanceSheet 15-8-19'!$A$11:$CN$476,17,FALSE)</f>
        <v>0</v>
      </c>
      <c r="R440" s="10">
        <f>VLOOKUP(A440,'BalanceSheet 15-8-19'!$A$11:$CN$476,18,FALSE)</f>
        <v>0</v>
      </c>
      <c r="S440" s="10">
        <f>VLOOKUP(A440,'BalanceSheet 15-8-19'!$A$11:$CN$476,19,FALSE)</f>
        <v>0</v>
      </c>
      <c r="T440" s="10">
        <f>VLOOKUP(A440,'BalanceSheet 15-8-19'!$A$11:$CN$476,20,FALSE)</f>
        <v>0</v>
      </c>
      <c r="U440" s="10">
        <f>VLOOKUP(A440,'BalanceSheet 15-8-19'!$A$11:$CN$476,21,FALSE)</f>
        <v>0</v>
      </c>
      <c r="V440" s="10">
        <f>VLOOKUP(A440,'BalanceSheet 15-8-19'!$A$11:$CN$476,22,FALSE)</f>
        <v>0</v>
      </c>
      <c r="W440" s="10">
        <f>VLOOKUP(A440,'BalanceSheet 15-8-19'!$A$11:$CN$476,23,FALSE)</f>
        <v>0</v>
      </c>
      <c r="X440" s="10">
        <f>VLOOKUP(A440,'BalanceSheet 15-8-19'!$A$11:$CN$476,24,FALSE)</f>
        <v>0</v>
      </c>
      <c r="Y440" s="10">
        <f>VLOOKUP(A440,'BalanceSheet 15-8-19'!$A$11:$CN$476,25,FALSE)</f>
        <v>0</v>
      </c>
      <c r="Z440" s="10">
        <f>VLOOKUP(A440,'BalanceSheet 15-8-19'!$A$11:$CN$476,26,FALSE)</f>
        <v>0</v>
      </c>
      <c r="AA440" s="10">
        <f>VLOOKUP(A440,'BalanceSheet 15-8-19'!$A$11:$CN$476,27,FALSE)</f>
        <v>0</v>
      </c>
      <c r="AB440" s="10">
        <f>VLOOKUP(A440,'BalanceSheet 15-8-19'!$A$11:$CN$476,28,FALSE)</f>
        <v>0</v>
      </c>
      <c r="AC440" s="10">
        <f>VLOOKUP(A440,'BalanceSheet 15-8-19'!$A$11:$CN$476,29,FALSE)</f>
        <v>0</v>
      </c>
      <c r="AD440" s="10">
        <f>VLOOKUP(A440,'BalanceSheet 15-8-19'!$A$11:$CN$476,30,FALSE)</f>
        <v>0</v>
      </c>
      <c r="AE440" s="10">
        <f>VLOOKUP(A440,'BalanceSheet 15-8-19'!$A$11:$CN$476,31,FALSE)</f>
        <v>0</v>
      </c>
      <c r="AF440" s="10">
        <f>VLOOKUP(A440,'BalanceSheet 15-8-19'!$A$11:$CN$476,32,FALSE)</f>
        <v>0</v>
      </c>
      <c r="AG440" s="10">
        <f>VLOOKUP(A440,'BalanceSheet 15-8-19'!$A$11:$CN$476,33,FALSE)</f>
        <v>0</v>
      </c>
      <c r="AH440" s="10">
        <f>VLOOKUP(A440,'BalanceSheet 15-8-19'!$A$11:$CN$476,34,FALSE)</f>
        <v>0</v>
      </c>
      <c r="AI440" s="10">
        <f>VLOOKUP(A440,'BalanceSheet 15-8-19'!$A$11:$CN$476,35,FALSE)</f>
        <v>0</v>
      </c>
      <c r="AJ440" s="10">
        <f>VLOOKUP(A440,'BalanceSheet 15-8-19'!$A$11:$CN$476,36,FALSE)</f>
        <v>0</v>
      </c>
      <c r="AK440" s="10">
        <f>VLOOKUP(A440,'BalanceSheet 15-8-19'!$A$11:$CN$476,37,FALSE)</f>
        <v>0</v>
      </c>
      <c r="AL440" s="10">
        <f>VLOOKUP(A440,'BalanceSheet 15-8-19'!$A$11:$CN$476,38,FALSE)</f>
        <v>0</v>
      </c>
      <c r="AM440" s="10">
        <f>VLOOKUP(A440,'BalanceSheet 15-8-19'!$A$11:$CN$476,39,FALSE)</f>
        <v>0</v>
      </c>
      <c r="AN440" s="10">
        <f>VLOOKUP(A440,'BalanceSheet 15-8-19'!$A$11:$CN$476,40,FALSE)</f>
        <v>0</v>
      </c>
      <c r="AO440" s="10">
        <f>VLOOKUP(A440,'BalanceSheet 15-8-19'!$A$11:$CN$476,41,FALSE)</f>
        <v>0</v>
      </c>
      <c r="AP440" s="10">
        <f>VLOOKUP(A440,'BalanceSheet 15-8-19'!$A$11:$CN$476,42,FALSE)</f>
        <v>0</v>
      </c>
      <c r="AQ440" s="10">
        <f>VLOOKUP(A440,'BalanceSheet 15-8-19'!$A$11:$CN$476,43,FALSE)</f>
        <v>0</v>
      </c>
      <c r="AR440" s="10">
        <f>VLOOKUP(A440,'BalanceSheet 15-8-19'!$A$11:$CN$476,44,FALSE)</f>
        <v>0</v>
      </c>
      <c r="AS440" s="10">
        <f>VLOOKUP(A440,'BalanceSheet 15-8-19'!$A$11:$CN$476,45,FALSE)</f>
        <v>0</v>
      </c>
      <c r="AT440" s="10">
        <f>VLOOKUP(A440,'BalanceSheet 15-8-19'!$A$11:$CN$476,46,FALSE)</f>
        <v>0</v>
      </c>
      <c r="AU440" s="10">
        <f>VLOOKUP(A440,'BalanceSheet 15-8-19'!$A$11:$CN$476,47,FALSE)</f>
        <v>0</v>
      </c>
      <c r="AV440" s="10">
        <f>VLOOKUP(A440,'BalanceSheet 15-8-19'!$A$11:$CN$476,48,FALSE)</f>
        <v>0</v>
      </c>
      <c r="AW440" s="10">
        <f>VLOOKUP(A440,'BalanceSheet 15-8-19'!$A$11:$CN$476,49,FALSE)</f>
        <v>0</v>
      </c>
      <c r="AX440" s="10">
        <f>VLOOKUP(A440,'BalanceSheet 15-8-19'!$A$11:$CN$476,50,FALSE)</f>
        <v>0</v>
      </c>
      <c r="AY440" s="10">
        <f>VLOOKUP(A440,'BalanceSheet 15-8-19'!$A$11:$CN$476,51,FALSE)</f>
        <v>0</v>
      </c>
      <c r="AZ440" s="10">
        <f>VLOOKUP(A440,'BalanceSheet 15-8-19'!$A$11:$CN$476,52,FALSE)</f>
        <v>0</v>
      </c>
      <c r="BA440" s="10">
        <f>VLOOKUP(A440,'BalanceSheet 15-8-19'!$A$11:$CN$476,53,FALSE)</f>
        <v>0</v>
      </c>
      <c r="BB440" s="10">
        <f>VLOOKUP(A440,'BalanceSheet 15-8-19'!$A$11:$CN$476,54,FALSE)</f>
        <v>0</v>
      </c>
      <c r="BC440" s="10">
        <f>VLOOKUP(A440,'BalanceSheet 15-8-19'!$A$11:$CN$476,55,FALSE)</f>
        <v>0</v>
      </c>
      <c r="BD440" s="10">
        <f>VLOOKUP(A440,'BalanceSheet 15-8-19'!$A$11:$CN$476,56,FALSE)</f>
        <v>0</v>
      </c>
      <c r="BE440" s="10">
        <f>VLOOKUP(A440,'BalanceSheet 15-8-19'!$A$11:$CN$476,57,FALSE)</f>
        <v>0</v>
      </c>
      <c r="BF440" s="10">
        <f>VLOOKUP(A440,'BalanceSheet 15-8-19'!$A$11:$CN$476,58,FALSE)</f>
        <v>0</v>
      </c>
      <c r="BG440" s="11">
        <f>VLOOKUP(A440,'BalanceSheet 15-8-19'!$A$11:$CN$476,59,FALSE)</f>
        <v>0</v>
      </c>
      <c r="BH440" s="10">
        <f>VLOOKUP(A440,'BalanceSheet 15-8-19'!$A$11:$CN$476,60,FALSE)</f>
        <v>0</v>
      </c>
      <c r="BI440" s="10">
        <f>VLOOKUP(A440,'BalanceSheet 15-8-19'!$A$11:$CN$476,61,FALSE)</f>
        <v>0</v>
      </c>
      <c r="BJ440" s="10">
        <f>VLOOKUP(A440,'BalanceSheet 15-8-19'!$A$11:$CN$476,62,FALSE)</f>
        <v>0</v>
      </c>
      <c r="BK440" s="10"/>
      <c r="BL440" s="10">
        <f>VLOOKUP(A440,'BalanceSheet 15-8-19'!$A$11:$CN$476,64,FALSE)</f>
        <v>0</v>
      </c>
      <c r="BM440" s="10">
        <f>VLOOKUP(A440,'BalanceSheet 15-8-19'!$A$11:$CN$476,65,FALSE)</f>
        <v>0</v>
      </c>
      <c r="BN440" s="10">
        <f>VLOOKUP(A440,'BalanceSheet 15-8-19'!$A$11:$CN$476,66,FALSE)</f>
        <v>0</v>
      </c>
      <c r="BO440" s="10">
        <f>VLOOKUP(A440,'BalanceSheet 15-8-19'!$A$11:$CN$476,67,FALSE)</f>
        <v>0</v>
      </c>
      <c r="BP440" s="10">
        <f>VLOOKUP(A440,'BalanceSheet 15-8-19'!$A$11:$CN$476,68,FALSE)</f>
        <v>0</v>
      </c>
      <c r="BQ440" s="10">
        <f>VLOOKUP(A440,'BalanceSheet 15-8-19'!$A$11:$CN$476,69,FALSE)</f>
        <v>0</v>
      </c>
      <c r="BR440" s="10">
        <f>VLOOKUP(A440,'BalanceSheet 15-8-19'!$A$11:$CN$476,70,FALSE)</f>
        <v>0</v>
      </c>
      <c r="BS440" s="10">
        <f>VLOOKUP(A440,'BalanceSheet 15-8-19'!$A$11:$CN$476,71,FALSE)</f>
        <v>0</v>
      </c>
      <c r="BT440" s="10">
        <f>VLOOKUP(A440,'BalanceSheet 15-8-19'!$A$11:$CN$476,72,FALSE)</f>
        <v>0</v>
      </c>
      <c r="BU440" s="10">
        <f>VLOOKUP(A440,'BalanceSheet 15-8-19'!$A$11:$CN$476,73,FALSE)</f>
        <v>0</v>
      </c>
      <c r="BV440" s="10">
        <f>VLOOKUP(A440,'BalanceSheet 15-8-19'!$A$11:$CN$476,74,FALSE)</f>
        <v>0</v>
      </c>
      <c r="BW440" s="10">
        <f>VLOOKUP(A440,'BalanceSheet 15-8-19'!$A$11:$CN$476,75,FALSE)</f>
        <v>0</v>
      </c>
      <c r="BX440" s="10">
        <f>VLOOKUP(A440,'BalanceSheet 15-8-19'!$A$11:$CN$476,76,FALSE)</f>
        <v>0</v>
      </c>
      <c r="BY440" s="10">
        <f>VLOOKUP(A440,'BalanceSheet 15-8-19'!$A$11:$CN$476,77,FALSE)</f>
        <v>0</v>
      </c>
      <c r="BZ440" s="10">
        <f>VLOOKUP(A440,'BalanceSheet 15-8-19'!$A$11:$CN$476,78,FALSE)</f>
        <v>0</v>
      </c>
      <c r="CA440" s="10">
        <f>VLOOKUP(A440,'BalanceSheet 15-8-19'!$A$11:$CN$476,79,FALSE)</f>
        <v>0</v>
      </c>
      <c r="CB440" s="10">
        <f>VLOOKUP(A440,'BalanceSheet 15-8-19'!$A$11:$CN$476,80,FALSE)</f>
        <v>0</v>
      </c>
      <c r="CC440" s="10">
        <f>VLOOKUP(A440,'BalanceSheet 15-8-19'!$A$11:$CN$476,81,FALSE)</f>
        <v>0</v>
      </c>
      <c r="CD440" s="10">
        <f>VLOOKUP(A440,'BalanceSheet 15-8-19'!$A$11:$CN$476,82,FALSE)</f>
        <v>0</v>
      </c>
      <c r="CE440" s="10">
        <f>VLOOKUP(A440,'BalanceSheet 15-8-19'!$A$11:$CN$476,83,FALSE)</f>
        <v>0</v>
      </c>
      <c r="CF440" s="10">
        <f>VLOOKUP(A440,'BalanceSheet 15-8-19'!$A$11:$CN$476,84,FALSE)</f>
        <v>0</v>
      </c>
      <c r="CG440" s="10">
        <f>VLOOKUP(A440,'BalanceSheet 15-8-19'!$A$11:$CN$476,85,FALSE)</f>
        <v>0</v>
      </c>
      <c r="CH440" s="10">
        <f>VLOOKUP(A440,'BalanceSheet 15-8-19'!$A$11:$CN$476,86,FALSE)</f>
        <v>0</v>
      </c>
      <c r="CI440" s="10">
        <f>VLOOKUP(A440,'BalanceSheet 15-8-19'!$A$11:$CN$476,87,FALSE)</f>
        <v>0</v>
      </c>
      <c r="CJ440" s="10">
        <f>VLOOKUP(A440,'BalanceSheet 15-8-19'!$A$11:$CN$476,88,FALSE)</f>
        <v>0</v>
      </c>
      <c r="CK440" s="10">
        <f>VLOOKUP(A440,'BalanceSheet 15-8-19'!$A$11:$CN$476,89,FALSE)</f>
        <v>0</v>
      </c>
      <c r="CL440" s="10">
        <f>VLOOKUP(A440,'BalanceSheet 15-8-19'!$A$11:$CN$476,90,FALSE)</f>
        <v>0</v>
      </c>
      <c r="CM440" s="10">
        <f>VLOOKUP(A440,'BalanceSheet 15-8-19'!$A$11:$CN$476,91,FALSE)</f>
        <v>0</v>
      </c>
      <c r="CN440" s="10">
        <f>VLOOKUP(A440,'BalanceSheet 15-8-19'!$A$11:$CS$476,92,FALSE)</f>
        <v>0</v>
      </c>
      <c r="CO440" s="10">
        <f>VLOOKUP(A440,'BalanceSheet 15-8-19'!$A$11:$CS$476,93,FALSE)</f>
        <v>0</v>
      </c>
      <c r="CP440" s="10">
        <f>VLOOKUP(A440,'BalanceSheet 15-8-19'!$A$11:$CS$476,94,FALSE)</f>
        <v>0</v>
      </c>
      <c r="CQ440" s="10">
        <f>VLOOKUP(A440,'BalanceSheet 15-8-19'!$A$11:$CS$476,95,FALSE)</f>
        <v>0</v>
      </c>
      <c r="CR440" s="10">
        <f>VLOOKUP(A440,'BalanceSheet 15-8-19'!$A$11:$CS$476,96,FALSE)</f>
        <v>0</v>
      </c>
      <c r="CS440" s="10">
        <f t="shared" ref="CS440:CS441" si="51">SUM(B440:CR440)</f>
        <v>0</v>
      </c>
      <c r="CU440" s="19">
        <f>CS440-('BalanceSheet 15-8-19'!CS440-'BalanceSheet 15-8-19'!CV440-'BalanceSheet 15-8-19'!CW440)</f>
        <v>0</v>
      </c>
      <c r="CW440" s="132">
        <f t="shared" si="43"/>
        <v>0</v>
      </c>
      <c r="CZ440" s="148"/>
      <c r="DB440" s="162"/>
    </row>
    <row r="441" spans="1:107" x14ac:dyDescent="0.2">
      <c r="A441" s="3" t="str">
        <f>'BalanceSheet 15-8-19'!A441</f>
        <v>700-100 - Non Current Liabilities</v>
      </c>
      <c r="B441" s="10">
        <f>VLOOKUP(A441,'BalanceSheet 15-8-19'!$A$11:$CN$476,2,FALSE)</f>
        <v>0</v>
      </c>
      <c r="C441" s="10">
        <f>VLOOKUP(A441,'BalanceSheet 15-8-19'!$A$11:$CN$476,3,FALSE)</f>
        <v>0</v>
      </c>
      <c r="D441" s="10">
        <f>VLOOKUP(A441,'BalanceSheet 15-8-19'!$A$11:$CN$476,4,FALSE)</f>
        <v>0</v>
      </c>
      <c r="E441" s="10">
        <f>VLOOKUP(A441,'BalanceSheet 15-8-19'!$A$11:$CN$476,5,FALSE)</f>
        <v>0</v>
      </c>
      <c r="F441" s="10">
        <f>VLOOKUP(A441,'BalanceSheet 15-8-19'!$A$11:$CN$476,6,FALSE)</f>
        <v>0</v>
      </c>
      <c r="G441" s="10">
        <f>VLOOKUP(A441,'BalanceSheet 15-8-19'!$A$11:$CN$476,7,FALSE)</f>
        <v>0</v>
      </c>
      <c r="H441" s="10">
        <f>VLOOKUP(A441,'BalanceSheet 15-8-19'!$A$11:$CN$476,8,FALSE)</f>
        <v>0</v>
      </c>
      <c r="I441" s="10">
        <f>VLOOKUP(A441,'BalanceSheet 15-8-19'!$A$11:$CN$476,9,FALSE)</f>
        <v>0</v>
      </c>
      <c r="J441" s="10"/>
      <c r="K441" s="10">
        <f>VLOOKUP(A441,'BalanceSheet 15-8-19'!$A$11:$CN$476,11,FALSE)</f>
        <v>0</v>
      </c>
      <c r="L441" s="10">
        <f>VLOOKUP(A441,'BalanceSheet 15-8-19'!$A$11:$CN$476,12,FALSE)</f>
        <v>0</v>
      </c>
      <c r="M441" s="10">
        <f>VLOOKUP(A441,'BalanceSheet 15-8-19'!$A$11:$CN$476,13,FALSE)</f>
        <v>0</v>
      </c>
      <c r="N441" s="10">
        <f>VLOOKUP(A441,'BalanceSheet 15-8-19'!$A$11:$CN$476,14,FALSE)</f>
        <v>0</v>
      </c>
      <c r="O441" s="10">
        <f>VLOOKUP(A441,'BalanceSheet 15-8-19'!$A$11:$CN$476,15,FALSE)</f>
        <v>0</v>
      </c>
      <c r="P441" s="10">
        <f>VLOOKUP(A441,'BalanceSheet 15-8-19'!$A$11:$CN$476,16,FALSE)</f>
        <v>0</v>
      </c>
      <c r="Q441" s="10">
        <f>VLOOKUP(A441,'BalanceSheet 15-8-19'!$A$11:$CN$476,17,FALSE)</f>
        <v>0</v>
      </c>
      <c r="R441" s="10">
        <f>VLOOKUP(A441,'BalanceSheet 15-8-19'!$A$11:$CN$476,18,FALSE)</f>
        <v>0</v>
      </c>
      <c r="S441" s="10">
        <f>VLOOKUP(A441,'BalanceSheet 15-8-19'!$A$11:$CN$476,19,FALSE)</f>
        <v>0</v>
      </c>
      <c r="T441" s="10">
        <f>VLOOKUP(A441,'BalanceSheet 15-8-19'!$A$11:$CN$476,20,FALSE)</f>
        <v>0</v>
      </c>
      <c r="U441" s="10">
        <f>VLOOKUP(A441,'BalanceSheet 15-8-19'!$A$11:$CN$476,21,FALSE)</f>
        <v>0</v>
      </c>
      <c r="V441" s="10">
        <f>VLOOKUP(A441,'BalanceSheet 15-8-19'!$A$11:$CN$476,22,FALSE)</f>
        <v>0</v>
      </c>
      <c r="W441" s="10">
        <f>VLOOKUP(A441,'BalanceSheet 15-8-19'!$A$11:$CN$476,23,FALSE)</f>
        <v>0</v>
      </c>
      <c r="X441" s="10">
        <f>VLOOKUP(A441,'BalanceSheet 15-8-19'!$A$11:$CN$476,24,FALSE)</f>
        <v>0</v>
      </c>
      <c r="Y441" s="10">
        <f>VLOOKUP(A441,'BalanceSheet 15-8-19'!$A$11:$CN$476,25,FALSE)</f>
        <v>0</v>
      </c>
      <c r="Z441" s="10">
        <f>VLOOKUP(A441,'BalanceSheet 15-8-19'!$A$11:$CN$476,26,FALSE)</f>
        <v>0</v>
      </c>
      <c r="AA441" s="10">
        <f>VLOOKUP(A441,'BalanceSheet 15-8-19'!$A$11:$CN$476,27,FALSE)</f>
        <v>0</v>
      </c>
      <c r="AB441" s="10">
        <f>VLOOKUP(A441,'BalanceSheet 15-8-19'!$A$11:$CN$476,28,FALSE)</f>
        <v>0</v>
      </c>
      <c r="AC441" s="10">
        <f>VLOOKUP(A441,'BalanceSheet 15-8-19'!$A$11:$CN$476,29,FALSE)</f>
        <v>0</v>
      </c>
      <c r="AD441" s="10">
        <f>VLOOKUP(A441,'BalanceSheet 15-8-19'!$A$11:$CN$476,30,FALSE)</f>
        <v>0</v>
      </c>
      <c r="AE441" s="10">
        <f>VLOOKUP(A441,'BalanceSheet 15-8-19'!$A$11:$CN$476,31,FALSE)</f>
        <v>0</v>
      </c>
      <c r="AF441" s="10">
        <f>VLOOKUP(A441,'BalanceSheet 15-8-19'!$A$11:$CN$476,32,FALSE)</f>
        <v>0</v>
      </c>
      <c r="AG441" s="10">
        <f>VLOOKUP(A441,'BalanceSheet 15-8-19'!$A$11:$CN$476,33,FALSE)</f>
        <v>0</v>
      </c>
      <c r="AH441" s="10">
        <f>VLOOKUP(A441,'BalanceSheet 15-8-19'!$A$11:$CN$476,34,FALSE)</f>
        <v>0</v>
      </c>
      <c r="AI441" s="10">
        <f>VLOOKUP(A441,'BalanceSheet 15-8-19'!$A$11:$CN$476,35,FALSE)</f>
        <v>0</v>
      </c>
      <c r="AJ441" s="10">
        <f>VLOOKUP(A441,'BalanceSheet 15-8-19'!$A$11:$CN$476,36,FALSE)</f>
        <v>0</v>
      </c>
      <c r="AK441" s="10">
        <f>VLOOKUP(A441,'BalanceSheet 15-8-19'!$A$11:$CN$476,37,FALSE)</f>
        <v>0</v>
      </c>
      <c r="AL441" s="10">
        <f>VLOOKUP(A441,'BalanceSheet 15-8-19'!$A$11:$CN$476,38,FALSE)</f>
        <v>0</v>
      </c>
      <c r="AM441" s="10">
        <f>VLOOKUP(A441,'BalanceSheet 15-8-19'!$A$11:$CN$476,39,FALSE)</f>
        <v>0</v>
      </c>
      <c r="AN441" s="10">
        <f>VLOOKUP(A441,'BalanceSheet 15-8-19'!$A$11:$CN$476,40,FALSE)</f>
        <v>0</v>
      </c>
      <c r="AO441" s="10">
        <f>VLOOKUP(A441,'BalanceSheet 15-8-19'!$A$11:$CN$476,41,FALSE)</f>
        <v>0</v>
      </c>
      <c r="AP441" s="10">
        <f>VLOOKUP(A441,'BalanceSheet 15-8-19'!$A$11:$CN$476,42,FALSE)</f>
        <v>0</v>
      </c>
      <c r="AQ441" s="10">
        <f>VLOOKUP(A441,'BalanceSheet 15-8-19'!$A$11:$CN$476,43,FALSE)</f>
        <v>0</v>
      </c>
      <c r="AR441" s="10">
        <f>VLOOKUP(A441,'BalanceSheet 15-8-19'!$A$11:$CN$476,44,FALSE)</f>
        <v>0</v>
      </c>
      <c r="AS441" s="10">
        <f>VLOOKUP(A441,'BalanceSheet 15-8-19'!$A$11:$CN$476,45,FALSE)</f>
        <v>0</v>
      </c>
      <c r="AT441" s="10">
        <f>VLOOKUP(A441,'BalanceSheet 15-8-19'!$A$11:$CN$476,46,FALSE)</f>
        <v>0</v>
      </c>
      <c r="AU441" s="10">
        <f>VLOOKUP(A441,'BalanceSheet 15-8-19'!$A$11:$CN$476,47,FALSE)</f>
        <v>0</v>
      </c>
      <c r="AV441" s="10">
        <f>VLOOKUP(A441,'BalanceSheet 15-8-19'!$A$11:$CN$476,48,FALSE)</f>
        <v>0</v>
      </c>
      <c r="AW441" s="10">
        <f>VLOOKUP(A441,'BalanceSheet 15-8-19'!$A$11:$CN$476,49,FALSE)</f>
        <v>0</v>
      </c>
      <c r="AX441" s="10">
        <f>VLOOKUP(A441,'BalanceSheet 15-8-19'!$A$11:$CN$476,50,FALSE)</f>
        <v>0</v>
      </c>
      <c r="AY441" s="10">
        <f>VLOOKUP(A441,'BalanceSheet 15-8-19'!$A$11:$CN$476,51,FALSE)</f>
        <v>0</v>
      </c>
      <c r="AZ441" s="10">
        <f>VLOOKUP(A441,'BalanceSheet 15-8-19'!$A$11:$CN$476,52,FALSE)</f>
        <v>0</v>
      </c>
      <c r="BA441" s="10">
        <f>VLOOKUP(A441,'BalanceSheet 15-8-19'!$A$11:$CN$476,53,FALSE)</f>
        <v>0</v>
      </c>
      <c r="BB441" s="10">
        <f>VLOOKUP(A441,'BalanceSheet 15-8-19'!$A$11:$CN$476,54,FALSE)</f>
        <v>0</v>
      </c>
      <c r="BC441" s="10">
        <f>VLOOKUP(A441,'BalanceSheet 15-8-19'!$A$11:$CN$476,55,FALSE)</f>
        <v>0</v>
      </c>
      <c r="BD441" s="10">
        <f>VLOOKUP(A441,'BalanceSheet 15-8-19'!$A$11:$CN$476,56,FALSE)</f>
        <v>0</v>
      </c>
      <c r="BE441" s="10">
        <f>VLOOKUP(A441,'BalanceSheet 15-8-19'!$A$11:$CN$476,57,FALSE)</f>
        <v>0</v>
      </c>
      <c r="BF441" s="10">
        <f>VLOOKUP(A441,'BalanceSheet 15-8-19'!$A$11:$CN$476,58,FALSE)</f>
        <v>0</v>
      </c>
      <c r="BG441" s="11">
        <f>VLOOKUP(A441,'BalanceSheet 15-8-19'!$A$11:$CN$476,59,FALSE)</f>
        <v>0</v>
      </c>
      <c r="BH441" s="10">
        <f>VLOOKUP(A441,'BalanceSheet 15-8-19'!$A$11:$CN$476,60,FALSE)</f>
        <v>0</v>
      </c>
      <c r="BI441" s="10">
        <f>VLOOKUP(A441,'BalanceSheet 15-8-19'!$A$11:$CN$476,61,FALSE)</f>
        <v>0</v>
      </c>
      <c r="BJ441" s="10">
        <f>VLOOKUP(A441,'BalanceSheet 15-8-19'!$A$11:$CN$476,62,FALSE)</f>
        <v>0</v>
      </c>
      <c r="BK441" s="10"/>
      <c r="BL441" s="10">
        <f>VLOOKUP(A441,'BalanceSheet 15-8-19'!$A$11:$CN$476,64,FALSE)</f>
        <v>0</v>
      </c>
      <c r="BM441" s="10">
        <f>VLOOKUP(A441,'BalanceSheet 15-8-19'!$A$11:$CN$476,65,FALSE)</f>
        <v>0</v>
      </c>
      <c r="BN441" s="10">
        <f>VLOOKUP(A441,'BalanceSheet 15-8-19'!$A$11:$CN$476,66,FALSE)</f>
        <v>0</v>
      </c>
      <c r="BO441" s="10">
        <f>VLOOKUP(A441,'BalanceSheet 15-8-19'!$A$11:$CN$476,67,FALSE)</f>
        <v>0</v>
      </c>
      <c r="BP441" s="10">
        <f>VLOOKUP(A441,'BalanceSheet 15-8-19'!$A$11:$CN$476,68,FALSE)</f>
        <v>0</v>
      </c>
      <c r="BQ441" s="10">
        <f>VLOOKUP(A441,'BalanceSheet 15-8-19'!$A$11:$CN$476,69,FALSE)</f>
        <v>0</v>
      </c>
      <c r="BR441" s="10">
        <f>VLOOKUP(A441,'BalanceSheet 15-8-19'!$A$11:$CN$476,70,FALSE)</f>
        <v>0</v>
      </c>
      <c r="BS441" s="10">
        <f>VLOOKUP(A441,'BalanceSheet 15-8-19'!$A$11:$CN$476,71,FALSE)</f>
        <v>0</v>
      </c>
      <c r="BT441" s="10">
        <f>VLOOKUP(A441,'BalanceSheet 15-8-19'!$A$11:$CN$476,72,FALSE)</f>
        <v>0</v>
      </c>
      <c r="BU441" s="10">
        <f>VLOOKUP(A441,'BalanceSheet 15-8-19'!$A$11:$CN$476,73,FALSE)</f>
        <v>0</v>
      </c>
      <c r="BV441" s="10">
        <f>VLOOKUP(A441,'BalanceSheet 15-8-19'!$A$11:$CN$476,74,FALSE)</f>
        <v>0</v>
      </c>
      <c r="BW441" s="10">
        <f>VLOOKUP(A441,'BalanceSheet 15-8-19'!$A$11:$CN$476,75,FALSE)</f>
        <v>0</v>
      </c>
      <c r="BX441" s="10">
        <f>VLOOKUP(A441,'BalanceSheet 15-8-19'!$A$11:$CN$476,76,FALSE)</f>
        <v>0</v>
      </c>
      <c r="BY441" s="10">
        <f>VLOOKUP(A441,'BalanceSheet 15-8-19'!$A$11:$CN$476,77,FALSE)</f>
        <v>0</v>
      </c>
      <c r="BZ441" s="10">
        <f>VLOOKUP(A441,'BalanceSheet 15-8-19'!$A$11:$CN$476,78,FALSE)</f>
        <v>0</v>
      </c>
      <c r="CA441" s="10">
        <f>VLOOKUP(A441,'BalanceSheet 15-8-19'!$A$11:$CN$476,79,FALSE)</f>
        <v>0</v>
      </c>
      <c r="CB441" s="10">
        <f>VLOOKUP(A441,'BalanceSheet 15-8-19'!$A$11:$CN$476,80,FALSE)</f>
        <v>0</v>
      </c>
      <c r="CC441" s="10">
        <f>VLOOKUP(A441,'BalanceSheet 15-8-19'!$A$11:$CN$476,81,FALSE)</f>
        <v>0</v>
      </c>
      <c r="CD441" s="10">
        <f>VLOOKUP(A441,'BalanceSheet 15-8-19'!$A$11:$CN$476,82,FALSE)</f>
        <v>0</v>
      </c>
      <c r="CE441" s="10">
        <f>VLOOKUP(A441,'BalanceSheet 15-8-19'!$A$11:$CN$476,83,FALSE)</f>
        <v>0</v>
      </c>
      <c r="CF441" s="10">
        <f>VLOOKUP(A441,'BalanceSheet 15-8-19'!$A$11:$CN$476,84,FALSE)</f>
        <v>0</v>
      </c>
      <c r="CG441" s="10">
        <f>VLOOKUP(A441,'BalanceSheet 15-8-19'!$A$11:$CN$476,85,FALSE)</f>
        <v>0</v>
      </c>
      <c r="CH441" s="10">
        <f>VLOOKUP(A441,'BalanceSheet 15-8-19'!$A$11:$CN$476,86,FALSE)</f>
        <v>0</v>
      </c>
      <c r="CI441" s="10">
        <f>VLOOKUP(A441,'BalanceSheet 15-8-19'!$A$11:$CN$476,87,FALSE)</f>
        <v>0</v>
      </c>
      <c r="CJ441" s="10">
        <f>VLOOKUP(A441,'BalanceSheet 15-8-19'!$A$11:$CN$476,88,FALSE)</f>
        <v>0</v>
      </c>
      <c r="CK441" s="10">
        <f>VLOOKUP(A441,'BalanceSheet 15-8-19'!$A$11:$CN$476,89,FALSE)</f>
        <v>0</v>
      </c>
      <c r="CL441" s="10">
        <f>VLOOKUP(A441,'BalanceSheet 15-8-19'!$A$11:$CN$476,90,FALSE)</f>
        <v>0</v>
      </c>
      <c r="CM441" s="10">
        <f>VLOOKUP(A441,'BalanceSheet 15-8-19'!$A$11:$CN$476,91,FALSE)</f>
        <v>0</v>
      </c>
      <c r="CN441" s="3">
        <f>VLOOKUP(A441,'BalanceSheet 15-8-19'!$A$11:$CS$476,92,FALSE)</f>
        <v>0</v>
      </c>
      <c r="CO441" s="3">
        <f>VLOOKUP(A441,'BalanceSheet 15-8-19'!$A$11:$CS$476,93,FALSE)</f>
        <v>0</v>
      </c>
      <c r="CP441" s="3">
        <f>VLOOKUP(A441,'BalanceSheet 15-8-19'!$A$11:$CS$476,94,FALSE)</f>
        <v>0</v>
      </c>
      <c r="CQ441" s="3">
        <f>VLOOKUP(A441,'BalanceSheet 15-8-19'!$A$11:$CS$476,95,FALSE)</f>
        <v>0</v>
      </c>
      <c r="CR441" s="3">
        <f>VLOOKUP(A441,'BalanceSheet 15-8-19'!$A$11:$CS$476,96,FALSE)</f>
        <v>0</v>
      </c>
      <c r="CS441" s="3">
        <f t="shared" si="51"/>
        <v>0</v>
      </c>
      <c r="CU441" s="19">
        <f>CS441-('BalanceSheet 15-8-19'!CS441-'BalanceSheet 15-8-19'!CV441-'BalanceSheet 15-8-19'!CW441)</f>
        <v>0</v>
      </c>
      <c r="CW441" s="132">
        <f t="shared" si="43"/>
        <v>0</v>
      </c>
      <c r="CZ441" s="148"/>
      <c r="DB441" s="148">
        <f t="shared" si="40"/>
        <v>0</v>
      </c>
    </row>
    <row r="442" spans="1:107" x14ac:dyDescent="0.2">
      <c r="A442" s="3" t="str">
        <f>'BalanceSheet 15-8-19'!A442</f>
        <v>700-100-01 - Finance lease liabilities (non-current)</v>
      </c>
      <c r="B442" s="10">
        <f>VLOOKUP(A442,'BalanceSheet 15-8-19'!$A$11:$CN$476,2,FALSE)</f>
        <v>0</v>
      </c>
      <c r="C442" s="10">
        <f>VLOOKUP(A442,'BalanceSheet 15-8-19'!$A$11:$CN$476,3,FALSE)</f>
        <v>0</v>
      </c>
      <c r="D442" s="10">
        <f>VLOOKUP(A442,'BalanceSheet 15-8-19'!$A$11:$CN$476,4,FALSE)</f>
        <v>0</v>
      </c>
      <c r="E442" s="10">
        <f>VLOOKUP(A442,'BalanceSheet 15-8-19'!$A$11:$CN$476,5,FALSE)</f>
        <v>0</v>
      </c>
      <c r="F442" s="10">
        <f>VLOOKUP(A442,'BalanceSheet 15-8-19'!$A$11:$CN$476,6,FALSE)</f>
        <v>0</v>
      </c>
      <c r="G442" s="10">
        <f>VLOOKUP(A442,'BalanceSheet 15-8-19'!$A$11:$CN$476,7,FALSE)</f>
        <v>0</v>
      </c>
      <c r="H442" s="10">
        <f>VLOOKUP(A442,'BalanceSheet 15-8-19'!$A$11:$CN$476,8,FALSE)</f>
        <v>0</v>
      </c>
      <c r="I442" s="10">
        <f>VLOOKUP(A442,'BalanceSheet 15-8-19'!$A$11:$CN$476,9,FALSE)</f>
        <v>0</v>
      </c>
      <c r="J442" s="10"/>
      <c r="K442" s="10">
        <f>VLOOKUP(A442,'BalanceSheet 15-8-19'!$A$11:$CN$476,11,FALSE)</f>
        <v>0</v>
      </c>
      <c r="L442" s="10">
        <f>VLOOKUP(A442,'BalanceSheet 15-8-19'!$A$11:$CN$476,12,FALSE)</f>
        <v>0</v>
      </c>
      <c r="M442" s="10">
        <f>VLOOKUP(A442,'BalanceSheet 15-8-19'!$A$11:$CN$476,13,FALSE)</f>
        <v>0</v>
      </c>
      <c r="N442" s="10">
        <f>VLOOKUP(A442,'BalanceSheet 15-8-19'!$A$11:$CN$476,14,FALSE)</f>
        <v>0</v>
      </c>
      <c r="O442" s="10">
        <f>VLOOKUP(A442,'BalanceSheet 15-8-19'!$A$11:$CN$476,15,FALSE)</f>
        <v>0</v>
      </c>
      <c r="P442" s="10">
        <f>VLOOKUP(A442,'BalanceSheet 15-8-19'!$A$11:$CN$476,16,FALSE)</f>
        <v>0</v>
      </c>
      <c r="Q442" s="10">
        <f>VLOOKUP(A442,'BalanceSheet 15-8-19'!$A$11:$CN$476,17,FALSE)</f>
        <v>0</v>
      </c>
      <c r="R442" s="10">
        <f>VLOOKUP(A442,'BalanceSheet 15-8-19'!$A$11:$CN$476,18,FALSE)</f>
        <v>0</v>
      </c>
      <c r="S442" s="10">
        <f>VLOOKUP(A442,'BalanceSheet 15-8-19'!$A$11:$CN$476,19,FALSE)</f>
        <v>0</v>
      </c>
      <c r="T442" s="10">
        <f>VLOOKUP(A442,'BalanceSheet 15-8-19'!$A$11:$CN$476,20,FALSE)</f>
        <v>0</v>
      </c>
      <c r="U442" s="10">
        <f>VLOOKUP(A442,'BalanceSheet 15-8-19'!$A$11:$CN$476,21,FALSE)</f>
        <v>0</v>
      </c>
      <c r="V442" s="10">
        <f>VLOOKUP(A442,'BalanceSheet 15-8-19'!$A$11:$CN$476,22,FALSE)</f>
        <v>0</v>
      </c>
      <c r="W442" s="10">
        <f>VLOOKUP(A442,'BalanceSheet 15-8-19'!$A$11:$CN$476,23,FALSE)</f>
        <v>0</v>
      </c>
      <c r="X442" s="10">
        <f>VLOOKUP(A442,'BalanceSheet 15-8-19'!$A$11:$CN$476,24,FALSE)</f>
        <v>0</v>
      </c>
      <c r="Y442" s="10">
        <f>VLOOKUP(A442,'BalanceSheet 15-8-19'!$A$11:$CN$476,25,FALSE)</f>
        <v>0</v>
      </c>
      <c r="Z442" s="10">
        <f>VLOOKUP(A442,'BalanceSheet 15-8-19'!$A$11:$CN$476,26,FALSE)</f>
        <v>0</v>
      </c>
      <c r="AA442" s="10">
        <f>VLOOKUP(A442,'BalanceSheet 15-8-19'!$A$11:$CN$476,27,FALSE)</f>
        <v>0</v>
      </c>
      <c r="AB442" s="10">
        <f>VLOOKUP(A442,'BalanceSheet 15-8-19'!$A$11:$CN$476,28,FALSE)</f>
        <v>0</v>
      </c>
      <c r="AC442" s="10">
        <f>VLOOKUP(A442,'BalanceSheet 15-8-19'!$A$11:$CN$476,29,FALSE)</f>
        <v>0</v>
      </c>
      <c r="AD442" s="10">
        <f>VLOOKUP(A442,'BalanceSheet 15-8-19'!$A$11:$CN$476,30,FALSE)</f>
        <v>0</v>
      </c>
      <c r="AE442" s="10">
        <f>VLOOKUP(A442,'BalanceSheet 15-8-19'!$A$11:$CN$476,31,FALSE)</f>
        <v>0</v>
      </c>
      <c r="AF442" s="10">
        <f>VLOOKUP(A442,'BalanceSheet 15-8-19'!$A$11:$CN$476,32,FALSE)</f>
        <v>0</v>
      </c>
      <c r="AG442" s="10">
        <f>VLOOKUP(A442,'BalanceSheet 15-8-19'!$A$11:$CN$476,33,FALSE)</f>
        <v>0</v>
      </c>
      <c r="AH442" s="10">
        <f>VLOOKUP(A442,'BalanceSheet 15-8-19'!$A$11:$CN$476,34,FALSE)</f>
        <v>0</v>
      </c>
      <c r="AI442" s="10">
        <f>VLOOKUP(A442,'BalanceSheet 15-8-19'!$A$11:$CN$476,35,FALSE)</f>
        <v>0</v>
      </c>
      <c r="AJ442" s="10">
        <f>VLOOKUP(A442,'BalanceSheet 15-8-19'!$A$11:$CN$476,36,FALSE)</f>
        <v>0</v>
      </c>
      <c r="AK442" s="10">
        <f>VLOOKUP(A442,'BalanceSheet 15-8-19'!$A$11:$CN$476,37,FALSE)</f>
        <v>0</v>
      </c>
      <c r="AL442" s="10">
        <f>VLOOKUP(A442,'BalanceSheet 15-8-19'!$A$11:$CN$476,38,FALSE)</f>
        <v>0</v>
      </c>
      <c r="AM442" s="10">
        <f>VLOOKUP(A442,'BalanceSheet 15-8-19'!$A$11:$CN$476,39,FALSE)</f>
        <v>0</v>
      </c>
      <c r="AN442" s="10">
        <f>VLOOKUP(A442,'BalanceSheet 15-8-19'!$A$11:$CN$476,40,FALSE)</f>
        <v>0</v>
      </c>
      <c r="AO442" s="10">
        <f>VLOOKUP(A442,'BalanceSheet 15-8-19'!$A$11:$CN$476,41,FALSE)</f>
        <v>0</v>
      </c>
      <c r="AP442" s="10">
        <f>VLOOKUP(A442,'BalanceSheet 15-8-19'!$A$11:$CN$476,42,FALSE)</f>
        <v>0</v>
      </c>
      <c r="AQ442" s="10">
        <f>VLOOKUP(A442,'BalanceSheet 15-8-19'!$A$11:$CN$476,43,FALSE)</f>
        <v>0</v>
      </c>
      <c r="AR442" s="10">
        <f>VLOOKUP(A442,'BalanceSheet 15-8-19'!$A$11:$CN$476,44,FALSE)</f>
        <v>0</v>
      </c>
      <c r="AS442" s="10">
        <f>VLOOKUP(A442,'BalanceSheet 15-8-19'!$A$11:$CN$476,45,FALSE)</f>
        <v>0</v>
      </c>
      <c r="AT442" s="10">
        <f>VLOOKUP(A442,'BalanceSheet 15-8-19'!$A$11:$CN$476,46,FALSE)</f>
        <v>0</v>
      </c>
      <c r="AU442" s="10">
        <f>VLOOKUP(A442,'BalanceSheet 15-8-19'!$A$11:$CN$476,47,FALSE)</f>
        <v>0</v>
      </c>
      <c r="AV442" s="10">
        <f>VLOOKUP(A442,'BalanceSheet 15-8-19'!$A$11:$CN$476,48,FALSE)</f>
        <v>0</v>
      </c>
      <c r="AW442" s="10">
        <f>VLOOKUP(A442,'BalanceSheet 15-8-19'!$A$11:$CN$476,49,FALSE)</f>
        <v>0</v>
      </c>
      <c r="AX442" s="10">
        <f>VLOOKUP(A442,'BalanceSheet 15-8-19'!$A$11:$CN$476,50,FALSE)</f>
        <v>0</v>
      </c>
      <c r="AY442" s="10">
        <f>VLOOKUP(A442,'BalanceSheet 15-8-19'!$A$11:$CN$476,51,FALSE)</f>
        <v>0</v>
      </c>
      <c r="AZ442" s="10">
        <f>VLOOKUP(A442,'BalanceSheet 15-8-19'!$A$11:$CN$476,52,FALSE)</f>
        <v>0</v>
      </c>
      <c r="BA442" s="10">
        <f>VLOOKUP(A442,'BalanceSheet 15-8-19'!$A$11:$CN$476,53,FALSE)</f>
        <v>0</v>
      </c>
      <c r="BB442" s="10">
        <f>VLOOKUP(A442,'BalanceSheet 15-8-19'!$A$11:$CN$476,54,FALSE)</f>
        <v>0</v>
      </c>
      <c r="BC442" s="10">
        <f>VLOOKUP(A442,'BalanceSheet 15-8-19'!$A$11:$CN$476,55,FALSE)</f>
        <v>0</v>
      </c>
      <c r="BD442" s="10">
        <f>VLOOKUP(A442,'BalanceSheet 15-8-19'!$A$11:$CN$476,56,FALSE)</f>
        <v>0</v>
      </c>
      <c r="BE442" s="10">
        <f>VLOOKUP(A442,'BalanceSheet 15-8-19'!$A$11:$CN$476,57,FALSE)</f>
        <v>0</v>
      </c>
      <c r="BF442" s="10">
        <f>VLOOKUP(A442,'BalanceSheet 15-8-19'!$A$11:$CN$476,58,FALSE)</f>
        <v>0</v>
      </c>
      <c r="BG442" s="11">
        <f>VLOOKUP(A442,'BalanceSheet 15-8-19'!$A$11:$CN$476,59,FALSE)</f>
        <v>0</v>
      </c>
      <c r="BH442" s="10">
        <f>VLOOKUP(A442,'BalanceSheet 15-8-19'!$A$11:$CN$476,60,FALSE)</f>
        <v>0</v>
      </c>
      <c r="BI442" s="10">
        <f>VLOOKUP(A442,'BalanceSheet 15-8-19'!$A$11:$CN$476,61,FALSE)</f>
        <v>0</v>
      </c>
      <c r="BJ442" s="10">
        <f>VLOOKUP(A442,'BalanceSheet 15-8-19'!$A$11:$CN$476,62,FALSE)</f>
        <v>0</v>
      </c>
      <c r="BK442" s="10"/>
      <c r="BL442" s="10">
        <f>VLOOKUP(A442,'BalanceSheet 15-8-19'!$A$11:$CN$476,64,FALSE)</f>
        <v>0</v>
      </c>
      <c r="BM442" s="10">
        <f>VLOOKUP(A442,'BalanceSheet 15-8-19'!$A$11:$CN$476,65,FALSE)</f>
        <v>0</v>
      </c>
      <c r="BN442" s="10">
        <f>VLOOKUP(A442,'BalanceSheet 15-8-19'!$A$11:$CN$476,66,FALSE)</f>
        <v>0</v>
      </c>
      <c r="BO442" s="10">
        <f>VLOOKUP(A442,'BalanceSheet 15-8-19'!$A$11:$CN$476,67,FALSE)</f>
        <v>0</v>
      </c>
      <c r="BP442" s="10">
        <f>VLOOKUP(A442,'BalanceSheet 15-8-19'!$A$11:$CN$476,68,FALSE)</f>
        <v>0</v>
      </c>
      <c r="BQ442" s="10">
        <f>VLOOKUP(A442,'BalanceSheet 15-8-19'!$A$11:$CN$476,69,FALSE)</f>
        <v>0</v>
      </c>
      <c r="BR442" s="10">
        <f>VLOOKUP(A442,'BalanceSheet 15-8-19'!$A$11:$CN$476,70,FALSE)</f>
        <v>0</v>
      </c>
      <c r="BS442" s="10">
        <f>VLOOKUP(A442,'BalanceSheet 15-8-19'!$A$11:$CN$476,71,FALSE)</f>
        <v>0</v>
      </c>
      <c r="BT442" s="10">
        <f>VLOOKUP(A442,'BalanceSheet 15-8-19'!$A$11:$CN$476,72,FALSE)</f>
        <v>0</v>
      </c>
      <c r="BU442" s="10">
        <f>VLOOKUP(A442,'BalanceSheet 15-8-19'!$A$11:$CN$476,73,FALSE)</f>
        <v>0</v>
      </c>
      <c r="BV442" s="10">
        <f>VLOOKUP(A442,'BalanceSheet 15-8-19'!$A$11:$CN$476,74,FALSE)</f>
        <v>0</v>
      </c>
      <c r="BW442" s="10">
        <f>VLOOKUP(A442,'BalanceSheet 15-8-19'!$A$11:$CN$476,75,FALSE)</f>
        <v>0</v>
      </c>
      <c r="BX442" s="10">
        <f>VLOOKUP(A442,'BalanceSheet 15-8-19'!$A$11:$CN$476,76,FALSE)</f>
        <v>0</v>
      </c>
      <c r="BY442" s="10">
        <f>VLOOKUP(A442,'BalanceSheet 15-8-19'!$A$11:$CN$476,77,FALSE)</f>
        <v>0</v>
      </c>
      <c r="BZ442" s="10">
        <f>VLOOKUP(A442,'BalanceSheet 15-8-19'!$A$11:$CN$476,78,FALSE)</f>
        <v>0</v>
      </c>
      <c r="CA442" s="10">
        <f>VLOOKUP(A442,'BalanceSheet 15-8-19'!$A$11:$CN$476,79,FALSE)</f>
        <v>0</v>
      </c>
      <c r="CB442" s="10">
        <f>VLOOKUP(A442,'BalanceSheet 15-8-19'!$A$11:$CN$476,80,FALSE)</f>
        <v>0</v>
      </c>
      <c r="CC442" s="10">
        <f>VLOOKUP(A442,'BalanceSheet 15-8-19'!$A$11:$CN$476,81,FALSE)</f>
        <v>0</v>
      </c>
      <c r="CD442" s="10">
        <f>VLOOKUP(A442,'BalanceSheet 15-8-19'!$A$11:$CN$476,82,FALSE)</f>
        <v>0</v>
      </c>
      <c r="CE442" s="10">
        <f>VLOOKUP(A442,'BalanceSheet 15-8-19'!$A$11:$CN$476,83,FALSE)</f>
        <v>0</v>
      </c>
      <c r="CF442" s="10">
        <f>VLOOKUP(A442,'BalanceSheet 15-8-19'!$A$11:$CN$476,84,FALSE)</f>
        <v>0</v>
      </c>
      <c r="CG442" s="10">
        <f>VLOOKUP(A442,'BalanceSheet 15-8-19'!$A$11:$CN$476,85,FALSE)</f>
        <v>0</v>
      </c>
      <c r="CH442" s="10">
        <f>VLOOKUP(A442,'BalanceSheet 15-8-19'!$A$11:$CN$476,86,FALSE)</f>
        <v>0</v>
      </c>
      <c r="CI442" s="10">
        <f>VLOOKUP(A442,'BalanceSheet 15-8-19'!$A$11:$CN$476,87,FALSE)</f>
        <v>0</v>
      </c>
      <c r="CJ442" s="10">
        <f>VLOOKUP(A442,'BalanceSheet 15-8-19'!$A$11:$CN$476,88,FALSE)</f>
        <v>0</v>
      </c>
      <c r="CK442" s="10">
        <f>VLOOKUP(A442,'BalanceSheet 15-8-19'!$A$11:$CN$476,89,FALSE)</f>
        <v>0</v>
      </c>
      <c r="CL442" s="10">
        <f>VLOOKUP(A442,'BalanceSheet 15-8-19'!$A$11:$CN$476,90,FALSE)</f>
        <v>0</v>
      </c>
      <c r="CM442" s="10">
        <f>VLOOKUP(A442,'BalanceSheet 15-8-19'!$A$11:$CN$476,91,FALSE)</f>
        <v>0</v>
      </c>
      <c r="CN442" s="10">
        <f>VLOOKUP(A442,'BalanceSheet 15-8-19'!$A$11:$CS$476,92,FALSE)</f>
        <v>0</v>
      </c>
      <c r="CO442" s="10">
        <f>VLOOKUP(A442,'BalanceSheet 15-8-19'!$A$11:$CS$476,93,FALSE)</f>
        <v>0</v>
      </c>
      <c r="CP442" s="10">
        <f>VLOOKUP(A442,'BalanceSheet 15-8-19'!$A$11:$CS$476,94,FALSE)</f>
        <v>0</v>
      </c>
      <c r="CQ442" s="10">
        <f>VLOOKUP(A442,'BalanceSheet 15-8-19'!$A$11:$CS$476,95,FALSE)</f>
        <v>0</v>
      </c>
      <c r="CR442" s="10">
        <f>VLOOKUP(A442,'BalanceSheet 15-8-19'!$A$11:$CS$476,96,FALSE)</f>
        <v>0</v>
      </c>
      <c r="CS442" s="10">
        <f t="shared" si="42"/>
        <v>0</v>
      </c>
      <c r="CU442" s="19">
        <f>CS442-('BalanceSheet 15-8-19'!CS442-'BalanceSheet 15-8-19'!CV442-'BalanceSheet 15-8-19'!CW442)</f>
        <v>0</v>
      </c>
      <c r="CW442" s="132">
        <f t="shared" si="43"/>
        <v>0</v>
      </c>
      <c r="CZ442" s="148">
        <f>HLOOKUP(A442,CJE!$I$5:$TV$2054,2050, FALSE)</f>
        <v>0</v>
      </c>
      <c r="DB442" s="148">
        <f t="shared" si="40"/>
        <v>0</v>
      </c>
    </row>
    <row r="443" spans="1:107" x14ac:dyDescent="0.2">
      <c r="A443" s="4" t="str">
        <f>'BalanceSheet 15-8-19'!A443</f>
        <v>Total - 700-100 - Non Current Liabilities</v>
      </c>
      <c r="B443" s="9">
        <f>VLOOKUP(A443,'BalanceSheet 15-8-19'!$A$11:$CN$476,2,FALSE)</f>
        <v>0</v>
      </c>
      <c r="C443" s="9">
        <f>VLOOKUP(A443,'BalanceSheet 15-8-19'!$A$11:$CN$476,3,FALSE)</f>
        <v>0</v>
      </c>
      <c r="D443" s="9">
        <f>VLOOKUP(A443,'BalanceSheet 15-8-19'!$A$11:$CN$476,4,FALSE)</f>
        <v>0</v>
      </c>
      <c r="E443" s="9">
        <f>VLOOKUP(A443,'BalanceSheet 15-8-19'!$A$11:$CN$476,5,FALSE)</f>
        <v>0</v>
      </c>
      <c r="F443" s="9">
        <f>VLOOKUP(A443,'BalanceSheet 15-8-19'!$A$11:$CN$476,6,FALSE)</f>
        <v>0</v>
      </c>
      <c r="G443" s="9">
        <f>VLOOKUP(A443,'BalanceSheet 15-8-19'!$A$11:$CN$476,7,FALSE)</f>
        <v>0</v>
      </c>
      <c r="H443" s="9">
        <f>VLOOKUP(A443,'BalanceSheet 15-8-19'!$A$11:$CN$476,8,FALSE)</f>
        <v>0</v>
      </c>
      <c r="I443" s="9">
        <f>VLOOKUP(A443,'BalanceSheet 15-8-19'!$A$11:$CN$476,9,FALSE)</f>
        <v>0</v>
      </c>
      <c r="J443" s="9"/>
      <c r="K443" s="9">
        <f>VLOOKUP(A443,'BalanceSheet 15-8-19'!$A$11:$CN$476,11,FALSE)</f>
        <v>0</v>
      </c>
      <c r="L443" s="9">
        <f>VLOOKUP(A443,'BalanceSheet 15-8-19'!$A$11:$CN$476,12,FALSE)</f>
        <v>0</v>
      </c>
      <c r="M443" s="9">
        <f>VLOOKUP(A443,'BalanceSheet 15-8-19'!$A$11:$CN$476,13,FALSE)</f>
        <v>0</v>
      </c>
      <c r="N443" s="9">
        <f>VLOOKUP(A443,'BalanceSheet 15-8-19'!$A$11:$CN$476,14,FALSE)</f>
        <v>0</v>
      </c>
      <c r="O443" s="9">
        <f>VLOOKUP(A443,'BalanceSheet 15-8-19'!$A$11:$CN$476,15,FALSE)</f>
        <v>0</v>
      </c>
      <c r="P443" s="9">
        <f>VLOOKUP(A443,'BalanceSheet 15-8-19'!$A$11:$CN$476,16,FALSE)</f>
        <v>0</v>
      </c>
      <c r="Q443" s="9">
        <f>VLOOKUP(A443,'BalanceSheet 15-8-19'!$A$11:$CN$476,17,FALSE)</f>
        <v>0</v>
      </c>
      <c r="R443" s="9">
        <f>VLOOKUP(A443,'BalanceSheet 15-8-19'!$A$11:$CN$476,18,FALSE)</f>
        <v>0</v>
      </c>
      <c r="S443" s="9">
        <f>VLOOKUP(A443,'BalanceSheet 15-8-19'!$A$11:$CN$476,19,FALSE)</f>
        <v>0</v>
      </c>
      <c r="T443" s="9">
        <f>VLOOKUP(A443,'BalanceSheet 15-8-19'!$A$11:$CN$476,20,FALSE)</f>
        <v>0</v>
      </c>
      <c r="U443" s="9">
        <f>VLOOKUP(A443,'BalanceSheet 15-8-19'!$A$11:$CN$476,21,FALSE)</f>
        <v>0</v>
      </c>
      <c r="V443" s="9">
        <f>VLOOKUP(A443,'BalanceSheet 15-8-19'!$A$11:$CN$476,22,FALSE)</f>
        <v>0</v>
      </c>
      <c r="W443" s="9">
        <f>VLOOKUP(A443,'BalanceSheet 15-8-19'!$A$11:$CN$476,23,FALSE)</f>
        <v>0</v>
      </c>
      <c r="X443" s="9">
        <f>VLOOKUP(A443,'BalanceSheet 15-8-19'!$A$11:$CN$476,24,FALSE)</f>
        <v>0</v>
      </c>
      <c r="Y443" s="9">
        <f>VLOOKUP(A443,'BalanceSheet 15-8-19'!$A$11:$CN$476,25,FALSE)</f>
        <v>0</v>
      </c>
      <c r="Z443" s="9">
        <f>VLOOKUP(A443,'BalanceSheet 15-8-19'!$A$11:$CN$476,26,FALSE)</f>
        <v>0</v>
      </c>
      <c r="AA443" s="9">
        <f>VLOOKUP(A443,'BalanceSheet 15-8-19'!$A$11:$CN$476,27,FALSE)</f>
        <v>0</v>
      </c>
      <c r="AB443" s="9">
        <f>VLOOKUP(A443,'BalanceSheet 15-8-19'!$A$11:$CN$476,28,FALSE)</f>
        <v>0</v>
      </c>
      <c r="AC443" s="9">
        <f>VLOOKUP(A443,'BalanceSheet 15-8-19'!$A$11:$CN$476,29,FALSE)</f>
        <v>0</v>
      </c>
      <c r="AD443" s="9">
        <f>VLOOKUP(A443,'BalanceSheet 15-8-19'!$A$11:$CN$476,30,FALSE)</f>
        <v>0</v>
      </c>
      <c r="AE443" s="9">
        <f>VLOOKUP(A443,'BalanceSheet 15-8-19'!$A$11:$CN$476,31,FALSE)</f>
        <v>0</v>
      </c>
      <c r="AF443" s="9">
        <f>VLOOKUP(A443,'BalanceSheet 15-8-19'!$A$11:$CN$476,32,FALSE)</f>
        <v>0</v>
      </c>
      <c r="AG443" s="9">
        <f>VLOOKUP(A443,'BalanceSheet 15-8-19'!$A$11:$CN$476,33,FALSE)</f>
        <v>0</v>
      </c>
      <c r="AH443" s="9">
        <f>VLOOKUP(A443,'BalanceSheet 15-8-19'!$A$11:$CN$476,34,FALSE)</f>
        <v>0</v>
      </c>
      <c r="AI443" s="9">
        <f>VLOOKUP(A443,'BalanceSheet 15-8-19'!$A$11:$CN$476,35,FALSE)</f>
        <v>0</v>
      </c>
      <c r="AJ443" s="9">
        <f>VLOOKUP(A443,'BalanceSheet 15-8-19'!$A$11:$CN$476,36,FALSE)</f>
        <v>0</v>
      </c>
      <c r="AK443" s="9">
        <f>VLOOKUP(A443,'BalanceSheet 15-8-19'!$A$11:$CN$476,37,FALSE)</f>
        <v>0</v>
      </c>
      <c r="AL443" s="9">
        <f>VLOOKUP(A443,'BalanceSheet 15-8-19'!$A$11:$CN$476,38,FALSE)</f>
        <v>0</v>
      </c>
      <c r="AM443" s="9">
        <f>VLOOKUP(A443,'BalanceSheet 15-8-19'!$A$11:$CN$476,39,FALSE)</f>
        <v>0</v>
      </c>
      <c r="AN443" s="9">
        <f>VLOOKUP(A443,'BalanceSheet 15-8-19'!$A$11:$CN$476,40,FALSE)</f>
        <v>0</v>
      </c>
      <c r="AO443" s="9">
        <f>VLOOKUP(A443,'BalanceSheet 15-8-19'!$A$11:$CN$476,41,FALSE)</f>
        <v>0</v>
      </c>
      <c r="AP443" s="9">
        <f>VLOOKUP(A443,'BalanceSheet 15-8-19'!$A$11:$CN$476,42,FALSE)</f>
        <v>0</v>
      </c>
      <c r="AQ443" s="9">
        <f>VLOOKUP(A443,'BalanceSheet 15-8-19'!$A$11:$CN$476,43,FALSE)</f>
        <v>0</v>
      </c>
      <c r="AR443" s="9">
        <f>VLOOKUP(A443,'BalanceSheet 15-8-19'!$A$11:$CN$476,44,FALSE)</f>
        <v>0</v>
      </c>
      <c r="AS443" s="9">
        <f>VLOOKUP(A443,'BalanceSheet 15-8-19'!$A$11:$CN$476,45,FALSE)</f>
        <v>0</v>
      </c>
      <c r="AT443" s="9">
        <f>VLOOKUP(A443,'BalanceSheet 15-8-19'!$A$11:$CN$476,46,FALSE)</f>
        <v>0</v>
      </c>
      <c r="AU443" s="9">
        <f>VLOOKUP(A443,'BalanceSheet 15-8-19'!$A$11:$CN$476,47,FALSE)</f>
        <v>0</v>
      </c>
      <c r="AV443" s="9">
        <f>VLOOKUP(A443,'BalanceSheet 15-8-19'!$A$11:$CN$476,48,FALSE)</f>
        <v>0</v>
      </c>
      <c r="AW443" s="9">
        <f>VLOOKUP(A443,'BalanceSheet 15-8-19'!$A$11:$CN$476,49,FALSE)</f>
        <v>0</v>
      </c>
      <c r="AX443" s="9">
        <f>VLOOKUP(A443,'BalanceSheet 15-8-19'!$A$11:$CN$476,50,FALSE)</f>
        <v>0</v>
      </c>
      <c r="AY443" s="9">
        <f>VLOOKUP(A443,'BalanceSheet 15-8-19'!$A$11:$CN$476,51,FALSE)</f>
        <v>0</v>
      </c>
      <c r="AZ443" s="9">
        <f>VLOOKUP(A443,'BalanceSheet 15-8-19'!$A$11:$CN$476,52,FALSE)</f>
        <v>0</v>
      </c>
      <c r="BA443" s="9">
        <f>VLOOKUP(A443,'BalanceSheet 15-8-19'!$A$11:$CN$476,53,FALSE)</f>
        <v>0</v>
      </c>
      <c r="BB443" s="9">
        <f>VLOOKUP(A443,'BalanceSheet 15-8-19'!$A$11:$CN$476,54,FALSE)</f>
        <v>0</v>
      </c>
      <c r="BC443" s="9">
        <f>VLOOKUP(A443,'BalanceSheet 15-8-19'!$A$11:$CN$476,55,FALSE)</f>
        <v>0</v>
      </c>
      <c r="BD443" s="9">
        <f>VLOOKUP(A443,'BalanceSheet 15-8-19'!$A$11:$CN$476,56,FALSE)</f>
        <v>0</v>
      </c>
      <c r="BE443" s="9">
        <f>VLOOKUP(A443,'BalanceSheet 15-8-19'!$A$11:$CN$476,57,FALSE)</f>
        <v>0</v>
      </c>
      <c r="BF443" s="9">
        <f>VLOOKUP(A443,'BalanceSheet 15-8-19'!$A$11:$CN$476,58,FALSE)</f>
        <v>0</v>
      </c>
      <c r="BG443" s="7">
        <f>VLOOKUP(A443,'BalanceSheet 15-8-19'!$A$11:$CN$476,59,FALSE)</f>
        <v>0</v>
      </c>
      <c r="BH443" s="9">
        <f>VLOOKUP(A443,'BalanceSheet 15-8-19'!$A$11:$CN$476,60,FALSE)</f>
        <v>0</v>
      </c>
      <c r="BI443" s="9">
        <f>VLOOKUP(A443,'BalanceSheet 15-8-19'!$A$11:$CN$476,61,FALSE)</f>
        <v>0</v>
      </c>
      <c r="BJ443" s="9">
        <f>VLOOKUP(A443,'BalanceSheet 15-8-19'!$A$11:$CN$476,62,FALSE)</f>
        <v>0</v>
      </c>
      <c r="BK443" s="9"/>
      <c r="BL443" s="9">
        <f>VLOOKUP(A443,'BalanceSheet 15-8-19'!$A$11:$CN$476,64,FALSE)</f>
        <v>0</v>
      </c>
      <c r="BM443" s="9">
        <f>VLOOKUP(A443,'BalanceSheet 15-8-19'!$A$11:$CN$476,65,FALSE)</f>
        <v>0</v>
      </c>
      <c r="BN443" s="9">
        <f>VLOOKUP(A443,'BalanceSheet 15-8-19'!$A$11:$CN$476,66,FALSE)</f>
        <v>0</v>
      </c>
      <c r="BO443" s="9">
        <f>VLOOKUP(A443,'BalanceSheet 15-8-19'!$A$11:$CN$476,67,FALSE)</f>
        <v>0</v>
      </c>
      <c r="BP443" s="9">
        <f>VLOOKUP(A443,'BalanceSheet 15-8-19'!$A$11:$CN$476,68,FALSE)</f>
        <v>0</v>
      </c>
      <c r="BQ443" s="9">
        <f>VLOOKUP(A443,'BalanceSheet 15-8-19'!$A$11:$CN$476,69,FALSE)</f>
        <v>0</v>
      </c>
      <c r="BR443" s="9">
        <f>VLOOKUP(A443,'BalanceSheet 15-8-19'!$A$11:$CN$476,70,FALSE)</f>
        <v>0</v>
      </c>
      <c r="BS443" s="9">
        <f>VLOOKUP(A443,'BalanceSheet 15-8-19'!$A$11:$CN$476,71,FALSE)</f>
        <v>0</v>
      </c>
      <c r="BT443" s="9">
        <f>VLOOKUP(A443,'BalanceSheet 15-8-19'!$A$11:$CN$476,72,FALSE)</f>
        <v>0</v>
      </c>
      <c r="BU443" s="9">
        <f>VLOOKUP(A443,'BalanceSheet 15-8-19'!$A$11:$CN$476,73,FALSE)</f>
        <v>0</v>
      </c>
      <c r="BV443" s="9">
        <f>VLOOKUP(A443,'BalanceSheet 15-8-19'!$A$11:$CN$476,74,FALSE)</f>
        <v>0</v>
      </c>
      <c r="BW443" s="9">
        <f>VLOOKUP(A443,'BalanceSheet 15-8-19'!$A$11:$CN$476,75,FALSE)</f>
        <v>0</v>
      </c>
      <c r="BX443" s="9">
        <f>VLOOKUP(A443,'BalanceSheet 15-8-19'!$A$11:$CN$476,76,FALSE)</f>
        <v>0</v>
      </c>
      <c r="BY443" s="9">
        <f>VLOOKUP(A443,'BalanceSheet 15-8-19'!$A$11:$CN$476,77,FALSE)</f>
        <v>0</v>
      </c>
      <c r="BZ443" s="9">
        <f>VLOOKUP(A443,'BalanceSheet 15-8-19'!$A$11:$CN$476,78,FALSE)</f>
        <v>0</v>
      </c>
      <c r="CA443" s="9">
        <f>VLOOKUP(A443,'BalanceSheet 15-8-19'!$A$11:$CN$476,79,FALSE)</f>
        <v>0</v>
      </c>
      <c r="CB443" s="9">
        <f>VLOOKUP(A443,'BalanceSheet 15-8-19'!$A$11:$CN$476,80,FALSE)</f>
        <v>0</v>
      </c>
      <c r="CC443" s="9">
        <f>VLOOKUP(A443,'BalanceSheet 15-8-19'!$A$11:$CN$476,81,FALSE)</f>
        <v>0</v>
      </c>
      <c r="CD443" s="9">
        <f>VLOOKUP(A443,'BalanceSheet 15-8-19'!$A$11:$CN$476,82,FALSE)</f>
        <v>0</v>
      </c>
      <c r="CE443" s="9">
        <f>VLOOKUP(A443,'BalanceSheet 15-8-19'!$A$11:$CN$476,83,FALSE)</f>
        <v>0</v>
      </c>
      <c r="CF443" s="9">
        <f>VLOOKUP(A443,'BalanceSheet 15-8-19'!$A$11:$CN$476,84,FALSE)</f>
        <v>0</v>
      </c>
      <c r="CG443" s="9">
        <f>VLOOKUP(A443,'BalanceSheet 15-8-19'!$A$11:$CN$476,85,FALSE)</f>
        <v>0</v>
      </c>
      <c r="CH443" s="9">
        <f>VLOOKUP(A443,'BalanceSheet 15-8-19'!$A$11:$CN$476,86,FALSE)</f>
        <v>0</v>
      </c>
      <c r="CI443" s="9">
        <f>VLOOKUP(A443,'BalanceSheet 15-8-19'!$A$11:$CN$476,87,FALSE)</f>
        <v>0</v>
      </c>
      <c r="CJ443" s="9">
        <f>VLOOKUP(A443,'BalanceSheet 15-8-19'!$A$11:$CN$476,88,FALSE)</f>
        <v>0</v>
      </c>
      <c r="CK443" s="9">
        <f>VLOOKUP(A443,'BalanceSheet 15-8-19'!$A$11:$CN$476,89,FALSE)</f>
        <v>0</v>
      </c>
      <c r="CL443" s="9">
        <f>VLOOKUP(A443,'BalanceSheet 15-8-19'!$A$11:$CN$476,90,FALSE)</f>
        <v>0</v>
      </c>
      <c r="CM443" s="9">
        <f>VLOOKUP(A443,'BalanceSheet 15-8-19'!$A$11:$CN$476,91,FALSE)</f>
        <v>0</v>
      </c>
      <c r="CN443" s="9">
        <f>VLOOKUP(A443,'BalanceSheet 15-8-19'!$A$11:$CS$476,92,FALSE)</f>
        <v>0</v>
      </c>
      <c r="CO443" s="9">
        <f>VLOOKUP(A443,'BalanceSheet 15-8-19'!$A$11:$CS$476,93,FALSE)</f>
        <v>0</v>
      </c>
      <c r="CP443" s="9">
        <f>VLOOKUP(A443,'BalanceSheet 15-8-19'!$A$11:$CS$476,94,FALSE)</f>
        <v>0</v>
      </c>
      <c r="CQ443" s="9">
        <f>VLOOKUP(A443,'BalanceSheet 15-8-19'!$A$11:$CS$476,95,FALSE)</f>
        <v>0</v>
      </c>
      <c r="CR443" s="9">
        <f>VLOOKUP(A443,'BalanceSheet 15-8-19'!$A$11:$CS$476,96,FALSE)</f>
        <v>0</v>
      </c>
      <c r="CS443" s="9">
        <f t="shared" si="42"/>
        <v>0</v>
      </c>
      <c r="CU443" s="19">
        <f>CS443-('BalanceSheet 15-8-19'!CS443-'BalanceSheet 15-8-19'!CV443-'BalanceSheet 15-8-19'!CW443)</f>
        <v>0</v>
      </c>
      <c r="CW443" s="132">
        <f t="shared" si="43"/>
        <v>0</v>
      </c>
      <c r="CZ443" s="148"/>
      <c r="DB443" s="161">
        <f>SUM(DB441:DB442)</f>
        <v>0</v>
      </c>
    </row>
    <row r="444" spans="1:107" x14ac:dyDescent="0.2">
      <c r="A444" s="12" t="str">
        <f>'BalanceSheet 15-8-19'!A444</f>
        <v>700-103 - Other Long-Term Liabilities</v>
      </c>
      <c r="B444" s="10">
        <f>VLOOKUP(A444,'BalanceSheet 15-8-19'!$A$11:$CN$476,2,FALSE)</f>
        <v>0</v>
      </c>
      <c r="C444" s="10">
        <f>VLOOKUP(A444,'BalanceSheet 15-8-19'!$A$11:$CN$476,3,FALSE)</f>
        <v>0</v>
      </c>
      <c r="D444" s="10">
        <f>VLOOKUP(A444,'BalanceSheet 15-8-19'!$A$11:$CN$476,4,FALSE)</f>
        <v>0</v>
      </c>
      <c r="E444" s="10">
        <f>VLOOKUP(A444,'BalanceSheet 15-8-19'!$A$11:$CN$476,5,FALSE)</f>
        <v>0</v>
      </c>
      <c r="F444" s="10">
        <f>VLOOKUP(A444,'BalanceSheet 15-8-19'!$A$11:$CN$476,6,FALSE)</f>
        <v>0</v>
      </c>
      <c r="G444" s="10">
        <f>VLOOKUP(A444,'BalanceSheet 15-8-19'!$A$11:$CN$476,7,FALSE)</f>
        <v>0</v>
      </c>
      <c r="H444" s="10">
        <f>VLOOKUP(A444,'BalanceSheet 15-8-19'!$A$11:$CN$476,8,FALSE)</f>
        <v>0</v>
      </c>
      <c r="I444" s="10">
        <f>VLOOKUP(A444,'BalanceSheet 15-8-19'!$A$11:$CN$476,9,FALSE)</f>
        <v>0</v>
      </c>
      <c r="J444" s="10"/>
      <c r="K444" s="10">
        <f>VLOOKUP(A444,'BalanceSheet 15-8-19'!$A$11:$CN$476,11,FALSE)</f>
        <v>0</v>
      </c>
      <c r="L444" s="10">
        <f>VLOOKUP(A444,'BalanceSheet 15-8-19'!$A$11:$CN$476,12,FALSE)</f>
        <v>0</v>
      </c>
      <c r="M444" s="10">
        <f>VLOOKUP(A444,'BalanceSheet 15-8-19'!$A$11:$CN$476,13,FALSE)</f>
        <v>0</v>
      </c>
      <c r="N444" s="10">
        <f>VLOOKUP(A444,'BalanceSheet 15-8-19'!$A$11:$CN$476,14,FALSE)</f>
        <v>0</v>
      </c>
      <c r="O444" s="10">
        <f>VLOOKUP(A444,'BalanceSheet 15-8-19'!$A$11:$CN$476,15,FALSE)</f>
        <v>0</v>
      </c>
      <c r="P444" s="10">
        <f>VLOOKUP(A444,'BalanceSheet 15-8-19'!$A$11:$CN$476,16,FALSE)</f>
        <v>0</v>
      </c>
      <c r="Q444" s="10">
        <f>VLOOKUP(A444,'BalanceSheet 15-8-19'!$A$11:$CN$476,17,FALSE)</f>
        <v>0</v>
      </c>
      <c r="R444" s="10">
        <f>VLOOKUP(A444,'BalanceSheet 15-8-19'!$A$11:$CN$476,18,FALSE)</f>
        <v>0</v>
      </c>
      <c r="S444" s="10">
        <f>VLOOKUP(A444,'BalanceSheet 15-8-19'!$A$11:$CN$476,19,FALSE)</f>
        <v>0</v>
      </c>
      <c r="T444" s="10">
        <f>VLOOKUP(A444,'BalanceSheet 15-8-19'!$A$11:$CN$476,20,FALSE)</f>
        <v>0</v>
      </c>
      <c r="U444" s="10">
        <f>VLOOKUP(A444,'BalanceSheet 15-8-19'!$A$11:$CN$476,21,FALSE)</f>
        <v>0</v>
      </c>
      <c r="V444" s="10">
        <f>VLOOKUP(A444,'BalanceSheet 15-8-19'!$A$11:$CN$476,22,FALSE)</f>
        <v>0</v>
      </c>
      <c r="W444" s="10">
        <f>VLOOKUP(A444,'BalanceSheet 15-8-19'!$A$11:$CN$476,23,FALSE)</f>
        <v>0</v>
      </c>
      <c r="X444" s="10">
        <f>VLOOKUP(A444,'BalanceSheet 15-8-19'!$A$11:$CN$476,24,FALSE)</f>
        <v>0</v>
      </c>
      <c r="Y444" s="10">
        <f>VLOOKUP(A444,'BalanceSheet 15-8-19'!$A$11:$CN$476,25,FALSE)</f>
        <v>0</v>
      </c>
      <c r="Z444" s="10">
        <f>VLOOKUP(A444,'BalanceSheet 15-8-19'!$A$11:$CN$476,26,FALSE)</f>
        <v>0</v>
      </c>
      <c r="AA444" s="10">
        <f>VLOOKUP(A444,'BalanceSheet 15-8-19'!$A$11:$CN$476,27,FALSE)</f>
        <v>0</v>
      </c>
      <c r="AB444" s="10">
        <f>VLOOKUP(A444,'BalanceSheet 15-8-19'!$A$11:$CN$476,28,FALSE)</f>
        <v>0</v>
      </c>
      <c r="AC444" s="10">
        <f>VLOOKUP(A444,'BalanceSheet 15-8-19'!$A$11:$CN$476,29,FALSE)</f>
        <v>0</v>
      </c>
      <c r="AD444" s="10">
        <f>VLOOKUP(A444,'BalanceSheet 15-8-19'!$A$11:$CN$476,30,FALSE)</f>
        <v>0</v>
      </c>
      <c r="AE444" s="10">
        <f>VLOOKUP(A444,'BalanceSheet 15-8-19'!$A$11:$CN$476,31,FALSE)</f>
        <v>0</v>
      </c>
      <c r="AF444" s="10">
        <f>VLOOKUP(A444,'BalanceSheet 15-8-19'!$A$11:$CN$476,32,FALSE)</f>
        <v>0</v>
      </c>
      <c r="AG444" s="10">
        <f>VLOOKUP(A444,'BalanceSheet 15-8-19'!$A$11:$CN$476,33,FALSE)</f>
        <v>0</v>
      </c>
      <c r="AH444" s="10">
        <f>VLOOKUP(A444,'BalanceSheet 15-8-19'!$A$11:$CN$476,34,FALSE)</f>
        <v>0</v>
      </c>
      <c r="AI444" s="10">
        <f>VLOOKUP(A444,'BalanceSheet 15-8-19'!$A$11:$CN$476,35,FALSE)</f>
        <v>0</v>
      </c>
      <c r="AJ444" s="10">
        <f>VLOOKUP(A444,'BalanceSheet 15-8-19'!$A$11:$CN$476,36,FALSE)</f>
        <v>0</v>
      </c>
      <c r="AK444" s="10">
        <f>VLOOKUP(A444,'BalanceSheet 15-8-19'!$A$11:$CN$476,37,FALSE)</f>
        <v>0</v>
      </c>
      <c r="AL444" s="10">
        <f>VLOOKUP(A444,'BalanceSheet 15-8-19'!$A$11:$CN$476,38,FALSE)</f>
        <v>0</v>
      </c>
      <c r="AM444" s="10">
        <f>VLOOKUP(A444,'BalanceSheet 15-8-19'!$A$11:$CN$476,39,FALSE)</f>
        <v>0</v>
      </c>
      <c r="AN444" s="10">
        <f>VLOOKUP(A444,'BalanceSheet 15-8-19'!$A$11:$CN$476,40,FALSE)</f>
        <v>0</v>
      </c>
      <c r="AO444" s="10">
        <f>VLOOKUP(A444,'BalanceSheet 15-8-19'!$A$11:$CN$476,41,FALSE)</f>
        <v>0</v>
      </c>
      <c r="AP444" s="10">
        <f>VLOOKUP(A444,'BalanceSheet 15-8-19'!$A$11:$CN$476,42,FALSE)</f>
        <v>0</v>
      </c>
      <c r="AQ444" s="10">
        <f>VLOOKUP(A444,'BalanceSheet 15-8-19'!$A$11:$CN$476,43,FALSE)</f>
        <v>0</v>
      </c>
      <c r="AR444" s="10">
        <f>VLOOKUP(A444,'BalanceSheet 15-8-19'!$A$11:$CN$476,44,FALSE)</f>
        <v>0</v>
      </c>
      <c r="AS444" s="10">
        <f>VLOOKUP(A444,'BalanceSheet 15-8-19'!$A$11:$CN$476,45,FALSE)</f>
        <v>0</v>
      </c>
      <c r="AT444" s="10">
        <f>VLOOKUP(A444,'BalanceSheet 15-8-19'!$A$11:$CN$476,46,FALSE)</f>
        <v>0</v>
      </c>
      <c r="AU444" s="10">
        <f>VLOOKUP(A444,'BalanceSheet 15-8-19'!$A$11:$CN$476,47,FALSE)</f>
        <v>0</v>
      </c>
      <c r="AV444" s="10">
        <f>VLOOKUP(A444,'BalanceSheet 15-8-19'!$A$11:$CN$476,48,FALSE)</f>
        <v>0</v>
      </c>
      <c r="AW444" s="10">
        <f>VLOOKUP(A444,'BalanceSheet 15-8-19'!$A$11:$CN$476,49,FALSE)</f>
        <v>0</v>
      </c>
      <c r="AX444" s="10">
        <f>VLOOKUP(A444,'BalanceSheet 15-8-19'!$A$11:$CN$476,50,FALSE)</f>
        <v>0</v>
      </c>
      <c r="AY444" s="10">
        <f>VLOOKUP(A444,'BalanceSheet 15-8-19'!$A$11:$CN$476,51,FALSE)</f>
        <v>0</v>
      </c>
      <c r="AZ444" s="10">
        <f>VLOOKUP(A444,'BalanceSheet 15-8-19'!$A$11:$CN$476,52,FALSE)</f>
        <v>0</v>
      </c>
      <c r="BA444" s="10">
        <f>VLOOKUP(A444,'BalanceSheet 15-8-19'!$A$11:$CN$476,53,FALSE)</f>
        <v>0</v>
      </c>
      <c r="BB444" s="10">
        <f>VLOOKUP(A444,'BalanceSheet 15-8-19'!$A$11:$CN$476,54,FALSE)</f>
        <v>0</v>
      </c>
      <c r="BC444" s="10">
        <f>VLOOKUP(A444,'BalanceSheet 15-8-19'!$A$11:$CN$476,55,FALSE)</f>
        <v>0</v>
      </c>
      <c r="BD444" s="10">
        <f>VLOOKUP(A444,'BalanceSheet 15-8-19'!$A$11:$CN$476,56,FALSE)</f>
        <v>0</v>
      </c>
      <c r="BE444" s="10">
        <f>VLOOKUP(A444,'BalanceSheet 15-8-19'!$A$11:$CN$476,57,FALSE)</f>
        <v>0</v>
      </c>
      <c r="BF444" s="10">
        <f>VLOOKUP(A444,'BalanceSheet 15-8-19'!$A$11:$CN$476,58,FALSE)</f>
        <v>0</v>
      </c>
      <c r="BG444" s="11">
        <f>VLOOKUP(A444,'BalanceSheet 15-8-19'!$A$11:$CN$476,59,FALSE)</f>
        <v>0</v>
      </c>
      <c r="BH444" s="10">
        <f>VLOOKUP(A444,'BalanceSheet 15-8-19'!$A$11:$CN$476,60,FALSE)</f>
        <v>0</v>
      </c>
      <c r="BI444" s="10">
        <f>VLOOKUP(A444,'BalanceSheet 15-8-19'!$A$11:$CN$476,61,FALSE)</f>
        <v>0</v>
      </c>
      <c r="BJ444" s="10">
        <f>VLOOKUP(A444,'BalanceSheet 15-8-19'!$A$11:$CN$476,62,FALSE)</f>
        <v>0</v>
      </c>
      <c r="BK444" s="10"/>
      <c r="BL444" s="10">
        <f>VLOOKUP(A444,'BalanceSheet 15-8-19'!$A$11:$CN$476,64,FALSE)</f>
        <v>0</v>
      </c>
      <c r="BM444" s="10">
        <f>VLOOKUP(A444,'BalanceSheet 15-8-19'!$A$11:$CN$476,65,FALSE)</f>
        <v>0</v>
      </c>
      <c r="BN444" s="10">
        <f>VLOOKUP(A444,'BalanceSheet 15-8-19'!$A$11:$CN$476,66,FALSE)</f>
        <v>0</v>
      </c>
      <c r="BO444" s="10">
        <f>VLOOKUP(A444,'BalanceSheet 15-8-19'!$A$11:$CN$476,67,FALSE)</f>
        <v>0</v>
      </c>
      <c r="BP444" s="10">
        <f>VLOOKUP(A444,'BalanceSheet 15-8-19'!$A$11:$CN$476,68,FALSE)</f>
        <v>0</v>
      </c>
      <c r="BQ444" s="10">
        <f>VLOOKUP(A444,'BalanceSheet 15-8-19'!$A$11:$CN$476,69,FALSE)</f>
        <v>0</v>
      </c>
      <c r="BR444" s="10">
        <f>VLOOKUP(A444,'BalanceSheet 15-8-19'!$A$11:$CN$476,70,FALSE)</f>
        <v>0</v>
      </c>
      <c r="BS444" s="10">
        <f>VLOOKUP(A444,'BalanceSheet 15-8-19'!$A$11:$CN$476,71,FALSE)</f>
        <v>0</v>
      </c>
      <c r="BT444" s="10">
        <f>VLOOKUP(A444,'BalanceSheet 15-8-19'!$A$11:$CN$476,72,FALSE)</f>
        <v>0</v>
      </c>
      <c r="BU444" s="10">
        <f>VLOOKUP(A444,'BalanceSheet 15-8-19'!$A$11:$CN$476,73,FALSE)</f>
        <v>0</v>
      </c>
      <c r="BV444" s="10">
        <f>VLOOKUP(A444,'BalanceSheet 15-8-19'!$A$11:$CN$476,74,FALSE)</f>
        <v>0</v>
      </c>
      <c r="BW444" s="10">
        <f>VLOOKUP(A444,'BalanceSheet 15-8-19'!$A$11:$CN$476,75,FALSE)</f>
        <v>0</v>
      </c>
      <c r="BX444" s="10">
        <f>VLOOKUP(A444,'BalanceSheet 15-8-19'!$A$11:$CN$476,76,FALSE)</f>
        <v>0</v>
      </c>
      <c r="BY444" s="10">
        <f>VLOOKUP(A444,'BalanceSheet 15-8-19'!$A$11:$CN$476,77,FALSE)</f>
        <v>0</v>
      </c>
      <c r="BZ444" s="10">
        <f>VLOOKUP(A444,'BalanceSheet 15-8-19'!$A$11:$CN$476,78,FALSE)</f>
        <v>0</v>
      </c>
      <c r="CA444" s="10">
        <f>VLOOKUP(A444,'BalanceSheet 15-8-19'!$A$11:$CN$476,79,FALSE)</f>
        <v>0</v>
      </c>
      <c r="CB444" s="10">
        <f>VLOOKUP(A444,'BalanceSheet 15-8-19'!$A$11:$CN$476,80,FALSE)</f>
        <v>0</v>
      </c>
      <c r="CC444" s="10">
        <f>VLOOKUP(A444,'BalanceSheet 15-8-19'!$A$11:$CN$476,81,FALSE)</f>
        <v>0</v>
      </c>
      <c r="CD444" s="10">
        <f>VLOOKUP(A444,'BalanceSheet 15-8-19'!$A$11:$CN$476,82,FALSE)</f>
        <v>0</v>
      </c>
      <c r="CE444" s="10">
        <f>VLOOKUP(A444,'BalanceSheet 15-8-19'!$A$11:$CN$476,83,FALSE)</f>
        <v>0</v>
      </c>
      <c r="CF444" s="10">
        <f>VLOOKUP(A444,'BalanceSheet 15-8-19'!$A$11:$CN$476,84,FALSE)</f>
        <v>0</v>
      </c>
      <c r="CG444" s="10">
        <f>VLOOKUP(A444,'BalanceSheet 15-8-19'!$A$11:$CN$476,85,FALSE)</f>
        <v>0</v>
      </c>
      <c r="CH444" s="10">
        <f>VLOOKUP(A444,'BalanceSheet 15-8-19'!$A$11:$CN$476,86,FALSE)</f>
        <v>0</v>
      </c>
      <c r="CI444" s="10">
        <f>VLOOKUP(A444,'BalanceSheet 15-8-19'!$A$11:$CN$476,87,FALSE)</f>
        <v>0</v>
      </c>
      <c r="CJ444" s="10">
        <f>VLOOKUP(A444,'BalanceSheet 15-8-19'!$A$11:$CN$476,88,FALSE)</f>
        <v>0</v>
      </c>
      <c r="CK444" s="10">
        <f>VLOOKUP(A444,'BalanceSheet 15-8-19'!$A$11:$CN$476,89,FALSE)</f>
        <v>0</v>
      </c>
      <c r="CL444" s="10">
        <f>VLOOKUP(A444,'BalanceSheet 15-8-19'!$A$11:$CN$476,90,FALSE)</f>
        <v>0</v>
      </c>
      <c r="CM444" s="10">
        <f>VLOOKUP(A444,'BalanceSheet 15-8-19'!$A$11:$CN$476,91,FALSE)</f>
        <v>0</v>
      </c>
      <c r="CN444" s="3">
        <f>VLOOKUP(A444,'BalanceSheet 15-8-19'!$A$11:$CS$476,92,FALSE)</f>
        <v>0</v>
      </c>
      <c r="CO444" s="3">
        <f>VLOOKUP(A444,'BalanceSheet 15-8-19'!$A$11:$CS$476,93,FALSE)</f>
        <v>0</v>
      </c>
      <c r="CP444" s="3">
        <f>VLOOKUP(A444,'BalanceSheet 15-8-19'!$A$11:$CS$476,94,FALSE)</f>
        <v>0</v>
      </c>
      <c r="CQ444" s="3">
        <f>VLOOKUP(A444,'BalanceSheet 15-8-19'!$A$11:$CS$476,95,FALSE)</f>
        <v>0</v>
      </c>
      <c r="CR444" s="3">
        <f>VLOOKUP(A444,'BalanceSheet 15-8-19'!$A$11:$CS$476,96,FALSE)</f>
        <v>0</v>
      </c>
      <c r="CS444" s="3">
        <f t="shared" ref="CS444" si="52">SUM(B444:CR444)</f>
        <v>0</v>
      </c>
      <c r="CU444" s="19">
        <f>CS444-('BalanceSheet 15-8-19'!CS444-'BalanceSheet 15-8-19'!CV444-'BalanceSheet 15-8-19'!CW444)</f>
        <v>0</v>
      </c>
      <c r="CW444" s="132">
        <f t="shared" si="43"/>
        <v>0</v>
      </c>
      <c r="CZ444" s="148"/>
      <c r="DB444" s="148">
        <f t="shared" si="40"/>
        <v>0</v>
      </c>
    </row>
    <row r="445" spans="1:107" x14ac:dyDescent="0.2">
      <c r="A445" s="12" t="str">
        <f>'BalanceSheet 15-8-19'!A445</f>
        <v>700-103-01 - LONG-TERM NOTES PAYABLE</v>
      </c>
      <c r="B445" s="23">
        <f>VLOOKUP(A445,'BalanceSheet 15-8-19'!$A$11:$CN$476,2,FALSE)</f>
        <v>0</v>
      </c>
      <c r="C445" s="23">
        <f>VLOOKUP(A445,'BalanceSheet 15-8-19'!$A$11:$CN$476,3,FALSE)</f>
        <v>0</v>
      </c>
      <c r="D445" s="23">
        <f>VLOOKUP(A445,'BalanceSheet 15-8-19'!$A$11:$CN$476,4,FALSE)</f>
        <v>0</v>
      </c>
      <c r="E445" s="23">
        <f>VLOOKUP(A445,'BalanceSheet 15-8-19'!$A$11:$CN$476,5,FALSE)</f>
        <v>0</v>
      </c>
      <c r="F445" s="23">
        <f>VLOOKUP(A445,'BalanceSheet 15-8-19'!$A$11:$CN$476,6,FALSE)</f>
        <v>0</v>
      </c>
      <c r="G445" s="23">
        <f>VLOOKUP(A445,'BalanceSheet 15-8-19'!$A$11:$CN$476,7,FALSE)</f>
        <v>0</v>
      </c>
      <c r="H445" s="23">
        <f>VLOOKUP(A445,'BalanceSheet 15-8-19'!$A$11:$CN$476,8,FALSE)</f>
        <v>0</v>
      </c>
      <c r="I445" s="23">
        <f>VLOOKUP(A445,'BalanceSheet 15-8-19'!$A$11:$CN$476,9,FALSE)</f>
        <v>0</v>
      </c>
      <c r="J445" s="23"/>
      <c r="K445" s="23">
        <f>VLOOKUP(A445,'BalanceSheet 15-8-19'!$A$11:$CN$476,11,FALSE)</f>
        <v>0</v>
      </c>
      <c r="L445" s="23">
        <f>VLOOKUP(A445,'BalanceSheet 15-8-19'!$A$11:$CN$476,12,FALSE)</f>
        <v>0</v>
      </c>
      <c r="M445" s="23">
        <f>VLOOKUP(A445,'BalanceSheet 15-8-19'!$A$11:$CN$476,13,FALSE)</f>
        <v>0</v>
      </c>
      <c r="N445" s="23">
        <f>VLOOKUP(A445,'BalanceSheet 15-8-19'!$A$11:$CN$476,14,FALSE)</f>
        <v>0</v>
      </c>
      <c r="O445" s="23">
        <f>VLOOKUP(A445,'BalanceSheet 15-8-19'!$A$11:$CN$476,15,FALSE)</f>
        <v>0</v>
      </c>
      <c r="P445" s="23">
        <f>VLOOKUP(A445,'BalanceSheet 15-8-19'!$A$11:$CN$476,16,FALSE)</f>
        <v>0</v>
      </c>
      <c r="Q445" s="23">
        <f>VLOOKUP(A445,'BalanceSheet 15-8-19'!$A$11:$CN$476,17,FALSE)</f>
        <v>0</v>
      </c>
      <c r="R445" s="23">
        <f>VLOOKUP(A445,'BalanceSheet 15-8-19'!$A$11:$CN$476,18,FALSE)</f>
        <v>0</v>
      </c>
      <c r="S445" s="23">
        <f>VLOOKUP(A445,'BalanceSheet 15-8-19'!$A$11:$CN$476,19,FALSE)</f>
        <v>0</v>
      </c>
      <c r="T445" s="23">
        <f>VLOOKUP(A445,'BalanceSheet 15-8-19'!$A$11:$CN$476,20,FALSE)</f>
        <v>0</v>
      </c>
      <c r="U445" s="23">
        <f>VLOOKUP(A445,'BalanceSheet 15-8-19'!$A$11:$CN$476,21,FALSE)</f>
        <v>0</v>
      </c>
      <c r="V445" s="23">
        <f>VLOOKUP(A445,'BalanceSheet 15-8-19'!$A$11:$CN$476,22,FALSE)</f>
        <v>0</v>
      </c>
      <c r="W445" s="23">
        <f>VLOOKUP(A445,'BalanceSheet 15-8-19'!$A$11:$CN$476,23,FALSE)</f>
        <v>0</v>
      </c>
      <c r="X445" s="23">
        <f>VLOOKUP(A445,'BalanceSheet 15-8-19'!$A$11:$CN$476,24,FALSE)</f>
        <v>0</v>
      </c>
      <c r="Y445" s="23">
        <f>VLOOKUP(A445,'BalanceSheet 15-8-19'!$A$11:$CN$476,25,FALSE)</f>
        <v>0</v>
      </c>
      <c r="Z445" s="23">
        <f>VLOOKUP(A445,'BalanceSheet 15-8-19'!$A$11:$CN$476,26,FALSE)</f>
        <v>0</v>
      </c>
      <c r="AA445" s="23">
        <f>VLOOKUP(A445,'BalanceSheet 15-8-19'!$A$11:$CN$476,27,FALSE)</f>
        <v>0</v>
      </c>
      <c r="AB445" s="23">
        <f>VLOOKUP(A445,'BalanceSheet 15-8-19'!$A$11:$CN$476,28,FALSE)</f>
        <v>0</v>
      </c>
      <c r="AC445" s="23">
        <f>VLOOKUP(A445,'BalanceSheet 15-8-19'!$A$11:$CN$476,29,FALSE)</f>
        <v>0</v>
      </c>
      <c r="AD445" s="23">
        <f>VLOOKUP(A445,'BalanceSheet 15-8-19'!$A$11:$CN$476,30,FALSE)</f>
        <v>0</v>
      </c>
      <c r="AE445" s="23">
        <f>VLOOKUP(A445,'BalanceSheet 15-8-19'!$A$11:$CN$476,31,FALSE)</f>
        <v>0</v>
      </c>
      <c r="AF445" s="23">
        <f>VLOOKUP(A445,'BalanceSheet 15-8-19'!$A$11:$CN$476,32,FALSE)</f>
        <v>0</v>
      </c>
      <c r="AG445" s="23">
        <f>VLOOKUP(A445,'BalanceSheet 15-8-19'!$A$11:$CN$476,33,FALSE)</f>
        <v>0</v>
      </c>
      <c r="AH445" s="23">
        <f>VLOOKUP(A445,'BalanceSheet 15-8-19'!$A$11:$CN$476,34,FALSE)</f>
        <v>0</v>
      </c>
      <c r="AI445" s="23">
        <f>VLOOKUP(A445,'BalanceSheet 15-8-19'!$A$11:$CN$476,35,FALSE)</f>
        <v>0</v>
      </c>
      <c r="AJ445" s="23">
        <f>VLOOKUP(A445,'BalanceSheet 15-8-19'!$A$11:$CN$476,36,FALSE)</f>
        <v>0</v>
      </c>
      <c r="AK445" s="23">
        <f>VLOOKUP(A445,'BalanceSheet 15-8-19'!$A$11:$CN$476,37,FALSE)</f>
        <v>0</v>
      </c>
      <c r="AL445" s="23">
        <f>VLOOKUP(A445,'BalanceSheet 15-8-19'!$A$11:$CN$476,38,FALSE)</f>
        <v>0</v>
      </c>
      <c r="AM445" s="23">
        <f>VLOOKUP(A445,'BalanceSheet 15-8-19'!$A$11:$CN$476,39,FALSE)</f>
        <v>0</v>
      </c>
      <c r="AN445" s="23">
        <f>VLOOKUP(A445,'BalanceSheet 15-8-19'!$A$11:$CN$476,40,FALSE)</f>
        <v>0</v>
      </c>
      <c r="AO445" s="23">
        <f>VLOOKUP(A445,'BalanceSheet 15-8-19'!$A$11:$CN$476,41,FALSE)</f>
        <v>0</v>
      </c>
      <c r="AP445" s="23">
        <f>VLOOKUP(A445,'BalanceSheet 15-8-19'!$A$11:$CN$476,42,FALSE)</f>
        <v>0</v>
      </c>
      <c r="AQ445" s="23">
        <f>VLOOKUP(A445,'BalanceSheet 15-8-19'!$A$11:$CN$476,43,FALSE)</f>
        <v>0</v>
      </c>
      <c r="AR445" s="23">
        <f>VLOOKUP(A445,'BalanceSheet 15-8-19'!$A$11:$CN$476,44,FALSE)</f>
        <v>0</v>
      </c>
      <c r="AS445" s="23">
        <f>VLOOKUP(A445,'BalanceSheet 15-8-19'!$A$11:$CN$476,45,FALSE)</f>
        <v>0</v>
      </c>
      <c r="AT445" s="23">
        <f>VLOOKUP(A445,'BalanceSheet 15-8-19'!$A$11:$CN$476,46,FALSE)</f>
        <v>0</v>
      </c>
      <c r="AU445" s="23">
        <f>VLOOKUP(A445,'BalanceSheet 15-8-19'!$A$11:$CN$476,47,FALSE)</f>
        <v>0</v>
      </c>
      <c r="AV445" s="23">
        <f>VLOOKUP(A445,'BalanceSheet 15-8-19'!$A$11:$CN$476,48,FALSE)</f>
        <v>0</v>
      </c>
      <c r="AW445" s="23">
        <f>VLOOKUP(A445,'BalanceSheet 15-8-19'!$A$11:$CN$476,49,FALSE)</f>
        <v>0</v>
      </c>
      <c r="AX445" s="23">
        <f>VLOOKUP(A445,'BalanceSheet 15-8-19'!$A$11:$CN$476,50,FALSE)</f>
        <v>0</v>
      </c>
      <c r="AY445" s="23">
        <f>VLOOKUP(A445,'BalanceSheet 15-8-19'!$A$11:$CN$476,51,FALSE)</f>
        <v>0</v>
      </c>
      <c r="AZ445" s="23">
        <f>VLOOKUP(A445,'BalanceSheet 15-8-19'!$A$11:$CN$476,52,FALSE)</f>
        <v>0</v>
      </c>
      <c r="BA445" s="23">
        <f>VLOOKUP(A445,'BalanceSheet 15-8-19'!$A$11:$CN$476,53,FALSE)</f>
        <v>0</v>
      </c>
      <c r="BB445" s="23">
        <f>VLOOKUP(A445,'BalanceSheet 15-8-19'!$A$11:$CN$476,54,FALSE)</f>
        <v>0</v>
      </c>
      <c r="BC445" s="23">
        <f>VLOOKUP(A445,'BalanceSheet 15-8-19'!$A$11:$CN$476,55,FALSE)</f>
        <v>0</v>
      </c>
      <c r="BD445" s="23">
        <f>VLOOKUP(A445,'BalanceSheet 15-8-19'!$A$11:$CN$476,56,FALSE)</f>
        <v>0</v>
      </c>
      <c r="BE445" s="23">
        <f>VLOOKUP(A445,'BalanceSheet 15-8-19'!$A$11:$CN$476,57,FALSE)</f>
        <v>0</v>
      </c>
      <c r="BF445" s="23">
        <f>VLOOKUP(A445,'BalanceSheet 15-8-19'!$A$11:$CN$476,58,FALSE)</f>
        <v>0</v>
      </c>
      <c r="BG445" s="104">
        <f>VLOOKUP(A445,'BalanceSheet 15-8-19'!$A$11:$CN$476,59,FALSE)</f>
        <v>0</v>
      </c>
      <c r="BH445" s="23">
        <f>VLOOKUP(A445,'BalanceSheet 15-8-19'!$A$11:$CN$476,60,FALSE)</f>
        <v>0</v>
      </c>
      <c r="BI445" s="23">
        <f>VLOOKUP(A445,'BalanceSheet 15-8-19'!$A$11:$CN$476,61,FALSE)</f>
        <v>0</v>
      </c>
      <c r="BJ445" s="23">
        <f>VLOOKUP(A445,'BalanceSheet 15-8-19'!$A$11:$CN$476,62,FALSE)</f>
        <v>0</v>
      </c>
      <c r="BK445" s="23"/>
      <c r="BL445" s="23">
        <f>VLOOKUP(A445,'BalanceSheet 15-8-19'!$A$11:$CN$476,64,FALSE)</f>
        <v>0</v>
      </c>
      <c r="BM445" s="23">
        <f>VLOOKUP(A445,'BalanceSheet 15-8-19'!$A$11:$CN$476,65,FALSE)</f>
        <v>0</v>
      </c>
      <c r="BN445" s="23">
        <f>VLOOKUP(A445,'BalanceSheet 15-8-19'!$A$11:$CN$476,66,FALSE)</f>
        <v>0</v>
      </c>
      <c r="BO445" s="23">
        <f>VLOOKUP(A445,'BalanceSheet 15-8-19'!$A$11:$CN$476,67,FALSE)</f>
        <v>0</v>
      </c>
      <c r="BP445" s="23">
        <f>VLOOKUP(A445,'BalanceSheet 15-8-19'!$A$11:$CN$476,68,FALSE)</f>
        <v>0</v>
      </c>
      <c r="BQ445" s="23">
        <f>VLOOKUP(A445,'BalanceSheet 15-8-19'!$A$11:$CN$476,69,FALSE)</f>
        <v>0</v>
      </c>
      <c r="BR445" s="23">
        <f>VLOOKUP(A445,'BalanceSheet 15-8-19'!$A$11:$CN$476,70,FALSE)</f>
        <v>0</v>
      </c>
      <c r="BS445" s="23">
        <f>VLOOKUP(A445,'BalanceSheet 15-8-19'!$A$11:$CN$476,71,FALSE)</f>
        <v>0</v>
      </c>
      <c r="BT445" s="23">
        <f>VLOOKUP(A445,'BalanceSheet 15-8-19'!$A$11:$CN$476,72,FALSE)</f>
        <v>0</v>
      </c>
      <c r="BU445" s="23">
        <f>VLOOKUP(A445,'BalanceSheet 15-8-19'!$A$11:$CN$476,73,FALSE)</f>
        <v>0</v>
      </c>
      <c r="BV445" s="23">
        <f>VLOOKUP(A445,'BalanceSheet 15-8-19'!$A$11:$CN$476,74,FALSE)</f>
        <v>0</v>
      </c>
      <c r="BW445" s="23">
        <f>VLOOKUP(A445,'BalanceSheet 15-8-19'!$A$11:$CN$476,75,FALSE)</f>
        <v>0</v>
      </c>
      <c r="BX445" s="23">
        <f>VLOOKUP(A445,'BalanceSheet 15-8-19'!$A$11:$CN$476,76,FALSE)</f>
        <v>0</v>
      </c>
      <c r="BY445" s="23">
        <f>VLOOKUP(A445,'BalanceSheet 15-8-19'!$A$11:$CN$476,77,FALSE)</f>
        <v>0</v>
      </c>
      <c r="BZ445" s="23">
        <f>VLOOKUP(A445,'BalanceSheet 15-8-19'!$A$11:$CN$476,78,FALSE)</f>
        <v>0</v>
      </c>
      <c r="CA445" s="23">
        <f>VLOOKUP(A445,'BalanceSheet 15-8-19'!$A$11:$CN$476,79,FALSE)</f>
        <v>0</v>
      </c>
      <c r="CB445" s="23">
        <f>VLOOKUP(A445,'BalanceSheet 15-8-19'!$A$11:$CN$476,80,FALSE)</f>
        <v>0</v>
      </c>
      <c r="CC445" s="23">
        <f>VLOOKUP(A445,'BalanceSheet 15-8-19'!$A$11:$CN$476,81,FALSE)</f>
        <v>0</v>
      </c>
      <c r="CD445" s="23">
        <f>VLOOKUP(A445,'BalanceSheet 15-8-19'!$A$11:$CN$476,82,FALSE)</f>
        <v>0</v>
      </c>
      <c r="CE445" s="23">
        <f>VLOOKUP(A445,'BalanceSheet 15-8-19'!$A$11:$CN$476,83,FALSE)</f>
        <v>0</v>
      </c>
      <c r="CF445" s="23">
        <f>VLOOKUP(A445,'BalanceSheet 15-8-19'!$A$11:$CN$476,84,FALSE)</f>
        <v>0</v>
      </c>
      <c r="CG445" s="23">
        <f>VLOOKUP(A445,'BalanceSheet 15-8-19'!$A$11:$CN$476,85,FALSE)</f>
        <v>0</v>
      </c>
      <c r="CH445" s="23">
        <f>VLOOKUP(A445,'BalanceSheet 15-8-19'!$A$11:$CN$476,86,FALSE)</f>
        <v>0</v>
      </c>
      <c r="CI445" s="23">
        <f>VLOOKUP(A445,'BalanceSheet 15-8-19'!$A$11:$CN$476,87,FALSE)</f>
        <v>0</v>
      </c>
      <c r="CJ445" s="23">
        <f>VLOOKUP(A445,'BalanceSheet 15-8-19'!$A$11:$CN$476,88,FALSE)</f>
        <v>0</v>
      </c>
      <c r="CK445" s="23">
        <f>VLOOKUP(A445,'BalanceSheet 15-8-19'!$A$11:$CN$476,89,FALSE)</f>
        <v>0</v>
      </c>
      <c r="CL445" s="23">
        <f>VLOOKUP(A445,'BalanceSheet 15-8-19'!$A$11:$CN$476,90,FALSE)</f>
        <v>0</v>
      </c>
      <c r="CM445" s="23">
        <f>VLOOKUP(A445,'BalanceSheet 15-8-19'!$A$11:$CN$476,91,FALSE)</f>
        <v>0</v>
      </c>
      <c r="CN445" s="23">
        <f>VLOOKUP(A445,'BalanceSheet 15-8-19'!$A$11:$CS$476,92,FALSE)</f>
        <v>0</v>
      </c>
      <c r="CO445" s="23">
        <f>VLOOKUP(A445,'BalanceSheet 15-8-19'!$A$11:$CS$476,93,FALSE)</f>
        <v>0</v>
      </c>
      <c r="CP445" s="23">
        <f>VLOOKUP(A445,'BalanceSheet 15-8-19'!$A$11:$CS$476,94,FALSE)</f>
        <v>0</v>
      </c>
      <c r="CQ445" s="23">
        <f>VLOOKUP(A445,'BalanceSheet 15-8-19'!$A$11:$CS$476,95,FALSE)</f>
        <v>0</v>
      </c>
      <c r="CR445" s="23">
        <f>VLOOKUP(A445,'BalanceSheet 15-8-19'!$A$11:$CS$476,96,FALSE)</f>
        <v>0</v>
      </c>
      <c r="CS445" s="23">
        <f t="shared" si="42"/>
        <v>0</v>
      </c>
      <c r="CU445" s="19">
        <f>CS445-('BalanceSheet 15-8-19'!CS445-'BalanceSheet 15-8-19'!CV445-'BalanceSheet 15-8-19'!CW445)</f>
        <v>0</v>
      </c>
      <c r="CW445" s="132">
        <f t="shared" si="43"/>
        <v>0</v>
      </c>
      <c r="CZ445" s="148">
        <f>HLOOKUP(A445,CJE!$I$5:$TV$2054,2050, FALSE)</f>
        <v>0</v>
      </c>
      <c r="DB445" s="148">
        <f t="shared" si="40"/>
        <v>0</v>
      </c>
    </row>
    <row r="446" spans="1:107" x14ac:dyDescent="0.2">
      <c r="A446" s="4" t="str">
        <f>'BalanceSheet 15-8-19'!A446</f>
        <v>Total - 700-103 - Other Long-Term Liabilities</v>
      </c>
      <c r="B446" s="3">
        <f>VLOOKUP(A446,'BalanceSheet 15-8-19'!$A$11:$CN$476,2,FALSE)</f>
        <v>0</v>
      </c>
      <c r="C446" s="3">
        <f>VLOOKUP(A446,'BalanceSheet 15-8-19'!$A$11:$CN$476,3,FALSE)</f>
        <v>0</v>
      </c>
      <c r="D446" s="3">
        <f>VLOOKUP(A446,'BalanceSheet 15-8-19'!$A$11:$CN$476,4,FALSE)</f>
        <v>0</v>
      </c>
      <c r="E446" s="3">
        <f>VLOOKUP(A446,'BalanceSheet 15-8-19'!$A$11:$CN$476,5,FALSE)</f>
        <v>0</v>
      </c>
      <c r="F446" s="3">
        <f>VLOOKUP(A446,'BalanceSheet 15-8-19'!$A$11:$CN$476,6,FALSE)</f>
        <v>0</v>
      </c>
      <c r="G446" s="3">
        <f>VLOOKUP(A446,'BalanceSheet 15-8-19'!$A$11:$CN$476,7,FALSE)</f>
        <v>0</v>
      </c>
      <c r="H446" s="3">
        <f>VLOOKUP(A446,'BalanceSheet 15-8-19'!$A$11:$CN$476,8,FALSE)</f>
        <v>0</v>
      </c>
      <c r="I446" s="3">
        <f>VLOOKUP(A446,'BalanceSheet 15-8-19'!$A$11:$CN$476,9,FALSE)</f>
        <v>0</v>
      </c>
      <c r="J446" s="3"/>
      <c r="K446" s="3">
        <f>VLOOKUP(A446,'BalanceSheet 15-8-19'!$A$11:$CN$476,11,FALSE)</f>
        <v>0</v>
      </c>
      <c r="L446" s="3">
        <f>VLOOKUP(A446,'BalanceSheet 15-8-19'!$A$11:$CN$476,12,FALSE)</f>
        <v>0</v>
      </c>
      <c r="M446" s="3">
        <f>VLOOKUP(A446,'BalanceSheet 15-8-19'!$A$11:$CN$476,13,FALSE)</f>
        <v>0</v>
      </c>
      <c r="N446" s="3">
        <f>VLOOKUP(A446,'BalanceSheet 15-8-19'!$A$11:$CN$476,14,FALSE)</f>
        <v>0</v>
      </c>
      <c r="O446" s="3">
        <f>VLOOKUP(A446,'BalanceSheet 15-8-19'!$A$11:$CN$476,15,FALSE)</f>
        <v>0</v>
      </c>
      <c r="P446" s="3">
        <f>VLOOKUP(A446,'BalanceSheet 15-8-19'!$A$11:$CN$476,16,FALSE)</f>
        <v>0</v>
      </c>
      <c r="Q446" s="3">
        <f>VLOOKUP(A446,'BalanceSheet 15-8-19'!$A$11:$CN$476,17,FALSE)</f>
        <v>0</v>
      </c>
      <c r="R446" s="3">
        <f>VLOOKUP(A446,'BalanceSheet 15-8-19'!$A$11:$CN$476,18,FALSE)</f>
        <v>0</v>
      </c>
      <c r="S446" s="3">
        <f>VLOOKUP(A446,'BalanceSheet 15-8-19'!$A$11:$CN$476,19,FALSE)</f>
        <v>0</v>
      </c>
      <c r="T446" s="3">
        <f>VLOOKUP(A446,'BalanceSheet 15-8-19'!$A$11:$CN$476,20,FALSE)</f>
        <v>0</v>
      </c>
      <c r="U446" s="3">
        <f>VLOOKUP(A446,'BalanceSheet 15-8-19'!$A$11:$CN$476,21,FALSE)</f>
        <v>0</v>
      </c>
      <c r="V446" s="3">
        <f>VLOOKUP(A446,'BalanceSheet 15-8-19'!$A$11:$CN$476,22,FALSE)</f>
        <v>0</v>
      </c>
      <c r="W446" s="3">
        <f>VLOOKUP(A446,'BalanceSheet 15-8-19'!$A$11:$CN$476,23,FALSE)</f>
        <v>0</v>
      </c>
      <c r="X446" s="3">
        <f>VLOOKUP(A446,'BalanceSheet 15-8-19'!$A$11:$CN$476,24,FALSE)</f>
        <v>0</v>
      </c>
      <c r="Y446" s="3">
        <f>VLOOKUP(A446,'BalanceSheet 15-8-19'!$A$11:$CN$476,25,FALSE)</f>
        <v>0</v>
      </c>
      <c r="Z446" s="3">
        <f>VLOOKUP(A446,'BalanceSheet 15-8-19'!$A$11:$CN$476,26,FALSE)</f>
        <v>0</v>
      </c>
      <c r="AA446" s="3">
        <f>VLOOKUP(A446,'BalanceSheet 15-8-19'!$A$11:$CN$476,27,FALSE)</f>
        <v>0</v>
      </c>
      <c r="AB446" s="3">
        <f>VLOOKUP(A446,'BalanceSheet 15-8-19'!$A$11:$CN$476,28,FALSE)</f>
        <v>0</v>
      </c>
      <c r="AC446" s="3">
        <f>VLOOKUP(A446,'BalanceSheet 15-8-19'!$A$11:$CN$476,29,FALSE)</f>
        <v>0</v>
      </c>
      <c r="AD446" s="3">
        <f>VLOOKUP(A446,'BalanceSheet 15-8-19'!$A$11:$CN$476,30,FALSE)</f>
        <v>0</v>
      </c>
      <c r="AE446" s="3">
        <f>VLOOKUP(A446,'BalanceSheet 15-8-19'!$A$11:$CN$476,31,FALSE)</f>
        <v>0</v>
      </c>
      <c r="AF446" s="3">
        <f>VLOOKUP(A446,'BalanceSheet 15-8-19'!$A$11:$CN$476,32,FALSE)</f>
        <v>0</v>
      </c>
      <c r="AG446" s="3">
        <f>VLOOKUP(A446,'BalanceSheet 15-8-19'!$A$11:$CN$476,33,FALSE)</f>
        <v>0</v>
      </c>
      <c r="AH446" s="3">
        <f>VLOOKUP(A446,'BalanceSheet 15-8-19'!$A$11:$CN$476,34,FALSE)</f>
        <v>0</v>
      </c>
      <c r="AI446" s="3">
        <f>VLOOKUP(A446,'BalanceSheet 15-8-19'!$A$11:$CN$476,35,FALSE)</f>
        <v>0</v>
      </c>
      <c r="AJ446" s="3">
        <f>VLOOKUP(A446,'BalanceSheet 15-8-19'!$A$11:$CN$476,36,FALSE)</f>
        <v>0</v>
      </c>
      <c r="AK446" s="3">
        <f>VLOOKUP(A446,'BalanceSheet 15-8-19'!$A$11:$CN$476,37,FALSE)</f>
        <v>0</v>
      </c>
      <c r="AL446" s="3">
        <f>VLOOKUP(A446,'BalanceSheet 15-8-19'!$A$11:$CN$476,38,FALSE)</f>
        <v>0</v>
      </c>
      <c r="AM446" s="3">
        <f>VLOOKUP(A446,'BalanceSheet 15-8-19'!$A$11:$CN$476,39,FALSE)</f>
        <v>0</v>
      </c>
      <c r="AN446" s="3">
        <f>VLOOKUP(A446,'BalanceSheet 15-8-19'!$A$11:$CN$476,40,FALSE)</f>
        <v>0</v>
      </c>
      <c r="AO446" s="3">
        <f>VLOOKUP(A446,'BalanceSheet 15-8-19'!$A$11:$CN$476,41,FALSE)</f>
        <v>0</v>
      </c>
      <c r="AP446" s="3">
        <f>VLOOKUP(A446,'BalanceSheet 15-8-19'!$A$11:$CN$476,42,FALSE)</f>
        <v>0</v>
      </c>
      <c r="AQ446" s="3">
        <f>VLOOKUP(A446,'BalanceSheet 15-8-19'!$A$11:$CN$476,43,FALSE)</f>
        <v>0</v>
      </c>
      <c r="AR446" s="3">
        <f>VLOOKUP(A446,'BalanceSheet 15-8-19'!$A$11:$CN$476,44,FALSE)</f>
        <v>0</v>
      </c>
      <c r="AS446" s="3">
        <f>VLOOKUP(A446,'BalanceSheet 15-8-19'!$A$11:$CN$476,45,FALSE)</f>
        <v>0</v>
      </c>
      <c r="AT446" s="3">
        <f>VLOOKUP(A446,'BalanceSheet 15-8-19'!$A$11:$CN$476,46,FALSE)</f>
        <v>0</v>
      </c>
      <c r="AU446" s="3">
        <f>VLOOKUP(A446,'BalanceSheet 15-8-19'!$A$11:$CN$476,47,FALSE)</f>
        <v>0</v>
      </c>
      <c r="AV446" s="3">
        <f>VLOOKUP(A446,'BalanceSheet 15-8-19'!$A$11:$CN$476,48,FALSE)</f>
        <v>0</v>
      </c>
      <c r="AW446" s="3">
        <f>VLOOKUP(A446,'BalanceSheet 15-8-19'!$A$11:$CN$476,49,FALSE)</f>
        <v>0</v>
      </c>
      <c r="AX446" s="3">
        <f>VLOOKUP(A446,'BalanceSheet 15-8-19'!$A$11:$CN$476,50,FALSE)</f>
        <v>0</v>
      </c>
      <c r="AY446" s="3">
        <f>VLOOKUP(A446,'BalanceSheet 15-8-19'!$A$11:$CN$476,51,FALSE)</f>
        <v>0</v>
      </c>
      <c r="AZ446" s="3">
        <f>VLOOKUP(A446,'BalanceSheet 15-8-19'!$A$11:$CN$476,52,FALSE)</f>
        <v>0</v>
      </c>
      <c r="BA446" s="3">
        <f>VLOOKUP(A446,'BalanceSheet 15-8-19'!$A$11:$CN$476,53,FALSE)</f>
        <v>0</v>
      </c>
      <c r="BB446" s="3">
        <f>VLOOKUP(A446,'BalanceSheet 15-8-19'!$A$11:$CN$476,54,FALSE)</f>
        <v>0</v>
      </c>
      <c r="BC446" s="3">
        <f>VLOOKUP(A446,'BalanceSheet 15-8-19'!$A$11:$CN$476,55,FALSE)</f>
        <v>0</v>
      </c>
      <c r="BD446" s="3">
        <f>VLOOKUP(A446,'BalanceSheet 15-8-19'!$A$11:$CN$476,56,FALSE)</f>
        <v>0</v>
      </c>
      <c r="BE446" s="3">
        <f>VLOOKUP(A446,'BalanceSheet 15-8-19'!$A$11:$CN$476,57,FALSE)</f>
        <v>0</v>
      </c>
      <c r="BF446" s="3">
        <f>VLOOKUP(A446,'BalanceSheet 15-8-19'!$A$11:$CN$476,58,FALSE)</f>
        <v>0</v>
      </c>
      <c r="BG446" s="12">
        <f>VLOOKUP(A446,'BalanceSheet 15-8-19'!$A$11:$CN$476,59,FALSE)</f>
        <v>0</v>
      </c>
      <c r="BH446" s="3">
        <f>VLOOKUP(A446,'BalanceSheet 15-8-19'!$A$11:$CN$476,60,FALSE)</f>
        <v>0</v>
      </c>
      <c r="BI446" s="3">
        <f>VLOOKUP(A446,'BalanceSheet 15-8-19'!$A$11:$CN$476,61,FALSE)</f>
        <v>0</v>
      </c>
      <c r="BJ446" s="3">
        <f>VLOOKUP(A446,'BalanceSheet 15-8-19'!$A$11:$CN$476,62,FALSE)</f>
        <v>0</v>
      </c>
      <c r="BK446" s="3"/>
      <c r="BL446" s="3">
        <f>VLOOKUP(A446,'BalanceSheet 15-8-19'!$A$11:$CN$476,64,FALSE)</f>
        <v>0</v>
      </c>
      <c r="BM446" s="3">
        <f>VLOOKUP(A446,'BalanceSheet 15-8-19'!$A$11:$CN$476,65,FALSE)</f>
        <v>0</v>
      </c>
      <c r="BN446" s="3">
        <f>VLOOKUP(A446,'BalanceSheet 15-8-19'!$A$11:$CN$476,66,FALSE)</f>
        <v>0</v>
      </c>
      <c r="BO446" s="3">
        <f>VLOOKUP(A446,'BalanceSheet 15-8-19'!$A$11:$CN$476,67,FALSE)</f>
        <v>0</v>
      </c>
      <c r="BP446" s="3">
        <f>VLOOKUP(A446,'BalanceSheet 15-8-19'!$A$11:$CN$476,68,FALSE)</f>
        <v>0</v>
      </c>
      <c r="BQ446" s="3">
        <f>VLOOKUP(A446,'BalanceSheet 15-8-19'!$A$11:$CN$476,69,FALSE)</f>
        <v>0</v>
      </c>
      <c r="BR446" s="3">
        <f>VLOOKUP(A446,'BalanceSheet 15-8-19'!$A$11:$CN$476,70,FALSE)</f>
        <v>0</v>
      </c>
      <c r="BS446" s="3">
        <f>VLOOKUP(A446,'BalanceSheet 15-8-19'!$A$11:$CN$476,71,FALSE)</f>
        <v>0</v>
      </c>
      <c r="BT446" s="3">
        <f>VLOOKUP(A446,'BalanceSheet 15-8-19'!$A$11:$CN$476,72,FALSE)</f>
        <v>0</v>
      </c>
      <c r="BU446" s="3">
        <f>VLOOKUP(A446,'BalanceSheet 15-8-19'!$A$11:$CN$476,73,FALSE)</f>
        <v>0</v>
      </c>
      <c r="BV446" s="3">
        <f>VLOOKUP(A446,'BalanceSheet 15-8-19'!$A$11:$CN$476,74,FALSE)</f>
        <v>0</v>
      </c>
      <c r="BW446" s="3">
        <f>VLOOKUP(A446,'BalanceSheet 15-8-19'!$A$11:$CN$476,75,FALSE)</f>
        <v>0</v>
      </c>
      <c r="BX446" s="3">
        <f>VLOOKUP(A446,'BalanceSheet 15-8-19'!$A$11:$CN$476,76,FALSE)</f>
        <v>0</v>
      </c>
      <c r="BY446" s="3">
        <f>VLOOKUP(A446,'BalanceSheet 15-8-19'!$A$11:$CN$476,77,FALSE)</f>
        <v>0</v>
      </c>
      <c r="BZ446" s="3">
        <f>VLOOKUP(A446,'BalanceSheet 15-8-19'!$A$11:$CN$476,78,FALSE)</f>
        <v>0</v>
      </c>
      <c r="CA446" s="3">
        <f>VLOOKUP(A446,'BalanceSheet 15-8-19'!$A$11:$CN$476,79,FALSE)</f>
        <v>0</v>
      </c>
      <c r="CB446" s="3">
        <f>VLOOKUP(A446,'BalanceSheet 15-8-19'!$A$11:$CN$476,80,FALSE)</f>
        <v>0</v>
      </c>
      <c r="CC446" s="3">
        <f>VLOOKUP(A446,'BalanceSheet 15-8-19'!$A$11:$CN$476,81,FALSE)</f>
        <v>0</v>
      </c>
      <c r="CD446" s="3">
        <f>VLOOKUP(A446,'BalanceSheet 15-8-19'!$A$11:$CN$476,82,FALSE)</f>
        <v>0</v>
      </c>
      <c r="CE446" s="3">
        <f>VLOOKUP(A446,'BalanceSheet 15-8-19'!$A$11:$CN$476,83,FALSE)</f>
        <v>0</v>
      </c>
      <c r="CF446" s="3">
        <f>VLOOKUP(A446,'BalanceSheet 15-8-19'!$A$11:$CN$476,84,FALSE)</f>
        <v>0</v>
      </c>
      <c r="CG446" s="3">
        <f>VLOOKUP(A446,'BalanceSheet 15-8-19'!$A$11:$CN$476,85,FALSE)</f>
        <v>0</v>
      </c>
      <c r="CH446" s="3">
        <f>VLOOKUP(A446,'BalanceSheet 15-8-19'!$A$11:$CN$476,86,FALSE)</f>
        <v>0</v>
      </c>
      <c r="CI446" s="3">
        <f>VLOOKUP(A446,'BalanceSheet 15-8-19'!$A$11:$CN$476,87,FALSE)</f>
        <v>0</v>
      </c>
      <c r="CJ446" s="3">
        <f>VLOOKUP(A446,'BalanceSheet 15-8-19'!$A$11:$CN$476,88,FALSE)</f>
        <v>0</v>
      </c>
      <c r="CK446" s="3">
        <f>VLOOKUP(A446,'BalanceSheet 15-8-19'!$A$11:$CN$476,89,FALSE)</f>
        <v>0</v>
      </c>
      <c r="CL446" s="3">
        <f>VLOOKUP(A446,'BalanceSheet 15-8-19'!$A$11:$CN$476,90,FALSE)</f>
        <v>0</v>
      </c>
      <c r="CM446" s="3">
        <f>VLOOKUP(A446,'BalanceSheet 15-8-19'!$A$11:$CN$476,91,FALSE)</f>
        <v>0</v>
      </c>
      <c r="CN446" s="3">
        <f>VLOOKUP(A446,'BalanceSheet 15-8-19'!$A$11:$CS$476,92,FALSE)</f>
        <v>0</v>
      </c>
      <c r="CO446" s="3">
        <f>VLOOKUP(A446,'BalanceSheet 15-8-19'!$A$11:$CS$476,93,FALSE)</f>
        <v>0</v>
      </c>
      <c r="CP446" s="3">
        <f>VLOOKUP(A446,'BalanceSheet 15-8-19'!$A$11:$CS$476,94,FALSE)</f>
        <v>0</v>
      </c>
      <c r="CQ446" s="3">
        <f>VLOOKUP(A446,'BalanceSheet 15-8-19'!$A$11:$CS$476,95,FALSE)</f>
        <v>0</v>
      </c>
      <c r="CR446" s="3">
        <f>VLOOKUP(A446,'BalanceSheet 15-8-19'!$A$11:$CS$476,96,FALSE)</f>
        <v>0</v>
      </c>
      <c r="CS446" s="3">
        <f t="shared" si="42"/>
        <v>0</v>
      </c>
      <c r="CU446" s="19">
        <f>CS446-('BalanceSheet 15-8-19'!CS446-'BalanceSheet 15-8-19'!CV446-'BalanceSheet 15-8-19'!CW446)</f>
        <v>0</v>
      </c>
      <c r="CW446" s="132">
        <f t="shared" si="43"/>
        <v>0</v>
      </c>
      <c r="CZ446" s="148"/>
      <c r="DB446" s="161">
        <f>SUM(DB444:DB445)</f>
        <v>0</v>
      </c>
    </row>
    <row r="447" spans="1:107" x14ac:dyDescent="0.2">
      <c r="A447" s="3" t="str">
        <f>'BalanceSheet 15-8-19'!A447</f>
        <v>700-104 - Convertible Bond</v>
      </c>
      <c r="B447" s="3">
        <f>VLOOKUP(A447,'BalanceSheet 15-8-19'!$A$11:$CN$476,2,FALSE)</f>
        <v>0</v>
      </c>
      <c r="C447" s="3">
        <f>VLOOKUP(A447,'BalanceSheet 15-8-19'!$A$11:$CN$476,3,FALSE)</f>
        <v>0</v>
      </c>
      <c r="D447" s="3">
        <f>VLOOKUP(A447,'BalanceSheet 15-8-19'!$A$11:$CN$476,4,FALSE)</f>
        <v>0</v>
      </c>
      <c r="E447" s="3">
        <f>VLOOKUP(A447,'BalanceSheet 15-8-19'!$A$11:$CN$476,5,FALSE)</f>
        <v>0</v>
      </c>
      <c r="F447" s="3">
        <f>VLOOKUP(A447,'BalanceSheet 15-8-19'!$A$11:$CN$476,6,FALSE)</f>
        <v>0</v>
      </c>
      <c r="G447" s="3">
        <f>VLOOKUP(A447,'BalanceSheet 15-8-19'!$A$11:$CN$476,7,FALSE)</f>
        <v>0</v>
      </c>
      <c r="H447" s="3">
        <f>VLOOKUP(A447,'BalanceSheet 15-8-19'!$A$11:$CN$476,8,FALSE)</f>
        <v>0</v>
      </c>
      <c r="I447" s="3">
        <f>VLOOKUP(A447,'BalanceSheet 15-8-19'!$A$11:$CN$476,9,FALSE)</f>
        <v>0</v>
      </c>
      <c r="J447" s="3"/>
      <c r="K447" s="3">
        <f>VLOOKUP(A447,'BalanceSheet 15-8-19'!$A$11:$CN$476,11,FALSE)</f>
        <v>0</v>
      </c>
      <c r="L447" s="3">
        <f>VLOOKUP(A447,'BalanceSheet 15-8-19'!$A$11:$CN$476,12,FALSE)</f>
        <v>0</v>
      </c>
      <c r="M447" s="3">
        <f>VLOOKUP(A447,'BalanceSheet 15-8-19'!$A$11:$CN$476,13,FALSE)</f>
        <v>0</v>
      </c>
      <c r="N447" s="3">
        <f>VLOOKUP(A447,'BalanceSheet 15-8-19'!$A$11:$CN$476,14,FALSE)</f>
        <v>0</v>
      </c>
      <c r="O447" s="3">
        <f>VLOOKUP(A447,'BalanceSheet 15-8-19'!$A$11:$CN$476,15,FALSE)</f>
        <v>0</v>
      </c>
      <c r="P447" s="3">
        <f>VLOOKUP(A447,'BalanceSheet 15-8-19'!$A$11:$CN$476,16,FALSE)</f>
        <v>0</v>
      </c>
      <c r="Q447" s="3">
        <f>VLOOKUP(A447,'BalanceSheet 15-8-19'!$A$11:$CN$476,17,FALSE)</f>
        <v>0</v>
      </c>
      <c r="R447" s="3">
        <f>VLOOKUP(A447,'BalanceSheet 15-8-19'!$A$11:$CN$476,18,FALSE)</f>
        <v>0</v>
      </c>
      <c r="S447" s="3">
        <f>VLOOKUP(A447,'BalanceSheet 15-8-19'!$A$11:$CN$476,19,FALSE)</f>
        <v>0</v>
      </c>
      <c r="T447" s="3">
        <f>VLOOKUP(A447,'BalanceSheet 15-8-19'!$A$11:$CN$476,20,FALSE)</f>
        <v>0</v>
      </c>
      <c r="U447" s="3">
        <f>VLOOKUP(A447,'BalanceSheet 15-8-19'!$A$11:$CN$476,21,FALSE)</f>
        <v>0</v>
      </c>
      <c r="V447" s="3">
        <f>VLOOKUP(A447,'BalanceSheet 15-8-19'!$A$11:$CN$476,22,FALSE)</f>
        <v>0</v>
      </c>
      <c r="W447" s="3">
        <f>VLOOKUP(A447,'BalanceSheet 15-8-19'!$A$11:$CN$476,23,FALSE)</f>
        <v>0</v>
      </c>
      <c r="X447" s="3">
        <f>VLOOKUP(A447,'BalanceSheet 15-8-19'!$A$11:$CN$476,24,FALSE)</f>
        <v>0</v>
      </c>
      <c r="Y447" s="3">
        <f>VLOOKUP(A447,'BalanceSheet 15-8-19'!$A$11:$CN$476,25,FALSE)</f>
        <v>0</v>
      </c>
      <c r="Z447" s="3">
        <f>VLOOKUP(A447,'BalanceSheet 15-8-19'!$A$11:$CN$476,26,FALSE)</f>
        <v>0</v>
      </c>
      <c r="AA447" s="3">
        <f>VLOOKUP(A447,'BalanceSheet 15-8-19'!$A$11:$CN$476,27,FALSE)</f>
        <v>0</v>
      </c>
      <c r="AB447" s="3">
        <f>VLOOKUP(A447,'BalanceSheet 15-8-19'!$A$11:$CN$476,28,FALSE)</f>
        <v>0</v>
      </c>
      <c r="AC447" s="3">
        <f>VLOOKUP(A447,'BalanceSheet 15-8-19'!$A$11:$CN$476,29,FALSE)</f>
        <v>0</v>
      </c>
      <c r="AD447" s="3">
        <f>VLOOKUP(A447,'BalanceSheet 15-8-19'!$A$11:$CN$476,30,FALSE)</f>
        <v>0</v>
      </c>
      <c r="AE447" s="3">
        <f>VLOOKUP(A447,'BalanceSheet 15-8-19'!$A$11:$CN$476,31,FALSE)</f>
        <v>0</v>
      </c>
      <c r="AF447" s="3">
        <f>VLOOKUP(A447,'BalanceSheet 15-8-19'!$A$11:$CN$476,32,FALSE)</f>
        <v>0</v>
      </c>
      <c r="AG447" s="3">
        <f>VLOOKUP(A447,'BalanceSheet 15-8-19'!$A$11:$CN$476,33,FALSE)</f>
        <v>0</v>
      </c>
      <c r="AH447" s="3">
        <f>VLOOKUP(A447,'BalanceSheet 15-8-19'!$A$11:$CN$476,34,FALSE)</f>
        <v>0</v>
      </c>
      <c r="AI447" s="3">
        <f>VLOOKUP(A447,'BalanceSheet 15-8-19'!$A$11:$CN$476,35,FALSE)</f>
        <v>0</v>
      </c>
      <c r="AJ447" s="3">
        <f>VLOOKUP(A447,'BalanceSheet 15-8-19'!$A$11:$CN$476,36,FALSE)</f>
        <v>0</v>
      </c>
      <c r="AK447" s="3">
        <f>VLOOKUP(A447,'BalanceSheet 15-8-19'!$A$11:$CN$476,37,FALSE)</f>
        <v>0</v>
      </c>
      <c r="AL447" s="3">
        <f>VLOOKUP(A447,'BalanceSheet 15-8-19'!$A$11:$CN$476,38,FALSE)</f>
        <v>0</v>
      </c>
      <c r="AM447" s="3">
        <f>VLOOKUP(A447,'BalanceSheet 15-8-19'!$A$11:$CN$476,39,FALSE)</f>
        <v>0</v>
      </c>
      <c r="AN447" s="3">
        <f>VLOOKUP(A447,'BalanceSheet 15-8-19'!$A$11:$CN$476,40,FALSE)</f>
        <v>0</v>
      </c>
      <c r="AO447" s="3">
        <f>VLOOKUP(A447,'BalanceSheet 15-8-19'!$A$11:$CN$476,41,FALSE)</f>
        <v>0</v>
      </c>
      <c r="AP447" s="3">
        <f>VLOOKUP(A447,'BalanceSheet 15-8-19'!$A$11:$CN$476,42,FALSE)</f>
        <v>0</v>
      </c>
      <c r="AQ447" s="3">
        <f>VLOOKUP(A447,'BalanceSheet 15-8-19'!$A$11:$CN$476,43,FALSE)</f>
        <v>0</v>
      </c>
      <c r="AR447" s="3">
        <f>VLOOKUP(A447,'BalanceSheet 15-8-19'!$A$11:$CN$476,44,FALSE)</f>
        <v>0</v>
      </c>
      <c r="AS447" s="3">
        <f>VLOOKUP(A447,'BalanceSheet 15-8-19'!$A$11:$CN$476,45,FALSE)</f>
        <v>0</v>
      </c>
      <c r="AT447" s="3">
        <f>VLOOKUP(A447,'BalanceSheet 15-8-19'!$A$11:$CN$476,46,FALSE)</f>
        <v>0</v>
      </c>
      <c r="AU447" s="3">
        <f>VLOOKUP(A447,'BalanceSheet 15-8-19'!$A$11:$CN$476,47,FALSE)</f>
        <v>0</v>
      </c>
      <c r="AV447" s="3">
        <f>VLOOKUP(A447,'BalanceSheet 15-8-19'!$A$11:$CN$476,48,FALSE)</f>
        <v>0</v>
      </c>
      <c r="AW447" s="3">
        <f>VLOOKUP(A447,'BalanceSheet 15-8-19'!$A$11:$CN$476,49,FALSE)</f>
        <v>0</v>
      </c>
      <c r="AX447" s="3">
        <f>VLOOKUP(A447,'BalanceSheet 15-8-19'!$A$11:$CN$476,50,FALSE)</f>
        <v>0</v>
      </c>
      <c r="AY447" s="3">
        <f>VLOOKUP(A447,'BalanceSheet 15-8-19'!$A$11:$CN$476,51,FALSE)</f>
        <v>0</v>
      </c>
      <c r="AZ447" s="3">
        <f>VLOOKUP(A447,'BalanceSheet 15-8-19'!$A$11:$CN$476,52,FALSE)</f>
        <v>0</v>
      </c>
      <c r="BA447" s="3">
        <f>VLOOKUP(A447,'BalanceSheet 15-8-19'!$A$11:$CN$476,53,FALSE)</f>
        <v>0</v>
      </c>
      <c r="BB447" s="3">
        <f>VLOOKUP(A447,'BalanceSheet 15-8-19'!$A$11:$CN$476,54,FALSE)</f>
        <v>0</v>
      </c>
      <c r="BC447" s="3">
        <f>VLOOKUP(A447,'BalanceSheet 15-8-19'!$A$11:$CN$476,55,FALSE)</f>
        <v>0</v>
      </c>
      <c r="BD447" s="3">
        <f>VLOOKUP(A447,'BalanceSheet 15-8-19'!$A$11:$CN$476,56,FALSE)</f>
        <v>0</v>
      </c>
      <c r="BE447" s="3">
        <f>VLOOKUP(A447,'BalanceSheet 15-8-19'!$A$11:$CN$476,57,FALSE)</f>
        <v>0</v>
      </c>
      <c r="BF447" s="3">
        <f>VLOOKUP(A447,'BalanceSheet 15-8-19'!$A$11:$CN$476,58,FALSE)</f>
        <v>0</v>
      </c>
      <c r="BG447" s="12">
        <f>VLOOKUP(A447,'BalanceSheet 15-8-19'!$A$11:$CN$476,59,FALSE)</f>
        <v>0</v>
      </c>
      <c r="BH447" s="3">
        <f>VLOOKUP(A447,'BalanceSheet 15-8-19'!$A$11:$CN$476,60,FALSE)</f>
        <v>0</v>
      </c>
      <c r="BI447" s="3">
        <f>VLOOKUP(A447,'BalanceSheet 15-8-19'!$A$11:$CN$476,61,FALSE)</f>
        <v>0</v>
      </c>
      <c r="BJ447" s="3">
        <f>VLOOKUP(A447,'BalanceSheet 15-8-19'!$A$11:$CN$476,62,FALSE)</f>
        <v>0</v>
      </c>
      <c r="BK447" s="3"/>
      <c r="BL447" s="3">
        <f>VLOOKUP(A447,'BalanceSheet 15-8-19'!$A$11:$CN$476,64,FALSE)</f>
        <v>0</v>
      </c>
      <c r="BM447" s="3">
        <f>VLOOKUP(A447,'BalanceSheet 15-8-19'!$A$11:$CN$476,65,FALSE)</f>
        <v>0</v>
      </c>
      <c r="BN447" s="3">
        <f>VLOOKUP(A447,'BalanceSheet 15-8-19'!$A$11:$CN$476,66,FALSE)</f>
        <v>0</v>
      </c>
      <c r="BO447" s="3">
        <f>VLOOKUP(A447,'BalanceSheet 15-8-19'!$A$11:$CN$476,67,FALSE)</f>
        <v>0</v>
      </c>
      <c r="BP447" s="3">
        <f>VLOOKUP(A447,'BalanceSheet 15-8-19'!$A$11:$CN$476,68,FALSE)</f>
        <v>0</v>
      </c>
      <c r="BQ447" s="3">
        <f>VLOOKUP(A447,'BalanceSheet 15-8-19'!$A$11:$CN$476,69,FALSE)</f>
        <v>0</v>
      </c>
      <c r="BR447" s="3">
        <f>VLOOKUP(A447,'BalanceSheet 15-8-19'!$A$11:$CN$476,70,FALSE)</f>
        <v>0</v>
      </c>
      <c r="BS447" s="3">
        <f>VLOOKUP(A447,'BalanceSheet 15-8-19'!$A$11:$CN$476,71,FALSE)</f>
        <v>0</v>
      </c>
      <c r="BT447" s="3">
        <f>VLOOKUP(A447,'BalanceSheet 15-8-19'!$A$11:$CN$476,72,FALSE)</f>
        <v>0</v>
      </c>
      <c r="BU447" s="3">
        <f>VLOOKUP(A447,'BalanceSheet 15-8-19'!$A$11:$CN$476,73,FALSE)</f>
        <v>0</v>
      </c>
      <c r="BV447" s="3">
        <f>VLOOKUP(A447,'BalanceSheet 15-8-19'!$A$11:$CN$476,74,FALSE)</f>
        <v>0</v>
      </c>
      <c r="BW447" s="3">
        <f>VLOOKUP(A447,'BalanceSheet 15-8-19'!$A$11:$CN$476,75,FALSE)</f>
        <v>0</v>
      </c>
      <c r="BX447" s="3">
        <f>VLOOKUP(A447,'BalanceSheet 15-8-19'!$A$11:$CN$476,76,FALSE)</f>
        <v>0</v>
      </c>
      <c r="BY447" s="3">
        <f>VLOOKUP(A447,'BalanceSheet 15-8-19'!$A$11:$CN$476,77,FALSE)</f>
        <v>0</v>
      </c>
      <c r="BZ447" s="3">
        <f>VLOOKUP(A447,'BalanceSheet 15-8-19'!$A$11:$CN$476,78,FALSE)</f>
        <v>0</v>
      </c>
      <c r="CA447" s="3">
        <f>VLOOKUP(A447,'BalanceSheet 15-8-19'!$A$11:$CN$476,79,FALSE)</f>
        <v>0</v>
      </c>
      <c r="CB447" s="3">
        <f>VLOOKUP(A447,'BalanceSheet 15-8-19'!$A$11:$CN$476,80,FALSE)</f>
        <v>0</v>
      </c>
      <c r="CC447" s="3">
        <f>VLOOKUP(A447,'BalanceSheet 15-8-19'!$A$11:$CN$476,81,FALSE)</f>
        <v>0</v>
      </c>
      <c r="CD447" s="3">
        <f>VLOOKUP(A447,'BalanceSheet 15-8-19'!$A$11:$CN$476,82,FALSE)</f>
        <v>0</v>
      </c>
      <c r="CE447" s="3">
        <f>VLOOKUP(A447,'BalanceSheet 15-8-19'!$A$11:$CN$476,83,FALSE)</f>
        <v>0</v>
      </c>
      <c r="CF447" s="3">
        <f>VLOOKUP(A447,'BalanceSheet 15-8-19'!$A$11:$CN$476,84,FALSE)</f>
        <v>0</v>
      </c>
      <c r="CG447" s="3">
        <f>VLOOKUP(A447,'BalanceSheet 15-8-19'!$A$11:$CN$476,85,FALSE)</f>
        <v>0</v>
      </c>
      <c r="CH447" s="3">
        <f>VLOOKUP(A447,'BalanceSheet 15-8-19'!$A$11:$CN$476,86,FALSE)</f>
        <v>0</v>
      </c>
      <c r="CI447" s="3">
        <f>VLOOKUP(A447,'BalanceSheet 15-8-19'!$A$11:$CN$476,87,FALSE)</f>
        <v>0</v>
      </c>
      <c r="CJ447" s="3">
        <f>VLOOKUP(A447,'BalanceSheet 15-8-19'!$A$11:$CN$476,88,FALSE)</f>
        <v>0</v>
      </c>
      <c r="CK447" s="3">
        <f>VLOOKUP(A447,'BalanceSheet 15-8-19'!$A$11:$CN$476,89,FALSE)</f>
        <v>0</v>
      </c>
      <c r="CL447" s="3">
        <f>VLOOKUP(A447,'BalanceSheet 15-8-19'!$A$11:$CN$476,90,FALSE)</f>
        <v>0</v>
      </c>
      <c r="CM447" s="3">
        <f>VLOOKUP(A447,'BalanceSheet 15-8-19'!$A$11:$CN$476,91,FALSE)</f>
        <v>0</v>
      </c>
      <c r="CN447" s="23">
        <f>VLOOKUP(A447,'BalanceSheet 15-8-19'!$A$11:$CS$476,92,FALSE)</f>
        <v>0</v>
      </c>
      <c r="CO447" s="23">
        <f>VLOOKUP(A447,'BalanceSheet 15-8-19'!$A$11:$CS$476,93,FALSE)</f>
        <v>0</v>
      </c>
      <c r="CP447" s="23">
        <f>VLOOKUP(A447,'BalanceSheet 15-8-19'!$A$11:$CS$476,94,FALSE)</f>
        <v>0</v>
      </c>
      <c r="CQ447" s="23">
        <f>VLOOKUP(A447,'BalanceSheet 15-8-19'!$A$11:$CS$476,95,FALSE)</f>
        <v>0</v>
      </c>
      <c r="CR447" s="23">
        <f>VLOOKUP(A447,'BalanceSheet 15-8-19'!$A$11:$CS$476,96,FALSE)</f>
        <v>0</v>
      </c>
      <c r="CS447" s="23">
        <f t="shared" si="42"/>
        <v>0</v>
      </c>
      <c r="CU447" s="19">
        <f>CS447-('BalanceSheet 15-8-19'!CS447-'BalanceSheet 15-8-19'!CV447-'BalanceSheet 15-8-19'!CW447)</f>
        <v>0</v>
      </c>
      <c r="CW447" s="132">
        <f t="shared" si="43"/>
        <v>0</v>
      </c>
      <c r="CZ447" s="148">
        <f>HLOOKUP(A447,CJE!$I$5:$TV$2054,2050, FALSE)</f>
        <v>410942.08</v>
      </c>
      <c r="DB447" s="148">
        <f t="shared" si="40"/>
        <v>-410942.08</v>
      </c>
    </row>
    <row r="448" spans="1:107" x14ac:dyDescent="0.2">
      <c r="A448" s="4" t="str">
        <f>'BalanceSheet 15-8-19'!A448</f>
        <v>Total Long Term Liabilities</v>
      </c>
      <c r="B448" s="9">
        <f>VLOOKUP(A448,'BalanceSheet 15-8-19'!$A$11:$CN$476,2,FALSE)</f>
        <v>0</v>
      </c>
      <c r="C448" s="9">
        <f>VLOOKUP(A448,'BalanceSheet 15-8-19'!$A$11:$CN$476,3,FALSE)</f>
        <v>0</v>
      </c>
      <c r="D448" s="9">
        <f>VLOOKUP(A448,'BalanceSheet 15-8-19'!$A$11:$CN$476,4,FALSE)</f>
        <v>0</v>
      </c>
      <c r="E448" s="9">
        <f>VLOOKUP(A448,'BalanceSheet 15-8-19'!$A$11:$CN$476,5,FALSE)</f>
        <v>0</v>
      </c>
      <c r="F448" s="9">
        <f>VLOOKUP(A448,'BalanceSheet 15-8-19'!$A$11:$CN$476,6,FALSE)</f>
        <v>0</v>
      </c>
      <c r="G448" s="9">
        <f>VLOOKUP(A448,'BalanceSheet 15-8-19'!$A$11:$CN$476,7,FALSE)</f>
        <v>0</v>
      </c>
      <c r="H448" s="9">
        <f>VLOOKUP(A448,'BalanceSheet 15-8-19'!$A$11:$CN$476,8,FALSE)</f>
        <v>0</v>
      </c>
      <c r="I448" s="9">
        <f>VLOOKUP(A448,'BalanceSheet 15-8-19'!$A$11:$CN$476,9,FALSE)</f>
        <v>0</v>
      </c>
      <c r="J448" s="9"/>
      <c r="K448" s="9">
        <f>VLOOKUP(A448,'BalanceSheet 15-8-19'!$A$11:$CN$476,11,FALSE)</f>
        <v>0</v>
      </c>
      <c r="L448" s="9">
        <f>VLOOKUP(A448,'BalanceSheet 15-8-19'!$A$11:$CN$476,12,FALSE)</f>
        <v>0</v>
      </c>
      <c r="M448" s="9">
        <f>VLOOKUP(A448,'BalanceSheet 15-8-19'!$A$11:$CN$476,13,FALSE)</f>
        <v>0</v>
      </c>
      <c r="N448" s="9">
        <f>VLOOKUP(A448,'BalanceSheet 15-8-19'!$A$11:$CN$476,14,FALSE)</f>
        <v>0</v>
      </c>
      <c r="O448" s="9">
        <f>VLOOKUP(A448,'BalanceSheet 15-8-19'!$A$11:$CN$476,15,FALSE)</f>
        <v>0</v>
      </c>
      <c r="P448" s="9">
        <f>VLOOKUP(A448,'BalanceSheet 15-8-19'!$A$11:$CN$476,16,FALSE)</f>
        <v>0</v>
      </c>
      <c r="Q448" s="9">
        <f>VLOOKUP(A448,'BalanceSheet 15-8-19'!$A$11:$CN$476,17,FALSE)</f>
        <v>0</v>
      </c>
      <c r="R448" s="9">
        <f>VLOOKUP(A448,'BalanceSheet 15-8-19'!$A$11:$CN$476,18,FALSE)</f>
        <v>0</v>
      </c>
      <c r="S448" s="9">
        <f>VLOOKUP(A448,'BalanceSheet 15-8-19'!$A$11:$CN$476,19,FALSE)</f>
        <v>0</v>
      </c>
      <c r="T448" s="9">
        <f>VLOOKUP(A448,'BalanceSheet 15-8-19'!$A$11:$CN$476,20,FALSE)</f>
        <v>0</v>
      </c>
      <c r="U448" s="9">
        <f>VLOOKUP(A448,'BalanceSheet 15-8-19'!$A$11:$CN$476,21,FALSE)</f>
        <v>0</v>
      </c>
      <c r="V448" s="9">
        <f>VLOOKUP(A448,'BalanceSheet 15-8-19'!$A$11:$CN$476,22,FALSE)</f>
        <v>0</v>
      </c>
      <c r="W448" s="9">
        <f>VLOOKUP(A448,'BalanceSheet 15-8-19'!$A$11:$CN$476,23,FALSE)</f>
        <v>0</v>
      </c>
      <c r="X448" s="9">
        <f>VLOOKUP(A448,'BalanceSheet 15-8-19'!$A$11:$CN$476,24,FALSE)</f>
        <v>0</v>
      </c>
      <c r="Y448" s="9">
        <f>VLOOKUP(A448,'BalanceSheet 15-8-19'!$A$11:$CN$476,25,FALSE)</f>
        <v>0</v>
      </c>
      <c r="Z448" s="9">
        <f>VLOOKUP(A448,'BalanceSheet 15-8-19'!$A$11:$CN$476,26,FALSE)</f>
        <v>0</v>
      </c>
      <c r="AA448" s="9">
        <f>VLOOKUP(A448,'BalanceSheet 15-8-19'!$A$11:$CN$476,27,FALSE)</f>
        <v>0</v>
      </c>
      <c r="AB448" s="9">
        <f>VLOOKUP(A448,'BalanceSheet 15-8-19'!$A$11:$CN$476,28,FALSE)</f>
        <v>0</v>
      </c>
      <c r="AC448" s="9">
        <f>VLOOKUP(A448,'BalanceSheet 15-8-19'!$A$11:$CN$476,29,FALSE)</f>
        <v>0</v>
      </c>
      <c r="AD448" s="9">
        <f>VLOOKUP(A448,'BalanceSheet 15-8-19'!$A$11:$CN$476,30,FALSE)</f>
        <v>0</v>
      </c>
      <c r="AE448" s="9">
        <f>VLOOKUP(A448,'BalanceSheet 15-8-19'!$A$11:$CN$476,31,FALSE)</f>
        <v>0</v>
      </c>
      <c r="AF448" s="9">
        <f>VLOOKUP(A448,'BalanceSheet 15-8-19'!$A$11:$CN$476,32,FALSE)</f>
        <v>0</v>
      </c>
      <c r="AG448" s="9">
        <f>VLOOKUP(A448,'BalanceSheet 15-8-19'!$A$11:$CN$476,33,FALSE)</f>
        <v>0</v>
      </c>
      <c r="AH448" s="9">
        <f>VLOOKUP(A448,'BalanceSheet 15-8-19'!$A$11:$CN$476,34,FALSE)</f>
        <v>0</v>
      </c>
      <c r="AI448" s="9">
        <f>VLOOKUP(A448,'BalanceSheet 15-8-19'!$A$11:$CN$476,35,FALSE)</f>
        <v>0</v>
      </c>
      <c r="AJ448" s="9">
        <f>VLOOKUP(A448,'BalanceSheet 15-8-19'!$A$11:$CN$476,36,FALSE)</f>
        <v>0</v>
      </c>
      <c r="AK448" s="9">
        <f>VLOOKUP(A448,'BalanceSheet 15-8-19'!$A$11:$CN$476,37,FALSE)</f>
        <v>0</v>
      </c>
      <c r="AL448" s="9">
        <f>VLOOKUP(A448,'BalanceSheet 15-8-19'!$A$11:$CN$476,38,FALSE)</f>
        <v>0</v>
      </c>
      <c r="AM448" s="9">
        <f>VLOOKUP(A448,'BalanceSheet 15-8-19'!$A$11:$CN$476,39,FALSE)</f>
        <v>0</v>
      </c>
      <c r="AN448" s="9">
        <f>VLOOKUP(A448,'BalanceSheet 15-8-19'!$A$11:$CN$476,40,FALSE)</f>
        <v>0</v>
      </c>
      <c r="AO448" s="9">
        <f>VLOOKUP(A448,'BalanceSheet 15-8-19'!$A$11:$CN$476,41,FALSE)</f>
        <v>0</v>
      </c>
      <c r="AP448" s="9">
        <f>VLOOKUP(A448,'BalanceSheet 15-8-19'!$A$11:$CN$476,42,FALSE)</f>
        <v>0</v>
      </c>
      <c r="AQ448" s="9">
        <f>VLOOKUP(A448,'BalanceSheet 15-8-19'!$A$11:$CN$476,43,FALSE)</f>
        <v>0</v>
      </c>
      <c r="AR448" s="9">
        <f>VLOOKUP(A448,'BalanceSheet 15-8-19'!$A$11:$CN$476,44,FALSE)</f>
        <v>0</v>
      </c>
      <c r="AS448" s="9">
        <f>VLOOKUP(A448,'BalanceSheet 15-8-19'!$A$11:$CN$476,45,FALSE)</f>
        <v>0</v>
      </c>
      <c r="AT448" s="9">
        <f>VLOOKUP(A448,'BalanceSheet 15-8-19'!$A$11:$CN$476,46,FALSE)</f>
        <v>0</v>
      </c>
      <c r="AU448" s="9">
        <f>VLOOKUP(A448,'BalanceSheet 15-8-19'!$A$11:$CN$476,47,FALSE)</f>
        <v>0</v>
      </c>
      <c r="AV448" s="9">
        <f>VLOOKUP(A448,'BalanceSheet 15-8-19'!$A$11:$CN$476,48,FALSE)</f>
        <v>0</v>
      </c>
      <c r="AW448" s="9">
        <f>VLOOKUP(A448,'BalanceSheet 15-8-19'!$A$11:$CN$476,49,FALSE)</f>
        <v>0</v>
      </c>
      <c r="AX448" s="9">
        <f>VLOOKUP(A448,'BalanceSheet 15-8-19'!$A$11:$CN$476,50,FALSE)</f>
        <v>0</v>
      </c>
      <c r="AY448" s="9">
        <f>VLOOKUP(A448,'BalanceSheet 15-8-19'!$A$11:$CN$476,51,FALSE)</f>
        <v>0</v>
      </c>
      <c r="AZ448" s="9">
        <f>VLOOKUP(A448,'BalanceSheet 15-8-19'!$A$11:$CN$476,52,FALSE)</f>
        <v>0</v>
      </c>
      <c r="BA448" s="9">
        <f>VLOOKUP(A448,'BalanceSheet 15-8-19'!$A$11:$CN$476,53,FALSE)</f>
        <v>0</v>
      </c>
      <c r="BB448" s="9">
        <f>VLOOKUP(A448,'BalanceSheet 15-8-19'!$A$11:$CN$476,54,FALSE)</f>
        <v>0</v>
      </c>
      <c r="BC448" s="9">
        <f>VLOOKUP(A448,'BalanceSheet 15-8-19'!$A$11:$CN$476,55,FALSE)</f>
        <v>0</v>
      </c>
      <c r="BD448" s="9">
        <f>VLOOKUP(A448,'BalanceSheet 15-8-19'!$A$11:$CN$476,56,FALSE)</f>
        <v>0</v>
      </c>
      <c r="BE448" s="9">
        <f>VLOOKUP(A448,'BalanceSheet 15-8-19'!$A$11:$CN$476,57,FALSE)</f>
        <v>0</v>
      </c>
      <c r="BF448" s="9">
        <f>VLOOKUP(A448,'BalanceSheet 15-8-19'!$A$11:$CN$476,58,FALSE)</f>
        <v>0</v>
      </c>
      <c r="BG448" s="7">
        <f>VLOOKUP(A448,'BalanceSheet 15-8-19'!$A$11:$CN$476,59,FALSE)</f>
        <v>0</v>
      </c>
      <c r="BH448" s="9">
        <f>VLOOKUP(A448,'BalanceSheet 15-8-19'!$A$11:$CN$476,60,FALSE)</f>
        <v>0</v>
      </c>
      <c r="BI448" s="9">
        <f>VLOOKUP(A448,'BalanceSheet 15-8-19'!$A$11:$CN$476,61,FALSE)</f>
        <v>0</v>
      </c>
      <c r="BJ448" s="9">
        <f>VLOOKUP(A448,'BalanceSheet 15-8-19'!$A$11:$CN$476,62,FALSE)</f>
        <v>0</v>
      </c>
      <c r="BK448" s="9"/>
      <c r="BL448" s="9">
        <f>VLOOKUP(A448,'BalanceSheet 15-8-19'!$A$11:$CN$476,64,FALSE)</f>
        <v>0</v>
      </c>
      <c r="BM448" s="9">
        <f>VLOOKUP(A448,'BalanceSheet 15-8-19'!$A$11:$CN$476,65,FALSE)</f>
        <v>0</v>
      </c>
      <c r="BN448" s="9">
        <f>VLOOKUP(A448,'BalanceSheet 15-8-19'!$A$11:$CN$476,66,FALSE)</f>
        <v>0</v>
      </c>
      <c r="BO448" s="9">
        <f>VLOOKUP(A448,'BalanceSheet 15-8-19'!$A$11:$CN$476,67,FALSE)</f>
        <v>0</v>
      </c>
      <c r="BP448" s="9">
        <f>VLOOKUP(A448,'BalanceSheet 15-8-19'!$A$11:$CN$476,68,FALSE)</f>
        <v>0</v>
      </c>
      <c r="BQ448" s="9">
        <f>VLOOKUP(A448,'BalanceSheet 15-8-19'!$A$11:$CN$476,69,FALSE)</f>
        <v>0</v>
      </c>
      <c r="BR448" s="9">
        <f>VLOOKUP(A448,'BalanceSheet 15-8-19'!$A$11:$CN$476,70,FALSE)</f>
        <v>0</v>
      </c>
      <c r="BS448" s="9">
        <f>VLOOKUP(A448,'BalanceSheet 15-8-19'!$A$11:$CN$476,71,FALSE)</f>
        <v>0</v>
      </c>
      <c r="BT448" s="9">
        <f>VLOOKUP(A448,'BalanceSheet 15-8-19'!$A$11:$CN$476,72,FALSE)</f>
        <v>0</v>
      </c>
      <c r="BU448" s="9">
        <f>VLOOKUP(A448,'BalanceSheet 15-8-19'!$A$11:$CN$476,73,FALSE)</f>
        <v>0</v>
      </c>
      <c r="BV448" s="9">
        <f>VLOOKUP(A448,'BalanceSheet 15-8-19'!$A$11:$CN$476,74,FALSE)</f>
        <v>0</v>
      </c>
      <c r="BW448" s="9">
        <f>VLOOKUP(A448,'BalanceSheet 15-8-19'!$A$11:$CN$476,75,FALSE)</f>
        <v>0</v>
      </c>
      <c r="BX448" s="9">
        <f>VLOOKUP(A448,'BalanceSheet 15-8-19'!$A$11:$CN$476,76,FALSE)</f>
        <v>0</v>
      </c>
      <c r="BY448" s="9">
        <f>VLOOKUP(A448,'BalanceSheet 15-8-19'!$A$11:$CN$476,77,FALSE)</f>
        <v>0</v>
      </c>
      <c r="BZ448" s="9">
        <f>VLOOKUP(A448,'BalanceSheet 15-8-19'!$A$11:$CN$476,78,FALSE)</f>
        <v>0</v>
      </c>
      <c r="CA448" s="9">
        <f>VLOOKUP(A448,'BalanceSheet 15-8-19'!$A$11:$CN$476,79,FALSE)</f>
        <v>0</v>
      </c>
      <c r="CB448" s="9">
        <f>VLOOKUP(A448,'BalanceSheet 15-8-19'!$A$11:$CN$476,80,FALSE)</f>
        <v>0</v>
      </c>
      <c r="CC448" s="9">
        <f>VLOOKUP(A448,'BalanceSheet 15-8-19'!$A$11:$CN$476,81,FALSE)</f>
        <v>0</v>
      </c>
      <c r="CD448" s="9">
        <f>VLOOKUP(A448,'BalanceSheet 15-8-19'!$A$11:$CN$476,82,FALSE)</f>
        <v>0</v>
      </c>
      <c r="CE448" s="9">
        <f>VLOOKUP(A448,'BalanceSheet 15-8-19'!$A$11:$CN$476,83,FALSE)</f>
        <v>0</v>
      </c>
      <c r="CF448" s="9">
        <f>VLOOKUP(A448,'BalanceSheet 15-8-19'!$A$11:$CN$476,84,FALSE)</f>
        <v>0</v>
      </c>
      <c r="CG448" s="9">
        <f>VLOOKUP(A448,'BalanceSheet 15-8-19'!$A$11:$CN$476,85,FALSE)</f>
        <v>0</v>
      </c>
      <c r="CH448" s="9">
        <f>VLOOKUP(A448,'BalanceSheet 15-8-19'!$A$11:$CN$476,86,FALSE)</f>
        <v>0</v>
      </c>
      <c r="CI448" s="9">
        <f>VLOOKUP(A448,'BalanceSheet 15-8-19'!$A$11:$CN$476,87,FALSE)</f>
        <v>0</v>
      </c>
      <c r="CJ448" s="9">
        <f>VLOOKUP(A448,'BalanceSheet 15-8-19'!$A$11:$CN$476,88,FALSE)</f>
        <v>0</v>
      </c>
      <c r="CK448" s="9">
        <f>VLOOKUP(A448,'BalanceSheet 15-8-19'!$A$11:$CN$476,89,FALSE)</f>
        <v>0</v>
      </c>
      <c r="CL448" s="9">
        <f>VLOOKUP(A448,'BalanceSheet 15-8-19'!$A$11:$CN$476,90,FALSE)</f>
        <v>0</v>
      </c>
      <c r="CM448" s="9">
        <f>VLOOKUP(A448,'BalanceSheet 15-8-19'!$A$11:$CN$476,91,FALSE)</f>
        <v>0</v>
      </c>
      <c r="CN448" s="9">
        <f>VLOOKUP(A448,'BalanceSheet 15-8-19'!$A$11:$CS$476,92,FALSE)</f>
        <v>0</v>
      </c>
      <c r="CO448" s="9">
        <f>VLOOKUP(A448,'BalanceSheet 15-8-19'!$A$11:$CS$476,93,FALSE)</f>
        <v>0</v>
      </c>
      <c r="CP448" s="9">
        <f>VLOOKUP(A448,'BalanceSheet 15-8-19'!$A$11:$CS$476,94,FALSE)</f>
        <v>0</v>
      </c>
      <c r="CQ448" s="9">
        <f>VLOOKUP(A448,'BalanceSheet 15-8-19'!$A$11:$CS$476,95,FALSE)</f>
        <v>0</v>
      </c>
      <c r="CR448" s="9">
        <f>VLOOKUP(A448,'BalanceSheet 15-8-19'!$A$11:$CS$476,96,FALSE)</f>
        <v>0</v>
      </c>
      <c r="CS448" s="9">
        <f t="shared" si="42"/>
        <v>0</v>
      </c>
      <c r="CU448" s="19">
        <f>CS448-('BalanceSheet 15-8-19'!CS448-'BalanceSheet 15-8-19'!CV448-'BalanceSheet 15-8-19'!CW448)</f>
        <v>0</v>
      </c>
      <c r="CW448" s="132">
        <f t="shared" si="43"/>
        <v>0</v>
      </c>
      <c r="CZ448" s="148"/>
      <c r="DB448" s="160">
        <f>SUM(DB443:DB447)</f>
        <v>-410942.08</v>
      </c>
    </row>
    <row r="449" spans="1:108" ht="10.8" thickBot="1" x14ac:dyDescent="0.25">
      <c r="A449" s="4" t="str">
        <f>'BalanceSheet 15-8-19'!A449</f>
        <v>Total Assets Less Total Liabilities</v>
      </c>
      <c r="B449" s="101">
        <f>VLOOKUP(A449,'BalanceSheet 15-8-19'!$A$11:$CN$476,2,FALSE)</f>
        <v>-17133.97</v>
      </c>
      <c r="C449" s="101">
        <f>VLOOKUP(A449,'BalanceSheet 15-8-19'!$A$11:$CN$476,3,FALSE)</f>
        <v>98</v>
      </c>
      <c r="D449" s="101">
        <f>VLOOKUP(A449,'BalanceSheet 15-8-19'!$A$11:$CN$476,4,FALSE)</f>
        <v>-111372.06</v>
      </c>
      <c r="E449" s="101">
        <f>VLOOKUP(A449,'BalanceSheet 15-8-19'!$A$11:$CN$476,5,FALSE)</f>
        <v>182966.24000000002</v>
      </c>
      <c r="F449" s="101">
        <f>VLOOKUP(A449,'BalanceSheet 15-8-19'!$A$11:$CN$476,6,FALSE)</f>
        <v>959855.15140497999</v>
      </c>
      <c r="G449" s="101">
        <f>VLOOKUP(A449,'BalanceSheet 15-8-19'!$A$11:$CN$476,7,FALSE)</f>
        <v>959855.15140497999</v>
      </c>
      <c r="H449" s="101">
        <f>VLOOKUP(A449,'BalanceSheet 15-8-19'!$A$11:$CN$476,8,FALSE)</f>
        <v>959855.15140497999</v>
      </c>
      <c r="I449" s="101">
        <f>VLOOKUP(A449,'BalanceSheet 15-8-19'!$A$11:$CN$476,9,FALSE)</f>
        <v>959855.15140497999</v>
      </c>
      <c r="J449" s="101"/>
      <c r="K449" s="101">
        <f>VLOOKUP(A449,'BalanceSheet 15-8-19'!$A$11:$CN$476,11,FALSE)</f>
        <v>959855.15140497999</v>
      </c>
      <c r="L449" s="101">
        <f>VLOOKUP(A449,'BalanceSheet 15-8-19'!$A$11:$CN$476,12,FALSE)</f>
        <v>959855.15140497999</v>
      </c>
      <c r="M449" s="101">
        <f>VLOOKUP(A449,'BalanceSheet 15-8-19'!$A$11:$CN$476,13,FALSE)</f>
        <v>959855.15140497999</v>
      </c>
      <c r="N449" s="101">
        <f>VLOOKUP(A449,'BalanceSheet 15-8-19'!$A$11:$CN$476,14,FALSE)</f>
        <v>959855.15140497999</v>
      </c>
      <c r="O449" s="101">
        <f>VLOOKUP(A449,'BalanceSheet 15-8-19'!$A$11:$CN$476,15,FALSE)</f>
        <v>959855.15140497999</v>
      </c>
      <c r="P449" s="101">
        <f>VLOOKUP(A449,'BalanceSheet 15-8-19'!$A$11:$CN$476,16,FALSE)</f>
        <v>959855.15140497999</v>
      </c>
      <c r="Q449" s="101">
        <f>VLOOKUP(A449,'BalanceSheet 15-8-19'!$A$11:$CN$476,17,FALSE)</f>
        <v>959855.15140497999</v>
      </c>
      <c r="R449" s="101">
        <f>VLOOKUP(A449,'BalanceSheet 15-8-19'!$A$11:$CN$476,18,FALSE)</f>
        <v>959855.15140497999</v>
      </c>
      <c r="S449" s="101">
        <f>VLOOKUP(A449,'BalanceSheet 15-8-19'!$A$11:$CN$476,19,FALSE)</f>
        <v>959855.15140497999</v>
      </c>
      <c r="T449" s="101">
        <f>VLOOKUP(A449,'BalanceSheet 15-8-19'!$A$11:$CN$476,20,FALSE)</f>
        <v>959855.15140497999</v>
      </c>
      <c r="U449" s="101">
        <f>VLOOKUP(A449,'BalanceSheet 15-8-19'!$A$11:$CN$476,21,FALSE)</f>
        <v>959855.15140497999</v>
      </c>
      <c r="V449" s="101">
        <f>VLOOKUP(A449,'BalanceSheet 15-8-19'!$A$11:$CN$476,22,FALSE)</f>
        <v>959855.15140497999</v>
      </c>
      <c r="W449" s="101">
        <f>VLOOKUP(A449,'BalanceSheet 15-8-19'!$A$11:$CN$476,23,FALSE)</f>
        <v>959855.15140497999</v>
      </c>
      <c r="X449" s="101">
        <f>VLOOKUP(A449,'BalanceSheet 15-8-19'!$A$11:$CN$476,24,FALSE)</f>
        <v>959855.15140497999</v>
      </c>
      <c r="Y449" s="101">
        <f>VLOOKUP(A449,'BalanceSheet 15-8-19'!$A$11:$CN$476,25,FALSE)</f>
        <v>959855.15140497999</v>
      </c>
      <c r="Z449" s="101">
        <f>VLOOKUP(A449,'BalanceSheet 15-8-19'!$A$11:$CN$476,26,FALSE)</f>
        <v>959855.15140497999</v>
      </c>
      <c r="AA449" s="101">
        <f>VLOOKUP(A449,'BalanceSheet 15-8-19'!$A$11:$CN$476,27,FALSE)</f>
        <v>959855.15140497999</v>
      </c>
      <c r="AB449" s="101">
        <f>VLOOKUP(A449,'BalanceSheet 15-8-19'!$A$11:$CN$476,28,FALSE)</f>
        <v>959855.15140497999</v>
      </c>
      <c r="AC449" s="101">
        <f>VLOOKUP(A449,'BalanceSheet 15-8-19'!$A$11:$CN$476,29,FALSE)</f>
        <v>959855.15140497999</v>
      </c>
      <c r="AD449" s="101">
        <f>VLOOKUP(A449,'BalanceSheet 15-8-19'!$A$11:$CN$476,30,FALSE)</f>
        <v>959855.15140497999</v>
      </c>
      <c r="AE449" s="101">
        <f>VLOOKUP(A449,'BalanceSheet 15-8-19'!$A$11:$CN$476,31,FALSE)</f>
        <v>959855.15140497999</v>
      </c>
      <c r="AF449" s="101">
        <f>VLOOKUP(A449,'BalanceSheet 15-8-19'!$A$11:$CN$476,32,FALSE)</f>
        <v>959855.15140497999</v>
      </c>
      <c r="AG449" s="101">
        <f>VLOOKUP(A449,'BalanceSheet 15-8-19'!$A$11:$CN$476,33,FALSE)</f>
        <v>959855.15140497999</v>
      </c>
      <c r="AH449" s="101">
        <f>VLOOKUP(A449,'BalanceSheet 15-8-19'!$A$11:$CN$476,34,FALSE)</f>
        <v>959855.15140497999</v>
      </c>
      <c r="AI449" s="101">
        <f>VLOOKUP(A449,'BalanceSheet 15-8-19'!$A$11:$CN$476,35,FALSE)</f>
        <v>959855.15140497999</v>
      </c>
      <c r="AJ449" s="101">
        <f>VLOOKUP(A449,'BalanceSheet 15-8-19'!$A$11:$CN$476,36,FALSE)</f>
        <v>959855.15140497999</v>
      </c>
      <c r="AK449" s="101">
        <f>VLOOKUP(A449,'BalanceSheet 15-8-19'!$A$11:$CN$476,37,FALSE)</f>
        <v>959855.15140497999</v>
      </c>
      <c r="AL449" s="101">
        <f>VLOOKUP(A449,'BalanceSheet 15-8-19'!$A$11:$CN$476,38,FALSE)</f>
        <v>959855.15140497999</v>
      </c>
      <c r="AM449" s="101">
        <f>VLOOKUP(A449,'BalanceSheet 15-8-19'!$A$11:$CN$476,39,FALSE)</f>
        <v>959855.15140497999</v>
      </c>
      <c r="AN449" s="101">
        <f>VLOOKUP(A449,'BalanceSheet 15-8-19'!$A$11:$CN$476,40,FALSE)</f>
        <v>959855.15140497999</v>
      </c>
      <c r="AO449" s="101">
        <f>VLOOKUP(A449,'BalanceSheet 15-8-19'!$A$11:$CN$476,41,FALSE)</f>
        <v>959855.15140497999</v>
      </c>
      <c r="AP449" s="101">
        <f>VLOOKUP(A449,'BalanceSheet 15-8-19'!$A$11:$CN$476,42,FALSE)</f>
        <v>959855.15140497999</v>
      </c>
      <c r="AQ449" s="101">
        <f>VLOOKUP(A449,'BalanceSheet 15-8-19'!$A$11:$CN$476,43,FALSE)</f>
        <v>959855.15140497999</v>
      </c>
      <c r="AR449" s="101">
        <f>VLOOKUP(A449,'BalanceSheet 15-8-19'!$A$11:$CN$476,44,FALSE)</f>
        <v>959855.15140497999</v>
      </c>
      <c r="AS449" s="101">
        <f>VLOOKUP(A449,'BalanceSheet 15-8-19'!$A$11:$CN$476,45,FALSE)</f>
        <v>959855.15140497999</v>
      </c>
      <c r="AT449" s="101">
        <f>VLOOKUP(A449,'BalanceSheet 15-8-19'!$A$11:$CN$476,46,FALSE)</f>
        <v>959855.15140497999</v>
      </c>
      <c r="AU449" s="101">
        <f>VLOOKUP(A449,'BalanceSheet 15-8-19'!$A$11:$CN$476,47,FALSE)</f>
        <v>959855.15140497999</v>
      </c>
      <c r="AV449" s="101">
        <f>VLOOKUP(A449,'BalanceSheet 15-8-19'!$A$11:$CN$476,48,FALSE)</f>
        <v>959855.15140497999</v>
      </c>
      <c r="AW449" s="101">
        <f>VLOOKUP(A449,'BalanceSheet 15-8-19'!$A$11:$CN$476,49,FALSE)</f>
        <v>959855.15140497999</v>
      </c>
      <c r="AX449" s="101">
        <f>VLOOKUP(A449,'BalanceSheet 15-8-19'!$A$11:$CN$476,50,FALSE)</f>
        <v>959855.15140497999</v>
      </c>
      <c r="AY449" s="101">
        <f>VLOOKUP(A449,'BalanceSheet 15-8-19'!$A$11:$CN$476,51,FALSE)</f>
        <v>959855.15140497999</v>
      </c>
      <c r="AZ449" s="101">
        <f>VLOOKUP(A449,'BalanceSheet 15-8-19'!$A$11:$CN$476,52,FALSE)</f>
        <v>959855.15140497999</v>
      </c>
      <c r="BA449" s="101">
        <f>VLOOKUP(A449,'BalanceSheet 15-8-19'!$A$11:$CN$476,53,FALSE)</f>
        <v>959855.15140497999</v>
      </c>
      <c r="BB449" s="101">
        <f>VLOOKUP(A449,'BalanceSheet 15-8-19'!$A$11:$CN$476,54,FALSE)</f>
        <v>959855.15140497999</v>
      </c>
      <c r="BC449" s="101">
        <f>VLOOKUP(A449,'BalanceSheet 15-8-19'!$A$11:$CN$476,55,FALSE)</f>
        <v>959855.15140497999</v>
      </c>
      <c r="BD449" s="101">
        <f>VLOOKUP(A449,'BalanceSheet 15-8-19'!$A$11:$CN$476,56,FALSE)</f>
        <v>959855.15140497999</v>
      </c>
      <c r="BE449" s="101">
        <f>VLOOKUP(A449,'BalanceSheet 15-8-19'!$A$11:$CN$476,57,FALSE)</f>
        <v>959855.15140497999</v>
      </c>
      <c r="BF449" s="101">
        <f>VLOOKUP(A449,'BalanceSheet 15-8-19'!$A$11:$CN$476,58,FALSE)</f>
        <v>959855.15140497999</v>
      </c>
      <c r="BG449" s="101">
        <f>VLOOKUP(A449,'BalanceSheet 15-8-19'!$A$11:$CN$476,59,FALSE)</f>
        <v>959855.15140497999</v>
      </c>
      <c r="BH449" s="101">
        <f>VLOOKUP(A449,'BalanceSheet 15-8-19'!$A$11:$CN$476,60,FALSE)</f>
        <v>959855.15140497999</v>
      </c>
      <c r="BI449" s="101">
        <f>VLOOKUP(A449,'BalanceSheet 15-8-19'!$A$11:$CN$476,61,FALSE)</f>
        <v>959855.15140497999</v>
      </c>
      <c r="BJ449" s="101">
        <f>VLOOKUP(A449,'BalanceSheet 15-8-19'!$A$11:$CN$476,62,FALSE)</f>
        <v>959855.15140497999</v>
      </c>
      <c r="BK449" s="101"/>
      <c r="BL449" s="101">
        <f>VLOOKUP(A449,'BalanceSheet 15-8-19'!$A$11:$CN$476,64,FALSE)</f>
        <v>959855.15140497999</v>
      </c>
      <c r="BM449" s="101">
        <f>VLOOKUP(A449,'BalanceSheet 15-8-19'!$A$11:$CN$476,65,FALSE)</f>
        <v>959855.15140497999</v>
      </c>
      <c r="BN449" s="101">
        <f>VLOOKUP(A449,'BalanceSheet 15-8-19'!$A$11:$CN$476,66,FALSE)</f>
        <v>959855.15140497999</v>
      </c>
      <c r="BO449" s="101">
        <f>VLOOKUP(A449,'BalanceSheet 15-8-19'!$A$11:$CN$476,67,FALSE)</f>
        <v>959855.15140497999</v>
      </c>
      <c r="BP449" s="101">
        <f>VLOOKUP(A449,'BalanceSheet 15-8-19'!$A$11:$CN$476,68,FALSE)</f>
        <v>959855.15140497999</v>
      </c>
      <c r="BQ449" s="101">
        <f>VLOOKUP(A449,'BalanceSheet 15-8-19'!$A$11:$CN$476,69,FALSE)</f>
        <v>959855.15140497999</v>
      </c>
      <c r="BR449" s="101">
        <f>VLOOKUP(A449,'BalanceSheet 15-8-19'!$A$11:$CN$476,70,FALSE)</f>
        <v>959855.15140497999</v>
      </c>
      <c r="BS449" s="101">
        <f>VLOOKUP(A449,'BalanceSheet 15-8-19'!$A$11:$CN$476,71,FALSE)</f>
        <v>959855.15140497999</v>
      </c>
      <c r="BT449" s="101">
        <f>VLOOKUP(A449,'BalanceSheet 15-8-19'!$A$11:$CN$476,72,FALSE)</f>
        <v>959855.15140497999</v>
      </c>
      <c r="BU449" s="101">
        <f>VLOOKUP(A449,'BalanceSheet 15-8-19'!$A$11:$CN$476,73,FALSE)</f>
        <v>959855.15140497999</v>
      </c>
      <c r="BV449" s="101">
        <f>VLOOKUP(A449,'BalanceSheet 15-8-19'!$A$11:$CN$476,74,FALSE)</f>
        <v>959855.15140497999</v>
      </c>
      <c r="BW449" s="101">
        <f>VLOOKUP(A449,'BalanceSheet 15-8-19'!$A$11:$CN$476,75,FALSE)</f>
        <v>959855.15140497999</v>
      </c>
      <c r="BX449" s="101">
        <f>VLOOKUP(A449,'BalanceSheet 15-8-19'!$A$11:$CN$476,76,FALSE)</f>
        <v>959855.15140497999</v>
      </c>
      <c r="BY449" s="101">
        <f>VLOOKUP(A449,'BalanceSheet 15-8-19'!$A$11:$CN$476,77,FALSE)</f>
        <v>959855.15140497999</v>
      </c>
      <c r="BZ449" s="101">
        <f>VLOOKUP(A449,'BalanceSheet 15-8-19'!$A$11:$CN$476,78,FALSE)</f>
        <v>959855.15140497999</v>
      </c>
      <c r="CA449" s="101">
        <f>VLOOKUP(A449,'BalanceSheet 15-8-19'!$A$11:$CN$476,79,FALSE)</f>
        <v>959855.15140497999</v>
      </c>
      <c r="CB449" s="101">
        <f>VLOOKUP(A449,'BalanceSheet 15-8-19'!$A$11:$CN$476,80,FALSE)</f>
        <v>959855.15140497999</v>
      </c>
      <c r="CC449" s="101">
        <f>VLOOKUP(A449,'BalanceSheet 15-8-19'!$A$11:$CN$476,81,FALSE)</f>
        <v>959855.15140497999</v>
      </c>
      <c r="CD449" s="101">
        <f>VLOOKUP(A449,'BalanceSheet 15-8-19'!$A$11:$CN$476,82,FALSE)</f>
        <v>959855.15140497999</v>
      </c>
      <c r="CE449" s="101">
        <f>VLOOKUP(A449,'BalanceSheet 15-8-19'!$A$11:$CN$476,83,FALSE)</f>
        <v>959855.15140497999</v>
      </c>
      <c r="CF449" s="101">
        <f>VLOOKUP(A449,'BalanceSheet 15-8-19'!$A$11:$CN$476,84,FALSE)</f>
        <v>959855.15140497999</v>
      </c>
      <c r="CG449" s="101">
        <f>VLOOKUP(A449,'BalanceSheet 15-8-19'!$A$11:$CN$476,85,FALSE)</f>
        <v>959855.15140497999</v>
      </c>
      <c r="CH449" s="101">
        <f>VLOOKUP(A449,'BalanceSheet 15-8-19'!$A$11:$CN$476,86,FALSE)</f>
        <v>959855.15140497999</v>
      </c>
      <c r="CI449" s="101">
        <f>VLOOKUP(A449,'BalanceSheet 15-8-19'!$A$11:$CN$476,87,FALSE)</f>
        <v>959855.15140497999</v>
      </c>
      <c r="CJ449" s="101">
        <f>VLOOKUP(A449,'BalanceSheet 15-8-19'!$A$11:$CN$476,88,FALSE)</f>
        <v>959855.15140497999</v>
      </c>
      <c r="CK449" s="101">
        <f>VLOOKUP(A449,'BalanceSheet 15-8-19'!$A$11:$CN$476,89,FALSE)</f>
        <v>959855.15140497999</v>
      </c>
      <c r="CL449" s="101">
        <f>VLOOKUP(A449,'BalanceSheet 15-8-19'!$A$11:$CN$476,90,FALSE)</f>
        <v>959855.15140497999</v>
      </c>
      <c r="CM449" s="101">
        <f>VLOOKUP(A449,'BalanceSheet 15-8-19'!$A$11:$CN$476,91,FALSE)</f>
        <v>959855.15140497999</v>
      </c>
      <c r="CN449" s="101">
        <f>VLOOKUP(A449,'BalanceSheet 15-8-19'!$A$11:$CS$476,92,FALSE)</f>
        <v>959855.15140497999</v>
      </c>
      <c r="CO449" s="101">
        <f>VLOOKUP(A449,'BalanceSheet 15-8-19'!$A$11:$CS$476,93,FALSE)</f>
        <v>959855.15140497999</v>
      </c>
      <c r="CP449" s="101">
        <f>VLOOKUP(A449,'BalanceSheet 15-8-19'!$A$11:$CS$476,94,FALSE)</f>
        <v>959855.15140497999</v>
      </c>
      <c r="CQ449" s="101">
        <f>VLOOKUP(A449,'BalanceSheet 15-8-19'!$A$11:$CS$476,95,FALSE)</f>
        <v>959855.15140497999</v>
      </c>
      <c r="CR449" s="101">
        <f>VLOOKUP(A449,'BalanceSheet 15-8-19'!$A$11:$CS$476,96,FALSE)</f>
        <v>959855.15140497999</v>
      </c>
      <c r="CS449" s="101">
        <f t="shared" si="42"/>
        <v>85481666.685043067</v>
      </c>
      <c r="CU449" s="19">
        <f>CS449-('BalanceSheet 15-8-19'!CS449-'BalanceSheet 15-8-19'!CV449-'BalanceSheet 15-8-19'!CW449)</f>
        <v>-1.6391277313232422E-7</v>
      </c>
      <c r="CW449" s="132"/>
      <c r="CZ449" s="148"/>
      <c r="DB449" s="160">
        <f>DB439-DB448</f>
        <v>14092469.611081192</v>
      </c>
    </row>
    <row r="450" spans="1:108" ht="10.8" thickTop="1" x14ac:dyDescent="0.2">
      <c r="A450" s="4" t="str">
        <f>'BalanceSheet 15-8-19'!A450</f>
        <v>Capital and Reserves</v>
      </c>
      <c r="B450" s="10">
        <f>VLOOKUP(A450,'BalanceSheet 15-8-19'!$A$11:$CN$476,2,FALSE)</f>
        <v>0</v>
      </c>
      <c r="C450" s="10">
        <f>VLOOKUP(A450,'BalanceSheet 15-8-19'!$A$11:$CN$476,3,FALSE)</f>
        <v>0</v>
      </c>
      <c r="D450" s="10">
        <f>VLOOKUP(A450,'BalanceSheet 15-8-19'!$A$11:$CN$476,4,FALSE)</f>
        <v>0</v>
      </c>
      <c r="E450" s="10">
        <f>VLOOKUP(A450,'BalanceSheet 15-8-19'!$A$11:$CN$476,5,FALSE)</f>
        <v>0</v>
      </c>
      <c r="F450" s="10">
        <f>VLOOKUP(A450,'BalanceSheet 15-8-19'!$A$11:$CN$476,6,FALSE)</f>
        <v>0</v>
      </c>
      <c r="G450" s="10">
        <f>VLOOKUP(A450,'BalanceSheet 15-8-19'!$A$11:$CN$476,7,FALSE)</f>
        <v>0</v>
      </c>
      <c r="H450" s="10">
        <f>VLOOKUP(A450,'BalanceSheet 15-8-19'!$A$11:$CN$476,8,FALSE)</f>
        <v>0</v>
      </c>
      <c r="I450" s="102">
        <f>VLOOKUP(A450,'BalanceSheet 15-8-19'!$A$11:$CN$476,9,FALSE)</f>
        <v>0</v>
      </c>
      <c r="J450" s="102"/>
      <c r="K450" s="102">
        <f>VLOOKUP(A450,'BalanceSheet 15-8-19'!$A$11:$CN$476,11,FALSE)</f>
        <v>0</v>
      </c>
      <c r="L450" s="102">
        <f>VLOOKUP(A450,'BalanceSheet 15-8-19'!$A$11:$CN$476,12,FALSE)</f>
        <v>0</v>
      </c>
      <c r="M450" s="102">
        <f>VLOOKUP(A450,'BalanceSheet 15-8-19'!$A$11:$CN$476,13,FALSE)</f>
        <v>0</v>
      </c>
      <c r="N450" s="102">
        <f>VLOOKUP(A450,'BalanceSheet 15-8-19'!$A$11:$CN$476,14,FALSE)</f>
        <v>0</v>
      </c>
      <c r="O450" s="102">
        <f>VLOOKUP(A450,'BalanceSheet 15-8-19'!$A$11:$CN$476,15,FALSE)</f>
        <v>0</v>
      </c>
      <c r="P450" s="102">
        <f>VLOOKUP(A450,'BalanceSheet 15-8-19'!$A$11:$CN$476,16,FALSE)</f>
        <v>0</v>
      </c>
      <c r="Q450" s="102">
        <f>VLOOKUP(A450,'BalanceSheet 15-8-19'!$A$11:$CN$476,17,FALSE)</f>
        <v>0</v>
      </c>
      <c r="R450" s="102">
        <f>VLOOKUP(A450,'BalanceSheet 15-8-19'!$A$11:$CN$476,18,FALSE)</f>
        <v>0</v>
      </c>
      <c r="S450" s="102">
        <f>VLOOKUP(A450,'BalanceSheet 15-8-19'!$A$11:$CN$476,19,FALSE)</f>
        <v>0</v>
      </c>
      <c r="T450" s="102">
        <f>VLOOKUP(A450,'BalanceSheet 15-8-19'!$A$11:$CN$476,20,FALSE)</f>
        <v>0</v>
      </c>
      <c r="U450" s="102">
        <f>VLOOKUP(A450,'BalanceSheet 15-8-19'!$A$11:$CN$476,21,FALSE)</f>
        <v>0</v>
      </c>
      <c r="V450" s="102">
        <f>VLOOKUP(A450,'BalanceSheet 15-8-19'!$A$11:$CN$476,22,FALSE)</f>
        <v>0</v>
      </c>
      <c r="W450" s="102">
        <f>VLOOKUP(A450,'BalanceSheet 15-8-19'!$A$11:$CN$476,23,FALSE)</f>
        <v>0</v>
      </c>
      <c r="X450" s="102">
        <f>VLOOKUP(A450,'BalanceSheet 15-8-19'!$A$11:$CN$476,24,FALSE)</f>
        <v>0</v>
      </c>
      <c r="Y450" s="102">
        <f>VLOOKUP(A450,'BalanceSheet 15-8-19'!$A$11:$CN$476,25,FALSE)</f>
        <v>0</v>
      </c>
      <c r="Z450" s="102">
        <f>VLOOKUP(A450,'BalanceSheet 15-8-19'!$A$11:$CN$476,26,FALSE)</f>
        <v>0</v>
      </c>
      <c r="AA450" s="102">
        <f>VLOOKUP(A450,'BalanceSheet 15-8-19'!$A$11:$CN$476,27,FALSE)</f>
        <v>0</v>
      </c>
      <c r="AB450" s="102">
        <f>VLOOKUP(A450,'BalanceSheet 15-8-19'!$A$11:$CN$476,28,FALSE)</f>
        <v>0</v>
      </c>
      <c r="AC450" s="102">
        <f>VLOOKUP(A450,'BalanceSheet 15-8-19'!$A$11:$CN$476,29,FALSE)</f>
        <v>0</v>
      </c>
      <c r="AD450" s="102">
        <f>VLOOKUP(A450,'BalanceSheet 15-8-19'!$A$11:$CN$476,30,FALSE)</f>
        <v>0</v>
      </c>
      <c r="AE450" s="102">
        <f>VLOOKUP(A450,'BalanceSheet 15-8-19'!$A$11:$CN$476,31,FALSE)</f>
        <v>0</v>
      </c>
      <c r="AF450" s="102">
        <f>VLOOKUP(A450,'BalanceSheet 15-8-19'!$A$11:$CN$476,32,FALSE)</f>
        <v>0</v>
      </c>
      <c r="AG450" s="102">
        <f>VLOOKUP(A450,'BalanceSheet 15-8-19'!$A$11:$CN$476,33,FALSE)</f>
        <v>0</v>
      </c>
      <c r="AH450" s="102">
        <f>VLOOKUP(A450,'BalanceSheet 15-8-19'!$A$11:$CN$476,34,FALSE)</f>
        <v>0</v>
      </c>
      <c r="AI450" s="102">
        <f>VLOOKUP(A450,'BalanceSheet 15-8-19'!$A$11:$CN$476,35,FALSE)</f>
        <v>0</v>
      </c>
      <c r="AJ450" s="102">
        <f>VLOOKUP(A450,'BalanceSheet 15-8-19'!$A$11:$CN$476,36,FALSE)</f>
        <v>0</v>
      </c>
      <c r="AK450" s="102">
        <f>VLOOKUP(A450,'BalanceSheet 15-8-19'!$A$11:$CN$476,37,FALSE)</f>
        <v>0</v>
      </c>
      <c r="AL450" s="102">
        <f>VLOOKUP(A450,'BalanceSheet 15-8-19'!$A$11:$CN$476,38,FALSE)</f>
        <v>0</v>
      </c>
      <c r="AM450" s="102">
        <f>VLOOKUP(A450,'BalanceSheet 15-8-19'!$A$11:$CN$476,39,FALSE)</f>
        <v>0</v>
      </c>
      <c r="AN450" s="102">
        <f>VLOOKUP(A450,'BalanceSheet 15-8-19'!$A$11:$CN$476,40,FALSE)</f>
        <v>0</v>
      </c>
      <c r="AO450" s="102">
        <f>VLOOKUP(A450,'BalanceSheet 15-8-19'!$A$11:$CN$476,41,FALSE)</f>
        <v>0</v>
      </c>
      <c r="AP450" s="102">
        <f>VLOOKUP(A450,'BalanceSheet 15-8-19'!$A$11:$CN$476,42,FALSE)</f>
        <v>0</v>
      </c>
      <c r="AQ450" s="102">
        <f>VLOOKUP(A450,'BalanceSheet 15-8-19'!$A$11:$CN$476,43,FALSE)</f>
        <v>0</v>
      </c>
      <c r="AR450" s="102">
        <f>VLOOKUP(A450,'BalanceSheet 15-8-19'!$A$11:$CN$476,44,FALSE)</f>
        <v>0</v>
      </c>
      <c r="AS450" s="102">
        <f>VLOOKUP(A450,'BalanceSheet 15-8-19'!$A$11:$CN$476,45,FALSE)</f>
        <v>0</v>
      </c>
      <c r="AT450" s="102">
        <f>VLOOKUP(A450,'BalanceSheet 15-8-19'!$A$11:$CN$476,46,FALSE)</f>
        <v>0</v>
      </c>
      <c r="AU450" s="102">
        <f>VLOOKUP(A450,'BalanceSheet 15-8-19'!$A$11:$CN$476,47,FALSE)</f>
        <v>0</v>
      </c>
      <c r="AV450" s="102">
        <f>VLOOKUP(A450,'BalanceSheet 15-8-19'!$A$11:$CN$476,48,FALSE)</f>
        <v>0</v>
      </c>
      <c r="AW450" s="102">
        <f>VLOOKUP(A450,'BalanceSheet 15-8-19'!$A$11:$CN$476,49,FALSE)</f>
        <v>0</v>
      </c>
      <c r="AX450" s="102">
        <f>VLOOKUP(A450,'BalanceSheet 15-8-19'!$A$11:$CN$476,50,FALSE)</f>
        <v>0</v>
      </c>
      <c r="AY450" s="102">
        <f>VLOOKUP(A450,'BalanceSheet 15-8-19'!$A$11:$CN$476,51,FALSE)</f>
        <v>0</v>
      </c>
      <c r="AZ450" s="102">
        <f>VLOOKUP(A450,'BalanceSheet 15-8-19'!$A$11:$CN$476,52,FALSE)</f>
        <v>0</v>
      </c>
      <c r="BA450" s="102">
        <f>VLOOKUP(A450,'BalanceSheet 15-8-19'!$A$11:$CN$476,53,FALSE)</f>
        <v>0</v>
      </c>
      <c r="BB450" s="102">
        <f>VLOOKUP(A450,'BalanceSheet 15-8-19'!$A$11:$CN$476,54,FALSE)</f>
        <v>0</v>
      </c>
      <c r="BC450" s="102">
        <f>VLOOKUP(A450,'BalanceSheet 15-8-19'!$A$11:$CN$476,55,FALSE)</f>
        <v>0</v>
      </c>
      <c r="BD450" s="102">
        <f>VLOOKUP(A450,'BalanceSheet 15-8-19'!$A$11:$CN$476,56,FALSE)</f>
        <v>0</v>
      </c>
      <c r="BE450" s="102">
        <f>VLOOKUP(A450,'BalanceSheet 15-8-19'!$A$11:$CN$476,57,FALSE)</f>
        <v>0</v>
      </c>
      <c r="BF450" s="102">
        <f>VLOOKUP(A450,'BalanceSheet 15-8-19'!$A$11:$CN$476,58,FALSE)</f>
        <v>0</v>
      </c>
      <c r="BG450" s="102">
        <f>VLOOKUP(A450,'BalanceSheet 15-8-19'!$A$11:$CN$476,59,FALSE)</f>
        <v>0</v>
      </c>
      <c r="BH450" s="102">
        <f>VLOOKUP(A450,'BalanceSheet 15-8-19'!$A$11:$CN$476,60,FALSE)</f>
        <v>0</v>
      </c>
      <c r="BI450" s="102">
        <f>VLOOKUP(A450,'BalanceSheet 15-8-19'!$A$11:$CN$476,61,FALSE)</f>
        <v>0</v>
      </c>
      <c r="BJ450" s="102">
        <f>VLOOKUP(A450,'BalanceSheet 15-8-19'!$A$11:$CN$476,62,FALSE)</f>
        <v>0</v>
      </c>
      <c r="BK450" s="102"/>
      <c r="BL450" s="102">
        <f>VLOOKUP(A450,'BalanceSheet 15-8-19'!$A$11:$CN$476,64,FALSE)</f>
        <v>0</v>
      </c>
      <c r="BM450" s="102">
        <f>VLOOKUP(A450,'BalanceSheet 15-8-19'!$A$11:$CN$476,65,FALSE)</f>
        <v>0</v>
      </c>
      <c r="BN450" s="102">
        <f>VLOOKUP(A450,'BalanceSheet 15-8-19'!$A$11:$CN$476,66,FALSE)</f>
        <v>0</v>
      </c>
      <c r="BO450" s="102">
        <f>VLOOKUP(A450,'BalanceSheet 15-8-19'!$A$11:$CN$476,67,FALSE)</f>
        <v>0</v>
      </c>
      <c r="BP450" s="102">
        <f>VLOOKUP(A450,'BalanceSheet 15-8-19'!$A$11:$CN$476,68,FALSE)</f>
        <v>0</v>
      </c>
      <c r="BQ450" s="102">
        <f>VLOOKUP(A450,'BalanceSheet 15-8-19'!$A$11:$CN$476,69,FALSE)</f>
        <v>0</v>
      </c>
      <c r="BR450" s="102">
        <f>VLOOKUP(A450,'BalanceSheet 15-8-19'!$A$11:$CN$476,70,FALSE)</f>
        <v>0</v>
      </c>
      <c r="BS450" s="102">
        <f>VLOOKUP(A450,'BalanceSheet 15-8-19'!$A$11:$CN$476,71,FALSE)</f>
        <v>0</v>
      </c>
      <c r="BT450" s="102">
        <f>VLOOKUP(A450,'BalanceSheet 15-8-19'!$A$11:$CN$476,72,FALSE)</f>
        <v>0</v>
      </c>
      <c r="BU450" s="102">
        <f>VLOOKUP(A450,'BalanceSheet 15-8-19'!$A$11:$CN$476,73,FALSE)</f>
        <v>0</v>
      </c>
      <c r="BV450" s="102">
        <f>VLOOKUP(A450,'BalanceSheet 15-8-19'!$A$11:$CN$476,74,FALSE)</f>
        <v>0</v>
      </c>
      <c r="BW450" s="102">
        <f>VLOOKUP(A450,'BalanceSheet 15-8-19'!$A$11:$CN$476,75,FALSE)</f>
        <v>0</v>
      </c>
      <c r="BX450" s="102">
        <f>VLOOKUP(A450,'BalanceSheet 15-8-19'!$A$11:$CN$476,76,FALSE)</f>
        <v>0</v>
      </c>
      <c r="BY450" s="102">
        <f>VLOOKUP(A450,'BalanceSheet 15-8-19'!$A$11:$CN$476,77,FALSE)</f>
        <v>0</v>
      </c>
      <c r="BZ450" s="102">
        <f>VLOOKUP(A450,'BalanceSheet 15-8-19'!$A$11:$CN$476,78,FALSE)</f>
        <v>0</v>
      </c>
      <c r="CA450" s="102">
        <f>VLOOKUP(A450,'BalanceSheet 15-8-19'!$A$11:$CN$476,79,FALSE)</f>
        <v>0</v>
      </c>
      <c r="CB450" s="102">
        <f>VLOOKUP(A450,'BalanceSheet 15-8-19'!$A$11:$CN$476,80,FALSE)</f>
        <v>0</v>
      </c>
      <c r="CC450" s="102">
        <f>VLOOKUP(A450,'BalanceSheet 15-8-19'!$A$11:$CN$476,81,FALSE)</f>
        <v>0</v>
      </c>
      <c r="CD450" s="102">
        <f>VLOOKUP(A450,'BalanceSheet 15-8-19'!$A$11:$CN$476,82,FALSE)</f>
        <v>0</v>
      </c>
      <c r="CE450" s="102">
        <f>VLOOKUP(A450,'BalanceSheet 15-8-19'!$A$11:$CN$476,83,FALSE)</f>
        <v>0</v>
      </c>
      <c r="CF450" s="102">
        <f>VLOOKUP(A450,'BalanceSheet 15-8-19'!$A$11:$CN$476,84,FALSE)</f>
        <v>0</v>
      </c>
      <c r="CG450" s="102">
        <f>VLOOKUP(A450,'BalanceSheet 15-8-19'!$A$11:$CN$476,85,FALSE)</f>
        <v>0</v>
      </c>
      <c r="CH450" s="102">
        <f>VLOOKUP(A450,'BalanceSheet 15-8-19'!$A$11:$CN$476,86,FALSE)</f>
        <v>0</v>
      </c>
      <c r="CI450" s="102">
        <f>VLOOKUP(A450,'BalanceSheet 15-8-19'!$A$11:$CN$476,87,FALSE)</f>
        <v>0</v>
      </c>
      <c r="CJ450" s="102">
        <f>VLOOKUP(A450,'BalanceSheet 15-8-19'!$A$11:$CN$476,88,FALSE)</f>
        <v>0</v>
      </c>
      <c r="CK450" s="102">
        <f>VLOOKUP(A450,'BalanceSheet 15-8-19'!$A$11:$CN$476,89,FALSE)</f>
        <v>0</v>
      </c>
      <c r="CL450" s="102">
        <f>VLOOKUP(A450,'BalanceSheet 15-8-19'!$A$11:$CN$476,90,FALSE)</f>
        <v>0</v>
      </c>
      <c r="CM450" s="102">
        <f>VLOOKUP(A450,'BalanceSheet 15-8-19'!$A$11:$CN$476,91,FALSE)</f>
        <v>0</v>
      </c>
      <c r="CN450" s="102">
        <f>VLOOKUP(A450,'BalanceSheet 15-8-19'!$A$11:$CS$476,92,FALSE)</f>
        <v>0</v>
      </c>
      <c r="CO450" s="102">
        <f>VLOOKUP(A450,'BalanceSheet 15-8-19'!$A$11:$CS$476,93,FALSE)</f>
        <v>0</v>
      </c>
      <c r="CP450" s="102">
        <f>VLOOKUP(A450,'BalanceSheet 15-8-19'!$A$11:$CS$476,94,FALSE)</f>
        <v>0</v>
      </c>
      <c r="CQ450" s="102">
        <f>VLOOKUP(A450,'BalanceSheet 15-8-19'!$A$11:$CS$476,95,FALSE)</f>
        <v>0</v>
      </c>
      <c r="CR450" s="102">
        <f>VLOOKUP(A450,'BalanceSheet 15-8-19'!$A$11:$CS$476,96,FALSE)</f>
        <v>0</v>
      </c>
      <c r="CS450" s="102">
        <f t="shared" si="42"/>
        <v>0</v>
      </c>
      <c r="CU450" s="19">
        <f>CS450-('BalanceSheet 15-8-19'!CS450-'BalanceSheet 15-8-19'!CV450-'BalanceSheet 15-8-19'!CW450)</f>
        <v>0</v>
      </c>
      <c r="CW450" s="132"/>
      <c r="CZ450" s="148"/>
      <c r="DB450" s="160"/>
    </row>
    <row r="451" spans="1:108" ht="12" x14ac:dyDescent="0.35">
      <c r="A451" s="6" t="str">
        <f>'BalanceSheet 15-8-19'!A451</f>
        <v>Capital and Reserves</v>
      </c>
      <c r="B451" s="10">
        <f>VLOOKUP(A451,'BalanceSheet 15-8-19'!$A$11:$CN$476,2,FALSE)</f>
        <v>0</v>
      </c>
      <c r="C451" s="10">
        <f>VLOOKUP(A451,'BalanceSheet 15-8-19'!$A$11:$CN$476,3,FALSE)</f>
        <v>0</v>
      </c>
      <c r="D451" s="10">
        <f>VLOOKUP(A451,'BalanceSheet 15-8-19'!$A$11:$CN$476,4,FALSE)</f>
        <v>0</v>
      </c>
      <c r="E451" s="10">
        <f>VLOOKUP(A451,'BalanceSheet 15-8-19'!$A$11:$CN$476,5,FALSE)</f>
        <v>0</v>
      </c>
      <c r="F451" s="10">
        <f>VLOOKUP(A451,'BalanceSheet 15-8-19'!$A$11:$CN$476,6,FALSE)</f>
        <v>0</v>
      </c>
      <c r="G451" s="10">
        <f>VLOOKUP(A451,'BalanceSheet 15-8-19'!$A$11:$CN$476,7,FALSE)</f>
        <v>0</v>
      </c>
      <c r="H451" s="10">
        <f>VLOOKUP(A451,'BalanceSheet 15-8-19'!$A$11:$CN$476,8,FALSE)</f>
        <v>0</v>
      </c>
      <c r="I451" s="10">
        <f>VLOOKUP(A451,'BalanceSheet 15-8-19'!$A$11:$CN$476,9,FALSE)</f>
        <v>0</v>
      </c>
      <c r="J451" s="10"/>
      <c r="K451" s="10">
        <f>VLOOKUP(A451,'BalanceSheet 15-8-19'!$A$11:$CN$476,11,FALSE)</f>
        <v>0</v>
      </c>
      <c r="L451" s="10">
        <f>VLOOKUP(A451,'BalanceSheet 15-8-19'!$A$11:$CN$476,12,FALSE)</f>
        <v>0</v>
      </c>
      <c r="M451" s="10">
        <f>VLOOKUP(A451,'BalanceSheet 15-8-19'!$A$11:$CN$476,13,FALSE)</f>
        <v>0</v>
      </c>
      <c r="N451" s="10">
        <f>VLOOKUP(A451,'BalanceSheet 15-8-19'!$A$11:$CN$476,14,FALSE)</f>
        <v>0</v>
      </c>
      <c r="O451" s="10">
        <f>VLOOKUP(A451,'BalanceSheet 15-8-19'!$A$11:$CN$476,15,FALSE)</f>
        <v>0</v>
      </c>
      <c r="P451" s="10">
        <f>VLOOKUP(A451,'BalanceSheet 15-8-19'!$A$11:$CN$476,16,FALSE)</f>
        <v>0</v>
      </c>
      <c r="Q451" s="10">
        <f>VLOOKUP(A451,'BalanceSheet 15-8-19'!$A$11:$CN$476,17,FALSE)</f>
        <v>0</v>
      </c>
      <c r="R451" s="10">
        <f>VLOOKUP(A451,'BalanceSheet 15-8-19'!$A$11:$CN$476,18,FALSE)</f>
        <v>0</v>
      </c>
      <c r="S451" s="10">
        <f>VLOOKUP(A451,'BalanceSheet 15-8-19'!$A$11:$CN$476,19,FALSE)</f>
        <v>0</v>
      </c>
      <c r="T451" s="10">
        <f>VLOOKUP(A451,'BalanceSheet 15-8-19'!$A$11:$CN$476,20,FALSE)</f>
        <v>0</v>
      </c>
      <c r="U451" s="10">
        <f>VLOOKUP(A451,'BalanceSheet 15-8-19'!$A$11:$CN$476,21,FALSE)</f>
        <v>0</v>
      </c>
      <c r="V451" s="10">
        <f>VLOOKUP(A451,'BalanceSheet 15-8-19'!$A$11:$CN$476,22,FALSE)</f>
        <v>0</v>
      </c>
      <c r="W451" s="10">
        <f>VLOOKUP(A451,'BalanceSheet 15-8-19'!$A$11:$CN$476,23,FALSE)</f>
        <v>0</v>
      </c>
      <c r="X451" s="10">
        <f>VLOOKUP(A451,'BalanceSheet 15-8-19'!$A$11:$CN$476,24,FALSE)</f>
        <v>0</v>
      </c>
      <c r="Y451" s="10">
        <f>VLOOKUP(A451,'BalanceSheet 15-8-19'!$A$11:$CN$476,25,FALSE)</f>
        <v>0</v>
      </c>
      <c r="Z451" s="10">
        <f>VLOOKUP(A451,'BalanceSheet 15-8-19'!$A$11:$CN$476,26,FALSE)</f>
        <v>0</v>
      </c>
      <c r="AA451" s="10">
        <f>VLOOKUP(A451,'BalanceSheet 15-8-19'!$A$11:$CN$476,27,FALSE)</f>
        <v>0</v>
      </c>
      <c r="AB451" s="10">
        <f>VLOOKUP(A451,'BalanceSheet 15-8-19'!$A$11:$CN$476,28,FALSE)</f>
        <v>0</v>
      </c>
      <c r="AC451" s="10">
        <f>VLOOKUP(A451,'BalanceSheet 15-8-19'!$A$11:$CN$476,29,FALSE)</f>
        <v>0</v>
      </c>
      <c r="AD451" s="10">
        <f>VLOOKUP(A451,'BalanceSheet 15-8-19'!$A$11:$CN$476,30,FALSE)</f>
        <v>0</v>
      </c>
      <c r="AE451" s="10">
        <f>VLOOKUP(A451,'BalanceSheet 15-8-19'!$A$11:$CN$476,31,FALSE)</f>
        <v>0</v>
      </c>
      <c r="AF451" s="10">
        <f>VLOOKUP(A451,'BalanceSheet 15-8-19'!$A$11:$CN$476,32,FALSE)</f>
        <v>0</v>
      </c>
      <c r="AG451" s="10">
        <f>VLOOKUP(A451,'BalanceSheet 15-8-19'!$A$11:$CN$476,33,FALSE)</f>
        <v>0</v>
      </c>
      <c r="AH451" s="10">
        <f>VLOOKUP(A451,'BalanceSheet 15-8-19'!$A$11:$CN$476,34,FALSE)</f>
        <v>0</v>
      </c>
      <c r="AI451" s="10">
        <f>VLOOKUP(A451,'BalanceSheet 15-8-19'!$A$11:$CN$476,35,FALSE)</f>
        <v>0</v>
      </c>
      <c r="AJ451" s="10">
        <f>VLOOKUP(A451,'BalanceSheet 15-8-19'!$A$11:$CN$476,36,FALSE)</f>
        <v>0</v>
      </c>
      <c r="AK451" s="10">
        <f>VLOOKUP(A451,'BalanceSheet 15-8-19'!$A$11:$CN$476,37,FALSE)</f>
        <v>0</v>
      </c>
      <c r="AL451" s="10">
        <f>VLOOKUP(A451,'BalanceSheet 15-8-19'!$A$11:$CN$476,38,FALSE)</f>
        <v>0</v>
      </c>
      <c r="AM451" s="10">
        <f>VLOOKUP(A451,'BalanceSheet 15-8-19'!$A$11:$CN$476,39,FALSE)</f>
        <v>0</v>
      </c>
      <c r="AN451" s="10">
        <f>VLOOKUP(A451,'BalanceSheet 15-8-19'!$A$11:$CN$476,40,FALSE)</f>
        <v>0</v>
      </c>
      <c r="AO451" s="10">
        <f>VLOOKUP(A451,'BalanceSheet 15-8-19'!$A$11:$CN$476,41,FALSE)</f>
        <v>0</v>
      </c>
      <c r="AP451" s="10">
        <f>VLOOKUP(A451,'BalanceSheet 15-8-19'!$A$11:$CN$476,42,FALSE)</f>
        <v>0</v>
      </c>
      <c r="AQ451" s="10">
        <f>VLOOKUP(A451,'BalanceSheet 15-8-19'!$A$11:$CN$476,43,FALSE)</f>
        <v>0</v>
      </c>
      <c r="AR451" s="10">
        <f>VLOOKUP(A451,'BalanceSheet 15-8-19'!$A$11:$CN$476,44,FALSE)</f>
        <v>0</v>
      </c>
      <c r="AS451" s="10">
        <f>VLOOKUP(A451,'BalanceSheet 15-8-19'!$A$11:$CN$476,45,FALSE)</f>
        <v>0</v>
      </c>
      <c r="AT451" s="10">
        <f>VLOOKUP(A451,'BalanceSheet 15-8-19'!$A$11:$CN$476,46,FALSE)</f>
        <v>0</v>
      </c>
      <c r="AU451" s="10">
        <f>VLOOKUP(A451,'BalanceSheet 15-8-19'!$A$11:$CN$476,47,FALSE)</f>
        <v>0</v>
      </c>
      <c r="AV451" s="10">
        <f>VLOOKUP(A451,'BalanceSheet 15-8-19'!$A$11:$CN$476,48,FALSE)</f>
        <v>0</v>
      </c>
      <c r="AW451" s="10">
        <f>VLOOKUP(A451,'BalanceSheet 15-8-19'!$A$11:$CN$476,49,FALSE)</f>
        <v>0</v>
      </c>
      <c r="AX451" s="10">
        <f>VLOOKUP(A451,'BalanceSheet 15-8-19'!$A$11:$CN$476,50,FALSE)</f>
        <v>0</v>
      </c>
      <c r="AY451" s="10">
        <f>VLOOKUP(A451,'BalanceSheet 15-8-19'!$A$11:$CN$476,51,FALSE)</f>
        <v>0</v>
      </c>
      <c r="AZ451" s="10">
        <f>VLOOKUP(A451,'BalanceSheet 15-8-19'!$A$11:$CN$476,52,FALSE)</f>
        <v>0</v>
      </c>
      <c r="BA451" s="10">
        <f>VLOOKUP(A451,'BalanceSheet 15-8-19'!$A$11:$CN$476,53,FALSE)</f>
        <v>0</v>
      </c>
      <c r="BB451" s="10">
        <f>VLOOKUP(A451,'BalanceSheet 15-8-19'!$A$11:$CN$476,54,FALSE)</f>
        <v>0</v>
      </c>
      <c r="BC451" s="10">
        <f>VLOOKUP(A451,'BalanceSheet 15-8-19'!$A$11:$CN$476,55,FALSE)</f>
        <v>0</v>
      </c>
      <c r="BD451" s="10">
        <f>VLOOKUP(A451,'BalanceSheet 15-8-19'!$A$11:$CN$476,56,FALSE)</f>
        <v>0</v>
      </c>
      <c r="BE451" s="10">
        <f>VLOOKUP(A451,'BalanceSheet 15-8-19'!$A$11:$CN$476,57,FALSE)</f>
        <v>0</v>
      </c>
      <c r="BF451" s="10">
        <f>VLOOKUP(A451,'BalanceSheet 15-8-19'!$A$11:$CN$476,58,FALSE)</f>
        <v>0</v>
      </c>
      <c r="BG451" s="11">
        <f>VLOOKUP(A451,'BalanceSheet 15-8-19'!$A$11:$CN$476,59,FALSE)</f>
        <v>0</v>
      </c>
      <c r="BH451" s="10">
        <f>VLOOKUP(A451,'BalanceSheet 15-8-19'!$A$11:$CN$476,60,FALSE)</f>
        <v>0</v>
      </c>
      <c r="BI451" s="10">
        <f>VLOOKUP(A451,'BalanceSheet 15-8-19'!$A$11:$CN$476,61,FALSE)</f>
        <v>0</v>
      </c>
      <c r="BJ451" s="10">
        <f>VLOOKUP(A451,'BalanceSheet 15-8-19'!$A$11:$CN$476,62,FALSE)</f>
        <v>0</v>
      </c>
      <c r="BK451" s="10"/>
      <c r="BL451" s="10">
        <f>VLOOKUP(A451,'BalanceSheet 15-8-19'!$A$11:$CN$476,64,FALSE)</f>
        <v>0</v>
      </c>
      <c r="BM451" s="10">
        <f>VLOOKUP(A451,'BalanceSheet 15-8-19'!$A$11:$CN$476,65,FALSE)</f>
        <v>0</v>
      </c>
      <c r="BN451" s="10">
        <f>VLOOKUP(A451,'BalanceSheet 15-8-19'!$A$11:$CN$476,66,FALSE)</f>
        <v>0</v>
      </c>
      <c r="BO451" s="10">
        <f>VLOOKUP(A451,'BalanceSheet 15-8-19'!$A$11:$CN$476,67,FALSE)</f>
        <v>0</v>
      </c>
      <c r="BP451" s="10">
        <f>VLOOKUP(A451,'BalanceSheet 15-8-19'!$A$11:$CN$476,68,FALSE)</f>
        <v>0</v>
      </c>
      <c r="BQ451" s="10">
        <f>VLOOKUP(A451,'BalanceSheet 15-8-19'!$A$11:$CN$476,69,FALSE)</f>
        <v>0</v>
      </c>
      <c r="BR451" s="10">
        <f>VLOOKUP(A451,'BalanceSheet 15-8-19'!$A$11:$CN$476,70,FALSE)</f>
        <v>0</v>
      </c>
      <c r="BS451" s="10">
        <f>VLOOKUP(A451,'BalanceSheet 15-8-19'!$A$11:$CN$476,71,FALSE)</f>
        <v>0</v>
      </c>
      <c r="BT451" s="10">
        <f>VLOOKUP(A451,'BalanceSheet 15-8-19'!$A$11:$CN$476,72,FALSE)</f>
        <v>0</v>
      </c>
      <c r="BU451" s="10">
        <f>VLOOKUP(A451,'BalanceSheet 15-8-19'!$A$11:$CN$476,73,FALSE)</f>
        <v>0</v>
      </c>
      <c r="BV451" s="10">
        <f>VLOOKUP(A451,'BalanceSheet 15-8-19'!$A$11:$CN$476,74,FALSE)</f>
        <v>0</v>
      </c>
      <c r="BW451" s="10">
        <f>VLOOKUP(A451,'BalanceSheet 15-8-19'!$A$11:$CN$476,75,FALSE)</f>
        <v>0</v>
      </c>
      <c r="BX451" s="10">
        <f>VLOOKUP(A451,'BalanceSheet 15-8-19'!$A$11:$CN$476,76,FALSE)</f>
        <v>0</v>
      </c>
      <c r="BY451" s="10">
        <f>VLOOKUP(A451,'BalanceSheet 15-8-19'!$A$11:$CN$476,77,FALSE)</f>
        <v>0</v>
      </c>
      <c r="BZ451" s="10">
        <f>VLOOKUP(A451,'BalanceSheet 15-8-19'!$A$11:$CN$476,78,FALSE)</f>
        <v>0</v>
      </c>
      <c r="CA451" s="10">
        <f>VLOOKUP(A451,'BalanceSheet 15-8-19'!$A$11:$CN$476,79,FALSE)</f>
        <v>0</v>
      </c>
      <c r="CB451" s="10">
        <f>VLOOKUP(A451,'BalanceSheet 15-8-19'!$A$11:$CN$476,80,FALSE)</f>
        <v>0</v>
      </c>
      <c r="CC451" s="10">
        <f>VLOOKUP(A451,'BalanceSheet 15-8-19'!$A$11:$CN$476,81,FALSE)</f>
        <v>0</v>
      </c>
      <c r="CD451" s="10">
        <f>VLOOKUP(A451,'BalanceSheet 15-8-19'!$A$11:$CN$476,82,FALSE)</f>
        <v>0</v>
      </c>
      <c r="CE451" s="10">
        <f>VLOOKUP(A451,'BalanceSheet 15-8-19'!$A$11:$CN$476,83,FALSE)</f>
        <v>0</v>
      </c>
      <c r="CF451" s="10">
        <f>VLOOKUP(A451,'BalanceSheet 15-8-19'!$A$11:$CN$476,84,FALSE)</f>
        <v>0</v>
      </c>
      <c r="CG451" s="10">
        <f>VLOOKUP(A451,'BalanceSheet 15-8-19'!$A$11:$CN$476,85,FALSE)</f>
        <v>0</v>
      </c>
      <c r="CH451" s="10">
        <f>VLOOKUP(A451,'BalanceSheet 15-8-19'!$A$11:$CN$476,86,FALSE)</f>
        <v>0</v>
      </c>
      <c r="CI451" s="10">
        <f>VLOOKUP(A451,'BalanceSheet 15-8-19'!$A$11:$CN$476,87,FALSE)</f>
        <v>0</v>
      </c>
      <c r="CJ451" s="10">
        <f>VLOOKUP(A451,'BalanceSheet 15-8-19'!$A$11:$CN$476,88,FALSE)</f>
        <v>0</v>
      </c>
      <c r="CK451" s="10">
        <f>VLOOKUP(A451,'BalanceSheet 15-8-19'!$A$11:$CN$476,89,FALSE)</f>
        <v>0</v>
      </c>
      <c r="CL451" s="10">
        <f>VLOOKUP(A451,'BalanceSheet 15-8-19'!$A$11:$CN$476,90,FALSE)</f>
        <v>0</v>
      </c>
      <c r="CM451" s="10">
        <f>VLOOKUP(A451,'BalanceSheet 15-8-19'!$A$11:$CN$476,91,FALSE)</f>
        <v>0</v>
      </c>
      <c r="CN451" s="10">
        <f>VLOOKUP(A451,'BalanceSheet 15-8-19'!$A$11:$CS$476,92,FALSE)</f>
        <v>0</v>
      </c>
      <c r="CO451" s="10">
        <f>VLOOKUP(A451,'BalanceSheet 15-8-19'!$A$11:$CS$476,93,FALSE)</f>
        <v>0</v>
      </c>
      <c r="CP451" s="10">
        <f>VLOOKUP(A451,'BalanceSheet 15-8-19'!$A$11:$CS$476,94,FALSE)</f>
        <v>0</v>
      </c>
      <c r="CQ451" s="10">
        <f>VLOOKUP(A451,'BalanceSheet 15-8-19'!$A$11:$CS$476,95,FALSE)</f>
        <v>0</v>
      </c>
      <c r="CR451" s="10">
        <f>VLOOKUP(A451,'BalanceSheet 15-8-19'!$A$11:$CS$476,96,FALSE)</f>
        <v>0</v>
      </c>
      <c r="CS451" s="10">
        <f t="shared" si="42"/>
        <v>0</v>
      </c>
      <c r="CU451" s="19">
        <f>CS451-('BalanceSheet 15-8-19'!CS451-'BalanceSheet 15-8-19'!CV451-'BalanceSheet 15-8-19'!CW451)</f>
        <v>0</v>
      </c>
      <c r="CW451" s="132"/>
      <c r="CZ451" s="148"/>
      <c r="DB451" s="148">
        <f t="shared" si="40"/>
        <v>0</v>
      </c>
    </row>
    <row r="452" spans="1:108" x14ac:dyDescent="0.2">
      <c r="A452" s="12" t="str">
        <f>'BalanceSheet 15-8-19'!A452</f>
        <v>800-101 - Capital</v>
      </c>
      <c r="B452" s="11">
        <f>VLOOKUP(A452,'BalanceSheet 15-8-19'!$A$11:$CN$476,2,FALSE)</f>
        <v>250000</v>
      </c>
      <c r="C452" s="11">
        <f>VLOOKUP(A452,'BalanceSheet 15-8-19'!$A$11:$CN$476,3,FALSE)</f>
        <v>0</v>
      </c>
      <c r="D452" s="11">
        <f>VLOOKUP(A452,'BalanceSheet 15-8-19'!$A$11:$CN$476,4,FALSE)</f>
        <v>1465000</v>
      </c>
      <c r="E452" s="11">
        <f>VLOOKUP(A452,'BalanceSheet 15-8-19'!$A$11:$CN$476,5,FALSE)</f>
        <v>1760000</v>
      </c>
      <c r="F452" s="11">
        <f>VLOOKUP(A452,'BalanceSheet 15-8-19'!$A$11:$CN$476,6,FALSE)</f>
        <v>1473544.1579964501</v>
      </c>
      <c r="G452" s="11">
        <f>VLOOKUP(A452,'BalanceSheet 15-8-19'!$A$11:$CN$476,7,FALSE)</f>
        <v>1473544.1579964501</v>
      </c>
      <c r="H452" s="11">
        <f>VLOOKUP(A452,'BalanceSheet 15-8-19'!$A$11:$CN$476,8,FALSE)</f>
        <v>1473544.1579964501</v>
      </c>
      <c r="I452" s="11">
        <f>VLOOKUP(A452,'BalanceSheet 15-8-19'!$A$11:$CN$476,9,FALSE)</f>
        <v>1473544.1579964501</v>
      </c>
      <c r="J452" s="11"/>
      <c r="K452" s="11">
        <f>VLOOKUP(A452,'BalanceSheet 15-8-19'!$A$11:$CN$476,11,FALSE)</f>
        <v>1473544.1579964501</v>
      </c>
      <c r="L452" s="11">
        <f>VLOOKUP(A452,'BalanceSheet 15-8-19'!$A$11:$CN$476,12,FALSE)</f>
        <v>1473544.1579964501</v>
      </c>
      <c r="M452" s="11">
        <f>VLOOKUP(A452,'BalanceSheet 15-8-19'!$A$11:$CN$476,13,FALSE)</f>
        <v>1473544.1579964501</v>
      </c>
      <c r="N452" s="11">
        <f>VLOOKUP(A452,'BalanceSheet 15-8-19'!$A$11:$CN$476,14,FALSE)</f>
        <v>1473544.1579964501</v>
      </c>
      <c r="O452" s="11">
        <f>VLOOKUP(A452,'BalanceSheet 15-8-19'!$A$11:$CN$476,15,FALSE)</f>
        <v>1473544.1579964501</v>
      </c>
      <c r="P452" s="11">
        <f>VLOOKUP(A452,'BalanceSheet 15-8-19'!$A$11:$CN$476,16,FALSE)</f>
        <v>1473544.1579964501</v>
      </c>
      <c r="Q452" s="11">
        <f>VLOOKUP(A452,'BalanceSheet 15-8-19'!$A$11:$CN$476,17,FALSE)</f>
        <v>1473544.1579964501</v>
      </c>
      <c r="R452" s="11">
        <f>VLOOKUP(A452,'BalanceSheet 15-8-19'!$A$11:$CN$476,18,FALSE)</f>
        <v>1473544.1579964501</v>
      </c>
      <c r="S452" s="11">
        <f>VLOOKUP(A452,'BalanceSheet 15-8-19'!$A$11:$CN$476,19,FALSE)</f>
        <v>1473544.1579964501</v>
      </c>
      <c r="T452" s="11">
        <f>VLOOKUP(A452,'BalanceSheet 15-8-19'!$A$11:$CN$476,20,FALSE)</f>
        <v>1473544.1579964501</v>
      </c>
      <c r="U452" s="11">
        <f>VLOOKUP(A452,'BalanceSheet 15-8-19'!$A$11:$CN$476,21,FALSE)</f>
        <v>1473544.1579964501</v>
      </c>
      <c r="V452" s="11">
        <f>VLOOKUP(A452,'BalanceSheet 15-8-19'!$A$11:$CN$476,22,FALSE)</f>
        <v>1473544.1579964501</v>
      </c>
      <c r="W452" s="11">
        <f>VLOOKUP(A452,'BalanceSheet 15-8-19'!$A$11:$CN$476,23,FALSE)</f>
        <v>1473544.1579964501</v>
      </c>
      <c r="X452" s="11">
        <f>VLOOKUP(A452,'BalanceSheet 15-8-19'!$A$11:$CN$476,24,FALSE)</f>
        <v>1473544.1579964501</v>
      </c>
      <c r="Y452" s="11">
        <f>VLOOKUP(A452,'BalanceSheet 15-8-19'!$A$11:$CN$476,25,FALSE)</f>
        <v>1473544.1579964501</v>
      </c>
      <c r="Z452" s="11">
        <f>VLOOKUP(A452,'BalanceSheet 15-8-19'!$A$11:$CN$476,26,FALSE)</f>
        <v>1473544.1579964501</v>
      </c>
      <c r="AA452" s="11">
        <f>VLOOKUP(A452,'BalanceSheet 15-8-19'!$A$11:$CN$476,27,FALSE)</f>
        <v>1473544.1579964501</v>
      </c>
      <c r="AB452" s="11">
        <f>VLOOKUP(A452,'BalanceSheet 15-8-19'!$A$11:$CN$476,28,FALSE)</f>
        <v>1473544.1579964501</v>
      </c>
      <c r="AC452" s="11">
        <f>VLOOKUP(A452,'BalanceSheet 15-8-19'!$A$11:$CN$476,29,FALSE)</f>
        <v>1473544.1579964501</v>
      </c>
      <c r="AD452" s="11">
        <f>VLOOKUP(A452,'BalanceSheet 15-8-19'!$A$11:$CN$476,30,FALSE)</f>
        <v>1473544.1579964501</v>
      </c>
      <c r="AE452" s="11">
        <f>VLOOKUP(A452,'BalanceSheet 15-8-19'!$A$11:$CN$476,31,FALSE)</f>
        <v>1473544.1579964501</v>
      </c>
      <c r="AF452" s="11">
        <f>VLOOKUP(A452,'BalanceSheet 15-8-19'!$A$11:$CN$476,32,FALSE)</f>
        <v>1473544.1579964501</v>
      </c>
      <c r="AG452" s="11">
        <f>VLOOKUP(A452,'BalanceSheet 15-8-19'!$A$11:$CN$476,33,FALSE)</f>
        <v>1473544.1579964501</v>
      </c>
      <c r="AH452" s="11">
        <f>VLOOKUP(A452,'BalanceSheet 15-8-19'!$A$11:$CN$476,34,FALSE)</f>
        <v>1473544.1579964501</v>
      </c>
      <c r="AI452" s="11">
        <f>VLOOKUP(A452,'BalanceSheet 15-8-19'!$A$11:$CN$476,35,FALSE)</f>
        <v>1473544.1579964501</v>
      </c>
      <c r="AJ452" s="11">
        <f>VLOOKUP(A452,'BalanceSheet 15-8-19'!$A$11:$CN$476,36,FALSE)</f>
        <v>1473544.1579964501</v>
      </c>
      <c r="AK452" s="11">
        <f>VLOOKUP(A452,'BalanceSheet 15-8-19'!$A$11:$CN$476,37,FALSE)</f>
        <v>1473544.1579964501</v>
      </c>
      <c r="AL452" s="11">
        <f>VLOOKUP(A452,'BalanceSheet 15-8-19'!$A$11:$CN$476,38,FALSE)</f>
        <v>1473544.1579964501</v>
      </c>
      <c r="AM452" s="11">
        <f>VLOOKUP(A452,'BalanceSheet 15-8-19'!$A$11:$CN$476,39,FALSE)</f>
        <v>1473544.1579964501</v>
      </c>
      <c r="AN452" s="11">
        <f>VLOOKUP(A452,'BalanceSheet 15-8-19'!$A$11:$CN$476,40,FALSE)</f>
        <v>1473544.1579964501</v>
      </c>
      <c r="AO452" s="11">
        <f>VLOOKUP(A452,'BalanceSheet 15-8-19'!$A$11:$CN$476,41,FALSE)</f>
        <v>1473544.1579964501</v>
      </c>
      <c r="AP452" s="11">
        <f>VLOOKUP(A452,'BalanceSheet 15-8-19'!$A$11:$CN$476,42,FALSE)</f>
        <v>1473544.1579964501</v>
      </c>
      <c r="AQ452" s="11">
        <f>VLOOKUP(A452,'BalanceSheet 15-8-19'!$A$11:$CN$476,43,FALSE)</f>
        <v>1473544.1579964501</v>
      </c>
      <c r="AR452" s="11">
        <f>VLOOKUP(A452,'BalanceSheet 15-8-19'!$A$11:$CN$476,44,FALSE)</f>
        <v>1473544.1579964501</v>
      </c>
      <c r="AS452" s="11">
        <f>VLOOKUP(A452,'BalanceSheet 15-8-19'!$A$11:$CN$476,45,FALSE)</f>
        <v>1473544.1579964501</v>
      </c>
      <c r="AT452" s="11">
        <f>VLOOKUP(A452,'BalanceSheet 15-8-19'!$A$11:$CN$476,46,FALSE)</f>
        <v>1473544.1579964501</v>
      </c>
      <c r="AU452" s="11">
        <f>VLOOKUP(A452,'BalanceSheet 15-8-19'!$A$11:$CN$476,47,FALSE)</f>
        <v>1473544.1579964501</v>
      </c>
      <c r="AV452" s="11">
        <f>VLOOKUP(A452,'BalanceSheet 15-8-19'!$A$11:$CN$476,48,FALSE)</f>
        <v>1473544.1579964501</v>
      </c>
      <c r="AW452" s="11">
        <f>VLOOKUP(A452,'BalanceSheet 15-8-19'!$A$11:$CN$476,49,FALSE)</f>
        <v>1473544.1579964501</v>
      </c>
      <c r="AX452" s="11">
        <f>VLOOKUP(A452,'BalanceSheet 15-8-19'!$A$11:$CN$476,50,FALSE)</f>
        <v>1473544.1579964501</v>
      </c>
      <c r="AY452" s="11">
        <f>VLOOKUP(A452,'BalanceSheet 15-8-19'!$A$11:$CN$476,51,FALSE)</f>
        <v>1473544.1579964501</v>
      </c>
      <c r="AZ452" s="11">
        <f>VLOOKUP(A452,'BalanceSheet 15-8-19'!$A$11:$CN$476,52,FALSE)</f>
        <v>1473544.1579964501</v>
      </c>
      <c r="BA452" s="11">
        <f>VLOOKUP(A452,'BalanceSheet 15-8-19'!$A$11:$CN$476,53,FALSE)</f>
        <v>1473544.1579964501</v>
      </c>
      <c r="BB452" s="11">
        <f>VLOOKUP(A452,'BalanceSheet 15-8-19'!$A$11:$CN$476,54,FALSE)</f>
        <v>1473544.1579964501</v>
      </c>
      <c r="BC452" s="11">
        <f>VLOOKUP(A452,'BalanceSheet 15-8-19'!$A$11:$CN$476,55,FALSE)</f>
        <v>1473544.1579964501</v>
      </c>
      <c r="BD452" s="11">
        <f>VLOOKUP(A452,'BalanceSheet 15-8-19'!$A$11:$CN$476,56,FALSE)</f>
        <v>1473544.1579964501</v>
      </c>
      <c r="BE452" s="11">
        <f>VLOOKUP(A452,'BalanceSheet 15-8-19'!$A$11:$CN$476,57,FALSE)</f>
        <v>1473544.1579964501</v>
      </c>
      <c r="BF452" s="11">
        <f>VLOOKUP(A452,'BalanceSheet 15-8-19'!$A$11:$CN$476,58,FALSE)</f>
        <v>1473544.1579964501</v>
      </c>
      <c r="BG452" s="11">
        <f>VLOOKUP(A452,'BalanceSheet 15-8-19'!$A$11:$CN$476,59,FALSE)</f>
        <v>1473544.1579964501</v>
      </c>
      <c r="BH452" s="11">
        <f>VLOOKUP(A452,'BalanceSheet 15-8-19'!$A$11:$CN$476,60,FALSE)</f>
        <v>1473544.1579964501</v>
      </c>
      <c r="BI452" s="11">
        <f>VLOOKUP(A452,'BalanceSheet 15-8-19'!$A$11:$CN$476,61,FALSE)</f>
        <v>1473544.1579964501</v>
      </c>
      <c r="BJ452" s="11">
        <f>VLOOKUP(A452,'BalanceSheet 15-8-19'!$A$11:$CN$476,62,FALSE)</f>
        <v>1473544.1579964501</v>
      </c>
      <c r="BK452" s="11"/>
      <c r="BL452" s="11">
        <f>VLOOKUP(A452,'BalanceSheet 15-8-19'!$A$11:$CN$476,64,FALSE)</f>
        <v>1473544.1579964501</v>
      </c>
      <c r="BM452" s="11">
        <f>VLOOKUP(A452,'BalanceSheet 15-8-19'!$A$11:$CN$476,65,FALSE)</f>
        <v>1473544.1579964501</v>
      </c>
      <c r="BN452" s="11">
        <f>VLOOKUP(A452,'BalanceSheet 15-8-19'!$A$11:$CN$476,66,FALSE)</f>
        <v>1473544.1579964501</v>
      </c>
      <c r="BO452" s="11">
        <f>VLOOKUP(A452,'BalanceSheet 15-8-19'!$A$11:$CN$476,67,FALSE)</f>
        <v>1473544.1579964501</v>
      </c>
      <c r="BP452" s="11">
        <f>VLOOKUP(A452,'BalanceSheet 15-8-19'!$A$11:$CN$476,68,FALSE)</f>
        <v>1473544.1579964501</v>
      </c>
      <c r="BQ452" s="11">
        <f>VLOOKUP(A452,'BalanceSheet 15-8-19'!$A$11:$CN$476,69,FALSE)</f>
        <v>1473544.1579964501</v>
      </c>
      <c r="BR452" s="11">
        <f>VLOOKUP(A452,'BalanceSheet 15-8-19'!$A$11:$CN$476,70,FALSE)</f>
        <v>1473544.1579964501</v>
      </c>
      <c r="BS452" s="11">
        <f>VLOOKUP(A452,'BalanceSheet 15-8-19'!$A$11:$CN$476,71,FALSE)</f>
        <v>1473544.1579964501</v>
      </c>
      <c r="BT452" s="11">
        <f>VLOOKUP(A452,'BalanceSheet 15-8-19'!$A$11:$CN$476,72,FALSE)</f>
        <v>1473544.1579964501</v>
      </c>
      <c r="BU452" s="11">
        <f>VLOOKUP(A452,'BalanceSheet 15-8-19'!$A$11:$CN$476,73,FALSE)</f>
        <v>1473544.1579964501</v>
      </c>
      <c r="BV452" s="11">
        <f>VLOOKUP(A452,'BalanceSheet 15-8-19'!$A$11:$CN$476,74,FALSE)</f>
        <v>1473544.1579964501</v>
      </c>
      <c r="BW452" s="11">
        <f>VLOOKUP(A452,'BalanceSheet 15-8-19'!$A$11:$CN$476,75,FALSE)</f>
        <v>1473544.1579964501</v>
      </c>
      <c r="BX452" s="11">
        <f>VLOOKUP(A452,'BalanceSheet 15-8-19'!$A$11:$CN$476,76,FALSE)</f>
        <v>1473544.1579964501</v>
      </c>
      <c r="BY452" s="11">
        <f>VLOOKUP(A452,'BalanceSheet 15-8-19'!$A$11:$CN$476,77,FALSE)</f>
        <v>1473544.1579964501</v>
      </c>
      <c r="BZ452" s="11">
        <f>VLOOKUP(A452,'BalanceSheet 15-8-19'!$A$11:$CN$476,78,FALSE)</f>
        <v>1473544.1579964501</v>
      </c>
      <c r="CA452" s="11">
        <f>VLOOKUP(A452,'BalanceSheet 15-8-19'!$A$11:$CN$476,79,FALSE)</f>
        <v>1473544.1579964501</v>
      </c>
      <c r="CB452" s="11">
        <f>VLOOKUP(A452,'BalanceSheet 15-8-19'!$A$11:$CN$476,80,FALSE)</f>
        <v>1473544.1579964501</v>
      </c>
      <c r="CC452" s="11">
        <f>VLOOKUP(A452,'BalanceSheet 15-8-19'!$A$11:$CN$476,81,FALSE)</f>
        <v>1473544.1579964501</v>
      </c>
      <c r="CD452" s="11">
        <f>VLOOKUP(A452,'BalanceSheet 15-8-19'!$A$11:$CN$476,82,FALSE)</f>
        <v>1473544.1579964501</v>
      </c>
      <c r="CE452" s="11">
        <f>VLOOKUP(A452,'BalanceSheet 15-8-19'!$A$11:$CN$476,83,FALSE)</f>
        <v>1473544.1579964501</v>
      </c>
      <c r="CF452" s="11">
        <f>VLOOKUP(A452,'BalanceSheet 15-8-19'!$A$11:$CN$476,84,FALSE)</f>
        <v>1473544.1579964501</v>
      </c>
      <c r="CG452" s="11">
        <f>VLOOKUP(A452,'BalanceSheet 15-8-19'!$A$11:$CN$476,85,FALSE)</f>
        <v>1473544.1579964501</v>
      </c>
      <c r="CH452" s="11">
        <f>VLOOKUP(A452,'BalanceSheet 15-8-19'!$A$11:$CN$476,86,FALSE)</f>
        <v>1473544.1579964501</v>
      </c>
      <c r="CI452" s="11">
        <f>VLOOKUP(A452,'BalanceSheet 15-8-19'!$A$11:$CN$476,87,FALSE)</f>
        <v>1473544.1579964501</v>
      </c>
      <c r="CJ452" s="11">
        <f>VLOOKUP(A452,'BalanceSheet 15-8-19'!$A$11:$CN$476,88,FALSE)</f>
        <v>1473544.1579964501</v>
      </c>
      <c r="CK452" s="11">
        <f>VLOOKUP(A452,'BalanceSheet 15-8-19'!$A$11:$CN$476,89,FALSE)</f>
        <v>1473544.1579964501</v>
      </c>
      <c r="CL452" s="11">
        <f>VLOOKUP(A452,'BalanceSheet 15-8-19'!$A$11:$CN$476,90,FALSE)</f>
        <v>1473544.1579964501</v>
      </c>
      <c r="CM452" s="11">
        <f>VLOOKUP(A452,'BalanceSheet 15-8-19'!$A$11:$CN$476,91,FALSE)</f>
        <v>1473544.1579964501</v>
      </c>
      <c r="CN452" s="12">
        <f>VLOOKUP(A452,'BalanceSheet 15-8-19'!$A$11:$CS$476,92,FALSE)</f>
        <v>1473544.1579964501</v>
      </c>
      <c r="CO452" s="12">
        <f>VLOOKUP(A452,'BalanceSheet 15-8-19'!$A$11:$CS$476,93,FALSE)</f>
        <v>1473544.1579964501</v>
      </c>
      <c r="CP452" s="12">
        <f>VLOOKUP(A452,'BalanceSheet 15-8-19'!$A$11:$CS$476,94,FALSE)</f>
        <v>1473544.1579964501</v>
      </c>
      <c r="CQ452" s="12">
        <f>VLOOKUP(A452,'BalanceSheet 15-8-19'!$A$11:$CS$476,95,FALSE)</f>
        <v>1473544.1579964501</v>
      </c>
      <c r="CR452" s="12">
        <f>VLOOKUP(A452,'BalanceSheet 15-8-19'!$A$11:$CS$476,96,FALSE)</f>
        <v>1473544.1579964501</v>
      </c>
      <c r="CS452" s="12">
        <f t="shared" ref="CS452:CS453" si="53">SUM(B452:CR452)</f>
        <v>134620430.06168395</v>
      </c>
      <c r="CU452" s="19">
        <f>CS452-('BalanceSheet 15-8-19'!CS452-'BalanceSheet 15-8-19'!CV452-'BalanceSheet 15-8-19'!CW452)</f>
        <v>0</v>
      </c>
      <c r="CW452" s="132">
        <f t="shared" si="43"/>
        <v>39785692.265904158</v>
      </c>
      <c r="CZ452" s="148">
        <f>HLOOKUP(A452,CJE!$I$5:$TV$2054,2050, FALSE)</f>
        <v>56536330.450169288</v>
      </c>
      <c r="DB452" s="148">
        <f t="shared" si="40"/>
        <v>38298407.345610611</v>
      </c>
    </row>
    <row r="453" spans="1:108" x14ac:dyDescent="0.2">
      <c r="A453" s="12" t="str">
        <f>'BalanceSheet 15-8-19'!A453</f>
        <v>800-102 - ADDITIONAL PAID-IN CAPITAL</v>
      </c>
      <c r="B453" s="11">
        <f>VLOOKUP(A453,'BalanceSheet 15-8-19'!$A$11:$CN$476,2,FALSE)</f>
        <v>0</v>
      </c>
      <c r="C453" s="11">
        <f>VLOOKUP(A453,'BalanceSheet 15-8-19'!$A$11:$CN$476,3,FALSE)</f>
        <v>0</v>
      </c>
      <c r="D453" s="11">
        <f>VLOOKUP(A453,'BalanceSheet 15-8-19'!$A$11:$CN$476,4,FALSE)</f>
        <v>0</v>
      </c>
      <c r="E453" s="11">
        <f>VLOOKUP(A453,'BalanceSheet 15-8-19'!$A$11:$CN$476,5,FALSE)</f>
        <v>0</v>
      </c>
      <c r="F453" s="11">
        <f>VLOOKUP(A453,'BalanceSheet 15-8-19'!$A$11:$CN$476,6,FALSE)</f>
        <v>0</v>
      </c>
      <c r="G453" s="11">
        <f>VLOOKUP(A453,'BalanceSheet 15-8-19'!$A$11:$CN$476,7,FALSE)</f>
        <v>0</v>
      </c>
      <c r="H453" s="11">
        <f>VLOOKUP(A453,'BalanceSheet 15-8-19'!$A$11:$CN$476,8,FALSE)</f>
        <v>0</v>
      </c>
      <c r="I453" s="11">
        <f>VLOOKUP(A453,'BalanceSheet 15-8-19'!$A$11:$CN$476,9,FALSE)</f>
        <v>0</v>
      </c>
      <c r="J453" s="11"/>
      <c r="K453" s="11">
        <f>VLOOKUP(A453,'BalanceSheet 15-8-19'!$A$11:$CN$476,11,FALSE)</f>
        <v>0</v>
      </c>
      <c r="L453" s="11">
        <f>VLOOKUP(A453,'BalanceSheet 15-8-19'!$A$11:$CN$476,12,FALSE)</f>
        <v>0</v>
      </c>
      <c r="M453" s="11">
        <f>VLOOKUP(A453,'BalanceSheet 15-8-19'!$A$11:$CN$476,13,FALSE)</f>
        <v>0</v>
      </c>
      <c r="N453" s="11">
        <f>VLOOKUP(A453,'BalanceSheet 15-8-19'!$A$11:$CN$476,14,FALSE)</f>
        <v>0</v>
      </c>
      <c r="O453" s="11">
        <f>VLOOKUP(A453,'BalanceSheet 15-8-19'!$A$11:$CN$476,15,FALSE)</f>
        <v>0</v>
      </c>
      <c r="P453" s="11">
        <f>VLOOKUP(A453,'BalanceSheet 15-8-19'!$A$11:$CN$476,16,FALSE)</f>
        <v>0</v>
      </c>
      <c r="Q453" s="11">
        <f>VLOOKUP(A453,'BalanceSheet 15-8-19'!$A$11:$CN$476,17,FALSE)</f>
        <v>0</v>
      </c>
      <c r="R453" s="11">
        <f>VLOOKUP(A453,'BalanceSheet 15-8-19'!$A$11:$CN$476,18,FALSE)</f>
        <v>0</v>
      </c>
      <c r="S453" s="11">
        <f>VLOOKUP(A453,'BalanceSheet 15-8-19'!$A$11:$CN$476,19,FALSE)</f>
        <v>0</v>
      </c>
      <c r="T453" s="11">
        <f>VLOOKUP(A453,'BalanceSheet 15-8-19'!$A$11:$CN$476,20,FALSE)</f>
        <v>0</v>
      </c>
      <c r="U453" s="11">
        <f>VLOOKUP(A453,'BalanceSheet 15-8-19'!$A$11:$CN$476,21,FALSE)</f>
        <v>0</v>
      </c>
      <c r="V453" s="11">
        <f>VLOOKUP(A453,'BalanceSheet 15-8-19'!$A$11:$CN$476,22,FALSE)</f>
        <v>0</v>
      </c>
      <c r="W453" s="11">
        <f>VLOOKUP(A453,'BalanceSheet 15-8-19'!$A$11:$CN$476,23,FALSE)</f>
        <v>0</v>
      </c>
      <c r="X453" s="11">
        <f>VLOOKUP(A453,'BalanceSheet 15-8-19'!$A$11:$CN$476,24,FALSE)</f>
        <v>0</v>
      </c>
      <c r="Y453" s="11">
        <f>VLOOKUP(A453,'BalanceSheet 15-8-19'!$A$11:$CN$476,25,FALSE)</f>
        <v>0</v>
      </c>
      <c r="Z453" s="11">
        <f>VLOOKUP(A453,'BalanceSheet 15-8-19'!$A$11:$CN$476,26,FALSE)</f>
        <v>0</v>
      </c>
      <c r="AA453" s="11">
        <f>VLOOKUP(A453,'BalanceSheet 15-8-19'!$A$11:$CN$476,27,FALSE)</f>
        <v>0</v>
      </c>
      <c r="AB453" s="11">
        <f>VLOOKUP(A453,'BalanceSheet 15-8-19'!$A$11:$CN$476,28,FALSE)</f>
        <v>0</v>
      </c>
      <c r="AC453" s="11">
        <f>VLOOKUP(A453,'BalanceSheet 15-8-19'!$A$11:$CN$476,29,FALSE)</f>
        <v>0</v>
      </c>
      <c r="AD453" s="11">
        <f>VLOOKUP(A453,'BalanceSheet 15-8-19'!$A$11:$CN$476,30,FALSE)</f>
        <v>0</v>
      </c>
      <c r="AE453" s="11">
        <f>VLOOKUP(A453,'BalanceSheet 15-8-19'!$A$11:$CN$476,31,FALSE)</f>
        <v>0</v>
      </c>
      <c r="AF453" s="11">
        <f>VLOOKUP(A453,'BalanceSheet 15-8-19'!$A$11:$CN$476,32,FALSE)</f>
        <v>0</v>
      </c>
      <c r="AG453" s="11">
        <f>VLOOKUP(A453,'BalanceSheet 15-8-19'!$A$11:$CN$476,33,FALSE)</f>
        <v>0</v>
      </c>
      <c r="AH453" s="11">
        <f>VLOOKUP(A453,'BalanceSheet 15-8-19'!$A$11:$CN$476,34,FALSE)</f>
        <v>0</v>
      </c>
      <c r="AI453" s="11">
        <f>VLOOKUP(A453,'BalanceSheet 15-8-19'!$A$11:$CN$476,35,FALSE)</f>
        <v>0</v>
      </c>
      <c r="AJ453" s="11">
        <f>VLOOKUP(A453,'BalanceSheet 15-8-19'!$A$11:$CN$476,36,FALSE)</f>
        <v>0</v>
      </c>
      <c r="AK453" s="11">
        <f>VLOOKUP(A453,'BalanceSheet 15-8-19'!$A$11:$CN$476,37,FALSE)</f>
        <v>0</v>
      </c>
      <c r="AL453" s="11">
        <f>VLOOKUP(A453,'BalanceSheet 15-8-19'!$A$11:$CN$476,38,FALSE)</f>
        <v>0</v>
      </c>
      <c r="AM453" s="11">
        <f>VLOOKUP(A453,'BalanceSheet 15-8-19'!$A$11:$CN$476,39,FALSE)</f>
        <v>0</v>
      </c>
      <c r="AN453" s="11">
        <f>VLOOKUP(A453,'BalanceSheet 15-8-19'!$A$11:$CN$476,40,FALSE)</f>
        <v>0</v>
      </c>
      <c r="AO453" s="11">
        <f>VLOOKUP(A453,'BalanceSheet 15-8-19'!$A$11:$CN$476,41,FALSE)</f>
        <v>0</v>
      </c>
      <c r="AP453" s="11">
        <f>VLOOKUP(A453,'BalanceSheet 15-8-19'!$A$11:$CN$476,42,FALSE)</f>
        <v>0</v>
      </c>
      <c r="AQ453" s="11">
        <f>VLOOKUP(A453,'BalanceSheet 15-8-19'!$A$11:$CN$476,43,FALSE)</f>
        <v>0</v>
      </c>
      <c r="AR453" s="11">
        <f>VLOOKUP(A453,'BalanceSheet 15-8-19'!$A$11:$CN$476,44,FALSE)</f>
        <v>0</v>
      </c>
      <c r="AS453" s="11">
        <f>VLOOKUP(A453,'BalanceSheet 15-8-19'!$A$11:$CN$476,45,FALSE)</f>
        <v>0</v>
      </c>
      <c r="AT453" s="11">
        <f>VLOOKUP(A453,'BalanceSheet 15-8-19'!$A$11:$CN$476,46,FALSE)</f>
        <v>0</v>
      </c>
      <c r="AU453" s="11">
        <f>VLOOKUP(A453,'BalanceSheet 15-8-19'!$A$11:$CN$476,47,FALSE)</f>
        <v>0</v>
      </c>
      <c r="AV453" s="11">
        <f>VLOOKUP(A453,'BalanceSheet 15-8-19'!$A$11:$CN$476,48,FALSE)</f>
        <v>0</v>
      </c>
      <c r="AW453" s="11">
        <f>VLOOKUP(A453,'BalanceSheet 15-8-19'!$A$11:$CN$476,49,FALSE)</f>
        <v>0</v>
      </c>
      <c r="AX453" s="11">
        <f>VLOOKUP(A453,'BalanceSheet 15-8-19'!$A$11:$CN$476,50,FALSE)</f>
        <v>0</v>
      </c>
      <c r="AY453" s="11">
        <f>VLOOKUP(A453,'BalanceSheet 15-8-19'!$A$11:$CN$476,51,FALSE)</f>
        <v>0</v>
      </c>
      <c r="AZ453" s="11">
        <f>VLOOKUP(A453,'BalanceSheet 15-8-19'!$A$11:$CN$476,52,FALSE)</f>
        <v>0</v>
      </c>
      <c r="BA453" s="11">
        <f>VLOOKUP(A453,'BalanceSheet 15-8-19'!$A$11:$CN$476,53,FALSE)</f>
        <v>0</v>
      </c>
      <c r="BB453" s="11">
        <f>VLOOKUP(A453,'BalanceSheet 15-8-19'!$A$11:$CN$476,54,FALSE)</f>
        <v>0</v>
      </c>
      <c r="BC453" s="11">
        <f>VLOOKUP(A453,'BalanceSheet 15-8-19'!$A$11:$CN$476,55,FALSE)</f>
        <v>0</v>
      </c>
      <c r="BD453" s="11">
        <f>VLOOKUP(A453,'BalanceSheet 15-8-19'!$A$11:$CN$476,56,FALSE)</f>
        <v>0</v>
      </c>
      <c r="BE453" s="11">
        <f>VLOOKUP(A453,'BalanceSheet 15-8-19'!$A$11:$CN$476,57,FALSE)</f>
        <v>0</v>
      </c>
      <c r="BF453" s="11">
        <f>VLOOKUP(A453,'BalanceSheet 15-8-19'!$A$11:$CN$476,58,FALSE)</f>
        <v>0</v>
      </c>
      <c r="BG453" s="11">
        <f>VLOOKUP(A453,'BalanceSheet 15-8-19'!$A$11:$CN$476,59,FALSE)</f>
        <v>0</v>
      </c>
      <c r="BH453" s="11">
        <f>VLOOKUP(A453,'BalanceSheet 15-8-19'!$A$11:$CN$476,60,FALSE)</f>
        <v>0</v>
      </c>
      <c r="BI453" s="11">
        <f>VLOOKUP(A453,'BalanceSheet 15-8-19'!$A$11:$CN$476,61,FALSE)</f>
        <v>0</v>
      </c>
      <c r="BJ453" s="11">
        <f>VLOOKUP(A453,'BalanceSheet 15-8-19'!$A$11:$CN$476,62,FALSE)</f>
        <v>0</v>
      </c>
      <c r="BK453" s="11"/>
      <c r="BL453" s="11">
        <f>VLOOKUP(A453,'BalanceSheet 15-8-19'!$A$11:$CN$476,64,FALSE)</f>
        <v>0</v>
      </c>
      <c r="BM453" s="11">
        <f>VLOOKUP(A453,'BalanceSheet 15-8-19'!$A$11:$CN$476,65,FALSE)</f>
        <v>0</v>
      </c>
      <c r="BN453" s="11">
        <f>VLOOKUP(A453,'BalanceSheet 15-8-19'!$A$11:$CN$476,66,FALSE)</f>
        <v>0</v>
      </c>
      <c r="BO453" s="11">
        <f>VLOOKUP(A453,'BalanceSheet 15-8-19'!$A$11:$CN$476,67,FALSE)</f>
        <v>0</v>
      </c>
      <c r="BP453" s="11">
        <f>VLOOKUP(A453,'BalanceSheet 15-8-19'!$A$11:$CN$476,68,FALSE)</f>
        <v>0</v>
      </c>
      <c r="BQ453" s="11">
        <f>VLOOKUP(A453,'BalanceSheet 15-8-19'!$A$11:$CN$476,69,FALSE)</f>
        <v>0</v>
      </c>
      <c r="BR453" s="11">
        <f>VLOOKUP(A453,'BalanceSheet 15-8-19'!$A$11:$CN$476,70,FALSE)</f>
        <v>0</v>
      </c>
      <c r="BS453" s="11">
        <f>VLOOKUP(A453,'BalanceSheet 15-8-19'!$A$11:$CN$476,71,FALSE)</f>
        <v>0</v>
      </c>
      <c r="BT453" s="11">
        <f>VLOOKUP(A453,'BalanceSheet 15-8-19'!$A$11:$CN$476,72,FALSE)</f>
        <v>0</v>
      </c>
      <c r="BU453" s="11">
        <f>VLOOKUP(A453,'BalanceSheet 15-8-19'!$A$11:$CN$476,73,FALSE)</f>
        <v>0</v>
      </c>
      <c r="BV453" s="11">
        <f>VLOOKUP(A453,'BalanceSheet 15-8-19'!$A$11:$CN$476,74,FALSE)</f>
        <v>0</v>
      </c>
      <c r="BW453" s="11">
        <f>VLOOKUP(A453,'BalanceSheet 15-8-19'!$A$11:$CN$476,75,FALSE)</f>
        <v>0</v>
      </c>
      <c r="BX453" s="11">
        <f>VLOOKUP(A453,'BalanceSheet 15-8-19'!$A$11:$CN$476,76,FALSE)</f>
        <v>0</v>
      </c>
      <c r="BY453" s="11">
        <f>VLOOKUP(A453,'BalanceSheet 15-8-19'!$A$11:$CN$476,77,FALSE)</f>
        <v>0</v>
      </c>
      <c r="BZ453" s="11">
        <f>VLOOKUP(A453,'BalanceSheet 15-8-19'!$A$11:$CN$476,78,FALSE)</f>
        <v>0</v>
      </c>
      <c r="CA453" s="11">
        <f>VLOOKUP(A453,'BalanceSheet 15-8-19'!$A$11:$CN$476,79,FALSE)</f>
        <v>0</v>
      </c>
      <c r="CB453" s="11">
        <f>VLOOKUP(A453,'BalanceSheet 15-8-19'!$A$11:$CN$476,80,FALSE)</f>
        <v>0</v>
      </c>
      <c r="CC453" s="11">
        <f>VLOOKUP(A453,'BalanceSheet 15-8-19'!$A$11:$CN$476,81,FALSE)</f>
        <v>0</v>
      </c>
      <c r="CD453" s="11">
        <f>VLOOKUP(A453,'BalanceSheet 15-8-19'!$A$11:$CN$476,82,FALSE)</f>
        <v>0</v>
      </c>
      <c r="CE453" s="11">
        <f>VLOOKUP(A453,'BalanceSheet 15-8-19'!$A$11:$CN$476,83,FALSE)</f>
        <v>0</v>
      </c>
      <c r="CF453" s="11">
        <f>VLOOKUP(A453,'BalanceSheet 15-8-19'!$A$11:$CN$476,84,FALSE)</f>
        <v>0</v>
      </c>
      <c r="CG453" s="11">
        <f>VLOOKUP(A453,'BalanceSheet 15-8-19'!$A$11:$CN$476,85,FALSE)</f>
        <v>0</v>
      </c>
      <c r="CH453" s="11">
        <f>VLOOKUP(A453,'BalanceSheet 15-8-19'!$A$11:$CN$476,86,FALSE)</f>
        <v>0</v>
      </c>
      <c r="CI453" s="11">
        <f>VLOOKUP(A453,'BalanceSheet 15-8-19'!$A$11:$CN$476,87,FALSE)</f>
        <v>0</v>
      </c>
      <c r="CJ453" s="11">
        <f>VLOOKUP(A453,'BalanceSheet 15-8-19'!$A$11:$CN$476,88,FALSE)</f>
        <v>0</v>
      </c>
      <c r="CK453" s="11">
        <f>VLOOKUP(A453,'BalanceSheet 15-8-19'!$A$11:$CN$476,89,FALSE)</f>
        <v>0</v>
      </c>
      <c r="CL453" s="11">
        <f>VLOOKUP(A453,'BalanceSheet 15-8-19'!$A$11:$CN$476,90,FALSE)</f>
        <v>0</v>
      </c>
      <c r="CM453" s="11">
        <f>VLOOKUP(A453,'BalanceSheet 15-8-19'!$A$11:$CN$476,91,FALSE)</f>
        <v>0</v>
      </c>
      <c r="CN453" s="10">
        <f>VLOOKUP(A453,'BalanceSheet 15-8-19'!$A$11:$CS$476,92,FALSE)</f>
        <v>0</v>
      </c>
      <c r="CO453" s="10">
        <f>VLOOKUP(A453,'BalanceSheet 15-8-19'!$A$11:$CS$476,93,FALSE)</f>
        <v>0</v>
      </c>
      <c r="CP453" s="10">
        <f>VLOOKUP(A453,'BalanceSheet 15-8-19'!$A$11:$CS$476,94,FALSE)</f>
        <v>0</v>
      </c>
      <c r="CQ453" s="10">
        <f>VLOOKUP(A453,'BalanceSheet 15-8-19'!$A$11:$CS$476,95,FALSE)</f>
        <v>0</v>
      </c>
      <c r="CR453" s="10">
        <f>VLOOKUP(A453,'BalanceSheet 15-8-19'!$A$11:$CS$476,96,FALSE)</f>
        <v>0</v>
      </c>
      <c r="CS453" s="10">
        <f t="shared" si="53"/>
        <v>0</v>
      </c>
      <c r="CU453" s="19">
        <f>CS453-('BalanceSheet 15-8-19'!CS453-'BalanceSheet 15-8-19'!CV453-'BalanceSheet 15-8-19'!CW453)</f>
        <v>0</v>
      </c>
      <c r="CW453" s="132">
        <f t="shared" si="43"/>
        <v>0</v>
      </c>
      <c r="CZ453" s="148">
        <f>HLOOKUP(A453,CJE!$I$5:$TV$2054,2050, FALSE)</f>
        <v>0</v>
      </c>
      <c r="DB453" s="148">
        <f t="shared" si="40"/>
        <v>0</v>
      </c>
    </row>
    <row r="454" spans="1:108" x14ac:dyDescent="0.2">
      <c r="A454" s="12" t="str">
        <f>'BalanceSheet 15-8-19'!A454</f>
        <v>800-102-01 - Capital Reserve</v>
      </c>
      <c r="B454" s="11">
        <f>VLOOKUP(A454,'BalanceSheet 15-8-19'!$A$11:$CN$476,2,FALSE)</f>
        <v>0</v>
      </c>
      <c r="C454" s="11">
        <f>VLOOKUP(A454,'BalanceSheet 15-8-19'!$A$11:$CN$476,3,FALSE)</f>
        <v>0</v>
      </c>
      <c r="D454" s="11">
        <f>VLOOKUP(A454,'BalanceSheet 15-8-19'!$A$11:$CN$476,4,FALSE)</f>
        <v>0</v>
      </c>
      <c r="E454" s="11">
        <f>VLOOKUP(A454,'BalanceSheet 15-8-19'!$A$11:$CN$476,5,FALSE)</f>
        <v>0</v>
      </c>
      <c r="F454" s="11">
        <f>VLOOKUP(A454,'BalanceSheet 15-8-19'!$A$11:$CN$476,6,FALSE)</f>
        <v>0</v>
      </c>
      <c r="G454" s="11">
        <f>VLOOKUP(A454,'BalanceSheet 15-8-19'!$A$11:$CN$476,7,FALSE)</f>
        <v>0</v>
      </c>
      <c r="H454" s="11">
        <f>VLOOKUP(A454,'BalanceSheet 15-8-19'!$A$11:$CN$476,8,FALSE)</f>
        <v>0</v>
      </c>
      <c r="I454" s="11">
        <f>VLOOKUP(A454,'BalanceSheet 15-8-19'!$A$11:$CN$476,9,FALSE)</f>
        <v>0</v>
      </c>
      <c r="J454" s="11"/>
      <c r="K454" s="11">
        <f>VLOOKUP(A454,'BalanceSheet 15-8-19'!$A$11:$CN$476,11,FALSE)</f>
        <v>0</v>
      </c>
      <c r="L454" s="11">
        <f>VLOOKUP(A454,'BalanceSheet 15-8-19'!$A$11:$CN$476,12,FALSE)</f>
        <v>0</v>
      </c>
      <c r="M454" s="11">
        <f>VLOOKUP(A454,'BalanceSheet 15-8-19'!$A$11:$CN$476,13,FALSE)</f>
        <v>0</v>
      </c>
      <c r="N454" s="11">
        <f>VLOOKUP(A454,'BalanceSheet 15-8-19'!$A$11:$CN$476,14,FALSE)</f>
        <v>0</v>
      </c>
      <c r="O454" s="11">
        <f>VLOOKUP(A454,'BalanceSheet 15-8-19'!$A$11:$CN$476,15,FALSE)</f>
        <v>0</v>
      </c>
      <c r="P454" s="11">
        <f>VLOOKUP(A454,'BalanceSheet 15-8-19'!$A$11:$CN$476,16,FALSE)</f>
        <v>0</v>
      </c>
      <c r="Q454" s="11">
        <f>VLOOKUP(A454,'BalanceSheet 15-8-19'!$A$11:$CN$476,17,FALSE)</f>
        <v>0</v>
      </c>
      <c r="R454" s="11">
        <f>VLOOKUP(A454,'BalanceSheet 15-8-19'!$A$11:$CN$476,18,FALSE)</f>
        <v>0</v>
      </c>
      <c r="S454" s="11">
        <f>VLOOKUP(A454,'BalanceSheet 15-8-19'!$A$11:$CN$476,19,FALSE)</f>
        <v>0</v>
      </c>
      <c r="T454" s="11">
        <f>VLOOKUP(A454,'BalanceSheet 15-8-19'!$A$11:$CN$476,20,FALSE)</f>
        <v>0</v>
      </c>
      <c r="U454" s="11">
        <f>VLOOKUP(A454,'BalanceSheet 15-8-19'!$A$11:$CN$476,21,FALSE)</f>
        <v>0</v>
      </c>
      <c r="V454" s="11">
        <f>VLOOKUP(A454,'BalanceSheet 15-8-19'!$A$11:$CN$476,22,FALSE)</f>
        <v>0</v>
      </c>
      <c r="W454" s="11">
        <f>VLOOKUP(A454,'BalanceSheet 15-8-19'!$A$11:$CN$476,23,FALSE)</f>
        <v>0</v>
      </c>
      <c r="X454" s="11">
        <f>VLOOKUP(A454,'BalanceSheet 15-8-19'!$A$11:$CN$476,24,FALSE)</f>
        <v>0</v>
      </c>
      <c r="Y454" s="11">
        <f>VLOOKUP(A454,'BalanceSheet 15-8-19'!$A$11:$CN$476,25,FALSE)</f>
        <v>0</v>
      </c>
      <c r="Z454" s="11">
        <f>VLOOKUP(A454,'BalanceSheet 15-8-19'!$A$11:$CN$476,26,FALSE)</f>
        <v>0</v>
      </c>
      <c r="AA454" s="11">
        <f>VLOOKUP(A454,'BalanceSheet 15-8-19'!$A$11:$CN$476,27,FALSE)</f>
        <v>0</v>
      </c>
      <c r="AB454" s="11">
        <f>VLOOKUP(A454,'BalanceSheet 15-8-19'!$A$11:$CN$476,28,FALSE)</f>
        <v>0</v>
      </c>
      <c r="AC454" s="11">
        <f>VLOOKUP(A454,'BalanceSheet 15-8-19'!$A$11:$CN$476,29,FALSE)</f>
        <v>0</v>
      </c>
      <c r="AD454" s="11">
        <f>VLOOKUP(A454,'BalanceSheet 15-8-19'!$A$11:$CN$476,30,FALSE)</f>
        <v>0</v>
      </c>
      <c r="AE454" s="11">
        <f>VLOOKUP(A454,'BalanceSheet 15-8-19'!$A$11:$CN$476,31,FALSE)</f>
        <v>0</v>
      </c>
      <c r="AF454" s="11">
        <f>VLOOKUP(A454,'BalanceSheet 15-8-19'!$A$11:$CN$476,32,FALSE)</f>
        <v>0</v>
      </c>
      <c r="AG454" s="11">
        <f>VLOOKUP(A454,'BalanceSheet 15-8-19'!$A$11:$CN$476,33,FALSE)</f>
        <v>0</v>
      </c>
      <c r="AH454" s="11">
        <f>VLOOKUP(A454,'BalanceSheet 15-8-19'!$A$11:$CN$476,34,FALSE)</f>
        <v>0</v>
      </c>
      <c r="AI454" s="11">
        <f>VLOOKUP(A454,'BalanceSheet 15-8-19'!$A$11:$CN$476,35,FALSE)</f>
        <v>0</v>
      </c>
      <c r="AJ454" s="11">
        <f>VLOOKUP(A454,'BalanceSheet 15-8-19'!$A$11:$CN$476,36,FALSE)</f>
        <v>0</v>
      </c>
      <c r="AK454" s="11">
        <f>VLOOKUP(A454,'BalanceSheet 15-8-19'!$A$11:$CN$476,37,FALSE)</f>
        <v>0</v>
      </c>
      <c r="AL454" s="11">
        <f>VLOOKUP(A454,'BalanceSheet 15-8-19'!$A$11:$CN$476,38,FALSE)</f>
        <v>0</v>
      </c>
      <c r="AM454" s="11">
        <f>VLOOKUP(A454,'BalanceSheet 15-8-19'!$A$11:$CN$476,39,FALSE)</f>
        <v>0</v>
      </c>
      <c r="AN454" s="11">
        <f>VLOOKUP(A454,'BalanceSheet 15-8-19'!$A$11:$CN$476,40,FALSE)</f>
        <v>0</v>
      </c>
      <c r="AO454" s="11">
        <f>VLOOKUP(A454,'BalanceSheet 15-8-19'!$A$11:$CN$476,41,FALSE)</f>
        <v>0</v>
      </c>
      <c r="AP454" s="11">
        <f>VLOOKUP(A454,'BalanceSheet 15-8-19'!$A$11:$CN$476,42,FALSE)</f>
        <v>0</v>
      </c>
      <c r="AQ454" s="11">
        <f>VLOOKUP(A454,'BalanceSheet 15-8-19'!$A$11:$CN$476,43,FALSE)</f>
        <v>0</v>
      </c>
      <c r="AR454" s="11">
        <f>VLOOKUP(A454,'BalanceSheet 15-8-19'!$A$11:$CN$476,44,FALSE)</f>
        <v>0</v>
      </c>
      <c r="AS454" s="11">
        <f>VLOOKUP(A454,'BalanceSheet 15-8-19'!$A$11:$CN$476,45,FALSE)</f>
        <v>0</v>
      </c>
      <c r="AT454" s="11">
        <f>VLOOKUP(A454,'BalanceSheet 15-8-19'!$A$11:$CN$476,46,FALSE)</f>
        <v>0</v>
      </c>
      <c r="AU454" s="11">
        <f>VLOOKUP(A454,'BalanceSheet 15-8-19'!$A$11:$CN$476,47,FALSE)</f>
        <v>0</v>
      </c>
      <c r="AV454" s="11">
        <f>VLOOKUP(A454,'BalanceSheet 15-8-19'!$A$11:$CN$476,48,FALSE)</f>
        <v>0</v>
      </c>
      <c r="AW454" s="11">
        <f>VLOOKUP(A454,'BalanceSheet 15-8-19'!$A$11:$CN$476,49,FALSE)</f>
        <v>0</v>
      </c>
      <c r="AX454" s="11">
        <f>VLOOKUP(A454,'BalanceSheet 15-8-19'!$A$11:$CN$476,50,FALSE)</f>
        <v>0</v>
      </c>
      <c r="AY454" s="11">
        <f>VLOOKUP(A454,'BalanceSheet 15-8-19'!$A$11:$CN$476,51,FALSE)</f>
        <v>0</v>
      </c>
      <c r="AZ454" s="11">
        <f>VLOOKUP(A454,'BalanceSheet 15-8-19'!$A$11:$CN$476,52,FALSE)</f>
        <v>0</v>
      </c>
      <c r="BA454" s="11">
        <f>VLOOKUP(A454,'BalanceSheet 15-8-19'!$A$11:$CN$476,53,FALSE)</f>
        <v>0</v>
      </c>
      <c r="BB454" s="11">
        <f>VLOOKUP(A454,'BalanceSheet 15-8-19'!$A$11:$CN$476,54,FALSE)</f>
        <v>0</v>
      </c>
      <c r="BC454" s="11">
        <f>VLOOKUP(A454,'BalanceSheet 15-8-19'!$A$11:$CN$476,55,FALSE)</f>
        <v>0</v>
      </c>
      <c r="BD454" s="11">
        <f>VLOOKUP(A454,'BalanceSheet 15-8-19'!$A$11:$CN$476,56,FALSE)</f>
        <v>0</v>
      </c>
      <c r="BE454" s="11">
        <f>VLOOKUP(A454,'BalanceSheet 15-8-19'!$A$11:$CN$476,57,FALSE)</f>
        <v>0</v>
      </c>
      <c r="BF454" s="11">
        <f>VLOOKUP(A454,'BalanceSheet 15-8-19'!$A$11:$CN$476,58,FALSE)</f>
        <v>0</v>
      </c>
      <c r="BG454" s="11">
        <f>VLOOKUP(A454,'BalanceSheet 15-8-19'!$A$11:$CN$476,59,FALSE)</f>
        <v>0</v>
      </c>
      <c r="BH454" s="11">
        <f>VLOOKUP(A454,'BalanceSheet 15-8-19'!$A$11:$CN$476,60,FALSE)</f>
        <v>0</v>
      </c>
      <c r="BI454" s="11">
        <f>VLOOKUP(A454,'BalanceSheet 15-8-19'!$A$11:$CN$476,61,FALSE)</f>
        <v>0</v>
      </c>
      <c r="BJ454" s="11">
        <f>VLOOKUP(A454,'BalanceSheet 15-8-19'!$A$11:$CN$476,62,FALSE)</f>
        <v>0</v>
      </c>
      <c r="BK454" s="11"/>
      <c r="BL454" s="11">
        <f>VLOOKUP(A454,'BalanceSheet 15-8-19'!$A$11:$CN$476,64,FALSE)</f>
        <v>0</v>
      </c>
      <c r="BM454" s="11">
        <f>VLOOKUP(A454,'BalanceSheet 15-8-19'!$A$11:$CN$476,65,FALSE)</f>
        <v>0</v>
      </c>
      <c r="BN454" s="11">
        <f>VLOOKUP(A454,'BalanceSheet 15-8-19'!$A$11:$CN$476,66,FALSE)</f>
        <v>0</v>
      </c>
      <c r="BO454" s="11">
        <f>VLOOKUP(A454,'BalanceSheet 15-8-19'!$A$11:$CN$476,67,FALSE)</f>
        <v>0</v>
      </c>
      <c r="BP454" s="11">
        <f>VLOOKUP(A454,'BalanceSheet 15-8-19'!$A$11:$CN$476,68,FALSE)</f>
        <v>0</v>
      </c>
      <c r="BQ454" s="11">
        <f>VLOOKUP(A454,'BalanceSheet 15-8-19'!$A$11:$CN$476,69,FALSE)</f>
        <v>0</v>
      </c>
      <c r="BR454" s="11">
        <f>VLOOKUP(A454,'BalanceSheet 15-8-19'!$A$11:$CN$476,70,FALSE)</f>
        <v>0</v>
      </c>
      <c r="BS454" s="11">
        <f>VLOOKUP(A454,'BalanceSheet 15-8-19'!$A$11:$CN$476,71,FALSE)</f>
        <v>0</v>
      </c>
      <c r="BT454" s="11">
        <f>VLOOKUP(A454,'BalanceSheet 15-8-19'!$A$11:$CN$476,72,FALSE)</f>
        <v>0</v>
      </c>
      <c r="BU454" s="11">
        <f>VLOOKUP(A454,'BalanceSheet 15-8-19'!$A$11:$CN$476,73,FALSE)</f>
        <v>0</v>
      </c>
      <c r="BV454" s="11">
        <f>VLOOKUP(A454,'BalanceSheet 15-8-19'!$A$11:$CN$476,74,FALSE)</f>
        <v>0</v>
      </c>
      <c r="BW454" s="11">
        <f>VLOOKUP(A454,'BalanceSheet 15-8-19'!$A$11:$CN$476,75,FALSE)</f>
        <v>0</v>
      </c>
      <c r="BX454" s="11">
        <f>VLOOKUP(A454,'BalanceSheet 15-8-19'!$A$11:$CN$476,76,FALSE)</f>
        <v>0</v>
      </c>
      <c r="BY454" s="11">
        <f>VLOOKUP(A454,'BalanceSheet 15-8-19'!$A$11:$CN$476,77,FALSE)</f>
        <v>0</v>
      </c>
      <c r="BZ454" s="11">
        <f>VLOOKUP(A454,'BalanceSheet 15-8-19'!$A$11:$CN$476,78,FALSE)</f>
        <v>0</v>
      </c>
      <c r="CA454" s="11">
        <f>VLOOKUP(A454,'BalanceSheet 15-8-19'!$A$11:$CN$476,79,FALSE)</f>
        <v>0</v>
      </c>
      <c r="CB454" s="11">
        <f>VLOOKUP(A454,'BalanceSheet 15-8-19'!$A$11:$CN$476,80,FALSE)</f>
        <v>0</v>
      </c>
      <c r="CC454" s="11">
        <f>VLOOKUP(A454,'BalanceSheet 15-8-19'!$A$11:$CN$476,81,FALSE)</f>
        <v>0</v>
      </c>
      <c r="CD454" s="11">
        <f>VLOOKUP(A454,'BalanceSheet 15-8-19'!$A$11:$CN$476,82,FALSE)</f>
        <v>0</v>
      </c>
      <c r="CE454" s="11">
        <f>VLOOKUP(A454,'BalanceSheet 15-8-19'!$A$11:$CN$476,83,FALSE)</f>
        <v>0</v>
      </c>
      <c r="CF454" s="11">
        <f>VLOOKUP(A454,'BalanceSheet 15-8-19'!$A$11:$CN$476,84,FALSE)</f>
        <v>0</v>
      </c>
      <c r="CG454" s="11">
        <f>VLOOKUP(A454,'BalanceSheet 15-8-19'!$A$11:$CN$476,85,FALSE)</f>
        <v>0</v>
      </c>
      <c r="CH454" s="11">
        <f>VLOOKUP(A454,'BalanceSheet 15-8-19'!$A$11:$CN$476,86,FALSE)</f>
        <v>0</v>
      </c>
      <c r="CI454" s="11">
        <f>VLOOKUP(A454,'BalanceSheet 15-8-19'!$A$11:$CN$476,87,FALSE)</f>
        <v>0</v>
      </c>
      <c r="CJ454" s="11">
        <f>VLOOKUP(A454,'BalanceSheet 15-8-19'!$A$11:$CN$476,88,FALSE)</f>
        <v>0</v>
      </c>
      <c r="CK454" s="11">
        <f>VLOOKUP(A454,'BalanceSheet 15-8-19'!$A$11:$CN$476,89,FALSE)</f>
        <v>0</v>
      </c>
      <c r="CL454" s="11">
        <f>VLOOKUP(A454,'BalanceSheet 15-8-19'!$A$11:$CN$476,90,FALSE)</f>
        <v>0</v>
      </c>
      <c r="CM454" s="11">
        <f>VLOOKUP(A454,'BalanceSheet 15-8-19'!$A$11:$CN$476,91,FALSE)</f>
        <v>0</v>
      </c>
      <c r="CN454" s="10">
        <f>VLOOKUP(A454,'BalanceSheet 15-8-19'!$A$11:$CS$476,92,FALSE)</f>
        <v>0</v>
      </c>
      <c r="CO454" s="10">
        <f>VLOOKUP(A454,'BalanceSheet 15-8-19'!$A$11:$CS$476,93,FALSE)</f>
        <v>0</v>
      </c>
      <c r="CP454" s="10">
        <f>VLOOKUP(A454,'BalanceSheet 15-8-19'!$A$11:$CS$476,94,FALSE)</f>
        <v>0</v>
      </c>
      <c r="CQ454" s="10">
        <f>VLOOKUP(A454,'BalanceSheet 15-8-19'!$A$11:$CS$476,95,FALSE)</f>
        <v>0</v>
      </c>
      <c r="CR454" s="10">
        <f>VLOOKUP(A454,'BalanceSheet 15-8-19'!$A$11:$CS$476,96,FALSE)</f>
        <v>0</v>
      </c>
      <c r="CS454" s="10">
        <f t="shared" si="42"/>
        <v>0</v>
      </c>
      <c r="CU454" s="19">
        <f>CS454-('BalanceSheet 15-8-19'!CS454-'BalanceSheet 15-8-19'!CV454-'BalanceSheet 15-8-19'!CW454)</f>
        <v>0</v>
      </c>
      <c r="CW454" s="132">
        <f t="shared" si="43"/>
        <v>0</v>
      </c>
      <c r="CZ454" s="148">
        <f>HLOOKUP(A454,CJE!$I$5:$TV$2054,2050, FALSE)</f>
        <v>108125</v>
      </c>
      <c r="DB454" s="148">
        <f t="shared" si="40"/>
        <v>-108125</v>
      </c>
    </row>
    <row r="455" spans="1:108" x14ac:dyDescent="0.2">
      <c r="A455" s="12" t="str">
        <f>'BalanceSheet 15-8-19'!A455</f>
        <v>800-102-02 - Subscription rights of shares</v>
      </c>
      <c r="B455" s="10">
        <f>VLOOKUP(A455,'BalanceSheet 15-8-19'!$A$11:$CN$476,2,FALSE)</f>
        <v>0</v>
      </c>
      <c r="C455" s="10">
        <f>VLOOKUP(A455,'BalanceSheet 15-8-19'!$A$11:$CN$476,3,FALSE)</f>
        <v>0</v>
      </c>
      <c r="D455" s="10">
        <f>VLOOKUP(A455,'BalanceSheet 15-8-19'!$A$11:$CN$476,4,FALSE)</f>
        <v>0</v>
      </c>
      <c r="E455" s="10">
        <f>VLOOKUP(A455,'BalanceSheet 15-8-19'!$A$11:$CN$476,5,FALSE)</f>
        <v>0</v>
      </c>
      <c r="F455" s="10">
        <f>VLOOKUP(A455,'BalanceSheet 15-8-19'!$A$11:$CN$476,6,FALSE)</f>
        <v>0</v>
      </c>
      <c r="G455" s="10">
        <f>VLOOKUP(A455,'BalanceSheet 15-8-19'!$A$11:$CN$476,7,FALSE)</f>
        <v>0</v>
      </c>
      <c r="H455" s="10">
        <f>VLOOKUP(A455,'BalanceSheet 15-8-19'!$A$11:$CN$476,8,FALSE)</f>
        <v>0</v>
      </c>
      <c r="I455" s="10">
        <f>VLOOKUP(A455,'BalanceSheet 15-8-19'!$A$11:$CN$476,9,FALSE)</f>
        <v>0</v>
      </c>
      <c r="J455" s="10"/>
      <c r="K455" s="10">
        <f>VLOOKUP(A455,'BalanceSheet 15-8-19'!$A$11:$CN$476,11,FALSE)</f>
        <v>0</v>
      </c>
      <c r="L455" s="10">
        <f>VLOOKUP(A455,'BalanceSheet 15-8-19'!$A$11:$CN$476,12,FALSE)</f>
        <v>0</v>
      </c>
      <c r="M455" s="10">
        <f>VLOOKUP(A455,'BalanceSheet 15-8-19'!$A$11:$CN$476,13,FALSE)</f>
        <v>0</v>
      </c>
      <c r="N455" s="10">
        <f>VLOOKUP(A455,'BalanceSheet 15-8-19'!$A$11:$CN$476,14,FALSE)</f>
        <v>0</v>
      </c>
      <c r="O455" s="10">
        <f>VLOOKUP(A455,'BalanceSheet 15-8-19'!$A$11:$CN$476,15,FALSE)</f>
        <v>0</v>
      </c>
      <c r="P455" s="10">
        <f>VLOOKUP(A455,'BalanceSheet 15-8-19'!$A$11:$CN$476,16,FALSE)</f>
        <v>0</v>
      </c>
      <c r="Q455" s="10">
        <f>VLOOKUP(A455,'BalanceSheet 15-8-19'!$A$11:$CN$476,17,FALSE)</f>
        <v>0</v>
      </c>
      <c r="R455" s="10">
        <f>VLOOKUP(A455,'BalanceSheet 15-8-19'!$A$11:$CN$476,18,FALSE)</f>
        <v>0</v>
      </c>
      <c r="S455" s="10">
        <f>VLOOKUP(A455,'BalanceSheet 15-8-19'!$A$11:$CN$476,19,FALSE)</f>
        <v>0</v>
      </c>
      <c r="T455" s="10">
        <f>VLOOKUP(A455,'BalanceSheet 15-8-19'!$A$11:$CN$476,20,FALSE)</f>
        <v>0</v>
      </c>
      <c r="U455" s="10">
        <f>VLOOKUP(A455,'BalanceSheet 15-8-19'!$A$11:$CN$476,21,FALSE)</f>
        <v>0</v>
      </c>
      <c r="V455" s="10">
        <f>VLOOKUP(A455,'BalanceSheet 15-8-19'!$A$11:$CN$476,22,FALSE)</f>
        <v>0</v>
      </c>
      <c r="W455" s="10">
        <f>VLOOKUP(A455,'BalanceSheet 15-8-19'!$A$11:$CN$476,23,FALSE)</f>
        <v>0</v>
      </c>
      <c r="X455" s="10">
        <f>VLOOKUP(A455,'BalanceSheet 15-8-19'!$A$11:$CN$476,24,FALSE)</f>
        <v>0</v>
      </c>
      <c r="Y455" s="10">
        <f>VLOOKUP(A455,'BalanceSheet 15-8-19'!$A$11:$CN$476,25,FALSE)</f>
        <v>0</v>
      </c>
      <c r="Z455" s="10">
        <f>VLOOKUP(A455,'BalanceSheet 15-8-19'!$A$11:$CN$476,26,FALSE)</f>
        <v>0</v>
      </c>
      <c r="AA455" s="10">
        <f>VLOOKUP(A455,'BalanceSheet 15-8-19'!$A$11:$CN$476,27,FALSE)</f>
        <v>0</v>
      </c>
      <c r="AB455" s="10">
        <f>VLOOKUP(A455,'BalanceSheet 15-8-19'!$A$11:$CN$476,28,FALSE)</f>
        <v>0</v>
      </c>
      <c r="AC455" s="10">
        <f>VLOOKUP(A455,'BalanceSheet 15-8-19'!$A$11:$CN$476,29,FALSE)</f>
        <v>0</v>
      </c>
      <c r="AD455" s="10">
        <f>VLOOKUP(A455,'BalanceSheet 15-8-19'!$A$11:$CN$476,30,FALSE)</f>
        <v>0</v>
      </c>
      <c r="AE455" s="10">
        <f>VLOOKUP(A455,'BalanceSheet 15-8-19'!$A$11:$CN$476,31,FALSE)</f>
        <v>0</v>
      </c>
      <c r="AF455" s="10">
        <f>VLOOKUP(A455,'BalanceSheet 15-8-19'!$A$11:$CN$476,32,FALSE)</f>
        <v>0</v>
      </c>
      <c r="AG455" s="10">
        <f>VLOOKUP(A455,'BalanceSheet 15-8-19'!$A$11:$CN$476,33,FALSE)</f>
        <v>0</v>
      </c>
      <c r="AH455" s="10">
        <f>VLOOKUP(A455,'BalanceSheet 15-8-19'!$A$11:$CN$476,34,FALSE)</f>
        <v>0</v>
      </c>
      <c r="AI455" s="10">
        <f>VLOOKUP(A455,'BalanceSheet 15-8-19'!$A$11:$CN$476,35,FALSE)</f>
        <v>0</v>
      </c>
      <c r="AJ455" s="10">
        <f>VLOOKUP(A455,'BalanceSheet 15-8-19'!$A$11:$CN$476,36,FALSE)</f>
        <v>0</v>
      </c>
      <c r="AK455" s="10">
        <f>VLOOKUP(A455,'BalanceSheet 15-8-19'!$A$11:$CN$476,37,FALSE)</f>
        <v>0</v>
      </c>
      <c r="AL455" s="10">
        <f>VLOOKUP(A455,'BalanceSheet 15-8-19'!$A$11:$CN$476,38,FALSE)</f>
        <v>0</v>
      </c>
      <c r="AM455" s="10">
        <f>VLOOKUP(A455,'BalanceSheet 15-8-19'!$A$11:$CN$476,39,FALSE)</f>
        <v>0</v>
      </c>
      <c r="AN455" s="10">
        <f>VLOOKUP(A455,'BalanceSheet 15-8-19'!$A$11:$CN$476,40,FALSE)</f>
        <v>0</v>
      </c>
      <c r="AO455" s="10">
        <f>VLOOKUP(A455,'BalanceSheet 15-8-19'!$A$11:$CN$476,41,FALSE)</f>
        <v>0</v>
      </c>
      <c r="AP455" s="10">
        <f>VLOOKUP(A455,'BalanceSheet 15-8-19'!$A$11:$CN$476,42,FALSE)</f>
        <v>0</v>
      </c>
      <c r="AQ455" s="10">
        <f>VLOOKUP(A455,'BalanceSheet 15-8-19'!$A$11:$CN$476,43,FALSE)</f>
        <v>0</v>
      </c>
      <c r="AR455" s="10">
        <f>VLOOKUP(A455,'BalanceSheet 15-8-19'!$A$11:$CN$476,44,FALSE)</f>
        <v>0</v>
      </c>
      <c r="AS455" s="10">
        <f>VLOOKUP(A455,'BalanceSheet 15-8-19'!$A$11:$CN$476,45,FALSE)</f>
        <v>0</v>
      </c>
      <c r="AT455" s="10">
        <f>VLOOKUP(A455,'BalanceSheet 15-8-19'!$A$11:$CN$476,46,FALSE)</f>
        <v>0</v>
      </c>
      <c r="AU455" s="10">
        <f>VLOOKUP(A455,'BalanceSheet 15-8-19'!$A$11:$CN$476,47,FALSE)</f>
        <v>0</v>
      </c>
      <c r="AV455" s="10">
        <f>VLOOKUP(A455,'BalanceSheet 15-8-19'!$A$11:$CN$476,48,FALSE)</f>
        <v>0</v>
      </c>
      <c r="AW455" s="10">
        <f>VLOOKUP(A455,'BalanceSheet 15-8-19'!$A$11:$CN$476,49,FALSE)</f>
        <v>0</v>
      </c>
      <c r="AX455" s="10">
        <f>VLOOKUP(A455,'BalanceSheet 15-8-19'!$A$11:$CN$476,50,FALSE)</f>
        <v>0</v>
      </c>
      <c r="AY455" s="10">
        <f>VLOOKUP(A455,'BalanceSheet 15-8-19'!$A$11:$CN$476,51,FALSE)</f>
        <v>0</v>
      </c>
      <c r="AZ455" s="10">
        <f>VLOOKUP(A455,'BalanceSheet 15-8-19'!$A$11:$CN$476,52,FALSE)</f>
        <v>0</v>
      </c>
      <c r="BA455" s="10">
        <f>VLOOKUP(A455,'BalanceSheet 15-8-19'!$A$11:$CN$476,53,FALSE)</f>
        <v>0</v>
      </c>
      <c r="BB455" s="10">
        <f>VLOOKUP(A455,'BalanceSheet 15-8-19'!$A$11:$CN$476,54,FALSE)</f>
        <v>0</v>
      </c>
      <c r="BC455" s="10">
        <f>VLOOKUP(A455,'BalanceSheet 15-8-19'!$A$11:$CN$476,55,FALSE)</f>
        <v>0</v>
      </c>
      <c r="BD455" s="10">
        <f>VLOOKUP(A455,'BalanceSheet 15-8-19'!$A$11:$CN$476,56,FALSE)</f>
        <v>0</v>
      </c>
      <c r="BE455" s="10">
        <f>VLOOKUP(A455,'BalanceSheet 15-8-19'!$A$11:$CN$476,57,FALSE)</f>
        <v>0</v>
      </c>
      <c r="BF455" s="10">
        <f>VLOOKUP(A455,'BalanceSheet 15-8-19'!$A$11:$CN$476,58,FALSE)</f>
        <v>0</v>
      </c>
      <c r="BG455" s="102">
        <f>VLOOKUP(A455,'BalanceSheet 15-8-19'!$A$11:$CN$476,59,FALSE)</f>
        <v>0</v>
      </c>
      <c r="BH455" s="10">
        <f>VLOOKUP(A455,'BalanceSheet 15-8-19'!$A$11:$CN$476,60,FALSE)</f>
        <v>0</v>
      </c>
      <c r="BI455" s="10">
        <f>VLOOKUP(A455,'BalanceSheet 15-8-19'!$A$11:$CN$476,61,FALSE)</f>
        <v>0</v>
      </c>
      <c r="BJ455" s="10">
        <f>VLOOKUP(A455,'BalanceSheet 15-8-19'!$A$11:$CN$476,62,FALSE)</f>
        <v>0</v>
      </c>
      <c r="BK455" s="10"/>
      <c r="BL455" s="10">
        <f>VLOOKUP(A455,'BalanceSheet 15-8-19'!$A$11:$CN$476,64,FALSE)</f>
        <v>0</v>
      </c>
      <c r="BM455" s="10">
        <f>VLOOKUP(A455,'BalanceSheet 15-8-19'!$A$11:$CN$476,65,FALSE)</f>
        <v>0</v>
      </c>
      <c r="BN455" s="10">
        <f>VLOOKUP(A455,'BalanceSheet 15-8-19'!$A$11:$CN$476,66,FALSE)</f>
        <v>0</v>
      </c>
      <c r="BO455" s="10">
        <f>VLOOKUP(A455,'BalanceSheet 15-8-19'!$A$11:$CN$476,67,FALSE)</f>
        <v>0</v>
      </c>
      <c r="BP455" s="10">
        <f>VLOOKUP(A455,'BalanceSheet 15-8-19'!$A$11:$CN$476,68,FALSE)</f>
        <v>0</v>
      </c>
      <c r="BQ455" s="10">
        <f>VLOOKUP(A455,'BalanceSheet 15-8-19'!$A$11:$CN$476,69,FALSE)</f>
        <v>0</v>
      </c>
      <c r="BR455" s="10">
        <f>VLOOKUP(A455,'BalanceSheet 15-8-19'!$A$11:$CN$476,70,FALSE)</f>
        <v>0</v>
      </c>
      <c r="BS455" s="10">
        <f>VLOOKUP(A455,'BalanceSheet 15-8-19'!$A$11:$CN$476,71,FALSE)</f>
        <v>0</v>
      </c>
      <c r="BT455" s="10">
        <f>VLOOKUP(A455,'BalanceSheet 15-8-19'!$A$11:$CN$476,72,FALSE)</f>
        <v>0</v>
      </c>
      <c r="BU455" s="10">
        <f>VLOOKUP(A455,'BalanceSheet 15-8-19'!$A$11:$CN$476,73,FALSE)</f>
        <v>0</v>
      </c>
      <c r="BV455" s="10">
        <f>VLOOKUP(A455,'BalanceSheet 15-8-19'!$A$11:$CN$476,74,FALSE)</f>
        <v>0</v>
      </c>
      <c r="BW455" s="10">
        <f>VLOOKUP(A455,'BalanceSheet 15-8-19'!$A$11:$CN$476,75,FALSE)</f>
        <v>0</v>
      </c>
      <c r="BX455" s="10">
        <f>VLOOKUP(A455,'BalanceSheet 15-8-19'!$A$11:$CN$476,76,FALSE)</f>
        <v>0</v>
      </c>
      <c r="BY455" s="10">
        <f>VLOOKUP(A455,'BalanceSheet 15-8-19'!$A$11:$CN$476,77,FALSE)</f>
        <v>0</v>
      </c>
      <c r="BZ455" s="10">
        <f>VLOOKUP(A455,'BalanceSheet 15-8-19'!$A$11:$CN$476,78,FALSE)</f>
        <v>0</v>
      </c>
      <c r="CA455" s="10">
        <f>VLOOKUP(A455,'BalanceSheet 15-8-19'!$A$11:$CN$476,79,FALSE)</f>
        <v>0</v>
      </c>
      <c r="CB455" s="10">
        <f>VLOOKUP(A455,'BalanceSheet 15-8-19'!$A$11:$CN$476,80,FALSE)</f>
        <v>0</v>
      </c>
      <c r="CC455" s="10">
        <f>VLOOKUP(A455,'BalanceSheet 15-8-19'!$A$11:$CN$476,81,FALSE)</f>
        <v>0</v>
      </c>
      <c r="CD455" s="10">
        <f>VLOOKUP(A455,'BalanceSheet 15-8-19'!$A$11:$CN$476,82,FALSE)</f>
        <v>0</v>
      </c>
      <c r="CE455" s="10">
        <f>VLOOKUP(A455,'BalanceSheet 15-8-19'!$A$11:$CN$476,83,FALSE)</f>
        <v>0</v>
      </c>
      <c r="CF455" s="10">
        <f>VLOOKUP(A455,'BalanceSheet 15-8-19'!$A$11:$CN$476,84,FALSE)</f>
        <v>0</v>
      </c>
      <c r="CG455" s="10">
        <f>VLOOKUP(A455,'BalanceSheet 15-8-19'!$A$11:$CN$476,85,FALSE)</f>
        <v>0</v>
      </c>
      <c r="CH455" s="10">
        <f>VLOOKUP(A455,'BalanceSheet 15-8-19'!$A$11:$CN$476,86,FALSE)</f>
        <v>0</v>
      </c>
      <c r="CI455" s="10">
        <f>VLOOKUP(A455,'BalanceSheet 15-8-19'!$A$11:$CN$476,87,FALSE)</f>
        <v>0</v>
      </c>
      <c r="CJ455" s="10">
        <f>VLOOKUP(A455,'BalanceSheet 15-8-19'!$A$11:$CN$476,88,FALSE)</f>
        <v>0</v>
      </c>
      <c r="CK455" s="10">
        <f>VLOOKUP(A455,'BalanceSheet 15-8-19'!$A$11:$CN$476,89,FALSE)</f>
        <v>0</v>
      </c>
      <c r="CL455" s="10">
        <f>VLOOKUP(A455,'BalanceSheet 15-8-19'!$A$11:$CN$476,90,FALSE)</f>
        <v>0</v>
      </c>
      <c r="CM455" s="10">
        <f>VLOOKUP(A455,'BalanceSheet 15-8-19'!$A$11:$CN$476,91,FALSE)</f>
        <v>0</v>
      </c>
      <c r="CN455" s="10">
        <f>VLOOKUP(A455,'BalanceSheet 15-8-19'!$A$11:$CS$476,92,FALSE)</f>
        <v>0</v>
      </c>
      <c r="CO455" s="10">
        <f>VLOOKUP(A455,'BalanceSheet 15-8-19'!$A$11:$CS$476,93,FALSE)</f>
        <v>0</v>
      </c>
      <c r="CP455" s="10">
        <f>VLOOKUP(A455,'BalanceSheet 15-8-19'!$A$11:$CS$476,94,FALSE)</f>
        <v>0</v>
      </c>
      <c r="CQ455" s="10">
        <f>VLOOKUP(A455,'BalanceSheet 15-8-19'!$A$11:$CS$476,95,FALSE)</f>
        <v>0</v>
      </c>
      <c r="CR455" s="10">
        <f>VLOOKUP(A455,'BalanceSheet 15-8-19'!$A$11:$CS$476,96,FALSE)</f>
        <v>0</v>
      </c>
      <c r="CS455" s="10">
        <f t="shared" si="42"/>
        <v>0</v>
      </c>
      <c r="CU455" s="19">
        <f>CS455-('BalanceSheet 15-8-19'!CS455-'BalanceSheet 15-8-19'!CV455-'BalanceSheet 15-8-19'!CW455)</f>
        <v>0</v>
      </c>
      <c r="CW455" s="132">
        <f t="shared" si="43"/>
        <v>0</v>
      </c>
      <c r="CZ455" s="148">
        <f>HLOOKUP(A455,CJE!$I$5:$TV$2054,2050, FALSE)</f>
        <v>100000</v>
      </c>
      <c r="DB455" s="148">
        <f t="shared" si="40"/>
        <v>-100000</v>
      </c>
    </row>
    <row r="456" spans="1:108" x14ac:dyDescent="0.2">
      <c r="A456" s="12" t="str">
        <f>'BalanceSheet 15-8-19'!A456</f>
        <v>800-105 - Translation Adjustment</v>
      </c>
      <c r="B456" s="10">
        <f>VLOOKUP(A456,'BalanceSheet 15-8-19'!$A$11:$CN$476,2,FALSE)</f>
        <v>0</v>
      </c>
      <c r="C456" s="10">
        <f>VLOOKUP(A456,'BalanceSheet 15-8-19'!$A$11:$CN$476,3,FALSE)</f>
        <v>0</v>
      </c>
      <c r="D456" s="10">
        <f>VLOOKUP(A456,'BalanceSheet 15-8-19'!$A$11:$CN$476,4,FALSE)</f>
        <v>0</v>
      </c>
      <c r="E456" s="10">
        <f>VLOOKUP(A456,'BalanceSheet 15-8-19'!$A$11:$CN$476,5,FALSE)</f>
        <v>0</v>
      </c>
      <c r="F456" s="10">
        <f>VLOOKUP(A456,'BalanceSheet 15-8-19'!$A$11:$CN$476,6,FALSE)</f>
        <v>0</v>
      </c>
      <c r="G456" s="10">
        <f>VLOOKUP(A456,'BalanceSheet 15-8-19'!$A$11:$CN$476,7,FALSE)</f>
        <v>0</v>
      </c>
      <c r="H456" s="10">
        <f>VLOOKUP(A456,'BalanceSheet 15-8-19'!$A$11:$CN$476,8,FALSE)</f>
        <v>0</v>
      </c>
      <c r="I456" s="10">
        <f>VLOOKUP(A456,'BalanceSheet 15-8-19'!$A$11:$CN$476,9,FALSE)</f>
        <v>0</v>
      </c>
      <c r="J456" s="10"/>
      <c r="K456" s="10">
        <f>VLOOKUP(A456,'BalanceSheet 15-8-19'!$A$11:$CN$476,11,FALSE)</f>
        <v>0</v>
      </c>
      <c r="L456" s="10">
        <f>VLOOKUP(A456,'BalanceSheet 15-8-19'!$A$11:$CN$476,12,FALSE)</f>
        <v>0</v>
      </c>
      <c r="M456" s="10">
        <f>VLOOKUP(A456,'BalanceSheet 15-8-19'!$A$11:$CN$476,13,FALSE)</f>
        <v>0</v>
      </c>
      <c r="N456" s="10">
        <f>VLOOKUP(A456,'BalanceSheet 15-8-19'!$A$11:$CN$476,14,FALSE)</f>
        <v>0</v>
      </c>
      <c r="O456" s="10">
        <f>VLOOKUP(A456,'BalanceSheet 15-8-19'!$A$11:$CN$476,15,FALSE)</f>
        <v>0</v>
      </c>
      <c r="P456" s="10">
        <f>VLOOKUP(A456,'BalanceSheet 15-8-19'!$A$11:$CN$476,16,FALSE)</f>
        <v>0</v>
      </c>
      <c r="Q456" s="10">
        <f>VLOOKUP(A456,'BalanceSheet 15-8-19'!$A$11:$CN$476,17,FALSE)</f>
        <v>0</v>
      </c>
      <c r="R456" s="10">
        <f>VLOOKUP(A456,'BalanceSheet 15-8-19'!$A$11:$CN$476,18,FALSE)</f>
        <v>0</v>
      </c>
      <c r="S456" s="10">
        <f>VLOOKUP(A456,'BalanceSheet 15-8-19'!$A$11:$CN$476,19,FALSE)</f>
        <v>0</v>
      </c>
      <c r="T456" s="10">
        <f>VLOOKUP(A456,'BalanceSheet 15-8-19'!$A$11:$CN$476,20,FALSE)</f>
        <v>0</v>
      </c>
      <c r="U456" s="10">
        <f>VLOOKUP(A456,'BalanceSheet 15-8-19'!$A$11:$CN$476,21,FALSE)</f>
        <v>0</v>
      </c>
      <c r="V456" s="10">
        <f>VLOOKUP(A456,'BalanceSheet 15-8-19'!$A$11:$CN$476,22,FALSE)</f>
        <v>0</v>
      </c>
      <c r="W456" s="10">
        <f>VLOOKUP(A456,'BalanceSheet 15-8-19'!$A$11:$CN$476,23,FALSE)</f>
        <v>0</v>
      </c>
      <c r="X456" s="10">
        <f>VLOOKUP(A456,'BalanceSheet 15-8-19'!$A$11:$CN$476,24,FALSE)</f>
        <v>0</v>
      </c>
      <c r="Y456" s="10">
        <f>VLOOKUP(A456,'BalanceSheet 15-8-19'!$A$11:$CN$476,25,FALSE)</f>
        <v>0</v>
      </c>
      <c r="Z456" s="10">
        <f>VLOOKUP(A456,'BalanceSheet 15-8-19'!$A$11:$CN$476,26,FALSE)</f>
        <v>0</v>
      </c>
      <c r="AA456" s="10">
        <f>VLOOKUP(A456,'BalanceSheet 15-8-19'!$A$11:$CN$476,27,FALSE)</f>
        <v>0</v>
      </c>
      <c r="AB456" s="10">
        <f>VLOOKUP(A456,'BalanceSheet 15-8-19'!$A$11:$CN$476,28,FALSE)</f>
        <v>0</v>
      </c>
      <c r="AC456" s="10">
        <f>VLOOKUP(A456,'BalanceSheet 15-8-19'!$A$11:$CN$476,29,FALSE)</f>
        <v>0</v>
      </c>
      <c r="AD456" s="10">
        <f>VLOOKUP(A456,'BalanceSheet 15-8-19'!$A$11:$CN$476,30,FALSE)</f>
        <v>0</v>
      </c>
      <c r="AE456" s="10">
        <f>VLOOKUP(A456,'BalanceSheet 15-8-19'!$A$11:$CN$476,31,FALSE)</f>
        <v>0</v>
      </c>
      <c r="AF456" s="10">
        <f>VLOOKUP(A456,'BalanceSheet 15-8-19'!$A$11:$CN$476,32,FALSE)</f>
        <v>0</v>
      </c>
      <c r="AG456" s="10">
        <f>VLOOKUP(A456,'BalanceSheet 15-8-19'!$A$11:$CN$476,33,FALSE)</f>
        <v>0</v>
      </c>
      <c r="AH456" s="10">
        <f>VLOOKUP(A456,'BalanceSheet 15-8-19'!$A$11:$CN$476,34,FALSE)</f>
        <v>0</v>
      </c>
      <c r="AI456" s="10">
        <f>VLOOKUP(A456,'BalanceSheet 15-8-19'!$A$11:$CN$476,35,FALSE)</f>
        <v>0</v>
      </c>
      <c r="AJ456" s="10">
        <f>VLOOKUP(A456,'BalanceSheet 15-8-19'!$A$11:$CN$476,36,FALSE)</f>
        <v>0</v>
      </c>
      <c r="AK456" s="10">
        <f>VLOOKUP(A456,'BalanceSheet 15-8-19'!$A$11:$CN$476,37,FALSE)</f>
        <v>0</v>
      </c>
      <c r="AL456" s="10">
        <f>VLOOKUP(A456,'BalanceSheet 15-8-19'!$A$11:$CN$476,38,FALSE)</f>
        <v>0</v>
      </c>
      <c r="AM456" s="10">
        <f>VLOOKUP(A456,'BalanceSheet 15-8-19'!$A$11:$CN$476,39,FALSE)</f>
        <v>0</v>
      </c>
      <c r="AN456" s="10">
        <f>VLOOKUP(A456,'BalanceSheet 15-8-19'!$A$11:$CN$476,40,FALSE)</f>
        <v>0</v>
      </c>
      <c r="AO456" s="10">
        <f>VLOOKUP(A456,'BalanceSheet 15-8-19'!$A$11:$CN$476,41,FALSE)</f>
        <v>0</v>
      </c>
      <c r="AP456" s="10">
        <f>VLOOKUP(A456,'BalanceSheet 15-8-19'!$A$11:$CN$476,42,FALSE)</f>
        <v>0</v>
      </c>
      <c r="AQ456" s="10">
        <f>VLOOKUP(A456,'BalanceSheet 15-8-19'!$A$11:$CN$476,43,FALSE)</f>
        <v>0</v>
      </c>
      <c r="AR456" s="10">
        <f>VLOOKUP(A456,'BalanceSheet 15-8-19'!$A$11:$CN$476,44,FALSE)</f>
        <v>0</v>
      </c>
      <c r="AS456" s="10">
        <f>VLOOKUP(A456,'BalanceSheet 15-8-19'!$A$11:$CN$476,45,FALSE)</f>
        <v>0</v>
      </c>
      <c r="AT456" s="10">
        <f>VLOOKUP(A456,'BalanceSheet 15-8-19'!$A$11:$CN$476,46,FALSE)</f>
        <v>0</v>
      </c>
      <c r="AU456" s="10">
        <f>VLOOKUP(A456,'BalanceSheet 15-8-19'!$A$11:$CN$476,47,FALSE)</f>
        <v>0</v>
      </c>
      <c r="AV456" s="10">
        <f>VLOOKUP(A456,'BalanceSheet 15-8-19'!$A$11:$CN$476,48,FALSE)</f>
        <v>0</v>
      </c>
      <c r="AW456" s="10">
        <f>VLOOKUP(A456,'BalanceSheet 15-8-19'!$A$11:$CN$476,49,FALSE)</f>
        <v>0</v>
      </c>
      <c r="AX456" s="10">
        <f>VLOOKUP(A456,'BalanceSheet 15-8-19'!$A$11:$CN$476,50,FALSE)</f>
        <v>0</v>
      </c>
      <c r="AY456" s="10">
        <f>VLOOKUP(A456,'BalanceSheet 15-8-19'!$A$11:$CN$476,51,FALSE)</f>
        <v>0</v>
      </c>
      <c r="AZ456" s="10">
        <f>VLOOKUP(A456,'BalanceSheet 15-8-19'!$A$11:$CN$476,52,FALSE)</f>
        <v>0</v>
      </c>
      <c r="BA456" s="10">
        <f>VLOOKUP(A456,'BalanceSheet 15-8-19'!$A$11:$CN$476,53,FALSE)</f>
        <v>0</v>
      </c>
      <c r="BB456" s="10">
        <f>VLOOKUP(A456,'BalanceSheet 15-8-19'!$A$11:$CN$476,54,FALSE)</f>
        <v>0</v>
      </c>
      <c r="BC456" s="10">
        <f>VLOOKUP(A456,'BalanceSheet 15-8-19'!$A$11:$CN$476,55,FALSE)</f>
        <v>0</v>
      </c>
      <c r="BD456" s="10">
        <f>VLOOKUP(A456,'BalanceSheet 15-8-19'!$A$11:$CN$476,56,FALSE)</f>
        <v>0</v>
      </c>
      <c r="BE456" s="10">
        <f>VLOOKUP(A456,'BalanceSheet 15-8-19'!$A$11:$CN$476,57,FALSE)</f>
        <v>0</v>
      </c>
      <c r="BF456" s="10">
        <f>VLOOKUP(A456,'BalanceSheet 15-8-19'!$A$11:$CN$476,58,FALSE)</f>
        <v>0</v>
      </c>
      <c r="BG456" s="11">
        <f>VLOOKUP(A456,'BalanceSheet 15-8-19'!$A$11:$CN$476,59,FALSE)</f>
        <v>0</v>
      </c>
      <c r="BH456" s="10">
        <f>VLOOKUP(A456,'BalanceSheet 15-8-19'!$A$11:$CN$476,60,FALSE)</f>
        <v>0</v>
      </c>
      <c r="BI456" s="10">
        <f>VLOOKUP(A456,'BalanceSheet 15-8-19'!$A$11:$CN$476,61,FALSE)</f>
        <v>0</v>
      </c>
      <c r="BJ456" s="10">
        <f>VLOOKUP(A456,'BalanceSheet 15-8-19'!$A$11:$CN$476,62,FALSE)</f>
        <v>0</v>
      </c>
      <c r="BK456" s="10"/>
      <c r="BL456" s="10">
        <f>VLOOKUP(A456,'BalanceSheet 15-8-19'!$A$11:$CN$476,64,FALSE)</f>
        <v>0</v>
      </c>
      <c r="BM456" s="10">
        <f>VLOOKUP(A456,'BalanceSheet 15-8-19'!$A$11:$CN$476,65,FALSE)</f>
        <v>0</v>
      </c>
      <c r="BN456" s="10">
        <f>VLOOKUP(A456,'BalanceSheet 15-8-19'!$A$11:$CN$476,66,FALSE)</f>
        <v>0</v>
      </c>
      <c r="BO456" s="10">
        <f>VLOOKUP(A456,'BalanceSheet 15-8-19'!$A$11:$CN$476,67,FALSE)</f>
        <v>0</v>
      </c>
      <c r="BP456" s="10">
        <f>VLOOKUP(A456,'BalanceSheet 15-8-19'!$A$11:$CN$476,68,FALSE)</f>
        <v>0</v>
      </c>
      <c r="BQ456" s="10">
        <f>VLOOKUP(A456,'BalanceSheet 15-8-19'!$A$11:$CN$476,69,FALSE)</f>
        <v>0</v>
      </c>
      <c r="BR456" s="10">
        <f>VLOOKUP(A456,'BalanceSheet 15-8-19'!$A$11:$CN$476,70,FALSE)</f>
        <v>0</v>
      </c>
      <c r="BS456" s="10">
        <f>VLOOKUP(A456,'BalanceSheet 15-8-19'!$A$11:$CN$476,71,FALSE)</f>
        <v>0</v>
      </c>
      <c r="BT456" s="10">
        <f>VLOOKUP(A456,'BalanceSheet 15-8-19'!$A$11:$CN$476,72,FALSE)</f>
        <v>0</v>
      </c>
      <c r="BU456" s="10">
        <f>VLOOKUP(A456,'BalanceSheet 15-8-19'!$A$11:$CN$476,73,FALSE)</f>
        <v>0</v>
      </c>
      <c r="BV456" s="10">
        <f>VLOOKUP(A456,'BalanceSheet 15-8-19'!$A$11:$CN$476,74,FALSE)</f>
        <v>0</v>
      </c>
      <c r="BW456" s="10">
        <f>VLOOKUP(A456,'BalanceSheet 15-8-19'!$A$11:$CN$476,75,FALSE)</f>
        <v>0</v>
      </c>
      <c r="BX456" s="10">
        <f>VLOOKUP(A456,'BalanceSheet 15-8-19'!$A$11:$CN$476,76,FALSE)</f>
        <v>0</v>
      </c>
      <c r="BY456" s="10">
        <f>VLOOKUP(A456,'BalanceSheet 15-8-19'!$A$11:$CN$476,77,FALSE)</f>
        <v>0</v>
      </c>
      <c r="BZ456" s="10">
        <f>VLOOKUP(A456,'BalanceSheet 15-8-19'!$A$11:$CN$476,78,FALSE)</f>
        <v>0</v>
      </c>
      <c r="CA456" s="10">
        <f>VLOOKUP(A456,'BalanceSheet 15-8-19'!$A$11:$CN$476,79,FALSE)</f>
        <v>0</v>
      </c>
      <c r="CB456" s="10">
        <f>VLOOKUP(A456,'BalanceSheet 15-8-19'!$A$11:$CN$476,80,FALSE)</f>
        <v>0</v>
      </c>
      <c r="CC456" s="10">
        <f>VLOOKUP(A456,'BalanceSheet 15-8-19'!$A$11:$CN$476,81,FALSE)</f>
        <v>0</v>
      </c>
      <c r="CD456" s="10">
        <f>VLOOKUP(A456,'BalanceSheet 15-8-19'!$A$11:$CN$476,82,FALSE)</f>
        <v>0</v>
      </c>
      <c r="CE456" s="10">
        <f>VLOOKUP(A456,'BalanceSheet 15-8-19'!$A$11:$CN$476,83,FALSE)</f>
        <v>0</v>
      </c>
      <c r="CF456" s="10">
        <f>VLOOKUP(A456,'BalanceSheet 15-8-19'!$A$11:$CN$476,84,FALSE)</f>
        <v>0</v>
      </c>
      <c r="CG456" s="10">
        <f>VLOOKUP(A456,'BalanceSheet 15-8-19'!$A$11:$CN$476,85,FALSE)</f>
        <v>0</v>
      </c>
      <c r="CH456" s="10">
        <f>VLOOKUP(A456,'BalanceSheet 15-8-19'!$A$11:$CN$476,86,FALSE)</f>
        <v>0</v>
      </c>
      <c r="CI456" s="10">
        <f>VLOOKUP(A456,'BalanceSheet 15-8-19'!$A$11:$CN$476,87,FALSE)</f>
        <v>0</v>
      </c>
      <c r="CJ456" s="10">
        <f>VLOOKUP(A456,'BalanceSheet 15-8-19'!$A$11:$CN$476,88,FALSE)</f>
        <v>0</v>
      </c>
      <c r="CK456" s="10">
        <f>VLOOKUP(A456,'BalanceSheet 15-8-19'!$A$11:$CN$476,89,FALSE)</f>
        <v>0</v>
      </c>
      <c r="CL456" s="10">
        <f>VLOOKUP(A456,'BalanceSheet 15-8-19'!$A$11:$CN$476,90,FALSE)</f>
        <v>0</v>
      </c>
      <c r="CM456" s="10">
        <f>VLOOKUP(A456,'BalanceSheet 15-8-19'!$A$11:$CN$476,91,FALSE)</f>
        <v>0</v>
      </c>
      <c r="CN456" s="10">
        <f>VLOOKUP(A456,'BalanceSheet 15-8-19'!$A$11:$CS$476,92,FALSE)</f>
        <v>0</v>
      </c>
      <c r="CO456" s="10">
        <f>VLOOKUP(A456,'BalanceSheet 15-8-19'!$A$11:$CS$476,93,FALSE)</f>
        <v>0</v>
      </c>
      <c r="CP456" s="10">
        <f>VLOOKUP(A456,'BalanceSheet 15-8-19'!$A$11:$CS$476,94,FALSE)</f>
        <v>0</v>
      </c>
      <c r="CQ456" s="10">
        <f>VLOOKUP(A456,'BalanceSheet 15-8-19'!$A$11:$CS$476,95,FALSE)</f>
        <v>0</v>
      </c>
      <c r="CR456" s="10">
        <f>VLOOKUP(A456,'BalanceSheet 15-8-19'!$A$11:$CS$476,96,FALSE)</f>
        <v>0</v>
      </c>
      <c r="CS456" s="10">
        <f t="shared" si="42"/>
        <v>0</v>
      </c>
      <c r="CU456" s="19">
        <f>CS456-('BalanceSheet 15-8-19'!CS456-'BalanceSheet 15-8-19'!CV456-'BalanceSheet 15-8-19'!CW456)</f>
        <v>0</v>
      </c>
      <c r="CW456" s="132">
        <f t="shared" si="43"/>
        <v>0</v>
      </c>
      <c r="CZ456" s="148">
        <f>HLOOKUP(A456,CJE!$I$5:$TV$2054,2050, FALSE)</f>
        <v>-7060619.022396314</v>
      </c>
      <c r="DB456" s="148">
        <f t="shared" si="40"/>
        <v>7060619.022396314</v>
      </c>
    </row>
    <row r="457" spans="1:108" x14ac:dyDescent="0.2">
      <c r="A457" s="3" t="str">
        <f>'BalanceSheet 15-8-19'!A457</f>
        <v>800-106 - Non-Controlling Interest</v>
      </c>
      <c r="B457" s="10">
        <f>VLOOKUP(A457,'BalanceSheet 15-8-19'!$A$11:$CN$476,2,FALSE)</f>
        <v>0</v>
      </c>
      <c r="C457" s="10">
        <f>VLOOKUP(A457,'BalanceSheet 15-8-19'!$A$11:$CN$476,3,FALSE)</f>
        <v>0</v>
      </c>
      <c r="D457" s="10">
        <f>VLOOKUP(A457,'BalanceSheet 15-8-19'!$A$11:$CN$476,4,FALSE)</f>
        <v>0</v>
      </c>
      <c r="E457" s="10">
        <f>VLOOKUP(A457,'BalanceSheet 15-8-19'!$A$11:$CN$476,5,FALSE)</f>
        <v>0</v>
      </c>
      <c r="F457" s="10">
        <f>VLOOKUP(A457,'BalanceSheet 15-8-19'!$A$11:$CN$476,6,FALSE)</f>
        <v>0</v>
      </c>
      <c r="G457" s="10">
        <f>VLOOKUP(A457,'BalanceSheet 15-8-19'!$A$11:$CN$476,7,FALSE)</f>
        <v>0</v>
      </c>
      <c r="H457" s="10">
        <f>VLOOKUP(A457,'BalanceSheet 15-8-19'!$A$11:$CN$476,8,FALSE)</f>
        <v>0</v>
      </c>
      <c r="I457" s="10">
        <f>VLOOKUP(A457,'BalanceSheet 15-8-19'!$A$11:$CN$476,9,FALSE)</f>
        <v>0</v>
      </c>
      <c r="J457" s="10"/>
      <c r="K457" s="10">
        <f>VLOOKUP(A457,'BalanceSheet 15-8-19'!$A$11:$CN$476,11,FALSE)</f>
        <v>0</v>
      </c>
      <c r="L457" s="10">
        <f>VLOOKUP(A457,'BalanceSheet 15-8-19'!$A$11:$CN$476,12,FALSE)</f>
        <v>0</v>
      </c>
      <c r="M457" s="10">
        <f>VLOOKUP(A457,'BalanceSheet 15-8-19'!$A$11:$CN$476,13,FALSE)</f>
        <v>0</v>
      </c>
      <c r="N457" s="10">
        <f>VLOOKUP(A457,'BalanceSheet 15-8-19'!$A$11:$CN$476,14,FALSE)</f>
        <v>0</v>
      </c>
      <c r="O457" s="10">
        <f>VLOOKUP(A457,'BalanceSheet 15-8-19'!$A$11:$CN$476,15,FALSE)</f>
        <v>0</v>
      </c>
      <c r="P457" s="10">
        <f>VLOOKUP(A457,'BalanceSheet 15-8-19'!$A$11:$CN$476,16,FALSE)</f>
        <v>0</v>
      </c>
      <c r="Q457" s="10">
        <f>VLOOKUP(A457,'BalanceSheet 15-8-19'!$A$11:$CN$476,17,FALSE)</f>
        <v>0</v>
      </c>
      <c r="R457" s="10">
        <f>VLOOKUP(A457,'BalanceSheet 15-8-19'!$A$11:$CN$476,18,FALSE)</f>
        <v>0</v>
      </c>
      <c r="S457" s="10">
        <f>VLOOKUP(A457,'BalanceSheet 15-8-19'!$A$11:$CN$476,19,FALSE)</f>
        <v>0</v>
      </c>
      <c r="T457" s="10">
        <f>VLOOKUP(A457,'BalanceSheet 15-8-19'!$A$11:$CN$476,20,FALSE)</f>
        <v>0</v>
      </c>
      <c r="U457" s="10">
        <f>VLOOKUP(A457,'BalanceSheet 15-8-19'!$A$11:$CN$476,21,FALSE)</f>
        <v>0</v>
      </c>
      <c r="V457" s="10">
        <f>VLOOKUP(A457,'BalanceSheet 15-8-19'!$A$11:$CN$476,22,FALSE)</f>
        <v>0</v>
      </c>
      <c r="W457" s="10">
        <f>VLOOKUP(A457,'BalanceSheet 15-8-19'!$A$11:$CN$476,23,FALSE)</f>
        <v>0</v>
      </c>
      <c r="X457" s="10">
        <f>VLOOKUP(A457,'BalanceSheet 15-8-19'!$A$11:$CN$476,24,FALSE)</f>
        <v>0</v>
      </c>
      <c r="Y457" s="10">
        <f>VLOOKUP(A457,'BalanceSheet 15-8-19'!$A$11:$CN$476,25,FALSE)</f>
        <v>0</v>
      </c>
      <c r="Z457" s="10">
        <f>VLOOKUP(A457,'BalanceSheet 15-8-19'!$A$11:$CN$476,26,FALSE)</f>
        <v>0</v>
      </c>
      <c r="AA457" s="10">
        <f>VLOOKUP(A457,'BalanceSheet 15-8-19'!$A$11:$CN$476,27,FALSE)</f>
        <v>0</v>
      </c>
      <c r="AB457" s="10">
        <f>VLOOKUP(A457,'BalanceSheet 15-8-19'!$A$11:$CN$476,28,FALSE)</f>
        <v>0</v>
      </c>
      <c r="AC457" s="10">
        <f>VLOOKUP(A457,'BalanceSheet 15-8-19'!$A$11:$CN$476,29,FALSE)</f>
        <v>0</v>
      </c>
      <c r="AD457" s="10">
        <f>VLOOKUP(A457,'BalanceSheet 15-8-19'!$A$11:$CN$476,30,FALSE)</f>
        <v>0</v>
      </c>
      <c r="AE457" s="10">
        <f>VLOOKUP(A457,'BalanceSheet 15-8-19'!$A$11:$CN$476,31,FALSE)</f>
        <v>0</v>
      </c>
      <c r="AF457" s="10">
        <f>VLOOKUP(A457,'BalanceSheet 15-8-19'!$A$11:$CN$476,32,FALSE)</f>
        <v>0</v>
      </c>
      <c r="AG457" s="10">
        <f>VLOOKUP(A457,'BalanceSheet 15-8-19'!$A$11:$CN$476,33,FALSE)</f>
        <v>0</v>
      </c>
      <c r="AH457" s="10">
        <f>VLOOKUP(A457,'BalanceSheet 15-8-19'!$A$11:$CN$476,34,FALSE)</f>
        <v>0</v>
      </c>
      <c r="AI457" s="10">
        <f>VLOOKUP(A457,'BalanceSheet 15-8-19'!$A$11:$CN$476,35,FALSE)</f>
        <v>0</v>
      </c>
      <c r="AJ457" s="10">
        <f>VLOOKUP(A457,'BalanceSheet 15-8-19'!$A$11:$CN$476,36,FALSE)</f>
        <v>0</v>
      </c>
      <c r="AK457" s="10">
        <f>VLOOKUP(A457,'BalanceSheet 15-8-19'!$A$11:$CN$476,37,FALSE)</f>
        <v>0</v>
      </c>
      <c r="AL457" s="10">
        <f>VLOOKUP(A457,'BalanceSheet 15-8-19'!$A$11:$CN$476,38,FALSE)</f>
        <v>0</v>
      </c>
      <c r="AM457" s="10">
        <f>VLOOKUP(A457,'BalanceSheet 15-8-19'!$A$11:$CN$476,39,FALSE)</f>
        <v>0</v>
      </c>
      <c r="AN457" s="10">
        <f>VLOOKUP(A457,'BalanceSheet 15-8-19'!$A$11:$CN$476,40,FALSE)</f>
        <v>0</v>
      </c>
      <c r="AO457" s="10">
        <f>VLOOKUP(A457,'BalanceSheet 15-8-19'!$A$11:$CN$476,41,FALSE)</f>
        <v>0</v>
      </c>
      <c r="AP457" s="10">
        <f>VLOOKUP(A457,'BalanceSheet 15-8-19'!$A$11:$CN$476,42,FALSE)</f>
        <v>0</v>
      </c>
      <c r="AQ457" s="10">
        <f>VLOOKUP(A457,'BalanceSheet 15-8-19'!$A$11:$CN$476,43,FALSE)</f>
        <v>0</v>
      </c>
      <c r="AR457" s="10">
        <f>VLOOKUP(A457,'BalanceSheet 15-8-19'!$A$11:$CN$476,44,FALSE)</f>
        <v>0</v>
      </c>
      <c r="AS457" s="10">
        <f>VLOOKUP(A457,'BalanceSheet 15-8-19'!$A$11:$CN$476,45,FALSE)</f>
        <v>0</v>
      </c>
      <c r="AT457" s="10">
        <f>VLOOKUP(A457,'BalanceSheet 15-8-19'!$A$11:$CN$476,46,FALSE)</f>
        <v>0</v>
      </c>
      <c r="AU457" s="10">
        <f>VLOOKUP(A457,'BalanceSheet 15-8-19'!$A$11:$CN$476,47,FALSE)</f>
        <v>0</v>
      </c>
      <c r="AV457" s="10">
        <f>VLOOKUP(A457,'BalanceSheet 15-8-19'!$A$11:$CN$476,48,FALSE)</f>
        <v>0</v>
      </c>
      <c r="AW457" s="10">
        <f>VLOOKUP(A457,'BalanceSheet 15-8-19'!$A$11:$CN$476,49,FALSE)</f>
        <v>0</v>
      </c>
      <c r="AX457" s="10">
        <f>VLOOKUP(A457,'BalanceSheet 15-8-19'!$A$11:$CN$476,50,FALSE)</f>
        <v>0</v>
      </c>
      <c r="AY457" s="10">
        <f>VLOOKUP(A457,'BalanceSheet 15-8-19'!$A$11:$CN$476,51,FALSE)</f>
        <v>0</v>
      </c>
      <c r="AZ457" s="10">
        <f>VLOOKUP(A457,'BalanceSheet 15-8-19'!$A$11:$CN$476,52,FALSE)</f>
        <v>0</v>
      </c>
      <c r="BA457" s="10">
        <f>VLOOKUP(A457,'BalanceSheet 15-8-19'!$A$11:$CN$476,53,FALSE)</f>
        <v>0</v>
      </c>
      <c r="BB457" s="10">
        <f>VLOOKUP(A457,'BalanceSheet 15-8-19'!$A$11:$CN$476,54,FALSE)</f>
        <v>0</v>
      </c>
      <c r="BC457" s="10">
        <f>VLOOKUP(A457,'BalanceSheet 15-8-19'!$A$11:$CN$476,55,FALSE)</f>
        <v>0</v>
      </c>
      <c r="BD457" s="10">
        <f>VLOOKUP(A457,'BalanceSheet 15-8-19'!$A$11:$CN$476,56,FALSE)</f>
        <v>0</v>
      </c>
      <c r="BE457" s="10">
        <f>VLOOKUP(A457,'BalanceSheet 15-8-19'!$A$11:$CN$476,57,FALSE)</f>
        <v>0</v>
      </c>
      <c r="BF457" s="10">
        <f>VLOOKUP(A457,'BalanceSheet 15-8-19'!$A$11:$CN$476,58,FALSE)</f>
        <v>0</v>
      </c>
      <c r="BG457" s="11">
        <f>VLOOKUP(A457,'BalanceSheet 15-8-19'!$A$11:$CN$476,59,FALSE)</f>
        <v>0</v>
      </c>
      <c r="BH457" s="10">
        <f>VLOOKUP(A457,'BalanceSheet 15-8-19'!$A$11:$CN$476,60,FALSE)</f>
        <v>0</v>
      </c>
      <c r="BI457" s="10">
        <f>VLOOKUP(A457,'BalanceSheet 15-8-19'!$A$11:$CN$476,61,FALSE)</f>
        <v>0</v>
      </c>
      <c r="BJ457" s="10">
        <f>VLOOKUP(A457,'BalanceSheet 15-8-19'!$A$11:$CN$476,62,FALSE)</f>
        <v>0</v>
      </c>
      <c r="BK457" s="10"/>
      <c r="BL457" s="10">
        <f>VLOOKUP(A457,'BalanceSheet 15-8-19'!$A$11:$CN$476,64,FALSE)</f>
        <v>0</v>
      </c>
      <c r="BM457" s="10">
        <f>VLOOKUP(A457,'BalanceSheet 15-8-19'!$A$11:$CN$476,65,FALSE)</f>
        <v>0</v>
      </c>
      <c r="BN457" s="10">
        <f>VLOOKUP(A457,'BalanceSheet 15-8-19'!$A$11:$CN$476,66,FALSE)</f>
        <v>0</v>
      </c>
      <c r="BO457" s="10">
        <f>VLOOKUP(A457,'BalanceSheet 15-8-19'!$A$11:$CN$476,67,FALSE)</f>
        <v>0</v>
      </c>
      <c r="BP457" s="10">
        <f>VLOOKUP(A457,'BalanceSheet 15-8-19'!$A$11:$CN$476,68,FALSE)</f>
        <v>0</v>
      </c>
      <c r="BQ457" s="10">
        <f>VLOOKUP(A457,'BalanceSheet 15-8-19'!$A$11:$CN$476,69,FALSE)</f>
        <v>0</v>
      </c>
      <c r="BR457" s="10">
        <f>VLOOKUP(A457,'BalanceSheet 15-8-19'!$A$11:$CN$476,70,FALSE)</f>
        <v>0</v>
      </c>
      <c r="BS457" s="10">
        <f>VLOOKUP(A457,'BalanceSheet 15-8-19'!$A$11:$CN$476,71,FALSE)</f>
        <v>0</v>
      </c>
      <c r="BT457" s="10">
        <f>VLOOKUP(A457,'BalanceSheet 15-8-19'!$A$11:$CN$476,72,FALSE)</f>
        <v>0</v>
      </c>
      <c r="BU457" s="10">
        <f>VLOOKUP(A457,'BalanceSheet 15-8-19'!$A$11:$CN$476,73,FALSE)</f>
        <v>0</v>
      </c>
      <c r="BV457" s="10">
        <f>VLOOKUP(A457,'BalanceSheet 15-8-19'!$A$11:$CN$476,74,FALSE)</f>
        <v>0</v>
      </c>
      <c r="BW457" s="10">
        <f>VLOOKUP(A457,'BalanceSheet 15-8-19'!$A$11:$CN$476,75,FALSE)</f>
        <v>0</v>
      </c>
      <c r="BX457" s="10">
        <f>VLOOKUP(A457,'BalanceSheet 15-8-19'!$A$11:$CN$476,76,FALSE)</f>
        <v>0</v>
      </c>
      <c r="BY457" s="10">
        <f>VLOOKUP(A457,'BalanceSheet 15-8-19'!$A$11:$CN$476,77,FALSE)</f>
        <v>0</v>
      </c>
      <c r="BZ457" s="10">
        <f>VLOOKUP(A457,'BalanceSheet 15-8-19'!$A$11:$CN$476,78,FALSE)</f>
        <v>0</v>
      </c>
      <c r="CA457" s="10">
        <f>VLOOKUP(A457,'BalanceSheet 15-8-19'!$A$11:$CN$476,79,FALSE)</f>
        <v>0</v>
      </c>
      <c r="CB457" s="10">
        <f>VLOOKUP(A457,'BalanceSheet 15-8-19'!$A$11:$CN$476,80,FALSE)</f>
        <v>0</v>
      </c>
      <c r="CC457" s="10">
        <f>VLOOKUP(A457,'BalanceSheet 15-8-19'!$A$11:$CN$476,81,FALSE)</f>
        <v>0</v>
      </c>
      <c r="CD457" s="10">
        <f>VLOOKUP(A457,'BalanceSheet 15-8-19'!$A$11:$CN$476,82,FALSE)</f>
        <v>0</v>
      </c>
      <c r="CE457" s="10">
        <f>VLOOKUP(A457,'BalanceSheet 15-8-19'!$A$11:$CN$476,83,FALSE)</f>
        <v>0</v>
      </c>
      <c r="CF457" s="10">
        <f>VLOOKUP(A457,'BalanceSheet 15-8-19'!$A$11:$CN$476,84,FALSE)</f>
        <v>0</v>
      </c>
      <c r="CG457" s="10">
        <f>VLOOKUP(A457,'BalanceSheet 15-8-19'!$A$11:$CN$476,85,FALSE)</f>
        <v>0</v>
      </c>
      <c r="CH457" s="10">
        <f>VLOOKUP(A457,'BalanceSheet 15-8-19'!$A$11:$CN$476,86,FALSE)</f>
        <v>0</v>
      </c>
      <c r="CI457" s="10">
        <f>VLOOKUP(A457,'BalanceSheet 15-8-19'!$A$11:$CN$476,87,FALSE)</f>
        <v>0</v>
      </c>
      <c r="CJ457" s="10">
        <f>VLOOKUP(A457,'BalanceSheet 15-8-19'!$A$11:$CN$476,88,FALSE)</f>
        <v>0</v>
      </c>
      <c r="CK457" s="10">
        <f>VLOOKUP(A457,'BalanceSheet 15-8-19'!$A$11:$CN$476,89,FALSE)</f>
        <v>0</v>
      </c>
      <c r="CL457" s="10">
        <f>VLOOKUP(A457,'BalanceSheet 15-8-19'!$A$11:$CN$476,90,FALSE)</f>
        <v>0</v>
      </c>
      <c r="CM457" s="10">
        <f>VLOOKUP(A457,'BalanceSheet 15-8-19'!$A$11:$CN$476,91,FALSE)</f>
        <v>0</v>
      </c>
      <c r="CN457" s="10">
        <f>VLOOKUP(A457,'BalanceSheet 15-8-19'!$A$11:$CS$476,92,FALSE)</f>
        <v>0</v>
      </c>
      <c r="CO457" s="10">
        <f>VLOOKUP(A457,'BalanceSheet 15-8-19'!$A$11:$CS$476,93,FALSE)</f>
        <v>0</v>
      </c>
      <c r="CP457" s="10">
        <f>VLOOKUP(A457,'BalanceSheet 15-8-19'!$A$11:$CS$476,94,FALSE)</f>
        <v>0</v>
      </c>
      <c r="CQ457" s="10">
        <f>VLOOKUP(A457,'BalanceSheet 15-8-19'!$A$11:$CS$476,95,FALSE)</f>
        <v>0</v>
      </c>
      <c r="CR457" s="10">
        <f>VLOOKUP(A457,'BalanceSheet 15-8-19'!$A$11:$CS$476,96,FALSE)</f>
        <v>0</v>
      </c>
      <c r="CS457" s="10">
        <f t="shared" si="42"/>
        <v>0</v>
      </c>
      <c r="CU457" s="19">
        <f>CS457-('BalanceSheet 15-8-19'!CS457-'BalanceSheet 15-8-19'!CV457-'BalanceSheet 15-8-19'!CW457)</f>
        <v>0</v>
      </c>
      <c r="CW457" s="132">
        <f t="shared" si="43"/>
        <v>0</v>
      </c>
      <c r="CZ457" s="148">
        <f>HLOOKUP(A457,CJE!$I$5:$TV$2054,2050, FALSE)</f>
        <v>542164.67561714596</v>
      </c>
      <c r="DB457" s="148">
        <f t="shared" si="40"/>
        <v>-542164.67561714596</v>
      </c>
    </row>
    <row r="458" spans="1:108" x14ac:dyDescent="0.2">
      <c r="A458" s="12" t="str">
        <f>'BalanceSheet 15-8-19'!A458</f>
        <v>800-109 - Equity Restructuring</v>
      </c>
      <c r="B458" s="10">
        <f>VLOOKUP(A458,'BalanceSheet 15-8-19'!$A$11:$CN$476,2,FALSE)</f>
        <v>0</v>
      </c>
      <c r="C458" s="10">
        <f>VLOOKUP(A458,'BalanceSheet 15-8-19'!$A$11:$CN$476,3,FALSE)</f>
        <v>0</v>
      </c>
      <c r="D458" s="10">
        <f>VLOOKUP(A458,'BalanceSheet 15-8-19'!$A$11:$CN$476,4,FALSE)</f>
        <v>0</v>
      </c>
      <c r="E458" s="10">
        <f>VLOOKUP(A458,'BalanceSheet 15-8-19'!$A$11:$CN$476,5,FALSE)</f>
        <v>0</v>
      </c>
      <c r="F458" s="10">
        <f>VLOOKUP(A458,'BalanceSheet 15-8-19'!$A$11:$CN$476,6,FALSE)</f>
        <v>0</v>
      </c>
      <c r="G458" s="10">
        <f>VLOOKUP(A458,'BalanceSheet 15-8-19'!$A$11:$CN$476,7,FALSE)</f>
        <v>0</v>
      </c>
      <c r="H458" s="10">
        <f>VLOOKUP(A458,'BalanceSheet 15-8-19'!$A$11:$CN$476,8,FALSE)</f>
        <v>0</v>
      </c>
      <c r="I458" s="10">
        <f>VLOOKUP(A458,'BalanceSheet 15-8-19'!$A$11:$CN$476,9,FALSE)</f>
        <v>0</v>
      </c>
      <c r="J458" s="10"/>
      <c r="K458" s="10">
        <f>VLOOKUP(A458,'BalanceSheet 15-8-19'!$A$11:$CN$476,11,FALSE)</f>
        <v>0</v>
      </c>
      <c r="L458" s="10">
        <f>VLOOKUP(A458,'BalanceSheet 15-8-19'!$A$11:$CN$476,12,FALSE)</f>
        <v>0</v>
      </c>
      <c r="M458" s="10">
        <f>VLOOKUP(A458,'BalanceSheet 15-8-19'!$A$11:$CN$476,13,FALSE)</f>
        <v>0</v>
      </c>
      <c r="N458" s="10">
        <f>VLOOKUP(A458,'BalanceSheet 15-8-19'!$A$11:$CN$476,14,FALSE)</f>
        <v>0</v>
      </c>
      <c r="O458" s="10">
        <f>VLOOKUP(A458,'BalanceSheet 15-8-19'!$A$11:$CN$476,15,FALSE)</f>
        <v>0</v>
      </c>
      <c r="P458" s="10">
        <f>VLOOKUP(A458,'BalanceSheet 15-8-19'!$A$11:$CN$476,16,FALSE)</f>
        <v>0</v>
      </c>
      <c r="Q458" s="10">
        <f>VLOOKUP(A458,'BalanceSheet 15-8-19'!$A$11:$CN$476,17,FALSE)</f>
        <v>0</v>
      </c>
      <c r="R458" s="10">
        <f>VLOOKUP(A458,'BalanceSheet 15-8-19'!$A$11:$CN$476,18,FALSE)</f>
        <v>0</v>
      </c>
      <c r="S458" s="10">
        <f>VLOOKUP(A458,'BalanceSheet 15-8-19'!$A$11:$CN$476,19,FALSE)</f>
        <v>0</v>
      </c>
      <c r="T458" s="10">
        <f>VLOOKUP(A458,'BalanceSheet 15-8-19'!$A$11:$CN$476,20,FALSE)</f>
        <v>0</v>
      </c>
      <c r="U458" s="10">
        <f>VLOOKUP(A458,'BalanceSheet 15-8-19'!$A$11:$CN$476,21,FALSE)</f>
        <v>0</v>
      </c>
      <c r="V458" s="10">
        <f>VLOOKUP(A458,'BalanceSheet 15-8-19'!$A$11:$CN$476,22,FALSE)</f>
        <v>0</v>
      </c>
      <c r="W458" s="10">
        <f>VLOOKUP(A458,'BalanceSheet 15-8-19'!$A$11:$CN$476,23,FALSE)</f>
        <v>0</v>
      </c>
      <c r="X458" s="10">
        <f>VLOOKUP(A458,'BalanceSheet 15-8-19'!$A$11:$CN$476,24,FALSE)</f>
        <v>0</v>
      </c>
      <c r="Y458" s="10">
        <f>VLOOKUP(A458,'BalanceSheet 15-8-19'!$A$11:$CN$476,25,FALSE)</f>
        <v>0</v>
      </c>
      <c r="Z458" s="10">
        <f>VLOOKUP(A458,'BalanceSheet 15-8-19'!$A$11:$CN$476,26,FALSE)</f>
        <v>0</v>
      </c>
      <c r="AA458" s="10">
        <f>VLOOKUP(A458,'BalanceSheet 15-8-19'!$A$11:$CN$476,27,FALSE)</f>
        <v>0</v>
      </c>
      <c r="AB458" s="10">
        <f>VLOOKUP(A458,'BalanceSheet 15-8-19'!$A$11:$CN$476,28,FALSE)</f>
        <v>0</v>
      </c>
      <c r="AC458" s="10">
        <f>VLOOKUP(A458,'BalanceSheet 15-8-19'!$A$11:$CN$476,29,FALSE)</f>
        <v>0</v>
      </c>
      <c r="AD458" s="10">
        <f>VLOOKUP(A458,'BalanceSheet 15-8-19'!$A$11:$CN$476,30,FALSE)</f>
        <v>0</v>
      </c>
      <c r="AE458" s="10">
        <f>VLOOKUP(A458,'BalanceSheet 15-8-19'!$A$11:$CN$476,31,FALSE)</f>
        <v>0</v>
      </c>
      <c r="AF458" s="10">
        <f>VLOOKUP(A458,'BalanceSheet 15-8-19'!$A$11:$CN$476,32,FALSE)</f>
        <v>0</v>
      </c>
      <c r="AG458" s="10">
        <f>VLOOKUP(A458,'BalanceSheet 15-8-19'!$A$11:$CN$476,33,FALSE)</f>
        <v>0</v>
      </c>
      <c r="AH458" s="10">
        <f>VLOOKUP(A458,'BalanceSheet 15-8-19'!$A$11:$CN$476,34,FALSE)</f>
        <v>0</v>
      </c>
      <c r="AI458" s="10">
        <f>VLOOKUP(A458,'BalanceSheet 15-8-19'!$A$11:$CN$476,35,FALSE)</f>
        <v>0</v>
      </c>
      <c r="AJ458" s="10">
        <f>VLOOKUP(A458,'BalanceSheet 15-8-19'!$A$11:$CN$476,36,FALSE)</f>
        <v>0</v>
      </c>
      <c r="AK458" s="10">
        <f>VLOOKUP(A458,'BalanceSheet 15-8-19'!$A$11:$CN$476,37,FALSE)</f>
        <v>0</v>
      </c>
      <c r="AL458" s="10">
        <f>VLOOKUP(A458,'BalanceSheet 15-8-19'!$A$11:$CN$476,38,FALSE)</f>
        <v>0</v>
      </c>
      <c r="AM458" s="10">
        <f>VLOOKUP(A458,'BalanceSheet 15-8-19'!$A$11:$CN$476,39,FALSE)</f>
        <v>0</v>
      </c>
      <c r="AN458" s="10">
        <f>VLOOKUP(A458,'BalanceSheet 15-8-19'!$A$11:$CN$476,40,FALSE)</f>
        <v>0</v>
      </c>
      <c r="AO458" s="10">
        <f>VLOOKUP(A458,'BalanceSheet 15-8-19'!$A$11:$CN$476,41,FALSE)</f>
        <v>0</v>
      </c>
      <c r="AP458" s="10">
        <f>VLOOKUP(A458,'BalanceSheet 15-8-19'!$A$11:$CN$476,42,FALSE)</f>
        <v>0</v>
      </c>
      <c r="AQ458" s="10">
        <f>VLOOKUP(A458,'BalanceSheet 15-8-19'!$A$11:$CN$476,43,FALSE)</f>
        <v>0</v>
      </c>
      <c r="AR458" s="10">
        <f>VLOOKUP(A458,'BalanceSheet 15-8-19'!$A$11:$CN$476,44,FALSE)</f>
        <v>0</v>
      </c>
      <c r="AS458" s="10">
        <f>VLOOKUP(A458,'BalanceSheet 15-8-19'!$A$11:$CN$476,45,FALSE)</f>
        <v>0</v>
      </c>
      <c r="AT458" s="10">
        <f>VLOOKUP(A458,'BalanceSheet 15-8-19'!$A$11:$CN$476,46,FALSE)</f>
        <v>0</v>
      </c>
      <c r="AU458" s="10">
        <f>VLOOKUP(A458,'BalanceSheet 15-8-19'!$A$11:$CN$476,47,FALSE)</f>
        <v>0</v>
      </c>
      <c r="AV458" s="10">
        <f>VLOOKUP(A458,'BalanceSheet 15-8-19'!$A$11:$CN$476,48,FALSE)</f>
        <v>0</v>
      </c>
      <c r="AW458" s="10">
        <f>VLOOKUP(A458,'BalanceSheet 15-8-19'!$A$11:$CN$476,49,FALSE)</f>
        <v>0</v>
      </c>
      <c r="AX458" s="10">
        <f>VLOOKUP(A458,'BalanceSheet 15-8-19'!$A$11:$CN$476,50,FALSE)</f>
        <v>0</v>
      </c>
      <c r="AY458" s="10">
        <f>VLOOKUP(A458,'BalanceSheet 15-8-19'!$A$11:$CN$476,51,FALSE)</f>
        <v>0</v>
      </c>
      <c r="AZ458" s="10">
        <f>VLOOKUP(A458,'BalanceSheet 15-8-19'!$A$11:$CN$476,52,FALSE)</f>
        <v>0</v>
      </c>
      <c r="BA458" s="10">
        <f>VLOOKUP(A458,'BalanceSheet 15-8-19'!$A$11:$CN$476,53,FALSE)</f>
        <v>0</v>
      </c>
      <c r="BB458" s="10">
        <f>VLOOKUP(A458,'BalanceSheet 15-8-19'!$A$11:$CN$476,54,FALSE)</f>
        <v>0</v>
      </c>
      <c r="BC458" s="10">
        <f>VLOOKUP(A458,'BalanceSheet 15-8-19'!$A$11:$CN$476,55,FALSE)</f>
        <v>0</v>
      </c>
      <c r="BD458" s="10">
        <f>VLOOKUP(A458,'BalanceSheet 15-8-19'!$A$11:$CN$476,56,FALSE)</f>
        <v>0</v>
      </c>
      <c r="BE458" s="10">
        <f>VLOOKUP(A458,'BalanceSheet 15-8-19'!$A$11:$CN$476,57,FALSE)</f>
        <v>0</v>
      </c>
      <c r="BF458" s="10">
        <f>VLOOKUP(A458,'BalanceSheet 15-8-19'!$A$11:$CN$476,58,FALSE)</f>
        <v>0</v>
      </c>
      <c r="BG458" s="11">
        <f>VLOOKUP(A458,'BalanceSheet 15-8-19'!$A$11:$CN$476,59,FALSE)</f>
        <v>0</v>
      </c>
      <c r="BH458" s="10">
        <f>VLOOKUP(A458,'BalanceSheet 15-8-19'!$A$11:$CN$476,60,FALSE)</f>
        <v>0</v>
      </c>
      <c r="BI458" s="10">
        <f>VLOOKUP(A458,'BalanceSheet 15-8-19'!$A$11:$CN$476,61,FALSE)</f>
        <v>0</v>
      </c>
      <c r="BJ458" s="10">
        <f>VLOOKUP(A458,'BalanceSheet 15-8-19'!$A$11:$CN$476,62,FALSE)</f>
        <v>0</v>
      </c>
      <c r="BK458" s="10"/>
      <c r="BL458" s="10">
        <f>VLOOKUP(A458,'BalanceSheet 15-8-19'!$A$11:$CN$476,64,FALSE)</f>
        <v>0</v>
      </c>
      <c r="BM458" s="10">
        <f>VLOOKUP(A458,'BalanceSheet 15-8-19'!$A$11:$CN$476,65,FALSE)</f>
        <v>0</v>
      </c>
      <c r="BN458" s="10">
        <f>VLOOKUP(A458,'BalanceSheet 15-8-19'!$A$11:$CN$476,66,FALSE)</f>
        <v>0</v>
      </c>
      <c r="BO458" s="10">
        <f>VLOOKUP(A458,'BalanceSheet 15-8-19'!$A$11:$CN$476,67,FALSE)</f>
        <v>0</v>
      </c>
      <c r="BP458" s="10">
        <f>VLOOKUP(A458,'BalanceSheet 15-8-19'!$A$11:$CN$476,68,FALSE)</f>
        <v>0</v>
      </c>
      <c r="BQ458" s="10">
        <f>VLOOKUP(A458,'BalanceSheet 15-8-19'!$A$11:$CN$476,69,FALSE)</f>
        <v>0</v>
      </c>
      <c r="BR458" s="10">
        <f>VLOOKUP(A458,'BalanceSheet 15-8-19'!$A$11:$CN$476,70,FALSE)</f>
        <v>0</v>
      </c>
      <c r="BS458" s="10">
        <f>VLOOKUP(A458,'BalanceSheet 15-8-19'!$A$11:$CN$476,71,FALSE)</f>
        <v>0</v>
      </c>
      <c r="BT458" s="10">
        <f>VLOOKUP(A458,'BalanceSheet 15-8-19'!$A$11:$CN$476,72,FALSE)</f>
        <v>0</v>
      </c>
      <c r="BU458" s="10">
        <f>VLOOKUP(A458,'BalanceSheet 15-8-19'!$A$11:$CN$476,73,FALSE)</f>
        <v>0</v>
      </c>
      <c r="BV458" s="10">
        <f>VLOOKUP(A458,'BalanceSheet 15-8-19'!$A$11:$CN$476,74,FALSE)</f>
        <v>0</v>
      </c>
      <c r="BW458" s="10">
        <f>VLOOKUP(A458,'BalanceSheet 15-8-19'!$A$11:$CN$476,75,FALSE)</f>
        <v>0</v>
      </c>
      <c r="BX458" s="10">
        <f>VLOOKUP(A458,'BalanceSheet 15-8-19'!$A$11:$CN$476,76,FALSE)</f>
        <v>0</v>
      </c>
      <c r="BY458" s="10">
        <f>VLOOKUP(A458,'BalanceSheet 15-8-19'!$A$11:$CN$476,77,FALSE)</f>
        <v>0</v>
      </c>
      <c r="BZ458" s="10">
        <f>VLOOKUP(A458,'BalanceSheet 15-8-19'!$A$11:$CN$476,78,FALSE)</f>
        <v>0</v>
      </c>
      <c r="CA458" s="10">
        <f>VLOOKUP(A458,'BalanceSheet 15-8-19'!$A$11:$CN$476,79,FALSE)</f>
        <v>0</v>
      </c>
      <c r="CB458" s="10">
        <f>VLOOKUP(A458,'BalanceSheet 15-8-19'!$A$11:$CN$476,80,FALSE)</f>
        <v>0</v>
      </c>
      <c r="CC458" s="10">
        <f>VLOOKUP(A458,'BalanceSheet 15-8-19'!$A$11:$CN$476,81,FALSE)</f>
        <v>0</v>
      </c>
      <c r="CD458" s="10">
        <f>VLOOKUP(A458,'BalanceSheet 15-8-19'!$A$11:$CN$476,82,FALSE)</f>
        <v>0</v>
      </c>
      <c r="CE458" s="10">
        <f>VLOOKUP(A458,'BalanceSheet 15-8-19'!$A$11:$CN$476,83,FALSE)</f>
        <v>0</v>
      </c>
      <c r="CF458" s="10">
        <f>VLOOKUP(A458,'BalanceSheet 15-8-19'!$A$11:$CN$476,84,FALSE)</f>
        <v>0</v>
      </c>
      <c r="CG458" s="10">
        <f>VLOOKUP(A458,'BalanceSheet 15-8-19'!$A$11:$CN$476,85,FALSE)</f>
        <v>0</v>
      </c>
      <c r="CH458" s="10">
        <f>VLOOKUP(A458,'BalanceSheet 15-8-19'!$A$11:$CN$476,86,FALSE)</f>
        <v>0</v>
      </c>
      <c r="CI458" s="10">
        <f>VLOOKUP(A458,'BalanceSheet 15-8-19'!$A$11:$CN$476,87,FALSE)</f>
        <v>0</v>
      </c>
      <c r="CJ458" s="10">
        <f>VLOOKUP(A458,'BalanceSheet 15-8-19'!$A$11:$CN$476,88,FALSE)</f>
        <v>0</v>
      </c>
      <c r="CK458" s="10">
        <f>VLOOKUP(A458,'BalanceSheet 15-8-19'!$A$11:$CN$476,89,FALSE)</f>
        <v>0</v>
      </c>
      <c r="CL458" s="10">
        <f>VLOOKUP(A458,'BalanceSheet 15-8-19'!$A$11:$CN$476,90,FALSE)</f>
        <v>0</v>
      </c>
      <c r="CM458" s="10">
        <f>VLOOKUP(A458,'BalanceSheet 15-8-19'!$A$11:$CN$476,91,FALSE)</f>
        <v>0</v>
      </c>
      <c r="CN458" s="10">
        <f>VLOOKUP(A458,'BalanceSheet 15-8-19'!$A$11:$CS$476,92,FALSE)</f>
        <v>0</v>
      </c>
      <c r="CO458" s="10">
        <f>VLOOKUP(A458,'BalanceSheet 15-8-19'!$A$11:$CS$476,93,FALSE)</f>
        <v>0</v>
      </c>
      <c r="CP458" s="10">
        <f>VLOOKUP(A458,'BalanceSheet 15-8-19'!$A$11:$CS$476,94,FALSE)</f>
        <v>0</v>
      </c>
      <c r="CQ458" s="10">
        <f>VLOOKUP(A458,'BalanceSheet 15-8-19'!$A$11:$CS$476,95,FALSE)</f>
        <v>0</v>
      </c>
      <c r="CR458" s="10">
        <f>VLOOKUP(A458,'BalanceSheet 15-8-19'!$A$11:$CS$476,96,FALSE)</f>
        <v>0</v>
      </c>
      <c r="CS458" s="10">
        <f t="shared" si="42"/>
        <v>0</v>
      </c>
      <c r="CU458" s="19">
        <f>CS458-('BalanceSheet 15-8-19'!CS458-'BalanceSheet 15-8-19'!CV458-'BalanceSheet 15-8-19'!CW458)</f>
        <v>0</v>
      </c>
      <c r="CW458" s="132">
        <f t="shared" si="43"/>
        <v>0</v>
      </c>
      <c r="CZ458" s="148">
        <f>HLOOKUP(A458,CJE!$I$5:$TV$2054,2050, FALSE)</f>
        <v>0</v>
      </c>
      <c r="DB458" s="148">
        <f t="shared" ref="DB458:DB463" si="54">SUM(B458:BQ458)-CZ458</f>
        <v>0</v>
      </c>
    </row>
    <row r="459" spans="1:108" x14ac:dyDescent="0.2">
      <c r="A459" s="12" t="str">
        <f>'BalanceSheet 15-8-19'!A459</f>
        <v>Cumulative Translation Adjustment-Elimination</v>
      </c>
      <c r="B459" s="23">
        <f>VLOOKUP(A459,'BalanceSheet 15-8-19'!$A$11:$CN$476,2,FALSE)</f>
        <v>0</v>
      </c>
      <c r="C459" s="23">
        <f>VLOOKUP(A459,'BalanceSheet 15-8-19'!$A$11:$CN$476,3,FALSE)</f>
        <v>0</v>
      </c>
      <c r="D459" s="23">
        <f>VLOOKUP(A459,'BalanceSheet 15-8-19'!$A$11:$CN$476,4,FALSE)</f>
        <v>0</v>
      </c>
      <c r="E459" s="23">
        <f>VLOOKUP(A459,'BalanceSheet 15-8-19'!$A$11:$CN$476,5,FALSE)</f>
        <v>0</v>
      </c>
      <c r="F459" s="23">
        <f>VLOOKUP(A459,'BalanceSheet 15-8-19'!$A$11:$CN$476,6,FALSE)</f>
        <v>0</v>
      </c>
      <c r="G459" s="23">
        <f>VLOOKUP(A459,'BalanceSheet 15-8-19'!$A$11:$CN$476,7,FALSE)</f>
        <v>0</v>
      </c>
      <c r="H459" s="23">
        <f>VLOOKUP(A459,'BalanceSheet 15-8-19'!$A$11:$CN$476,8,FALSE)</f>
        <v>0</v>
      </c>
      <c r="I459" s="23">
        <f>VLOOKUP(A459,'BalanceSheet 15-8-19'!$A$11:$CN$476,9,FALSE)</f>
        <v>0</v>
      </c>
      <c r="J459" s="23"/>
      <c r="K459" s="23">
        <f>VLOOKUP(A459,'BalanceSheet 15-8-19'!$A$11:$CN$476,11,FALSE)</f>
        <v>0</v>
      </c>
      <c r="L459" s="23">
        <f>VLOOKUP(A459,'BalanceSheet 15-8-19'!$A$11:$CN$476,12,FALSE)</f>
        <v>0</v>
      </c>
      <c r="M459" s="23">
        <f>VLOOKUP(A459,'BalanceSheet 15-8-19'!$A$11:$CN$476,13,FALSE)</f>
        <v>0</v>
      </c>
      <c r="N459" s="23">
        <f>VLOOKUP(A459,'BalanceSheet 15-8-19'!$A$11:$CN$476,14,FALSE)</f>
        <v>0</v>
      </c>
      <c r="O459" s="23">
        <f>VLOOKUP(A459,'BalanceSheet 15-8-19'!$A$11:$CN$476,15,FALSE)</f>
        <v>0</v>
      </c>
      <c r="P459" s="23">
        <f>VLOOKUP(A459,'BalanceSheet 15-8-19'!$A$11:$CN$476,16,FALSE)</f>
        <v>0</v>
      </c>
      <c r="Q459" s="23">
        <f>VLOOKUP(A459,'BalanceSheet 15-8-19'!$A$11:$CN$476,17,FALSE)</f>
        <v>0</v>
      </c>
      <c r="R459" s="23">
        <f>VLOOKUP(A459,'BalanceSheet 15-8-19'!$A$11:$CN$476,18,FALSE)</f>
        <v>0</v>
      </c>
      <c r="S459" s="23">
        <f>VLOOKUP(A459,'BalanceSheet 15-8-19'!$A$11:$CN$476,19,FALSE)</f>
        <v>0</v>
      </c>
      <c r="T459" s="23">
        <f>VLOOKUP(A459,'BalanceSheet 15-8-19'!$A$11:$CN$476,20,FALSE)</f>
        <v>0</v>
      </c>
      <c r="U459" s="23">
        <f>VLOOKUP(A459,'BalanceSheet 15-8-19'!$A$11:$CN$476,21,FALSE)</f>
        <v>0</v>
      </c>
      <c r="V459" s="23">
        <f>VLOOKUP(A459,'BalanceSheet 15-8-19'!$A$11:$CN$476,22,FALSE)</f>
        <v>0</v>
      </c>
      <c r="W459" s="23">
        <f>VLOOKUP(A459,'BalanceSheet 15-8-19'!$A$11:$CN$476,23,FALSE)</f>
        <v>0</v>
      </c>
      <c r="X459" s="23">
        <f>VLOOKUP(A459,'BalanceSheet 15-8-19'!$A$11:$CN$476,24,FALSE)</f>
        <v>0</v>
      </c>
      <c r="Y459" s="23">
        <f>VLOOKUP(A459,'BalanceSheet 15-8-19'!$A$11:$CN$476,25,FALSE)</f>
        <v>0</v>
      </c>
      <c r="Z459" s="23">
        <f>VLOOKUP(A459,'BalanceSheet 15-8-19'!$A$11:$CN$476,26,FALSE)</f>
        <v>0</v>
      </c>
      <c r="AA459" s="23">
        <f>VLOOKUP(A459,'BalanceSheet 15-8-19'!$A$11:$CN$476,27,FALSE)</f>
        <v>0</v>
      </c>
      <c r="AB459" s="23">
        <f>VLOOKUP(A459,'BalanceSheet 15-8-19'!$A$11:$CN$476,28,FALSE)</f>
        <v>0</v>
      </c>
      <c r="AC459" s="23">
        <f>VLOOKUP(A459,'BalanceSheet 15-8-19'!$A$11:$CN$476,29,FALSE)</f>
        <v>0</v>
      </c>
      <c r="AD459" s="23">
        <f>VLOOKUP(A459,'BalanceSheet 15-8-19'!$A$11:$CN$476,30,FALSE)</f>
        <v>0</v>
      </c>
      <c r="AE459" s="23">
        <f>VLOOKUP(A459,'BalanceSheet 15-8-19'!$A$11:$CN$476,31,FALSE)</f>
        <v>0</v>
      </c>
      <c r="AF459" s="23">
        <f>VLOOKUP(A459,'BalanceSheet 15-8-19'!$A$11:$CN$476,32,FALSE)</f>
        <v>0</v>
      </c>
      <c r="AG459" s="23">
        <f>VLOOKUP(A459,'BalanceSheet 15-8-19'!$A$11:$CN$476,33,FALSE)</f>
        <v>0</v>
      </c>
      <c r="AH459" s="23">
        <f>VLOOKUP(A459,'BalanceSheet 15-8-19'!$A$11:$CN$476,34,FALSE)</f>
        <v>0</v>
      </c>
      <c r="AI459" s="23">
        <f>VLOOKUP(A459,'BalanceSheet 15-8-19'!$A$11:$CN$476,35,FALSE)</f>
        <v>0</v>
      </c>
      <c r="AJ459" s="23">
        <f>VLOOKUP(A459,'BalanceSheet 15-8-19'!$A$11:$CN$476,36,FALSE)</f>
        <v>0</v>
      </c>
      <c r="AK459" s="23">
        <f>VLOOKUP(A459,'BalanceSheet 15-8-19'!$A$11:$CN$476,37,FALSE)</f>
        <v>0</v>
      </c>
      <c r="AL459" s="23">
        <f>VLOOKUP(A459,'BalanceSheet 15-8-19'!$A$11:$CN$476,38,FALSE)</f>
        <v>0</v>
      </c>
      <c r="AM459" s="23">
        <f>VLOOKUP(A459,'BalanceSheet 15-8-19'!$A$11:$CN$476,39,FALSE)</f>
        <v>0</v>
      </c>
      <c r="AN459" s="23">
        <f>VLOOKUP(A459,'BalanceSheet 15-8-19'!$A$11:$CN$476,40,FALSE)</f>
        <v>0</v>
      </c>
      <c r="AO459" s="23">
        <f>VLOOKUP(A459,'BalanceSheet 15-8-19'!$A$11:$CN$476,41,FALSE)</f>
        <v>0</v>
      </c>
      <c r="AP459" s="23">
        <f>VLOOKUP(A459,'BalanceSheet 15-8-19'!$A$11:$CN$476,42,FALSE)</f>
        <v>0</v>
      </c>
      <c r="AQ459" s="23">
        <f>VLOOKUP(A459,'BalanceSheet 15-8-19'!$A$11:$CN$476,43,FALSE)</f>
        <v>0</v>
      </c>
      <c r="AR459" s="23">
        <f>VLOOKUP(A459,'BalanceSheet 15-8-19'!$A$11:$CN$476,44,FALSE)</f>
        <v>0</v>
      </c>
      <c r="AS459" s="23">
        <f>VLOOKUP(A459,'BalanceSheet 15-8-19'!$A$11:$CN$476,45,FALSE)</f>
        <v>0</v>
      </c>
      <c r="AT459" s="23">
        <f>VLOOKUP(A459,'BalanceSheet 15-8-19'!$A$11:$CN$476,46,FALSE)</f>
        <v>0</v>
      </c>
      <c r="AU459" s="23">
        <f>VLOOKUP(A459,'BalanceSheet 15-8-19'!$A$11:$CN$476,47,FALSE)</f>
        <v>0</v>
      </c>
      <c r="AV459" s="23">
        <f>VLOOKUP(A459,'BalanceSheet 15-8-19'!$A$11:$CN$476,48,FALSE)</f>
        <v>0</v>
      </c>
      <c r="AW459" s="23">
        <f>VLOOKUP(A459,'BalanceSheet 15-8-19'!$A$11:$CN$476,49,FALSE)</f>
        <v>0</v>
      </c>
      <c r="AX459" s="23">
        <f>VLOOKUP(A459,'BalanceSheet 15-8-19'!$A$11:$CN$476,50,FALSE)</f>
        <v>0</v>
      </c>
      <c r="AY459" s="23">
        <f>VLOOKUP(A459,'BalanceSheet 15-8-19'!$A$11:$CN$476,51,FALSE)</f>
        <v>0</v>
      </c>
      <c r="AZ459" s="23">
        <f>VLOOKUP(A459,'BalanceSheet 15-8-19'!$A$11:$CN$476,52,FALSE)</f>
        <v>0</v>
      </c>
      <c r="BA459" s="23">
        <f>VLOOKUP(A459,'BalanceSheet 15-8-19'!$A$11:$CN$476,53,FALSE)</f>
        <v>0</v>
      </c>
      <c r="BB459" s="23">
        <f>VLOOKUP(A459,'BalanceSheet 15-8-19'!$A$11:$CN$476,54,FALSE)</f>
        <v>0</v>
      </c>
      <c r="BC459" s="23">
        <f>VLOOKUP(A459,'BalanceSheet 15-8-19'!$A$11:$CN$476,55,FALSE)</f>
        <v>0</v>
      </c>
      <c r="BD459" s="23">
        <f>VLOOKUP(A459,'BalanceSheet 15-8-19'!$A$11:$CN$476,56,FALSE)</f>
        <v>0</v>
      </c>
      <c r="BE459" s="23">
        <f>VLOOKUP(A459,'BalanceSheet 15-8-19'!$A$11:$CN$476,57,FALSE)</f>
        <v>0</v>
      </c>
      <c r="BF459" s="23">
        <f>VLOOKUP(A459,'BalanceSheet 15-8-19'!$A$11:$CN$476,58,FALSE)</f>
        <v>0</v>
      </c>
      <c r="BG459" s="104">
        <f>VLOOKUP(A459,'BalanceSheet 15-8-19'!$A$11:$CN$476,59,FALSE)</f>
        <v>0</v>
      </c>
      <c r="BH459" s="23">
        <f>VLOOKUP(A459,'BalanceSheet 15-8-19'!$A$11:$CN$476,60,FALSE)</f>
        <v>0</v>
      </c>
      <c r="BI459" s="23">
        <f>VLOOKUP(A459,'BalanceSheet 15-8-19'!$A$11:$CN$476,61,FALSE)</f>
        <v>0</v>
      </c>
      <c r="BJ459" s="23">
        <f>VLOOKUP(A459,'BalanceSheet 15-8-19'!$A$11:$CN$476,62,FALSE)</f>
        <v>0</v>
      </c>
      <c r="BK459" s="23"/>
      <c r="BL459" s="23">
        <f>VLOOKUP(A459,'BalanceSheet 15-8-19'!$A$11:$CN$476,64,FALSE)</f>
        <v>0</v>
      </c>
      <c r="BM459" s="23">
        <f>VLOOKUP(A459,'BalanceSheet 15-8-19'!$A$11:$CN$476,65,FALSE)</f>
        <v>0</v>
      </c>
      <c r="BN459" s="23">
        <f>VLOOKUP(A459,'BalanceSheet 15-8-19'!$A$11:$CN$476,66,FALSE)</f>
        <v>0</v>
      </c>
      <c r="BO459" s="23">
        <f>VLOOKUP(A459,'BalanceSheet 15-8-19'!$A$11:$CN$476,67,FALSE)</f>
        <v>0</v>
      </c>
      <c r="BP459" s="23">
        <f>VLOOKUP(A459,'BalanceSheet 15-8-19'!$A$11:$CN$476,68,FALSE)</f>
        <v>0</v>
      </c>
      <c r="BQ459" s="23">
        <f>VLOOKUP(A459,'BalanceSheet 15-8-19'!$A$11:$CN$476,69,FALSE)</f>
        <v>0</v>
      </c>
      <c r="BR459" s="23">
        <f>VLOOKUP(A459,'BalanceSheet 15-8-19'!$A$11:$CN$476,70,FALSE)</f>
        <v>0</v>
      </c>
      <c r="BS459" s="23">
        <f>VLOOKUP(A459,'BalanceSheet 15-8-19'!$A$11:$CN$476,71,FALSE)</f>
        <v>0</v>
      </c>
      <c r="BT459" s="23">
        <f>VLOOKUP(A459,'BalanceSheet 15-8-19'!$A$11:$CN$476,72,FALSE)</f>
        <v>0</v>
      </c>
      <c r="BU459" s="23">
        <f>VLOOKUP(A459,'BalanceSheet 15-8-19'!$A$11:$CN$476,73,FALSE)</f>
        <v>0</v>
      </c>
      <c r="BV459" s="23">
        <f>VLOOKUP(A459,'BalanceSheet 15-8-19'!$A$11:$CN$476,74,FALSE)</f>
        <v>0</v>
      </c>
      <c r="BW459" s="23">
        <f>VLOOKUP(A459,'BalanceSheet 15-8-19'!$A$11:$CN$476,75,FALSE)</f>
        <v>0</v>
      </c>
      <c r="BX459" s="23">
        <f>VLOOKUP(A459,'BalanceSheet 15-8-19'!$A$11:$CN$476,76,FALSE)</f>
        <v>0</v>
      </c>
      <c r="BY459" s="23">
        <f>VLOOKUP(A459,'BalanceSheet 15-8-19'!$A$11:$CN$476,77,FALSE)</f>
        <v>0</v>
      </c>
      <c r="BZ459" s="23">
        <f>VLOOKUP(A459,'BalanceSheet 15-8-19'!$A$11:$CN$476,78,FALSE)</f>
        <v>0</v>
      </c>
      <c r="CA459" s="23">
        <f>VLOOKUP(A459,'BalanceSheet 15-8-19'!$A$11:$CN$476,79,FALSE)</f>
        <v>0</v>
      </c>
      <c r="CB459" s="23">
        <f>VLOOKUP(A459,'BalanceSheet 15-8-19'!$A$11:$CN$476,80,FALSE)</f>
        <v>0</v>
      </c>
      <c r="CC459" s="23">
        <f>VLOOKUP(A459,'BalanceSheet 15-8-19'!$A$11:$CN$476,81,FALSE)</f>
        <v>0</v>
      </c>
      <c r="CD459" s="23">
        <f>VLOOKUP(A459,'BalanceSheet 15-8-19'!$A$11:$CN$476,82,FALSE)</f>
        <v>0</v>
      </c>
      <c r="CE459" s="23">
        <f>VLOOKUP(A459,'BalanceSheet 15-8-19'!$A$11:$CN$476,83,FALSE)</f>
        <v>0</v>
      </c>
      <c r="CF459" s="23">
        <f>VLOOKUP(A459,'BalanceSheet 15-8-19'!$A$11:$CN$476,84,FALSE)</f>
        <v>0</v>
      </c>
      <c r="CG459" s="23">
        <f>VLOOKUP(A459,'BalanceSheet 15-8-19'!$A$11:$CN$476,85,FALSE)</f>
        <v>0</v>
      </c>
      <c r="CH459" s="23">
        <f>VLOOKUP(A459,'BalanceSheet 15-8-19'!$A$11:$CN$476,86,FALSE)</f>
        <v>0</v>
      </c>
      <c r="CI459" s="23">
        <f>VLOOKUP(A459,'BalanceSheet 15-8-19'!$A$11:$CN$476,87,FALSE)</f>
        <v>0</v>
      </c>
      <c r="CJ459" s="23">
        <f>VLOOKUP(A459,'BalanceSheet 15-8-19'!$A$11:$CN$476,88,FALSE)</f>
        <v>0</v>
      </c>
      <c r="CK459" s="23">
        <f>VLOOKUP(A459,'BalanceSheet 15-8-19'!$A$11:$CN$476,89,FALSE)</f>
        <v>0</v>
      </c>
      <c r="CL459" s="23">
        <f>VLOOKUP(A459,'BalanceSheet 15-8-19'!$A$11:$CN$476,90,FALSE)</f>
        <v>0</v>
      </c>
      <c r="CM459" s="23">
        <f>VLOOKUP(A459,'BalanceSheet 15-8-19'!$A$11:$CN$476,91,FALSE)</f>
        <v>0</v>
      </c>
      <c r="CN459" s="23">
        <f>VLOOKUP(A459,'BalanceSheet 15-8-19'!$A$11:$CS$476,92,FALSE)</f>
        <v>0</v>
      </c>
      <c r="CO459" s="23">
        <f>VLOOKUP(A459,'BalanceSheet 15-8-19'!$A$11:$CS$476,93,FALSE)</f>
        <v>0</v>
      </c>
      <c r="CP459" s="23">
        <f>VLOOKUP(A459,'BalanceSheet 15-8-19'!$A$11:$CS$476,94,FALSE)</f>
        <v>0</v>
      </c>
      <c r="CQ459" s="23">
        <f>VLOOKUP(A459,'BalanceSheet 15-8-19'!$A$11:$CS$476,95,FALSE)</f>
        <v>0</v>
      </c>
      <c r="CR459" s="23">
        <f>VLOOKUP(A459,'BalanceSheet 15-8-19'!$A$11:$CS$476,96,FALSE)</f>
        <v>0</v>
      </c>
      <c r="CS459" s="23">
        <f t="shared" si="42"/>
        <v>0</v>
      </c>
      <c r="CU459" s="19">
        <f>CS459-('BalanceSheet 15-8-19'!CS459-'BalanceSheet 15-8-19'!CV459-'BalanceSheet 15-8-19'!CW459)</f>
        <v>0</v>
      </c>
      <c r="CW459" s="132">
        <f t="shared" si="43"/>
        <v>0</v>
      </c>
      <c r="CZ459" s="148">
        <f>HLOOKUP(A459,CJE!$I$5:$TV$2054,2050, FALSE)</f>
        <v>0</v>
      </c>
      <c r="DB459" s="200">
        <f>SUM(B459:BQ459)-CZ459</f>
        <v>0</v>
      </c>
    </row>
    <row r="460" spans="1:108" x14ac:dyDescent="0.2">
      <c r="A460" s="4" t="str">
        <f>'BalanceSheet 15-8-19'!A460</f>
        <v>Total - Capital and Reserves</v>
      </c>
      <c r="B460" s="3">
        <f>VLOOKUP(A460,'BalanceSheet 15-8-19'!$A$11:$CN$476,2,FALSE)</f>
        <v>250000</v>
      </c>
      <c r="C460" s="3">
        <f>VLOOKUP(A460,'BalanceSheet 15-8-19'!$A$11:$CN$476,3,FALSE)</f>
        <v>0</v>
      </c>
      <c r="D460" s="3">
        <f>VLOOKUP(A460,'BalanceSheet 15-8-19'!$A$11:$CN$476,4,FALSE)</f>
        <v>1465000</v>
      </c>
      <c r="E460" s="3">
        <f>VLOOKUP(A460,'BalanceSheet 15-8-19'!$A$11:$CN$476,5,FALSE)</f>
        <v>1760000</v>
      </c>
      <c r="F460" s="3">
        <f>VLOOKUP(A460,'BalanceSheet 15-8-19'!$A$11:$CN$476,6,FALSE)</f>
        <v>1473544.1579964501</v>
      </c>
      <c r="G460" s="3">
        <f>VLOOKUP(A460,'BalanceSheet 15-8-19'!$A$11:$CN$476,7,FALSE)</f>
        <v>1473544.1579964501</v>
      </c>
      <c r="H460" s="3">
        <f>VLOOKUP(A460,'BalanceSheet 15-8-19'!$A$11:$CN$476,8,FALSE)</f>
        <v>1473544.1579964501</v>
      </c>
      <c r="I460" s="3">
        <f>VLOOKUP(A460,'BalanceSheet 15-8-19'!$A$11:$CN$476,9,FALSE)</f>
        <v>1473544.1579964501</v>
      </c>
      <c r="J460" s="3"/>
      <c r="K460" s="3">
        <f>VLOOKUP(A460,'BalanceSheet 15-8-19'!$A$11:$CN$476,11,FALSE)</f>
        <v>1473544.1579964501</v>
      </c>
      <c r="L460" s="3">
        <f>VLOOKUP(A460,'BalanceSheet 15-8-19'!$A$11:$CN$476,12,FALSE)</f>
        <v>1473544.1579964501</v>
      </c>
      <c r="M460" s="3">
        <f>VLOOKUP(A460,'BalanceSheet 15-8-19'!$A$11:$CN$476,13,FALSE)</f>
        <v>1473544.1579964501</v>
      </c>
      <c r="N460" s="3">
        <f>VLOOKUP(A460,'BalanceSheet 15-8-19'!$A$11:$CN$476,14,FALSE)</f>
        <v>1473544.1579964501</v>
      </c>
      <c r="O460" s="3">
        <f>VLOOKUP(A460,'BalanceSheet 15-8-19'!$A$11:$CN$476,15,FALSE)</f>
        <v>1473544.1579964501</v>
      </c>
      <c r="P460" s="3">
        <f>VLOOKUP(A460,'BalanceSheet 15-8-19'!$A$11:$CN$476,16,FALSE)</f>
        <v>1473544.1579964501</v>
      </c>
      <c r="Q460" s="3">
        <f>VLOOKUP(A460,'BalanceSheet 15-8-19'!$A$11:$CN$476,17,FALSE)</f>
        <v>1473544.1579964501</v>
      </c>
      <c r="R460" s="3">
        <f>VLOOKUP(A460,'BalanceSheet 15-8-19'!$A$11:$CN$476,18,FALSE)</f>
        <v>1473544.1579964501</v>
      </c>
      <c r="S460" s="3">
        <f>VLOOKUP(A460,'BalanceSheet 15-8-19'!$A$11:$CN$476,19,FALSE)</f>
        <v>1473544.1579964501</v>
      </c>
      <c r="T460" s="3">
        <f>VLOOKUP(A460,'BalanceSheet 15-8-19'!$A$11:$CN$476,20,FALSE)</f>
        <v>1473544.1579964501</v>
      </c>
      <c r="U460" s="3">
        <f>VLOOKUP(A460,'BalanceSheet 15-8-19'!$A$11:$CN$476,21,FALSE)</f>
        <v>1473544.1579964501</v>
      </c>
      <c r="V460" s="3">
        <f>VLOOKUP(A460,'BalanceSheet 15-8-19'!$A$11:$CN$476,22,FALSE)</f>
        <v>1473544.1579964501</v>
      </c>
      <c r="W460" s="3">
        <f>VLOOKUP(A460,'BalanceSheet 15-8-19'!$A$11:$CN$476,23,FALSE)</f>
        <v>1473544.1579964501</v>
      </c>
      <c r="X460" s="3">
        <f>VLOOKUP(A460,'BalanceSheet 15-8-19'!$A$11:$CN$476,24,FALSE)</f>
        <v>1473544.1579964501</v>
      </c>
      <c r="Y460" s="3">
        <f>VLOOKUP(A460,'BalanceSheet 15-8-19'!$A$11:$CN$476,25,FALSE)</f>
        <v>1473544.1579964501</v>
      </c>
      <c r="Z460" s="3">
        <f>VLOOKUP(A460,'BalanceSheet 15-8-19'!$A$11:$CN$476,26,FALSE)</f>
        <v>1473544.1579964501</v>
      </c>
      <c r="AA460" s="3">
        <f>VLOOKUP(A460,'BalanceSheet 15-8-19'!$A$11:$CN$476,27,FALSE)</f>
        <v>1473544.1579964501</v>
      </c>
      <c r="AB460" s="3">
        <f>VLOOKUP(A460,'BalanceSheet 15-8-19'!$A$11:$CN$476,28,FALSE)</f>
        <v>1473544.1579964501</v>
      </c>
      <c r="AC460" s="3">
        <f>VLOOKUP(A460,'BalanceSheet 15-8-19'!$A$11:$CN$476,29,FALSE)</f>
        <v>1473544.1579964501</v>
      </c>
      <c r="AD460" s="3">
        <f>VLOOKUP(A460,'BalanceSheet 15-8-19'!$A$11:$CN$476,30,FALSE)</f>
        <v>1473544.1579964501</v>
      </c>
      <c r="AE460" s="3">
        <f>VLOOKUP(A460,'BalanceSheet 15-8-19'!$A$11:$CN$476,31,FALSE)</f>
        <v>1473544.1579964501</v>
      </c>
      <c r="AF460" s="3">
        <f>VLOOKUP(A460,'BalanceSheet 15-8-19'!$A$11:$CN$476,32,FALSE)</f>
        <v>1473544.1579964501</v>
      </c>
      <c r="AG460" s="3">
        <f>VLOOKUP(A460,'BalanceSheet 15-8-19'!$A$11:$CN$476,33,FALSE)</f>
        <v>1473544.1579964501</v>
      </c>
      <c r="AH460" s="3">
        <f>VLOOKUP(A460,'BalanceSheet 15-8-19'!$A$11:$CN$476,34,FALSE)</f>
        <v>1473544.1579964501</v>
      </c>
      <c r="AI460" s="3">
        <f>VLOOKUP(A460,'BalanceSheet 15-8-19'!$A$11:$CN$476,35,FALSE)</f>
        <v>1473544.1579964501</v>
      </c>
      <c r="AJ460" s="3">
        <f>VLOOKUP(A460,'BalanceSheet 15-8-19'!$A$11:$CN$476,36,FALSE)</f>
        <v>1473544.1579964501</v>
      </c>
      <c r="AK460" s="3">
        <f>VLOOKUP(A460,'BalanceSheet 15-8-19'!$A$11:$CN$476,37,FALSE)</f>
        <v>1473544.1579964501</v>
      </c>
      <c r="AL460" s="3">
        <f>VLOOKUP(A460,'BalanceSheet 15-8-19'!$A$11:$CN$476,38,FALSE)</f>
        <v>1473544.1579964501</v>
      </c>
      <c r="AM460" s="3">
        <f>VLOOKUP(A460,'BalanceSheet 15-8-19'!$A$11:$CN$476,39,FALSE)</f>
        <v>1473544.1579964501</v>
      </c>
      <c r="AN460" s="3">
        <f>VLOOKUP(A460,'BalanceSheet 15-8-19'!$A$11:$CN$476,40,FALSE)</f>
        <v>1473544.1579964501</v>
      </c>
      <c r="AO460" s="3">
        <f>VLOOKUP(A460,'BalanceSheet 15-8-19'!$A$11:$CN$476,41,FALSE)</f>
        <v>1473544.1579964501</v>
      </c>
      <c r="AP460" s="3">
        <f>VLOOKUP(A460,'BalanceSheet 15-8-19'!$A$11:$CN$476,42,FALSE)</f>
        <v>1473544.1579964501</v>
      </c>
      <c r="AQ460" s="3">
        <f>VLOOKUP(A460,'BalanceSheet 15-8-19'!$A$11:$CN$476,43,FALSE)</f>
        <v>1473544.1579964501</v>
      </c>
      <c r="AR460" s="3">
        <f>VLOOKUP(A460,'BalanceSheet 15-8-19'!$A$11:$CN$476,44,FALSE)</f>
        <v>1473544.1579964501</v>
      </c>
      <c r="AS460" s="3">
        <f>VLOOKUP(A460,'BalanceSheet 15-8-19'!$A$11:$CN$476,45,FALSE)</f>
        <v>1473544.1579964501</v>
      </c>
      <c r="AT460" s="3">
        <f>VLOOKUP(A460,'BalanceSheet 15-8-19'!$A$11:$CN$476,46,FALSE)</f>
        <v>1473544.1579964501</v>
      </c>
      <c r="AU460" s="3">
        <f>VLOOKUP(A460,'BalanceSheet 15-8-19'!$A$11:$CN$476,47,FALSE)</f>
        <v>1473544.1579964501</v>
      </c>
      <c r="AV460" s="3">
        <f>VLOOKUP(A460,'BalanceSheet 15-8-19'!$A$11:$CN$476,48,FALSE)</f>
        <v>1473544.1579964501</v>
      </c>
      <c r="AW460" s="3">
        <f>VLOOKUP(A460,'BalanceSheet 15-8-19'!$A$11:$CN$476,49,FALSE)</f>
        <v>1473544.1579964501</v>
      </c>
      <c r="AX460" s="3">
        <f>VLOOKUP(A460,'BalanceSheet 15-8-19'!$A$11:$CN$476,50,FALSE)</f>
        <v>1473544.1579964501</v>
      </c>
      <c r="AY460" s="3">
        <f>VLOOKUP(A460,'BalanceSheet 15-8-19'!$A$11:$CN$476,51,FALSE)</f>
        <v>1473544.1579964501</v>
      </c>
      <c r="AZ460" s="3">
        <f>VLOOKUP(A460,'BalanceSheet 15-8-19'!$A$11:$CN$476,52,FALSE)</f>
        <v>1473544.1579964501</v>
      </c>
      <c r="BA460" s="3">
        <f>VLOOKUP(A460,'BalanceSheet 15-8-19'!$A$11:$CN$476,53,FALSE)</f>
        <v>1473544.1579964501</v>
      </c>
      <c r="BB460" s="3">
        <f>VLOOKUP(A460,'BalanceSheet 15-8-19'!$A$11:$CN$476,54,FALSE)</f>
        <v>1473544.1579964501</v>
      </c>
      <c r="BC460" s="3">
        <f>VLOOKUP(A460,'BalanceSheet 15-8-19'!$A$11:$CN$476,55,FALSE)</f>
        <v>1473544.1579964501</v>
      </c>
      <c r="BD460" s="3">
        <f>VLOOKUP(A460,'BalanceSheet 15-8-19'!$A$11:$CN$476,56,FALSE)</f>
        <v>1473544.1579964501</v>
      </c>
      <c r="BE460" s="3">
        <f>VLOOKUP(A460,'BalanceSheet 15-8-19'!$A$11:$CN$476,57,FALSE)</f>
        <v>1473544.1579964501</v>
      </c>
      <c r="BF460" s="3">
        <f>VLOOKUP(A460,'BalanceSheet 15-8-19'!$A$11:$CN$476,58,FALSE)</f>
        <v>1473544.1579964501</v>
      </c>
      <c r="BG460" s="12">
        <f>VLOOKUP(A460,'BalanceSheet 15-8-19'!$A$11:$CN$476,59,FALSE)</f>
        <v>1473544.1579964501</v>
      </c>
      <c r="BH460" s="3">
        <f>VLOOKUP(A460,'BalanceSheet 15-8-19'!$A$11:$CN$476,60,FALSE)</f>
        <v>1473544.1579964501</v>
      </c>
      <c r="BI460" s="3">
        <f>VLOOKUP(A460,'BalanceSheet 15-8-19'!$A$11:$CN$476,61,FALSE)</f>
        <v>1473544.1579964501</v>
      </c>
      <c r="BJ460" s="3">
        <f>VLOOKUP(A460,'BalanceSheet 15-8-19'!$A$11:$CN$476,62,FALSE)</f>
        <v>1473544.1579964501</v>
      </c>
      <c r="BK460" s="3"/>
      <c r="BL460" s="3">
        <f>VLOOKUP(A460,'BalanceSheet 15-8-19'!$A$11:$CN$476,64,FALSE)</f>
        <v>1473544.1579964501</v>
      </c>
      <c r="BM460" s="3">
        <f>VLOOKUP(A460,'BalanceSheet 15-8-19'!$A$11:$CN$476,65,FALSE)</f>
        <v>1473544.1579964501</v>
      </c>
      <c r="BN460" s="3">
        <f>VLOOKUP(A460,'BalanceSheet 15-8-19'!$A$11:$CN$476,66,FALSE)</f>
        <v>1473544.1579964501</v>
      </c>
      <c r="BO460" s="3">
        <f>VLOOKUP(A460,'BalanceSheet 15-8-19'!$A$11:$CN$476,67,FALSE)</f>
        <v>1473544.1579964501</v>
      </c>
      <c r="BP460" s="3">
        <f>VLOOKUP(A460,'BalanceSheet 15-8-19'!$A$11:$CN$476,68,FALSE)</f>
        <v>1473544.1579964501</v>
      </c>
      <c r="BQ460" s="3">
        <f>VLOOKUP(A460,'BalanceSheet 15-8-19'!$A$11:$CN$476,69,FALSE)</f>
        <v>1473544.1579964501</v>
      </c>
      <c r="BR460" s="3">
        <f>VLOOKUP(A460,'BalanceSheet 15-8-19'!$A$11:$CN$476,70,FALSE)</f>
        <v>1473544.1579964501</v>
      </c>
      <c r="BS460" s="3">
        <f>VLOOKUP(A460,'BalanceSheet 15-8-19'!$A$11:$CN$476,71,FALSE)</f>
        <v>1473544.1579964501</v>
      </c>
      <c r="BT460" s="3">
        <f>VLOOKUP(A460,'BalanceSheet 15-8-19'!$A$11:$CN$476,72,FALSE)</f>
        <v>1473544.1579964501</v>
      </c>
      <c r="BU460" s="3">
        <f>VLOOKUP(A460,'BalanceSheet 15-8-19'!$A$11:$CN$476,73,FALSE)</f>
        <v>1473544.1579964501</v>
      </c>
      <c r="BV460" s="3">
        <f>VLOOKUP(A460,'BalanceSheet 15-8-19'!$A$11:$CN$476,74,FALSE)</f>
        <v>1473544.1579964501</v>
      </c>
      <c r="BW460" s="3">
        <f>VLOOKUP(A460,'BalanceSheet 15-8-19'!$A$11:$CN$476,75,FALSE)</f>
        <v>1473544.1579964501</v>
      </c>
      <c r="BX460" s="3">
        <f>VLOOKUP(A460,'BalanceSheet 15-8-19'!$A$11:$CN$476,76,FALSE)</f>
        <v>1473544.1579964501</v>
      </c>
      <c r="BY460" s="3">
        <f>VLOOKUP(A460,'BalanceSheet 15-8-19'!$A$11:$CN$476,77,FALSE)</f>
        <v>1473544.1579964501</v>
      </c>
      <c r="BZ460" s="3">
        <f>VLOOKUP(A460,'BalanceSheet 15-8-19'!$A$11:$CN$476,78,FALSE)</f>
        <v>1473544.1579964501</v>
      </c>
      <c r="CA460" s="3">
        <f>VLOOKUP(A460,'BalanceSheet 15-8-19'!$A$11:$CN$476,79,FALSE)</f>
        <v>1473544.1579964501</v>
      </c>
      <c r="CB460" s="3">
        <f>VLOOKUP(A460,'BalanceSheet 15-8-19'!$A$11:$CN$476,80,FALSE)</f>
        <v>1473544.1579964501</v>
      </c>
      <c r="CC460" s="3">
        <f>VLOOKUP(A460,'BalanceSheet 15-8-19'!$A$11:$CN$476,81,FALSE)</f>
        <v>1473544.1579964501</v>
      </c>
      <c r="CD460" s="3">
        <f>VLOOKUP(A460,'BalanceSheet 15-8-19'!$A$11:$CN$476,82,FALSE)</f>
        <v>1473544.1579964501</v>
      </c>
      <c r="CE460" s="3">
        <f>VLOOKUP(A460,'BalanceSheet 15-8-19'!$A$11:$CN$476,83,FALSE)</f>
        <v>1473544.1579964501</v>
      </c>
      <c r="CF460" s="3">
        <f>VLOOKUP(A460,'BalanceSheet 15-8-19'!$A$11:$CN$476,84,FALSE)</f>
        <v>1473544.1579964501</v>
      </c>
      <c r="CG460" s="3">
        <f>VLOOKUP(A460,'BalanceSheet 15-8-19'!$A$11:$CN$476,85,FALSE)</f>
        <v>1473544.1579964501</v>
      </c>
      <c r="CH460" s="3">
        <f>VLOOKUP(A460,'BalanceSheet 15-8-19'!$A$11:$CN$476,86,FALSE)</f>
        <v>1473544.1579964501</v>
      </c>
      <c r="CI460" s="3">
        <f>VLOOKUP(A460,'BalanceSheet 15-8-19'!$A$11:$CN$476,87,FALSE)</f>
        <v>1473544.1579964501</v>
      </c>
      <c r="CJ460" s="3">
        <f>VLOOKUP(A460,'BalanceSheet 15-8-19'!$A$11:$CN$476,88,FALSE)</f>
        <v>1473544.1579964501</v>
      </c>
      <c r="CK460" s="3">
        <f>VLOOKUP(A460,'BalanceSheet 15-8-19'!$A$11:$CN$476,89,FALSE)</f>
        <v>1473544.1579964501</v>
      </c>
      <c r="CL460" s="3">
        <f>VLOOKUP(A460,'BalanceSheet 15-8-19'!$A$11:$CN$476,90,FALSE)</f>
        <v>1473544.1579964501</v>
      </c>
      <c r="CM460" s="3">
        <f>VLOOKUP(A460,'BalanceSheet 15-8-19'!$A$11:$CN$476,91,FALSE)</f>
        <v>1473544.1579964501</v>
      </c>
      <c r="CN460" s="3">
        <f>VLOOKUP(A460,'BalanceSheet 15-8-19'!$A$11:$CS$476,92,FALSE)</f>
        <v>1473544.1579964501</v>
      </c>
      <c r="CO460" s="3">
        <f>VLOOKUP(A460,'BalanceSheet 15-8-19'!$A$11:$CS$476,93,FALSE)</f>
        <v>1473544.1579964501</v>
      </c>
      <c r="CP460" s="3">
        <f>VLOOKUP(A460,'BalanceSheet 15-8-19'!$A$11:$CS$476,94,FALSE)</f>
        <v>1473544.1579964501</v>
      </c>
      <c r="CQ460" s="3">
        <f>VLOOKUP(A460,'BalanceSheet 15-8-19'!$A$11:$CS$476,95,FALSE)</f>
        <v>1473544.1579964501</v>
      </c>
      <c r="CR460" s="3">
        <f>VLOOKUP(A460,'BalanceSheet 15-8-19'!$A$11:$CS$476,96,FALSE)</f>
        <v>1473544.1579964501</v>
      </c>
      <c r="CS460" s="3">
        <f t="shared" si="42"/>
        <v>134620430.06168395</v>
      </c>
      <c r="CU460" s="19">
        <f>CS460-('BalanceSheet 15-8-19'!CS460-'BalanceSheet 15-8-19'!CV460-'BalanceSheet 15-8-19'!CW460)</f>
        <v>0</v>
      </c>
      <c r="CW460" s="132">
        <f t="shared" si="43"/>
        <v>39785692.265904158</v>
      </c>
      <c r="CZ460" s="148"/>
      <c r="DB460" s="159">
        <f>SUM(DB452:DB459)</f>
        <v>44608736.692389779</v>
      </c>
      <c r="DD460" s="13"/>
    </row>
    <row r="461" spans="1:108" x14ac:dyDescent="0.2">
      <c r="A461" s="12" t="str">
        <f>'BalanceSheet 15-8-19'!A461</f>
        <v>Retained Earnings</v>
      </c>
      <c r="B461" s="7">
        <f>VLOOKUP(A461,'BalanceSheet 15-8-19'!$A$11:$CN$476,2,FALSE)</f>
        <v>0</v>
      </c>
      <c r="C461" s="7">
        <f>VLOOKUP(A461,'BalanceSheet 15-8-19'!$A$11:$CN$476,3,FALSE)</f>
        <v>0</v>
      </c>
      <c r="D461" s="7">
        <f>VLOOKUP(A461,'BalanceSheet 15-8-19'!$A$11:$CN$476,4,FALSE)</f>
        <v>-772053.0199999999</v>
      </c>
      <c r="E461" s="7">
        <f>VLOOKUP(A461,'BalanceSheet 15-8-19'!$A$11:$CN$476,5,FALSE)</f>
        <v>-776435.39</v>
      </c>
      <c r="F461" s="7">
        <f>VLOOKUP(A461,'BalanceSheet 15-8-19'!$A$11:$CN$476,6,FALSE)</f>
        <v>-699873.25585373002</v>
      </c>
      <c r="G461" s="7">
        <f>VLOOKUP(A461,'BalanceSheet 15-8-19'!$A$11:$CN$476,7,FALSE)</f>
        <v>-699873.25585373002</v>
      </c>
      <c r="H461" s="7">
        <f>VLOOKUP(A461,'BalanceSheet 15-8-19'!$A$11:$CN$476,8,FALSE)</f>
        <v>-699873.25585373002</v>
      </c>
      <c r="I461" s="7">
        <f>VLOOKUP(A461,'BalanceSheet 15-8-19'!$A$11:$CN$476,9,FALSE)</f>
        <v>-699873.25585373002</v>
      </c>
      <c r="J461" s="7"/>
      <c r="K461" s="7">
        <f>VLOOKUP(A461,'BalanceSheet 15-8-19'!$A$11:$CN$476,11,FALSE)</f>
        <v>-699873.25585373002</v>
      </c>
      <c r="L461" s="7">
        <f>VLOOKUP(A461,'BalanceSheet 15-8-19'!$A$11:$CN$476,12,FALSE)</f>
        <v>-699873.25585373002</v>
      </c>
      <c r="M461" s="7">
        <f>VLOOKUP(A461,'BalanceSheet 15-8-19'!$A$11:$CN$476,13,FALSE)</f>
        <v>-699873.25585373002</v>
      </c>
      <c r="N461" s="7">
        <f>VLOOKUP(A461,'BalanceSheet 15-8-19'!$A$11:$CN$476,14,FALSE)</f>
        <v>-699873.25585373002</v>
      </c>
      <c r="O461" s="7">
        <f>VLOOKUP(A461,'BalanceSheet 15-8-19'!$A$11:$CN$476,15,FALSE)</f>
        <v>-699873.25585373002</v>
      </c>
      <c r="P461" s="7">
        <f>VLOOKUP(A461,'BalanceSheet 15-8-19'!$A$11:$CN$476,16,FALSE)</f>
        <v>-699873.25585373002</v>
      </c>
      <c r="Q461" s="7">
        <f>VLOOKUP(A461,'BalanceSheet 15-8-19'!$A$11:$CN$476,17,FALSE)</f>
        <v>-699873.25585373002</v>
      </c>
      <c r="R461" s="7">
        <f>VLOOKUP(A461,'BalanceSheet 15-8-19'!$A$11:$CN$476,18,FALSE)</f>
        <v>-699873.25585373002</v>
      </c>
      <c r="S461" s="7">
        <f>VLOOKUP(A461,'BalanceSheet 15-8-19'!$A$11:$CN$476,19,FALSE)</f>
        <v>-699873.25585373002</v>
      </c>
      <c r="T461" s="7">
        <f>VLOOKUP(A461,'BalanceSheet 15-8-19'!$A$11:$CN$476,20,FALSE)</f>
        <v>-699873.25585373002</v>
      </c>
      <c r="U461" s="7">
        <f>VLOOKUP(A461,'BalanceSheet 15-8-19'!$A$11:$CN$476,21,FALSE)</f>
        <v>-699873.25585373002</v>
      </c>
      <c r="V461" s="7">
        <f>VLOOKUP(A461,'BalanceSheet 15-8-19'!$A$11:$CN$476,22,FALSE)</f>
        <v>-699873.25585373002</v>
      </c>
      <c r="W461" s="7">
        <f>VLOOKUP(A461,'BalanceSheet 15-8-19'!$A$11:$CN$476,23,FALSE)</f>
        <v>-699873.25585373002</v>
      </c>
      <c r="X461" s="7">
        <f>VLOOKUP(A461,'BalanceSheet 15-8-19'!$A$11:$CN$476,24,FALSE)</f>
        <v>-699873.25585373002</v>
      </c>
      <c r="Y461" s="7">
        <f>VLOOKUP(A461,'BalanceSheet 15-8-19'!$A$11:$CN$476,25,FALSE)</f>
        <v>-699873.25585373002</v>
      </c>
      <c r="Z461" s="7">
        <f>VLOOKUP(A461,'BalanceSheet 15-8-19'!$A$11:$CN$476,26,FALSE)</f>
        <v>-699873.25585373002</v>
      </c>
      <c r="AA461" s="7">
        <f>VLOOKUP(A461,'BalanceSheet 15-8-19'!$A$11:$CN$476,27,FALSE)</f>
        <v>-699873.25585373002</v>
      </c>
      <c r="AB461" s="7">
        <f>VLOOKUP(A461,'BalanceSheet 15-8-19'!$A$11:$CN$476,28,FALSE)</f>
        <v>-699873.25585373002</v>
      </c>
      <c r="AC461" s="7">
        <f>VLOOKUP(A461,'BalanceSheet 15-8-19'!$A$11:$CN$476,29,FALSE)</f>
        <v>-699873.25585373002</v>
      </c>
      <c r="AD461" s="7">
        <f>VLOOKUP(A461,'BalanceSheet 15-8-19'!$A$11:$CN$476,30,FALSE)</f>
        <v>-699873.25585373002</v>
      </c>
      <c r="AE461" s="7">
        <f>VLOOKUP(A461,'BalanceSheet 15-8-19'!$A$11:$CN$476,31,FALSE)</f>
        <v>-699873.25585373002</v>
      </c>
      <c r="AF461" s="7">
        <f>VLOOKUP(A461,'BalanceSheet 15-8-19'!$A$11:$CN$476,32,FALSE)</f>
        <v>-699873.25585373002</v>
      </c>
      <c r="AG461" s="7">
        <f>VLOOKUP(A461,'BalanceSheet 15-8-19'!$A$11:$CN$476,33,FALSE)</f>
        <v>-699873.25585373002</v>
      </c>
      <c r="AH461" s="7">
        <f>VLOOKUP(A461,'BalanceSheet 15-8-19'!$A$11:$CN$476,34,FALSE)</f>
        <v>-699873.25585373002</v>
      </c>
      <c r="AI461" s="7">
        <f>VLOOKUP(A461,'BalanceSheet 15-8-19'!$A$11:$CN$476,35,FALSE)</f>
        <v>-699873.25585373002</v>
      </c>
      <c r="AJ461" s="7">
        <f>VLOOKUP(A461,'BalanceSheet 15-8-19'!$A$11:$CN$476,36,FALSE)</f>
        <v>-699873.25585373002</v>
      </c>
      <c r="AK461" s="7">
        <f>VLOOKUP(A461,'BalanceSheet 15-8-19'!$A$11:$CN$476,37,FALSE)</f>
        <v>-699873.25585373002</v>
      </c>
      <c r="AL461" s="7">
        <f>VLOOKUP(A461,'BalanceSheet 15-8-19'!$A$11:$CN$476,38,FALSE)</f>
        <v>-699873.25585373002</v>
      </c>
      <c r="AM461" s="7">
        <f>VLOOKUP(A461,'BalanceSheet 15-8-19'!$A$11:$CN$476,39,FALSE)</f>
        <v>-699873.25585373002</v>
      </c>
      <c r="AN461" s="7">
        <f>VLOOKUP(A461,'BalanceSheet 15-8-19'!$A$11:$CN$476,40,FALSE)</f>
        <v>-699873.25585373002</v>
      </c>
      <c r="AO461" s="7">
        <f>VLOOKUP(A461,'BalanceSheet 15-8-19'!$A$11:$CN$476,41,FALSE)</f>
        <v>-699873.25585373002</v>
      </c>
      <c r="AP461" s="7">
        <f>VLOOKUP(A461,'BalanceSheet 15-8-19'!$A$11:$CN$476,42,FALSE)</f>
        <v>-699873.25585373002</v>
      </c>
      <c r="AQ461" s="7">
        <f>VLOOKUP(A461,'BalanceSheet 15-8-19'!$A$11:$CN$476,43,FALSE)</f>
        <v>-699873.25585373002</v>
      </c>
      <c r="AR461" s="7">
        <f>VLOOKUP(A461,'BalanceSheet 15-8-19'!$A$11:$CN$476,44,FALSE)</f>
        <v>-699873.25585373002</v>
      </c>
      <c r="AS461" s="7">
        <f>VLOOKUP(A461,'BalanceSheet 15-8-19'!$A$11:$CN$476,45,FALSE)</f>
        <v>-699873.25585373002</v>
      </c>
      <c r="AT461" s="7">
        <f>VLOOKUP(A461,'BalanceSheet 15-8-19'!$A$11:$CN$476,46,FALSE)</f>
        <v>-699873.25585373002</v>
      </c>
      <c r="AU461" s="7">
        <f>VLOOKUP(A461,'BalanceSheet 15-8-19'!$A$11:$CN$476,47,FALSE)</f>
        <v>-699873.25585373002</v>
      </c>
      <c r="AV461" s="7">
        <f>VLOOKUP(A461,'BalanceSheet 15-8-19'!$A$11:$CN$476,48,FALSE)</f>
        <v>-699873.25585373002</v>
      </c>
      <c r="AW461" s="7">
        <f>VLOOKUP(A461,'BalanceSheet 15-8-19'!$A$11:$CN$476,49,FALSE)</f>
        <v>-699873.25585373002</v>
      </c>
      <c r="AX461" s="7">
        <f>VLOOKUP(A461,'BalanceSheet 15-8-19'!$A$11:$CN$476,50,FALSE)</f>
        <v>-699873.25585373002</v>
      </c>
      <c r="AY461" s="7">
        <f>VLOOKUP(A461,'BalanceSheet 15-8-19'!$A$11:$CN$476,51,FALSE)</f>
        <v>-699873.25585373002</v>
      </c>
      <c r="AZ461" s="7">
        <f>VLOOKUP(A461,'BalanceSheet 15-8-19'!$A$11:$CN$476,52,FALSE)</f>
        <v>-699873.25585373002</v>
      </c>
      <c r="BA461" s="7">
        <f>VLOOKUP(A461,'BalanceSheet 15-8-19'!$A$11:$CN$476,53,FALSE)</f>
        <v>-699873.25585373002</v>
      </c>
      <c r="BB461" s="7">
        <f>VLOOKUP(A461,'BalanceSheet 15-8-19'!$A$11:$CN$476,54,FALSE)</f>
        <v>-699873.25585373002</v>
      </c>
      <c r="BC461" s="7">
        <f>VLOOKUP(A461,'BalanceSheet 15-8-19'!$A$11:$CN$476,55,FALSE)</f>
        <v>-699873.25585373002</v>
      </c>
      <c r="BD461" s="7">
        <f>VLOOKUP(A461,'BalanceSheet 15-8-19'!$A$11:$CN$476,56,FALSE)</f>
        <v>-699873.25585373002</v>
      </c>
      <c r="BE461" s="7">
        <f>VLOOKUP(A461,'BalanceSheet 15-8-19'!$A$11:$CN$476,57,FALSE)</f>
        <v>-699873.25585373002</v>
      </c>
      <c r="BF461" s="7">
        <f>VLOOKUP(A461,'BalanceSheet 15-8-19'!$A$11:$CN$476,58,FALSE)</f>
        <v>-699873.25585373002</v>
      </c>
      <c r="BG461" s="7">
        <f>VLOOKUP(A461,'BalanceSheet 15-8-19'!$A$11:$CN$476,59,FALSE)</f>
        <v>-699873.25585373002</v>
      </c>
      <c r="BH461" s="7">
        <f>VLOOKUP(A461,'BalanceSheet 15-8-19'!$A$11:$CN$476,60,FALSE)</f>
        <v>-699873.25585373002</v>
      </c>
      <c r="BI461" s="7">
        <f>VLOOKUP(A461,'BalanceSheet 15-8-19'!$A$11:$CN$476,61,FALSE)</f>
        <v>-699873.25585373002</v>
      </c>
      <c r="BJ461" s="7">
        <f>VLOOKUP(A461,'BalanceSheet 15-8-19'!$A$11:$CN$476,62,FALSE)</f>
        <v>-699873.25585373002</v>
      </c>
      <c r="BK461" s="7"/>
      <c r="BL461" s="7">
        <f>VLOOKUP(A461,'BalanceSheet 15-8-19'!$A$11:$CN$476,64,FALSE)</f>
        <v>-699873.25585373002</v>
      </c>
      <c r="BM461" s="7">
        <f>VLOOKUP(A461,'BalanceSheet 15-8-19'!$A$11:$CN$476,65,FALSE)</f>
        <v>-699873.25585373002</v>
      </c>
      <c r="BN461" s="7">
        <f>VLOOKUP(A461,'BalanceSheet 15-8-19'!$A$11:$CN$476,66,FALSE)</f>
        <v>-699873.25585373002</v>
      </c>
      <c r="BO461" s="7">
        <f>VLOOKUP(A461,'BalanceSheet 15-8-19'!$A$11:$CN$476,67,FALSE)</f>
        <v>-699873.25585373002</v>
      </c>
      <c r="BP461" s="7">
        <f>VLOOKUP(A461,'BalanceSheet 15-8-19'!$A$11:$CN$476,68,FALSE)</f>
        <v>-699873.25585373002</v>
      </c>
      <c r="BQ461" s="7">
        <f>VLOOKUP(A461,'BalanceSheet 15-8-19'!$A$11:$CN$476,69,FALSE)</f>
        <v>-699873.25585373002</v>
      </c>
      <c r="BR461" s="7">
        <f>VLOOKUP(A461,'BalanceSheet 15-8-19'!$A$11:$CN$476,70,FALSE)</f>
        <v>-699873.25585373002</v>
      </c>
      <c r="BS461" s="7">
        <f>VLOOKUP(A461,'BalanceSheet 15-8-19'!$A$11:$CN$476,71,FALSE)</f>
        <v>-699873.25585373002</v>
      </c>
      <c r="BT461" s="7">
        <f>VLOOKUP(A461,'BalanceSheet 15-8-19'!$A$11:$CN$476,72,FALSE)</f>
        <v>-699873.25585373002</v>
      </c>
      <c r="BU461" s="7">
        <f>VLOOKUP(A461,'BalanceSheet 15-8-19'!$A$11:$CN$476,73,FALSE)</f>
        <v>-699873.25585373002</v>
      </c>
      <c r="BV461" s="7">
        <f>VLOOKUP(A461,'BalanceSheet 15-8-19'!$A$11:$CN$476,74,FALSE)</f>
        <v>-699873.25585373002</v>
      </c>
      <c r="BW461" s="7">
        <f>VLOOKUP(A461,'BalanceSheet 15-8-19'!$A$11:$CN$476,75,FALSE)</f>
        <v>-699873.25585373002</v>
      </c>
      <c r="BX461" s="7">
        <f>VLOOKUP(A461,'BalanceSheet 15-8-19'!$A$11:$CN$476,76,FALSE)</f>
        <v>-699873.25585373002</v>
      </c>
      <c r="BY461" s="7">
        <f>VLOOKUP(A461,'BalanceSheet 15-8-19'!$A$11:$CN$476,77,FALSE)</f>
        <v>-699873.25585373002</v>
      </c>
      <c r="BZ461" s="7">
        <f>VLOOKUP(A461,'BalanceSheet 15-8-19'!$A$11:$CN$476,78,FALSE)</f>
        <v>-699873.25585373002</v>
      </c>
      <c r="CA461" s="7">
        <f>VLOOKUP(A461,'BalanceSheet 15-8-19'!$A$11:$CN$476,79,FALSE)</f>
        <v>-699873.25585373002</v>
      </c>
      <c r="CB461" s="7">
        <f>VLOOKUP(A461,'BalanceSheet 15-8-19'!$A$11:$CN$476,80,FALSE)</f>
        <v>-699873.25585373002</v>
      </c>
      <c r="CC461" s="7">
        <f>VLOOKUP(A461,'BalanceSheet 15-8-19'!$A$11:$CN$476,81,FALSE)</f>
        <v>-699873.25585373002</v>
      </c>
      <c r="CD461" s="7">
        <f>VLOOKUP(A461,'BalanceSheet 15-8-19'!$A$11:$CN$476,82,FALSE)</f>
        <v>-699873.25585373002</v>
      </c>
      <c r="CE461" s="7">
        <f>VLOOKUP(A461,'BalanceSheet 15-8-19'!$A$11:$CN$476,83,FALSE)</f>
        <v>-699873.25585373002</v>
      </c>
      <c r="CF461" s="7">
        <f>VLOOKUP(A461,'BalanceSheet 15-8-19'!$A$11:$CN$476,84,FALSE)</f>
        <v>-699873.25585373002</v>
      </c>
      <c r="CG461" s="7">
        <f>VLOOKUP(A461,'BalanceSheet 15-8-19'!$A$11:$CN$476,85,FALSE)</f>
        <v>-699873.25585373002</v>
      </c>
      <c r="CH461" s="7">
        <f>VLOOKUP(A461,'BalanceSheet 15-8-19'!$A$11:$CN$476,86,FALSE)</f>
        <v>-699873.25585373002</v>
      </c>
      <c r="CI461" s="7">
        <f>VLOOKUP(A461,'BalanceSheet 15-8-19'!$A$11:$CN$476,87,FALSE)</f>
        <v>-699873.25585373002</v>
      </c>
      <c r="CJ461" s="7">
        <f>VLOOKUP(A461,'BalanceSheet 15-8-19'!$A$11:$CN$476,88,FALSE)</f>
        <v>-699873.25585373002</v>
      </c>
      <c r="CK461" s="7">
        <f>VLOOKUP(A461,'BalanceSheet 15-8-19'!$A$11:$CN$476,89,FALSE)</f>
        <v>-699873.25585373002</v>
      </c>
      <c r="CL461" s="7">
        <f>VLOOKUP(A461,'BalanceSheet 15-8-19'!$A$11:$CN$476,90,FALSE)</f>
        <v>-699873.25585373002</v>
      </c>
      <c r="CM461" s="7">
        <f>VLOOKUP(A461,'BalanceSheet 15-8-19'!$A$11:$CN$476,91,FALSE)</f>
        <v>-699873.25585373002</v>
      </c>
      <c r="CN461" s="7">
        <f>VLOOKUP(A461,'BalanceSheet 15-8-19'!$A$11:$CS$476,92,FALSE)</f>
        <v>-699873.25585373002</v>
      </c>
      <c r="CO461" s="7">
        <f>VLOOKUP(A461,'BalanceSheet 15-8-19'!$A$11:$CS$476,93,FALSE)</f>
        <v>-699873.25585373002</v>
      </c>
      <c r="CP461" s="7">
        <f>VLOOKUP(A461,'BalanceSheet 15-8-19'!$A$11:$CS$476,94,FALSE)</f>
        <v>-699873.25585373002</v>
      </c>
      <c r="CQ461" s="7">
        <f>VLOOKUP(A461,'BalanceSheet 15-8-19'!$A$11:$CS$476,95,FALSE)</f>
        <v>-699873.25585373002</v>
      </c>
      <c r="CR461" s="7">
        <f>VLOOKUP(A461,'BalanceSheet 15-8-19'!$A$11:$CS$476,96,FALSE)</f>
        <v>-699873.25585373002</v>
      </c>
      <c r="CS461" s="7">
        <f t="shared" si="42"/>
        <v>-63837208.180981882</v>
      </c>
      <c r="CU461" s="19">
        <f>CS461-('BalanceSheet 15-8-19'!CS461-'BalanceSheet 15-8-19'!CV461-'BalanceSheet 15-8-19'!CW461)</f>
        <v>0</v>
      </c>
      <c r="CW461" s="132">
        <f t="shared" si="43"/>
        <v>-18896577.908050708</v>
      </c>
      <c r="CZ461" s="148">
        <f>HLOOKUP(A461,CJE!$I$5:$TV$2054,2050, FALSE)</f>
        <v>-1772462.023827306</v>
      </c>
      <c r="DB461" s="148">
        <f t="shared" ref="DB461" si="55">SUM(B461:BQ461)-CZ461</f>
        <v>-43168168.249103934</v>
      </c>
      <c r="DD461" s="3"/>
    </row>
    <row r="462" spans="1:108" x14ac:dyDescent="0.2">
      <c r="A462" s="12" t="str">
        <f>'BalanceSheet 15-8-19'!A462</f>
        <v>Net Income</v>
      </c>
      <c r="B462" s="11">
        <f>VLOOKUP(A462,'BalanceSheet 15-8-19'!$A$11:$CN$476,2,FALSE)</f>
        <v>-111584.7</v>
      </c>
      <c r="C462" s="11">
        <f>VLOOKUP(A462,'BalanceSheet 15-8-19'!$A$11:$CN$476,3,FALSE)</f>
        <v>0</v>
      </c>
      <c r="D462" s="11">
        <f>VLOOKUP(A462,'BalanceSheet 15-8-19'!$A$11:$CN$476,4,FALSE)</f>
        <v>-799421.83</v>
      </c>
      <c r="E462" s="11">
        <f>VLOOKUP(A462,'BalanceSheet 15-8-19'!$A$11:$CN$476,5,FALSE)</f>
        <v>-822339</v>
      </c>
      <c r="F462" s="11">
        <f>VLOOKUP(A462,'BalanceSheet 15-8-19'!$A$11:$CN$476,6,FALSE)</f>
        <v>-719759.0572843299</v>
      </c>
      <c r="G462" s="11">
        <f>VLOOKUP(A462,'BalanceSheet 15-8-19'!$A$11:$CN$476,7,FALSE)</f>
        <v>-719759.0572843299</v>
      </c>
      <c r="H462" s="11">
        <f>VLOOKUP(A462,'BalanceSheet 15-8-19'!$A$11:$CN$476,8,FALSE)</f>
        <v>-719759.0572843299</v>
      </c>
      <c r="I462" s="11">
        <f>VLOOKUP(A462,'BalanceSheet 15-8-19'!$A$11:$CN$476,9,FALSE)</f>
        <v>-719759.0572843299</v>
      </c>
      <c r="J462" s="11"/>
      <c r="K462" s="11">
        <f>VLOOKUP(A462,'BalanceSheet 15-8-19'!$A$11:$CN$476,11,FALSE)</f>
        <v>-719759.0572843299</v>
      </c>
      <c r="L462" s="11">
        <f>VLOOKUP(A462,'BalanceSheet 15-8-19'!$A$11:$CN$476,12,FALSE)</f>
        <v>-719759.0572843299</v>
      </c>
      <c r="M462" s="11">
        <f>VLOOKUP(A462,'BalanceSheet 15-8-19'!$A$11:$CN$476,13,FALSE)</f>
        <v>-719759.0572843299</v>
      </c>
      <c r="N462" s="11">
        <f>VLOOKUP(A462,'BalanceSheet 15-8-19'!$A$11:$CN$476,14,FALSE)</f>
        <v>-719759.0572843299</v>
      </c>
      <c r="O462" s="11">
        <f>VLOOKUP(A462,'BalanceSheet 15-8-19'!$A$11:$CN$476,15,FALSE)</f>
        <v>-719759.0572843299</v>
      </c>
      <c r="P462" s="11">
        <f>VLOOKUP(A462,'BalanceSheet 15-8-19'!$A$11:$CN$476,16,FALSE)</f>
        <v>-719759.0572843299</v>
      </c>
      <c r="Q462" s="11">
        <f>VLOOKUP(A462,'BalanceSheet 15-8-19'!$A$11:$CN$476,17,FALSE)</f>
        <v>-719759.0572843299</v>
      </c>
      <c r="R462" s="11">
        <f>VLOOKUP(A462,'BalanceSheet 15-8-19'!$A$11:$CN$476,18,FALSE)</f>
        <v>-719759.0572843299</v>
      </c>
      <c r="S462" s="11">
        <f>VLOOKUP(A462,'BalanceSheet 15-8-19'!$A$11:$CN$476,19,FALSE)</f>
        <v>-719759.0572843299</v>
      </c>
      <c r="T462" s="11">
        <f>VLOOKUP(A462,'BalanceSheet 15-8-19'!$A$11:$CN$476,20,FALSE)</f>
        <v>-719759.0572843299</v>
      </c>
      <c r="U462" s="11">
        <f>VLOOKUP(A462,'BalanceSheet 15-8-19'!$A$11:$CN$476,21,FALSE)</f>
        <v>-719759.0572843299</v>
      </c>
      <c r="V462" s="11">
        <f>VLOOKUP(A462,'BalanceSheet 15-8-19'!$A$11:$CN$476,22,FALSE)</f>
        <v>-719759.0572843299</v>
      </c>
      <c r="W462" s="11">
        <f>VLOOKUP(A462,'BalanceSheet 15-8-19'!$A$11:$CN$476,23,FALSE)</f>
        <v>-719759.0572843299</v>
      </c>
      <c r="X462" s="11">
        <f>VLOOKUP(A462,'BalanceSheet 15-8-19'!$A$11:$CN$476,24,FALSE)</f>
        <v>-719759.0572843299</v>
      </c>
      <c r="Y462" s="11">
        <f>VLOOKUP(A462,'BalanceSheet 15-8-19'!$A$11:$CN$476,25,FALSE)</f>
        <v>-719759.0572843299</v>
      </c>
      <c r="Z462" s="11">
        <f>VLOOKUP(A462,'BalanceSheet 15-8-19'!$A$11:$CN$476,26,FALSE)</f>
        <v>-719759.0572843299</v>
      </c>
      <c r="AA462" s="11">
        <f>VLOOKUP(A462,'BalanceSheet 15-8-19'!$A$11:$CN$476,27,FALSE)</f>
        <v>-719759.0572843299</v>
      </c>
      <c r="AB462" s="11">
        <f>VLOOKUP(A462,'BalanceSheet 15-8-19'!$A$11:$CN$476,28,FALSE)</f>
        <v>-719759.0572843299</v>
      </c>
      <c r="AC462" s="11">
        <f>VLOOKUP(A462,'BalanceSheet 15-8-19'!$A$11:$CN$476,29,FALSE)</f>
        <v>-719759.0572843299</v>
      </c>
      <c r="AD462" s="11">
        <f>VLOOKUP(A462,'BalanceSheet 15-8-19'!$A$11:$CN$476,30,FALSE)</f>
        <v>-719759.0572843299</v>
      </c>
      <c r="AE462" s="11">
        <f>VLOOKUP(A462,'BalanceSheet 15-8-19'!$A$11:$CN$476,31,FALSE)</f>
        <v>-719759.0572843299</v>
      </c>
      <c r="AF462" s="11">
        <f>VLOOKUP(A462,'BalanceSheet 15-8-19'!$A$11:$CN$476,32,FALSE)</f>
        <v>-719759.0572843299</v>
      </c>
      <c r="AG462" s="11">
        <f>VLOOKUP(A462,'BalanceSheet 15-8-19'!$A$11:$CN$476,33,FALSE)</f>
        <v>-719759.0572843299</v>
      </c>
      <c r="AH462" s="11">
        <f>VLOOKUP(A462,'BalanceSheet 15-8-19'!$A$11:$CN$476,34,FALSE)</f>
        <v>-719759.0572843299</v>
      </c>
      <c r="AI462" s="11">
        <f>VLOOKUP(A462,'BalanceSheet 15-8-19'!$A$11:$CN$476,35,FALSE)</f>
        <v>-719759.0572843299</v>
      </c>
      <c r="AJ462" s="11">
        <f>VLOOKUP(A462,'BalanceSheet 15-8-19'!$A$11:$CN$476,36,FALSE)</f>
        <v>-719759.0572843299</v>
      </c>
      <c r="AK462" s="11">
        <f>VLOOKUP(A462,'BalanceSheet 15-8-19'!$A$11:$CN$476,37,FALSE)</f>
        <v>-719759.0572843299</v>
      </c>
      <c r="AL462" s="11">
        <f>VLOOKUP(A462,'BalanceSheet 15-8-19'!$A$11:$CN$476,38,FALSE)</f>
        <v>-719759.0572843299</v>
      </c>
      <c r="AM462" s="11">
        <f>VLOOKUP(A462,'BalanceSheet 15-8-19'!$A$11:$CN$476,39,FALSE)</f>
        <v>-719759.0572843299</v>
      </c>
      <c r="AN462" s="11">
        <f>VLOOKUP(A462,'BalanceSheet 15-8-19'!$A$11:$CN$476,40,FALSE)</f>
        <v>-719759.0572843299</v>
      </c>
      <c r="AO462" s="11">
        <f>VLOOKUP(A462,'BalanceSheet 15-8-19'!$A$11:$CN$476,41,FALSE)</f>
        <v>-719759.0572843299</v>
      </c>
      <c r="AP462" s="11">
        <f>VLOOKUP(A462,'BalanceSheet 15-8-19'!$A$11:$CN$476,42,FALSE)</f>
        <v>-719759.0572843299</v>
      </c>
      <c r="AQ462" s="11">
        <f>VLOOKUP(A462,'BalanceSheet 15-8-19'!$A$11:$CN$476,43,FALSE)</f>
        <v>-719759.0572843299</v>
      </c>
      <c r="AR462" s="11">
        <f>VLOOKUP(A462,'BalanceSheet 15-8-19'!$A$11:$CN$476,44,FALSE)</f>
        <v>-719759.0572843299</v>
      </c>
      <c r="AS462" s="11">
        <f>VLOOKUP(A462,'BalanceSheet 15-8-19'!$A$11:$CN$476,45,FALSE)</f>
        <v>-719759.0572843299</v>
      </c>
      <c r="AT462" s="11">
        <f>VLOOKUP(A462,'BalanceSheet 15-8-19'!$A$11:$CN$476,46,FALSE)</f>
        <v>-719759.0572843299</v>
      </c>
      <c r="AU462" s="11">
        <f>VLOOKUP(A462,'BalanceSheet 15-8-19'!$A$11:$CN$476,47,FALSE)</f>
        <v>-719759.0572843299</v>
      </c>
      <c r="AV462" s="11">
        <f>VLOOKUP(A462,'BalanceSheet 15-8-19'!$A$11:$CN$476,48,FALSE)</f>
        <v>-719759.0572843299</v>
      </c>
      <c r="AW462" s="11">
        <f>VLOOKUP(A462,'BalanceSheet 15-8-19'!$A$11:$CN$476,49,FALSE)</f>
        <v>-719759.0572843299</v>
      </c>
      <c r="AX462" s="11">
        <f>VLOOKUP(A462,'BalanceSheet 15-8-19'!$A$11:$CN$476,50,FALSE)</f>
        <v>-719759.0572843299</v>
      </c>
      <c r="AY462" s="11">
        <f>VLOOKUP(A462,'BalanceSheet 15-8-19'!$A$11:$CN$476,51,FALSE)</f>
        <v>-719759.0572843299</v>
      </c>
      <c r="AZ462" s="11">
        <f>VLOOKUP(A462,'BalanceSheet 15-8-19'!$A$11:$CN$476,52,FALSE)</f>
        <v>-719759.0572843299</v>
      </c>
      <c r="BA462" s="11">
        <f>VLOOKUP(A462,'BalanceSheet 15-8-19'!$A$11:$CN$476,53,FALSE)</f>
        <v>-719759.0572843299</v>
      </c>
      <c r="BB462" s="11">
        <f>VLOOKUP(A462,'BalanceSheet 15-8-19'!$A$11:$CN$476,54,FALSE)</f>
        <v>-719759.0572843299</v>
      </c>
      <c r="BC462" s="11">
        <f>VLOOKUP(A462,'BalanceSheet 15-8-19'!$A$11:$CN$476,55,FALSE)</f>
        <v>-719759.0572843299</v>
      </c>
      <c r="BD462" s="11">
        <f>VLOOKUP(A462,'BalanceSheet 15-8-19'!$A$11:$CN$476,56,FALSE)</f>
        <v>-719759.0572843299</v>
      </c>
      <c r="BE462" s="11">
        <f>VLOOKUP(A462,'BalanceSheet 15-8-19'!$A$11:$CN$476,57,FALSE)</f>
        <v>-719759.0572843299</v>
      </c>
      <c r="BF462" s="11">
        <f>VLOOKUP(A462,'BalanceSheet 15-8-19'!$A$11:$CN$476,58,FALSE)</f>
        <v>-719759.0572843299</v>
      </c>
      <c r="BG462" s="11">
        <f>VLOOKUP(A462,'BalanceSheet 15-8-19'!$A$11:$CN$476,59,FALSE)</f>
        <v>-719759.0572843299</v>
      </c>
      <c r="BH462" s="11">
        <f>VLOOKUP(A462,'BalanceSheet 15-8-19'!$A$11:$CN$476,60,FALSE)</f>
        <v>-719759.0572843299</v>
      </c>
      <c r="BI462" s="11">
        <f>VLOOKUP(A462,'BalanceSheet 15-8-19'!$A$11:$CN$476,61,FALSE)</f>
        <v>-719759.0572843299</v>
      </c>
      <c r="BJ462" s="11">
        <f>VLOOKUP(A462,'BalanceSheet 15-8-19'!$A$11:$CN$476,62,FALSE)</f>
        <v>-719759.0572843299</v>
      </c>
      <c r="BK462" s="11"/>
      <c r="BL462" s="11">
        <f>VLOOKUP(A462,'BalanceSheet 15-8-19'!$A$11:$CN$476,64,FALSE)</f>
        <v>-719759.0572843299</v>
      </c>
      <c r="BM462" s="11">
        <f>VLOOKUP(A462,'BalanceSheet 15-8-19'!$A$11:$CN$476,65,FALSE)</f>
        <v>-719759.0572843299</v>
      </c>
      <c r="BN462" s="11">
        <f>VLOOKUP(A462,'BalanceSheet 15-8-19'!$A$11:$CN$476,66,FALSE)</f>
        <v>-719759.0572843299</v>
      </c>
      <c r="BO462" s="11">
        <f>VLOOKUP(A462,'BalanceSheet 15-8-19'!$A$11:$CN$476,67,FALSE)</f>
        <v>-719759.0572843299</v>
      </c>
      <c r="BP462" s="11">
        <f>VLOOKUP(A462,'BalanceSheet 15-8-19'!$A$11:$CN$476,68,FALSE)</f>
        <v>-719759.0572843299</v>
      </c>
      <c r="BQ462" s="11">
        <f>VLOOKUP(A462,'BalanceSheet 15-8-19'!$A$11:$CN$476,69,FALSE)</f>
        <v>-719759.0572843299</v>
      </c>
      <c r="BR462" s="11">
        <f>VLOOKUP(A462,'BalanceSheet 15-8-19'!$A$11:$CN$476,70,FALSE)</f>
        <v>-719759.0572843299</v>
      </c>
      <c r="BS462" s="11">
        <f>VLOOKUP(A462,'BalanceSheet 15-8-19'!$A$11:$CN$476,71,FALSE)</f>
        <v>-719759.0572843299</v>
      </c>
      <c r="BT462" s="11">
        <f>VLOOKUP(A462,'BalanceSheet 15-8-19'!$A$11:$CN$476,72,FALSE)</f>
        <v>-719759.0572843299</v>
      </c>
      <c r="BU462" s="11">
        <f>VLOOKUP(A462,'BalanceSheet 15-8-19'!$A$11:$CN$476,73,FALSE)</f>
        <v>-719759.0572843299</v>
      </c>
      <c r="BV462" s="11">
        <f>VLOOKUP(A462,'BalanceSheet 15-8-19'!$A$11:$CN$476,74,FALSE)</f>
        <v>-719759.0572843299</v>
      </c>
      <c r="BW462" s="11">
        <f>VLOOKUP(A462,'BalanceSheet 15-8-19'!$A$11:$CN$476,75,FALSE)</f>
        <v>-719759.0572843299</v>
      </c>
      <c r="BX462" s="11">
        <f>VLOOKUP(A462,'BalanceSheet 15-8-19'!$A$11:$CN$476,76,FALSE)</f>
        <v>-719759.0572843299</v>
      </c>
      <c r="BY462" s="11">
        <f>VLOOKUP(A462,'BalanceSheet 15-8-19'!$A$11:$CN$476,77,FALSE)</f>
        <v>-719759.0572843299</v>
      </c>
      <c r="BZ462" s="11">
        <f>VLOOKUP(A462,'BalanceSheet 15-8-19'!$A$11:$CN$476,78,FALSE)</f>
        <v>-719759.0572843299</v>
      </c>
      <c r="CA462" s="11">
        <f>VLOOKUP(A462,'BalanceSheet 15-8-19'!$A$11:$CN$476,79,FALSE)</f>
        <v>-719759.0572843299</v>
      </c>
      <c r="CB462" s="11">
        <f>VLOOKUP(A462,'BalanceSheet 15-8-19'!$A$11:$CN$476,80,FALSE)</f>
        <v>-719759.0572843299</v>
      </c>
      <c r="CC462" s="11">
        <f>VLOOKUP(A462,'BalanceSheet 15-8-19'!$A$11:$CN$476,81,FALSE)</f>
        <v>-719759.0572843299</v>
      </c>
      <c r="CD462" s="11">
        <f>VLOOKUP(A462,'BalanceSheet 15-8-19'!$A$11:$CN$476,82,FALSE)</f>
        <v>-719759.0572843299</v>
      </c>
      <c r="CE462" s="11">
        <f>VLOOKUP(A462,'BalanceSheet 15-8-19'!$A$11:$CN$476,83,FALSE)</f>
        <v>-719759.0572843299</v>
      </c>
      <c r="CF462" s="11">
        <f>VLOOKUP(A462,'BalanceSheet 15-8-19'!$A$11:$CN$476,84,FALSE)</f>
        <v>-719759.0572843299</v>
      </c>
      <c r="CG462" s="11">
        <f>VLOOKUP(A462,'BalanceSheet 15-8-19'!$A$11:$CN$476,85,FALSE)</f>
        <v>-719759.0572843299</v>
      </c>
      <c r="CH462" s="11">
        <f>VLOOKUP(A462,'BalanceSheet 15-8-19'!$A$11:$CN$476,86,FALSE)</f>
        <v>-719759.0572843299</v>
      </c>
      <c r="CI462" s="11">
        <f>VLOOKUP(A462,'BalanceSheet 15-8-19'!$A$11:$CN$476,87,FALSE)</f>
        <v>-719759.0572843299</v>
      </c>
      <c r="CJ462" s="11">
        <f>VLOOKUP(A462,'BalanceSheet 15-8-19'!$A$11:$CN$476,88,FALSE)</f>
        <v>-719759.0572843299</v>
      </c>
      <c r="CK462" s="11">
        <f>VLOOKUP(A462,'BalanceSheet 15-8-19'!$A$11:$CN$476,89,FALSE)</f>
        <v>-719759.0572843299</v>
      </c>
      <c r="CL462" s="11">
        <f>VLOOKUP(A462,'BalanceSheet 15-8-19'!$A$11:$CN$476,90,FALSE)</f>
        <v>-719759.0572843299</v>
      </c>
      <c r="CM462" s="11">
        <f>VLOOKUP(A462,'BalanceSheet 15-8-19'!$A$11:$CN$476,91,FALSE)</f>
        <v>-719759.0572843299</v>
      </c>
      <c r="CN462" s="11">
        <f>VLOOKUP(A462,'BalanceSheet 15-8-19'!$A$11:$CS$476,92,FALSE)</f>
        <v>-719759.0572843299</v>
      </c>
      <c r="CO462" s="11">
        <f>VLOOKUP(A462,'BalanceSheet 15-8-19'!$A$11:$CS$476,93,FALSE)</f>
        <v>-719759.0572843299</v>
      </c>
      <c r="CP462" s="11">
        <f>VLOOKUP(A462,'BalanceSheet 15-8-19'!$A$11:$CS$476,94,FALSE)</f>
        <v>-719759.0572843299</v>
      </c>
      <c r="CQ462" s="11">
        <f>VLOOKUP(A462,'BalanceSheet 15-8-19'!$A$11:$CS$476,95,FALSE)</f>
        <v>-719759.0572843299</v>
      </c>
      <c r="CR462" s="11">
        <f>VLOOKUP(A462,'BalanceSheet 15-8-19'!$A$11:$CS$476,96,FALSE)</f>
        <v>-719759.0572843299</v>
      </c>
      <c r="CS462" s="11">
        <f t="shared" ref="CS462:CS463" si="56">SUM(B462:CR462)</f>
        <v>-65791901.628305465</v>
      </c>
      <c r="CU462" s="19">
        <f>CS462-('BalanceSheet 15-8-19'!CS462-'BalanceSheet 15-8-19'!CV462-'BalanceSheet 15-8-19'!CW462)</f>
        <v>0</v>
      </c>
      <c r="CW462" s="132">
        <f t="shared" si="43"/>
        <v>-19433494.546676897</v>
      </c>
      <c r="CZ462" s="148">
        <f>'Consol PL'!CJ222</f>
        <v>-2616286.0018794392</v>
      </c>
      <c r="DB462" s="148">
        <f t="shared" ref="DB462" si="57">SUM(B462:BQ462)-CZ462</f>
        <v>-43742121.07974904</v>
      </c>
      <c r="DD462" s="19"/>
    </row>
    <row r="463" spans="1:108" x14ac:dyDescent="0.2">
      <c r="A463" s="12" t="str">
        <f>'BalanceSheet 15-8-19'!A463</f>
        <v>Cumulative Translation Adjustment</v>
      </c>
      <c r="B463" s="10">
        <f>VLOOKUP(A463,'BalanceSheet 15-8-19'!$A$11:$CN$476,2,FALSE)</f>
        <v>0</v>
      </c>
      <c r="C463" s="10">
        <f>VLOOKUP(A463,'BalanceSheet 15-8-19'!$A$11:$CN$476,3,FALSE)</f>
        <v>0</v>
      </c>
      <c r="D463" s="10">
        <f>VLOOKUP(A463,'BalanceSheet 15-8-19'!$A$11:$CN$476,4,FALSE)</f>
        <v>0</v>
      </c>
      <c r="E463" s="10">
        <f>VLOOKUP(A463,'BalanceSheet 15-8-19'!$A$11:$CN$476,5,FALSE)</f>
        <v>0</v>
      </c>
      <c r="F463" s="10">
        <f>VLOOKUP(A463,'BalanceSheet 15-8-19'!$A$11:$CN$476,6,FALSE)</f>
        <v>-13193.092417</v>
      </c>
      <c r="G463" s="10">
        <f>VLOOKUP(A463,'BalanceSheet 15-8-19'!$A$11:$CN$476,7,FALSE)</f>
        <v>-13193.092417</v>
      </c>
      <c r="H463" s="10">
        <f>VLOOKUP(A463,'BalanceSheet 15-8-19'!$A$11:$CN$476,8,FALSE)</f>
        <v>-13193.092417</v>
      </c>
      <c r="I463" s="10">
        <f>VLOOKUP(A463,'BalanceSheet 15-8-19'!$A$11:$CN$476,9,FALSE)</f>
        <v>-13193.092417</v>
      </c>
      <c r="J463" s="10"/>
      <c r="K463" s="10">
        <f>VLOOKUP(A463,'BalanceSheet 15-8-19'!$A$11:$CN$476,11,FALSE)</f>
        <v>-13193.092417</v>
      </c>
      <c r="L463" s="10">
        <f>VLOOKUP(A463,'BalanceSheet 15-8-19'!$A$11:$CN$476,12,FALSE)</f>
        <v>-13193.092417</v>
      </c>
      <c r="M463" s="10">
        <f>VLOOKUP(A463,'BalanceSheet 15-8-19'!$A$11:$CN$476,13,FALSE)</f>
        <v>-13193.092417</v>
      </c>
      <c r="N463" s="10">
        <f>VLOOKUP(A463,'BalanceSheet 15-8-19'!$A$11:$CN$476,14,FALSE)</f>
        <v>-13193.092417</v>
      </c>
      <c r="O463" s="10">
        <f>VLOOKUP(A463,'BalanceSheet 15-8-19'!$A$11:$CN$476,15,FALSE)</f>
        <v>-13193.092417</v>
      </c>
      <c r="P463" s="10">
        <f>VLOOKUP(A463,'BalanceSheet 15-8-19'!$A$11:$CN$476,16,FALSE)</f>
        <v>-13193.092417</v>
      </c>
      <c r="Q463" s="10">
        <f>VLOOKUP(A463,'BalanceSheet 15-8-19'!$A$11:$CN$476,17,FALSE)</f>
        <v>-13193.092417</v>
      </c>
      <c r="R463" s="10">
        <f>VLOOKUP(A463,'BalanceSheet 15-8-19'!$A$11:$CN$476,18,FALSE)</f>
        <v>-13193.092417</v>
      </c>
      <c r="S463" s="10">
        <f>VLOOKUP(A463,'BalanceSheet 15-8-19'!$A$11:$CN$476,19,FALSE)</f>
        <v>-13193.092417</v>
      </c>
      <c r="T463" s="10">
        <f>VLOOKUP(A463,'BalanceSheet 15-8-19'!$A$11:$CN$476,20,FALSE)</f>
        <v>-13193.092417</v>
      </c>
      <c r="U463" s="10">
        <f>VLOOKUP(A463,'BalanceSheet 15-8-19'!$A$11:$CN$476,21,FALSE)</f>
        <v>-13193.092417</v>
      </c>
      <c r="V463" s="10">
        <f>VLOOKUP(A463,'BalanceSheet 15-8-19'!$A$11:$CN$476,22,FALSE)</f>
        <v>-13193.092417</v>
      </c>
      <c r="W463" s="10">
        <f>VLOOKUP(A463,'BalanceSheet 15-8-19'!$A$11:$CN$476,23,FALSE)</f>
        <v>-13193.092417</v>
      </c>
      <c r="X463" s="10">
        <f>VLOOKUP(A463,'BalanceSheet 15-8-19'!$A$11:$CN$476,24,FALSE)</f>
        <v>-13193.092417</v>
      </c>
      <c r="Y463" s="10">
        <f>VLOOKUP(A463,'BalanceSheet 15-8-19'!$A$11:$CN$476,25,FALSE)</f>
        <v>-13193.092417</v>
      </c>
      <c r="Z463" s="10">
        <f>VLOOKUP(A463,'BalanceSheet 15-8-19'!$A$11:$CN$476,26,FALSE)</f>
        <v>-13193.092417</v>
      </c>
      <c r="AA463" s="10">
        <f>VLOOKUP(A463,'BalanceSheet 15-8-19'!$A$11:$CN$476,27,FALSE)</f>
        <v>-13193.092417</v>
      </c>
      <c r="AB463" s="10">
        <f>VLOOKUP(A463,'BalanceSheet 15-8-19'!$A$11:$CN$476,28,FALSE)</f>
        <v>-13193.092417</v>
      </c>
      <c r="AC463" s="10">
        <f>VLOOKUP(A463,'BalanceSheet 15-8-19'!$A$11:$CN$476,29,FALSE)</f>
        <v>-13193.092417</v>
      </c>
      <c r="AD463" s="10">
        <f>VLOOKUP(A463,'BalanceSheet 15-8-19'!$A$11:$CN$476,30,FALSE)</f>
        <v>-13193.092417</v>
      </c>
      <c r="AE463" s="10">
        <f>VLOOKUP(A463,'BalanceSheet 15-8-19'!$A$11:$CN$476,31,FALSE)</f>
        <v>-13193.092417</v>
      </c>
      <c r="AF463" s="10">
        <f>VLOOKUP(A463,'BalanceSheet 15-8-19'!$A$11:$CN$476,32,FALSE)</f>
        <v>-13193.092417</v>
      </c>
      <c r="AG463" s="10">
        <f>VLOOKUP(A463,'BalanceSheet 15-8-19'!$A$11:$CN$476,33,FALSE)</f>
        <v>-13193.092417</v>
      </c>
      <c r="AH463" s="10">
        <f>VLOOKUP(A463,'BalanceSheet 15-8-19'!$A$11:$CN$476,34,FALSE)</f>
        <v>-13193.092417</v>
      </c>
      <c r="AI463" s="10">
        <f>VLOOKUP(A463,'BalanceSheet 15-8-19'!$A$11:$CN$476,35,FALSE)</f>
        <v>-13193.092417</v>
      </c>
      <c r="AJ463" s="10">
        <f>VLOOKUP(A463,'BalanceSheet 15-8-19'!$A$11:$CN$476,36,FALSE)</f>
        <v>-13193.092417</v>
      </c>
      <c r="AK463" s="10">
        <f>VLOOKUP(A463,'BalanceSheet 15-8-19'!$A$11:$CN$476,37,FALSE)</f>
        <v>-13193.092417</v>
      </c>
      <c r="AL463" s="10">
        <f>VLOOKUP(A463,'BalanceSheet 15-8-19'!$A$11:$CN$476,38,FALSE)</f>
        <v>-13193.092417</v>
      </c>
      <c r="AM463" s="10">
        <f>VLOOKUP(A463,'BalanceSheet 15-8-19'!$A$11:$CN$476,39,FALSE)</f>
        <v>-13193.092417</v>
      </c>
      <c r="AN463" s="10">
        <f>VLOOKUP(A463,'BalanceSheet 15-8-19'!$A$11:$CN$476,40,FALSE)</f>
        <v>-13193.092417</v>
      </c>
      <c r="AO463" s="10">
        <f>VLOOKUP(A463,'BalanceSheet 15-8-19'!$A$11:$CN$476,41,FALSE)</f>
        <v>-13193.092417</v>
      </c>
      <c r="AP463" s="10">
        <f>VLOOKUP(A463,'BalanceSheet 15-8-19'!$A$11:$CN$476,42,FALSE)</f>
        <v>-13193.092417</v>
      </c>
      <c r="AQ463" s="10">
        <f>VLOOKUP(A463,'BalanceSheet 15-8-19'!$A$11:$CN$476,43,FALSE)</f>
        <v>-13193.092417</v>
      </c>
      <c r="AR463" s="10">
        <f>VLOOKUP(A463,'BalanceSheet 15-8-19'!$A$11:$CN$476,44,FALSE)</f>
        <v>-13193.092417</v>
      </c>
      <c r="AS463" s="10">
        <f>VLOOKUP(A463,'BalanceSheet 15-8-19'!$A$11:$CN$476,45,FALSE)</f>
        <v>-13193.092417</v>
      </c>
      <c r="AT463" s="10">
        <f>VLOOKUP(A463,'BalanceSheet 15-8-19'!$A$11:$CN$476,46,FALSE)</f>
        <v>-13193.092417</v>
      </c>
      <c r="AU463" s="10">
        <f>VLOOKUP(A463,'BalanceSheet 15-8-19'!$A$11:$CN$476,47,FALSE)</f>
        <v>-13193.092417</v>
      </c>
      <c r="AV463" s="10">
        <f>VLOOKUP(A463,'BalanceSheet 15-8-19'!$A$11:$CN$476,48,FALSE)</f>
        <v>-13193.092417</v>
      </c>
      <c r="AW463" s="10">
        <f>VLOOKUP(A463,'BalanceSheet 15-8-19'!$A$11:$CN$476,49,FALSE)</f>
        <v>-13193.092417</v>
      </c>
      <c r="AX463" s="10">
        <f>VLOOKUP(A463,'BalanceSheet 15-8-19'!$A$11:$CN$476,50,FALSE)</f>
        <v>-13193.092417</v>
      </c>
      <c r="AY463" s="10">
        <f>VLOOKUP(A463,'BalanceSheet 15-8-19'!$A$11:$CN$476,51,FALSE)</f>
        <v>-13193.092417</v>
      </c>
      <c r="AZ463" s="10">
        <f>VLOOKUP(A463,'BalanceSheet 15-8-19'!$A$11:$CN$476,52,FALSE)</f>
        <v>-13193.092417</v>
      </c>
      <c r="BA463" s="10">
        <f>VLOOKUP(A463,'BalanceSheet 15-8-19'!$A$11:$CN$476,53,FALSE)</f>
        <v>-13193.092417</v>
      </c>
      <c r="BB463" s="10">
        <f>VLOOKUP(A463,'BalanceSheet 15-8-19'!$A$11:$CN$476,54,FALSE)</f>
        <v>-13193.092417</v>
      </c>
      <c r="BC463" s="10">
        <f>VLOOKUP(A463,'BalanceSheet 15-8-19'!$A$11:$CN$476,55,FALSE)</f>
        <v>-13193.092417</v>
      </c>
      <c r="BD463" s="10">
        <f>VLOOKUP(A463,'BalanceSheet 15-8-19'!$A$11:$CN$476,56,FALSE)</f>
        <v>-13193.092417</v>
      </c>
      <c r="BE463" s="10">
        <f>VLOOKUP(A463,'BalanceSheet 15-8-19'!$A$11:$CN$476,57,FALSE)</f>
        <v>-13193.092417</v>
      </c>
      <c r="BF463" s="10">
        <f>VLOOKUP(A463,'BalanceSheet 15-8-19'!$A$11:$CN$476,58,FALSE)</f>
        <v>-13193.092417</v>
      </c>
      <c r="BG463" s="11">
        <f>VLOOKUP(A463,'BalanceSheet 15-8-19'!$A$11:$CN$476,59,FALSE)</f>
        <v>-13193.092417</v>
      </c>
      <c r="BH463" s="10">
        <f>VLOOKUP(A463,'BalanceSheet 15-8-19'!$A$11:$CN$476,60,FALSE)</f>
        <v>-13193.092417</v>
      </c>
      <c r="BI463" s="10">
        <f>VLOOKUP(A463,'BalanceSheet 15-8-19'!$A$11:$CN$476,61,FALSE)</f>
        <v>-13193.092417</v>
      </c>
      <c r="BJ463" s="10">
        <f>VLOOKUP(A463,'BalanceSheet 15-8-19'!$A$11:$CN$476,62,FALSE)</f>
        <v>-13193.092417</v>
      </c>
      <c r="BK463" s="10"/>
      <c r="BL463" s="10">
        <f>VLOOKUP(A463,'BalanceSheet 15-8-19'!$A$11:$CN$476,64,FALSE)</f>
        <v>-13193.092417</v>
      </c>
      <c r="BM463" s="10">
        <f>VLOOKUP(A463,'BalanceSheet 15-8-19'!$A$11:$CN$476,65,FALSE)</f>
        <v>-13193.092417</v>
      </c>
      <c r="BN463" s="10">
        <f>VLOOKUP(A463,'BalanceSheet 15-8-19'!$A$11:$CN$476,66,FALSE)</f>
        <v>-13193.092417</v>
      </c>
      <c r="BO463" s="10">
        <f>VLOOKUP(A463,'BalanceSheet 15-8-19'!$A$11:$CN$476,67,FALSE)</f>
        <v>-13193.092417</v>
      </c>
      <c r="BP463" s="10">
        <f>VLOOKUP(A463,'BalanceSheet 15-8-19'!$A$11:$CN$476,68,FALSE)</f>
        <v>-13193.092417</v>
      </c>
      <c r="BQ463" s="10">
        <f>VLOOKUP(A463,'BalanceSheet 15-8-19'!$A$11:$CN$476,69,FALSE)</f>
        <v>-13193.092417</v>
      </c>
      <c r="BR463" s="10">
        <f>VLOOKUP(A463,'BalanceSheet 15-8-19'!$A$11:$CN$476,70,FALSE)</f>
        <v>-13193.092417</v>
      </c>
      <c r="BS463" s="10">
        <f>VLOOKUP(A463,'BalanceSheet 15-8-19'!$A$11:$CN$476,71,FALSE)</f>
        <v>-13193.092417</v>
      </c>
      <c r="BT463" s="10">
        <f>VLOOKUP(A463,'BalanceSheet 15-8-19'!$A$11:$CN$476,72,FALSE)</f>
        <v>-13193.092417</v>
      </c>
      <c r="BU463" s="10">
        <f>VLOOKUP(A463,'BalanceSheet 15-8-19'!$A$11:$CN$476,73,FALSE)</f>
        <v>-13193.092417</v>
      </c>
      <c r="BV463" s="10">
        <f>VLOOKUP(A463,'BalanceSheet 15-8-19'!$A$11:$CN$476,74,FALSE)</f>
        <v>-13193.092417</v>
      </c>
      <c r="BW463" s="10">
        <f>VLOOKUP(A463,'BalanceSheet 15-8-19'!$A$11:$CN$476,75,FALSE)</f>
        <v>-13193.092417</v>
      </c>
      <c r="BX463" s="10">
        <f>VLOOKUP(A463,'BalanceSheet 15-8-19'!$A$11:$CN$476,76,FALSE)</f>
        <v>-13193.092417</v>
      </c>
      <c r="BY463" s="10">
        <f>VLOOKUP(A463,'BalanceSheet 15-8-19'!$A$11:$CN$476,77,FALSE)</f>
        <v>-13193.092417</v>
      </c>
      <c r="BZ463" s="10">
        <f>VLOOKUP(A463,'BalanceSheet 15-8-19'!$A$11:$CN$476,78,FALSE)</f>
        <v>-13193.092417</v>
      </c>
      <c r="CA463" s="10">
        <f>VLOOKUP(A463,'BalanceSheet 15-8-19'!$A$11:$CN$476,79,FALSE)</f>
        <v>-13193.092417</v>
      </c>
      <c r="CB463" s="10">
        <f>VLOOKUP(A463,'BalanceSheet 15-8-19'!$A$11:$CN$476,80,FALSE)</f>
        <v>-13193.092417</v>
      </c>
      <c r="CC463" s="10">
        <f>VLOOKUP(A463,'BalanceSheet 15-8-19'!$A$11:$CN$476,81,FALSE)</f>
        <v>-13193.092417</v>
      </c>
      <c r="CD463" s="10">
        <f>VLOOKUP(A463,'BalanceSheet 15-8-19'!$A$11:$CN$476,82,FALSE)</f>
        <v>-13193.092417</v>
      </c>
      <c r="CE463" s="10">
        <f>VLOOKUP(A463,'BalanceSheet 15-8-19'!$A$11:$CN$476,83,FALSE)</f>
        <v>-13193.092417</v>
      </c>
      <c r="CF463" s="10">
        <f>VLOOKUP(A463,'BalanceSheet 15-8-19'!$A$11:$CN$476,84,FALSE)</f>
        <v>-13193.092417</v>
      </c>
      <c r="CG463" s="10">
        <f>VLOOKUP(A463,'BalanceSheet 15-8-19'!$A$11:$CN$476,85,FALSE)</f>
        <v>-13193.092417</v>
      </c>
      <c r="CH463" s="10">
        <f>VLOOKUP(A463,'BalanceSheet 15-8-19'!$A$11:$CN$476,86,FALSE)</f>
        <v>-13193.092417</v>
      </c>
      <c r="CI463" s="10">
        <f>VLOOKUP(A463,'BalanceSheet 15-8-19'!$A$11:$CN$476,87,FALSE)</f>
        <v>-13193.092417</v>
      </c>
      <c r="CJ463" s="10">
        <f>VLOOKUP(A463,'BalanceSheet 15-8-19'!$A$11:$CN$476,88,FALSE)</f>
        <v>-13193.092417</v>
      </c>
      <c r="CK463" s="10">
        <f>VLOOKUP(A463,'BalanceSheet 15-8-19'!$A$11:$CN$476,89,FALSE)</f>
        <v>-13193.092417</v>
      </c>
      <c r="CL463" s="10">
        <f>VLOOKUP(A463,'BalanceSheet 15-8-19'!$A$11:$CN$476,90,FALSE)</f>
        <v>-13193.092417</v>
      </c>
      <c r="CM463" s="10">
        <f>VLOOKUP(A463,'BalanceSheet 15-8-19'!$A$11:$CN$476,91,FALSE)</f>
        <v>-13193.092417</v>
      </c>
      <c r="CN463" s="10">
        <f>VLOOKUP(A463,'BalanceSheet 15-8-19'!$A$11:$CS$476,92,FALSE)</f>
        <v>-13193.092417</v>
      </c>
      <c r="CO463" s="10">
        <f>VLOOKUP(A463,'BalanceSheet 15-8-19'!$A$11:$CS$476,93,FALSE)</f>
        <v>-13193.092417</v>
      </c>
      <c r="CP463" s="10">
        <f>VLOOKUP(A463,'BalanceSheet 15-8-19'!$A$11:$CS$476,94,FALSE)</f>
        <v>-13193.092417</v>
      </c>
      <c r="CQ463" s="10">
        <f>VLOOKUP(A463,'BalanceSheet 15-8-19'!$A$11:$CS$476,95,FALSE)</f>
        <v>-13193.092417</v>
      </c>
      <c r="CR463" s="10">
        <f>VLOOKUP(A463,'BalanceSheet 15-8-19'!$A$11:$CS$476,96,FALSE)</f>
        <v>-13193.092417</v>
      </c>
      <c r="CS463" s="10">
        <f t="shared" si="56"/>
        <v>-1174185.2251129998</v>
      </c>
      <c r="CU463" s="19">
        <f>CS463-('BalanceSheet 15-8-19'!CS463-'BalanceSheet 15-8-19'!CV463-'BalanceSheet 15-8-19'!CW463)</f>
        <v>0</v>
      </c>
      <c r="CW463" s="132">
        <f t="shared" ref="CW463:CW464" si="58">SUM(BR463:CR463)</f>
        <v>-356213.49525899993</v>
      </c>
      <c r="CZ463" s="148">
        <f>HLOOKUP(A463,CJE!$I$5:$TV$2054,2050, FALSE)</f>
        <v>0</v>
      </c>
      <c r="DB463" s="148">
        <f t="shared" si="54"/>
        <v>-817971.72985399922</v>
      </c>
    </row>
    <row r="464" spans="1:108" ht="10.8" thickBot="1" x14ac:dyDescent="0.25">
      <c r="A464" s="4" t="str">
        <f>'BalanceSheet 15-8-19'!A464</f>
        <v>Total Capital and Reserves</v>
      </c>
      <c r="B464" s="101">
        <f>VLOOKUP(A464,'BalanceSheet 15-8-19'!$A$11:$CN$476,2,FALSE)</f>
        <v>138415.29999999999</v>
      </c>
      <c r="C464" s="101">
        <f>VLOOKUP(A464,'BalanceSheet 15-8-19'!$A$11:$CN$476,3,FALSE)</f>
        <v>0</v>
      </c>
      <c r="D464" s="101">
        <f>VLOOKUP(A464,'BalanceSheet 15-8-19'!$A$11:$CN$476,4,FALSE)</f>
        <v>-106474.84999999986</v>
      </c>
      <c r="E464" s="101">
        <f>VLOOKUP(A464,'BalanceSheet 15-8-19'!$A$11:$CN$476,5,FALSE)</f>
        <v>161225.60999999999</v>
      </c>
      <c r="F464" s="101">
        <f>VLOOKUP(A464,'BalanceSheet 15-8-19'!$A$11:$CN$476,6,FALSE)</f>
        <v>40718.752441390163</v>
      </c>
      <c r="G464" s="101">
        <f>VLOOKUP(A464,'BalanceSheet 15-8-19'!$A$11:$CN$476,7,FALSE)</f>
        <v>40718.752441390163</v>
      </c>
      <c r="H464" s="101">
        <f>VLOOKUP(A464,'BalanceSheet 15-8-19'!$A$11:$CN$476,8,FALSE)</f>
        <v>40718.752441390163</v>
      </c>
      <c r="I464" s="101">
        <f>VLOOKUP(A464,'BalanceSheet 15-8-19'!$A$11:$CN$476,9,FALSE)</f>
        <v>40718.752441390163</v>
      </c>
      <c r="J464" s="101"/>
      <c r="K464" s="101">
        <f>VLOOKUP(A464,'BalanceSheet 15-8-19'!$A$11:$CN$476,11,FALSE)</f>
        <v>40718.752441390163</v>
      </c>
      <c r="L464" s="101">
        <f>VLOOKUP(A464,'BalanceSheet 15-8-19'!$A$11:$CN$476,12,FALSE)</f>
        <v>40718.752441390163</v>
      </c>
      <c r="M464" s="101">
        <f>VLOOKUP(A464,'BalanceSheet 15-8-19'!$A$11:$CN$476,13,FALSE)</f>
        <v>40718.752441390163</v>
      </c>
      <c r="N464" s="101">
        <f>VLOOKUP(A464,'BalanceSheet 15-8-19'!$A$11:$CN$476,14,FALSE)</f>
        <v>40718.752441390163</v>
      </c>
      <c r="O464" s="101">
        <f>VLOOKUP(A464,'BalanceSheet 15-8-19'!$A$11:$CN$476,15,FALSE)</f>
        <v>40718.752441390163</v>
      </c>
      <c r="P464" s="101">
        <f>VLOOKUP(A464,'BalanceSheet 15-8-19'!$A$11:$CN$476,16,FALSE)</f>
        <v>40718.752441390163</v>
      </c>
      <c r="Q464" s="101">
        <f>VLOOKUP(A464,'BalanceSheet 15-8-19'!$A$11:$CN$476,17,FALSE)</f>
        <v>40718.752441390163</v>
      </c>
      <c r="R464" s="101">
        <f>VLOOKUP(A464,'BalanceSheet 15-8-19'!$A$11:$CN$476,18,FALSE)</f>
        <v>40718.752441390163</v>
      </c>
      <c r="S464" s="101">
        <f>VLOOKUP(A464,'BalanceSheet 15-8-19'!$A$11:$CN$476,19,FALSE)</f>
        <v>40718.752441390163</v>
      </c>
      <c r="T464" s="101">
        <f>VLOOKUP(A464,'BalanceSheet 15-8-19'!$A$11:$CN$476,20,FALSE)</f>
        <v>40718.752441390163</v>
      </c>
      <c r="U464" s="101">
        <f>VLOOKUP(A464,'BalanceSheet 15-8-19'!$A$11:$CN$476,21,FALSE)</f>
        <v>40718.752441390163</v>
      </c>
      <c r="V464" s="101">
        <f>VLOOKUP(A464,'BalanceSheet 15-8-19'!$A$11:$CN$476,22,FALSE)</f>
        <v>40718.752441390163</v>
      </c>
      <c r="W464" s="101">
        <f>VLOOKUP(A464,'BalanceSheet 15-8-19'!$A$11:$CN$476,23,FALSE)</f>
        <v>40718.752441390163</v>
      </c>
      <c r="X464" s="101">
        <f>VLOOKUP(A464,'BalanceSheet 15-8-19'!$A$11:$CN$476,24,FALSE)</f>
        <v>40718.752441390163</v>
      </c>
      <c r="Y464" s="101">
        <f>VLOOKUP(A464,'BalanceSheet 15-8-19'!$A$11:$CN$476,25,FALSE)</f>
        <v>40718.752441390163</v>
      </c>
      <c r="Z464" s="101">
        <f>VLOOKUP(A464,'BalanceSheet 15-8-19'!$A$11:$CN$476,26,FALSE)</f>
        <v>40718.752441390163</v>
      </c>
      <c r="AA464" s="101">
        <f>VLOOKUP(A464,'BalanceSheet 15-8-19'!$A$11:$CN$476,27,FALSE)</f>
        <v>40718.752441390163</v>
      </c>
      <c r="AB464" s="101">
        <f>VLOOKUP(A464,'BalanceSheet 15-8-19'!$A$11:$CN$476,28,FALSE)</f>
        <v>40718.752441390163</v>
      </c>
      <c r="AC464" s="101">
        <f>VLOOKUP(A464,'BalanceSheet 15-8-19'!$A$11:$CN$476,29,FALSE)</f>
        <v>40718.752441390163</v>
      </c>
      <c r="AD464" s="101">
        <f>VLOOKUP(A464,'BalanceSheet 15-8-19'!$A$11:$CN$476,30,FALSE)</f>
        <v>40718.752441390163</v>
      </c>
      <c r="AE464" s="101">
        <f>VLOOKUP(A464,'BalanceSheet 15-8-19'!$A$11:$CN$476,31,FALSE)</f>
        <v>40718.752441390163</v>
      </c>
      <c r="AF464" s="101">
        <f>VLOOKUP(A464,'BalanceSheet 15-8-19'!$A$11:$CN$476,32,FALSE)</f>
        <v>40718.752441390163</v>
      </c>
      <c r="AG464" s="101">
        <f>VLOOKUP(A464,'BalanceSheet 15-8-19'!$A$11:$CN$476,33,FALSE)</f>
        <v>40718.752441390163</v>
      </c>
      <c r="AH464" s="101">
        <f>VLOOKUP(A464,'BalanceSheet 15-8-19'!$A$11:$CN$476,34,FALSE)</f>
        <v>40718.752441390163</v>
      </c>
      <c r="AI464" s="101">
        <f>VLOOKUP(A464,'BalanceSheet 15-8-19'!$A$11:$CN$476,35,FALSE)</f>
        <v>40718.752441390163</v>
      </c>
      <c r="AJ464" s="101">
        <f>VLOOKUP(A464,'BalanceSheet 15-8-19'!$A$11:$CN$476,36,FALSE)</f>
        <v>40718.752441390163</v>
      </c>
      <c r="AK464" s="101">
        <f>VLOOKUP(A464,'BalanceSheet 15-8-19'!$A$11:$CN$476,37,FALSE)</f>
        <v>40718.752441390163</v>
      </c>
      <c r="AL464" s="101">
        <f>VLOOKUP(A464,'BalanceSheet 15-8-19'!$A$11:$CN$476,38,FALSE)</f>
        <v>40718.752441390163</v>
      </c>
      <c r="AM464" s="101">
        <f>VLOOKUP(A464,'BalanceSheet 15-8-19'!$A$11:$CN$476,39,FALSE)</f>
        <v>40718.752441390163</v>
      </c>
      <c r="AN464" s="101">
        <f>VLOOKUP(A464,'BalanceSheet 15-8-19'!$A$11:$CN$476,40,FALSE)</f>
        <v>40718.752441390163</v>
      </c>
      <c r="AO464" s="101">
        <f>VLOOKUP(A464,'BalanceSheet 15-8-19'!$A$11:$CN$476,41,FALSE)</f>
        <v>40718.752441390163</v>
      </c>
      <c r="AP464" s="101">
        <f>VLOOKUP(A464,'BalanceSheet 15-8-19'!$A$11:$CN$476,42,FALSE)</f>
        <v>40718.752441390163</v>
      </c>
      <c r="AQ464" s="101">
        <f>VLOOKUP(A464,'BalanceSheet 15-8-19'!$A$11:$CN$476,43,FALSE)</f>
        <v>40718.752441390163</v>
      </c>
      <c r="AR464" s="101">
        <f>VLOOKUP(A464,'BalanceSheet 15-8-19'!$A$11:$CN$476,44,FALSE)</f>
        <v>40718.752441390163</v>
      </c>
      <c r="AS464" s="101">
        <f>VLOOKUP(A464,'BalanceSheet 15-8-19'!$A$11:$CN$476,45,FALSE)</f>
        <v>40718.752441390163</v>
      </c>
      <c r="AT464" s="101">
        <f>VLOOKUP(A464,'BalanceSheet 15-8-19'!$A$11:$CN$476,46,FALSE)</f>
        <v>40718.752441390163</v>
      </c>
      <c r="AU464" s="101">
        <f>VLOOKUP(A464,'BalanceSheet 15-8-19'!$A$11:$CN$476,47,FALSE)</f>
        <v>40718.752441390163</v>
      </c>
      <c r="AV464" s="101">
        <f>VLOOKUP(A464,'BalanceSheet 15-8-19'!$A$11:$CN$476,48,FALSE)</f>
        <v>40718.752441390163</v>
      </c>
      <c r="AW464" s="101">
        <f>VLOOKUP(A464,'BalanceSheet 15-8-19'!$A$11:$CN$476,49,FALSE)</f>
        <v>40718.752441390163</v>
      </c>
      <c r="AX464" s="101">
        <f>VLOOKUP(A464,'BalanceSheet 15-8-19'!$A$11:$CN$476,50,FALSE)</f>
        <v>40718.752441390163</v>
      </c>
      <c r="AY464" s="101">
        <f>VLOOKUP(A464,'BalanceSheet 15-8-19'!$A$11:$CN$476,51,FALSE)</f>
        <v>40718.752441390163</v>
      </c>
      <c r="AZ464" s="101">
        <f>VLOOKUP(A464,'BalanceSheet 15-8-19'!$A$11:$CN$476,52,FALSE)</f>
        <v>40718.752441390163</v>
      </c>
      <c r="BA464" s="101">
        <f>VLOOKUP(A464,'BalanceSheet 15-8-19'!$A$11:$CN$476,53,FALSE)</f>
        <v>40718.752441390163</v>
      </c>
      <c r="BB464" s="101">
        <f>VLOOKUP(A464,'BalanceSheet 15-8-19'!$A$11:$CN$476,54,FALSE)</f>
        <v>40718.752441390163</v>
      </c>
      <c r="BC464" s="101">
        <f>VLOOKUP(A464,'BalanceSheet 15-8-19'!$A$11:$CN$476,55,FALSE)</f>
        <v>40718.752441390163</v>
      </c>
      <c r="BD464" s="101">
        <f>VLOOKUP(A464,'BalanceSheet 15-8-19'!$A$11:$CN$476,56,FALSE)</f>
        <v>40718.752441390163</v>
      </c>
      <c r="BE464" s="101">
        <f>VLOOKUP(A464,'BalanceSheet 15-8-19'!$A$11:$CN$476,57,FALSE)</f>
        <v>40718.752441390163</v>
      </c>
      <c r="BF464" s="101">
        <f>VLOOKUP(A464,'BalanceSheet 15-8-19'!$A$11:$CN$476,58,FALSE)</f>
        <v>40718.752441390163</v>
      </c>
      <c r="BG464" s="101">
        <f>VLOOKUP(A464,'BalanceSheet 15-8-19'!$A$11:$CN$476,59,FALSE)</f>
        <v>40718.752441390163</v>
      </c>
      <c r="BH464" s="101">
        <f>VLOOKUP(A464,'BalanceSheet 15-8-19'!$A$11:$CN$476,60,FALSE)</f>
        <v>40718.752441390163</v>
      </c>
      <c r="BI464" s="101">
        <f>VLOOKUP(A464,'BalanceSheet 15-8-19'!$A$11:$CN$476,61,FALSE)</f>
        <v>40718.752441390163</v>
      </c>
      <c r="BJ464" s="101">
        <f>VLOOKUP(A464,'BalanceSheet 15-8-19'!$A$11:$CN$476,62,FALSE)</f>
        <v>40718.752441390163</v>
      </c>
      <c r="BK464" s="101"/>
      <c r="BL464" s="101">
        <f>VLOOKUP(A464,'BalanceSheet 15-8-19'!$A$11:$CN$476,64,FALSE)</f>
        <v>40718.752441390163</v>
      </c>
      <c r="BM464" s="101">
        <f>VLOOKUP(A464,'BalanceSheet 15-8-19'!$A$11:$CN$476,65,FALSE)</f>
        <v>40718.752441390163</v>
      </c>
      <c r="BN464" s="101">
        <f>VLOOKUP(A464,'BalanceSheet 15-8-19'!$A$11:$CN$476,66,FALSE)</f>
        <v>40718.752441390163</v>
      </c>
      <c r="BO464" s="101">
        <f>VLOOKUP(A464,'BalanceSheet 15-8-19'!$A$11:$CN$476,67,FALSE)</f>
        <v>40718.752441390163</v>
      </c>
      <c r="BP464" s="101">
        <f>VLOOKUP(A464,'BalanceSheet 15-8-19'!$A$11:$CN$476,68,FALSE)</f>
        <v>40718.752441390163</v>
      </c>
      <c r="BQ464" s="101">
        <f>VLOOKUP(A464,'BalanceSheet 15-8-19'!$A$11:$CN$476,69,FALSE)</f>
        <v>40718.752441390163</v>
      </c>
      <c r="BR464" s="101">
        <f>VLOOKUP(A464,'BalanceSheet 15-8-19'!$A$11:$CN$476,70,FALSE)</f>
        <v>40718.752441390163</v>
      </c>
      <c r="BS464" s="101">
        <f>VLOOKUP(A464,'BalanceSheet 15-8-19'!$A$11:$CN$476,71,FALSE)</f>
        <v>40718.752441390163</v>
      </c>
      <c r="BT464" s="101">
        <f>VLOOKUP(A464,'BalanceSheet 15-8-19'!$A$11:$CN$476,72,FALSE)</f>
        <v>40718.752441390163</v>
      </c>
      <c r="BU464" s="101">
        <f>VLOOKUP(A464,'BalanceSheet 15-8-19'!$A$11:$CN$476,73,FALSE)</f>
        <v>40718.752441390163</v>
      </c>
      <c r="BV464" s="101">
        <f>VLOOKUP(A464,'BalanceSheet 15-8-19'!$A$11:$CN$476,74,FALSE)</f>
        <v>40718.752441390163</v>
      </c>
      <c r="BW464" s="101">
        <f>VLOOKUP(A464,'BalanceSheet 15-8-19'!$A$11:$CN$476,75,FALSE)</f>
        <v>40718.752441390163</v>
      </c>
      <c r="BX464" s="101">
        <f>VLOOKUP(A464,'BalanceSheet 15-8-19'!$A$11:$CN$476,76,FALSE)</f>
        <v>40718.752441390163</v>
      </c>
      <c r="BY464" s="101">
        <f>VLOOKUP(A464,'BalanceSheet 15-8-19'!$A$11:$CN$476,77,FALSE)</f>
        <v>40718.752441390163</v>
      </c>
      <c r="BZ464" s="101">
        <f>VLOOKUP(A464,'BalanceSheet 15-8-19'!$A$11:$CN$476,78,FALSE)</f>
        <v>40718.752441390163</v>
      </c>
      <c r="CA464" s="101">
        <f>VLOOKUP(A464,'BalanceSheet 15-8-19'!$A$11:$CN$476,79,FALSE)</f>
        <v>40718.752441390163</v>
      </c>
      <c r="CB464" s="101">
        <f>VLOOKUP(A464,'BalanceSheet 15-8-19'!$A$11:$CN$476,80,FALSE)</f>
        <v>40718.752441390163</v>
      </c>
      <c r="CC464" s="101">
        <f>VLOOKUP(A464,'BalanceSheet 15-8-19'!$A$11:$CN$476,81,FALSE)</f>
        <v>40718.752441390163</v>
      </c>
      <c r="CD464" s="101">
        <f>VLOOKUP(A464,'BalanceSheet 15-8-19'!$A$11:$CN$476,82,FALSE)</f>
        <v>40718.752441390163</v>
      </c>
      <c r="CE464" s="101">
        <f>VLOOKUP(A464,'BalanceSheet 15-8-19'!$A$11:$CN$476,83,FALSE)</f>
        <v>40718.752441390163</v>
      </c>
      <c r="CF464" s="101">
        <f>VLOOKUP(A464,'BalanceSheet 15-8-19'!$A$11:$CN$476,84,FALSE)</f>
        <v>40718.752441390163</v>
      </c>
      <c r="CG464" s="101">
        <f>VLOOKUP(A464,'BalanceSheet 15-8-19'!$A$11:$CN$476,85,FALSE)</f>
        <v>40718.752441390163</v>
      </c>
      <c r="CH464" s="101">
        <f>VLOOKUP(A464,'BalanceSheet 15-8-19'!$A$11:$CN$476,86,FALSE)</f>
        <v>40718.752441390163</v>
      </c>
      <c r="CI464" s="101">
        <f>VLOOKUP(A464,'BalanceSheet 15-8-19'!$A$11:$CN$476,87,FALSE)</f>
        <v>40718.752441390163</v>
      </c>
      <c r="CJ464" s="101">
        <f>VLOOKUP(A464,'BalanceSheet 15-8-19'!$A$11:$CN$476,88,FALSE)</f>
        <v>40718.752441390163</v>
      </c>
      <c r="CK464" s="101">
        <f>VLOOKUP(A464,'BalanceSheet 15-8-19'!$A$11:$CN$476,89,FALSE)</f>
        <v>40718.752441390163</v>
      </c>
      <c r="CL464" s="101">
        <f>VLOOKUP(A464,'BalanceSheet 15-8-19'!$A$11:$CN$476,90,FALSE)</f>
        <v>40718.752441390163</v>
      </c>
      <c r="CM464" s="101">
        <f>VLOOKUP(A464,'BalanceSheet 15-8-19'!$A$11:$CN$476,91,FALSE)</f>
        <v>40718.752441390163</v>
      </c>
      <c r="CN464" s="101">
        <f>VLOOKUP(A464,'BalanceSheet 15-8-19'!$A$11:$CS$476,92,FALSE)</f>
        <v>40718.752441390163</v>
      </c>
      <c r="CO464" s="101">
        <f>VLOOKUP(A464,'BalanceSheet 15-8-19'!$A$11:$CS$476,93,FALSE)</f>
        <v>40718.752441390163</v>
      </c>
      <c r="CP464" s="101">
        <f>VLOOKUP(A464,'BalanceSheet 15-8-19'!$A$11:$CS$476,94,FALSE)</f>
        <v>40718.752441390163</v>
      </c>
      <c r="CQ464" s="101">
        <f>VLOOKUP(A464,'BalanceSheet 15-8-19'!$A$11:$CS$476,95,FALSE)</f>
        <v>40718.752441390163</v>
      </c>
      <c r="CR464" s="101">
        <f>VLOOKUP(A464,'BalanceSheet 15-8-19'!$A$11:$CS$476,96,FALSE)</f>
        <v>40718.752441390163</v>
      </c>
      <c r="CS464" s="101">
        <f t="shared" ref="CS464" si="59">SUM(B464:CR464)</f>
        <v>3817135.0272837165</v>
      </c>
      <c r="CU464" s="19">
        <f>CS464-('BalanceSheet 15-8-19'!CS464-'BalanceSheet 15-8-19'!CV464-'BalanceSheet 15-8-19'!CW464)</f>
        <v>1.1175870895385742E-7</v>
      </c>
      <c r="CW464" s="132">
        <f t="shared" si="58"/>
        <v>1099406.3159175348</v>
      </c>
      <c r="CZ464" s="148"/>
      <c r="DB464" s="201">
        <f>SUM(DB460:DB463)</f>
        <v>-43119524.366317198</v>
      </c>
    </row>
    <row r="465" spans="1:109" ht="10.8" thickTop="1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1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85"/>
      <c r="CU465" s="176"/>
      <c r="CV465" s="85"/>
      <c r="CW465" s="176"/>
      <c r="CX465" s="85"/>
      <c r="CY465" s="85"/>
      <c r="CZ465" s="10"/>
      <c r="DA465" s="85"/>
      <c r="DB465" s="10"/>
    </row>
    <row r="466" spans="1:109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1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85"/>
      <c r="CU466" s="176"/>
      <c r="CV466" s="85"/>
      <c r="CW466" s="176"/>
      <c r="CX466" s="85"/>
      <c r="CY466" s="85"/>
      <c r="CZ466" s="10"/>
      <c r="DA466" s="13"/>
      <c r="DB466" s="19">
        <f>DB184+DB227+DB375</f>
        <v>13889761.866799351</v>
      </c>
      <c r="DC466" s="13" t="s">
        <v>1079</v>
      </c>
    </row>
    <row r="467" spans="1:109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1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85"/>
      <c r="CU467" s="176"/>
      <c r="CV467" s="85"/>
      <c r="CW467" s="176"/>
      <c r="CX467" s="85"/>
      <c r="CY467" s="85"/>
      <c r="CZ467" s="10"/>
      <c r="DA467" s="13"/>
      <c r="DB467" s="19">
        <f>DB448+DB437</f>
        <v>-202707.74428184103</v>
      </c>
      <c r="DC467" s="13" t="s">
        <v>1080</v>
      </c>
    </row>
    <row r="468" spans="1:109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1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85"/>
      <c r="CU468" s="176"/>
      <c r="CV468" s="85"/>
      <c r="CW468" s="176"/>
      <c r="CX468" s="85"/>
      <c r="CY468" s="85"/>
      <c r="CZ468" s="10"/>
      <c r="DA468" s="13"/>
      <c r="DB468" s="19">
        <f>DB464</f>
        <v>-43119524.366317198</v>
      </c>
      <c r="DC468" s="13" t="s">
        <v>1081</v>
      </c>
    </row>
    <row r="469" spans="1:109" ht="10.8" thickBo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1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85"/>
      <c r="CU469" s="176"/>
      <c r="CV469" s="85"/>
      <c r="CW469" s="176"/>
      <c r="CX469" s="85"/>
      <c r="CY469" s="85"/>
      <c r="CZ469" s="10"/>
      <c r="DA469" s="13" t="s">
        <v>642</v>
      </c>
      <c r="DB469" s="105">
        <f>DB466-DB467-DB468</f>
        <v>57211993.977398388</v>
      </c>
      <c r="DC469" s="13"/>
    </row>
    <row r="470" spans="1:109" ht="10.8" thickTop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1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85"/>
      <c r="CU470" s="176"/>
      <c r="CV470" s="85"/>
      <c r="CW470" s="176"/>
      <c r="CX470" s="85"/>
      <c r="CY470" s="85"/>
      <c r="CZ470" s="10"/>
      <c r="DA470" s="85"/>
      <c r="DB470" s="10"/>
    </row>
    <row r="471" spans="1:109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1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85"/>
      <c r="CU471" s="176"/>
      <c r="CV471" s="85"/>
      <c r="CW471" s="176"/>
      <c r="CX471" s="85"/>
      <c r="CY471" s="85"/>
      <c r="CZ471" s="10"/>
      <c r="DA471" s="85"/>
      <c r="DB471" s="10"/>
    </row>
    <row r="472" spans="1:109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1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85"/>
      <c r="CU472" s="176"/>
      <c r="CV472" s="85"/>
      <c r="CW472" s="176"/>
      <c r="CX472" s="85"/>
      <c r="CY472" s="85"/>
      <c r="CZ472" s="10"/>
      <c r="DA472" s="85"/>
      <c r="DB472" s="10"/>
    </row>
    <row r="473" spans="1:109" x14ac:dyDescent="0.2">
      <c r="A473" s="102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1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85"/>
      <c r="CU473" s="176"/>
      <c r="CV473" s="85"/>
      <c r="CW473" s="176"/>
      <c r="CX473" s="85"/>
      <c r="CY473" s="85"/>
      <c r="CZ473" s="10"/>
      <c r="DA473" s="85"/>
      <c r="DB473" s="10"/>
    </row>
    <row r="474" spans="1:109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1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85"/>
      <c r="CU474" s="176"/>
      <c r="CV474" s="85"/>
      <c r="CW474" s="176"/>
      <c r="CX474" s="85"/>
      <c r="CY474" s="85"/>
      <c r="CZ474" s="10"/>
      <c r="DA474" s="85"/>
      <c r="DB474" s="10"/>
      <c r="DD474" s="3"/>
      <c r="DE474" s="3"/>
    </row>
    <row r="475" spans="1:109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1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85"/>
      <c r="CU475" s="176"/>
      <c r="CV475" s="85"/>
      <c r="CW475" s="176"/>
      <c r="CX475" s="85"/>
      <c r="CY475" s="85"/>
      <c r="CZ475" s="144"/>
      <c r="DA475" s="85"/>
      <c r="DB475" s="10"/>
      <c r="DD475" s="19"/>
    </row>
    <row r="476" spans="1:109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85"/>
      <c r="CU476" s="176"/>
      <c r="CV476" s="85"/>
      <c r="CW476" s="176"/>
      <c r="CX476" s="85"/>
      <c r="CY476" s="85"/>
      <c r="CZ476" s="10"/>
      <c r="DA476" s="85"/>
      <c r="DB476" s="10"/>
      <c r="DE476" s="19"/>
    </row>
    <row r="477" spans="1:109" x14ac:dyDescent="0.2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02"/>
      <c r="AN477" s="102"/>
      <c r="AO477" s="102"/>
      <c r="AP477" s="102"/>
      <c r="AQ477" s="102"/>
      <c r="AR477" s="102"/>
      <c r="AS477" s="102"/>
      <c r="AT477" s="102"/>
      <c r="AU477" s="102"/>
      <c r="AV477" s="102"/>
      <c r="AW477" s="102"/>
      <c r="AX477" s="102"/>
      <c r="AY477" s="102"/>
      <c r="AZ477" s="102"/>
      <c r="BA477" s="102"/>
      <c r="BB477" s="102"/>
      <c r="BC477" s="102"/>
      <c r="BD477" s="102"/>
      <c r="BE477" s="102"/>
      <c r="BF477" s="102"/>
      <c r="BG477" s="102"/>
      <c r="BH477" s="102"/>
      <c r="BI477" s="102"/>
      <c r="BJ477" s="102"/>
      <c r="BK477" s="102"/>
      <c r="BL477" s="102"/>
      <c r="BM477" s="102"/>
      <c r="BN477" s="102"/>
      <c r="BO477" s="102"/>
      <c r="BP477" s="102"/>
      <c r="BQ477" s="102"/>
      <c r="BR477" s="102"/>
      <c r="BS477" s="102"/>
      <c r="BT477" s="102"/>
      <c r="BU477" s="102"/>
      <c r="BV477" s="102"/>
      <c r="BW477" s="102"/>
      <c r="BX477" s="102"/>
      <c r="BY477" s="102"/>
      <c r="BZ477" s="102"/>
      <c r="CA477" s="102"/>
      <c r="CB477" s="102"/>
      <c r="CC477" s="102"/>
      <c r="CD477" s="102"/>
      <c r="CE477" s="102"/>
      <c r="CF477" s="102"/>
      <c r="CG477" s="102"/>
      <c r="CH477" s="102"/>
      <c r="CI477" s="102"/>
      <c r="CJ477" s="102"/>
      <c r="CK477" s="102"/>
      <c r="CL477" s="102"/>
      <c r="CM477" s="102"/>
      <c r="CN477" s="102"/>
      <c r="CO477" s="102"/>
      <c r="CP477" s="102"/>
      <c r="CQ477" s="102"/>
      <c r="CR477" s="102"/>
      <c r="CS477" s="102"/>
      <c r="CT477" s="85"/>
      <c r="CU477" s="176"/>
      <c r="CV477" s="85"/>
      <c r="CW477" s="176"/>
      <c r="CX477" s="85"/>
      <c r="CY477" s="85"/>
      <c r="CZ477" s="10"/>
      <c r="DA477" s="85"/>
      <c r="DB477" s="102"/>
    </row>
    <row r="479" spans="1:109" x14ac:dyDescent="0.2">
      <c r="DA479" s="85"/>
      <c r="DB479" s="176"/>
      <c r="DC479" s="85"/>
      <c r="DD479" s="85"/>
      <c r="DE479" s="85"/>
    </row>
    <row r="480" spans="1:109" x14ac:dyDescent="0.2">
      <c r="DA480" s="85"/>
      <c r="DB480" s="176"/>
      <c r="DC480" s="85"/>
      <c r="DD480" s="85"/>
      <c r="DE480" s="85"/>
    </row>
    <row r="481" spans="105:109" x14ac:dyDescent="0.2">
      <c r="DA481" s="85"/>
      <c r="DB481" s="176"/>
      <c r="DC481" s="85"/>
      <c r="DD481" s="85"/>
      <c r="DE481" s="85"/>
    </row>
    <row r="482" spans="105:109" x14ac:dyDescent="0.2">
      <c r="DA482" s="85"/>
      <c r="DB482" s="10"/>
      <c r="DC482" s="85"/>
      <c r="DD482" s="85"/>
      <c r="DE482" s="8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A22F-6EBF-4267-BFDC-347A6A46DFFF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228"/>
  <sheetViews>
    <sheetView workbookViewId="0">
      <pane xSplit="1" ySplit="7" topLeftCell="BU192" activePane="bottomRight" state="frozen"/>
      <selection activeCell="AY210" sqref="AY210"/>
      <selection pane="topRight" activeCell="AY210" sqref="AY210"/>
      <selection pane="bottomLeft" activeCell="AY210" sqref="AY210"/>
      <selection pane="bottomRight" activeCell="CO225" sqref="CO225"/>
    </sheetView>
  </sheetViews>
  <sheetFormatPr defaultRowHeight="10.199999999999999" x14ac:dyDescent="0.2"/>
  <cols>
    <col min="1" max="1" width="52.140625" customWidth="1"/>
    <col min="2" max="68" width="12.42578125" style="18" customWidth="1"/>
    <col min="69" max="69" width="7.7109375" customWidth="1"/>
    <col min="70" max="82" width="11.42578125" style="13" customWidth="1"/>
    <col min="83" max="83" width="2" style="13" customWidth="1"/>
    <col min="84" max="84" width="10.42578125" customWidth="1"/>
    <col min="85" max="85" width="2.140625" customWidth="1"/>
    <col min="86" max="86" width="10.7109375" customWidth="1"/>
    <col min="88" max="88" width="12.7109375" customWidth="1"/>
    <col min="89" max="89" width="4.140625" customWidth="1"/>
    <col min="90" max="90" width="12.42578125" bestFit="1" customWidth="1"/>
    <col min="92" max="92" width="12.42578125" bestFit="1" customWidth="1"/>
    <col min="93" max="93" width="9.7109375" customWidth="1"/>
    <col min="94" max="94" width="28" bestFit="1" customWidth="1"/>
    <col min="95" max="95" width="14.140625" bestFit="1" customWidth="1"/>
    <col min="97" max="97" width="20.140625" customWidth="1"/>
  </cols>
  <sheetData>
    <row r="1" spans="1:97" x14ac:dyDescent="0.2">
      <c r="A1" s="14" t="s">
        <v>640</v>
      </c>
    </row>
    <row r="2" spans="1:97" x14ac:dyDescent="0.2">
      <c r="A2" s="14" t="s">
        <v>643</v>
      </c>
    </row>
    <row r="6" spans="1:97" ht="10.8" thickBot="1" x14ac:dyDescent="0.25"/>
    <row r="7" spans="1:97" ht="26.55" customHeight="1" x14ac:dyDescent="0.2">
      <c r="B7" s="199" t="s">
        <v>1181</v>
      </c>
      <c r="C7" s="199" t="s">
        <v>1182</v>
      </c>
      <c r="D7" s="199" t="s">
        <v>1183</v>
      </c>
      <c r="E7" s="199" t="s">
        <v>1184</v>
      </c>
      <c r="F7" s="199" t="s">
        <v>1185</v>
      </c>
      <c r="G7" s="199" t="s">
        <v>1186</v>
      </c>
      <c r="H7" s="199" t="s">
        <v>1187</v>
      </c>
      <c r="I7" s="198" t="s">
        <v>1188</v>
      </c>
      <c r="J7" s="199" t="s">
        <v>1189</v>
      </c>
      <c r="K7" s="199" t="s">
        <v>1190</v>
      </c>
      <c r="L7" s="199" t="s">
        <v>1191</v>
      </c>
      <c r="M7" s="199" t="s">
        <v>1192</v>
      </c>
      <c r="N7" s="199" t="s">
        <v>1193</v>
      </c>
      <c r="O7" s="199" t="s">
        <v>1194</v>
      </c>
      <c r="P7" s="199" t="s">
        <v>1195</v>
      </c>
      <c r="Q7" s="199" t="s">
        <v>1196</v>
      </c>
      <c r="R7" s="199" t="s">
        <v>1197</v>
      </c>
      <c r="S7" s="199" t="s">
        <v>1198</v>
      </c>
      <c r="T7" s="199" t="s">
        <v>1199</v>
      </c>
      <c r="U7" s="199" t="s">
        <v>1200</v>
      </c>
      <c r="V7" s="199" t="s">
        <v>1201</v>
      </c>
      <c r="W7" s="199" t="s">
        <v>1202</v>
      </c>
      <c r="X7" s="199" t="s">
        <v>1203</v>
      </c>
      <c r="Y7" s="199" t="s">
        <v>1204</v>
      </c>
      <c r="Z7" s="199" t="s">
        <v>1205</v>
      </c>
      <c r="AA7" s="199" t="s">
        <v>1206</v>
      </c>
      <c r="AB7" s="199" t="s">
        <v>1207</v>
      </c>
      <c r="AC7" s="199" t="s">
        <v>1208</v>
      </c>
      <c r="AD7" s="199" t="s">
        <v>1209</v>
      </c>
      <c r="AE7" s="199" t="s">
        <v>1210</v>
      </c>
      <c r="AF7" s="199" t="s">
        <v>1211</v>
      </c>
      <c r="AG7" s="199" t="s">
        <v>1212</v>
      </c>
      <c r="AH7" s="199" t="s">
        <v>1213</v>
      </c>
      <c r="AI7" s="199" t="s">
        <v>1214</v>
      </c>
      <c r="AJ7" s="199" t="s">
        <v>1215</v>
      </c>
      <c r="AK7" s="199" t="s">
        <v>1216</v>
      </c>
      <c r="AL7" s="199" t="s">
        <v>1217</v>
      </c>
      <c r="AM7" s="199" t="s">
        <v>1218</v>
      </c>
      <c r="AN7" s="199" t="s">
        <v>1219</v>
      </c>
      <c r="AO7" s="199" t="s">
        <v>1220</v>
      </c>
      <c r="AP7" s="199" t="s">
        <v>1221</v>
      </c>
      <c r="AQ7" s="199" t="s">
        <v>1222</v>
      </c>
      <c r="AR7" s="199" t="s">
        <v>1223</v>
      </c>
      <c r="AS7" s="199" t="s">
        <v>1224</v>
      </c>
      <c r="AT7" s="199" t="s">
        <v>1225</v>
      </c>
      <c r="AU7" s="199" t="s">
        <v>1226</v>
      </c>
      <c r="AV7" s="199" t="s">
        <v>1227</v>
      </c>
      <c r="AW7" s="199" t="s">
        <v>1228</v>
      </c>
      <c r="AX7" s="199" t="s">
        <v>1229</v>
      </c>
      <c r="AY7" s="199" t="s">
        <v>1230</v>
      </c>
      <c r="AZ7" s="199" t="s">
        <v>1231</v>
      </c>
      <c r="BA7" s="199" t="s">
        <v>1232</v>
      </c>
      <c r="BB7" s="199" t="s">
        <v>1233</v>
      </c>
      <c r="BC7" s="199" t="s">
        <v>1234</v>
      </c>
      <c r="BD7" s="199" t="s">
        <v>1235</v>
      </c>
      <c r="BE7" s="199" t="s">
        <v>1236</v>
      </c>
      <c r="BF7" s="199" t="s">
        <v>1237</v>
      </c>
      <c r="BG7" s="198" t="s">
        <v>1238</v>
      </c>
      <c r="BH7" s="199" t="s">
        <v>1239</v>
      </c>
      <c r="BI7" s="199" t="s">
        <v>1240</v>
      </c>
      <c r="BJ7" s="199" t="s">
        <v>1241</v>
      </c>
      <c r="BK7" s="199" t="s">
        <v>1242</v>
      </c>
      <c r="BL7" s="199" t="s">
        <v>1243</v>
      </c>
      <c r="BM7" s="199" t="s">
        <v>1244</v>
      </c>
      <c r="BN7" s="197" t="s">
        <v>1259</v>
      </c>
      <c r="BO7" s="197" t="s">
        <v>1260</v>
      </c>
      <c r="BP7" s="197" t="s">
        <v>1262</v>
      </c>
      <c r="BQ7" s="197" t="s">
        <v>1262</v>
      </c>
      <c r="BR7" s="197" t="s">
        <v>1262</v>
      </c>
      <c r="BS7" s="197" t="s">
        <v>1262</v>
      </c>
      <c r="BT7" s="197" t="s">
        <v>1262</v>
      </c>
      <c r="BU7" s="197" t="s">
        <v>1262</v>
      </c>
      <c r="BV7" s="197" t="s">
        <v>1262</v>
      </c>
      <c r="BW7" s="197" t="s">
        <v>1262</v>
      </c>
      <c r="BX7" s="197" t="s">
        <v>1262</v>
      </c>
      <c r="BY7" s="197" t="s">
        <v>1262</v>
      </c>
      <c r="BZ7" s="197" t="s">
        <v>1262</v>
      </c>
      <c r="CA7" s="197" t="s">
        <v>1262</v>
      </c>
      <c r="CB7" s="197" t="s">
        <v>1262</v>
      </c>
      <c r="CC7" s="197" t="s">
        <v>1262</v>
      </c>
      <c r="CD7" s="197" t="s">
        <v>6</v>
      </c>
      <c r="CF7" s="20" t="s">
        <v>644</v>
      </c>
      <c r="CH7" s="130" t="s">
        <v>889</v>
      </c>
      <c r="CJ7" s="136" t="s">
        <v>890</v>
      </c>
      <c r="CL7" s="158"/>
      <c r="CP7" s="171" t="s">
        <v>1097</v>
      </c>
      <c r="CQ7" s="189">
        <v>2017</v>
      </c>
      <c r="CR7" s="81"/>
      <c r="CS7" s="153"/>
    </row>
    <row r="8" spans="1:97" x14ac:dyDescent="0.2">
      <c r="CH8" s="131"/>
      <c r="CJ8" s="131"/>
      <c r="CL8" s="131"/>
      <c r="CP8" s="172"/>
      <c r="CQ8" s="85"/>
      <c r="CR8" s="85"/>
      <c r="CS8" s="22"/>
    </row>
    <row r="9" spans="1:97" x14ac:dyDescent="0.2">
      <c r="A9" s="17" t="str">
        <f>'IncomeStatement 15-8-19'!A9</f>
        <v>Sales</v>
      </c>
      <c r="CH9" s="131"/>
      <c r="CJ9" s="131"/>
      <c r="CL9" s="131"/>
      <c r="CP9" s="21"/>
      <c r="CQ9" s="85"/>
      <c r="CR9" s="85"/>
      <c r="CS9" s="22"/>
    </row>
    <row r="10" spans="1:97" x14ac:dyDescent="0.2">
      <c r="A10" s="13" t="str">
        <f>'IncomeStatement 15-8-19'!A10</f>
        <v>910-000 - Income</v>
      </c>
      <c r="B10" s="31">
        <f>VLOOKUP(A10,'IncomeStatement 15-8-19'!$A$10:$CD$222,2,FALSE)</f>
        <v>0</v>
      </c>
      <c r="C10" s="31">
        <f>VLOOKUP(A10,'IncomeStatement 15-8-19'!$A$10:$CD$222,3,FALSE)</f>
        <v>0</v>
      </c>
      <c r="D10" s="31">
        <f>VLOOKUP(A10,'IncomeStatement 15-8-19'!$A$10:$CD$222,4,FALSE)</f>
        <v>0</v>
      </c>
      <c r="E10" s="31">
        <f>VLOOKUP(A10,'IncomeStatement 15-8-19'!$A$10:$CD$222,5,FALSE)</f>
        <v>0</v>
      </c>
      <c r="F10" s="31">
        <f>VLOOKUP(A10,'IncomeStatement 15-8-19'!$A$10:$CD$222,6,FALSE)</f>
        <v>0</v>
      </c>
      <c r="G10" s="31">
        <f>VLOOKUP(A10,'IncomeStatement 15-8-19'!$A$10:$CD$222,7,FALSE)</f>
        <v>0</v>
      </c>
      <c r="H10" s="31">
        <f>VLOOKUP(A10,'IncomeStatement 15-8-19'!$A$10:$CD$222,8,FALSE)</f>
        <v>0</v>
      </c>
      <c r="I10" s="31"/>
      <c r="J10" s="31">
        <f>VLOOKUP(A10,'IncomeStatement 15-8-19'!$A$10:$CD$222,10,FALSE)</f>
        <v>0</v>
      </c>
      <c r="K10" s="31">
        <f>VLOOKUP(A10,'IncomeStatement 15-8-19'!$A$10:$CD$222,11,FALSE)</f>
        <v>0</v>
      </c>
      <c r="L10" s="31">
        <f>VLOOKUP(A10,'IncomeStatement 15-8-19'!$A$10:$CD$222,12,FALSE)</f>
        <v>0</v>
      </c>
      <c r="M10" s="31">
        <f>VLOOKUP(A10,'IncomeStatement 15-8-19'!$A$10:$CD$222,13,FALSE)</f>
        <v>0</v>
      </c>
      <c r="N10" s="31">
        <f>VLOOKUP(A10,'IncomeStatement 15-8-19'!$A$10:$CD$222,14,FALSE)</f>
        <v>0</v>
      </c>
      <c r="O10" s="31">
        <f>VLOOKUP(A10,'IncomeStatement 15-8-19'!$A$10:$CD$222,15,FALSE)</f>
        <v>0</v>
      </c>
      <c r="P10" s="31">
        <f>VLOOKUP(A10,'IncomeStatement 15-8-19'!$A$10:$CD$222,16,FALSE)</f>
        <v>0</v>
      </c>
      <c r="Q10" s="31">
        <f>VLOOKUP(A10,'IncomeStatement 15-8-19'!$A$10:$CD$222,17,FALSE)</f>
        <v>0</v>
      </c>
      <c r="R10" s="31">
        <f>VLOOKUP(A10,'IncomeStatement 15-8-19'!$A$10:$CD$222,18,FALSE)</f>
        <v>0</v>
      </c>
      <c r="S10" s="31">
        <f>VLOOKUP(A10,'IncomeStatement 15-8-19'!$A$10:$CD$222,19,FALSE)</f>
        <v>0</v>
      </c>
      <c r="T10" s="31">
        <f>VLOOKUP(A10,'IncomeStatement 15-8-19'!$A$10:$CD$222,20,FALSE)</f>
        <v>0</v>
      </c>
      <c r="U10" s="31">
        <f>VLOOKUP(A10,'IncomeStatement 15-8-19'!$A$10:$CD$222,21,FALSE)</f>
        <v>0</v>
      </c>
      <c r="V10" s="31">
        <f>VLOOKUP(A10,'IncomeStatement 15-8-19'!$A$10:$CD$222,22,FALSE)</f>
        <v>0</v>
      </c>
      <c r="W10" s="31">
        <f>VLOOKUP(A10,'IncomeStatement 15-8-19'!$A$10:$CD$222,23,FALSE)</f>
        <v>0</v>
      </c>
      <c r="X10" s="31">
        <f>VLOOKUP(A10,'IncomeStatement 15-8-19'!$A$10:$CD$222,24,FALSE)</f>
        <v>0</v>
      </c>
      <c r="Y10" s="31">
        <f>VLOOKUP(A10,'IncomeStatement 15-8-19'!$A$10:$CD$222,25,FALSE)</f>
        <v>0</v>
      </c>
      <c r="Z10" s="31">
        <f>VLOOKUP(A10,'IncomeStatement 15-8-19'!$A$10:$CD$222,26,FALSE)</f>
        <v>0</v>
      </c>
      <c r="AA10" s="31">
        <f>VLOOKUP(A10,'IncomeStatement 15-8-19'!$A$10:$CD$222,27,FALSE)</f>
        <v>0</v>
      </c>
      <c r="AB10" s="31">
        <f>VLOOKUP(A10,'IncomeStatement 15-8-19'!$A$10:$CD$222,28,FALSE)</f>
        <v>0</v>
      </c>
      <c r="AC10" s="31">
        <f>VLOOKUP(A10,'IncomeStatement 15-8-19'!$A$10:$CD$222,29,FALSE)</f>
        <v>0</v>
      </c>
      <c r="AD10" s="31">
        <f>VLOOKUP(A10,'IncomeStatement 15-8-19'!$A$10:$CD$222,30,FALSE)</f>
        <v>0</v>
      </c>
      <c r="AE10" s="31">
        <f>VLOOKUP(A10,'IncomeStatement 15-8-19'!$A$10:$CD$222,31,FALSE)</f>
        <v>0</v>
      </c>
      <c r="AF10" s="31">
        <f>VLOOKUP(A10,'IncomeStatement 15-8-19'!$A$10:$CD$222,32,FALSE)</f>
        <v>0</v>
      </c>
      <c r="AG10" s="31">
        <f>VLOOKUP(A10,'IncomeStatement 15-8-19'!$A$10:$CD$222,33,FALSE)</f>
        <v>0</v>
      </c>
      <c r="AH10" s="31">
        <f>VLOOKUP(A10,'IncomeStatement 15-8-19'!$A$10:$CD$222,34,FALSE)</f>
        <v>0</v>
      </c>
      <c r="AI10" s="31">
        <f>VLOOKUP(A10,'IncomeStatement 15-8-19'!$A$10:$CD$222,35,FALSE)</f>
        <v>0</v>
      </c>
      <c r="AJ10" s="31">
        <f>VLOOKUP(A10,'IncomeStatement 15-8-19'!$A$10:$CD$222,36,FALSE)</f>
        <v>0</v>
      </c>
      <c r="AK10" s="31">
        <f>VLOOKUP(A10,'IncomeStatement 15-8-19'!$A$10:$CD$222,37,FALSE)</f>
        <v>0</v>
      </c>
      <c r="AL10" s="31">
        <f>VLOOKUP(A10,'IncomeStatement 15-8-19'!$A$10:$CD$222,38,FALSE)</f>
        <v>0</v>
      </c>
      <c r="AM10" s="31">
        <f>VLOOKUP(A10,'IncomeStatement 15-8-19'!$A$10:$CD$222,39,FALSE)</f>
        <v>0</v>
      </c>
      <c r="AN10" s="31">
        <f>VLOOKUP(A10,'IncomeStatement 15-8-19'!$A$10:$CD$222,40,FALSE)</f>
        <v>0</v>
      </c>
      <c r="AO10" s="31">
        <f>VLOOKUP(A10,'IncomeStatement 15-8-19'!$A$10:$CD$222,41,FALSE)</f>
        <v>0</v>
      </c>
      <c r="AP10" s="31">
        <f>VLOOKUP(A10,'IncomeStatement 15-8-19'!$A$10:$CD$222,42,FALSE)</f>
        <v>0</v>
      </c>
      <c r="AQ10" s="31">
        <f>VLOOKUP(A10,'IncomeStatement 15-8-19'!$A$10:$CD$222,43,FALSE)</f>
        <v>0</v>
      </c>
      <c r="AR10" s="31">
        <f>VLOOKUP(A10,'IncomeStatement 15-8-19'!$A$10:$CD$222,44,FALSE)</f>
        <v>0</v>
      </c>
      <c r="AS10" s="31">
        <f>VLOOKUP(A10,'IncomeStatement 15-8-19'!$A$10:$CD$222,45,FALSE)</f>
        <v>0</v>
      </c>
      <c r="AT10" s="31">
        <f>VLOOKUP(A10,'IncomeStatement 15-8-19'!$A$10:$CD$222,46,FALSE)</f>
        <v>0</v>
      </c>
      <c r="AU10" s="31">
        <f>VLOOKUP(A10,'IncomeStatement 15-8-19'!$A$10:$CD$222,47,FALSE)</f>
        <v>0</v>
      </c>
      <c r="AV10" s="31">
        <f>VLOOKUP(A10,'IncomeStatement 15-8-19'!$A$10:$CD$222,48,FALSE)</f>
        <v>0</v>
      </c>
      <c r="AW10" s="31">
        <f>VLOOKUP(A10,'IncomeStatement 15-8-19'!$A$10:$CD$222,49,FALSE)</f>
        <v>0</v>
      </c>
      <c r="AX10" s="31">
        <f>VLOOKUP(A10,'IncomeStatement 15-8-19'!$A$10:$CD$222,50,FALSE)</f>
        <v>0</v>
      </c>
      <c r="AY10" s="31">
        <f>VLOOKUP(A10,'IncomeStatement 15-8-19'!$A$10:$CD$222,51,FALSE)</f>
        <v>0</v>
      </c>
      <c r="AZ10" s="31">
        <f>VLOOKUP(A10,'IncomeStatement 15-8-19'!$A$10:$CD$222,52,FALSE)</f>
        <v>0</v>
      </c>
      <c r="BA10" s="31">
        <f>VLOOKUP(A10,'IncomeStatement 15-8-19'!$A$10:$CD$222,53,FALSE)</f>
        <v>0</v>
      </c>
      <c r="BB10" s="31">
        <f>VLOOKUP(A10,'IncomeStatement 15-8-19'!$A$10:$CD$222,54,FALSE)</f>
        <v>0</v>
      </c>
      <c r="BC10" s="31">
        <f>VLOOKUP(A10,'IncomeStatement 15-8-19'!$A$10:$CD$222,55,FALSE)</f>
        <v>0</v>
      </c>
      <c r="BD10" s="31">
        <f>VLOOKUP(A10,'IncomeStatement 15-8-19'!$A$10:$CD$222,56,FALSE)</f>
        <v>0</v>
      </c>
      <c r="BE10" s="31">
        <f>VLOOKUP(A10,'IncomeStatement 15-8-19'!$A$10:$CD$222,57,FALSE)</f>
        <v>0</v>
      </c>
      <c r="BF10" s="31">
        <f>VLOOKUP(A10,'IncomeStatement 15-8-19'!$A$10:$CD$222,58,FALSE)</f>
        <v>0</v>
      </c>
      <c r="BG10" s="31"/>
      <c r="BH10" s="31">
        <f>VLOOKUP(A10,'IncomeStatement 15-8-19'!$A$10:$CD$222,60,FALSE)</f>
        <v>0</v>
      </c>
      <c r="BI10" s="31">
        <f>VLOOKUP(A10,'IncomeStatement 15-8-19'!$A$10:$CD$222,61,FALSE)</f>
        <v>0</v>
      </c>
      <c r="BJ10" s="31">
        <f>VLOOKUP(A10,'IncomeStatement 15-8-19'!$A$10:$CD$222,62,FALSE)</f>
        <v>0</v>
      </c>
      <c r="BK10" s="31">
        <f>VLOOKUP(A10,'IncomeStatement 15-8-19'!$A$10:$CD$222,63,FALSE)</f>
        <v>0</v>
      </c>
      <c r="BL10" s="31">
        <f>VLOOKUP(A10,'IncomeStatement 15-8-19'!$A$10:$CD$222,64,FALSE)</f>
        <v>0</v>
      </c>
      <c r="BM10" s="31">
        <f>VLOOKUP(A10,'IncomeStatement 15-8-19'!$A$10:$CD$222,65,FALSE)</f>
        <v>0</v>
      </c>
      <c r="BN10" s="31">
        <f>VLOOKUP(A10,'IncomeStatement 15-8-19'!$A$10:$CD$222,66,FALSE)</f>
        <v>0</v>
      </c>
      <c r="BO10" s="31">
        <f>VLOOKUP(A10,'IncomeStatement 15-8-19'!$A$10:$CD$222,67,FALSE)</f>
        <v>0</v>
      </c>
      <c r="BP10" s="31">
        <f>VLOOKUP(A10,'IncomeStatement 15-8-19'!$A$10:$CD$222,68,FALSE)</f>
        <v>0</v>
      </c>
      <c r="BQ10">
        <f>VLOOKUP(A10,'IncomeStatement 15-8-19'!$A$10:$CD$222,69,FALSE)</f>
        <v>0</v>
      </c>
      <c r="BR10" s="13">
        <f>VLOOKUP(A10,'IncomeStatement 15-8-19'!$A$10:$CD$222,70,FALSE)</f>
        <v>0</v>
      </c>
      <c r="BS10" s="13">
        <f>VLOOKUP(A10,'IncomeStatement 15-8-19'!$A$10:$CD$222,71,FALSE)</f>
        <v>0</v>
      </c>
      <c r="BT10" s="13">
        <f>VLOOKUP(A10,'IncomeStatement 15-8-19'!$A$10:$CD$222,72,FALSE)</f>
        <v>0</v>
      </c>
      <c r="BU10" s="13">
        <f>VLOOKUP(A10,'IncomeStatement 15-8-19'!$A$10:$CD$222,73,FALSE)</f>
        <v>0</v>
      </c>
      <c r="BV10" s="13">
        <f>VLOOKUP(A10,'IncomeStatement 15-8-19'!$A$10:$CD$222,74,FALSE)</f>
        <v>0</v>
      </c>
      <c r="BW10" s="13">
        <f>VLOOKUP(A10,'IncomeStatement 15-8-19'!$A$10:$CD$222,75,FALSE)</f>
        <v>0</v>
      </c>
      <c r="BX10" s="13">
        <f>VLOOKUP(A10,'IncomeStatement 15-8-19'!$A$10:$CD$222,76,FALSE)</f>
        <v>0</v>
      </c>
      <c r="BY10" s="13">
        <f>VLOOKUP(A10,'IncomeStatement 15-8-19'!$A$10:$CD$222,77,FALSE)</f>
        <v>0</v>
      </c>
      <c r="BZ10" s="3">
        <f>VLOOKUP(A10,'IncomeStatement 15-8-19'!$A$10:$CD$222,78,FALSE)</f>
        <v>0</v>
      </c>
      <c r="CA10" s="3">
        <f>VLOOKUP(A10,'IncomeStatement 15-8-19'!$A$10:$CD$222,79,FALSE)</f>
        <v>0</v>
      </c>
      <c r="CB10" s="3">
        <f>VLOOKUP(A10,'IncomeStatement 15-8-19'!$A$10:$CD$222,80,FALSE)</f>
        <v>0</v>
      </c>
      <c r="CC10" s="3">
        <f>VLOOKUP(A10,'IncomeStatement 15-8-19'!$A$10:$CD$222,81,FALSE)</f>
        <v>0</v>
      </c>
      <c r="CD10" s="19">
        <f>SUM(B10:CC10)</f>
        <v>0</v>
      </c>
      <c r="CF10" s="19">
        <f>CD10-('IncomeStatement 15-8-19'!CD10-'IncomeStatement 15-8-19'!CF10-'IncomeStatement 15-8-19'!CG10)</f>
        <v>0</v>
      </c>
      <c r="CH10" s="132">
        <f>SUM(BN10:CC10)</f>
        <v>0</v>
      </c>
      <c r="CJ10" s="148">
        <f>HLOOKUP(A10,CJE!$I$5:$TV$2054,2050, FALSE)</f>
        <v>0</v>
      </c>
      <c r="CL10" s="148">
        <f>SUM(B10:BM10)-CJ10</f>
        <v>0</v>
      </c>
      <c r="CP10" s="173" t="s">
        <v>1124</v>
      </c>
      <c r="CQ10" s="85"/>
      <c r="CR10" s="85"/>
      <c r="CS10" s="22"/>
    </row>
    <row r="11" spans="1:97" x14ac:dyDescent="0.2">
      <c r="A11" s="13" t="str">
        <f>'IncomeStatement 15-8-19'!A11</f>
        <v>910-101 - Service Income</v>
      </c>
      <c r="B11" s="31">
        <f>VLOOKUP(A11,'IncomeStatement 15-8-19'!$A$10:$CD$222,2,FALSE)</f>
        <v>4177.142151</v>
      </c>
      <c r="C11" s="31">
        <f>VLOOKUP(A11,'IncomeStatement 15-8-19'!$A$10:$CD$222,3,FALSE)</f>
        <v>4177.142151</v>
      </c>
      <c r="D11" s="31">
        <f>VLOOKUP(A11,'IncomeStatement 15-8-19'!$A$10:$CD$222,4,FALSE)</f>
        <v>4177.142151</v>
      </c>
      <c r="E11" s="31">
        <f>VLOOKUP(A11,'IncomeStatement 15-8-19'!$A$10:$CD$222,5,FALSE)</f>
        <v>4177.142151</v>
      </c>
      <c r="F11" s="31">
        <f>VLOOKUP(A11,'IncomeStatement 15-8-19'!$A$10:$CD$222,6,FALSE)</f>
        <v>4177.142151</v>
      </c>
      <c r="G11" s="31">
        <f>VLOOKUP(A11,'IncomeStatement 15-8-19'!$A$10:$CD$222,7,FALSE)</f>
        <v>4177.142151</v>
      </c>
      <c r="H11" s="31">
        <f>VLOOKUP(A11,'IncomeStatement 15-8-19'!$A$10:$CD$222,8,FALSE)</f>
        <v>4177.142151</v>
      </c>
      <c r="I11" s="31"/>
      <c r="J11" s="31">
        <f>VLOOKUP(A11,'IncomeStatement 15-8-19'!$A$10:$CD$222,10,FALSE)</f>
        <v>4177.142151</v>
      </c>
      <c r="K11" s="31">
        <f>VLOOKUP(A11,'IncomeStatement 15-8-19'!$A$10:$CD$222,11,FALSE)</f>
        <v>4177.142151</v>
      </c>
      <c r="L11" s="31">
        <f>VLOOKUP(A11,'IncomeStatement 15-8-19'!$A$10:$CD$222,12,FALSE)</f>
        <v>4177.142151</v>
      </c>
      <c r="M11" s="31">
        <f>VLOOKUP(A11,'IncomeStatement 15-8-19'!$A$10:$CD$222,13,FALSE)</f>
        <v>4177.142151</v>
      </c>
      <c r="N11" s="31">
        <f>VLOOKUP(A11,'IncomeStatement 15-8-19'!$A$10:$CD$222,14,FALSE)</f>
        <v>4177.142151</v>
      </c>
      <c r="O11" s="31">
        <f>VLOOKUP(A11,'IncomeStatement 15-8-19'!$A$10:$CD$222,15,FALSE)</f>
        <v>4177.142151</v>
      </c>
      <c r="P11" s="31">
        <f>VLOOKUP(A11,'IncomeStatement 15-8-19'!$A$10:$CD$222,16,FALSE)</f>
        <v>4177.142151</v>
      </c>
      <c r="Q11" s="31">
        <f>VLOOKUP(A11,'IncomeStatement 15-8-19'!$A$10:$CD$222,17,FALSE)</f>
        <v>4177.142151</v>
      </c>
      <c r="R11" s="31">
        <f>VLOOKUP(A11,'IncomeStatement 15-8-19'!$A$10:$CD$222,18,FALSE)</f>
        <v>4177.142151</v>
      </c>
      <c r="S11" s="31">
        <f>VLOOKUP(A11,'IncomeStatement 15-8-19'!$A$10:$CD$222,19,FALSE)</f>
        <v>4177.142151</v>
      </c>
      <c r="T11" s="31">
        <f>VLOOKUP(A11,'IncomeStatement 15-8-19'!$A$10:$CD$222,20,FALSE)</f>
        <v>4177.142151</v>
      </c>
      <c r="U11" s="31">
        <f>VLOOKUP(A11,'IncomeStatement 15-8-19'!$A$10:$CD$222,21,FALSE)</f>
        <v>4177.142151</v>
      </c>
      <c r="V11" s="31">
        <f>VLOOKUP(A11,'IncomeStatement 15-8-19'!$A$10:$CD$222,22,FALSE)</f>
        <v>4177.142151</v>
      </c>
      <c r="W11" s="31">
        <f>VLOOKUP(A11,'IncomeStatement 15-8-19'!$A$10:$CD$222,23,FALSE)</f>
        <v>4177.142151</v>
      </c>
      <c r="X11" s="31">
        <f>VLOOKUP(A11,'IncomeStatement 15-8-19'!$A$10:$CD$222,24,FALSE)</f>
        <v>4177.142151</v>
      </c>
      <c r="Y11" s="31">
        <f>VLOOKUP(A11,'IncomeStatement 15-8-19'!$A$10:$CD$222,25,FALSE)</f>
        <v>4177.142151</v>
      </c>
      <c r="Z11" s="31">
        <f>VLOOKUP(A11,'IncomeStatement 15-8-19'!$A$10:$CD$222,26,FALSE)</f>
        <v>4177.142151</v>
      </c>
      <c r="AA11" s="31">
        <f>VLOOKUP(A11,'IncomeStatement 15-8-19'!$A$10:$CD$222,27,FALSE)</f>
        <v>4177.142151</v>
      </c>
      <c r="AB11" s="31">
        <f>VLOOKUP(A11,'IncomeStatement 15-8-19'!$A$10:$CD$222,28,FALSE)</f>
        <v>4177.142151</v>
      </c>
      <c r="AC11" s="31">
        <f>VLOOKUP(A11,'IncomeStatement 15-8-19'!$A$10:$CD$222,29,FALSE)</f>
        <v>4177.142151</v>
      </c>
      <c r="AD11" s="31">
        <f>VLOOKUP(A11,'IncomeStatement 15-8-19'!$A$10:$CD$222,30,FALSE)</f>
        <v>4177.142151</v>
      </c>
      <c r="AE11" s="31">
        <f>VLOOKUP(A11,'IncomeStatement 15-8-19'!$A$10:$CD$222,31,FALSE)</f>
        <v>4177.142151</v>
      </c>
      <c r="AF11" s="31">
        <f>VLOOKUP(A11,'IncomeStatement 15-8-19'!$A$10:$CD$222,32,FALSE)</f>
        <v>4177.142151</v>
      </c>
      <c r="AG11" s="31">
        <f>VLOOKUP(A11,'IncomeStatement 15-8-19'!$A$10:$CD$222,33,FALSE)</f>
        <v>4177.142151</v>
      </c>
      <c r="AH11" s="31">
        <f>VLOOKUP(A11,'IncomeStatement 15-8-19'!$A$10:$CD$222,34,FALSE)</f>
        <v>4177.142151</v>
      </c>
      <c r="AI11" s="31">
        <f>VLOOKUP(A11,'IncomeStatement 15-8-19'!$A$10:$CD$222,35,FALSE)</f>
        <v>4177.142151</v>
      </c>
      <c r="AJ11" s="31">
        <f>VLOOKUP(A11,'IncomeStatement 15-8-19'!$A$10:$CD$222,36,FALSE)</f>
        <v>4177.142151</v>
      </c>
      <c r="AK11" s="31">
        <f>VLOOKUP(A11,'IncomeStatement 15-8-19'!$A$10:$CD$222,37,FALSE)</f>
        <v>4177.142151</v>
      </c>
      <c r="AL11" s="31">
        <f>VLOOKUP(A11,'IncomeStatement 15-8-19'!$A$10:$CD$222,38,FALSE)</f>
        <v>4177.142151</v>
      </c>
      <c r="AM11" s="31">
        <f>VLOOKUP(A11,'IncomeStatement 15-8-19'!$A$10:$CD$222,39,FALSE)</f>
        <v>4177.142151</v>
      </c>
      <c r="AN11" s="31">
        <f>VLOOKUP(A11,'IncomeStatement 15-8-19'!$A$10:$CD$222,40,FALSE)</f>
        <v>4177.142151</v>
      </c>
      <c r="AO11" s="31">
        <f>VLOOKUP(A11,'IncomeStatement 15-8-19'!$A$10:$CD$222,41,FALSE)</f>
        <v>4177.142151</v>
      </c>
      <c r="AP11" s="31">
        <f>VLOOKUP(A11,'IncomeStatement 15-8-19'!$A$10:$CD$222,42,FALSE)</f>
        <v>4177.142151</v>
      </c>
      <c r="AQ11" s="31">
        <f>VLOOKUP(A11,'IncomeStatement 15-8-19'!$A$10:$CD$222,43,FALSE)</f>
        <v>4177.142151</v>
      </c>
      <c r="AR11" s="31">
        <f>VLOOKUP(A11,'IncomeStatement 15-8-19'!$A$10:$CD$222,44,FALSE)</f>
        <v>4177.142151</v>
      </c>
      <c r="AS11" s="31">
        <f>VLOOKUP(A11,'IncomeStatement 15-8-19'!$A$10:$CD$222,45,FALSE)</f>
        <v>4177.142151</v>
      </c>
      <c r="AT11" s="31">
        <f>VLOOKUP(A11,'IncomeStatement 15-8-19'!$A$10:$CD$222,46,FALSE)</f>
        <v>4177.142151</v>
      </c>
      <c r="AU11" s="31">
        <f>VLOOKUP(A11,'IncomeStatement 15-8-19'!$A$10:$CD$222,47,FALSE)</f>
        <v>4177.142151</v>
      </c>
      <c r="AV11" s="31">
        <f>VLOOKUP(A11,'IncomeStatement 15-8-19'!$A$10:$CD$222,48,FALSE)</f>
        <v>4177.142151</v>
      </c>
      <c r="AW11" s="31">
        <f>VLOOKUP(A11,'IncomeStatement 15-8-19'!$A$10:$CD$222,49,FALSE)</f>
        <v>4177.142151</v>
      </c>
      <c r="AX11" s="31">
        <f>VLOOKUP(A11,'IncomeStatement 15-8-19'!$A$10:$CD$222,50,FALSE)</f>
        <v>4177.142151</v>
      </c>
      <c r="AY11" s="31">
        <f>VLOOKUP(A11,'IncomeStatement 15-8-19'!$A$10:$CD$222,51,FALSE)</f>
        <v>4177.142151</v>
      </c>
      <c r="AZ11" s="31">
        <f>VLOOKUP(A11,'IncomeStatement 15-8-19'!$A$10:$CD$222,52,FALSE)</f>
        <v>4177.142151</v>
      </c>
      <c r="BA11" s="31">
        <f>VLOOKUP(A11,'IncomeStatement 15-8-19'!$A$10:$CD$222,53,FALSE)</f>
        <v>4177.142151</v>
      </c>
      <c r="BB11" s="31">
        <f>VLOOKUP(A11,'IncomeStatement 15-8-19'!$A$10:$CD$222,54,FALSE)</f>
        <v>4177.142151</v>
      </c>
      <c r="BC11" s="31">
        <f>VLOOKUP(A11,'IncomeStatement 15-8-19'!$A$10:$CD$222,55,FALSE)</f>
        <v>4177.142151</v>
      </c>
      <c r="BD11" s="31">
        <f>VLOOKUP(A11,'IncomeStatement 15-8-19'!$A$10:$CD$222,56,FALSE)</f>
        <v>4177.142151</v>
      </c>
      <c r="BE11" s="31">
        <f>VLOOKUP(A11,'IncomeStatement 15-8-19'!$A$10:$CD$222,57,FALSE)</f>
        <v>4177.142151</v>
      </c>
      <c r="BF11" s="31">
        <f>VLOOKUP(A11,'IncomeStatement 15-8-19'!$A$10:$CD$222,58,FALSE)</f>
        <v>4177.142151</v>
      </c>
      <c r="BG11" s="31"/>
      <c r="BH11" s="31">
        <f>VLOOKUP(A11,'IncomeStatement 15-8-19'!$A$10:$CD$222,60,FALSE)</f>
        <v>4177.142151</v>
      </c>
      <c r="BI11" s="31">
        <f>VLOOKUP(A11,'IncomeStatement 15-8-19'!$A$10:$CD$222,61,FALSE)</f>
        <v>4177.142151</v>
      </c>
      <c r="BJ11" s="31">
        <f>VLOOKUP(A11,'IncomeStatement 15-8-19'!$A$10:$CD$222,62,FALSE)</f>
        <v>4177.142151</v>
      </c>
      <c r="BK11" s="31">
        <f>VLOOKUP(A11,'IncomeStatement 15-8-19'!$A$10:$CD$222,63,FALSE)</f>
        <v>4177.142151</v>
      </c>
      <c r="BL11" s="31">
        <f>VLOOKUP(A11,'IncomeStatement 15-8-19'!$A$10:$CD$222,64,FALSE)</f>
        <v>4177.142151</v>
      </c>
      <c r="BM11" s="31">
        <f>VLOOKUP(A11,'IncomeStatement 15-8-19'!$A$10:$CD$222,65,FALSE)</f>
        <v>4177.142151</v>
      </c>
      <c r="BN11" s="31">
        <f>VLOOKUP(A11,'IncomeStatement 15-8-19'!$A$10:$CD$222,66,FALSE)</f>
        <v>4177.142151</v>
      </c>
      <c r="BO11" s="31">
        <f>VLOOKUP(A11,'IncomeStatement 15-8-19'!$A$10:$CD$222,67,FALSE)</f>
        <v>4177.142151</v>
      </c>
      <c r="BP11" s="31">
        <f>VLOOKUP(A11,'IncomeStatement 15-8-19'!$A$10:$CD$222,68,FALSE)</f>
        <v>4177.142151</v>
      </c>
      <c r="BQ11" s="3">
        <f>VLOOKUP(A11,'IncomeStatement 15-8-19'!$A$10:$CD$222,69,FALSE)</f>
        <v>4177.142151</v>
      </c>
      <c r="BR11" s="3">
        <f>VLOOKUP(A11,'IncomeStatement 15-8-19'!$A$10:$CD$222,70,FALSE)</f>
        <v>4177.142151</v>
      </c>
      <c r="BS11" s="3">
        <f>VLOOKUP(A11,'IncomeStatement 15-8-19'!$A$10:$CD$222,71,FALSE)</f>
        <v>4177.142151</v>
      </c>
      <c r="BT11" s="3">
        <f>VLOOKUP(A11,'IncomeStatement 15-8-19'!$A$10:$CD$222,72,FALSE)</f>
        <v>4177.142151</v>
      </c>
      <c r="BU11" s="3">
        <f>VLOOKUP(A11,'IncomeStatement 15-8-19'!$A$10:$CD$222,73,FALSE)</f>
        <v>4177.142151</v>
      </c>
      <c r="BV11" s="3">
        <f>VLOOKUP(A11,'IncomeStatement 15-8-19'!$A$10:$CD$222,74,FALSE)</f>
        <v>4177.142151</v>
      </c>
      <c r="BW11" s="3">
        <f>VLOOKUP(A11,'IncomeStatement 15-8-19'!$A$10:$CD$222,75,FALSE)</f>
        <v>4177.142151</v>
      </c>
      <c r="BX11" s="3">
        <f>VLOOKUP(A11,'IncomeStatement 15-8-19'!$A$10:$CD$222,76,FALSE)</f>
        <v>4177.142151</v>
      </c>
      <c r="BY11" s="3">
        <f>VLOOKUP(A11,'IncomeStatement 15-8-19'!$A$10:$CD$222,77,FALSE)</f>
        <v>4177.142151</v>
      </c>
      <c r="BZ11" s="3">
        <f>VLOOKUP(A11,'IncomeStatement 15-8-19'!$A$10:$CD$222,78,FALSE)</f>
        <v>4177.142151</v>
      </c>
      <c r="CA11" s="3">
        <f>VLOOKUP(A11,'IncomeStatement 15-8-19'!$A$10:$CD$222,79,FALSE)</f>
        <v>4177.142151</v>
      </c>
      <c r="CB11" s="3">
        <f>VLOOKUP(A11,'IncomeStatement 15-8-19'!$A$10:$CD$222,80,FALSE)</f>
        <v>4177.142151</v>
      </c>
      <c r="CC11" s="3">
        <f>VLOOKUP(A11,'IncomeStatement 15-8-19'!$A$10:$CD$222,81,FALSE)</f>
        <v>4177.142151</v>
      </c>
      <c r="CD11" s="3">
        <f t="shared" ref="CD11:CD74" si="0">SUM(B11:CC11)</f>
        <v>325817.08777799999</v>
      </c>
      <c r="CF11" s="19">
        <f>CD11-('IncomeStatement 15-8-19'!CD11-'IncomeStatement 15-8-19'!CF11-'IncomeStatement 15-8-19'!CG11)</f>
        <v>0</v>
      </c>
      <c r="CH11" s="132">
        <f t="shared" ref="CH11:CH74" si="1">SUM(BN11:CC11)</f>
        <v>66834.274416</v>
      </c>
      <c r="CJ11" s="148">
        <f>HLOOKUP(A11,CJE!$I$5:$TV$2054,2050, FALSE)</f>
        <v>12531.426453</v>
      </c>
      <c r="CL11" s="148">
        <f t="shared" ref="CL11:CL18" si="2">SUM(B11:BM11)-CJ11</f>
        <v>246451.38690900034</v>
      </c>
      <c r="CP11" s="21" t="s">
        <v>1125</v>
      </c>
      <c r="CQ11" s="176">
        <f>CL11</f>
        <v>246451.38690900034</v>
      </c>
      <c r="CR11" s="85"/>
      <c r="CS11" s="22"/>
    </row>
    <row r="12" spans="1:97" x14ac:dyDescent="0.2">
      <c r="A12" s="13" t="str">
        <f>'IncomeStatement 15-8-19'!A12</f>
        <v>910-101-00 - SALES</v>
      </c>
      <c r="B12" s="31">
        <f>VLOOKUP(A12,'IncomeStatement 15-8-19'!$A$10:$CD$222,2,FALSE)</f>
        <v>0</v>
      </c>
      <c r="C12" s="31">
        <f>VLOOKUP(A12,'IncomeStatement 15-8-19'!$A$10:$CD$222,3,FALSE)</f>
        <v>0</v>
      </c>
      <c r="D12" s="31">
        <f>VLOOKUP(A12,'IncomeStatement 15-8-19'!$A$10:$CD$222,4,FALSE)</f>
        <v>0</v>
      </c>
      <c r="E12" s="31">
        <f>VLOOKUP(A12,'IncomeStatement 15-8-19'!$A$10:$CD$222,5,FALSE)</f>
        <v>0</v>
      </c>
      <c r="F12" s="31">
        <f>VLOOKUP(A12,'IncomeStatement 15-8-19'!$A$10:$CD$222,6,FALSE)</f>
        <v>0</v>
      </c>
      <c r="G12" s="31">
        <f>VLOOKUP(A12,'IncomeStatement 15-8-19'!$A$10:$CD$222,7,FALSE)</f>
        <v>0</v>
      </c>
      <c r="H12" s="31">
        <f>VLOOKUP(A12,'IncomeStatement 15-8-19'!$A$10:$CD$222,8,FALSE)</f>
        <v>0</v>
      </c>
      <c r="I12" s="31"/>
      <c r="J12" s="31">
        <f>VLOOKUP(A12,'IncomeStatement 15-8-19'!$A$10:$CD$222,10,FALSE)</f>
        <v>0</v>
      </c>
      <c r="K12" s="31">
        <f>VLOOKUP(A12,'IncomeStatement 15-8-19'!$A$10:$CD$222,11,FALSE)</f>
        <v>0</v>
      </c>
      <c r="L12" s="31">
        <f>VLOOKUP(A12,'IncomeStatement 15-8-19'!$A$10:$CD$222,12,FALSE)</f>
        <v>0</v>
      </c>
      <c r="M12" s="31">
        <f>VLOOKUP(A12,'IncomeStatement 15-8-19'!$A$10:$CD$222,13,FALSE)</f>
        <v>0</v>
      </c>
      <c r="N12" s="31">
        <f>VLOOKUP(A12,'IncomeStatement 15-8-19'!$A$10:$CD$222,14,FALSE)</f>
        <v>0</v>
      </c>
      <c r="O12" s="31">
        <f>VLOOKUP(A12,'IncomeStatement 15-8-19'!$A$10:$CD$222,15,FALSE)</f>
        <v>0</v>
      </c>
      <c r="P12" s="31">
        <f>VLOOKUP(A12,'IncomeStatement 15-8-19'!$A$10:$CD$222,16,FALSE)</f>
        <v>0</v>
      </c>
      <c r="Q12" s="31">
        <f>VLOOKUP(A12,'IncomeStatement 15-8-19'!$A$10:$CD$222,17,FALSE)</f>
        <v>0</v>
      </c>
      <c r="R12" s="31">
        <f>VLOOKUP(A12,'IncomeStatement 15-8-19'!$A$10:$CD$222,18,FALSE)</f>
        <v>0</v>
      </c>
      <c r="S12" s="31">
        <f>VLOOKUP(A12,'IncomeStatement 15-8-19'!$A$10:$CD$222,19,FALSE)</f>
        <v>0</v>
      </c>
      <c r="T12" s="31">
        <f>VLOOKUP(A12,'IncomeStatement 15-8-19'!$A$10:$CD$222,20,FALSE)</f>
        <v>0</v>
      </c>
      <c r="U12" s="31">
        <f>VLOOKUP(A12,'IncomeStatement 15-8-19'!$A$10:$CD$222,21,FALSE)</f>
        <v>0</v>
      </c>
      <c r="V12" s="31">
        <f>VLOOKUP(A12,'IncomeStatement 15-8-19'!$A$10:$CD$222,22,FALSE)</f>
        <v>0</v>
      </c>
      <c r="W12" s="31">
        <f>VLOOKUP(A12,'IncomeStatement 15-8-19'!$A$10:$CD$222,23,FALSE)</f>
        <v>0</v>
      </c>
      <c r="X12" s="31">
        <f>VLOOKUP(A12,'IncomeStatement 15-8-19'!$A$10:$CD$222,24,FALSE)</f>
        <v>0</v>
      </c>
      <c r="Y12" s="31">
        <f>VLOOKUP(A12,'IncomeStatement 15-8-19'!$A$10:$CD$222,25,FALSE)</f>
        <v>0</v>
      </c>
      <c r="Z12" s="31">
        <f>VLOOKUP(A12,'IncomeStatement 15-8-19'!$A$10:$CD$222,26,FALSE)</f>
        <v>0</v>
      </c>
      <c r="AA12" s="31">
        <f>VLOOKUP(A12,'IncomeStatement 15-8-19'!$A$10:$CD$222,27,FALSE)</f>
        <v>0</v>
      </c>
      <c r="AB12" s="31">
        <f>VLOOKUP(A12,'IncomeStatement 15-8-19'!$A$10:$CD$222,28,FALSE)</f>
        <v>0</v>
      </c>
      <c r="AC12" s="31">
        <f>VLOOKUP(A12,'IncomeStatement 15-8-19'!$A$10:$CD$222,29,FALSE)</f>
        <v>0</v>
      </c>
      <c r="AD12" s="31">
        <f>VLOOKUP(A12,'IncomeStatement 15-8-19'!$A$10:$CD$222,30,FALSE)</f>
        <v>0</v>
      </c>
      <c r="AE12" s="31">
        <f>VLOOKUP(A12,'IncomeStatement 15-8-19'!$A$10:$CD$222,31,FALSE)</f>
        <v>0</v>
      </c>
      <c r="AF12" s="31">
        <f>VLOOKUP(A12,'IncomeStatement 15-8-19'!$A$10:$CD$222,32,FALSE)</f>
        <v>0</v>
      </c>
      <c r="AG12" s="31">
        <f>VLOOKUP(A12,'IncomeStatement 15-8-19'!$A$10:$CD$222,33,FALSE)</f>
        <v>0</v>
      </c>
      <c r="AH12" s="31">
        <f>VLOOKUP(A12,'IncomeStatement 15-8-19'!$A$10:$CD$222,34,FALSE)</f>
        <v>0</v>
      </c>
      <c r="AI12" s="31">
        <f>VLOOKUP(A12,'IncomeStatement 15-8-19'!$A$10:$CD$222,35,FALSE)</f>
        <v>0</v>
      </c>
      <c r="AJ12" s="31">
        <f>VLOOKUP(A12,'IncomeStatement 15-8-19'!$A$10:$CD$222,36,FALSE)</f>
        <v>0</v>
      </c>
      <c r="AK12" s="31">
        <f>VLOOKUP(A12,'IncomeStatement 15-8-19'!$A$10:$CD$222,37,FALSE)</f>
        <v>0</v>
      </c>
      <c r="AL12" s="31">
        <f>VLOOKUP(A12,'IncomeStatement 15-8-19'!$A$10:$CD$222,38,FALSE)</f>
        <v>0</v>
      </c>
      <c r="AM12" s="31">
        <f>VLOOKUP(A12,'IncomeStatement 15-8-19'!$A$10:$CD$222,39,FALSE)</f>
        <v>0</v>
      </c>
      <c r="AN12" s="31">
        <f>VLOOKUP(A12,'IncomeStatement 15-8-19'!$A$10:$CD$222,40,FALSE)</f>
        <v>0</v>
      </c>
      <c r="AO12" s="31">
        <f>VLOOKUP(A12,'IncomeStatement 15-8-19'!$A$10:$CD$222,41,FALSE)</f>
        <v>0</v>
      </c>
      <c r="AP12" s="31">
        <f>VLOOKUP(A12,'IncomeStatement 15-8-19'!$A$10:$CD$222,42,FALSE)</f>
        <v>0</v>
      </c>
      <c r="AQ12" s="31">
        <f>VLOOKUP(A12,'IncomeStatement 15-8-19'!$A$10:$CD$222,43,FALSE)</f>
        <v>0</v>
      </c>
      <c r="AR12" s="31">
        <f>VLOOKUP(A12,'IncomeStatement 15-8-19'!$A$10:$CD$222,44,FALSE)</f>
        <v>0</v>
      </c>
      <c r="AS12" s="31">
        <f>VLOOKUP(A12,'IncomeStatement 15-8-19'!$A$10:$CD$222,45,FALSE)</f>
        <v>0</v>
      </c>
      <c r="AT12" s="31">
        <f>VLOOKUP(A12,'IncomeStatement 15-8-19'!$A$10:$CD$222,46,FALSE)</f>
        <v>0</v>
      </c>
      <c r="AU12" s="31">
        <f>VLOOKUP(A12,'IncomeStatement 15-8-19'!$A$10:$CD$222,47,FALSE)</f>
        <v>0</v>
      </c>
      <c r="AV12" s="31">
        <f>VLOOKUP(A12,'IncomeStatement 15-8-19'!$A$10:$CD$222,48,FALSE)</f>
        <v>0</v>
      </c>
      <c r="AW12" s="31">
        <f>VLOOKUP(A12,'IncomeStatement 15-8-19'!$A$10:$CD$222,49,FALSE)</f>
        <v>0</v>
      </c>
      <c r="AX12" s="31">
        <f>VLOOKUP(A12,'IncomeStatement 15-8-19'!$A$10:$CD$222,50,FALSE)</f>
        <v>0</v>
      </c>
      <c r="AY12" s="31">
        <f>VLOOKUP(A12,'IncomeStatement 15-8-19'!$A$10:$CD$222,51,FALSE)</f>
        <v>0</v>
      </c>
      <c r="AZ12" s="31">
        <f>VLOOKUP(A12,'IncomeStatement 15-8-19'!$A$10:$CD$222,52,FALSE)</f>
        <v>0</v>
      </c>
      <c r="BA12" s="31">
        <f>VLOOKUP(A12,'IncomeStatement 15-8-19'!$A$10:$CD$222,53,FALSE)</f>
        <v>0</v>
      </c>
      <c r="BB12" s="31">
        <f>VLOOKUP(A12,'IncomeStatement 15-8-19'!$A$10:$CD$222,54,FALSE)</f>
        <v>0</v>
      </c>
      <c r="BC12" s="31">
        <f>VLOOKUP(A12,'IncomeStatement 15-8-19'!$A$10:$CD$222,55,FALSE)</f>
        <v>0</v>
      </c>
      <c r="BD12" s="31">
        <f>VLOOKUP(A12,'IncomeStatement 15-8-19'!$A$10:$CD$222,56,FALSE)</f>
        <v>0</v>
      </c>
      <c r="BE12" s="31">
        <f>VLOOKUP(A12,'IncomeStatement 15-8-19'!$A$10:$CD$222,57,FALSE)</f>
        <v>0</v>
      </c>
      <c r="BF12" s="31">
        <f>VLOOKUP(A12,'IncomeStatement 15-8-19'!$A$10:$CD$222,58,FALSE)</f>
        <v>0</v>
      </c>
      <c r="BG12" s="31"/>
      <c r="BH12" s="31">
        <f>VLOOKUP(A12,'IncomeStatement 15-8-19'!$A$10:$CD$222,60,FALSE)</f>
        <v>0</v>
      </c>
      <c r="BI12" s="31">
        <f>VLOOKUP(A12,'IncomeStatement 15-8-19'!$A$10:$CD$222,61,FALSE)</f>
        <v>0</v>
      </c>
      <c r="BJ12" s="31">
        <f>VLOOKUP(A12,'IncomeStatement 15-8-19'!$A$10:$CD$222,62,FALSE)</f>
        <v>0</v>
      </c>
      <c r="BK12" s="31">
        <f>VLOOKUP(A12,'IncomeStatement 15-8-19'!$A$10:$CD$222,63,FALSE)</f>
        <v>0</v>
      </c>
      <c r="BL12" s="31">
        <f>VLOOKUP(A12,'IncomeStatement 15-8-19'!$A$10:$CD$222,64,FALSE)</f>
        <v>0</v>
      </c>
      <c r="BM12" s="31">
        <f>VLOOKUP(A12,'IncomeStatement 15-8-19'!$A$10:$CD$222,65,FALSE)</f>
        <v>0</v>
      </c>
      <c r="BN12" s="31">
        <f>VLOOKUP(A12,'IncomeStatement 15-8-19'!$A$10:$CD$222,66,FALSE)</f>
        <v>0</v>
      </c>
      <c r="BO12" s="31">
        <f>VLOOKUP(A12,'IncomeStatement 15-8-19'!$A$10:$CD$222,67,FALSE)</f>
        <v>0</v>
      </c>
      <c r="BP12" s="31">
        <f>VLOOKUP(A12,'IncomeStatement 15-8-19'!$A$10:$CD$222,68,FALSE)</f>
        <v>0</v>
      </c>
      <c r="BQ12" s="3">
        <f>VLOOKUP(A12,'IncomeStatement 15-8-19'!$A$10:$CD$222,69,FALSE)</f>
        <v>0</v>
      </c>
      <c r="BR12" s="3">
        <f>VLOOKUP(A12,'IncomeStatement 15-8-19'!$A$10:$CD$222,70,FALSE)</f>
        <v>0</v>
      </c>
      <c r="BS12" s="3">
        <f>VLOOKUP(A12,'IncomeStatement 15-8-19'!$A$10:$CD$222,71,FALSE)</f>
        <v>0</v>
      </c>
      <c r="BT12" s="3">
        <f>VLOOKUP(A12,'IncomeStatement 15-8-19'!$A$10:$CD$222,72,FALSE)</f>
        <v>0</v>
      </c>
      <c r="BU12" s="3">
        <f>VLOOKUP(A12,'IncomeStatement 15-8-19'!$A$10:$CD$222,73,FALSE)</f>
        <v>0</v>
      </c>
      <c r="BV12" s="3">
        <f>VLOOKUP(A12,'IncomeStatement 15-8-19'!$A$10:$CD$222,74,FALSE)</f>
        <v>0</v>
      </c>
      <c r="BW12" s="3">
        <f>VLOOKUP(A12,'IncomeStatement 15-8-19'!$A$10:$CD$222,75,FALSE)</f>
        <v>0</v>
      </c>
      <c r="BX12" s="3">
        <f>VLOOKUP(A12,'IncomeStatement 15-8-19'!$A$10:$CD$222,76,FALSE)</f>
        <v>0</v>
      </c>
      <c r="BY12" s="3">
        <f>VLOOKUP(A12,'IncomeStatement 15-8-19'!$A$10:$CD$222,77,FALSE)</f>
        <v>0</v>
      </c>
      <c r="BZ12" s="3">
        <f>VLOOKUP(A12,'IncomeStatement 15-8-19'!$A$10:$CD$222,78,FALSE)</f>
        <v>0</v>
      </c>
      <c r="CA12" s="3">
        <f>VLOOKUP(A12,'IncomeStatement 15-8-19'!$A$10:$CD$222,79,FALSE)</f>
        <v>0</v>
      </c>
      <c r="CB12" s="3">
        <f>VLOOKUP(A12,'IncomeStatement 15-8-19'!$A$10:$CD$222,80,FALSE)</f>
        <v>0</v>
      </c>
      <c r="CC12" s="3">
        <f>VLOOKUP(A12,'IncomeStatement 15-8-19'!$A$10:$CD$222,81,FALSE)</f>
        <v>0</v>
      </c>
      <c r="CD12" s="3">
        <f t="shared" si="0"/>
        <v>0</v>
      </c>
      <c r="CF12" s="19">
        <f>CD12-('IncomeStatement 15-8-19'!CD12-'IncomeStatement 15-8-19'!CF12-'IncomeStatement 15-8-19'!CG12)</f>
        <v>0</v>
      </c>
      <c r="CH12" s="132">
        <f t="shared" si="1"/>
        <v>0</v>
      </c>
      <c r="CJ12" s="148">
        <f>HLOOKUP(A12,CJE!$I$5:$TV$2054,2050, FALSE)</f>
        <v>0</v>
      </c>
      <c r="CL12" s="148">
        <f t="shared" si="2"/>
        <v>0</v>
      </c>
      <c r="CP12" s="21" t="s">
        <v>1126</v>
      </c>
      <c r="CQ12" s="176">
        <f>CL13+CL14+CL10</f>
        <v>0</v>
      </c>
      <c r="CR12" s="85"/>
      <c r="CS12" s="22"/>
    </row>
    <row r="13" spans="1:97" x14ac:dyDescent="0.2">
      <c r="A13" s="13" t="str">
        <f>'IncomeStatement 15-8-19'!A13</f>
        <v>910-102 - Sales</v>
      </c>
      <c r="B13" s="31">
        <f>VLOOKUP(A13,'IncomeStatement 15-8-19'!$A$10:$CD$222,2,FALSE)</f>
        <v>0</v>
      </c>
      <c r="C13" s="31">
        <f>VLOOKUP(A13,'IncomeStatement 15-8-19'!$A$10:$CD$222,3,FALSE)</f>
        <v>0</v>
      </c>
      <c r="D13" s="31">
        <f>VLOOKUP(A13,'IncomeStatement 15-8-19'!$A$10:$CD$222,4,FALSE)</f>
        <v>0</v>
      </c>
      <c r="E13" s="31">
        <f>VLOOKUP(A13,'IncomeStatement 15-8-19'!$A$10:$CD$222,5,FALSE)</f>
        <v>0</v>
      </c>
      <c r="F13" s="31">
        <f>VLOOKUP(A13,'IncomeStatement 15-8-19'!$A$10:$CD$222,6,FALSE)</f>
        <v>0</v>
      </c>
      <c r="G13" s="31">
        <f>VLOOKUP(A13,'IncomeStatement 15-8-19'!$A$10:$CD$222,7,FALSE)</f>
        <v>0</v>
      </c>
      <c r="H13" s="31">
        <f>VLOOKUP(A13,'IncomeStatement 15-8-19'!$A$10:$CD$222,8,FALSE)</f>
        <v>0</v>
      </c>
      <c r="I13" s="31"/>
      <c r="J13" s="31">
        <f>VLOOKUP(A13,'IncomeStatement 15-8-19'!$A$10:$CD$222,10,FALSE)</f>
        <v>0</v>
      </c>
      <c r="K13" s="31">
        <f>VLOOKUP(A13,'IncomeStatement 15-8-19'!$A$10:$CD$222,11,FALSE)</f>
        <v>0</v>
      </c>
      <c r="L13" s="31">
        <f>VLOOKUP(A13,'IncomeStatement 15-8-19'!$A$10:$CD$222,12,FALSE)</f>
        <v>0</v>
      </c>
      <c r="M13" s="31">
        <f>VLOOKUP(A13,'IncomeStatement 15-8-19'!$A$10:$CD$222,13,FALSE)</f>
        <v>0</v>
      </c>
      <c r="N13" s="31">
        <f>VLOOKUP(A13,'IncomeStatement 15-8-19'!$A$10:$CD$222,14,FALSE)</f>
        <v>0</v>
      </c>
      <c r="O13" s="31">
        <f>VLOOKUP(A13,'IncomeStatement 15-8-19'!$A$10:$CD$222,15,FALSE)</f>
        <v>0</v>
      </c>
      <c r="P13" s="31">
        <f>VLOOKUP(A13,'IncomeStatement 15-8-19'!$A$10:$CD$222,16,FALSE)</f>
        <v>0</v>
      </c>
      <c r="Q13" s="31">
        <f>VLOOKUP(A13,'IncomeStatement 15-8-19'!$A$10:$CD$222,17,FALSE)</f>
        <v>0</v>
      </c>
      <c r="R13" s="31">
        <f>VLOOKUP(A13,'IncomeStatement 15-8-19'!$A$10:$CD$222,18,FALSE)</f>
        <v>0</v>
      </c>
      <c r="S13" s="31">
        <f>VLOOKUP(A13,'IncomeStatement 15-8-19'!$A$10:$CD$222,19,FALSE)</f>
        <v>0</v>
      </c>
      <c r="T13" s="31">
        <f>VLOOKUP(A13,'IncomeStatement 15-8-19'!$A$10:$CD$222,20,FALSE)</f>
        <v>0</v>
      </c>
      <c r="U13" s="31">
        <f>VLOOKUP(A13,'IncomeStatement 15-8-19'!$A$10:$CD$222,21,FALSE)</f>
        <v>0</v>
      </c>
      <c r="V13" s="31">
        <f>VLOOKUP(A13,'IncomeStatement 15-8-19'!$A$10:$CD$222,22,FALSE)</f>
        <v>0</v>
      </c>
      <c r="W13" s="31">
        <f>VLOOKUP(A13,'IncomeStatement 15-8-19'!$A$10:$CD$222,23,FALSE)</f>
        <v>0</v>
      </c>
      <c r="X13" s="31">
        <f>VLOOKUP(A13,'IncomeStatement 15-8-19'!$A$10:$CD$222,24,FALSE)</f>
        <v>0</v>
      </c>
      <c r="Y13" s="31">
        <f>VLOOKUP(A13,'IncomeStatement 15-8-19'!$A$10:$CD$222,25,FALSE)</f>
        <v>0</v>
      </c>
      <c r="Z13" s="31">
        <f>VLOOKUP(A13,'IncomeStatement 15-8-19'!$A$10:$CD$222,26,FALSE)</f>
        <v>0</v>
      </c>
      <c r="AA13" s="31">
        <f>VLOOKUP(A13,'IncomeStatement 15-8-19'!$A$10:$CD$222,27,FALSE)</f>
        <v>0</v>
      </c>
      <c r="AB13" s="31">
        <f>VLOOKUP(A13,'IncomeStatement 15-8-19'!$A$10:$CD$222,28,FALSE)</f>
        <v>0</v>
      </c>
      <c r="AC13" s="31">
        <f>VLOOKUP(A13,'IncomeStatement 15-8-19'!$A$10:$CD$222,29,FALSE)</f>
        <v>0</v>
      </c>
      <c r="AD13" s="31">
        <f>VLOOKUP(A13,'IncomeStatement 15-8-19'!$A$10:$CD$222,30,FALSE)</f>
        <v>0</v>
      </c>
      <c r="AE13" s="31">
        <f>VLOOKUP(A13,'IncomeStatement 15-8-19'!$A$10:$CD$222,31,FALSE)</f>
        <v>0</v>
      </c>
      <c r="AF13" s="31">
        <f>VLOOKUP(A13,'IncomeStatement 15-8-19'!$A$10:$CD$222,32,FALSE)</f>
        <v>0</v>
      </c>
      <c r="AG13" s="31">
        <f>VLOOKUP(A13,'IncomeStatement 15-8-19'!$A$10:$CD$222,33,FALSE)</f>
        <v>0</v>
      </c>
      <c r="AH13" s="31">
        <f>VLOOKUP(A13,'IncomeStatement 15-8-19'!$A$10:$CD$222,34,FALSE)</f>
        <v>0</v>
      </c>
      <c r="AI13" s="31">
        <f>VLOOKUP(A13,'IncomeStatement 15-8-19'!$A$10:$CD$222,35,FALSE)</f>
        <v>0</v>
      </c>
      <c r="AJ13" s="31">
        <f>VLOOKUP(A13,'IncomeStatement 15-8-19'!$A$10:$CD$222,36,FALSE)</f>
        <v>0</v>
      </c>
      <c r="AK13" s="31">
        <f>VLOOKUP(A13,'IncomeStatement 15-8-19'!$A$10:$CD$222,37,FALSE)</f>
        <v>0</v>
      </c>
      <c r="AL13" s="31">
        <f>VLOOKUP(A13,'IncomeStatement 15-8-19'!$A$10:$CD$222,38,FALSE)</f>
        <v>0</v>
      </c>
      <c r="AM13" s="31">
        <f>VLOOKUP(A13,'IncomeStatement 15-8-19'!$A$10:$CD$222,39,FALSE)</f>
        <v>0</v>
      </c>
      <c r="AN13" s="31">
        <f>VLOOKUP(A13,'IncomeStatement 15-8-19'!$A$10:$CD$222,40,FALSE)</f>
        <v>0</v>
      </c>
      <c r="AO13" s="31">
        <f>VLOOKUP(A13,'IncomeStatement 15-8-19'!$A$10:$CD$222,41,FALSE)</f>
        <v>0</v>
      </c>
      <c r="AP13" s="31">
        <f>VLOOKUP(A13,'IncomeStatement 15-8-19'!$A$10:$CD$222,42,FALSE)</f>
        <v>0</v>
      </c>
      <c r="AQ13" s="31">
        <f>VLOOKUP(A13,'IncomeStatement 15-8-19'!$A$10:$CD$222,43,FALSE)</f>
        <v>0</v>
      </c>
      <c r="AR13" s="31">
        <f>VLOOKUP(A13,'IncomeStatement 15-8-19'!$A$10:$CD$222,44,FALSE)</f>
        <v>0</v>
      </c>
      <c r="AS13" s="31">
        <f>VLOOKUP(A13,'IncomeStatement 15-8-19'!$A$10:$CD$222,45,FALSE)</f>
        <v>0</v>
      </c>
      <c r="AT13" s="31">
        <f>VLOOKUP(A13,'IncomeStatement 15-8-19'!$A$10:$CD$222,46,FALSE)</f>
        <v>0</v>
      </c>
      <c r="AU13" s="31">
        <f>VLOOKUP(A13,'IncomeStatement 15-8-19'!$A$10:$CD$222,47,FALSE)</f>
        <v>0</v>
      </c>
      <c r="AV13" s="31">
        <f>VLOOKUP(A13,'IncomeStatement 15-8-19'!$A$10:$CD$222,48,FALSE)</f>
        <v>0</v>
      </c>
      <c r="AW13" s="31">
        <f>VLOOKUP(A13,'IncomeStatement 15-8-19'!$A$10:$CD$222,49,FALSE)</f>
        <v>0</v>
      </c>
      <c r="AX13" s="31">
        <f>VLOOKUP(A13,'IncomeStatement 15-8-19'!$A$10:$CD$222,50,FALSE)</f>
        <v>0</v>
      </c>
      <c r="AY13" s="31">
        <f>VLOOKUP(A13,'IncomeStatement 15-8-19'!$A$10:$CD$222,51,FALSE)</f>
        <v>0</v>
      </c>
      <c r="AZ13" s="31">
        <f>VLOOKUP(A13,'IncomeStatement 15-8-19'!$A$10:$CD$222,52,FALSE)</f>
        <v>0</v>
      </c>
      <c r="BA13" s="31">
        <f>VLOOKUP(A13,'IncomeStatement 15-8-19'!$A$10:$CD$222,53,FALSE)</f>
        <v>0</v>
      </c>
      <c r="BB13" s="31">
        <f>VLOOKUP(A13,'IncomeStatement 15-8-19'!$A$10:$CD$222,54,FALSE)</f>
        <v>0</v>
      </c>
      <c r="BC13" s="31">
        <f>VLOOKUP(A13,'IncomeStatement 15-8-19'!$A$10:$CD$222,55,FALSE)</f>
        <v>0</v>
      </c>
      <c r="BD13" s="31">
        <f>VLOOKUP(A13,'IncomeStatement 15-8-19'!$A$10:$CD$222,56,FALSE)</f>
        <v>0</v>
      </c>
      <c r="BE13" s="31">
        <f>VLOOKUP(A13,'IncomeStatement 15-8-19'!$A$10:$CD$222,57,FALSE)</f>
        <v>0</v>
      </c>
      <c r="BF13" s="31">
        <f>VLOOKUP(A13,'IncomeStatement 15-8-19'!$A$10:$CD$222,58,FALSE)</f>
        <v>0</v>
      </c>
      <c r="BG13" s="31"/>
      <c r="BH13" s="31">
        <f>VLOOKUP(A13,'IncomeStatement 15-8-19'!$A$10:$CD$222,60,FALSE)</f>
        <v>0</v>
      </c>
      <c r="BI13" s="31">
        <f>VLOOKUP(A13,'IncomeStatement 15-8-19'!$A$10:$CD$222,61,FALSE)</f>
        <v>0</v>
      </c>
      <c r="BJ13" s="31">
        <f>VLOOKUP(A13,'IncomeStatement 15-8-19'!$A$10:$CD$222,62,FALSE)</f>
        <v>0</v>
      </c>
      <c r="BK13" s="31">
        <f>VLOOKUP(A13,'IncomeStatement 15-8-19'!$A$10:$CD$222,63,FALSE)</f>
        <v>0</v>
      </c>
      <c r="BL13" s="31">
        <f>VLOOKUP(A13,'IncomeStatement 15-8-19'!$A$10:$CD$222,64,FALSE)</f>
        <v>0</v>
      </c>
      <c r="BM13" s="31">
        <f>VLOOKUP(A13,'IncomeStatement 15-8-19'!$A$10:$CD$222,65,FALSE)</f>
        <v>0</v>
      </c>
      <c r="BN13" s="31">
        <f>VLOOKUP(A13,'IncomeStatement 15-8-19'!$A$10:$CD$222,66,FALSE)</f>
        <v>0</v>
      </c>
      <c r="BO13" s="31">
        <f>VLOOKUP(A13,'IncomeStatement 15-8-19'!$A$10:$CD$222,67,FALSE)</f>
        <v>0</v>
      </c>
      <c r="BP13" s="31">
        <f>VLOOKUP(A13,'IncomeStatement 15-8-19'!$A$10:$CD$222,68,FALSE)</f>
        <v>0</v>
      </c>
      <c r="BQ13" s="3">
        <f>VLOOKUP(A13,'IncomeStatement 15-8-19'!$A$10:$CD$222,69,FALSE)</f>
        <v>0</v>
      </c>
      <c r="BR13" s="3">
        <f>VLOOKUP(A13,'IncomeStatement 15-8-19'!$A$10:$CD$222,70,FALSE)</f>
        <v>0</v>
      </c>
      <c r="BS13" s="3">
        <f>VLOOKUP(A13,'IncomeStatement 15-8-19'!$A$10:$CD$222,71,FALSE)</f>
        <v>0</v>
      </c>
      <c r="BT13" s="3">
        <f>VLOOKUP(A13,'IncomeStatement 15-8-19'!$A$10:$CD$222,72,FALSE)</f>
        <v>0</v>
      </c>
      <c r="BU13" s="3">
        <f>VLOOKUP(A13,'IncomeStatement 15-8-19'!$A$10:$CD$222,73,FALSE)</f>
        <v>0</v>
      </c>
      <c r="BV13" s="3">
        <f>VLOOKUP(A13,'IncomeStatement 15-8-19'!$A$10:$CD$222,74,FALSE)</f>
        <v>0</v>
      </c>
      <c r="BW13" s="3">
        <f>VLOOKUP(A13,'IncomeStatement 15-8-19'!$A$10:$CD$222,75,FALSE)</f>
        <v>0</v>
      </c>
      <c r="BX13" s="3">
        <f>VLOOKUP(A13,'IncomeStatement 15-8-19'!$A$10:$CD$222,76,FALSE)</f>
        <v>0</v>
      </c>
      <c r="BY13" s="3">
        <f>VLOOKUP(A13,'IncomeStatement 15-8-19'!$A$10:$CD$222,77,FALSE)</f>
        <v>0</v>
      </c>
      <c r="BZ13" s="3">
        <f>VLOOKUP(A13,'IncomeStatement 15-8-19'!$A$10:$CD$222,78,FALSE)</f>
        <v>0</v>
      </c>
      <c r="CA13" s="3">
        <f>VLOOKUP(A13,'IncomeStatement 15-8-19'!$A$10:$CD$222,79,FALSE)</f>
        <v>0</v>
      </c>
      <c r="CB13" s="3">
        <f>VLOOKUP(A13,'IncomeStatement 15-8-19'!$A$10:$CD$222,80,FALSE)</f>
        <v>0</v>
      </c>
      <c r="CC13" s="3">
        <f>VLOOKUP(A13,'IncomeStatement 15-8-19'!$A$10:$CD$222,81,FALSE)</f>
        <v>0</v>
      </c>
      <c r="CD13" s="3">
        <f t="shared" si="0"/>
        <v>0</v>
      </c>
      <c r="CF13" s="19">
        <f>CD13-('IncomeStatement 15-8-19'!CD13-'IncomeStatement 15-8-19'!CF13-'IncomeStatement 15-8-19'!CG13)</f>
        <v>0</v>
      </c>
      <c r="CH13" s="132">
        <f t="shared" si="1"/>
        <v>0</v>
      </c>
      <c r="CJ13" s="148">
        <f>HLOOKUP(A13,CJE!$I$5:$TV$2054,2050, FALSE)</f>
        <v>0</v>
      </c>
      <c r="CL13" s="148">
        <f t="shared" si="2"/>
        <v>0</v>
      </c>
      <c r="CP13" s="21" t="s">
        <v>1095</v>
      </c>
      <c r="CQ13" s="176">
        <f>CL16+F170</f>
        <v>1.882714</v>
      </c>
      <c r="CR13" s="184"/>
      <c r="CS13" s="22"/>
    </row>
    <row r="14" spans="1:97" x14ac:dyDescent="0.2">
      <c r="A14" s="13" t="str">
        <f>'IncomeStatement 15-8-19'!A14</f>
        <v>910-103 - Other Revenue</v>
      </c>
      <c r="B14" s="31">
        <f>VLOOKUP(A14,'IncomeStatement 15-8-19'!$A$10:$CD$222,2,FALSE)</f>
        <v>0</v>
      </c>
      <c r="C14" s="31">
        <f>VLOOKUP(A14,'IncomeStatement 15-8-19'!$A$10:$CD$222,3,FALSE)</f>
        <v>0</v>
      </c>
      <c r="D14" s="31">
        <f>VLOOKUP(A14,'IncomeStatement 15-8-19'!$A$10:$CD$222,4,FALSE)</f>
        <v>0</v>
      </c>
      <c r="E14" s="31">
        <f>VLOOKUP(A14,'IncomeStatement 15-8-19'!$A$10:$CD$222,5,FALSE)</f>
        <v>0</v>
      </c>
      <c r="F14" s="31">
        <f>VLOOKUP(A14,'IncomeStatement 15-8-19'!$A$10:$CD$222,6,FALSE)</f>
        <v>0</v>
      </c>
      <c r="G14" s="31">
        <f>VLOOKUP(A14,'IncomeStatement 15-8-19'!$A$10:$CD$222,7,FALSE)</f>
        <v>0</v>
      </c>
      <c r="H14" s="31">
        <f>VLOOKUP(A14,'IncomeStatement 15-8-19'!$A$10:$CD$222,8,FALSE)</f>
        <v>0</v>
      </c>
      <c r="I14" s="31"/>
      <c r="J14" s="31">
        <f>VLOOKUP(A14,'IncomeStatement 15-8-19'!$A$10:$CD$222,10,FALSE)</f>
        <v>0</v>
      </c>
      <c r="K14" s="31">
        <f>VLOOKUP(A14,'IncomeStatement 15-8-19'!$A$10:$CD$222,11,FALSE)</f>
        <v>0</v>
      </c>
      <c r="L14" s="31">
        <f>VLOOKUP(A14,'IncomeStatement 15-8-19'!$A$10:$CD$222,12,FALSE)</f>
        <v>0</v>
      </c>
      <c r="M14" s="31">
        <f>VLOOKUP(A14,'IncomeStatement 15-8-19'!$A$10:$CD$222,13,FALSE)</f>
        <v>0</v>
      </c>
      <c r="N14" s="31">
        <f>VLOOKUP(A14,'IncomeStatement 15-8-19'!$A$10:$CD$222,14,FALSE)</f>
        <v>0</v>
      </c>
      <c r="O14" s="31">
        <f>VLOOKUP(A14,'IncomeStatement 15-8-19'!$A$10:$CD$222,15,FALSE)</f>
        <v>0</v>
      </c>
      <c r="P14" s="31">
        <f>VLOOKUP(A14,'IncomeStatement 15-8-19'!$A$10:$CD$222,16,FALSE)</f>
        <v>0</v>
      </c>
      <c r="Q14" s="31">
        <f>VLOOKUP(A14,'IncomeStatement 15-8-19'!$A$10:$CD$222,17,FALSE)</f>
        <v>0</v>
      </c>
      <c r="R14" s="31">
        <f>VLOOKUP(A14,'IncomeStatement 15-8-19'!$A$10:$CD$222,18,FALSE)</f>
        <v>0</v>
      </c>
      <c r="S14" s="31">
        <f>VLOOKUP(A14,'IncomeStatement 15-8-19'!$A$10:$CD$222,19,FALSE)</f>
        <v>0</v>
      </c>
      <c r="T14" s="31">
        <f>VLOOKUP(A14,'IncomeStatement 15-8-19'!$A$10:$CD$222,20,FALSE)</f>
        <v>0</v>
      </c>
      <c r="U14" s="31">
        <f>VLOOKUP(A14,'IncomeStatement 15-8-19'!$A$10:$CD$222,21,FALSE)</f>
        <v>0</v>
      </c>
      <c r="V14" s="31">
        <f>VLOOKUP(A14,'IncomeStatement 15-8-19'!$A$10:$CD$222,22,FALSE)</f>
        <v>0</v>
      </c>
      <c r="W14" s="31">
        <f>VLOOKUP(A14,'IncomeStatement 15-8-19'!$A$10:$CD$222,23,FALSE)</f>
        <v>0</v>
      </c>
      <c r="X14" s="31">
        <f>VLOOKUP(A14,'IncomeStatement 15-8-19'!$A$10:$CD$222,24,FALSE)</f>
        <v>0</v>
      </c>
      <c r="Y14" s="31">
        <f>VLOOKUP(A14,'IncomeStatement 15-8-19'!$A$10:$CD$222,25,FALSE)</f>
        <v>0</v>
      </c>
      <c r="Z14" s="31">
        <f>VLOOKUP(A14,'IncomeStatement 15-8-19'!$A$10:$CD$222,26,FALSE)</f>
        <v>0</v>
      </c>
      <c r="AA14" s="31">
        <f>VLOOKUP(A14,'IncomeStatement 15-8-19'!$A$10:$CD$222,27,FALSE)</f>
        <v>0</v>
      </c>
      <c r="AB14" s="31">
        <f>VLOOKUP(A14,'IncomeStatement 15-8-19'!$A$10:$CD$222,28,FALSE)</f>
        <v>0</v>
      </c>
      <c r="AC14" s="31">
        <f>VLOOKUP(A14,'IncomeStatement 15-8-19'!$A$10:$CD$222,29,FALSE)</f>
        <v>0</v>
      </c>
      <c r="AD14" s="31">
        <f>VLOOKUP(A14,'IncomeStatement 15-8-19'!$A$10:$CD$222,30,FALSE)</f>
        <v>0</v>
      </c>
      <c r="AE14" s="31">
        <f>VLOOKUP(A14,'IncomeStatement 15-8-19'!$A$10:$CD$222,31,FALSE)</f>
        <v>0</v>
      </c>
      <c r="AF14" s="31">
        <f>VLOOKUP(A14,'IncomeStatement 15-8-19'!$A$10:$CD$222,32,FALSE)</f>
        <v>0</v>
      </c>
      <c r="AG14" s="31">
        <f>VLOOKUP(A14,'IncomeStatement 15-8-19'!$A$10:$CD$222,33,FALSE)</f>
        <v>0</v>
      </c>
      <c r="AH14" s="31">
        <f>VLOOKUP(A14,'IncomeStatement 15-8-19'!$A$10:$CD$222,34,FALSE)</f>
        <v>0</v>
      </c>
      <c r="AI14" s="31">
        <f>VLOOKUP(A14,'IncomeStatement 15-8-19'!$A$10:$CD$222,35,FALSE)</f>
        <v>0</v>
      </c>
      <c r="AJ14" s="31">
        <f>VLOOKUP(A14,'IncomeStatement 15-8-19'!$A$10:$CD$222,36,FALSE)</f>
        <v>0</v>
      </c>
      <c r="AK14" s="31">
        <f>VLOOKUP(A14,'IncomeStatement 15-8-19'!$A$10:$CD$222,37,FALSE)</f>
        <v>0</v>
      </c>
      <c r="AL14" s="31">
        <f>VLOOKUP(A14,'IncomeStatement 15-8-19'!$A$10:$CD$222,38,FALSE)</f>
        <v>0</v>
      </c>
      <c r="AM14" s="31">
        <f>VLOOKUP(A14,'IncomeStatement 15-8-19'!$A$10:$CD$222,39,FALSE)</f>
        <v>0</v>
      </c>
      <c r="AN14" s="31">
        <f>VLOOKUP(A14,'IncomeStatement 15-8-19'!$A$10:$CD$222,40,FALSE)</f>
        <v>0</v>
      </c>
      <c r="AO14" s="31">
        <f>VLOOKUP(A14,'IncomeStatement 15-8-19'!$A$10:$CD$222,41,FALSE)</f>
        <v>0</v>
      </c>
      <c r="AP14" s="31">
        <f>VLOOKUP(A14,'IncomeStatement 15-8-19'!$A$10:$CD$222,42,FALSE)</f>
        <v>0</v>
      </c>
      <c r="AQ14" s="31">
        <f>VLOOKUP(A14,'IncomeStatement 15-8-19'!$A$10:$CD$222,43,FALSE)</f>
        <v>0</v>
      </c>
      <c r="AR14" s="31">
        <f>VLOOKUP(A14,'IncomeStatement 15-8-19'!$A$10:$CD$222,44,FALSE)</f>
        <v>0</v>
      </c>
      <c r="AS14" s="31">
        <f>VLOOKUP(A14,'IncomeStatement 15-8-19'!$A$10:$CD$222,45,FALSE)</f>
        <v>0</v>
      </c>
      <c r="AT14" s="31">
        <f>VLOOKUP(A14,'IncomeStatement 15-8-19'!$A$10:$CD$222,46,FALSE)</f>
        <v>0</v>
      </c>
      <c r="AU14" s="31">
        <f>VLOOKUP(A14,'IncomeStatement 15-8-19'!$A$10:$CD$222,47,FALSE)</f>
        <v>0</v>
      </c>
      <c r="AV14" s="31">
        <f>VLOOKUP(A14,'IncomeStatement 15-8-19'!$A$10:$CD$222,48,FALSE)</f>
        <v>0</v>
      </c>
      <c r="AW14" s="31">
        <f>VLOOKUP(A14,'IncomeStatement 15-8-19'!$A$10:$CD$222,49,FALSE)</f>
        <v>0</v>
      </c>
      <c r="AX14" s="31">
        <f>VLOOKUP(A14,'IncomeStatement 15-8-19'!$A$10:$CD$222,50,FALSE)</f>
        <v>0</v>
      </c>
      <c r="AY14" s="31">
        <f>VLOOKUP(A14,'IncomeStatement 15-8-19'!$A$10:$CD$222,51,FALSE)</f>
        <v>0</v>
      </c>
      <c r="AZ14" s="31">
        <f>VLOOKUP(A14,'IncomeStatement 15-8-19'!$A$10:$CD$222,52,FALSE)</f>
        <v>0</v>
      </c>
      <c r="BA14" s="31">
        <f>VLOOKUP(A14,'IncomeStatement 15-8-19'!$A$10:$CD$222,53,FALSE)</f>
        <v>0</v>
      </c>
      <c r="BB14" s="31">
        <f>VLOOKUP(A14,'IncomeStatement 15-8-19'!$A$10:$CD$222,54,FALSE)</f>
        <v>0</v>
      </c>
      <c r="BC14" s="31">
        <f>VLOOKUP(A14,'IncomeStatement 15-8-19'!$A$10:$CD$222,55,FALSE)</f>
        <v>0</v>
      </c>
      <c r="BD14" s="31">
        <f>VLOOKUP(A14,'IncomeStatement 15-8-19'!$A$10:$CD$222,56,FALSE)</f>
        <v>0</v>
      </c>
      <c r="BE14" s="31">
        <f>VLOOKUP(A14,'IncomeStatement 15-8-19'!$A$10:$CD$222,57,FALSE)</f>
        <v>0</v>
      </c>
      <c r="BF14" s="31">
        <f>VLOOKUP(A14,'IncomeStatement 15-8-19'!$A$10:$CD$222,58,FALSE)</f>
        <v>0</v>
      </c>
      <c r="BG14" s="31"/>
      <c r="BH14" s="31">
        <f>VLOOKUP(A14,'IncomeStatement 15-8-19'!$A$10:$CD$222,60,FALSE)</f>
        <v>0</v>
      </c>
      <c r="BI14" s="31">
        <f>VLOOKUP(A14,'IncomeStatement 15-8-19'!$A$10:$CD$222,61,FALSE)</f>
        <v>0</v>
      </c>
      <c r="BJ14" s="31">
        <f>VLOOKUP(A14,'IncomeStatement 15-8-19'!$A$10:$CD$222,62,FALSE)</f>
        <v>0</v>
      </c>
      <c r="BK14" s="31">
        <f>VLOOKUP(A14,'IncomeStatement 15-8-19'!$A$10:$CD$222,63,FALSE)</f>
        <v>0</v>
      </c>
      <c r="BL14" s="31">
        <f>VLOOKUP(A14,'IncomeStatement 15-8-19'!$A$10:$CD$222,64,FALSE)</f>
        <v>0</v>
      </c>
      <c r="BM14" s="31">
        <f>VLOOKUP(A14,'IncomeStatement 15-8-19'!$A$10:$CD$222,65,FALSE)</f>
        <v>0</v>
      </c>
      <c r="BN14" s="31">
        <f>VLOOKUP(A14,'IncomeStatement 15-8-19'!$A$10:$CD$222,66,FALSE)</f>
        <v>0</v>
      </c>
      <c r="BO14" s="31">
        <f>VLOOKUP(A14,'IncomeStatement 15-8-19'!$A$10:$CD$222,67,FALSE)</f>
        <v>0</v>
      </c>
      <c r="BP14" s="31">
        <f>VLOOKUP(A14,'IncomeStatement 15-8-19'!$A$10:$CD$222,68,FALSE)</f>
        <v>0</v>
      </c>
      <c r="BQ14" s="3">
        <f>VLOOKUP(A14,'IncomeStatement 15-8-19'!$A$10:$CD$222,69,FALSE)</f>
        <v>0</v>
      </c>
      <c r="BR14" s="3">
        <f>VLOOKUP(A14,'IncomeStatement 15-8-19'!$A$10:$CD$222,70,FALSE)</f>
        <v>0</v>
      </c>
      <c r="BS14" s="3">
        <f>VLOOKUP(A14,'IncomeStatement 15-8-19'!$A$10:$CD$222,71,FALSE)</f>
        <v>0</v>
      </c>
      <c r="BT14" s="3">
        <f>VLOOKUP(A14,'IncomeStatement 15-8-19'!$A$10:$CD$222,72,FALSE)</f>
        <v>0</v>
      </c>
      <c r="BU14" s="3">
        <f>VLOOKUP(A14,'IncomeStatement 15-8-19'!$A$10:$CD$222,73,FALSE)</f>
        <v>0</v>
      </c>
      <c r="BV14" s="3">
        <f>VLOOKUP(A14,'IncomeStatement 15-8-19'!$A$10:$CD$222,74,FALSE)</f>
        <v>0</v>
      </c>
      <c r="BW14" s="3">
        <f>VLOOKUP(A14,'IncomeStatement 15-8-19'!$A$10:$CD$222,75,FALSE)</f>
        <v>0</v>
      </c>
      <c r="BX14" s="3">
        <f>VLOOKUP(A14,'IncomeStatement 15-8-19'!$A$10:$CD$222,76,FALSE)</f>
        <v>0</v>
      </c>
      <c r="BY14" s="3">
        <f>VLOOKUP(A14,'IncomeStatement 15-8-19'!$A$10:$CD$222,77,FALSE)</f>
        <v>0</v>
      </c>
      <c r="BZ14" s="3">
        <f>VLOOKUP(A14,'IncomeStatement 15-8-19'!$A$10:$CD$222,78,FALSE)</f>
        <v>0</v>
      </c>
      <c r="CA14" s="3">
        <f>VLOOKUP(A14,'IncomeStatement 15-8-19'!$A$10:$CD$222,79,FALSE)</f>
        <v>0</v>
      </c>
      <c r="CB14" s="3">
        <f>VLOOKUP(A14,'IncomeStatement 15-8-19'!$A$10:$CD$222,80,FALSE)</f>
        <v>0</v>
      </c>
      <c r="CC14" s="3">
        <f>VLOOKUP(A14,'IncomeStatement 15-8-19'!$A$10:$CD$222,81,FALSE)</f>
        <v>0</v>
      </c>
      <c r="CD14" s="3">
        <f t="shared" si="0"/>
        <v>0</v>
      </c>
      <c r="CF14" s="19">
        <f>CD14-('IncomeStatement 15-8-19'!CD14-'IncomeStatement 15-8-19'!CF14-'IncomeStatement 15-8-19'!CG14)</f>
        <v>0</v>
      </c>
      <c r="CH14" s="132">
        <f t="shared" si="1"/>
        <v>0</v>
      </c>
      <c r="CJ14" s="148">
        <f>HLOOKUP(A14,CJE!$I$5:$TV$2054,2050, FALSE)</f>
        <v>0</v>
      </c>
      <c r="CL14" s="148">
        <f t="shared" si="2"/>
        <v>0</v>
      </c>
      <c r="CP14" s="21" t="s">
        <v>1127</v>
      </c>
      <c r="CQ14" s="176">
        <f>CL17+CL175</f>
        <v>0</v>
      </c>
      <c r="CR14" s="184"/>
      <c r="CS14" s="22"/>
    </row>
    <row r="15" spans="1:97" x14ac:dyDescent="0.2">
      <c r="A15" s="40" t="str">
        <f>'IncomeStatement 15-8-19'!A15</f>
        <v>910-105 - IGS Income</v>
      </c>
      <c r="B15" s="31">
        <f>VLOOKUP(A15,'IncomeStatement 15-8-19'!$A$10:$CD$222,2,FALSE)</f>
        <v>0</v>
      </c>
      <c r="C15" s="31">
        <f>VLOOKUP(A15,'IncomeStatement 15-8-19'!$A$10:$CD$222,3,FALSE)</f>
        <v>0</v>
      </c>
      <c r="D15" s="31">
        <f>VLOOKUP(A15,'IncomeStatement 15-8-19'!$A$10:$CD$222,4,FALSE)</f>
        <v>0</v>
      </c>
      <c r="E15" s="31">
        <f>VLOOKUP(A15,'IncomeStatement 15-8-19'!$A$10:$CD$222,5,FALSE)</f>
        <v>0</v>
      </c>
      <c r="F15" s="31">
        <f>VLOOKUP(A15,'IncomeStatement 15-8-19'!$A$10:$CD$222,6,FALSE)</f>
        <v>0</v>
      </c>
      <c r="G15" s="31">
        <f>VLOOKUP(A15,'IncomeStatement 15-8-19'!$A$10:$CD$222,7,FALSE)</f>
        <v>0</v>
      </c>
      <c r="H15" s="31">
        <f>VLOOKUP(A15,'IncomeStatement 15-8-19'!$A$10:$CD$222,8,FALSE)</f>
        <v>0</v>
      </c>
      <c r="I15" s="31"/>
      <c r="J15" s="31">
        <f>VLOOKUP(A15,'IncomeStatement 15-8-19'!$A$10:$CD$222,10,FALSE)</f>
        <v>0</v>
      </c>
      <c r="K15" s="31">
        <f>VLOOKUP(A15,'IncomeStatement 15-8-19'!$A$10:$CD$222,11,FALSE)</f>
        <v>0</v>
      </c>
      <c r="L15" s="31">
        <f>VLOOKUP(A15,'IncomeStatement 15-8-19'!$A$10:$CD$222,12,FALSE)</f>
        <v>0</v>
      </c>
      <c r="M15" s="31">
        <f>VLOOKUP(A15,'IncomeStatement 15-8-19'!$A$10:$CD$222,13,FALSE)</f>
        <v>0</v>
      </c>
      <c r="N15" s="31">
        <f>VLOOKUP(A15,'IncomeStatement 15-8-19'!$A$10:$CD$222,14,FALSE)</f>
        <v>0</v>
      </c>
      <c r="O15" s="31">
        <f>VLOOKUP(A15,'IncomeStatement 15-8-19'!$A$10:$CD$222,15,FALSE)</f>
        <v>0</v>
      </c>
      <c r="P15" s="31">
        <f>VLOOKUP(A15,'IncomeStatement 15-8-19'!$A$10:$CD$222,16,FALSE)</f>
        <v>0</v>
      </c>
      <c r="Q15" s="31">
        <f>VLOOKUP(A15,'IncomeStatement 15-8-19'!$A$10:$CD$222,17,FALSE)</f>
        <v>0</v>
      </c>
      <c r="R15" s="31">
        <f>VLOOKUP(A15,'IncomeStatement 15-8-19'!$A$10:$CD$222,18,FALSE)</f>
        <v>0</v>
      </c>
      <c r="S15" s="31">
        <f>VLOOKUP(A15,'IncomeStatement 15-8-19'!$A$10:$CD$222,19,FALSE)</f>
        <v>0</v>
      </c>
      <c r="T15" s="31">
        <f>VLOOKUP(A15,'IncomeStatement 15-8-19'!$A$10:$CD$222,20,FALSE)</f>
        <v>0</v>
      </c>
      <c r="U15" s="31">
        <f>VLOOKUP(A15,'IncomeStatement 15-8-19'!$A$10:$CD$222,21,FALSE)</f>
        <v>0</v>
      </c>
      <c r="V15" s="31">
        <f>VLOOKUP(A15,'IncomeStatement 15-8-19'!$A$10:$CD$222,22,FALSE)</f>
        <v>0</v>
      </c>
      <c r="W15" s="31">
        <f>VLOOKUP(A15,'IncomeStatement 15-8-19'!$A$10:$CD$222,23,FALSE)</f>
        <v>0</v>
      </c>
      <c r="X15" s="31">
        <f>VLOOKUP(A15,'IncomeStatement 15-8-19'!$A$10:$CD$222,24,FALSE)</f>
        <v>0</v>
      </c>
      <c r="Y15" s="31">
        <f>VLOOKUP(A15,'IncomeStatement 15-8-19'!$A$10:$CD$222,25,FALSE)</f>
        <v>0</v>
      </c>
      <c r="Z15" s="31">
        <f>VLOOKUP(A15,'IncomeStatement 15-8-19'!$A$10:$CD$222,26,FALSE)</f>
        <v>0</v>
      </c>
      <c r="AA15" s="31">
        <f>VLOOKUP(A15,'IncomeStatement 15-8-19'!$A$10:$CD$222,27,FALSE)</f>
        <v>0</v>
      </c>
      <c r="AB15" s="31">
        <f>VLOOKUP(A15,'IncomeStatement 15-8-19'!$A$10:$CD$222,28,FALSE)</f>
        <v>0</v>
      </c>
      <c r="AC15" s="31">
        <f>VLOOKUP(A15,'IncomeStatement 15-8-19'!$A$10:$CD$222,29,FALSE)</f>
        <v>0</v>
      </c>
      <c r="AD15" s="31">
        <f>VLOOKUP(A15,'IncomeStatement 15-8-19'!$A$10:$CD$222,30,FALSE)</f>
        <v>0</v>
      </c>
      <c r="AE15" s="31">
        <f>VLOOKUP(A15,'IncomeStatement 15-8-19'!$A$10:$CD$222,31,FALSE)</f>
        <v>0</v>
      </c>
      <c r="AF15" s="31">
        <f>VLOOKUP(A15,'IncomeStatement 15-8-19'!$A$10:$CD$222,32,FALSE)</f>
        <v>0</v>
      </c>
      <c r="AG15" s="31">
        <f>VLOOKUP(A15,'IncomeStatement 15-8-19'!$A$10:$CD$222,33,FALSE)</f>
        <v>0</v>
      </c>
      <c r="AH15" s="31">
        <f>VLOOKUP(A15,'IncomeStatement 15-8-19'!$A$10:$CD$222,34,FALSE)</f>
        <v>0</v>
      </c>
      <c r="AI15" s="31">
        <f>VLOOKUP(A15,'IncomeStatement 15-8-19'!$A$10:$CD$222,35,FALSE)</f>
        <v>0</v>
      </c>
      <c r="AJ15" s="31">
        <f>VLOOKUP(A15,'IncomeStatement 15-8-19'!$A$10:$CD$222,36,FALSE)</f>
        <v>0</v>
      </c>
      <c r="AK15" s="31">
        <f>VLOOKUP(A15,'IncomeStatement 15-8-19'!$A$10:$CD$222,37,FALSE)</f>
        <v>0</v>
      </c>
      <c r="AL15" s="31">
        <f>VLOOKUP(A15,'IncomeStatement 15-8-19'!$A$10:$CD$222,38,FALSE)</f>
        <v>0</v>
      </c>
      <c r="AM15" s="31">
        <f>VLOOKUP(A15,'IncomeStatement 15-8-19'!$A$10:$CD$222,39,FALSE)</f>
        <v>0</v>
      </c>
      <c r="AN15" s="31">
        <f>VLOOKUP(A15,'IncomeStatement 15-8-19'!$A$10:$CD$222,40,FALSE)</f>
        <v>0</v>
      </c>
      <c r="AO15" s="31">
        <f>VLOOKUP(A15,'IncomeStatement 15-8-19'!$A$10:$CD$222,41,FALSE)</f>
        <v>0</v>
      </c>
      <c r="AP15" s="31">
        <f>VLOOKUP(A15,'IncomeStatement 15-8-19'!$A$10:$CD$222,42,FALSE)</f>
        <v>0</v>
      </c>
      <c r="AQ15" s="31">
        <f>VLOOKUP(A15,'IncomeStatement 15-8-19'!$A$10:$CD$222,43,FALSE)</f>
        <v>0</v>
      </c>
      <c r="AR15" s="31">
        <f>VLOOKUP(A15,'IncomeStatement 15-8-19'!$A$10:$CD$222,44,FALSE)</f>
        <v>0</v>
      </c>
      <c r="AS15" s="31">
        <f>VLOOKUP(A15,'IncomeStatement 15-8-19'!$A$10:$CD$222,45,FALSE)</f>
        <v>0</v>
      </c>
      <c r="AT15" s="31">
        <f>VLOOKUP(A15,'IncomeStatement 15-8-19'!$A$10:$CD$222,46,FALSE)</f>
        <v>0</v>
      </c>
      <c r="AU15" s="31">
        <f>VLOOKUP(A15,'IncomeStatement 15-8-19'!$A$10:$CD$222,47,FALSE)</f>
        <v>0</v>
      </c>
      <c r="AV15" s="31">
        <f>VLOOKUP(A15,'IncomeStatement 15-8-19'!$A$10:$CD$222,48,FALSE)</f>
        <v>0</v>
      </c>
      <c r="AW15" s="31">
        <f>VLOOKUP(A15,'IncomeStatement 15-8-19'!$A$10:$CD$222,49,FALSE)</f>
        <v>0</v>
      </c>
      <c r="AX15" s="31">
        <f>VLOOKUP(A15,'IncomeStatement 15-8-19'!$A$10:$CD$222,50,FALSE)</f>
        <v>0</v>
      </c>
      <c r="AY15" s="31">
        <f>VLOOKUP(A15,'IncomeStatement 15-8-19'!$A$10:$CD$222,51,FALSE)</f>
        <v>0</v>
      </c>
      <c r="AZ15" s="31">
        <f>VLOOKUP(A15,'IncomeStatement 15-8-19'!$A$10:$CD$222,52,FALSE)</f>
        <v>0</v>
      </c>
      <c r="BA15" s="31">
        <f>VLOOKUP(A15,'IncomeStatement 15-8-19'!$A$10:$CD$222,53,FALSE)</f>
        <v>0</v>
      </c>
      <c r="BB15" s="31">
        <f>VLOOKUP(A15,'IncomeStatement 15-8-19'!$A$10:$CD$222,54,FALSE)</f>
        <v>0</v>
      </c>
      <c r="BC15" s="31">
        <f>VLOOKUP(A15,'IncomeStatement 15-8-19'!$A$10:$CD$222,55,FALSE)</f>
        <v>0</v>
      </c>
      <c r="BD15" s="31">
        <f>VLOOKUP(A15,'IncomeStatement 15-8-19'!$A$10:$CD$222,56,FALSE)</f>
        <v>0</v>
      </c>
      <c r="BE15" s="31">
        <f>VLOOKUP(A15,'IncomeStatement 15-8-19'!$A$10:$CD$222,57,FALSE)</f>
        <v>0</v>
      </c>
      <c r="BF15" s="31">
        <f>VLOOKUP(A15,'IncomeStatement 15-8-19'!$A$10:$CD$222,58,FALSE)</f>
        <v>0</v>
      </c>
      <c r="BG15" s="31"/>
      <c r="BH15" s="31">
        <f>VLOOKUP(A15,'IncomeStatement 15-8-19'!$A$10:$CD$222,60,FALSE)</f>
        <v>0</v>
      </c>
      <c r="BI15" s="31">
        <f>VLOOKUP(A15,'IncomeStatement 15-8-19'!$A$10:$CD$222,61,FALSE)</f>
        <v>0</v>
      </c>
      <c r="BJ15" s="31">
        <f>VLOOKUP(A15,'IncomeStatement 15-8-19'!$A$10:$CD$222,62,FALSE)</f>
        <v>0</v>
      </c>
      <c r="BK15" s="31">
        <f>VLOOKUP(A15,'IncomeStatement 15-8-19'!$A$10:$CD$222,63,FALSE)</f>
        <v>0</v>
      </c>
      <c r="BL15" s="31">
        <f>VLOOKUP(A15,'IncomeStatement 15-8-19'!$A$10:$CD$222,64,FALSE)</f>
        <v>0</v>
      </c>
      <c r="BM15" s="31">
        <f>VLOOKUP(A15,'IncomeStatement 15-8-19'!$A$10:$CD$222,65,FALSE)</f>
        <v>0</v>
      </c>
      <c r="BN15" s="31">
        <f>VLOOKUP(A15,'IncomeStatement 15-8-19'!$A$10:$CD$222,66,FALSE)</f>
        <v>0</v>
      </c>
      <c r="BO15" s="31">
        <f>VLOOKUP(A15,'IncomeStatement 15-8-19'!$A$10:$CD$222,67,FALSE)</f>
        <v>0</v>
      </c>
      <c r="BP15" s="31">
        <f>VLOOKUP(A15,'IncomeStatement 15-8-19'!$A$10:$CD$222,68,FALSE)</f>
        <v>0</v>
      </c>
      <c r="BQ15" s="3">
        <f>VLOOKUP(A15,'IncomeStatement 15-8-19'!$A$10:$CD$222,69,FALSE)</f>
        <v>0</v>
      </c>
      <c r="BR15" s="3">
        <f>VLOOKUP(A15,'IncomeStatement 15-8-19'!$A$10:$CD$222,70,FALSE)</f>
        <v>0</v>
      </c>
      <c r="BS15" s="3">
        <f>VLOOKUP(A15,'IncomeStatement 15-8-19'!$A$10:$CD$222,71,FALSE)</f>
        <v>0</v>
      </c>
      <c r="BT15" s="3">
        <f>VLOOKUP(A15,'IncomeStatement 15-8-19'!$A$10:$CD$222,72,FALSE)</f>
        <v>0</v>
      </c>
      <c r="BU15" s="3">
        <f>VLOOKUP(A15,'IncomeStatement 15-8-19'!$A$10:$CD$222,73,FALSE)</f>
        <v>0</v>
      </c>
      <c r="BV15" s="3">
        <f>VLOOKUP(A15,'IncomeStatement 15-8-19'!$A$10:$CD$222,74,FALSE)</f>
        <v>0</v>
      </c>
      <c r="BW15" s="3">
        <f>VLOOKUP(A15,'IncomeStatement 15-8-19'!$A$10:$CD$222,75,FALSE)</f>
        <v>0</v>
      </c>
      <c r="BX15" s="3">
        <f>VLOOKUP(A15,'IncomeStatement 15-8-19'!$A$10:$CD$222,76,FALSE)</f>
        <v>0</v>
      </c>
      <c r="BY15" s="3">
        <f>VLOOKUP(A15,'IncomeStatement 15-8-19'!$A$10:$CD$222,77,FALSE)</f>
        <v>0</v>
      </c>
      <c r="BZ15" s="3">
        <f>VLOOKUP(A15,'IncomeStatement 15-8-19'!$A$10:$CD$222,78,FALSE)</f>
        <v>0</v>
      </c>
      <c r="CA15" s="3">
        <f>VLOOKUP(A15,'IncomeStatement 15-8-19'!$A$10:$CD$222,79,FALSE)</f>
        <v>0</v>
      </c>
      <c r="CB15" s="3">
        <f>VLOOKUP(A15,'IncomeStatement 15-8-19'!$A$10:$CD$222,80,FALSE)</f>
        <v>0</v>
      </c>
      <c r="CC15" s="3">
        <f>VLOOKUP(A15,'IncomeStatement 15-8-19'!$A$10:$CD$222,81,FALSE)</f>
        <v>0</v>
      </c>
      <c r="CD15" s="3">
        <f t="shared" si="0"/>
        <v>0</v>
      </c>
      <c r="CF15" s="19">
        <f>CD15-('IncomeStatement 15-8-19'!CD15-'IncomeStatement 15-8-19'!CF15-'IncomeStatement 15-8-19'!CG15)</f>
        <v>0</v>
      </c>
      <c r="CH15" s="132">
        <f t="shared" si="1"/>
        <v>0</v>
      </c>
      <c r="CJ15" s="148">
        <f>HLOOKUP(A15,CJE!$I$5:$TV$2054,2050, FALSE)</f>
        <v>145258.55632000003</v>
      </c>
      <c r="CL15" s="148">
        <f t="shared" si="2"/>
        <v>-145258.55632000003</v>
      </c>
      <c r="CP15" s="21" t="s">
        <v>1128</v>
      </c>
      <c r="CQ15" s="180">
        <f>CL18</f>
        <v>0</v>
      </c>
      <c r="CR15" s="85"/>
      <c r="CS15" s="22"/>
    </row>
    <row r="16" spans="1:97" x14ac:dyDescent="0.2">
      <c r="A16" s="13" t="str">
        <f>'IncomeStatement 15-8-19'!A16</f>
        <v>910-106 - Interest income (trade)</v>
      </c>
      <c r="B16" s="31">
        <f>VLOOKUP(A16,'IncomeStatement 15-8-19'!$A$10:$CD$222,2,FALSE)</f>
        <v>0</v>
      </c>
      <c r="C16" s="31">
        <f>VLOOKUP(A16,'IncomeStatement 15-8-19'!$A$10:$CD$222,3,FALSE)</f>
        <v>0</v>
      </c>
      <c r="D16" s="31">
        <f>VLOOKUP(A16,'IncomeStatement 15-8-19'!$A$10:$CD$222,4,FALSE)</f>
        <v>0</v>
      </c>
      <c r="E16" s="31">
        <f>VLOOKUP(A16,'IncomeStatement 15-8-19'!$A$10:$CD$222,5,FALSE)</f>
        <v>0</v>
      </c>
      <c r="F16" s="31">
        <f>VLOOKUP(A16,'IncomeStatement 15-8-19'!$A$10:$CD$222,6,FALSE)</f>
        <v>0</v>
      </c>
      <c r="G16" s="31">
        <f>VLOOKUP(A16,'IncomeStatement 15-8-19'!$A$10:$CD$222,7,FALSE)</f>
        <v>0</v>
      </c>
      <c r="H16" s="31">
        <f>VLOOKUP(A16,'IncomeStatement 15-8-19'!$A$10:$CD$222,8,FALSE)</f>
        <v>0</v>
      </c>
      <c r="I16" s="31"/>
      <c r="J16" s="31">
        <f>VLOOKUP(A16,'IncomeStatement 15-8-19'!$A$10:$CD$222,10,FALSE)</f>
        <v>0</v>
      </c>
      <c r="K16" s="31">
        <f>VLOOKUP(A16,'IncomeStatement 15-8-19'!$A$10:$CD$222,11,FALSE)</f>
        <v>0</v>
      </c>
      <c r="L16" s="31">
        <f>VLOOKUP(A16,'IncomeStatement 15-8-19'!$A$10:$CD$222,12,FALSE)</f>
        <v>0</v>
      </c>
      <c r="M16" s="31">
        <f>VLOOKUP(A16,'IncomeStatement 15-8-19'!$A$10:$CD$222,13,FALSE)</f>
        <v>0</v>
      </c>
      <c r="N16" s="31">
        <f>VLOOKUP(A16,'IncomeStatement 15-8-19'!$A$10:$CD$222,14,FALSE)</f>
        <v>0</v>
      </c>
      <c r="O16" s="31">
        <f>VLOOKUP(A16,'IncomeStatement 15-8-19'!$A$10:$CD$222,15,FALSE)</f>
        <v>0</v>
      </c>
      <c r="P16" s="31">
        <f>VLOOKUP(A16,'IncomeStatement 15-8-19'!$A$10:$CD$222,16,FALSE)</f>
        <v>0</v>
      </c>
      <c r="Q16" s="31">
        <f>VLOOKUP(A16,'IncomeStatement 15-8-19'!$A$10:$CD$222,17,FALSE)</f>
        <v>0</v>
      </c>
      <c r="R16" s="31">
        <f>VLOOKUP(A16,'IncomeStatement 15-8-19'!$A$10:$CD$222,18,FALSE)</f>
        <v>0</v>
      </c>
      <c r="S16" s="31">
        <f>VLOOKUP(A16,'IncomeStatement 15-8-19'!$A$10:$CD$222,19,FALSE)</f>
        <v>0</v>
      </c>
      <c r="T16" s="31">
        <f>VLOOKUP(A16,'IncomeStatement 15-8-19'!$A$10:$CD$222,20,FALSE)</f>
        <v>0</v>
      </c>
      <c r="U16" s="31">
        <f>VLOOKUP(A16,'IncomeStatement 15-8-19'!$A$10:$CD$222,21,FALSE)</f>
        <v>0</v>
      </c>
      <c r="V16" s="31">
        <f>VLOOKUP(A16,'IncomeStatement 15-8-19'!$A$10:$CD$222,22,FALSE)</f>
        <v>0</v>
      </c>
      <c r="W16" s="31">
        <f>VLOOKUP(A16,'IncomeStatement 15-8-19'!$A$10:$CD$222,23,FALSE)</f>
        <v>0</v>
      </c>
      <c r="X16" s="31">
        <f>VLOOKUP(A16,'IncomeStatement 15-8-19'!$A$10:$CD$222,24,FALSE)</f>
        <v>0</v>
      </c>
      <c r="Y16" s="31">
        <f>VLOOKUP(A16,'IncomeStatement 15-8-19'!$A$10:$CD$222,25,FALSE)</f>
        <v>0</v>
      </c>
      <c r="Z16" s="31">
        <f>VLOOKUP(A16,'IncomeStatement 15-8-19'!$A$10:$CD$222,26,FALSE)</f>
        <v>0</v>
      </c>
      <c r="AA16" s="31">
        <f>VLOOKUP(A16,'IncomeStatement 15-8-19'!$A$10:$CD$222,27,FALSE)</f>
        <v>0</v>
      </c>
      <c r="AB16" s="31">
        <f>VLOOKUP(A16,'IncomeStatement 15-8-19'!$A$10:$CD$222,28,FALSE)</f>
        <v>0</v>
      </c>
      <c r="AC16" s="31">
        <f>VLOOKUP(A16,'IncomeStatement 15-8-19'!$A$10:$CD$222,29,FALSE)</f>
        <v>0</v>
      </c>
      <c r="AD16" s="31">
        <f>VLOOKUP(A16,'IncomeStatement 15-8-19'!$A$10:$CD$222,30,FALSE)</f>
        <v>0</v>
      </c>
      <c r="AE16" s="31">
        <f>VLOOKUP(A16,'IncomeStatement 15-8-19'!$A$10:$CD$222,31,FALSE)</f>
        <v>0</v>
      </c>
      <c r="AF16" s="31">
        <f>VLOOKUP(A16,'IncomeStatement 15-8-19'!$A$10:$CD$222,32,FALSE)</f>
        <v>0</v>
      </c>
      <c r="AG16" s="31">
        <f>VLOOKUP(A16,'IncomeStatement 15-8-19'!$A$10:$CD$222,33,FALSE)</f>
        <v>0</v>
      </c>
      <c r="AH16" s="31">
        <f>VLOOKUP(A16,'IncomeStatement 15-8-19'!$A$10:$CD$222,34,FALSE)</f>
        <v>0</v>
      </c>
      <c r="AI16" s="31">
        <f>VLOOKUP(A16,'IncomeStatement 15-8-19'!$A$10:$CD$222,35,FALSE)</f>
        <v>0</v>
      </c>
      <c r="AJ16" s="31">
        <f>VLOOKUP(A16,'IncomeStatement 15-8-19'!$A$10:$CD$222,36,FALSE)</f>
        <v>0</v>
      </c>
      <c r="AK16" s="31">
        <f>VLOOKUP(A16,'IncomeStatement 15-8-19'!$A$10:$CD$222,37,FALSE)</f>
        <v>0</v>
      </c>
      <c r="AL16" s="31">
        <f>VLOOKUP(A16,'IncomeStatement 15-8-19'!$A$10:$CD$222,38,FALSE)</f>
        <v>0</v>
      </c>
      <c r="AM16" s="31">
        <f>VLOOKUP(A16,'IncomeStatement 15-8-19'!$A$10:$CD$222,39,FALSE)</f>
        <v>0</v>
      </c>
      <c r="AN16" s="31">
        <f>VLOOKUP(A16,'IncomeStatement 15-8-19'!$A$10:$CD$222,40,FALSE)</f>
        <v>0</v>
      </c>
      <c r="AO16" s="31">
        <f>VLOOKUP(A16,'IncomeStatement 15-8-19'!$A$10:$CD$222,41,FALSE)</f>
        <v>0</v>
      </c>
      <c r="AP16" s="31">
        <f>VLOOKUP(A16,'IncomeStatement 15-8-19'!$A$10:$CD$222,42,FALSE)</f>
        <v>0</v>
      </c>
      <c r="AQ16" s="31">
        <f>VLOOKUP(A16,'IncomeStatement 15-8-19'!$A$10:$CD$222,43,FALSE)</f>
        <v>0</v>
      </c>
      <c r="AR16" s="31">
        <f>VLOOKUP(A16,'IncomeStatement 15-8-19'!$A$10:$CD$222,44,FALSE)</f>
        <v>0</v>
      </c>
      <c r="AS16" s="31">
        <f>VLOOKUP(A16,'IncomeStatement 15-8-19'!$A$10:$CD$222,45,FALSE)</f>
        <v>0</v>
      </c>
      <c r="AT16" s="31">
        <f>VLOOKUP(A16,'IncomeStatement 15-8-19'!$A$10:$CD$222,46,FALSE)</f>
        <v>0</v>
      </c>
      <c r="AU16" s="31">
        <f>VLOOKUP(A16,'IncomeStatement 15-8-19'!$A$10:$CD$222,47,FALSE)</f>
        <v>0</v>
      </c>
      <c r="AV16" s="31">
        <f>VLOOKUP(A16,'IncomeStatement 15-8-19'!$A$10:$CD$222,48,FALSE)</f>
        <v>0</v>
      </c>
      <c r="AW16" s="31">
        <f>VLOOKUP(A16,'IncomeStatement 15-8-19'!$A$10:$CD$222,49,FALSE)</f>
        <v>0</v>
      </c>
      <c r="AX16" s="31">
        <f>VLOOKUP(A16,'IncomeStatement 15-8-19'!$A$10:$CD$222,50,FALSE)</f>
        <v>0</v>
      </c>
      <c r="AY16" s="31">
        <f>VLOOKUP(A16,'IncomeStatement 15-8-19'!$A$10:$CD$222,51,FALSE)</f>
        <v>0</v>
      </c>
      <c r="AZ16" s="31">
        <f>VLOOKUP(A16,'IncomeStatement 15-8-19'!$A$10:$CD$222,52,FALSE)</f>
        <v>0</v>
      </c>
      <c r="BA16" s="31">
        <f>VLOOKUP(A16,'IncomeStatement 15-8-19'!$A$10:$CD$222,53,FALSE)</f>
        <v>0</v>
      </c>
      <c r="BB16" s="31">
        <f>VLOOKUP(A16,'IncomeStatement 15-8-19'!$A$10:$CD$222,54,FALSE)</f>
        <v>0</v>
      </c>
      <c r="BC16" s="31">
        <f>VLOOKUP(A16,'IncomeStatement 15-8-19'!$A$10:$CD$222,55,FALSE)</f>
        <v>0</v>
      </c>
      <c r="BD16" s="31">
        <f>VLOOKUP(A16,'IncomeStatement 15-8-19'!$A$10:$CD$222,56,FALSE)</f>
        <v>0</v>
      </c>
      <c r="BE16" s="31">
        <f>VLOOKUP(A16,'IncomeStatement 15-8-19'!$A$10:$CD$222,57,FALSE)</f>
        <v>0</v>
      </c>
      <c r="BF16" s="31">
        <f>VLOOKUP(A16,'IncomeStatement 15-8-19'!$A$10:$CD$222,58,FALSE)</f>
        <v>0</v>
      </c>
      <c r="BG16" s="31"/>
      <c r="BH16" s="31">
        <f>VLOOKUP(A16,'IncomeStatement 15-8-19'!$A$10:$CD$222,60,FALSE)</f>
        <v>0</v>
      </c>
      <c r="BI16" s="31">
        <f>VLOOKUP(A16,'IncomeStatement 15-8-19'!$A$10:$CD$222,61,FALSE)</f>
        <v>0</v>
      </c>
      <c r="BJ16" s="31">
        <f>VLOOKUP(A16,'IncomeStatement 15-8-19'!$A$10:$CD$222,62,FALSE)</f>
        <v>0</v>
      </c>
      <c r="BK16" s="31">
        <f>VLOOKUP(A16,'IncomeStatement 15-8-19'!$A$10:$CD$222,63,FALSE)</f>
        <v>0</v>
      </c>
      <c r="BL16" s="31">
        <f>VLOOKUP(A16,'IncomeStatement 15-8-19'!$A$10:$CD$222,64,FALSE)</f>
        <v>0</v>
      </c>
      <c r="BM16" s="31">
        <f>VLOOKUP(A16,'IncomeStatement 15-8-19'!$A$10:$CD$222,65,FALSE)</f>
        <v>0</v>
      </c>
      <c r="BN16" s="31">
        <f>VLOOKUP(A16,'IncomeStatement 15-8-19'!$A$10:$CD$222,66,FALSE)</f>
        <v>0</v>
      </c>
      <c r="BO16" s="31">
        <f>VLOOKUP(A16,'IncomeStatement 15-8-19'!$A$10:$CD$222,67,FALSE)</f>
        <v>0</v>
      </c>
      <c r="BP16" s="31">
        <f>VLOOKUP(A16,'IncomeStatement 15-8-19'!$A$10:$CD$222,68,FALSE)</f>
        <v>0</v>
      </c>
      <c r="BQ16" s="3">
        <f>VLOOKUP(A16,'IncomeStatement 15-8-19'!$A$10:$CD$222,69,FALSE)</f>
        <v>0</v>
      </c>
      <c r="BR16" s="3">
        <f>VLOOKUP(A16,'IncomeStatement 15-8-19'!$A$10:$CD$222,70,FALSE)</f>
        <v>0</v>
      </c>
      <c r="BS16" s="3">
        <f>VLOOKUP(A16,'IncomeStatement 15-8-19'!$A$10:$CD$222,71,FALSE)</f>
        <v>0</v>
      </c>
      <c r="BT16" s="3">
        <f>VLOOKUP(A16,'IncomeStatement 15-8-19'!$A$10:$CD$222,72,FALSE)</f>
        <v>0</v>
      </c>
      <c r="BU16" s="3">
        <f>VLOOKUP(A16,'IncomeStatement 15-8-19'!$A$10:$CD$222,73,FALSE)</f>
        <v>0</v>
      </c>
      <c r="BV16" s="3">
        <f>VLOOKUP(A16,'IncomeStatement 15-8-19'!$A$10:$CD$222,74,FALSE)</f>
        <v>0</v>
      </c>
      <c r="BW16" s="3">
        <f>VLOOKUP(A16,'IncomeStatement 15-8-19'!$A$10:$CD$222,75,FALSE)</f>
        <v>0</v>
      </c>
      <c r="BX16" s="3">
        <f>VLOOKUP(A16,'IncomeStatement 15-8-19'!$A$10:$CD$222,76,FALSE)</f>
        <v>0</v>
      </c>
      <c r="BY16" s="3">
        <f>VLOOKUP(A16,'IncomeStatement 15-8-19'!$A$10:$CD$222,77,FALSE)</f>
        <v>0</v>
      </c>
      <c r="BZ16" s="3">
        <f>VLOOKUP(A16,'IncomeStatement 15-8-19'!$A$10:$CD$222,78,FALSE)</f>
        <v>0</v>
      </c>
      <c r="CA16" s="3">
        <f>VLOOKUP(A16,'IncomeStatement 15-8-19'!$A$10:$CD$222,79,FALSE)</f>
        <v>0</v>
      </c>
      <c r="CB16" s="3">
        <f>VLOOKUP(A16,'IncomeStatement 15-8-19'!$A$10:$CD$222,80,FALSE)</f>
        <v>0</v>
      </c>
      <c r="CC16" s="3">
        <f>VLOOKUP(A16,'IncomeStatement 15-8-19'!$A$10:$CD$222,81,FALSE)</f>
        <v>0</v>
      </c>
      <c r="CD16" s="3">
        <f t="shared" si="0"/>
        <v>0</v>
      </c>
      <c r="CF16" s="19">
        <f>CD16-('IncomeStatement 15-8-19'!CD16-'IncomeStatement 15-8-19'!CF16-'IncomeStatement 15-8-19'!CG16)</f>
        <v>0</v>
      </c>
      <c r="CH16" s="132">
        <f t="shared" si="1"/>
        <v>0</v>
      </c>
      <c r="CJ16" s="148">
        <f>HLOOKUP(A16,CJE!$I$5:$TV$2054,2050, FALSE)</f>
        <v>0</v>
      </c>
      <c r="CL16" s="148">
        <f t="shared" si="2"/>
        <v>0</v>
      </c>
      <c r="CP16" s="21"/>
      <c r="CQ16" s="176">
        <f>SUM(CQ11:CQ15)</f>
        <v>246453.26962300035</v>
      </c>
      <c r="CR16" s="85"/>
      <c r="CS16" s="22"/>
    </row>
    <row r="17" spans="1:97" x14ac:dyDescent="0.2">
      <c r="A17" s="13" t="str">
        <f>'IncomeStatement 15-8-19'!A17</f>
        <v>910-107 - Dividend income (trade)</v>
      </c>
      <c r="B17" s="31">
        <f>VLOOKUP(A17,'IncomeStatement 15-8-19'!$A$10:$CD$222,2,FALSE)</f>
        <v>0</v>
      </c>
      <c r="C17" s="31">
        <f>VLOOKUP(A17,'IncomeStatement 15-8-19'!$A$10:$CD$222,3,FALSE)</f>
        <v>0</v>
      </c>
      <c r="D17" s="31">
        <f>VLOOKUP(A17,'IncomeStatement 15-8-19'!$A$10:$CD$222,4,FALSE)</f>
        <v>0</v>
      </c>
      <c r="E17" s="31">
        <f>VLOOKUP(A17,'IncomeStatement 15-8-19'!$A$10:$CD$222,5,FALSE)</f>
        <v>0</v>
      </c>
      <c r="F17" s="31">
        <f>VLOOKUP(A17,'IncomeStatement 15-8-19'!$A$10:$CD$222,6,FALSE)</f>
        <v>0</v>
      </c>
      <c r="G17" s="31">
        <f>VLOOKUP(A17,'IncomeStatement 15-8-19'!$A$10:$CD$222,7,FALSE)</f>
        <v>0</v>
      </c>
      <c r="H17" s="31">
        <f>VLOOKUP(A17,'IncomeStatement 15-8-19'!$A$10:$CD$222,8,FALSE)</f>
        <v>0</v>
      </c>
      <c r="I17" s="31"/>
      <c r="J17" s="31">
        <f>VLOOKUP(A17,'IncomeStatement 15-8-19'!$A$10:$CD$222,10,FALSE)</f>
        <v>0</v>
      </c>
      <c r="K17" s="31">
        <f>VLOOKUP(A17,'IncomeStatement 15-8-19'!$A$10:$CD$222,11,FALSE)</f>
        <v>0</v>
      </c>
      <c r="L17" s="31">
        <f>VLOOKUP(A17,'IncomeStatement 15-8-19'!$A$10:$CD$222,12,FALSE)</f>
        <v>0</v>
      </c>
      <c r="M17" s="31">
        <f>VLOOKUP(A17,'IncomeStatement 15-8-19'!$A$10:$CD$222,13,FALSE)</f>
        <v>0</v>
      </c>
      <c r="N17" s="31">
        <f>VLOOKUP(A17,'IncomeStatement 15-8-19'!$A$10:$CD$222,14,FALSE)</f>
        <v>0</v>
      </c>
      <c r="O17" s="31">
        <f>VLOOKUP(A17,'IncomeStatement 15-8-19'!$A$10:$CD$222,15,FALSE)</f>
        <v>0</v>
      </c>
      <c r="P17" s="31">
        <f>VLOOKUP(A17,'IncomeStatement 15-8-19'!$A$10:$CD$222,16,FALSE)</f>
        <v>0</v>
      </c>
      <c r="Q17" s="31">
        <f>VLOOKUP(A17,'IncomeStatement 15-8-19'!$A$10:$CD$222,17,FALSE)</f>
        <v>0</v>
      </c>
      <c r="R17" s="31">
        <f>VLOOKUP(A17,'IncomeStatement 15-8-19'!$A$10:$CD$222,18,FALSE)</f>
        <v>0</v>
      </c>
      <c r="S17" s="31">
        <f>VLOOKUP(A17,'IncomeStatement 15-8-19'!$A$10:$CD$222,19,FALSE)</f>
        <v>0</v>
      </c>
      <c r="T17" s="31">
        <f>VLOOKUP(A17,'IncomeStatement 15-8-19'!$A$10:$CD$222,20,FALSE)</f>
        <v>0</v>
      </c>
      <c r="U17" s="31">
        <f>VLOOKUP(A17,'IncomeStatement 15-8-19'!$A$10:$CD$222,21,FALSE)</f>
        <v>0</v>
      </c>
      <c r="V17" s="31">
        <f>VLOOKUP(A17,'IncomeStatement 15-8-19'!$A$10:$CD$222,22,FALSE)</f>
        <v>0</v>
      </c>
      <c r="W17" s="31">
        <f>VLOOKUP(A17,'IncomeStatement 15-8-19'!$A$10:$CD$222,23,FALSE)</f>
        <v>0</v>
      </c>
      <c r="X17" s="31">
        <f>VLOOKUP(A17,'IncomeStatement 15-8-19'!$A$10:$CD$222,24,FALSE)</f>
        <v>0</v>
      </c>
      <c r="Y17" s="31">
        <f>VLOOKUP(A17,'IncomeStatement 15-8-19'!$A$10:$CD$222,25,FALSE)</f>
        <v>0</v>
      </c>
      <c r="Z17" s="31">
        <f>VLOOKUP(A17,'IncomeStatement 15-8-19'!$A$10:$CD$222,26,FALSE)</f>
        <v>0</v>
      </c>
      <c r="AA17" s="31">
        <f>VLOOKUP(A17,'IncomeStatement 15-8-19'!$A$10:$CD$222,27,FALSE)</f>
        <v>0</v>
      </c>
      <c r="AB17" s="31">
        <f>VLOOKUP(A17,'IncomeStatement 15-8-19'!$A$10:$CD$222,28,FALSE)</f>
        <v>0</v>
      </c>
      <c r="AC17" s="31">
        <f>VLOOKUP(A17,'IncomeStatement 15-8-19'!$A$10:$CD$222,29,FALSE)</f>
        <v>0</v>
      </c>
      <c r="AD17" s="31">
        <f>VLOOKUP(A17,'IncomeStatement 15-8-19'!$A$10:$CD$222,30,FALSE)</f>
        <v>0</v>
      </c>
      <c r="AE17" s="31">
        <f>VLOOKUP(A17,'IncomeStatement 15-8-19'!$A$10:$CD$222,31,FALSE)</f>
        <v>0</v>
      </c>
      <c r="AF17" s="31">
        <f>VLOOKUP(A17,'IncomeStatement 15-8-19'!$A$10:$CD$222,32,FALSE)</f>
        <v>0</v>
      </c>
      <c r="AG17" s="31">
        <f>VLOOKUP(A17,'IncomeStatement 15-8-19'!$A$10:$CD$222,33,FALSE)</f>
        <v>0</v>
      </c>
      <c r="AH17" s="31">
        <f>VLOOKUP(A17,'IncomeStatement 15-8-19'!$A$10:$CD$222,34,FALSE)</f>
        <v>0</v>
      </c>
      <c r="AI17" s="31">
        <f>VLOOKUP(A17,'IncomeStatement 15-8-19'!$A$10:$CD$222,35,FALSE)</f>
        <v>0</v>
      </c>
      <c r="AJ17" s="31">
        <f>VLOOKUP(A17,'IncomeStatement 15-8-19'!$A$10:$CD$222,36,FALSE)</f>
        <v>0</v>
      </c>
      <c r="AK17" s="31">
        <f>VLOOKUP(A17,'IncomeStatement 15-8-19'!$A$10:$CD$222,37,FALSE)</f>
        <v>0</v>
      </c>
      <c r="AL17" s="31">
        <f>VLOOKUP(A17,'IncomeStatement 15-8-19'!$A$10:$CD$222,38,FALSE)</f>
        <v>0</v>
      </c>
      <c r="AM17" s="31">
        <f>VLOOKUP(A17,'IncomeStatement 15-8-19'!$A$10:$CD$222,39,FALSE)</f>
        <v>0</v>
      </c>
      <c r="AN17" s="31">
        <f>VLOOKUP(A17,'IncomeStatement 15-8-19'!$A$10:$CD$222,40,FALSE)</f>
        <v>0</v>
      </c>
      <c r="AO17" s="31">
        <f>VLOOKUP(A17,'IncomeStatement 15-8-19'!$A$10:$CD$222,41,FALSE)</f>
        <v>0</v>
      </c>
      <c r="AP17" s="31">
        <f>VLOOKUP(A17,'IncomeStatement 15-8-19'!$A$10:$CD$222,42,FALSE)</f>
        <v>0</v>
      </c>
      <c r="AQ17" s="31">
        <f>VLOOKUP(A17,'IncomeStatement 15-8-19'!$A$10:$CD$222,43,FALSE)</f>
        <v>0</v>
      </c>
      <c r="AR17" s="31">
        <f>VLOOKUP(A17,'IncomeStatement 15-8-19'!$A$10:$CD$222,44,FALSE)</f>
        <v>0</v>
      </c>
      <c r="AS17" s="31">
        <f>VLOOKUP(A17,'IncomeStatement 15-8-19'!$A$10:$CD$222,45,FALSE)</f>
        <v>0</v>
      </c>
      <c r="AT17" s="31">
        <f>VLOOKUP(A17,'IncomeStatement 15-8-19'!$A$10:$CD$222,46,FALSE)</f>
        <v>0</v>
      </c>
      <c r="AU17" s="31">
        <f>VLOOKUP(A17,'IncomeStatement 15-8-19'!$A$10:$CD$222,47,FALSE)</f>
        <v>0</v>
      </c>
      <c r="AV17" s="31">
        <f>VLOOKUP(A17,'IncomeStatement 15-8-19'!$A$10:$CD$222,48,FALSE)</f>
        <v>0</v>
      </c>
      <c r="AW17" s="31">
        <f>VLOOKUP(A17,'IncomeStatement 15-8-19'!$A$10:$CD$222,49,FALSE)</f>
        <v>0</v>
      </c>
      <c r="AX17" s="31">
        <f>VLOOKUP(A17,'IncomeStatement 15-8-19'!$A$10:$CD$222,50,FALSE)</f>
        <v>0</v>
      </c>
      <c r="AY17" s="31">
        <f>VLOOKUP(A17,'IncomeStatement 15-8-19'!$A$10:$CD$222,51,FALSE)</f>
        <v>0</v>
      </c>
      <c r="AZ17" s="31">
        <f>VLOOKUP(A17,'IncomeStatement 15-8-19'!$A$10:$CD$222,52,FALSE)</f>
        <v>0</v>
      </c>
      <c r="BA17" s="31">
        <f>VLOOKUP(A17,'IncomeStatement 15-8-19'!$A$10:$CD$222,53,FALSE)</f>
        <v>0</v>
      </c>
      <c r="BB17" s="31">
        <f>VLOOKUP(A17,'IncomeStatement 15-8-19'!$A$10:$CD$222,54,FALSE)</f>
        <v>0</v>
      </c>
      <c r="BC17" s="31">
        <f>VLOOKUP(A17,'IncomeStatement 15-8-19'!$A$10:$CD$222,55,FALSE)</f>
        <v>0</v>
      </c>
      <c r="BD17" s="31">
        <f>VLOOKUP(A17,'IncomeStatement 15-8-19'!$A$10:$CD$222,56,FALSE)</f>
        <v>0</v>
      </c>
      <c r="BE17" s="31">
        <f>VLOOKUP(A17,'IncomeStatement 15-8-19'!$A$10:$CD$222,57,FALSE)</f>
        <v>0</v>
      </c>
      <c r="BF17" s="31">
        <f>VLOOKUP(A17,'IncomeStatement 15-8-19'!$A$10:$CD$222,58,FALSE)</f>
        <v>0</v>
      </c>
      <c r="BG17" s="31"/>
      <c r="BH17" s="31">
        <f>VLOOKUP(A17,'IncomeStatement 15-8-19'!$A$10:$CD$222,60,FALSE)</f>
        <v>0</v>
      </c>
      <c r="BI17" s="31">
        <f>VLOOKUP(A17,'IncomeStatement 15-8-19'!$A$10:$CD$222,61,FALSE)</f>
        <v>0</v>
      </c>
      <c r="BJ17" s="31">
        <f>VLOOKUP(A17,'IncomeStatement 15-8-19'!$A$10:$CD$222,62,FALSE)</f>
        <v>0</v>
      </c>
      <c r="BK17" s="31">
        <f>VLOOKUP(A17,'IncomeStatement 15-8-19'!$A$10:$CD$222,63,FALSE)</f>
        <v>0</v>
      </c>
      <c r="BL17" s="31">
        <f>VLOOKUP(A17,'IncomeStatement 15-8-19'!$A$10:$CD$222,64,FALSE)</f>
        <v>0</v>
      </c>
      <c r="BM17" s="31">
        <f>VLOOKUP(A17,'IncomeStatement 15-8-19'!$A$10:$CD$222,65,FALSE)</f>
        <v>0</v>
      </c>
      <c r="BN17" s="31">
        <f>VLOOKUP(A17,'IncomeStatement 15-8-19'!$A$10:$CD$222,66,FALSE)</f>
        <v>0</v>
      </c>
      <c r="BO17" s="31">
        <f>VLOOKUP(A17,'IncomeStatement 15-8-19'!$A$10:$CD$222,67,FALSE)</f>
        <v>0</v>
      </c>
      <c r="BP17" s="31">
        <f>VLOOKUP(A17,'IncomeStatement 15-8-19'!$A$10:$CD$222,68,FALSE)</f>
        <v>0</v>
      </c>
      <c r="BQ17" s="3">
        <f>VLOOKUP(A17,'IncomeStatement 15-8-19'!$A$10:$CD$222,69,FALSE)</f>
        <v>0</v>
      </c>
      <c r="BR17" s="3">
        <f>VLOOKUP(A17,'IncomeStatement 15-8-19'!$A$10:$CD$222,70,FALSE)</f>
        <v>0</v>
      </c>
      <c r="BS17" s="3">
        <f>VLOOKUP(A17,'IncomeStatement 15-8-19'!$A$10:$CD$222,71,FALSE)</f>
        <v>0</v>
      </c>
      <c r="BT17" s="3">
        <f>VLOOKUP(A17,'IncomeStatement 15-8-19'!$A$10:$CD$222,72,FALSE)</f>
        <v>0</v>
      </c>
      <c r="BU17" s="3">
        <f>VLOOKUP(A17,'IncomeStatement 15-8-19'!$A$10:$CD$222,73,FALSE)</f>
        <v>0</v>
      </c>
      <c r="BV17" s="3">
        <f>VLOOKUP(A17,'IncomeStatement 15-8-19'!$A$10:$CD$222,74,FALSE)</f>
        <v>0</v>
      </c>
      <c r="BW17" s="3">
        <f>VLOOKUP(A17,'IncomeStatement 15-8-19'!$A$10:$CD$222,75,FALSE)</f>
        <v>0</v>
      </c>
      <c r="BX17" s="3">
        <f>VLOOKUP(A17,'IncomeStatement 15-8-19'!$A$10:$CD$222,76,FALSE)</f>
        <v>0</v>
      </c>
      <c r="BY17" s="3">
        <f>VLOOKUP(A17,'IncomeStatement 15-8-19'!$A$10:$CD$222,77,FALSE)</f>
        <v>0</v>
      </c>
      <c r="BZ17" s="3">
        <f>VLOOKUP(A17,'IncomeStatement 15-8-19'!$A$10:$CD$222,78,FALSE)</f>
        <v>0</v>
      </c>
      <c r="CA17" s="3">
        <f>VLOOKUP(A17,'IncomeStatement 15-8-19'!$A$10:$CD$222,79,FALSE)</f>
        <v>0</v>
      </c>
      <c r="CB17" s="3">
        <f>VLOOKUP(A17,'IncomeStatement 15-8-19'!$A$10:$CD$222,80,FALSE)</f>
        <v>0</v>
      </c>
      <c r="CC17" s="3">
        <f>VLOOKUP(A17,'IncomeStatement 15-8-19'!$A$10:$CD$222,81,FALSE)</f>
        <v>0</v>
      </c>
      <c r="CD17" s="3">
        <f t="shared" si="0"/>
        <v>0</v>
      </c>
      <c r="CF17" s="19">
        <f>CD17-('IncomeStatement 15-8-19'!CD17-'IncomeStatement 15-8-19'!CF17-'IncomeStatement 15-8-19'!CG17)</f>
        <v>0</v>
      </c>
      <c r="CH17" s="132">
        <f t="shared" si="1"/>
        <v>0</v>
      </c>
      <c r="CJ17" s="148">
        <f>HLOOKUP(A17,CJE!$I$5:$TV$2054,2050, FALSE)</f>
        <v>0</v>
      </c>
      <c r="CL17" s="148">
        <f t="shared" si="2"/>
        <v>0</v>
      </c>
      <c r="CP17" s="21"/>
      <c r="CQ17" s="85"/>
      <c r="CR17" s="85"/>
      <c r="CS17" s="22"/>
    </row>
    <row r="18" spans="1:97" x14ac:dyDescent="0.2">
      <c r="A18" s="13" t="str">
        <f>'IncomeStatement 15-8-19'!A18</f>
        <v>910-108 - Gain (Loss) of Investment - trade</v>
      </c>
      <c r="B18" s="31">
        <f>VLOOKUP(A18,'IncomeStatement 15-8-19'!$A$10:$CD$222,2,FALSE)</f>
        <v>0</v>
      </c>
      <c r="C18" s="31">
        <f>VLOOKUP(A18,'IncomeStatement 15-8-19'!$A$10:$CD$222,3,FALSE)</f>
        <v>0</v>
      </c>
      <c r="D18" s="31">
        <f>VLOOKUP(A18,'IncomeStatement 15-8-19'!$A$10:$CD$222,4,FALSE)</f>
        <v>0</v>
      </c>
      <c r="E18" s="31">
        <f>VLOOKUP(A18,'IncomeStatement 15-8-19'!$A$10:$CD$222,5,FALSE)</f>
        <v>0</v>
      </c>
      <c r="F18" s="31">
        <f>VLOOKUP(A18,'IncomeStatement 15-8-19'!$A$10:$CD$222,6,FALSE)</f>
        <v>0</v>
      </c>
      <c r="G18" s="31">
        <f>VLOOKUP(A18,'IncomeStatement 15-8-19'!$A$10:$CD$222,7,FALSE)</f>
        <v>0</v>
      </c>
      <c r="H18" s="31">
        <f>VLOOKUP(A18,'IncomeStatement 15-8-19'!$A$10:$CD$222,8,FALSE)</f>
        <v>0</v>
      </c>
      <c r="I18" s="31"/>
      <c r="J18" s="31">
        <f>VLOOKUP(A18,'IncomeStatement 15-8-19'!$A$10:$CD$222,10,FALSE)</f>
        <v>0</v>
      </c>
      <c r="K18" s="31">
        <f>VLOOKUP(A18,'IncomeStatement 15-8-19'!$A$10:$CD$222,11,FALSE)</f>
        <v>0</v>
      </c>
      <c r="L18" s="31">
        <f>VLOOKUP(A18,'IncomeStatement 15-8-19'!$A$10:$CD$222,12,FALSE)</f>
        <v>0</v>
      </c>
      <c r="M18" s="31">
        <f>VLOOKUP(A18,'IncomeStatement 15-8-19'!$A$10:$CD$222,13,FALSE)</f>
        <v>0</v>
      </c>
      <c r="N18" s="31">
        <f>VLOOKUP(A18,'IncomeStatement 15-8-19'!$A$10:$CD$222,14,FALSE)</f>
        <v>0</v>
      </c>
      <c r="O18" s="31">
        <f>VLOOKUP(A18,'IncomeStatement 15-8-19'!$A$10:$CD$222,15,FALSE)</f>
        <v>0</v>
      </c>
      <c r="P18" s="31">
        <f>VLOOKUP(A18,'IncomeStatement 15-8-19'!$A$10:$CD$222,16,FALSE)</f>
        <v>0</v>
      </c>
      <c r="Q18" s="31">
        <f>VLOOKUP(A18,'IncomeStatement 15-8-19'!$A$10:$CD$222,17,FALSE)</f>
        <v>0</v>
      </c>
      <c r="R18" s="31">
        <f>VLOOKUP(A18,'IncomeStatement 15-8-19'!$A$10:$CD$222,18,FALSE)</f>
        <v>0</v>
      </c>
      <c r="S18" s="31">
        <f>VLOOKUP(A18,'IncomeStatement 15-8-19'!$A$10:$CD$222,19,FALSE)</f>
        <v>0</v>
      </c>
      <c r="T18" s="31">
        <f>VLOOKUP(A18,'IncomeStatement 15-8-19'!$A$10:$CD$222,20,FALSE)</f>
        <v>0</v>
      </c>
      <c r="U18" s="31">
        <f>VLOOKUP(A18,'IncomeStatement 15-8-19'!$A$10:$CD$222,21,FALSE)</f>
        <v>0</v>
      </c>
      <c r="V18" s="31">
        <f>VLOOKUP(A18,'IncomeStatement 15-8-19'!$A$10:$CD$222,22,FALSE)</f>
        <v>0</v>
      </c>
      <c r="W18" s="31">
        <f>VLOOKUP(A18,'IncomeStatement 15-8-19'!$A$10:$CD$222,23,FALSE)</f>
        <v>0</v>
      </c>
      <c r="X18" s="31">
        <f>VLOOKUP(A18,'IncomeStatement 15-8-19'!$A$10:$CD$222,24,FALSE)</f>
        <v>0</v>
      </c>
      <c r="Y18" s="31">
        <f>VLOOKUP(A18,'IncomeStatement 15-8-19'!$A$10:$CD$222,25,FALSE)</f>
        <v>0</v>
      </c>
      <c r="Z18" s="31">
        <f>VLOOKUP(A18,'IncomeStatement 15-8-19'!$A$10:$CD$222,26,FALSE)</f>
        <v>0</v>
      </c>
      <c r="AA18" s="31">
        <f>VLOOKUP(A18,'IncomeStatement 15-8-19'!$A$10:$CD$222,27,FALSE)</f>
        <v>0</v>
      </c>
      <c r="AB18" s="31">
        <f>VLOOKUP(A18,'IncomeStatement 15-8-19'!$A$10:$CD$222,28,FALSE)</f>
        <v>0</v>
      </c>
      <c r="AC18" s="31">
        <f>VLOOKUP(A18,'IncomeStatement 15-8-19'!$A$10:$CD$222,29,FALSE)</f>
        <v>0</v>
      </c>
      <c r="AD18" s="31">
        <f>VLOOKUP(A18,'IncomeStatement 15-8-19'!$A$10:$CD$222,30,FALSE)</f>
        <v>0</v>
      </c>
      <c r="AE18" s="31">
        <f>VLOOKUP(A18,'IncomeStatement 15-8-19'!$A$10:$CD$222,31,FALSE)</f>
        <v>0</v>
      </c>
      <c r="AF18" s="31">
        <f>VLOOKUP(A18,'IncomeStatement 15-8-19'!$A$10:$CD$222,32,FALSE)</f>
        <v>0</v>
      </c>
      <c r="AG18" s="31">
        <f>VLOOKUP(A18,'IncomeStatement 15-8-19'!$A$10:$CD$222,33,FALSE)</f>
        <v>0</v>
      </c>
      <c r="AH18" s="31">
        <f>VLOOKUP(A18,'IncomeStatement 15-8-19'!$A$10:$CD$222,34,FALSE)</f>
        <v>0</v>
      </c>
      <c r="AI18" s="31">
        <f>VLOOKUP(A18,'IncomeStatement 15-8-19'!$A$10:$CD$222,35,FALSE)</f>
        <v>0</v>
      </c>
      <c r="AJ18" s="31">
        <f>VLOOKUP(A18,'IncomeStatement 15-8-19'!$A$10:$CD$222,36,FALSE)</f>
        <v>0</v>
      </c>
      <c r="AK18" s="31">
        <f>VLOOKUP(A18,'IncomeStatement 15-8-19'!$A$10:$CD$222,37,FALSE)</f>
        <v>0</v>
      </c>
      <c r="AL18" s="31">
        <f>VLOOKUP(A18,'IncomeStatement 15-8-19'!$A$10:$CD$222,38,FALSE)</f>
        <v>0</v>
      </c>
      <c r="AM18" s="31">
        <f>VLOOKUP(A18,'IncomeStatement 15-8-19'!$A$10:$CD$222,39,FALSE)</f>
        <v>0</v>
      </c>
      <c r="AN18" s="31">
        <f>VLOOKUP(A18,'IncomeStatement 15-8-19'!$A$10:$CD$222,40,FALSE)</f>
        <v>0</v>
      </c>
      <c r="AO18" s="31">
        <f>VLOOKUP(A18,'IncomeStatement 15-8-19'!$A$10:$CD$222,41,FALSE)</f>
        <v>0</v>
      </c>
      <c r="AP18" s="31">
        <f>VLOOKUP(A18,'IncomeStatement 15-8-19'!$A$10:$CD$222,42,FALSE)</f>
        <v>0</v>
      </c>
      <c r="AQ18" s="31">
        <f>VLOOKUP(A18,'IncomeStatement 15-8-19'!$A$10:$CD$222,43,FALSE)</f>
        <v>0</v>
      </c>
      <c r="AR18" s="31">
        <f>VLOOKUP(A18,'IncomeStatement 15-8-19'!$A$10:$CD$222,44,FALSE)</f>
        <v>0</v>
      </c>
      <c r="AS18" s="31">
        <f>VLOOKUP(A18,'IncomeStatement 15-8-19'!$A$10:$CD$222,45,FALSE)</f>
        <v>0</v>
      </c>
      <c r="AT18" s="31">
        <f>VLOOKUP(A18,'IncomeStatement 15-8-19'!$A$10:$CD$222,46,FALSE)</f>
        <v>0</v>
      </c>
      <c r="AU18" s="31">
        <f>VLOOKUP(A18,'IncomeStatement 15-8-19'!$A$10:$CD$222,47,FALSE)</f>
        <v>0</v>
      </c>
      <c r="AV18" s="31">
        <f>VLOOKUP(A18,'IncomeStatement 15-8-19'!$A$10:$CD$222,48,FALSE)</f>
        <v>0</v>
      </c>
      <c r="AW18" s="31">
        <f>VLOOKUP(A18,'IncomeStatement 15-8-19'!$A$10:$CD$222,49,FALSE)</f>
        <v>0</v>
      </c>
      <c r="AX18" s="31">
        <f>VLOOKUP(A18,'IncomeStatement 15-8-19'!$A$10:$CD$222,50,FALSE)</f>
        <v>0</v>
      </c>
      <c r="AY18" s="31">
        <f>VLOOKUP(A18,'IncomeStatement 15-8-19'!$A$10:$CD$222,51,FALSE)</f>
        <v>0</v>
      </c>
      <c r="AZ18" s="31">
        <f>VLOOKUP(A18,'IncomeStatement 15-8-19'!$A$10:$CD$222,52,FALSE)</f>
        <v>0</v>
      </c>
      <c r="BA18" s="31">
        <f>VLOOKUP(A18,'IncomeStatement 15-8-19'!$A$10:$CD$222,53,FALSE)</f>
        <v>0</v>
      </c>
      <c r="BB18" s="31">
        <f>VLOOKUP(A18,'IncomeStatement 15-8-19'!$A$10:$CD$222,54,FALSE)</f>
        <v>0</v>
      </c>
      <c r="BC18" s="31">
        <f>VLOOKUP(A18,'IncomeStatement 15-8-19'!$A$10:$CD$222,55,FALSE)</f>
        <v>0</v>
      </c>
      <c r="BD18" s="31">
        <f>VLOOKUP(A18,'IncomeStatement 15-8-19'!$A$10:$CD$222,56,FALSE)</f>
        <v>0</v>
      </c>
      <c r="BE18" s="31">
        <f>VLOOKUP(A18,'IncomeStatement 15-8-19'!$A$10:$CD$222,57,FALSE)</f>
        <v>0</v>
      </c>
      <c r="BF18" s="31">
        <f>VLOOKUP(A18,'IncomeStatement 15-8-19'!$A$10:$CD$222,58,FALSE)</f>
        <v>0</v>
      </c>
      <c r="BG18" s="31"/>
      <c r="BH18" s="31">
        <f>VLOOKUP(A18,'IncomeStatement 15-8-19'!$A$10:$CD$222,60,FALSE)</f>
        <v>0</v>
      </c>
      <c r="BI18" s="31">
        <f>VLOOKUP(A18,'IncomeStatement 15-8-19'!$A$10:$CD$222,61,FALSE)</f>
        <v>0</v>
      </c>
      <c r="BJ18" s="31">
        <f>VLOOKUP(A18,'IncomeStatement 15-8-19'!$A$10:$CD$222,62,FALSE)</f>
        <v>0</v>
      </c>
      <c r="BK18" s="31">
        <f>VLOOKUP(A18,'IncomeStatement 15-8-19'!$A$10:$CD$222,63,FALSE)</f>
        <v>0</v>
      </c>
      <c r="BL18" s="31">
        <f>VLOOKUP(A18,'IncomeStatement 15-8-19'!$A$10:$CD$222,64,FALSE)</f>
        <v>0</v>
      </c>
      <c r="BM18" s="31">
        <f>VLOOKUP(A18,'IncomeStatement 15-8-19'!$A$10:$CD$222,65,FALSE)</f>
        <v>0</v>
      </c>
      <c r="BN18" s="31">
        <f>VLOOKUP(A18,'IncomeStatement 15-8-19'!$A$10:$CD$222,66,FALSE)</f>
        <v>0</v>
      </c>
      <c r="BO18" s="31">
        <f>VLOOKUP(A18,'IncomeStatement 15-8-19'!$A$10:$CD$222,67,FALSE)</f>
        <v>0</v>
      </c>
      <c r="BP18" s="31">
        <f>VLOOKUP(A18,'IncomeStatement 15-8-19'!$A$10:$CD$222,68,FALSE)</f>
        <v>0</v>
      </c>
      <c r="BQ18" s="3">
        <f>VLOOKUP(A18,'IncomeStatement 15-8-19'!$A$10:$CD$222,69,FALSE)</f>
        <v>0</v>
      </c>
      <c r="BR18" s="3">
        <f>VLOOKUP(A18,'IncomeStatement 15-8-19'!$A$10:$CD$222,70,FALSE)</f>
        <v>0</v>
      </c>
      <c r="BS18" s="3">
        <f>VLOOKUP(A18,'IncomeStatement 15-8-19'!$A$10:$CD$222,71,FALSE)</f>
        <v>0</v>
      </c>
      <c r="BT18" s="3">
        <f>VLOOKUP(A18,'IncomeStatement 15-8-19'!$A$10:$CD$222,72,FALSE)</f>
        <v>0</v>
      </c>
      <c r="BU18" s="3">
        <f>VLOOKUP(A18,'IncomeStatement 15-8-19'!$A$10:$CD$222,73,FALSE)</f>
        <v>0</v>
      </c>
      <c r="BV18" s="3">
        <f>VLOOKUP(A18,'IncomeStatement 15-8-19'!$A$10:$CD$222,74,FALSE)</f>
        <v>0</v>
      </c>
      <c r="BW18" s="3">
        <f>VLOOKUP(A18,'IncomeStatement 15-8-19'!$A$10:$CD$222,75,FALSE)</f>
        <v>0</v>
      </c>
      <c r="BX18" s="3">
        <f>VLOOKUP(A18,'IncomeStatement 15-8-19'!$A$10:$CD$222,76,FALSE)</f>
        <v>0</v>
      </c>
      <c r="BY18" s="3">
        <f>VLOOKUP(A18,'IncomeStatement 15-8-19'!$A$10:$CD$222,77,FALSE)</f>
        <v>0</v>
      </c>
      <c r="BZ18" s="23">
        <f>VLOOKUP(A18,'IncomeStatement 15-8-19'!$A$10:$CD$222,78,FALSE)</f>
        <v>0</v>
      </c>
      <c r="CA18" s="23">
        <f>VLOOKUP(A18,'IncomeStatement 15-8-19'!$A$10:$CD$222,79,FALSE)</f>
        <v>0</v>
      </c>
      <c r="CB18" s="23">
        <f>VLOOKUP(A18,'IncomeStatement 15-8-19'!$A$10:$CD$222,80,FALSE)</f>
        <v>0</v>
      </c>
      <c r="CC18" s="23">
        <f>VLOOKUP(A18,'IncomeStatement 15-8-19'!$A$10:$CD$222,81,FALSE)</f>
        <v>0</v>
      </c>
      <c r="CD18" s="3">
        <f t="shared" si="0"/>
        <v>0</v>
      </c>
      <c r="CF18" s="19">
        <f>CD18-('IncomeStatement 15-8-19'!CD18-'IncomeStatement 15-8-19'!CF18-'IncomeStatement 15-8-19'!CG18)</f>
        <v>0</v>
      </c>
      <c r="CH18" s="132">
        <f t="shared" si="1"/>
        <v>0</v>
      </c>
      <c r="CJ18" s="148">
        <f>HLOOKUP(A18,CJE!$I$5:$TV$2054,2050, FALSE)</f>
        <v>0</v>
      </c>
      <c r="CL18" s="148">
        <f t="shared" si="2"/>
        <v>0</v>
      </c>
      <c r="CP18" s="21"/>
      <c r="CQ18" s="85"/>
      <c r="CR18" s="85"/>
      <c r="CS18" s="22"/>
    </row>
    <row r="19" spans="1:97" x14ac:dyDescent="0.2">
      <c r="A19" s="14" t="str">
        <f>'IncomeStatement 15-8-19'!A19</f>
        <v>Total - Sales</v>
      </c>
      <c r="B19" s="33">
        <f>VLOOKUP(A19,'IncomeStatement 15-8-19'!$A$10:$CD$222,2,FALSE)</f>
        <v>4177.142151</v>
      </c>
      <c r="C19" s="33">
        <f>VLOOKUP(A19,'IncomeStatement 15-8-19'!$A$10:$CD$222,3,FALSE)</f>
        <v>4177.142151</v>
      </c>
      <c r="D19" s="33">
        <f>VLOOKUP(A19,'IncomeStatement 15-8-19'!$A$10:$CD$222,4,FALSE)</f>
        <v>4177.142151</v>
      </c>
      <c r="E19" s="33">
        <f>VLOOKUP(A19,'IncomeStatement 15-8-19'!$A$10:$CD$222,5,FALSE)</f>
        <v>4177.142151</v>
      </c>
      <c r="F19" s="33">
        <f>VLOOKUP(A19,'IncomeStatement 15-8-19'!$A$10:$CD$222,6,FALSE)</f>
        <v>4177.142151</v>
      </c>
      <c r="G19" s="33">
        <f>VLOOKUP(A19,'IncomeStatement 15-8-19'!$A$10:$CD$222,7,FALSE)</f>
        <v>4177.142151</v>
      </c>
      <c r="H19" s="33">
        <f>VLOOKUP(A19,'IncomeStatement 15-8-19'!$A$10:$CD$222,8,FALSE)</f>
        <v>4177.142151</v>
      </c>
      <c r="I19" s="33"/>
      <c r="J19" s="33">
        <f>VLOOKUP(A19,'IncomeStatement 15-8-19'!$A$10:$CD$222,10,FALSE)</f>
        <v>4177.142151</v>
      </c>
      <c r="K19" s="33">
        <f>VLOOKUP(A19,'IncomeStatement 15-8-19'!$A$10:$CD$222,11,FALSE)</f>
        <v>4177.142151</v>
      </c>
      <c r="L19" s="33">
        <f>VLOOKUP(A19,'IncomeStatement 15-8-19'!$A$10:$CD$222,12,FALSE)</f>
        <v>4177.142151</v>
      </c>
      <c r="M19" s="33">
        <f>VLOOKUP(A19,'IncomeStatement 15-8-19'!$A$10:$CD$222,13,FALSE)</f>
        <v>4177.142151</v>
      </c>
      <c r="N19" s="33">
        <f>VLOOKUP(A19,'IncomeStatement 15-8-19'!$A$10:$CD$222,14,FALSE)</f>
        <v>4177.142151</v>
      </c>
      <c r="O19" s="33">
        <f>VLOOKUP(A19,'IncomeStatement 15-8-19'!$A$10:$CD$222,15,FALSE)</f>
        <v>4177.142151</v>
      </c>
      <c r="P19" s="33">
        <f>VLOOKUP(A19,'IncomeStatement 15-8-19'!$A$10:$CD$222,16,FALSE)</f>
        <v>4177.142151</v>
      </c>
      <c r="Q19" s="33">
        <f>VLOOKUP(A19,'IncomeStatement 15-8-19'!$A$10:$CD$222,17,FALSE)</f>
        <v>4177.142151</v>
      </c>
      <c r="R19" s="33">
        <f>VLOOKUP(A19,'IncomeStatement 15-8-19'!$A$10:$CD$222,18,FALSE)</f>
        <v>4177.142151</v>
      </c>
      <c r="S19" s="33">
        <f>VLOOKUP(A19,'IncomeStatement 15-8-19'!$A$10:$CD$222,19,FALSE)</f>
        <v>4177.142151</v>
      </c>
      <c r="T19" s="33">
        <f>VLOOKUP(A19,'IncomeStatement 15-8-19'!$A$10:$CD$222,20,FALSE)</f>
        <v>4177.142151</v>
      </c>
      <c r="U19" s="33">
        <f>VLOOKUP(A19,'IncomeStatement 15-8-19'!$A$10:$CD$222,21,FALSE)</f>
        <v>4177.142151</v>
      </c>
      <c r="V19" s="33">
        <f>VLOOKUP(A19,'IncomeStatement 15-8-19'!$A$10:$CD$222,22,FALSE)</f>
        <v>4177.142151</v>
      </c>
      <c r="W19" s="33">
        <f>VLOOKUP(A19,'IncomeStatement 15-8-19'!$A$10:$CD$222,23,FALSE)</f>
        <v>4177.142151</v>
      </c>
      <c r="X19" s="33">
        <f>VLOOKUP(A19,'IncomeStatement 15-8-19'!$A$10:$CD$222,24,FALSE)</f>
        <v>4177.142151</v>
      </c>
      <c r="Y19" s="33">
        <f>VLOOKUP(A19,'IncomeStatement 15-8-19'!$A$10:$CD$222,25,FALSE)</f>
        <v>4177.142151</v>
      </c>
      <c r="Z19" s="33">
        <f>VLOOKUP(A19,'IncomeStatement 15-8-19'!$A$10:$CD$222,26,FALSE)</f>
        <v>4177.142151</v>
      </c>
      <c r="AA19" s="33">
        <f>VLOOKUP(A19,'IncomeStatement 15-8-19'!$A$10:$CD$222,27,FALSE)</f>
        <v>4177.142151</v>
      </c>
      <c r="AB19" s="33">
        <f>VLOOKUP(A19,'IncomeStatement 15-8-19'!$A$10:$CD$222,28,FALSE)</f>
        <v>4177.142151</v>
      </c>
      <c r="AC19" s="33">
        <f>VLOOKUP(A19,'IncomeStatement 15-8-19'!$A$10:$CD$222,29,FALSE)</f>
        <v>4177.142151</v>
      </c>
      <c r="AD19" s="33">
        <f>VLOOKUP(A19,'IncomeStatement 15-8-19'!$A$10:$CD$222,30,FALSE)</f>
        <v>4177.142151</v>
      </c>
      <c r="AE19" s="33">
        <f>VLOOKUP(A19,'IncomeStatement 15-8-19'!$A$10:$CD$222,31,FALSE)</f>
        <v>4177.142151</v>
      </c>
      <c r="AF19" s="33">
        <f>VLOOKUP(A19,'IncomeStatement 15-8-19'!$A$10:$CD$222,32,FALSE)</f>
        <v>4177.142151</v>
      </c>
      <c r="AG19" s="33">
        <f>VLOOKUP(A19,'IncomeStatement 15-8-19'!$A$10:$CD$222,33,FALSE)</f>
        <v>4177.142151</v>
      </c>
      <c r="AH19" s="33">
        <f>VLOOKUP(A19,'IncomeStatement 15-8-19'!$A$10:$CD$222,34,FALSE)</f>
        <v>4177.142151</v>
      </c>
      <c r="AI19" s="33">
        <f>VLOOKUP(A19,'IncomeStatement 15-8-19'!$A$10:$CD$222,35,FALSE)</f>
        <v>4177.142151</v>
      </c>
      <c r="AJ19" s="33">
        <f>VLOOKUP(A19,'IncomeStatement 15-8-19'!$A$10:$CD$222,36,FALSE)</f>
        <v>4177.142151</v>
      </c>
      <c r="AK19" s="33">
        <f>VLOOKUP(A19,'IncomeStatement 15-8-19'!$A$10:$CD$222,37,FALSE)</f>
        <v>4177.142151</v>
      </c>
      <c r="AL19" s="33">
        <f>VLOOKUP(A19,'IncomeStatement 15-8-19'!$A$10:$CD$222,38,FALSE)</f>
        <v>4177.142151</v>
      </c>
      <c r="AM19" s="33">
        <f>VLOOKUP(A19,'IncomeStatement 15-8-19'!$A$10:$CD$222,39,FALSE)</f>
        <v>4177.142151</v>
      </c>
      <c r="AN19" s="33">
        <f>VLOOKUP(A19,'IncomeStatement 15-8-19'!$A$10:$CD$222,40,FALSE)</f>
        <v>4177.142151</v>
      </c>
      <c r="AO19" s="33">
        <f>VLOOKUP(A19,'IncomeStatement 15-8-19'!$A$10:$CD$222,41,FALSE)</f>
        <v>4177.142151</v>
      </c>
      <c r="AP19" s="33">
        <f>VLOOKUP(A19,'IncomeStatement 15-8-19'!$A$10:$CD$222,42,FALSE)</f>
        <v>4177.142151</v>
      </c>
      <c r="AQ19" s="33">
        <f>VLOOKUP(A19,'IncomeStatement 15-8-19'!$A$10:$CD$222,43,FALSE)</f>
        <v>4177.142151</v>
      </c>
      <c r="AR19" s="33">
        <f>VLOOKUP(A19,'IncomeStatement 15-8-19'!$A$10:$CD$222,44,FALSE)</f>
        <v>4177.142151</v>
      </c>
      <c r="AS19" s="33">
        <f>VLOOKUP(A19,'IncomeStatement 15-8-19'!$A$10:$CD$222,45,FALSE)</f>
        <v>4177.142151</v>
      </c>
      <c r="AT19" s="33">
        <f>VLOOKUP(A19,'IncomeStatement 15-8-19'!$A$10:$CD$222,46,FALSE)</f>
        <v>4177.142151</v>
      </c>
      <c r="AU19" s="33">
        <f>VLOOKUP(A19,'IncomeStatement 15-8-19'!$A$10:$CD$222,47,FALSE)</f>
        <v>4177.142151</v>
      </c>
      <c r="AV19" s="33">
        <f>VLOOKUP(A19,'IncomeStatement 15-8-19'!$A$10:$CD$222,48,FALSE)</f>
        <v>4177.142151</v>
      </c>
      <c r="AW19" s="33">
        <f>VLOOKUP(A19,'IncomeStatement 15-8-19'!$A$10:$CD$222,49,FALSE)</f>
        <v>4177.142151</v>
      </c>
      <c r="AX19" s="33">
        <f>VLOOKUP(A19,'IncomeStatement 15-8-19'!$A$10:$CD$222,50,FALSE)</f>
        <v>4177.142151</v>
      </c>
      <c r="AY19" s="33">
        <f>VLOOKUP(A19,'IncomeStatement 15-8-19'!$A$10:$CD$222,51,FALSE)</f>
        <v>4177.142151</v>
      </c>
      <c r="AZ19" s="33">
        <f>VLOOKUP(A19,'IncomeStatement 15-8-19'!$A$10:$CD$222,52,FALSE)</f>
        <v>4177.142151</v>
      </c>
      <c r="BA19" s="33">
        <f>VLOOKUP(A19,'IncomeStatement 15-8-19'!$A$10:$CD$222,53,FALSE)</f>
        <v>4177.142151</v>
      </c>
      <c r="BB19" s="33">
        <f>VLOOKUP(A19,'IncomeStatement 15-8-19'!$A$10:$CD$222,54,FALSE)</f>
        <v>4177.142151</v>
      </c>
      <c r="BC19" s="33">
        <f>VLOOKUP(A19,'IncomeStatement 15-8-19'!$A$10:$CD$222,55,FALSE)</f>
        <v>4177.142151</v>
      </c>
      <c r="BD19" s="33">
        <f>VLOOKUP(A19,'IncomeStatement 15-8-19'!$A$10:$CD$222,56,FALSE)</f>
        <v>4177.142151</v>
      </c>
      <c r="BE19" s="33">
        <f>VLOOKUP(A19,'IncomeStatement 15-8-19'!$A$10:$CD$222,57,FALSE)</f>
        <v>4177.142151</v>
      </c>
      <c r="BF19" s="33">
        <f>VLOOKUP(A19,'IncomeStatement 15-8-19'!$A$10:$CD$222,58,FALSE)</f>
        <v>4177.142151</v>
      </c>
      <c r="BG19" s="33"/>
      <c r="BH19" s="33">
        <f>VLOOKUP(A19,'IncomeStatement 15-8-19'!$A$10:$CD$222,60,FALSE)</f>
        <v>4177.142151</v>
      </c>
      <c r="BI19" s="33">
        <f>VLOOKUP(A19,'IncomeStatement 15-8-19'!$A$10:$CD$222,61,FALSE)</f>
        <v>4177.142151</v>
      </c>
      <c r="BJ19" s="33">
        <f>VLOOKUP(A19,'IncomeStatement 15-8-19'!$A$10:$CD$222,62,FALSE)</f>
        <v>4177.142151</v>
      </c>
      <c r="BK19" s="33">
        <f>VLOOKUP(A19,'IncomeStatement 15-8-19'!$A$10:$CD$222,63,FALSE)</f>
        <v>4177.142151</v>
      </c>
      <c r="BL19" s="33">
        <f>VLOOKUP(A19,'IncomeStatement 15-8-19'!$A$10:$CD$222,64,FALSE)</f>
        <v>4177.142151</v>
      </c>
      <c r="BM19" s="33">
        <f>VLOOKUP(A19,'IncomeStatement 15-8-19'!$A$10:$CD$222,65,FALSE)</f>
        <v>4177.142151</v>
      </c>
      <c r="BN19" s="33">
        <f>VLOOKUP(A19,'IncomeStatement 15-8-19'!$A$10:$CD$222,66,FALSE)</f>
        <v>4177.142151</v>
      </c>
      <c r="BO19" s="33">
        <f>VLOOKUP(A19,'IncomeStatement 15-8-19'!$A$10:$CD$222,67,FALSE)</f>
        <v>4177.142151</v>
      </c>
      <c r="BP19" s="33">
        <f>VLOOKUP(A19,'IncomeStatement 15-8-19'!$A$10:$CD$222,68,FALSE)</f>
        <v>4177.142151</v>
      </c>
      <c r="BQ19" s="8">
        <f>VLOOKUP(A19,'IncomeStatement 15-8-19'!$A$10:$CD$222,69,FALSE)</f>
        <v>4177.142151</v>
      </c>
      <c r="BR19" s="8">
        <f>VLOOKUP(A19,'IncomeStatement 15-8-19'!$A$10:$CD$222,70,FALSE)</f>
        <v>4177.142151</v>
      </c>
      <c r="BS19" s="8">
        <f>VLOOKUP(A19,'IncomeStatement 15-8-19'!$A$10:$CD$222,71,FALSE)</f>
        <v>4177.142151</v>
      </c>
      <c r="BT19" s="8">
        <f>VLOOKUP(A19,'IncomeStatement 15-8-19'!$A$10:$CD$222,72,FALSE)</f>
        <v>4177.142151</v>
      </c>
      <c r="BU19" s="8">
        <f>VLOOKUP(A19,'IncomeStatement 15-8-19'!$A$10:$CD$222,73,FALSE)</f>
        <v>4177.142151</v>
      </c>
      <c r="BV19" s="8">
        <f>VLOOKUP(A19,'IncomeStatement 15-8-19'!$A$10:$CD$222,74,FALSE)</f>
        <v>4177.142151</v>
      </c>
      <c r="BW19" s="8">
        <f>VLOOKUP(A19,'IncomeStatement 15-8-19'!$A$10:$CD$222,75,FALSE)</f>
        <v>4177.142151</v>
      </c>
      <c r="BX19" s="8">
        <f>VLOOKUP(A19,'IncomeStatement 15-8-19'!$A$10:$CD$222,76,FALSE)</f>
        <v>4177.142151</v>
      </c>
      <c r="BY19" s="8">
        <f>VLOOKUP(A19,'IncomeStatement 15-8-19'!$A$10:$CD$222,77,FALSE)</f>
        <v>4177.142151</v>
      </c>
      <c r="BZ19" s="4">
        <f>VLOOKUP(A19,'IncomeStatement 15-8-19'!$A$10:$CD$222,78,FALSE)</f>
        <v>4177.142151</v>
      </c>
      <c r="CA19" s="4">
        <f>VLOOKUP(A19,'IncomeStatement 15-8-19'!$A$10:$CD$222,79,FALSE)</f>
        <v>4177.142151</v>
      </c>
      <c r="CB19" s="4">
        <f>VLOOKUP(A19,'IncomeStatement 15-8-19'!$A$10:$CD$222,80,FALSE)</f>
        <v>4177.142151</v>
      </c>
      <c r="CC19" s="4">
        <f>VLOOKUP(A19,'IncomeStatement 15-8-19'!$A$10:$CD$222,81,FALSE)</f>
        <v>4177.142151</v>
      </c>
      <c r="CD19" s="8">
        <f t="shared" si="0"/>
        <v>325817.08777799999</v>
      </c>
      <c r="CF19" s="19">
        <f>CD19-('IncomeStatement 15-8-19'!CD19-'IncomeStatement 15-8-19'!CF19-'IncomeStatement 15-8-19'!CG19)</f>
        <v>0</v>
      </c>
      <c r="CH19" s="132">
        <f t="shared" si="1"/>
        <v>66834.274416</v>
      </c>
      <c r="CJ19" s="148"/>
      <c r="CL19" s="160">
        <f>SUM(CL10:CL18)</f>
        <v>101192.83058900031</v>
      </c>
      <c r="CP19" s="21"/>
      <c r="CQ19" s="85"/>
      <c r="CR19" s="85"/>
      <c r="CS19" s="22"/>
    </row>
    <row r="20" spans="1:97" x14ac:dyDescent="0.2">
      <c r="A20" s="17" t="str">
        <f>'IncomeStatement 15-8-19'!A20</f>
        <v>Purchases</v>
      </c>
      <c r="B20" s="31">
        <f>VLOOKUP(A20,'IncomeStatement 15-8-19'!$A$10:$CD$222,2,FALSE)</f>
        <v>0</v>
      </c>
      <c r="C20" s="31">
        <f>VLOOKUP(A20,'IncomeStatement 15-8-19'!$A$10:$CD$222,3,FALSE)</f>
        <v>0</v>
      </c>
      <c r="D20" s="31">
        <f>VLOOKUP(A20,'IncomeStatement 15-8-19'!$A$10:$CD$222,4,FALSE)</f>
        <v>0</v>
      </c>
      <c r="E20" s="31">
        <f>VLOOKUP(A20,'IncomeStatement 15-8-19'!$A$10:$CD$222,5,FALSE)</f>
        <v>0</v>
      </c>
      <c r="F20" s="31">
        <f>VLOOKUP(A20,'IncomeStatement 15-8-19'!$A$10:$CD$222,6,FALSE)</f>
        <v>0</v>
      </c>
      <c r="G20" s="31">
        <f>VLOOKUP(A20,'IncomeStatement 15-8-19'!$A$10:$CD$222,7,FALSE)</f>
        <v>0</v>
      </c>
      <c r="H20" s="31">
        <f>VLOOKUP(A20,'IncomeStatement 15-8-19'!$A$10:$CD$222,8,FALSE)</f>
        <v>0</v>
      </c>
      <c r="I20" s="31"/>
      <c r="J20" s="31">
        <f>VLOOKUP(A20,'IncomeStatement 15-8-19'!$A$10:$CD$222,10,FALSE)</f>
        <v>0</v>
      </c>
      <c r="K20" s="31">
        <f>VLOOKUP(A20,'IncomeStatement 15-8-19'!$A$10:$CD$222,11,FALSE)</f>
        <v>0</v>
      </c>
      <c r="L20" s="31">
        <f>VLOOKUP(A20,'IncomeStatement 15-8-19'!$A$10:$CD$222,12,FALSE)</f>
        <v>0</v>
      </c>
      <c r="M20" s="31">
        <f>VLOOKUP(A20,'IncomeStatement 15-8-19'!$A$10:$CD$222,13,FALSE)</f>
        <v>0</v>
      </c>
      <c r="N20" s="31">
        <f>VLOOKUP(A20,'IncomeStatement 15-8-19'!$A$10:$CD$222,14,FALSE)</f>
        <v>0</v>
      </c>
      <c r="O20" s="31">
        <f>VLOOKUP(A20,'IncomeStatement 15-8-19'!$A$10:$CD$222,15,FALSE)</f>
        <v>0</v>
      </c>
      <c r="P20" s="31">
        <f>VLOOKUP(A20,'IncomeStatement 15-8-19'!$A$10:$CD$222,16,FALSE)</f>
        <v>0</v>
      </c>
      <c r="Q20" s="31">
        <f>VLOOKUP(A20,'IncomeStatement 15-8-19'!$A$10:$CD$222,17,FALSE)</f>
        <v>0</v>
      </c>
      <c r="R20" s="31">
        <f>VLOOKUP(A20,'IncomeStatement 15-8-19'!$A$10:$CD$222,18,FALSE)</f>
        <v>0</v>
      </c>
      <c r="S20" s="31">
        <f>VLOOKUP(A20,'IncomeStatement 15-8-19'!$A$10:$CD$222,19,FALSE)</f>
        <v>0</v>
      </c>
      <c r="T20" s="31">
        <f>VLOOKUP(A20,'IncomeStatement 15-8-19'!$A$10:$CD$222,20,FALSE)</f>
        <v>0</v>
      </c>
      <c r="U20" s="31">
        <f>VLOOKUP(A20,'IncomeStatement 15-8-19'!$A$10:$CD$222,21,FALSE)</f>
        <v>0</v>
      </c>
      <c r="V20" s="31">
        <f>VLOOKUP(A20,'IncomeStatement 15-8-19'!$A$10:$CD$222,22,FALSE)</f>
        <v>0</v>
      </c>
      <c r="W20" s="31">
        <f>VLOOKUP(A20,'IncomeStatement 15-8-19'!$A$10:$CD$222,23,FALSE)</f>
        <v>0</v>
      </c>
      <c r="X20" s="31">
        <f>VLOOKUP(A20,'IncomeStatement 15-8-19'!$A$10:$CD$222,24,FALSE)</f>
        <v>0</v>
      </c>
      <c r="Y20" s="31">
        <f>VLOOKUP(A20,'IncomeStatement 15-8-19'!$A$10:$CD$222,25,FALSE)</f>
        <v>0</v>
      </c>
      <c r="Z20" s="31">
        <f>VLOOKUP(A20,'IncomeStatement 15-8-19'!$A$10:$CD$222,26,FALSE)</f>
        <v>0</v>
      </c>
      <c r="AA20" s="31">
        <f>VLOOKUP(A20,'IncomeStatement 15-8-19'!$A$10:$CD$222,27,FALSE)</f>
        <v>0</v>
      </c>
      <c r="AB20" s="31">
        <f>VLOOKUP(A20,'IncomeStatement 15-8-19'!$A$10:$CD$222,28,FALSE)</f>
        <v>0</v>
      </c>
      <c r="AC20" s="31">
        <f>VLOOKUP(A20,'IncomeStatement 15-8-19'!$A$10:$CD$222,29,FALSE)</f>
        <v>0</v>
      </c>
      <c r="AD20" s="31">
        <f>VLOOKUP(A20,'IncomeStatement 15-8-19'!$A$10:$CD$222,30,FALSE)</f>
        <v>0</v>
      </c>
      <c r="AE20" s="31">
        <f>VLOOKUP(A20,'IncomeStatement 15-8-19'!$A$10:$CD$222,31,FALSE)</f>
        <v>0</v>
      </c>
      <c r="AF20" s="31">
        <f>VLOOKUP(A20,'IncomeStatement 15-8-19'!$A$10:$CD$222,32,FALSE)</f>
        <v>0</v>
      </c>
      <c r="AG20" s="31">
        <f>VLOOKUP(A20,'IncomeStatement 15-8-19'!$A$10:$CD$222,33,FALSE)</f>
        <v>0</v>
      </c>
      <c r="AH20" s="31">
        <f>VLOOKUP(A20,'IncomeStatement 15-8-19'!$A$10:$CD$222,34,FALSE)</f>
        <v>0</v>
      </c>
      <c r="AI20" s="31">
        <f>VLOOKUP(A20,'IncomeStatement 15-8-19'!$A$10:$CD$222,35,FALSE)</f>
        <v>0</v>
      </c>
      <c r="AJ20" s="31">
        <f>VLOOKUP(A20,'IncomeStatement 15-8-19'!$A$10:$CD$222,36,FALSE)</f>
        <v>0</v>
      </c>
      <c r="AK20" s="31">
        <f>VLOOKUP(A20,'IncomeStatement 15-8-19'!$A$10:$CD$222,37,FALSE)</f>
        <v>0</v>
      </c>
      <c r="AL20" s="31">
        <f>VLOOKUP(A20,'IncomeStatement 15-8-19'!$A$10:$CD$222,38,FALSE)</f>
        <v>0</v>
      </c>
      <c r="AM20" s="31">
        <f>VLOOKUP(A20,'IncomeStatement 15-8-19'!$A$10:$CD$222,39,FALSE)</f>
        <v>0</v>
      </c>
      <c r="AN20" s="31">
        <f>VLOOKUP(A20,'IncomeStatement 15-8-19'!$A$10:$CD$222,40,FALSE)</f>
        <v>0</v>
      </c>
      <c r="AO20" s="31">
        <f>VLOOKUP(A20,'IncomeStatement 15-8-19'!$A$10:$CD$222,41,FALSE)</f>
        <v>0</v>
      </c>
      <c r="AP20" s="31">
        <f>VLOOKUP(A20,'IncomeStatement 15-8-19'!$A$10:$CD$222,42,FALSE)</f>
        <v>0</v>
      </c>
      <c r="AQ20" s="31">
        <f>VLOOKUP(A20,'IncomeStatement 15-8-19'!$A$10:$CD$222,43,FALSE)</f>
        <v>0</v>
      </c>
      <c r="AR20" s="31">
        <f>VLOOKUP(A20,'IncomeStatement 15-8-19'!$A$10:$CD$222,44,FALSE)</f>
        <v>0</v>
      </c>
      <c r="AS20" s="31">
        <f>VLOOKUP(A20,'IncomeStatement 15-8-19'!$A$10:$CD$222,45,FALSE)</f>
        <v>0</v>
      </c>
      <c r="AT20" s="31">
        <f>VLOOKUP(A20,'IncomeStatement 15-8-19'!$A$10:$CD$222,46,FALSE)</f>
        <v>0</v>
      </c>
      <c r="AU20" s="31">
        <f>VLOOKUP(A20,'IncomeStatement 15-8-19'!$A$10:$CD$222,47,FALSE)</f>
        <v>0</v>
      </c>
      <c r="AV20" s="31">
        <f>VLOOKUP(A20,'IncomeStatement 15-8-19'!$A$10:$CD$222,48,FALSE)</f>
        <v>0</v>
      </c>
      <c r="AW20" s="31">
        <f>VLOOKUP(A20,'IncomeStatement 15-8-19'!$A$10:$CD$222,49,FALSE)</f>
        <v>0</v>
      </c>
      <c r="AX20" s="31">
        <f>VLOOKUP(A20,'IncomeStatement 15-8-19'!$A$10:$CD$222,50,FALSE)</f>
        <v>0</v>
      </c>
      <c r="AY20" s="31">
        <f>VLOOKUP(A20,'IncomeStatement 15-8-19'!$A$10:$CD$222,51,FALSE)</f>
        <v>0</v>
      </c>
      <c r="AZ20" s="31">
        <f>VLOOKUP(A20,'IncomeStatement 15-8-19'!$A$10:$CD$222,52,FALSE)</f>
        <v>0</v>
      </c>
      <c r="BA20" s="31">
        <f>VLOOKUP(A20,'IncomeStatement 15-8-19'!$A$10:$CD$222,53,FALSE)</f>
        <v>0</v>
      </c>
      <c r="BB20" s="31">
        <f>VLOOKUP(A20,'IncomeStatement 15-8-19'!$A$10:$CD$222,54,FALSE)</f>
        <v>0</v>
      </c>
      <c r="BC20" s="31">
        <f>VLOOKUP(A20,'IncomeStatement 15-8-19'!$A$10:$CD$222,55,FALSE)</f>
        <v>0</v>
      </c>
      <c r="BD20" s="31">
        <f>VLOOKUP(A20,'IncomeStatement 15-8-19'!$A$10:$CD$222,56,FALSE)</f>
        <v>0</v>
      </c>
      <c r="BE20" s="31">
        <f>VLOOKUP(A20,'IncomeStatement 15-8-19'!$A$10:$CD$222,57,FALSE)</f>
        <v>0</v>
      </c>
      <c r="BF20" s="31">
        <f>VLOOKUP(A20,'IncomeStatement 15-8-19'!$A$10:$CD$222,58,FALSE)</f>
        <v>0</v>
      </c>
      <c r="BG20" s="31"/>
      <c r="BH20" s="31">
        <f>VLOOKUP(A20,'IncomeStatement 15-8-19'!$A$10:$CD$222,60,FALSE)</f>
        <v>0</v>
      </c>
      <c r="BI20" s="31">
        <f>VLOOKUP(A20,'IncomeStatement 15-8-19'!$A$10:$CD$222,61,FALSE)</f>
        <v>0</v>
      </c>
      <c r="BJ20" s="31">
        <f>VLOOKUP(A20,'IncomeStatement 15-8-19'!$A$10:$CD$222,62,FALSE)</f>
        <v>0</v>
      </c>
      <c r="BK20" s="31">
        <f>VLOOKUP(A20,'IncomeStatement 15-8-19'!$A$10:$CD$222,63,FALSE)</f>
        <v>0</v>
      </c>
      <c r="BL20" s="31">
        <f>VLOOKUP(A20,'IncomeStatement 15-8-19'!$A$10:$CD$222,64,FALSE)</f>
        <v>0</v>
      </c>
      <c r="BM20" s="31">
        <f>VLOOKUP(A20,'IncomeStatement 15-8-19'!$A$10:$CD$222,65,FALSE)</f>
        <v>0</v>
      </c>
      <c r="BN20" s="31">
        <f>VLOOKUP(A20,'IncomeStatement 15-8-19'!$A$10:$CD$222,66,FALSE)</f>
        <v>0</v>
      </c>
      <c r="BO20" s="31">
        <f>VLOOKUP(A20,'IncomeStatement 15-8-19'!$A$10:$CD$222,67,FALSE)</f>
        <v>0</v>
      </c>
      <c r="BP20" s="31">
        <f>VLOOKUP(A20,'IncomeStatement 15-8-19'!$A$10:$CD$222,68,FALSE)</f>
        <v>0</v>
      </c>
      <c r="BQ20" s="3">
        <f>VLOOKUP(A20,'IncomeStatement 15-8-19'!$A$10:$CD$222,69,FALSE)</f>
        <v>0</v>
      </c>
      <c r="BR20" s="3">
        <f>VLOOKUP(A20,'IncomeStatement 15-8-19'!$A$10:$CD$222,70,FALSE)</f>
        <v>0</v>
      </c>
      <c r="BS20" s="3">
        <f>VLOOKUP(A20,'IncomeStatement 15-8-19'!$A$10:$CD$222,71,FALSE)</f>
        <v>0</v>
      </c>
      <c r="BT20" s="3">
        <f>VLOOKUP(A20,'IncomeStatement 15-8-19'!$A$10:$CD$222,72,FALSE)</f>
        <v>0</v>
      </c>
      <c r="BU20" s="3">
        <f>VLOOKUP(A20,'IncomeStatement 15-8-19'!$A$10:$CD$222,73,FALSE)</f>
        <v>0</v>
      </c>
      <c r="BV20" s="3">
        <f>VLOOKUP(A20,'IncomeStatement 15-8-19'!$A$10:$CD$222,74,FALSE)</f>
        <v>0</v>
      </c>
      <c r="BW20" s="3">
        <f>VLOOKUP(A20,'IncomeStatement 15-8-19'!$A$10:$CD$222,75,FALSE)</f>
        <v>0</v>
      </c>
      <c r="BX20" s="3">
        <f>VLOOKUP(A20,'IncomeStatement 15-8-19'!$A$10:$CD$222,76,FALSE)</f>
        <v>0</v>
      </c>
      <c r="BY20" s="3">
        <f>VLOOKUP(A20,'IncomeStatement 15-8-19'!$A$10:$CD$222,77,FALSE)</f>
        <v>0</v>
      </c>
      <c r="BZ20" s="3">
        <f>VLOOKUP(A20,'IncomeStatement 15-8-19'!$A$10:$CD$222,78,FALSE)</f>
        <v>0</v>
      </c>
      <c r="CA20" s="3">
        <f>VLOOKUP(A20,'IncomeStatement 15-8-19'!$A$10:$CD$222,79,FALSE)</f>
        <v>0</v>
      </c>
      <c r="CB20" s="3">
        <f>VLOOKUP(A20,'IncomeStatement 15-8-19'!$A$10:$CD$222,80,FALSE)</f>
        <v>0</v>
      </c>
      <c r="CC20" s="3">
        <f>VLOOKUP(A20,'IncomeStatement 15-8-19'!$A$10:$CD$222,81,FALSE)</f>
        <v>0</v>
      </c>
      <c r="CD20" s="3">
        <f t="shared" si="0"/>
        <v>0</v>
      </c>
      <c r="CF20" s="19">
        <f>CD20-('IncomeStatement 15-8-19'!CD20-'IncomeStatement 15-8-19'!CF20-'IncomeStatement 15-8-19'!CG20)</f>
        <v>0</v>
      </c>
      <c r="CH20" s="132">
        <f t="shared" si="1"/>
        <v>0</v>
      </c>
      <c r="CJ20" s="148"/>
      <c r="CL20" s="148"/>
      <c r="CP20" s="173" t="s">
        <v>1129</v>
      </c>
      <c r="CQ20" s="85"/>
      <c r="CR20" s="85"/>
      <c r="CS20" s="22"/>
    </row>
    <row r="21" spans="1:97" x14ac:dyDescent="0.2">
      <c r="A21" s="1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F21" s="19">
        <f>CD21-('IncomeStatement 15-8-19'!CD21-'IncomeStatement 15-8-19'!CF21-'IncomeStatement 15-8-19'!CG21)</f>
        <v>0</v>
      </c>
      <c r="CH21" s="132">
        <f t="shared" si="1"/>
        <v>0</v>
      </c>
      <c r="CJ21" s="148"/>
      <c r="CL21" s="148"/>
      <c r="CP21" s="21" t="s">
        <v>1130</v>
      </c>
      <c r="CQ21" s="176">
        <f>-CL26</f>
        <v>0</v>
      </c>
      <c r="CR21" s="85"/>
      <c r="CS21" s="22"/>
    </row>
    <row r="22" spans="1:97" x14ac:dyDescent="0.2">
      <c r="A22" s="13" t="str">
        <f>'IncomeStatement 15-8-19'!A22</f>
        <v>930-101 - Cost of Services</v>
      </c>
      <c r="B22" s="31">
        <f>VLOOKUP(A22,'IncomeStatement 15-8-19'!$A$10:$CD$222,2,FALSE)</f>
        <v>0</v>
      </c>
      <c r="C22" s="31">
        <f>VLOOKUP(A22,'IncomeStatement 15-8-19'!$A$10:$CD$222,3,FALSE)</f>
        <v>0</v>
      </c>
      <c r="D22" s="31">
        <f>VLOOKUP(A22,'IncomeStatement 15-8-19'!$A$10:$CD$222,4,FALSE)</f>
        <v>0</v>
      </c>
      <c r="E22" s="31">
        <f>VLOOKUP(A22,'IncomeStatement 15-8-19'!$A$10:$CD$222,5,FALSE)</f>
        <v>0</v>
      </c>
      <c r="F22" s="31">
        <f>VLOOKUP(A22,'IncomeStatement 15-8-19'!$A$10:$CD$222,6,FALSE)</f>
        <v>0</v>
      </c>
      <c r="G22" s="31">
        <f>VLOOKUP(A22,'IncomeStatement 15-8-19'!$A$10:$CD$222,7,FALSE)</f>
        <v>0</v>
      </c>
      <c r="H22" s="31">
        <f>VLOOKUP(A22,'IncomeStatement 15-8-19'!$A$10:$CD$222,8,FALSE)</f>
        <v>0</v>
      </c>
      <c r="I22" s="31"/>
      <c r="J22" s="31">
        <f>VLOOKUP(A22,'IncomeStatement 15-8-19'!$A$10:$CD$222,10,FALSE)</f>
        <v>0</v>
      </c>
      <c r="K22" s="31">
        <f>VLOOKUP(A22,'IncomeStatement 15-8-19'!$A$10:$CD$222,11,FALSE)</f>
        <v>0</v>
      </c>
      <c r="L22" s="31">
        <f>VLOOKUP(A22,'IncomeStatement 15-8-19'!$A$10:$CD$222,12,FALSE)</f>
        <v>0</v>
      </c>
      <c r="M22" s="31">
        <f>VLOOKUP(A22,'IncomeStatement 15-8-19'!$A$10:$CD$222,13,FALSE)</f>
        <v>0</v>
      </c>
      <c r="N22" s="31">
        <f>VLOOKUP(A22,'IncomeStatement 15-8-19'!$A$10:$CD$222,14,FALSE)</f>
        <v>0</v>
      </c>
      <c r="O22" s="31">
        <f>VLOOKUP(A22,'IncomeStatement 15-8-19'!$A$10:$CD$222,15,FALSE)</f>
        <v>0</v>
      </c>
      <c r="P22" s="31">
        <f>VLOOKUP(A22,'IncomeStatement 15-8-19'!$A$10:$CD$222,16,FALSE)</f>
        <v>0</v>
      </c>
      <c r="Q22" s="31">
        <f>VLOOKUP(A22,'IncomeStatement 15-8-19'!$A$10:$CD$222,17,FALSE)</f>
        <v>0</v>
      </c>
      <c r="R22" s="31">
        <f>VLOOKUP(A22,'IncomeStatement 15-8-19'!$A$10:$CD$222,18,FALSE)</f>
        <v>0</v>
      </c>
      <c r="S22" s="31">
        <f>VLOOKUP(A22,'IncomeStatement 15-8-19'!$A$10:$CD$222,19,FALSE)</f>
        <v>0</v>
      </c>
      <c r="T22" s="31">
        <f>VLOOKUP(A22,'IncomeStatement 15-8-19'!$A$10:$CD$222,20,FALSE)</f>
        <v>0</v>
      </c>
      <c r="U22" s="31">
        <f>VLOOKUP(A22,'IncomeStatement 15-8-19'!$A$10:$CD$222,21,FALSE)</f>
        <v>0</v>
      </c>
      <c r="V22" s="31">
        <f>VLOOKUP(A22,'IncomeStatement 15-8-19'!$A$10:$CD$222,22,FALSE)</f>
        <v>0</v>
      </c>
      <c r="W22" s="31">
        <f>VLOOKUP(A22,'IncomeStatement 15-8-19'!$A$10:$CD$222,23,FALSE)</f>
        <v>0</v>
      </c>
      <c r="X22" s="31">
        <f>VLOOKUP(A22,'IncomeStatement 15-8-19'!$A$10:$CD$222,24,FALSE)</f>
        <v>0</v>
      </c>
      <c r="Y22" s="31">
        <f>VLOOKUP(A22,'IncomeStatement 15-8-19'!$A$10:$CD$222,25,FALSE)</f>
        <v>0</v>
      </c>
      <c r="Z22" s="31">
        <f>VLOOKUP(A22,'IncomeStatement 15-8-19'!$A$10:$CD$222,26,FALSE)</f>
        <v>0</v>
      </c>
      <c r="AA22" s="31">
        <f>VLOOKUP(A22,'IncomeStatement 15-8-19'!$A$10:$CD$222,27,FALSE)</f>
        <v>0</v>
      </c>
      <c r="AB22" s="31">
        <f>VLOOKUP(A22,'IncomeStatement 15-8-19'!$A$10:$CD$222,28,FALSE)</f>
        <v>0</v>
      </c>
      <c r="AC22" s="31">
        <f>VLOOKUP(A22,'IncomeStatement 15-8-19'!$A$10:$CD$222,29,FALSE)</f>
        <v>0</v>
      </c>
      <c r="AD22" s="31">
        <f>VLOOKUP(A22,'IncomeStatement 15-8-19'!$A$10:$CD$222,30,FALSE)</f>
        <v>0</v>
      </c>
      <c r="AE22" s="31">
        <f>VLOOKUP(A22,'IncomeStatement 15-8-19'!$A$10:$CD$222,31,FALSE)</f>
        <v>0</v>
      </c>
      <c r="AF22" s="31">
        <f>VLOOKUP(A22,'IncomeStatement 15-8-19'!$A$10:$CD$222,32,FALSE)</f>
        <v>0</v>
      </c>
      <c r="AG22" s="31">
        <f>VLOOKUP(A22,'IncomeStatement 15-8-19'!$A$10:$CD$222,33,FALSE)</f>
        <v>0</v>
      </c>
      <c r="AH22" s="31">
        <f>VLOOKUP(A22,'IncomeStatement 15-8-19'!$A$10:$CD$222,34,FALSE)</f>
        <v>0</v>
      </c>
      <c r="AI22" s="31">
        <f>VLOOKUP(A22,'IncomeStatement 15-8-19'!$A$10:$CD$222,35,FALSE)</f>
        <v>0</v>
      </c>
      <c r="AJ22" s="31">
        <f>VLOOKUP(A22,'IncomeStatement 15-8-19'!$A$10:$CD$222,36,FALSE)</f>
        <v>0</v>
      </c>
      <c r="AK22" s="31">
        <f>VLOOKUP(A22,'IncomeStatement 15-8-19'!$A$10:$CD$222,37,FALSE)</f>
        <v>0</v>
      </c>
      <c r="AL22" s="31">
        <f>VLOOKUP(A22,'IncomeStatement 15-8-19'!$A$10:$CD$222,38,FALSE)</f>
        <v>0</v>
      </c>
      <c r="AM22" s="31">
        <f>VLOOKUP(A22,'IncomeStatement 15-8-19'!$A$10:$CD$222,39,FALSE)</f>
        <v>0</v>
      </c>
      <c r="AN22" s="31">
        <f>VLOOKUP(A22,'IncomeStatement 15-8-19'!$A$10:$CD$222,40,FALSE)</f>
        <v>0</v>
      </c>
      <c r="AO22" s="31">
        <f>VLOOKUP(A22,'IncomeStatement 15-8-19'!$A$10:$CD$222,41,FALSE)</f>
        <v>0</v>
      </c>
      <c r="AP22" s="31">
        <f>VLOOKUP(A22,'IncomeStatement 15-8-19'!$A$10:$CD$222,42,FALSE)</f>
        <v>0</v>
      </c>
      <c r="AQ22" s="31">
        <f>VLOOKUP(A22,'IncomeStatement 15-8-19'!$A$10:$CD$222,43,FALSE)</f>
        <v>0</v>
      </c>
      <c r="AR22" s="31">
        <f>VLOOKUP(A22,'IncomeStatement 15-8-19'!$A$10:$CD$222,44,FALSE)</f>
        <v>0</v>
      </c>
      <c r="AS22" s="31">
        <f>VLOOKUP(A22,'IncomeStatement 15-8-19'!$A$10:$CD$222,45,FALSE)</f>
        <v>0</v>
      </c>
      <c r="AT22" s="31">
        <f>VLOOKUP(A22,'IncomeStatement 15-8-19'!$A$10:$CD$222,46,FALSE)</f>
        <v>0</v>
      </c>
      <c r="AU22" s="31">
        <f>VLOOKUP(A22,'IncomeStatement 15-8-19'!$A$10:$CD$222,47,FALSE)</f>
        <v>0</v>
      </c>
      <c r="AV22" s="31">
        <f>VLOOKUP(A22,'IncomeStatement 15-8-19'!$A$10:$CD$222,48,FALSE)</f>
        <v>0</v>
      </c>
      <c r="AW22" s="31">
        <f>VLOOKUP(A22,'IncomeStatement 15-8-19'!$A$10:$CD$222,49,FALSE)</f>
        <v>0</v>
      </c>
      <c r="AX22" s="31">
        <f>VLOOKUP(A22,'IncomeStatement 15-8-19'!$A$10:$CD$222,50,FALSE)</f>
        <v>0</v>
      </c>
      <c r="AY22" s="31">
        <f>VLOOKUP(A22,'IncomeStatement 15-8-19'!$A$10:$CD$222,51,FALSE)</f>
        <v>0</v>
      </c>
      <c r="AZ22" s="31">
        <f>VLOOKUP(A22,'IncomeStatement 15-8-19'!$A$10:$CD$222,52,FALSE)</f>
        <v>0</v>
      </c>
      <c r="BA22" s="31">
        <f>VLOOKUP(A22,'IncomeStatement 15-8-19'!$A$10:$CD$222,53,FALSE)</f>
        <v>0</v>
      </c>
      <c r="BB22" s="31">
        <f>VLOOKUP(A22,'IncomeStatement 15-8-19'!$A$10:$CD$222,54,FALSE)</f>
        <v>0</v>
      </c>
      <c r="BC22" s="31">
        <f>VLOOKUP(A22,'IncomeStatement 15-8-19'!$A$10:$CD$222,55,FALSE)</f>
        <v>0</v>
      </c>
      <c r="BD22" s="31">
        <f>VLOOKUP(A22,'IncomeStatement 15-8-19'!$A$10:$CD$222,56,FALSE)</f>
        <v>0</v>
      </c>
      <c r="BE22" s="31">
        <f>VLOOKUP(A22,'IncomeStatement 15-8-19'!$A$10:$CD$222,57,FALSE)</f>
        <v>0</v>
      </c>
      <c r="BF22" s="31">
        <f>VLOOKUP(A22,'IncomeStatement 15-8-19'!$A$10:$CD$222,58,FALSE)</f>
        <v>0</v>
      </c>
      <c r="BG22" s="31"/>
      <c r="BH22" s="31">
        <f>VLOOKUP(A22,'IncomeStatement 15-8-19'!$A$10:$CD$222,60,FALSE)</f>
        <v>0</v>
      </c>
      <c r="BI22" s="31">
        <f>VLOOKUP(A22,'IncomeStatement 15-8-19'!$A$10:$CD$222,61,FALSE)</f>
        <v>0</v>
      </c>
      <c r="BJ22" s="31">
        <f>VLOOKUP(A22,'IncomeStatement 15-8-19'!$A$10:$CD$222,62,FALSE)</f>
        <v>0</v>
      </c>
      <c r="BK22" s="31">
        <f>VLOOKUP(A22,'IncomeStatement 15-8-19'!$A$10:$CD$222,63,FALSE)</f>
        <v>0</v>
      </c>
      <c r="BL22" s="31">
        <f>VLOOKUP(A22,'IncomeStatement 15-8-19'!$A$10:$CD$222,64,FALSE)</f>
        <v>0</v>
      </c>
      <c r="BM22" s="31">
        <f>VLOOKUP(A22,'IncomeStatement 15-8-19'!$A$10:$CD$222,65,FALSE)</f>
        <v>0</v>
      </c>
      <c r="BN22" s="31">
        <f>VLOOKUP(A22,'IncomeStatement 15-8-19'!$A$10:$CD$222,66,FALSE)</f>
        <v>0</v>
      </c>
      <c r="BO22" s="31">
        <f>VLOOKUP(A22,'IncomeStatement 15-8-19'!$A$10:$CD$222,67,FALSE)</f>
        <v>0</v>
      </c>
      <c r="BP22" s="31">
        <f>VLOOKUP(A22,'IncomeStatement 15-8-19'!$A$10:$CD$222,68,FALSE)</f>
        <v>0</v>
      </c>
      <c r="BQ22" s="3">
        <f>VLOOKUP(A22,'IncomeStatement 15-8-19'!$A$10:$CD$222,69,FALSE)</f>
        <v>0</v>
      </c>
      <c r="BR22" s="3">
        <f>VLOOKUP(A22,'IncomeStatement 15-8-19'!$A$10:$CD$222,70,FALSE)</f>
        <v>0</v>
      </c>
      <c r="BS22" s="3">
        <f>VLOOKUP(A22,'IncomeStatement 15-8-19'!$A$10:$CD$222,71,FALSE)</f>
        <v>0</v>
      </c>
      <c r="BT22" s="3">
        <f>VLOOKUP(A22,'IncomeStatement 15-8-19'!$A$10:$CD$222,72,FALSE)</f>
        <v>0</v>
      </c>
      <c r="BU22" s="3">
        <f>VLOOKUP(A22,'IncomeStatement 15-8-19'!$A$10:$CD$222,73,FALSE)</f>
        <v>0</v>
      </c>
      <c r="BV22" s="3">
        <f>VLOOKUP(A22,'IncomeStatement 15-8-19'!$A$10:$CD$222,74,FALSE)</f>
        <v>0</v>
      </c>
      <c r="BW22" s="3">
        <f>VLOOKUP(A22,'IncomeStatement 15-8-19'!$A$10:$CD$222,75,FALSE)</f>
        <v>0</v>
      </c>
      <c r="BX22" s="3">
        <f>VLOOKUP(A22,'IncomeStatement 15-8-19'!$A$10:$CD$222,76,FALSE)</f>
        <v>0</v>
      </c>
      <c r="BY22" s="3">
        <f>VLOOKUP(A22,'IncomeStatement 15-8-19'!$A$10:$CD$222,77,FALSE)</f>
        <v>0</v>
      </c>
      <c r="BZ22" s="3">
        <f>VLOOKUP(A22,'IncomeStatement 15-8-19'!$A$10:$CD$222,78,FALSE)</f>
        <v>0</v>
      </c>
      <c r="CA22" s="3">
        <f>VLOOKUP(A22,'IncomeStatement 15-8-19'!$A$10:$CD$222,79,FALSE)</f>
        <v>0</v>
      </c>
      <c r="CB22" s="3">
        <f>VLOOKUP(A22,'IncomeStatement 15-8-19'!$A$10:$CD$222,80,FALSE)</f>
        <v>0</v>
      </c>
      <c r="CC22" s="3">
        <f>VLOOKUP(A22,'IncomeStatement 15-8-19'!$A$10:$CD$222,81,FALSE)</f>
        <v>0</v>
      </c>
      <c r="CD22" s="3">
        <f t="shared" si="0"/>
        <v>0</v>
      </c>
      <c r="CF22" s="19">
        <f>CD22-('IncomeStatement 15-8-19'!CD22-'IncomeStatement 15-8-19'!CF22-'IncomeStatement 15-8-19'!CG22)</f>
        <v>0</v>
      </c>
      <c r="CH22" s="132">
        <f t="shared" si="1"/>
        <v>0</v>
      </c>
      <c r="CJ22" s="148">
        <f>HLOOKUP(A22,CJE!$I$5:$TV$2054,2050, FALSE)</f>
        <v>0</v>
      </c>
      <c r="CL22" s="148">
        <f>SUM(B22:BM22)+CJ22</f>
        <v>0</v>
      </c>
      <c r="CP22" s="21" t="s">
        <v>1131</v>
      </c>
      <c r="CQ22" s="180">
        <f>-CL28</f>
        <v>0</v>
      </c>
      <c r="CR22" s="85"/>
      <c r="CS22" s="22"/>
    </row>
    <row r="23" spans="1:97" x14ac:dyDescent="0.2">
      <c r="A23" s="13" t="str">
        <f>'IncomeStatement 15-8-19'!A23</f>
        <v>930-101-01 - Cost of services : Direct Costs</v>
      </c>
      <c r="B23" s="31">
        <f>VLOOKUP(A23,'IncomeStatement 15-8-19'!$A$10:$CD$222,2,FALSE)</f>
        <v>0</v>
      </c>
      <c r="C23" s="31">
        <f>VLOOKUP(A23,'IncomeStatement 15-8-19'!$A$10:$CD$222,3,FALSE)</f>
        <v>0</v>
      </c>
      <c r="D23" s="31">
        <f>VLOOKUP(A23,'IncomeStatement 15-8-19'!$A$10:$CD$222,4,FALSE)</f>
        <v>0</v>
      </c>
      <c r="E23" s="31">
        <f>VLOOKUP(A23,'IncomeStatement 15-8-19'!$A$10:$CD$222,5,FALSE)</f>
        <v>0</v>
      </c>
      <c r="F23" s="31">
        <f>VLOOKUP(A23,'IncomeStatement 15-8-19'!$A$10:$CD$222,6,FALSE)</f>
        <v>0</v>
      </c>
      <c r="G23" s="31">
        <f>VLOOKUP(A23,'IncomeStatement 15-8-19'!$A$10:$CD$222,7,FALSE)</f>
        <v>0</v>
      </c>
      <c r="H23" s="31">
        <f>VLOOKUP(A23,'IncomeStatement 15-8-19'!$A$10:$CD$222,8,FALSE)</f>
        <v>0</v>
      </c>
      <c r="I23" s="31"/>
      <c r="J23" s="31">
        <f>VLOOKUP(A23,'IncomeStatement 15-8-19'!$A$10:$CD$222,10,FALSE)</f>
        <v>0</v>
      </c>
      <c r="K23" s="31">
        <f>VLOOKUP(A23,'IncomeStatement 15-8-19'!$A$10:$CD$222,11,FALSE)</f>
        <v>0</v>
      </c>
      <c r="L23" s="31">
        <f>VLOOKUP(A23,'IncomeStatement 15-8-19'!$A$10:$CD$222,12,FALSE)</f>
        <v>0</v>
      </c>
      <c r="M23" s="31">
        <f>VLOOKUP(A23,'IncomeStatement 15-8-19'!$A$10:$CD$222,13,FALSE)</f>
        <v>0</v>
      </c>
      <c r="N23" s="31">
        <f>VLOOKUP(A23,'IncomeStatement 15-8-19'!$A$10:$CD$222,14,FALSE)</f>
        <v>0</v>
      </c>
      <c r="O23" s="31">
        <f>VLOOKUP(A23,'IncomeStatement 15-8-19'!$A$10:$CD$222,15,FALSE)</f>
        <v>0</v>
      </c>
      <c r="P23" s="31">
        <f>VLOOKUP(A23,'IncomeStatement 15-8-19'!$A$10:$CD$222,16,FALSE)</f>
        <v>0</v>
      </c>
      <c r="Q23" s="31">
        <f>VLOOKUP(A23,'IncomeStatement 15-8-19'!$A$10:$CD$222,17,FALSE)</f>
        <v>0</v>
      </c>
      <c r="R23" s="31">
        <f>VLOOKUP(A23,'IncomeStatement 15-8-19'!$A$10:$CD$222,18,FALSE)</f>
        <v>0</v>
      </c>
      <c r="S23" s="31">
        <f>VLOOKUP(A23,'IncomeStatement 15-8-19'!$A$10:$CD$222,19,FALSE)</f>
        <v>0</v>
      </c>
      <c r="T23" s="31">
        <f>VLOOKUP(A23,'IncomeStatement 15-8-19'!$A$10:$CD$222,20,FALSE)</f>
        <v>0</v>
      </c>
      <c r="U23" s="31">
        <f>VLOOKUP(A23,'IncomeStatement 15-8-19'!$A$10:$CD$222,21,FALSE)</f>
        <v>0</v>
      </c>
      <c r="V23" s="31">
        <f>VLOOKUP(A23,'IncomeStatement 15-8-19'!$A$10:$CD$222,22,FALSE)</f>
        <v>0</v>
      </c>
      <c r="W23" s="31">
        <f>VLOOKUP(A23,'IncomeStatement 15-8-19'!$A$10:$CD$222,23,FALSE)</f>
        <v>0</v>
      </c>
      <c r="X23" s="31">
        <f>VLOOKUP(A23,'IncomeStatement 15-8-19'!$A$10:$CD$222,24,FALSE)</f>
        <v>0</v>
      </c>
      <c r="Y23" s="31">
        <f>VLOOKUP(A23,'IncomeStatement 15-8-19'!$A$10:$CD$222,25,FALSE)</f>
        <v>0</v>
      </c>
      <c r="Z23" s="31">
        <f>VLOOKUP(A23,'IncomeStatement 15-8-19'!$A$10:$CD$222,26,FALSE)</f>
        <v>0</v>
      </c>
      <c r="AA23" s="31">
        <f>VLOOKUP(A23,'IncomeStatement 15-8-19'!$A$10:$CD$222,27,FALSE)</f>
        <v>0</v>
      </c>
      <c r="AB23" s="31">
        <f>VLOOKUP(A23,'IncomeStatement 15-8-19'!$A$10:$CD$222,28,FALSE)</f>
        <v>0</v>
      </c>
      <c r="AC23" s="31">
        <f>VLOOKUP(A23,'IncomeStatement 15-8-19'!$A$10:$CD$222,29,FALSE)</f>
        <v>0</v>
      </c>
      <c r="AD23" s="31">
        <f>VLOOKUP(A23,'IncomeStatement 15-8-19'!$A$10:$CD$222,30,FALSE)</f>
        <v>0</v>
      </c>
      <c r="AE23" s="31">
        <f>VLOOKUP(A23,'IncomeStatement 15-8-19'!$A$10:$CD$222,31,FALSE)</f>
        <v>0</v>
      </c>
      <c r="AF23" s="31">
        <f>VLOOKUP(A23,'IncomeStatement 15-8-19'!$A$10:$CD$222,32,FALSE)</f>
        <v>0</v>
      </c>
      <c r="AG23" s="31">
        <f>VLOOKUP(A23,'IncomeStatement 15-8-19'!$A$10:$CD$222,33,FALSE)</f>
        <v>0</v>
      </c>
      <c r="AH23" s="31">
        <f>VLOOKUP(A23,'IncomeStatement 15-8-19'!$A$10:$CD$222,34,FALSE)</f>
        <v>0</v>
      </c>
      <c r="AI23" s="31">
        <f>VLOOKUP(A23,'IncomeStatement 15-8-19'!$A$10:$CD$222,35,FALSE)</f>
        <v>0</v>
      </c>
      <c r="AJ23" s="31">
        <f>VLOOKUP(A23,'IncomeStatement 15-8-19'!$A$10:$CD$222,36,FALSE)</f>
        <v>0</v>
      </c>
      <c r="AK23" s="31">
        <f>VLOOKUP(A23,'IncomeStatement 15-8-19'!$A$10:$CD$222,37,FALSE)</f>
        <v>0</v>
      </c>
      <c r="AL23" s="31">
        <f>VLOOKUP(A23,'IncomeStatement 15-8-19'!$A$10:$CD$222,38,FALSE)</f>
        <v>0</v>
      </c>
      <c r="AM23" s="31">
        <f>VLOOKUP(A23,'IncomeStatement 15-8-19'!$A$10:$CD$222,39,FALSE)</f>
        <v>0</v>
      </c>
      <c r="AN23" s="31">
        <f>VLOOKUP(A23,'IncomeStatement 15-8-19'!$A$10:$CD$222,40,FALSE)</f>
        <v>0</v>
      </c>
      <c r="AO23" s="31">
        <f>VLOOKUP(A23,'IncomeStatement 15-8-19'!$A$10:$CD$222,41,FALSE)</f>
        <v>0</v>
      </c>
      <c r="AP23" s="31">
        <f>VLOOKUP(A23,'IncomeStatement 15-8-19'!$A$10:$CD$222,42,FALSE)</f>
        <v>0</v>
      </c>
      <c r="AQ23" s="31">
        <f>VLOOKUP(A23,'IncomeStatement 15-8-19'!$A$10:$CD$222,43,FALSE)</f>
        <v>0</v>
      </c>
      <c r="AR23" s="31">
        <f>VLOOKUP(A23,'IncomeStatement 15-8-19'!$A$10:$CD$222,44,FALSE)</f>
        <v>0</v>
      </c>
      <c r="AS23" s="31">
        <f>VLOOKUP(A23,'IncomeStatement 15-8-19'!$A$10:$CD$222,45,FALSE)</f>
        <v>0</v>
      </c>
      <c r="AT23" s="31">
        <f>VLOOKUP(A23,'IncomeStatement 15-8-19'!$A$10:$CD$222,46,FALSE)</f>
        <v>0</v>
      </c>
      <c r="AU23" s="31">
        <f>VLOOKUP(A23,'IncomeStatement 15-8-19'!$A$10:$CD$222,47,FALSE)</f>
        <v>0</v>
      </c>
      <c r="AV23" s="31">
        <f>VLOOKUP(A23,'IncomeStatement 15-8-19'!$A$10:$CD$222,48,FALSE)</f>
        <v>0</v>
      </c>
      <c r="AW23" s="31">
        <f>VLOOKUP(A23,'IncomeStatement 15-8-19'!$A$10:$CD$222,49,FALSE)</f>
        <v>0</v>
      </c>
      <c r="AX23" s="31">
        <f>VLOOKUP(A23,'IncomeStatement 15-8-19'!$A$10:$CD$222,50,FALSE)</f>
        <v>0</v>
      </c>
      <c r="AY23" s="31">
        <f>VLOOKUP(A23,'IncomeStatement 15-8-19'!$A$10:$CD$222,51,FALSE)</f>
        <v>0</v>
      </c>
      <c r="AZ23" s="31">
        <f>VLOOKUP(A23,'IncomeStatement 15-8-19'!$A$10:$CD$222,52,FALSE)</f>
        <v>0</v>
      </c>
      <c r="BA23" s="31">
        <f>VLOOKUP(A23,'IncomeStatement 15-8-19'!$A$10:$CD$222,53,FALSE)</f>
        <v>0</v>
      </c>
      <c r="BB23" s="31">
        <f>VLOOKUP(A23,'IncomeStatement 15-8-19'!$A$10:$CD$222,54,FALSE)</f>
        <v>0</v>
      </c>
      <c r="BC23" s="31">
        <f>VLOOKUP(A23,'IncomeStatement 15-8-19'!$A$10:$CD$222,55,FALSE)</f>
        <v>0</v>
      </c>
      <c r="BD23" s="31">
        <f>VLOOKUP(A23,'IncomeStatement 15-8-19'!$A$10:$CD$222,56,FALSE)</f>
        <v>0</v>
      </c>
      <c r="BE23" s="31">
        <f>VLOOKUP(A23,'IncomeStatement 15-8-19'!$A$10:$CD$222,57,FALSE)</f>
        <v>0</v>
      </c>
      <c r="BF23" s="31">
        <f>VLOOKUP(A23,'IncomeStatement 15-8-19'!$A$10:$CD$222,58,FALSE)</f>
        <v>0</v>
      </c>
      <c r="BG23" s="31"/>
      <c r="BH23" s="31">
        <f>VLOOKUP(A23,'IncomeStatement 15-8-19'!$A$10:$CD$222,60,FALSE)</f>
        <v>0</v>
      </c>
      <c r="BI23" s="31">
        <f>VLOOKUP(A23,'IncomeStatement 15-8-19'!$A$10:$CD$222,61,FALSE)</f>
        <v>0</v>
      </c>
      <c r="BJ23" s="31">
        <f>VLOOKUP(A23,'IncomeStatement 15-8-19'!$A$10:$CD$222,62,FALSE)</f>
        <v>0</v>
      </c>
      <c r="BK23" s="31">
        <f>VLOOKUP(A23,'IncomeStatement 15-8-19'!$A$10:$CD$222,63,FALSE)</f>
        <v>0</v>
      </c>
      <c r="BL23" s="31">
        <f>VLOOKUP(A23,'IncomeStatement 15-8-19'!$A$10:$CD$222,64,FALSE)</f>
        <v>0</v>
      </c>
      <c r="BM23" s="31">
        <f>VLOOKUP(A23,'IncomeStatement 15-8-19'!$A$10:$CD$222,65,FALSE)</f>
        <v>0</v>
      </c>
      <c r="BN23" s="31">
        <f>VLOOKUP(A23,'IncomeStatement 15-8-19'!$A$10:$CD$222,66,FALSE)</f>
        <v>0</v>
      </c>
      <c r="BO23" s="31">
        <f>VLOOKUP(A23,'IncomeStatement 15-8-19'!$A$10:$CD$222,67,FALSE)</f>
        <v>0</v>
      </c>
      <c r="BP23" s="31">
        <f>VLOOKUP(A23,'IncomeStatement 15-8-19'!$A$10:$CD$222,68,FALSE)</f>
        <v>0</v>
      </c>
      <c r="BQ23" s="3">
        <f>VLOOKUP(A23,'IncomeStatement 15-8-19'!$A$10:$CD$222,69,FALSE)</f>
        <v>0</v>
      </c>
      <c r="BR23" s="3">
        <f>VLOOKUP(A23,'IncomeStatement 15-8-19'!$A$10:$CD$222,70,FALSE)</f>
        <v>0</v>
      </c>
      <c r="BS23" s="3">
        <f>VLOOKUP(A23,'IncomeStatement 15-8-19'!$A$10:$CD$222,71,FALSE)</f>
        <v>0</v>
      </c>
      <c r="BT23" s="3">
        <f>VLOOKUP(A23,'IncomeStatement 15-8-19'!$A$10:$CD$222,72,FALSE)</f>
        <v>0</v>
      </c>
      <c r="BU23" s="3">
        <f>VLOOKUP(A23,'IncomeStatement 15-8-19'!$A$10:$CD$222,73,FALSE)</f>
        <v>0</v>
      </c>
      <c r="BV23" s="3">
        <f>VLOOKUP(A23,'IncomeStatement 15-8-19'!$A$10:$CD$222,74,FALSE)</f>
        <v>0</v>
      </c>
      <c r="BW23" s="3">
        <f>VLOOKUP(A23,'IncomeStatement 15-8-19'!$A$10:$CD$222,75,FALSE)</f>
        <v>0</v>
      </c>
      <c r="BX23" s="3">
        <f>VLOOKUP(A23,'IncomeStatement 15-8-19'!$A$10:$CD$222,76,FALSE)</f>
        <v>0</v>
      </c>
      <c r="BY23" s="3">
        <f>VLOOKUP(A23,'IncomeStatement 15-8-19'!$A$10:$CD$222,77,FALSE)</f>
        <v>0</v>
      </c>
      <c r="BZ23" s="3">
        <f>VLOOKUP(A23,'IncomeStatement 15-8-19'!$A$10:$CD$222,78,FALSE)</f>
        <v>0</v>
      </c>
      <c r="CA23" s="3">
        <f>VLOOKUP(A23,'IncomeStatement 15-8-19'!$A$10:$CD$222,79,FALSE)</f>
        <v>0</v>
      </c>
      <c r="CB23" s="3">
        <f>VLOOKUP(A23,'IncomeStatement 15-8-19'!$A$10:$CD$222,80,FALSE)</f>
        <v>0</v>
      </c>
      <c r="CC23" s="3">
        <f>VLOOKUP(A23,'IncomeStatement 15-8-19'!$A$10:$CD$222,81,FALSE)</f>
        <v>0</v>
      </c>
      <c r="CD23" s="3">
        <f t="shared" si="0"/>
        <v>0</v>
      </c>
      <c r="CF23" s="19">
        <f>CD23-('IncomeStatement 15-8-19'!CD23-'IncomeStatement 15-8-19'!CF23-'IncomeStatement 15-8-19'!CG23)</f>
        <v>0</v>
      </c>
      <c r="CH23" s="132">
        <f t="shared" si="1"/>
        <v>0</v>
      </c>
      <c r="CJ23" s="148">
        <f>HLOOKUP(A23,CJE!$I$5:$TV$2054,2050, FALSE)</f>
        <v>0</v>
      </c>
      <c r="CL23" s="148">
        <f t="shared" ref="CL23:CL86" si="3">SUM(B23:BM23)+CJ23</f>
        <v>0</v>
      </c>
      <c r="CP23" s="21"/>
      <c r="CQ23" s="176">
        <f>SUM(CQ21:CQ22)</f>
        <v>0</v>
      </c>
      <c r="CR23" s="85"/>
      <c r="CS23" s="22"/>
    </row>
    <row r="24" spans="1:97" x14ac:dyDescent="0.2">
      <c r="A24" s="13" t="str">
        <f>'IncomeStatement 15-8-19'!A24</f>
        <v>930-101-02 - Cost of services : People Cost</v>
      </c>
      <c r="B24" s="31">
        <f>VLOOKUP(A24,'IncomeStatement 15-8-19'!$A$10:$CD$222,2,FALSE)</f>
        <v>0</v>
      </c>
      <c r="C24" s="31">
        <f>VLOOKUP(A24,'IncomeStatement 15-8-19'!$A$10:$CD$222,3,FALSE)</f>
        <v>0</v>
      </c>
      <c r="D24" s="31">
        <f>VLOOKUP(A24,'IncomeStatement 15-8-19'!$A$10:$CD$222,4,FALSE)</f>
        <v>0</v>
      </c>
      <c r="E24" s="31">
        <f>VLOOKUP(A24,'IncomeStatement 15-8-19'!$A$10:$CD$222,5,FALSE)</f>
        <v>0</v>
      </c>
      <c r="F24" s="31">
        <f>VLOOKUP(A24,'IncomeStatement 15-8-19'!$A$10:$CD$222,6,FALSE)</f>
        <v>0</v>
      </c>
      <c r="G24" s="31">
        <f>VLOOKUP(A24,'IncomeStatement 15-8-19'!$A$10:$CD$222,7,FALSE)</f>
        <v>0</v>
      </c>
      <c r="H24" s="31">
        <f>VLOOKUP(A24,'IncomeStatement 15-8-19'!$A$10:$CD$222,8,FALSE)</f>
        <v>0</v>
      </c>
      <c r="I24" s="31"/>
      <c r="J24" s="31">
        <f>VLOOKUP(A24,'IncomeStatement 15-8-19'!$A$10:$CD$222,10,FALSE)</f>
        <v>0</v>
      </c>
      <c r="K24" s="31">
        <f>VLOOKUP(A24,'IncomeStatement 15-8-19'!$A$10:$CD$222,11,FALSE)</f>
        <v>0</v>
      </c>
      <c r="L24" s="31">
        <f>VLOOKUP(A24,'IncomeStatement 15-8-19'!$A$10:$CD$222,12,FALSE)</f>
        <v>0</v>
      </c>
      <c r="M24" s="31">
        <f>VLOOKUP(A24,'IncomeStatement 15-8-19'!$A$10:$CD$222,13,FALSE)</f>
        <v>0</v>
      </c>
      <c r="N24" s="31">
        <f>VLOOKUP(A24,'IncomeStatement 15-8-19'!$A$10:$CD$222,14,FALSE)</f>
        <v>0</v>
      </c>
      <c r="O24" s="31">
        <f>VLOOKUP(A24,'IncomeStatement 15-8-19'!$A$10:$CD$222,15,FALSE)</f>
        <v>0</v>
      </c>
      <c r="P24" s="31">
        <f>VLOOKUP(A24,'IncomeStatement 15-8-19'!$A$10:$CD$222,16,FALSE)</f>
        <v>0</v>
      </c>
      <c r="Q24" s="31">
        <f>VLOOKUP(A24,'IncomeStatement 15-8-19'!$A$10:$CD$222,17,FALSE)</f>
        <v>0</v>
      </c>
      <c r="R24" s="31">
        <f>VLOOKUP(A24,'IncomeStatement 15-8-19'!$A$10:$CD$222,18,FALSE)</f>
        <v>0</v>
      </c>
      <c r="S24" s="31">
        <f>VLOOKUP(A24,'IncomeStatement 15-8-19'!$A$10:$CD$222,19,FALSE)</f>
        <v>0</v>
      </c>
      <c r="T24" s="31">
        <f>VLOOKUP(A24,'IncomeStatement 15-8-19'!$A$10:$CD$222,20,FALSE)</f>
        <v>0</v>
      </c>
      <c r="U24" s="31">
        <f>VLOOKUP(A24,'IncomeStatement 15-8-19'!$A$10:$CD$222,21,FALSE)</f>
        <v>0</v>
      </c>
      <c r="V24" s="31">
        <f>VLOOKUP(A24,'IncomeStatement 15-8-19'!$A$10:$CD$222,22,FALSE)</f>
        <v>0</v>
      </c>
      <c r="W24" s="31">
        <f>VLOOKUP(A24,'IncomeStatement 15-8-19'!$A$10:$CD$222,23,FALSE)</f>
        <v>0</v>
      </c>
      <c r="X24" s="31">
        <f>VLOOKUP(A24,'IncomeStatement 15-8-19'!$A$10:$CD$222,24,FALSE)</f>
        <v>0</v>
      </c>
      <c r="Y24" s="31">
        <f>VLOOKUP(A24,'IncomeStatement 15-8-19'!$A$10:$CD$222,25,FALSE)</f>
        <v>0</v>
      </c>
      <c r="Z24" s="31">
        <f>VLOOKUP(A24,'IncomeStatement 15-8-19'!$A$10:$CD$222,26,FALSE)</f>
        <v>0</v>
      </c>
      <c r="AA24" s="31">
        <f>VLOOKUP(A24,'IncomeStatement 15-8-19'!$A$10:$CD$222,27,FALSE)</f>
        <v>0</v>
      </c>
      <c r="AB24" s="31">
        <f>VLOOKUP(A24,'IncomeStatement 15-8-19'!$A$10:$CD$222,28,FALSE)</f>
        <v>0</v>
      </c>
      <c r="AC24" s="31">
        <f>VLOOKUP(A24,'IncomeStatement 15-8-19'!$A$10:$CD$222,29,FALSE)</f>
        <v>0</v>
      </c>
      <c r="AD24" s="31">
        <f>VLOOKUP(A24,'IncomeStatement 15-8-19'!$A$10:$CD$222,30,FALSE)</f>
        <v>0</v>
      </c>
      <c r="AE24" s="31">
        <f>VLOOKUP(A24,'IncomeStatement 15-8-19'!$A$10:$CD$222,31,FALSE)</f>
        <v>0</v>
      </c>
      <c r="AF24" s="31">
        <f>VLOOKUP(A24,'IncomeStatement 15-8-19'!$A$10:$CD$222,32,FALSE)</f>
        <v>0</v>
      </c>
      <c r="AG24" s="31">
        <f>VLOOKUP(A24,'IncomeStatement 15-8-19'!$A$10:$CD$222,33,FALSE)</f>
        <v>0</v>
      </c>
      <c r="AH24" s="31">
        <f>VLOOKUP(A24,'IncomeStatement 15-8-19'!$A$10:$CD$222,34,FALSE)</f>
        <v>0</v>
      </c>
      <c r="AI24" s="31">
        <f>VLOOKUP(A24,'IncomeStatement 15-8-19'!$A$10:$CD$222,35,FALSE)</f>
        <v>0</v>
      </c>
      <c r="AJ24" s="31">
        <f>VLOOKUP(A24,'IncomeStatement 15-8-19'!$A$10:$CD$222,36,FALSE)</f>
        <v>0</v>
      </c>
      <c r="AK24" s="31">
        <f>VLOOKUP(A24,'IncomeStatement 15-8-19'!$A$10:$CD$222,37,FALSE)</f>
        <v>0</v>
      </c>
      <c r="AL24" s="31">
        <f>VLOOKUP(A24,'IncomeStatement 15-8-19'!$A$10:$CD$222,38,FALSE)</f>
        <v>0</v>
      </c>
      <c r="AM24" s="31">
        <f>VLOOKUP(A24,'IncomeStatement 15-8-19'!$A$10:$CD$222,39,FALSE)</f>
        <v>0</v>
      </c>
      <c r="AN24" s="31">
        <f>VLOOKUP(A24,'IncomeStatement 15-8-19'!$A$10:$CD$222,40,FALSE)</f>
        <v>0</v>
      </c>
      <c r="AO24" s="31">
        <f>VLOOKUP(A24,'IncomeStatement 15-8-19'!$A$10:$CD$222,41,FALSE)</f>
        <v>0</v>
      </c>
      <c r="AP24" s="31">
        <f>VLOOKUP(A24,'IncomeStatement 15-8-19'!$A$10:$CD$222,42,FALSE)</f>
        <v>0</v>
      </c>
      <c r="AQ24" s="31">
        <f>VLOOKUP(A24,'IncomeStatement 15-8-19'!$A$10:$CD$222,43,FALSE)</f>
        <v>0</v>
      </c>
      <c r="AR24" s="31">
        <f>VLOOKUP(A24,'IncomeStatement 15-8-19'!$A$10:$CD$222,44,FALSE)</f>
        <v>0</v>
      </c>
      <c r="AS24" s="31">
        <f>VLOOKUP(A24,'IncomeStatement 15-8-19'!$A$10:$CD$222,45,FALSE)</f>
        <v>0</v>
      </c>
      <c r="AT24" s="31">
        <f>VLOOKUP(A24,'IncomeStatement 15-8-19'!$A$10:$CD$222,46,FALSE)</f>
        <v>0</v>
      </c>
      <c r="AU24" s="31">
        <f>VLOOKUP(A24,'IncomeStatement 15-8-19'!$A$10:$CD$222,47,FALSE)</f>
        <v>0</v>
      </c>
      <c r="AV24" s="31">
        <f>VLOOKUP(A24,'IncomeStatement 15-8-19'!$A$10:$CD$222,48,FALSE)</f>
        <v>0</v>
      </c>
      <c r="AW24" s="31">
        <f>VLOOKUP(A24,'IncomeStatement 15-8-19'!$A$10:$CD$222,49,FALSE)</f>
        <v>0</v>
      </c>
      <c r="AX24" s="31">
        <f>VLOOKUP(A24,'IncomeStatement 15-8-19'!$A$10:$CD$222,50,FALSE)</f>
        <v>0</v>
      </c>
      <c r="AY24" s="31">
        <f>VLOOKUP(A24,'IncomeStatement 15-8-19'!$A$10:$CD$222,51,FALSE)</f>
        <v>0</v>
      </c>
      <c r="AZ24" s="31">
        <f>VLOOKUP(A24,'IncomeStatement 15-8-19'!$A$10:$CD$222,52,FALSE)</f>
        <v>0</v>
      </c>
      <c r="BA24" s="31">
        <f>VLOOKUP(A24,'IncomeStatement 15-8-19'!$A$10:$CD$222,53,FALSE)</f>
        <v>0</v>
      </c>
      <c r="BB24" s="31">
        <f>VLOOKUP(A24,'IncomeStatement 15-8-19'!$A$10:$CD$222,54,FALSE)</f>
        <v>0</v>
      </c>
      <c r="BC24" s="31">
        <f>VLOOKUP(A24,'IncomeStatement 15-8-19'!$A$10:$CD$222,55,FALSE)</f>
        <v>0</v>
      </c>
      <c r="BD24" s="31">
        <f>VLOOKUP(A24,'IncomeStatement 15-8-19'!$A$10:$CD$222,56,FALSE)</f>
        <v>0</v>
      </c>
      <c r="BE24" s="31">
        <f>VLOOKUP(A24,'IncomeStatement 15-8-19'!$A$10:$CD$222,57,FALSE)</f>
        <v>0</v>
      </c>
      <c r="BF24" s="31">
        <f>VLOOKUP(A24,'IncomeStatement 15-8-19'!$A$10:$CD$222,58,FALSE)</f>
        <v>0</v>
      </c>
      <c r="BG24" s="31"/>
      <c r="BH24" s="31">
        <f>VLOOKUP(A24,'IncomeStatement 15-8-19'!$A$10:$CD$222,60,FALSE)</f>
        <v>0</v>
      </c>
      <c r="BI24" s="31">
        <f>VLOOKUP(A24,'IncomeStatement 15-8-19'!$A$10:$CD$222,61,FALSE)</f>
        <v>0</v>
      </c>
      <c r="BJ24" s="31">
        <f>VLOOKUP(A24,'IncomeStatement 15-8-19'!$A$10:$CD$222,62,FALSE)</f>
        <v>0</v>
      </c>
      <c r="BK24" s="31">
        <f>VLOOKUP(A24,'IncomeStatement 15-8-19'!$A$10:$CD$222,63,FALSE)</f>
        <v>0</v>
      </c>
      <c r="BL24" s="31">
        <f>VLOOKUP(A24,'IncomeStatement 15-8-19'!$A$10:$CD$222,64,FALSE)</f>
        <v>0</v>
      </c>
      <c r="BM24" s="31">
        <f>VLOOKUP(A24,'IncomeStatement 15-8-19'!$A$10:$CD$222,65,FALSE)</f>
        <v>0</v>
      </c>
      <c r="BN24" s="31">
        <f>VLOOKUP(A24,'IncomeStatement 15-8-19'!$A$10:$CD$222,66,FALSE)</f>
        <v>0</v>
      </c>
      <c r="BO24" s="31">
        <f>VLOOKUP(A24,'IncomeStatement 15-8-19'!$A$10:$CD$222,67,FALSE)</f>
        <v>0</v>
      </c>
      <c r="BP24" s="31">
        <f>VLOOKUP(A24,'IncomeStatement 15-8-19'!$A$10:$CD$222,68,FALSE)</f>
        <v>0</v>
      </c>
      <c r="BQ24" s="3">
        <f>VLOOKUP(A24,'IncomeStatement 15-8-19'!$A$10:$CD$222,69,FALSE)</f>
        <v>0</v>
      </c>
      <c r="BR24" s="3">
        <f>VLOOKUP(A24,'IncomeStatement 15-8-19'!$A$10:$CD$222,70,FALSE)</f>
        <v>0</v>
      </c>
      <c r="BS24" s="3">
        <f>VLOOKUP(A24,'IncomeStatement 15-8-19'!$A$10:$CD$222,71,FALSE)</f>
        <v>0</v>
      </c>
      <c r="BT24" s="3">
        <f>VLOOKUP(A24,'IncomeStatement 15-8-19'!$A$10:$CD$222,72,FALSE)</f>
        <v>0</v>
      </c>
      <c r="BU24" s="3">
        <f>VLOOKUP(A24,'IncomeStatement 15-8-19'!$A$10:$CD$222,73,FALSE)</f>
        <v>0</v>
      </c>
      <c r="BV24" s="3">
        <f>VLOOKUP(A24,'IncomeStatement 15-8-19'!$A$10:$CD$222,74,FALSE)</f>
        <v>0</v>
      </c>
      <c r="BW24" s="3">
        <f>VLOOKUP(A24,'IncomeStatement 15-8-19'!$A$10:$CD$222,75,FALSE)</f>
        <v>0</v>
      </c>
      <c r="BX24" s="3">
        <f>VLOOKUP(A24,'IncomeStatement 15-8-19'!$A$10:$CD$222,76,FALSE)</f>
        <v>0</v>
      </c>
      <c r="BY24" s="3">
        <f>VLOOKUP(A24,'IncomeStatement 15-8-19'!$A$10:$CD$222,77,FALSE)</f>
        <v>0</v>
      </c>
      <c r="BZ24" s="3">
        <f>VLOOKUP(A24,'IncomeStatement 15-8-19'!$A$10:$CD$222,78,FALSE)</f>
        <v>0</v>
      </c>
      <c r="CA24" s="3">
        <f>VLOOKUP(A24,'IncomeStatement 15-8-19'!$A$10:$CD$222,79,FALSE)</f>
        <v>0</v>
      </c>
      <c r="CB24" s="3">
        <f>VLOOKUP(A24,'IncomeStatement 15-8-19'!$A$10:$CD$222,80,FALSE)</f>
        <v>0</v>
      </c>
      <c r="CC24" s="3">
        <f>VLOOKUP(A24,'IncomeStatement 15-8-19'!$A$10:$CD$222,81,FALSE)</f>
        <v>0</v>
      </c>
      <c r="CD24" s="3">
        <f t="shared" si="0"/>
        <v>0</v>
      </c>
      <c r="CF24" s="19">
        <f>CD24-('IncomeStatement 15-8-19'!CD24-'IncomeStatement 15-8-19'!CF24-'IncomeStatement 15-8-19'!CG24)</f>
        <v>0</v>
      </c>
      <c r="CH24" s="132">
        <f t="shared" si="1"/>
        <v>0</v>
      </c>
      <c r="CJ24" s="148">
        <f>HLOOKUP(A24,CJE!$I$5:$TV$2054,2050, FALSE)</f>
        <v>0</v>
      </c>
      <c r="CL24" s="148">
        <f t="shared" si="3"/>
        <v>0</v>
      </c>
      <c r="CP24" s="21"/>
      <c r="CQ24" s="85"/>
      <c r="CR24" s="85"/>
      <c r="CS24" s="22"/>
    </row>
    <row r="25" spans="1:97" x14ac:dyDescent="0.2">
      <c r="A25" s="13" t="str">
        <f>'IncomeStatement 15-8-19'!A25</f>
        <v>930-101-03 - Cost of services : Real Estate Costs</v>
      </c>
      <c r="B25" s="118">
        <f>VLOOKUP(A25,'IncomeStatement 15-8-19'!$A$10:$CD$222,2,FALSE)</f>
        <v>0</v>
      </c>
      <c r="C25" s="118">
        <f>VLOOKUP(A25,'IncomeStatement 15-8-19'!$A$10:$CD$222,3,FALSE)</f>
        <v>0</v>
      </c>
      <c r="D25" s="118">
        <f>VLOOKUP(A25,'IncomeStatement 15-8-19'!$A$10:$CD$222,4,FALSE)</f>
        <v>0</v>
      </c>
      <c r="E25" s="118">
        <f>VLOOKUP(A25,'IncomeStatement 15-8-19'!$A$10:$CD$222,5,FALSE)</f>
        <v>0</v>
      </c>
      <c r="F25" s="118">
        <f>VLOOKUP(A25,'IncomeStatement 15-8-19'!$A$10:$CD$222,6,FALSE)</f>
        <v>0</v>
      </c>
      <c r="G25" s="118">
        <f>VLOOKUP(A25,'IncomeStatement 15-8-19'!$A$10:$CD$222,7,FALSE)</f>
        <v>0</v>
      </c>
      <c r="H25" s="118">
        <f>VLOOKUP(A25,'IncomeStatement 15-8-19'!$A$10:$CD$222,8,FALSE)</f>
        <v>0</v>
      </c>
      <c r="I25" s="118"/>
      <c r="J25" s="118">
        <f>VLOOKUP(A25,'IncomeStatement 15-8-19'!$A$10:$CD$222,10,FALSE)</f>
        <v>0</v>
      </c>
      <c r="K25" s="118">
        <f>VLOOKUP(A25,'IncomeStatement 15-8-19'!$A$10:$CD$222,11,FALSE)</f>
        <v>0</v>
      </c>
      <c r="L25" s="118">
        <f>VLOOKUP(A25,'IncomeStatement 15-8-19'!$A$10:$CD$222,12,FALSE)</f>
        <v>0</v>
      </c>
      <c r="M25" s="118">
        <f>VLOOKUP(A25,'IncomeStatement 15-8-19'!$A$10:$CD$222,13,FALSE)</f>
        <v>0</v>
      </c>
      <c r="N25" s="118">
        <f>VLOOKUP(A25,'IncomeStatement 15-8-19'!$A$10:$CD$222,14,FALSE)</f>
        <v>0</v>
      </c>
      <c r="O25" s="118">
        <f>VLOOKUP(A25,'IncomeStatement 15-8-19'!$A$10:$CD$222,15,FALSE)</f>
        <v>0</v>
      </c>
      <c r="P25" s="118">
        <f>VLOOKUP(A25,'IncomeStatement 15-8-19'!$A$10:$CD$222,16,FALSE)</f>
        <v>0</v>
      </c>
      <c r="Q25" s="118">
        <f>VLOOKUP(A25,'IncomeStatement 15-8-19'!$A$10:$CD$222,17,FALSE)</f>
        <v>0</v>
      </c>
      <c r="R25" s="118">
        <f>VLOOKUP(A25,'IncomeStatement 15-8-19'!$A$10:$CD$222,18,FALSE)</f>
        <v>0</v>
      </c>
      <c r="S25" s="118">
        <f>VLOOKUP(A25,'IncomeStatement 15-8-19'!$A$10:$CD$222,19,FALSE)</f>
        <v>0</v>
      </c>
      <c r="T25" s="118">
        <f>VLOOKUP(A25,'IncomeStatement 15-8-19'!$A$10:$CD$222,20,FALSE)</f>
        <v>0</v>
      </c>
      <c r="U25" s="118">
        <f>VLOOKUP(A25,'IncomeStatement 15-8-19'!$A$10:$CD$222,21,FALSE)</f>
        <v>0</v>
      </c>
      <c r="V25" s="118">
        <f>VLOOKUP(A25,'IncomeStatement 15-8-19'!$A$10:$CD$222,22,FALSE)</f>
        <v>0</v>
      </c>
      <c r="W25" s="118">
        <f>VLOOKUP(A25,'IncomeStatement 15-8-19'!$A$10:$CD$222,23,FALSE)</f>
        <v>0</v>
      </c>
      <c r="X25" s="118">
        <f>VLOOKUP(A25,'IncomeStatement 15-8-19'!$A$10:$CD$222,24,FALSE)</f>
        <v>0</v>
      </c>
      <c r="Y25" s="118">
        <f>VLOOKUP(A25,'IncomeStatement 15-8-19'!$A$10:$CD$222,25,FALSE)</f>
        <v>0</v>
      </c>
      <c r="Z25" s="118">
        <f>VLOOKUP(A25,'IncomeStatement 15-8-19'!$A$10:$CD$222,26,FALSE)</f>
        <v>0</v>
      </c>
      <c r="AA25" s="118">
        <f>VLOOKUP(A25,'IncomeStatement 15-8-19'!$A$10:$CD$222,27,FALSE)</f>
        <v>0</v>
      </c>
      <c r="AB25" s="118">
        <f>VLOOKUP(A25,'IncomeStatement 15-8-19'!$A$10:$CD$222,28,FALSE)</f>
        <v>0</v>
      </c>
      <c r="AC25" s="118">
        <f>VLOOKUP(A25,'IncomeStatement 15-8-19'!$A$10:$CD$222,29,FALSE)</f>
        <v>0</v>
      </c>
      <c r="AD25" s="118">
        <f>VLOOKUP(A25,'IncomeStatement 15-8-19'!$A$10:$CD$222,30,FALSE)</f>
        <v>0</v>
      </c>
      <c r="AE25" s="118">
        <f>VLOOKUP(A25,'IncomeStatement 15-8-19'!$A$10:$CD$222,31,FALSE)</f>
        <v>0</v>
      </c>
      <c r="AF25" s="118">
        <f>VLOOKUP(A25,'IncomeStatement 15-8-19'!$A$10:$CD$222,32,FALSE)</f>
        <v>0</v>
      </c>
      <c r="AG25" s="118">
        <f>VLOOKUP(A25,'IncomeStatement 15-8-19'!$A$10:$CD$222,33,FALSE)</f>
        <v>0</v>
      </c>
      <c r="AH25" s="118">
        <f>VLOOKUP(A25,'IncomeStatement 15-8-19'!$A$10:$CD$222,34,FALSE)</f>
        <v>0</v>
      </c>
      <c r="AI25" s="118">
        <f>VLOOKUP(A25,'IncomeStatement 15-8-19'!$A$10:$CD$222,35,FALSE)</f>
        <v>0</v>
      </c>
      <c r="AJ25" s="118">
        <f>VLOOKUP(A25,'IncomeStatement 15-8-19'!$A$10:$CD$222,36,FALSE)</f>
        <v>0</v>
      </c>
      <c r="AK25" s="118">
        <f>VLOOKUP(A25,'IncomeStatement 15-8-19'!$A$10:$CD$222,37,FALSE)</f>
        <v>0</v>
      </c>
      <c r="AL25" s="118">
        <f>VLOOKUP(A25,'IncomeStatement 15-8-19'!$A$10:$CD$222,38,FALSE)</f>
        <v>0</v>
      </c>
      <c r="AM25" s="118">
        <f>VLOOKUP(A25,'IncomeStatement 15-8-19'!$A$10:$CD$222,39,FALSE)</f>
        <v>0</v>
      </c>
      <c r="AN25" s="118">
        <f>VLOOKUP(A25,'IncomeStatement 15-8-19'!$A$10:$CD$222,40,FALSE)</f>
        <v>0</v>
      </c>
      <c r="AO25" s="118">
        <f>VLOOKUP(A25,'IncomeStatement 15-8-19'!$A$10:$CD$222,41,FALSE)</f>
        <v>0</v>
      </c>
      <c r="AP25" s="118">
        <f>VLOOKUP(A25,'IncomeStatement 15-8-19'!$A$10:$CD$222,42,FALSE)</f>
        <v>0</v>
      </c>
      <c r="AQ25" s="118">
        <f>VLOOKUP(A25,'IncomeStatement 15-8-19'!$A$10:$CD$222,43,FALSE)</f>
        <v>0</v>
      </c>
      <c r="AR25" s="118">
        <f>VLOOKUP(A25,'IncomeStatement 15-8-19'!$A$10:$CD$222,44,FALSE)</f>
        <v>0</v>
      </c>
      <c r="AS25" s="118">
        <f>VLOOKUP(A25,'IncomeStatement 15-8-19'!$A$10:$CD$222,45,FALSE)</f>
        <v>0</v>
      </c>
      <c r="AT25" s="118">
        <f>VLOOKUP(A25,'IncomeStatement 15-8-19'!$A$10:$CD$222,46,FALSE)</f>
        <v>0</v>
      </c>
      <c r="AU25" s="118">
        <f>VLOOKUP(A25,'IncomeStatement 15-8-19'!$A$10:$CD$222,47,FALSE)</f>
        <v>0</v>
      </c>
      <c r="AV25" s="118">
        <f>VLOOKUP(A25,'IncomeStatement 15-8-19'!$A$10:$CD$222,48,FALSE)</f>
        <v>0</v>
      </c>
      <c r="AW25" s="118">
        <f>VLOOKUP(A25,'IncomeStatement 15-8-19'!$A$10:$CD$222,49,FALSE)</f>
        <v>0</v>
      </c>
      <c r="AX25" s="118">
        <f>VLOOKUP(A25,'IncomeStatement 15-8-19'!$A$10:$CD$222,50,FALSE)</f>
        <v>0</v>
      </c>
      <c r="AY25" s="118">
        <f>VLOOKUP(A25,'IncomeStatement 15-8-19'!$A$10:$CD$222,51,FALSE)</f>
        <v>0</v>
      </c>
      <c r="AZ25" s="118">
        <f>VLOOKUP(A25,'IncomeStatement 15-8-19'!$A$10:$CD$222,52,FALSE)</f>
        <v>0</v>
      </c>
      <c r="BA25" s="118">
        <f>VLOOKUP(A25,'IncomeStatement 15-8-19'!$A$10:$CD$222,53,FALSE)</f>
        <v>0</v>
      </c>
      <c r="BB25" s="118">
        <f>VLOOKUP(A25,'IncomeStatement 15-8-19'!$A$10:$CD$222,54,FALSE)</f>
        <v>0</v>
      </c>
      <c r="BC25" s="118">
        <f>VLOOKUP(A25,'IncomeStatement 15-8-19'!$A$10:$CD$222,55,FALSE)</f>
        <v>0</v>
      </c>
      <c r="BD25" s="118">
        <f>VLOOKUP(A25,'IncomeStatement 15-8-19'!$A$10:$CD$222,56,FALSE)</f>
        <v>0</v>
      </c>
      <c r="BE25" s="118">
        <f>VLOOKUP(A25,'IncomeStatement 15-8-19'!$A$10:$CD$222,57,FALSE)</f>
        <v>0</v>
      </c>
      <c r="BF25" s="118">
        <f>VLOOKUP(A25,'IncomeStatement 15-8-19'!$A$10:$CD$222,58,FALSE)</f>
        <v>0</v>
      </c>
      <c r="BG25" s="118"/>
      <c r="BH25" s="118">
        <f>VLOOKUP(A25,'IncomeStatement 15-8-19'!$A$10:$CD$222,60,FALSE)</f>
        <v>0</v>
      </c>
      <c r="BI25" s="118">
        <f>VLOOKUP(A25,'IncomeStatement 15-8-19'!$A$10:$CD$222,61,FALSE)</f>
        <v>0</v>
      </c>
      <c r="BJ25" s="118">
        <f>VLOOKUP(A25,'IncomeStatement 15-8-19'!$A$10:$CD$222,62,FALSE)</f>
        <v>0</v>
      </c>
      <c r="BK25" s="118">
        <f>VLOOKUP(A25,'IncomeStatement 15-8-19'!$A$10:$CD$222,63,FALSE)</f>
        <v>0</v>
      </c>
      <c r="BL25" s="118">
        <f>VLOOKUP(A25,'IncomeStatement 15-8-19'!$A$10:$CD$222,64,FALSE)</f>
        <v>0</v>
      </c>
      <c r="BM25" s="118">
        <f>VLOOKUP(A25,'IncomeStatement 15-8-19'!$A$10:$CD$222,65,FALSE)</f>
        <v>0</v>
      </c>
      <c r="BN25" s="118">
        <f>VLOOKUP(A25,'IncomeStatement 15-8-19'!$A$10:$CD$222,66,FALSE)</f>
        <v>0</v>
      </c>
      <c r="BO25" s="118">
        <f>VLOOKUP(A25,'IncomeStatement 15-8-19'!$A$10:$CD$222,67,FALSE)</f>
        <v>0</v>
      </c>
      <c r="BP25" s="118">
        <f>VLOOKUP(A25,'IncomeStatement 15-8-19'!$A$10:$CD$222,68,FALSE)</f>
        <v>0</v>
      </c>
      <c r="BQ25" s="23">
        <f>VLOOKUP(A25,'IncomeStatement 15-8-19'!$A$10:$CD$222,69,FALSE)</f>
        <v>0</v>
      </c>
      <c r="BR25" s="23">
        <f>VLOOKUP(A25,'IncomeStatement 15-8-19'!$A$10:$CD$222,70,FALSE)</f>
        <v>0</v>
      </c>
      <c r="BS25" s="23">
        <f>VLOOKUP(A25,'IncomeStatement 15-8-19'!$A$10:$CD$222,71,FALSE)</f>
        <v>0</v>
      </c>
      <c r="BT25" s="23">
        <f>VLOOKUP(A25,'IncomeStatement 15-8-19'!$A$10:$CD$222,72,FALSE)</f>
        <v>0</v>
      </c>
      <c r="BU25" s="23">
        <f>VLOOKUP(A25,'IncomeStatement 15-8-19'!$A$10:$CD$222,73,FALSE)</f>
        <v>0</v>
      </c>
      <c r="BV25" s="23">
        <f>VLOOKUP(A25,'IncomeStatement 15-8-19'!$A$10:$CD$222,74,FALSE)</f>
        <v>0</v>
      </c>
      <c r="BW25" s="23">
        <f>VLOOKUP(A25,'IncomeStatement 15-8-19'!$A$10:$CD$222,75,FALSE)</f>
        <v>0</v>
      </c>
      <c r="BX25" s="23">
        <f>VLOOKUP(A25,'IncomeStatement 15-8-19'!$A$10:$CD$222,76,FALSE)</f>
        <v>0</v>
      </c>
      <c r="BY25" s="23">
        <f>VLOOKUP(A25,'IncomeStatement 15-8-19'!$A$10:$CD$222,77,FALSE)</f>
        <v>0</v>
      </c>
      <c r="BZ25" s="23">
        <f>VLOOKUP(A25,'IncomeStatement 15-8-19'!$A$10:$CD$222,78,FALSE)</f>
        <v>0</v>
      </c>
      <c r="CA25" s="23">
        <f>VLOOKUP(A25,'IncomeStatement 15-8-19'!$A$10:$CD$222,79,FALSE)</f>
        <v>0</v>
      </c>
      <c r="CB25" s="23">
        <f>VLOOKUP(A25,'IncomeStatement 15-8-19'!$A$10:$CD$222,80,FALSE)</f>
        <v>0</v>
      </c>
      <c r="CC25" s="23">
        <f>VLOOKUP(A25,'IncomeStatement 15-8-19'!$A$10:$CD$222,81,FALSE)</f>
        <v>0</v>
      </c>
      <c r="CD25" s="23">
        <f t="shared" si="0"/>
        <v>0</v>
      </c>
      <c r="CF25" s="19">
        <f>CD25-('IncomeStatement 15-8-19'!CD25-'IncomeStatement 15-8-19'!CF25-'IncomeStatement 15-8-19'!CG25)</f>
        <v>0</v>
      </c>
      <c r="CH25" s="132">
        <f t="shared" si="1"/>
        <v>0</v>
      </c>
      <c r="CJ25" s="148">
        <f>HLOOKUP(A25,CJE!$I$5:$TV$2054,2050, FALSE)</f>
        <v>0</v>
      </c>
      <c r="CL25" s="148">
        <f t="shared" si="3"/>
        <v>0</v>
      </c>
      <c r="CP25" s="173" t="s">
        <v>1132</v>
      </c>
      <c r="CQ25" s="85"/>
      <c r="CR25" s="85"/>
      <c r="CS25" s="22"/>
    </row>
    <row r="26" spans="1:97" x14ac:dyDescent="0.2">
      <c r="A26" s="13" t="str">
        <f>'IncomeStatement 15-8-19'!A26</f>
        <v>Total - 930-101 - Cost of Services</v>
      </c>
      <c r="B26" s="31">
        <f>VLOOKUP(A26,'IncomeStatement 15-8-19'!$A$10:$CD$222,2,FALSE)</f>
        <v>0</v>
      </c>
      <c r="C26" s="31">
        <f>VLOOKUP(A26,'IncomeStatement 15-8-19'!$A$10:$CD$222,3,FALSE)</f>
        <v>0</v>
      </c>
      <c r="D26" s="31">
        <f>VLOOKUP(A26,'IncomeStatement 15-8-19'!$A$10:$CD$222,4,FALSE)</f>
        <v>0</v>
      </c>
      <c r="E26" s="31">
        <f>VLOOKUP(A26,'IncomeStatement 15-8-19'!$A$10:$CD$222,5,FALSE)</f>
        <v>0</v>
      </c>
      <c r="F26" s="31">
        <f>VLOOKUP(A26,'IncomeStatement 15-8-19'!$A$10:$CD$222,6,FALSE)</f>
        <v>0</v>
      </c>
      <c r="G26" s="31">
        <f>VLOOKUP(A26,'IncomeStatement 15-8-19'!$A$10:$CD$222,7,FALSE)</f>
        <v>0</v>
      </c>
      <c r="H26" s="31">
        <f>VLOOKUP(A26,'IncomeStatement 15-8-19'!$A$10:$CD$222,8,FALSE)</f>
        <v>0</v>
      </c>
      <c r="I26" s="31"/>
      <c r="J26" s="31">
        <f>VLOOKUP(A26,'IncomeStatement 15-8-19'!$A$10:$CD$222,10,FALSE)</f>
        <v>0</v>
      </c>
      <c r="K26" s="31">
        <f>VLOOKUP(A26,'IncomeStatement 15-8-19'!$A$10:$CD$222,11,FALSE)</f>
        <v>0</v>
      </c>
      <c r="L26" s="31">
        <f>VLOOKUP(A26,'IncomeStatement 15-8-19'!$A$10:$CD$222,12,FALSE)</f>
        <v>0</v>
      </c>
      <c r="M26" s="31">
        <f>VLOOKUP(A26,'IncomeStatement 15-8-19'!$A$10:$CD$222,13,FALSE)</f>
        <v>0</v>
      </c>
      <c r="N26" s="31">
        <f>VLOOKUP(A26,'IncomeStatement 15-8-19'!$A$10:$CD$222,14,FALSE)</f>
        <v>0</v>
      </c>
      <c r="O26" s="31">
        <f>VLOOKUP(A26,'IncomeStatement 15-8-19'!$A$10:$CD$222,15,FALSE)</f>
        <v>0</v>
      </c>
      <c r="P26" s="31">
        <f>VLOOKUP(A26,'IncomeStatement 15-8-19'!$A$10:$CD$222,16,FALSE)</f>
        <v>0</v>
      </c>
      <c r="Q26" s="31">
        <f>VLOOKUP(A26,'IncomeStatement 15-8-19'!$A$10:$CD$222,17,FALSE)</f>
        <v>0</v>
      </c>
      <c r="R26" s="31">
        <f>VLOOKUP(A26,'IncomeStatement 15-8-19'!$A$10:$CD$222,18,FALSE)</f>
        <v>0</v>
      </c>
      <c r="S26" s="31">
        <f>VLOOKUP(A26,'IncomeStatement 15-8-19'!$A$10:$CD$222,19,FALSE)</f>
        <v>0</v>
      </c>
      <c r="T26" s="31">
        <f>VLOOKUP(A26,'IncomeStatement 15-8-19'!$A$10:$CD$222,20,FALSE)</f>
        <v>0</v>
      </c>
      <c r="U26" s="31">
        <f>VLOOKUP(A26,'IncomeStatement 15-8-19'!$A$10:$CD$222,21,FALSE)</f>
        <v>0</v>
      </c>
      <c r="V26" s="31">
        <f>VLOOKUP(A26,'IncomeStatement 15-8-19'!$A$10:$CD$222,22,FALSE)</f>
        <v>0</v>
      </c>
      <c r="W26" s="31">
        <f>VLOOKUP(A26,'IncomeStatement 15-8-19'!$A$10:$CD$222,23,FALSE)</f>
        <v>0</v>
      </c>
      <c r="X26" s="31">
        <f>VLOOKUP(A26,'IncomeStatement 15-8-19'!$A$10:$CD$222,24,FALSE)</f>
        <v>0</v>
      </c>
      <c r="Y26" s="31">
        <f>VLOOKUP(A26,'IncomeStatement 15-8-19'!$A$10:$CD$222,25,FALSE)</f>
        <v>0</v>
      </c>
      <c r="Z26" s="31">
        <f>VLOOKUP(A26,'IncomeStatement 15-8-19'!$A$10:$CD$222,26,FALSE)</f>
        <v>0</v>
      </c>
      <c r="AA26" s="31">
        <f>VLOOKUP(A26,'IncomeStatement 15-8-19'!$A$10:$CD$222,27,FALSE)</f>
        <v>0</v>
      </c>
      <c r="AB26" s="31">
        <f>VLOOKUP(A26,'IncomeStatement 15-8-19'!$A$10:$CD$222,28,FALSE)</f>
        <v>0</v>
      </c>
      <c r="AC26" s="31">
        <f>VLOOKUP(A26,'IncomeStatement 15-8-19'!$A$10:$CD$222,29,FALSE)</f>
        <v>0</v>
      </c>
      <c r="AD26" s="31">
        <f>VLOOKUP(A26,'IncomeStatement 15-8-19'!$A$10:$CD$222,30,FALSE)</f>
        <v>0</v>
      </c>
      <c r="AE26" s="31">
        <f>VLOOKUP(A26,'IncomeStatement 15-8-19'!$A$10:$CD$222,31,FALSE)</f>
        <v>0</v>
      </c>
      <c r="AF26" s="31">
        <f>VLOOKUP(A26,'IncomeStatement 15-8-19'!$A$10:$CD$222,32,FALSE)</f>
        <v>0</v>
      </c>
      <c r="AG26" s="31">
        <f>VLOOKUP(A26,'IncomeStatement 15-8-19'!$A$10:$CD$222,33,FALSE)</f>
        <v>0</v>
      </c>
      <c r="AH26" s="31">
        <f>VLOOKUP(A26,'IncomeStatement 15-8-19'!$A$10:$CD$222,34,FALSE)</f>
        <v>0</v>
      </c>
      <c r="AI26" s="31">
        <f>VLOOKUP(A26,'IncomeStatement 15-8-19'!$A$10:$CD$222,35,FALSE)</f>
        <v>0</v>
      </c>
      <c r="AJ26" s="31">
        <f>VLOOKUP(A26,'IncomeStatement 15-8-19'!$A$10:$CD$222,36,FALSE)</f>
        <v>0</v>
      </c>
      <c r="AK26" s="31">
        <f>VLOOKUP(A26,'IncomeStatement 15-8-19'!$A$10:$CD$222,37,FALSE)</f>
        <v>0</v>
      </c>
      <c r="AL26" s="31">
        <f>VLOOKUP(A26,'IncomeStatement 15-8-19'!$A$10:$CD$222,38,FALSE)</f>
        <v>0</v>
      </c>
      <c r="AM26" s="31">
        <f>VLOOKUP(A26,'IncomeStatement 15-8-19'!$A$10:$CD$222,39,FALSE)</f>
        <v>0</v>
      </c>
      <c r="AN26" s="31">
        <f>VLOOKUP(A26,'IncomeStatement 15-8-19'!$A$10:$CD$222,40,FALSE)</f>
        <v>0</v>
      </c>
      <c r="AO26" s="31">
        <f>VLOOKUP(A26,'IncomeStatement 15-8-19'!$A$10:$CD$222,41,FALSE)</f>
        <v>0</v>
      </c>
      <c r="AP26" s="31">
        <f>VLOOKUP(A26,'IncomeStatement 15-8-19'!$A$10:$CD$222,42,FALSE)</f>
        <v>0</v>
      </c>
      <c r="AQ26" s="31">
        <f>VLOOKUP(A26,'IncomeStatement 15-8-19'!$A$10:$CD$222,43,FALSE)</f>
        <v>0</v>
      </c>
      <c r="AR26" s="31">
        <f>VLOOKUP(A26,'IncomeStatement 15-8-19'!$A$10:$CD$222,44,FALSE)</f>
        <v>0</v>
      </c>
      <c r="AS26" s="31">
        <f>VLOOKUP(A26,'IncomeStatement 15-8-19'!$A$10:$CD$222,45,FALSE)</f>
        <v>0</v>
      </c>
      <c r="AT26" s="31">
        <f>VLOOKUP(A26,'IncomeStatement 15-8-19'!$A$10:$CD$222,46,FALSE)</f>
        <v>0</v>
      </c>
      <c r="AU26" s="31">
        <f>VLOOKUP(A26,'IncomeStatement 15-8-19'!$A$10:$CD$222,47,FALSE)</f>
        <v>0</v>
      </c>
      <c r="AV26" s="31">
        <f>VLOOKUP(A26,'IncomeStatement 15-8-19'!$A$10:$CD$222,48,FALSE)</f>
        <v>0</v>
      </c>
      <c r="AW26" s="31">
        <f>VLOOKUP(A26,'IncomeStatement 15-8-19'!$A$10:$CD$222,49,FALSE)</f>
        <v>0</v>
      </c>
      <c r="AX26" s="31">
        <f>VLOOKUP(A26,'IncomeStatement 15-8-19'!$A$10:$CD$222,50,FALSE)</f>
        <v>0</v>
      </c>
      <c r="AY26" s="31">
        <f>VLOOKUP(A26,'IncomeStatement 15-8-19'!$A$10:$CD$222,51,FALSE)</f>
        <v>0</v>
      </c>
      <c r="AZ26" s="31">
        <f>VLOOKUP(A26,'IncomeStatement 15-8-19'!$A$10:$CD$222,52,FALSE)</f>
        <v>0</v>
      </c>
      <c r="BA26" s="31">
        <f>VLOOKUP(A26,'IncomeStatement 15-8-19'!$A$10:$CD$222,53,FALSE)</f>
        <v>0</v>
      </c>
      <c r="BB26" s="31">
        <f>VLOOKUP(A26,'IncomeStatement 15-8-19'!$A$10:$CD$222,54,FALSE)</f>
        <v>0</v>
      </c>
      <c r="BC26" s="31">
        <f>VLOOKUP(A26,'IncomeStatement 15-8-19'!$A$10:$CD$222,55,FALSE)</f>
        <v>0</v>
      </c>
      <c r="BD26" s="31">
        <f>VLOOKUP(A26,'IncomeStatement 15-8-19'!$A$10:$CD$222,56,FALSE)</f>
        <v>0</v>
      </c>
      <c r="BE26" s="31">
        <f>VLOOKUP(A26,'IncomeStatement 15-8-19'!$A$10:$CD$222,57,FALSE)</f>
        <v>0</v>
      </c>
      <c r="BF26" s="31">
        <f>VLOOKUP(A26,'IncomeStatement 15-8-19'!$A$10:$CD$222,58,FALSE)</f>
        <v>0</v>
      </c>
      <c r="BG26" s="31"/>
      <c r="BH26" s="31">
        <f>VLOOKUP(A26,'IncomeStatement 15-8-19'!$A$10:$CD$222,60,FALSE)</f>
        <v>0</v>
      </c>
      <c r="BI26" s="31">
        <f>VLOOKUP(A26,'IncomeStatement 15-8-19'!$A$10:$CD$222,61,FALSE)</f>
        <v>0</v>
      </c>
      <c r="BJ26" s="31">
        <f>VLOOKUP(A26,'IncomeStatement 15-8-19'!$A$10:$CD$222,62,FALSE)</f>
        <v>0</v>
      </c>
      <c r="BK26" s="31">
        <f>VLOOKUP(A26,'IncomeStatement 15-8-19'!$A$10:$CD$222,63,FALSE)</f>
        <v>0</v>
      </c>
      <c r="BL26" s="31">
        <f>VLOOKUP(A26,'IncomeStatement 15-8-19'!$A$10:$CD$222,64,FALSE)</f>
        <v>0</v>
      </c>
      <c r="BM26" s="31">
        <f>VLOOKUP(A26,'IncomeStatement 15-8-19'!$A$10:$CD$222,65,FALSE)</f>
        <v>0</v>
      </c>
      <c r="BN26" s="31">
        <f>VLOOKUP(A26,'IncomeStatement 15-8-19'!$A$10:$CD$222,66,FALSE)</f>
        <v>0</v>
      </c>
      <c r="BO26" s="31">
        <f>VLOOKUP(A26,'IncomeStatement 15-8-19'!$A$10:$CD$222,67,FALSE)</f>
        <v>0</v>
      </c>
      <c r="BP26" s="31">
        <f>VLOOKUP(A26,'IncomeStatement 15-8-19'!$A$10:$CD$222,68,FALSE)</f>
        <v>0</v>
      </c>
      <c r="BQ26" s="3">
        <f>VLOOKUP(A26,'IncomeStatement 15-8-19'!$A$10:$CD$222,69,FALSE)</f>
        <v>0</v>
      </c>
      <c r="BR26" s="3">
        <f>VLOOKUP(A26,'IncomeStatement 15-8-19'!$A$10:$CD$222,70,FALSE)</f>
        <v>0</v>
      </c>
      <c r="BS26" s="3">
        <f>VLOOKUP(A26,'IncomeStatement 15-8-19'!$A$10:$CD$222,71,FALSE)</f>
        <v>0</v>
      </c>
      <c r="BT26" s="3">
        <f>VLOOKUP(A26,'IncomeStatement 15-8-19'!$A$10:$CD$222,72,FALSE)</f>
        <v>0</v>
      </c>
      <c r="BU26" s="3">
        <f>VLOOKUP(A26,'IncomeStatement 15-8-19'!$A$10:$CD$222,73,FALSE)</f>
        <v>0</v>
      </c>
      <c r="BV26" s="3">
        <f>VLOOKUP(A26,'IncomeStatement 15-8-19'!$A$10:$CD$222,74,FALSE)</f>
        <v>0</v>
      </c>
      <c r="BW26" s="3">
        <f>VLOOKUP(A26,'IncomeStatement 15-8-19'!$A$10:$CD$222,75,FALSE)</f>
        <v>0</v>
      </c>
      <c r="BX26" s="3">
        <f>VLOOKUP(A26,'IncomeStatement 15-8-19'!$A$10:$CD$222,76,FALSE)</f>
        <v>0</v>
      </c>
      <c r="BY26" s="3">
        <f>VLOOKUP(A26,'IncomeStatement 15-8-19'!$A$10:$CD$222,77,FALSE)</f>
        <v>0</v>
      </c>
      <c r="BZ26" s="3">
        <f>VLOOKUP(A26,'IncomeStatement 15-8-19'!$A$10:$CD$222,78,FALSE)</f>
        <v>0</v>
      </c>
      <c r="CA26" s="3">
        <f>VLOOKUP(A26,'IncomeStatement 15-8-19'!$A$10:$CD$222,79,FALSE)</f>
        <v>0</v>
      </c>
      <c r="CB26" s="3">
        <f>VLOOKUP(A26,'IncomeStatement 15-8-19'!$A$10:$CD$222,80,FALSE)</f>
        <v>0</v>
      </c>
      <c r="CC26" s="3">
        <f>VLOOKUP(A26,'IncomeStatement 15-8-19'!$A$10:$CD$222,81,FALSE)</f>
        <v>0</v>
      </c>
      <c r="CD26" s="3">
        <f t="shared" si="0"/>
        <v>0</v>
      </c>
      <c r="CF26" s="19">
        <f>CD26-('IncomeStatement 15-8-19'!CD26-'IncomeStatement 15-8-19'!CF26-'IncomeStatement 15-8-19'!CG26)</f>
        <v>0</v>
      </c>
      <c r="CH26" s="132">
        <f t="shared" si="1"/>
        <v>0</v>
      </c>
      <c r="CJ26" s="148"/>
      <c r="CL26" s="161">
        <f>SUM(CL22:CL25)</f>
        <v>0</v>
      </c>
      <c r="CP26" s="21" t="s">
        <v>1133</v>
      </c>
      <c r="CQ26" s="176">
        <f>-CL150</f>
        <v>0</v>
      </c>
      <c r="CR26" s="85"/>
      <c r="CS26" s="22"/>
    </row>
    <row r="27" spans="1:97" x14ac:dyDescent="0.2">
      <c r="A27" s="13" t="str">
        <f>'IncomeStatement 15-8-19'!A27</f>
        <v>930-101-00 - COS - SALES - PRODUCTS</v>
      </c>
      <c r="B27" s="31">
        <f>VLOOKUP(A27,'IncomeStatement 15-8-19'!$A$10:$CD$222,2,FALSE)</f>
        <v>0</v>
      </c>
      <c r="C27" s="31">
        <f>VLOOKUP(A27,'IncomeStatement 15-8-19'!$A$10:$CD$222,3,FALSE)</f>
        <v>0</v>
      </c>
      <c r="D27" s="31">
        <f>VLOOKUP(A27,'IncomeStatement 15-8-19'!$A$10:$CD$222,4,FALSE)</f>
        <v>0</v>
      </c>
      <c r="E27" s="31">
        <f>VLOOKUP(A27,'IncomeStatement 15-8-19'!$A$10:$CD$222,5,FALSE)</f>
        <v>0</v>
      </c>
      <c r="F27" s="31">
        <f>VLOOKUP(A27,'IncomeStatement 15-8-19'!$A$10:$CD$222,6,FALSE)</f>
        <v>0</v>
      </c>
      <c r="G27" s="31">
        <f>VLOOKUP(A27,'IncomeStatement 15-8-19'!$A$10:$CD$222,7,FALSE)</f>
        <v>0</v>
      </c>
      <c r="H27" s="31">
        <f>VLOOKUP(A27,'IncomeStatement 15-8-19'!$A$10:$CD$222,8,FALSE)</f>
        <v>0</v>
      </c>
      <c r="I27" s="31"/>
      <c r="J27" s="31">
        <f>VLOOKUP(A27,'IncomeStatement 15-8-19'!$A$10:$CD$222,10,FALSE)</f>
        <v>0</v>
      </c>
      <c r="K27" s="31">
        <f>VLOOKUP(A27,'IncomeStatement 15-8-19'!$A$10:$CD$222,11,FALSE)</f>
        <v>0</v>
      </c>
      <c r="L27" s="31">
        <f>VLOOKUP(A27,'IncomeStatement 15-8-19'!$A$10:$CD$222,12,FALSE)</f>
        <v>0</v>
      </c>
      <c r="M27" s="31">
        <f>VLOOKUP(A27,'IncomeStatement 15-8-19'!$A$10:$CD$222,13,FALSE)</f>
        <v>0</v>
      </c>
      <c r="N27" s="31">
        <f>VLOOKUP(A27,'IncomeStatement 15-8-19'!$A$10:$CD$222,14,FALSE)</f>
        <v>0</v>
      </c>
      <c r="O27" s="31">
        <f>VLOOKUP(A27,'IncomeStatement 15-8-19'!$A$10:$CD$222,15,FALSE)</f>
        <v>0</v>
      </c>
      <c r="P27" s="31">
        <f>VLOOKUP(A27,'IncomeStatement 15-8-19'!$A$10:$CD$222,16,FALSE)</f>
        <v>0</v>
      </c>
      <c r="Q27" s="31">
        <f>VLOOKUP(A27,'IncomeStatement 15-8-19'!$A$10:$CD$222,17,FALSE)</f>
        <v>0</v>
      </c>
      <c r="R27" s="31">
        <f>VLOOKUP(A27,'IncomeStatement 15-8-19'!$A$10:$CD$222,18,FALSE)</f>
        <v>0</v>
      </c>
      <c r="S27" s="31">
        <f>VLOOKUP(A27,'IncomeStatement 15-8-19'!$A$10:$CD$222,19,FALSE)</f>
        <v>0</v>
      </c>
      <c r="T27" s="31">
        <f>VLOOKUP(A27,'IncomeStatement 15-8-19'!$A$10:$CD$222,20,FALSE)</f>
        <v>0</v>
      </c>
      <c r="U27" s="31">
        <f>VLOOKUP(A27,'IncomeStatement 15-8-19'!$A$10:$CD$222,21,FALSE)</f>
        <v>0</v>
      </c>
      <c r="V27" s="31">
        <f>VLOOKUP(A27,'IncomeStatement 15-8-19'!$A$10:$CD$222,22,FALSE)</f>
        <v>0</v>
      </c>
      <c r="W27" s="31">
        <f>VLOOKUP(A27,'IncomeStatement 15-8-19'!$A$10:$CD$222,23,FALSE)</f>
        <v>0</v>
      </c>
      <c r="X27" s="31">
        <f>VLOOKUP(A27,'IncomeStatement 15-8-19'!$A$10:$CD$222,24,FALSE)</f>
        <v>0</v>
      </c>
      <c r="Y27" s="31">
        <f>VLOOKUP(A27,'IncomeStatement 15-8-19'!$A$10:$CD$222,25,FALSE)</f>
        <v>0</v>
      </c>
      <c r="Z27" s="31">
        <f>VLOOKUP(A27,'IncomeStatement 15-8-19'!$A$10:$CD$222,26,FALSE)</f>
        <v>0</v>
      </c>
      <c r="AA27" s="31">
        <f>VLOOKUP(A27,'IncomeStatement 15-8-19'!$A$10:$CD$222,27,FALSE)</f>
        <v>0</v>
      </c>
      <c r="AB27" s="31">
        <f>VLOOKUP(A27,'IncomeStatement 15-8-19'!$A$10:$CD$222,28,FALSE)</f>
        <v>0</v>
      </c>
      <c r="AC27" s="31">
        <f>VLOOKUP(A27,'IncomeStatement 15-8-19'!$A$10:$CD$222,29,FALSE)</f>
        <v>0</v>
      </c>
      <c r="AD27" s="31">
        <f>VLOOKUP(A27,'IncomeStatement 15-8-19'!$A$10:$CD$222,30,FALSE)</f>
        <v>0</v>
      </c>
      <c r="AE27" s="31">
        <f>VLOOKUP(A27,'IncomeStatement 15-8-19'!$A$10:$CD$222,31,FALSE)</f>
        <v>0</v>
      </c>
      <c r="AF27" s="31">
        <f>VLOOKUP(A27,'IncomeStatement 15-8-19'!$A$10:$CD$222,32,FALSE)</f>
        <v>0</v>
      </c>
      <c r="AG27" s="31">
        <f>VLOOKUP(A27,'IncomeStatement 15-8-19'!$A$10:$CD$222,33,FALSE)</f>
        <v>0</v>
      </c>
      <c r="AH27" s="31">
        <f>VLOOKUP(A27,'IncomeStatement 15-8-19'!$A$10:$CD$222,34,FALSE)</f>
        <v>0</v>
      </c>
      <c r="AI27" s="31">
        <f>VLOOKUP(A27,'IncomeStatement 15-8-19'!$A$10:$CD$222,35,FALSE)</f>
        <v>0</v>
      </c>
      <c r="AJ27" s="31">
        <f>VLOOKUP(A27,'IncomeStatement 15-8-19'!$A$10:$CD$222,36,FALSE)</f>
        <v>0</v>
      </c>
      <c r="AK27" s="31">
        <f>VLOOKUP(A27,'IncomeStatement 15-8-19'!$A$10:$CD$222,37,FALSE)</f>
        <v>0</v>
      </c>
      <c r="AL27" s="31">
        <f>VLOOKUP(A27,'IncomeStatement 15-8-19'!$A$10:$CD$222,38,FALSE)</f>
        <v>0</v>
      </c>
      <c r="AM27" s="31">
        <f>VLOOKUP(A27,'IncomeStatement 15-8-19'!$A$10:$CD$222,39,FALSE)</f>
        <v>0</v>
      </c>
      <c r="AN27" s="31">
        <f>VLOOKUP(A27,'IncomeStatement 15-8-19'!$A$10:$CD$222,40,FALSE)</f>
        <v>0</v>
      </c>
      <c r="AO27" s="31">
        <f>VLOOKUP(A27,'IncomeStatement 15-8-19'!$A$10:$CD$222,41,FALSE)</f>
        <v>0</v>
      </c>
      <c r="AP27" s="31">
        <f>VLOOKUP(A27,'IncomeStatement 15-8-19'!$A$10:$CD$222,42,FALSE)</f>
        <v>0</v>
      </c>
      <c r="AQ27" s="31">
        <f>VLOOKUP(A27,'IncomeStatement 15-8-19'!$A$10:$CD$222,43,FALSE)</f>
        <v>0</v>
      </c>
      <c r="AR27" s="31">
        <f>VLOOKUP(A27,'IncomeStatement 15-8-19'!$A$10:$CD$222,44,FALSE)</f>
        <v>0</v>
      </c>
      <c r="AS27" s="31">
        <f>VLOOKUP(A27,'IncomeStatement 15-8-19'!$A$10:$CD$222,45,FALSE)</f>
        <v>0</v>
      </c>
      <c r="AT27" s="31">
        <f>VLOOKUP(A27,'IncomeStatement 15-8-19'!$A$10:$CD$222,46,FALSE)</f>
        <v>0</v>
      </c>
      <c r="AU27" s="31">
        <f>VLOOKUP(A27,'IncomeStatement 15-8-19'!$A$10:$CD$222,47,FALSE)</f>
        <v>0</v>
      </c>
      <c r="AV27" s="31">
        <f>VLOOKUP(A27,'IncomeStatement 15-8-19'!$A$10:$CD$222,48,FALSE)</f>
        <v>0</v>
      </c>
      <c r="AW27" s="31">
        <f>VLOOKUP(A27,'IncomeStatement 15-8-19'!$A$10:$CD$222,49,FALSE)</f>
        <v>0</v>
      </c>
      <c r="AX27" s="31">
        <f>VLOOKUP(A27,'IncomeStatement 15-8-19'!$A$10:$CD$222,50,FALSE)</f>
        <v>0</v>
      </c>
      <c r="AY27" s="31">
        <f>VLOOKUP(A27,'IncomeStatement 15-8-19'!$A$10:$CD$222,51,FALSE)</f>
        <v>0</v>
      </c>
      <c r="AZ27" s="31">
        <f>VLOOKUP(A27,'IncomeStatement 15-8-19'!$A$10:$CD$222,52,FALSE)</f>
        <v>0</v>
      </c>
      <c r="BA27" s="31">
        <f>VLOOKUP(A27,'IncomeStatement 15-8-19'!$A$10:$CD$222,53,FALSE)</f>
        <v>0</v>
      </c>
      <c r="BB27" s="31">
        <f>VLOOKUP(A27,'IncomeStatement 15-8-19'!$A$10:$CD$222,54,FALSE)</f>
        <v>0</v>
      </c>
      <c r="BC27" s="31">
        <f>VLOOKUP(A27,'IncomeStatement 15-8-19'!$A$10:$CD$222,55,FALSE)</f>
        <v>0</v>
      </c>
      <c r="BD27" s="31">
        <f>VLOOKUP(A27,'IncomeStatement 15-8-19'!$A$10:$CD$222,56,FALSE)</f>
        <v>0</v>
      </c>
      <c r="BE27" s="31">
        <f>VLOOKUP(A27,'IncomeStatement 15-8-19'!$A$10:$CD$222,57,FALSE)</f>
        <v>0</v>
      </c>
      <c r="BF27" s="31">
        <f>VLOOKUP(A27,'IncomeStatement 15-8-19'!$A$10:$CD$222,58,FALSE)</f>
        <v>0</v>
      </c>
      <c r="BG27" s="31"/>
      <c r="BH27" s="31">
        <f>VLOOKUP(A27,'IncomeStatement 15-8-19'!$A$10:$CD$222,60,FALSE)</f>
        <v>0</v>
      </c>
      <c r="BI27" s="31">
        <f>VLOOKUP(A27,'IncomeStatement 15-8-19'!$A$10:$CD$222,61,FALSE)</f>
        <v>0</v>
      </c>
      <c r="BJ27" s="31">
        <f>VLOOKUP(A27,'IncomeStatement 15-8-19'!$A$10:$CD$222,62,FALSE)</f>
        <v>0</v>
      </c>
      <c r="BK27" s="31">
        <f>VLOOKUP(A27,'IncomeStatement 15-8-19'!$A$10:$CD$222,63,FALSE)</f>
        <v>0</v>
      </c>
      <c r="BL27" s="31">
        <f>VLOOKUP(A27,'IncomeStatement 15-8-19'!$A$10:$CD$222,64,FALSE)</f>
        <v>0</v>
      </c>
      <c r="BM27" s="31">
        <f>VLOOKUP(A27,'IncomeStatement 15-8-19'!$A$10:$CD$222,65,FALSE)</f>
        <v>0</v>
      </c>
      <c r="BN27" s="31">
        <f>VLOOKUP(A27,'IncomeStatement 15-8-19'!$A$10:$CD$222,66,FALSE)</f>
        <v>0</v>
      </c>
      <c r="BO27" s="31">
        <f>VLOOKUP(A27,'IncomeStatement 15-8-19'!$A$10:$CD$222,67,FALSE)</f>
        <v>0</v>
      </c>
      <c r="BP27" s="31">
        <f>VLOOKUP(A27,'IncomeStatement 15-8-19'!$A$10:$CD$222,68,FALSE)</f>
        <v>0</v>
      </c>
      <c r="BQ27" s="3">
        <f>VLOOKUP(A27,'IncomeStatement 15-8-19'!$A$10:$CD$222,69,FALSE)</f>
        <v>0</v>
      </c>
      <c r="BR27" s="3">
        <f>VLOOKUP(A27,'IncomeStatement 15-8-19'!$A$10:$CD$222,70,FALSE)</f>
        <v>0</v>
      </c>
      <c r="BS27" s="3">
        <f>VLOOKUP(A27,'IncomeStatement 15-8-19'!$A$10:$CD$222,71,FALSE)</f>
        <v>0</v>
      </c>
      <c r="BT27" s="3">
        <f>VLOOKUP(A27,'IncomeStatement 15-8-19'!$A$10:$CD$222,72,FALSE)</f>
        <v>0</v>
      </c>
      <c r="BU27" s="3">
        <f>VLOOKUP(A27,'IncomeStatement 15-8-19'!$A$10:$CD$222,73,FALSE)</f>
        <v>0</v>
      </c>
      <c r="BV27" s="3">
        <f>VLOOKUP(A27,'IncomeStatement 15-8-19'!$A$10:$CD$222,74,FALSE)</f>
        <v>0</v>
      </c>
      <c r="BW27" s="3">
        <f>VLOOKUP(A27,'IncomeStatement 15-8-19'!$A$10:$CD$222,75,FALSE)</f>
        <v>0</v>
      </c>
      <c r="BX27" s="3">
        <f>VLOOKUP(A27,'IncomeStatement 15-8-19'!$A$10:$CD$222,76,FALSE)</f>
        <v>0</v>
      </c>
      <c r="BY27" s="3">
        <f>VLOOKUP(A27,'IncomeStatement 15-8-19'!$A$10:$CD$222,77,FALSE)</f>
        <v>0</v>
      </c>
      <c r="BZ27" s="3">
        <f>VLOOKUP(A27,'IncomeStatement 15-8-19'!$A$10:$CD$222,78,FALSE)</f>
        <v>0</v>
      </c>
      <c r="CA27" s="3">
        <f>VLOOKUP(A27,'IncomeStatement 15-8-19'!$A$10:$CD$222,79,FALSE)</f>
        <v>0</v>
      </c>
      <c r="CB27" s="3">
        <f>VLOOKUP(A27,'IncomeStatement 15-8-19'!$A$10:$CD$222,80,FALSE)</f>
        <v>0</v>
      </c>
      <c r="CC27" s="3">
        <f>VLOOKUP(A27,'IncomeStatement 15-8-19'!$A$10:$CD$222,81,FALSE)</f>
        <v>0</v>
      </c>
      <c r="CD27" s="3">
        <f t="shared" si="0"/>
        <v>0</v>
      </c>
      <c r="CF27" s="19">
        <f>CD27-('IncomeStatement 15-8-19'!CD27-'IncomeStatement 15-8-19'!CF27-'IncomeStatement 15-8-19'!CG27)</f>
        <v>0</v>
      </c>
      <c r="CH27" s="132">
        <f t="shared" si="1"/>
        <v>0</v>
      </c>
      <c r="CJ27" s="148">
        <f>HLOOKUP(A27,CJE!$I$5:$TV$2054,2050, FALSE)</f>
        <v>0</v>
      </c>
      <c r="CL27" s="148">
        <f t="shared" si="3"/>
        <v>0</v>
      </c>
      <c r="CP27" s="21" t="s">
        <v>1095</v>
      </c>
      <c r="CQ27" s="176">
        <f>CL170-F170</f>
        <v>-2388.9198740000002</v>
      </c>
      <c r="CR27" s="184"/>
      <c r="CS27" s="22"/>
    </row>
    <row r="28" spans="1:97" x14ac:dyDescent="0.2">
      <c r="A28" s="13" t="str">
        <f>'IncomeStatement 15-8-19'!A28</f>
        <v>930-102 - Cost of Goods Sold</v>
      </c>
      <c r="B28" s="31">
        <f>VLOOKUP(A28,'IncomeStatement 15-8-19'!$A$10:$CD$222,2,FALSE)</f>
        <v>0</v>
      </c>
      <c r="C28" s="31">
        <f>VLOOKUP(A28,'IncomeStatement 15-8-19'!$A$10:$CD$222,3,FALSE)</f>
        <v>0</v>
      </c>
      <c r="D28" s="31">
        <f>VLOOKUP(A28,'IncomeStatement 15-8-19'!$A$10:$CD$222,4,FALSE)</f>
        <v>0</v>
      </c>
      <c r="E28" s="31">
        <f>VLOOKUP(A28,'IncomeStatement 15-8-19'!$A$10:$CD$222,5,FALSE)</f>
        <v>0</v>
      </c>
      <c r="F28" s="31">
        <f>VLOOKUP(A28,'IncomeStatement 15-8-19'!$A$10:$CD$222,6,FALSE)</f>
        <v>0</v>
      </c>
      <c r="G28" s="31">
        <f>VLOOKUP(A28,'IncomeStatement 15-8-19'!$A$10:$CD$222,7,FALSE)</f>
        <v>0</v>
      </c>
      <c r="H28" s="31">
        <f>VLOOKUP(A28,'IncomeStatement 15-8-19'!$A$10:$CD$222,8,FALSE)</f>
        <v>0</v>
      </c>
      <c r="I28" s="31"/>
      <c r="J28" s="31">
        <f>VLOOKUP(A28,'IncomeStatement 15-8-19'!$A$10:$CD$222,10,FALSE)</f>
        <v>0</v>
      </c>
      <c r="K28" s="31">
        <f>VLOOKUP(A28,'IncomeStatement 15-8-19'!$A$10:$CD$222,11,FALSE)</f>
        <v>0</v>
      </c>
      <c r="L28" s="31">
        <f>VLOOKUP(A28,'IncomeStatement 15-8-19'!$A$10:$CD$222,12,FALSE)</f>
        <v>0</v>
      </c>
      <c r="M28" s="31">
        <f>VLOOKUP(A28,'IncomeStatement 15-8-19'!$A$10:$CD$222,13,FALSE)</f>
        <v>0</v>
      </c>
      <c r="N28" s="31">
        <f>VLOOKUP(A28,'IncomeStatement 15-8-19'!$A$10:$CD$222,14,FALSE)</f>
        <v>0</v>
      </c>
      <c r="O28" s="31">
        <f>VLOOKUP(A28,'IncomeStatement 15-8-19'!$A$10:$CD$222,15,FALSE)</f>
        <v>0</v>
      </c>
      <c r="P28" s="31">
        <f>VLOOKUP(A28,'IncomeStatement 15-8-19'!$A$10:$CD$222,16,FALSE)</f>
        <v>0</v>
      </c>
      <c r="Q28" s="31">
        <f>VLOOKUP(A28,'IncomeStatement 15-8-19'!$A$10:$CD$222,17,FALSE)</f>
        <v>0</v>
      </c>
      <c r="R28" s="31">
        <f>VLOOKUP(A28,'IncomeStatement 15-8-19'!$A$10:$CD$222,18,FALSE)</f>
        <v>0</v>
      </c>
      <c r="S28" s="31">
        <f>VLOOKUP(A28,'IncomeStatement 15-8-19'!$A$10:$CD$222,19,FALSE)</f>
        <v>0</v>
      </c>
      <c r="T28" s="31">
        <f>VLOOKUP(A28,'IncomeStatement 15-8-19'!$A$10:$CD$222,20,FALSE)</f>
        <v>0</v>
      </c>
      <c r="U28" s="31">
        <f>VLOOKUP(A28,'IncomeStatement 15-8-19'!$A$10:$CD$222,21,FALSE)</f>
        <v>0</v>
      </c>
      <c r="V28" s="31">
        <f>VLOOKUP(A28,'IncomeStatement 15-8-19'!$A$10:$CD$222,22,FALSE)</f>
        <v>0</v>
      </c>
      <c r="W28" s="31">
        <f>VLOOKUP(A28,'IncomeStatement 15-8-19'!$A$10:$CD$222,23,FALSE)</f>
        <v>0</v>
      </c>
      <c r="X28" s="31">
        <f>VLOOKUP(A28,'IncomeStatement 15-8-19'!$A$10:$CD$222,24,FALSE)</f>
        <v>0</v>
      </c>
      <c r="Y28" s="31">
        <f>VLOOKUP(A28,'IncomeStatement 15-8-19'!$A$10:$CD$222,25,FALSE)</f>
        <v>0</v>
      </c>
      <c r="Z28" s="31">
        <f>VLOOKUP(A28,'IncomeStatement 15-8-19'!$A$10:$CD$222,26,FALSE)</f>
        <v>0</v>
      </c>
      <c r="AA28" s="31">
        <f>VLOOKUP(A28,'IncomeStatement 15-8-19'!$A$10:$CD$222,27,FALSE)</f>
        <v>0</v>
      </c>
      <c r="AB28" s="31">
        <f>VLOOKUP(A28,'IncomeStatement 15-8-19'!$A$10:$CD$222,28,FALSE)</f>
        <v>0</v>
      </c>
      <c r="AC28" s="31">
        <f>VLOOKUP(A28,'IncomeStatement 15-8-19'!$A$10:$CD$222,29,FALSE)</f>
        <v>0</v>
      </c>
      <c r="AD28" s="31">
        <f>VLOOKUP(A28,'IncomeStatement 15-8-19'!$A$10:$CD$222,30,FALSE)</f>
        <v>0</v>
      </c>
      <c r="AE28" s="31">
        <f>VLOOKUP(A28,'IncomeStatement 15-8-19'!$A$10:$CD$222,31,FALSE)</f>
        <v>0</v>
      </c>
      <c r="AF28" s="31">
        <f>VLOOKUP(A28,'IncomeStatement 15-8-19'!$A$10:$CD$222,32,FALSE)</f>
        <v>0</v>
      </c>
      <c r="AG28" s="31">
        <f>VLOOKUP(A28,'IncomeStatement 15-8-19'!$A$10:$CD$222,33,FALSE)</f>
        <v>0</v>
      </c>
      <c r="AH28" s="31">
        <f>VLOOKUP(A28,'IncomeStatement 15-8-19'!$A$10:$CD$222,34,FALSE)</f>
        <v>0</v>
      </c>
      <c r="AI28" s="31">
        <f>VLOOKUP(A28,'IncomeStatement 15-8-19'!$A$10:$CD$222,35,FALSE)</f>
        <v>0</v>
      </c>
      <c r="AJ28" s="31">
        <f>VLOOKUP(A28,'IncomeStatement 15-8-19'!$A$10:$CD$222,36,FALSE)</f>
        <v>0</v>
      </c>
      <c r="AK28" s="31">
        <f>VLOOKUP(A28,'IncomeStatement 15-8-19'!$A$10:$CD$222,37,FALSE)</f>
        <v>0</v>
      </c>
      <c r="AL28" s="31">
        <f>VLOOKUP(A28,'IncomeStatement 15-8-19'!$A$10:$CD$222,38,FALSE)</f>
        <v>0</v>
      </c>
      <c r="AM28" s="31">
        <f>VLOOKUP(A28,'IncomeStatement 15-8-19'!$A$10:$CD$222,39,FALSE)</f>
        <v>0</v>
      </c>
      <c r="AN28" s="31">
        <f>VLOOKUP(A28,'IncomeStatement 15-8-19'!$A$10:$CD$222,40,FALSE)</f>
        <v>0</v>
      </c>
      <c r="AO28" s="31">
        <f>VLOOKUP(A28,'IncomeStatement 15-8-19'!$A$10:$CD$222,41,FALSE)</f>
        <v>0</v>
      </c>
      <c r="AP28" s="31">
        <f>VLOOKUP(A28,'IncomeStatement 15-8-19'!$A$10:$CD$222,42,FALSE)</f>
        <v>0</v>
      </c>
      <c r="AQ28" s="31">
        <f>VLOOKUP(A28,'IncomeStatement 15-8-19'!$A$10:$CD$222,43,FALSE)</f>
        <v>0</v>
      </c>
      <c r="AR28" s="31">
        <f>VLOOKUP(A28,'IncomeStatement 15-8-19'!$A$10:$CD$222,44,FALSE)</f>
        <v>0</v>
      </c>
      <c r="AS28" s="31">
        <f>VLOOKUP(A28,'IncomeStatement 15-8-19'!$A$10:$CD$222,45,FALSE)</f>
        <v>0</v>
      </c>
      <c r="AT28" s="31">
        <f>VLOOKUP(A28,'IncomeStatement 15-8-19'!$A$10:$CD$222,46,FALSE)</f>
        <v>0</v>
      </c>
      <c r="AU28" s="31">
        <f>VLOOKUP(A28,'IncomeStatement 15-8-19'!$A$10:$CD$222,47,FALSE)</f>
        <v>0</v>
      </c>
      <c r="AV28" s="31">
        <f>VLOOKUP(A28,'IncomeStatement 15-8-19'!$A$10:$CD$222,48,FALSE)</f>
        <v>0</v>
      </c>
      <c r="AW28" s="31">
        <f>VLOOKUP(A28,'IncomeStatement 15-8-19'!$A$10:$CD$222,49,FALSE)</f>
        <v>0</v>
      </c>
      <c r="AX28" s="31">
        <f>VLOOKUP(A28,'IncomeStatement 15-8-19'!$A$10:$CD$222,50,FALSE)</f>
        <v>0</v>
      </c>
      <c r="AY28" s="31">
        <f>VLOOKUP(A28,'IncomeStatement 15-8-19'!$A$10:$CD$222,51,FALSE)</f>
        <v>0</v>
      </c>
      <c r="AZ28" s="31">
        <f>VLOOKUP(A28,'IncomeStatement 15-8-19'!$A$10:$CD$222,52,FALSE)</f>
        <v>0</v>
      </c>
      <c r="BA28" s="31">
        <f>VLOOKUP(A28,'IncomeStatement 15-8-19'!$A$10:$CD$222,53,FALSE)</f>
        <v>0</v>
      </c>
      <c r="BB28" s="31">
        <f>VLOOKUP(A28,'IncomeStatement 15-8-19'!$A$10:$CD$222,54,FALSE)</f>
        <v>0</v>
      </c>
      <c r="BC28" s="31">
        <f>VLOOKUP(A28,'IncomeStatement 15-8-19'!$A$10:$CD$222,55,FALSE)</f>
        <v>0</v>
      </c>
      <c r="BD28" s="31">
        <f>VLOOKUP(A28,'IncomeStatement 15-8-19'!$A$10:$CD$222,56,FALSE)</f>
        <v>0</v>
      </c>
      <c r="BE28" s="31">
        <f>VLOOKUP(A28,'IncomeStatement 15-8-19'!$A$10:$CD$222,57,FALSE)</f>
        <v>0</v>
      </c>
      <c r="BF28" s="31">
        <f>VLOOKUP(A28,'IncomeStatement 15-8-19'!$A$10:$CD$222,58,FALSE)</f>
        <v>0</v>
      </c>
      <c r="BG28" s="31"/>
      <c r="BH28" s="31">
        <f>VLOOKUP(A28,'IncomeStatement 15-8-19'!$A$10:$CD$222,60,FALSE)</f>
        <v>0</v>
      </c>
      <c r="BI28" s="31">
        <f>VLOOKUP(A28,'IncomeStatement 15-8-19'!$A$10:$CD$222,61,FALSE)</f>
        <v>0</v>
      </c>
      <c r="BJ28" s="31">
        <f>VLOOKUP(A28,'IncomeStatement 15-8-19'!$A$10:$CD$222,62,FALSE)</f>
        <v>0</v>
      </c>
      <c r="BK28" s="31">
        <f>VLOOKUP(A28,'IncomeStatement 15-8-19'!$A$10:$CD$222,63,FALSE)</f>
        <v>0</v>
      </c>
      <c r="BL28" s="31">
        <f>VLOOKUP(A28,'IncomeStatement 15-8-19'!$A$10:$CD$222,64,FALSE)</f>
        <v>0</v>
      </c>
      <c r="BM28" s="31">
        <f>VLOOKUP(A28,'IncomeStatement 15-8-19'!$A$10:$CD$222,65,FALSE)</f>
        <v>0</v>
      </c>
      <c r="BN28" s="31">
        <f>VLOOKUP(A28,'IncomeStatement 15-8-19'!$A$10:$CD$222,66,FALSE)</f>
        <v>0</v>
      </c>
      <c r="BO28" s="31">
        <f>VLOOKUP(A28,'IncomeStatement 15-8-19'!$A$10:$CD$222,67,FALSE)</f>
        <v>0</v>
      </c>
      <c r="BP28" s="31">
        <f>VLOOKUP(A28,'IncomeStatement 15-8-19'!$A$10:$CD$222,68,FALSE)</f>
        <v>0</v>
      </c>
      <c r="BQ28" s="3">
        <f>VLOOKUP(A28,'IncomeStatement 15-8-19'!$A$10:$CD$222,69,FALSE)</f>
        <v>0</v>
      </c>
      <c r="BR28" s="3">
        <f>VLOOKUP(A28,'IncomeStatement 15-8-19'!$A$10:$CD$222,70,FALSE)</f>
        <v>0</v>
      </c>
      <c r="BS28" s="3">
        <f>VLOOKUP(A28,'IncomeStatement 15-8-19'!$A$10:$CD$222,71,FALSE)</f>
        <v>0</v>
      </c>
      <c r="BT28" s="3">
        <f>VLOOKUP(A28,'IncomeStatement 15-8-19'!$A$10:$CD$222,72,FALSE)</f>
        <v>0</v>
      </c>
      <c r="BU28" s="3">
        <f>VLOOKUP(A28,'IncomeStatement 15-8-19'!$A$10:$CD$222,73,FALSE)</f>
        <v>0</v>
      </c>
      <c r="BV28" s="3">
        <f>VLOOKUP(A28,'IncomeStatement 15-8-19'!$A$10:$CD$222,74,FALSE)</f>
        <v>0</v>
      </c>
      <c r="BW28" s="3">
        <f>VLOOKUP(A28,'IncomeStatement 15-8-19'!$A$10:$CD$222,75,FALSE)</f>
        <v>0</v>
      </c>
      <c r="BX28" s="3">
        <f>VLOOKUP(A28,'IncomeStatement 15-8-19'!$A$10:$CD$222,76,FALSE)</f>
        <v>0</v>
      </c>
      <c r="BY28" s="3">
        <f>VLOOKUP(A28,'IncomeStatement 15-8-19'!$A$10:$CD$222,77,FALSE)</f>
        <v>0</v>
      </c>
      <c r="BZ28" s="3">
        <f>VLOOKUP(A28,'IncomeStatement 15-8-19'!$A$10:$CD$222,78,FALSE)</f>
        <v>0</v>
      </c>
      <c r="CA28" s="3">
        <f>VLOOKUP(A28,'IncomeStatement 15-8-19'!$A$10:$CD$222,79,FALSE)</f>
        <v>0</v>
      </c>
      <c r="CB28" s="3">
        <f>VLOOKUP(A28,'IncomeStatement 15-8-19'!$A$10:$CD$222,80,FALSE)</f>
        <v>0</v>
      </c>
      <c r="CC28" s="3">
        <f>VLOOKUP(A28,'IncomeStatement 15-8-19'!$A$10:$CD$222,81,FALSE)</f>
        <v>0</v>
      </c>
      <c r="CD28" s="3">
        <f t="shared" si="0"/>
        <v>0</v>
      </c>
      <c r="CF28" s="19">
        <f>CD28-('IncomeStatement 15-8-19'!CD28-'IncomeStatement 15-8-19'!CF28-'IncomeStatement 15-8-19'!CG28)</f>
        <v>0</v>
      </c>
      <c r="CH28" s="132">
        <f t="shared" si="1"/>
        <v>0</v>
      </c>
      <c r="CJ28" s="148">
        <f>HLOOKUP(A28,CJE!$I$5:$TV$2054,2050, FALSE)</f>
        <v>0</v>
      </c>
      <c r="CL28" s="148">
        <f t="shared" si="3"/>
        <v>0</v>
      </c>
      <c r="CP28" s="21" t="s">
        <v>1134</v>
      </c>
      <c r="CQ28" s="176">
        <f>CL169+CL176+CL178</f>
        <v>0</v>
      </c>
      <c r="CR28" s="85"/>
      <c r="CS28" s="22"/>
    </row>
    <row r="29" spans="1:97" x14ac:dyDescent="0.2">
      <c r="A29" s="13" t="str">
        <f>'IncomeStatement 15-8-19'!A29</f>
        <v>930-102-00 - INVENTORY VARIANCE</v>
      </c>
      <c r="B29" s="31">
        <f>VLOOKUP(A29,'IncomeStatement 15-8-19'!$A$10:$CD$222,2,FALSE)</f>
        <v>0</v>
      </c>
      <c r="C29" s="31">
        <f>VLOOKUP(A29,'IncomeStatement 15-8-19'!$A$10:$CD$222,3,FALSE)</f>
        <v>0</v>
      </c>
      <c r="D29" s="31">
        <f>VLOOKUP(A29,'IncomeStatement 15-8-19'!$A$10:$CD$222,4,FALSE)</f>
        <v>0</v>
      </c>
      <c r="E29" s="31">
        <f>VLOOKUP(A29,'IncomeStatement 15-8-19'!$A$10:$CD$222,5,FALSE)</f>
        <v>0</v>
      </c>
      <c r="F29" s="31">
        <f>VLOOKUP(A29,'IncomeStatement 15-8-19'!$A$10:$CD$222,6,FALSE)</f>
        <v>0</v>
      </c>
      <c r="G29" s="31">
        <f>VLOOKUP(A29,'IncomeStatement 15-8-19'!$A$10:$CD$222,7,FALSE)</f>
        <v>0</v>
      </c>
      <c r="H29" s="31">
        <f>VLOOKUP(A29,'IncomeStatement 15-8-19'!$A$10:$CD$222,8,FALSE)</f>
        <v>0</v>
      </c>
      <c r="I29" s="31"/>
      <c r="J29" s="31">
        <f>VLOOKUP(A29,'IncomeStatement 15-8-19'!$A$10:$CD$222,10,FALSE)</f>
        <v>0</v>
      </c>
      <c r="K29" s="31">
        <f>VLOOKUP(A29,'IncomeStatement 15-8-19'!$A$10:$CD$222,11,FALSE)</f>
        <v>0</v>
      </c>
      <c r="L29" s="31">
        <f>VLOOKUP(A29,'IncomeStatement 15-8-19'!$A$10:$CD$222,12,FALSE)</f>
        <v>0</v>
      </c>
      <c r="M29" s="31">
        <f>VLOOKUP(A29,'IncomeStatement 15-8-19'!$A$10:$CD$222,13,FALSE)</f>
        <v>0</v>
      </c>
      <c r="N29" s="31">
        <f>VLOOKUP(A29,'IncomeStatement 15-8-19'!$A$10:$CD$222,14,FALSE)</f>
        <v>0</v>
      </c>
      <c r="O29" s="31">
        <f>VLOOKUP(A29,'IncomeStatement 15-8-19'!$A$10:$CD$222,15,FALSE)</f>
        <v>0</v>
      </c>
      <c r="P29" s="31">
        <f>VLOOKUP(A29,'IncomeStatement 15-8-19'!$A$10:$CD$222,16,FALSE)</f>
        <v>0</v>
      </c>
      <c r="Q29" s="31">
        <f>VLOOKUP(A29,'IncomeStatement 15-8-19'!$A$10:$CD$222,17,FALSE)</f>
        <v>0</v>
      </c>
      <c r="R29" s="31">
        <f>VLOOKUP(A29,'IncomeStatement 15-8-19'!$A$10:$CD$222,18,FALSE)</f>
        <v>0</v>
      </c>
      <c r="S29" s="31">
        <f>VLOOKUP(A29,'IncomeStatement 15-8-19'!$A$10:$CD$222,19,FALSE)</f>
        <v>0</v>
      </c>
      <c r="T29" s="31">
        <f>VLOOKUP(A29,'IncomeStatement 15-8-19'!$A$10:$CD$222,20,FALSE)</f>
        <v>0</v>
      </c>
      <c r="U29" s="31">
        <f>VLOOKUP(A29,'IncomeStatement 15-8-19'!$A$10:$CD$222,21,FALSE)</f>
        <v>0</v>
      </c>
      <c r="V29" s="31">
        <f>VLOOKUP(A29,'IncomeStatement 15-8-19'!$A$10:$CD$222,22,FALSE)</f>
        <v>0</v>
      </c>
      <c r="W29" s="31">
        <f>VLOOKUP(A29,'IncomeStatement 15-8-19'!$A$10:$CD$222,23,FALSE)</f>
        <v>0</v>
      </c>
      <c r="X29" s="31">
        <f>VLOOKUP(A29,'IncomeStatement 15-8-19'!$A$10:$CD$222,24,FALSE)</f>
        <v>0</v>
      </c>
      <c r="Y29" s="31">
        <f>VLOOKUP(A29,'IncomeStatement 15-8-19'!$A$10:$CD$222,25,FALSE)</f>
        <v>0</v>
      </c>
      <c r="Z29" s="31">
        <f>VLOOKUP(A29,'IncomeStatement 15-8-19'!$A$10:$CD$222,26,FALSE)</f>
        <v>0</v>
      </c>
      <c r="AA29" s="31">
        <f>VLOOKUP(A29,'IncomeStatement 15-8-19'!$A$10:$CD$222,27,FALSE)</f>
        <v>0</v>
      </c>
      <c r="AB29" s="31">
        <f>VLOOKUP(A29,'IncomeStatement 15-8-19'!$A$10:$CD$222,28,FALSE)</f>
        <v>0</v>
      </c>
      <c r="AC29" s="31">
        <f>VLOOKUP(A29,'IncomeStatement 15-8-19'!$A$10:$CD$222,29,FALSE)</f>
        <v>0</v>
      </c>
      <c r="AD29" s="31">
        <f>VLOOKUP(A29,'IncomeStatement 15-8-19'!$A$10:$CD$222,30,FALSE)</f>
        <v>0</v>
      </c>
      <c r="AE29" s="31">
        <f>VLOOKUP(A29,'IncomeStatement 15-8-19'!$A$10:$CD$222,31,FALSE)</f>
        <v>0</v>
      </c>
      <c r="AF29" s="31">
        <f>VLOOKUP(A29,'IncomeStatement 15-8-19'!$A$10:$CD$222,32,FALSE)</f>
        <v>0</v>
      </c>
      <c r="AG29" s="31">
        <f>VLOOKUP(A29,'IncomeStatement 15-8-19'!$A$10:$CD$222,33,FALSE)</f>
        <v>0</v>
      </c>
      <c r="AH29" s="31">
        <f>VLOOKUP(A29,'IncomeStatement 15-8-19'!$A$10:$CD$222,34,FALSE)</f>
        <v>0</v>
      </c>
      <c r="AI29" s="31">
        <f>VLOOKUP(A29,'IncomeStatement 15-8-19'!$A$10:$CD$222,35,FALSE)</f>
        <v>0</v>
      </c>
      <c r="AJ29" s="31">
        <f>VLOOKUP(A29,'IncomeStatement 15-8-19'!$A$10:$CD$222,36,FALSE)</f>
        <v>0</v>
      </c>
      <c r="AK29" s="31">
        <f>VLOOKUP(A29,'IncomeStatement 15-8-19'!$A$10:$CD$222,37,FALSE)</f>
        <v>0</v>
      </c>
      <c r="AL29" s="31">
        <f>VLOOKUP(A29,'IncomeStatement 15-8-19'!$A$10:$CD$222,38,FALSE)</f>
        <v>0</v>
      </c>
      <c r="AM29" s="31">
        <f>VLOOKUP(A29,'IncomeStatement 15-8-19'!$A$10:$CD$222,39,FALSE)</f>
        <v>0</v>
      </c>
      <c r="AN29" s="31">
        <f>VLOOKUP(A29,'IncomeStatement 15-8-19'!$A$10:$CD$222,40,FALSE)</f>
        <v>0</v>
      </c>
      <c r="AO29" s="31">
        <f>VLOOKUP(A29,'IncomeStatement 15-8-19'!$A$10:$CD$222,41,FALSE)</f>
        <v>0</v>
      </c>
      <c r="AP29" s="31">
        <f>VLOOKUP(A29,'IncomeStatement 15-8-19'!$A$10:$CD$222,42,FALSE)</f>
        <v>0</v>
      </c>
      <c r="AQ29" s="31">
        <f>VLOOKUP(A29,'IncomeStatement 15-8-19'!$A$10:$CD$222,43,FALSE)</f>
        <v>0</v>
      </c>
      <c r="AR29" s="31">
        <f>VLOOKUP(A29,'IncomeStatement 15-8-19'!$A$10:$CD$222,44,FALSE)</f>
        <v>0</v>
      </c>
      <c r="AS29" s="31">
        <f>VLOOKUP(A29,'IncomeStatement 15-8-19'!$A$10:$CD$222,45,FALSE)</f>
        <v>0</v>
      </c>
      <c r="AT29" s="31">
        <f>VLOOKUP(A29,'IncomeStatement 15-8-19'!$A$10:$CD$222,46,FALSE)</f>
        <v>0</v>
      </c>
      <c r="AU29" s="31">
        <f>VLOOKUP(A29,'IncomeStatement 15-8-19'!$A$10:$CD$222,47,FALSE)</f>
        <v>0</v>
      </c>
      <c r="AV29" s="31">
        <f>VLOOKUP(A29,'IncomeStatement 15-8-19'!$A$10:$CD$222,48,FALSE)</f>
        <v>0</v>
      </c>
      <c r="AW29" s="31">
        <f>VLOOKUP(A29,'IncomeStatement 15-8-19'!$A$10:$CD$222,49,FALSE)</f>
        <v>0</v>
      </c>
      <c r="AX29" s="31">
        <f>VLOOKUP(A29,'IncomeStatement 15-8-19'!$A$10:$CD$222,50,FALSE)</f>
        <v>0</v>
      </c>
      <c r="AY29" s="31">
        <f>VLOOKUP(A29,'IncomeStatement 15-8-19'!$A$10:$CD$222,51,FALSE)</f>
        <v>0</v>
      </c>
      <c r="AZ29" s="31">
        <f>VLOOKUP(A29,'IncomeStatement 15-8-19'!$A$10:$CD$222,52,FALSE)</f>
        <v>0</v>
      </c>
      <c r="BA29" s="31">
        <f>VLOOKUP(A29,'IncomeStatement 15-8-19'!$A$10:$CD$222,53,FALSE)</f>
        <v>0</v>
      </c>
      <c r="BB29" s="31">
        <f>VLOOKUP(A29,'IncomeStatement 15-8-19'!$A$10:$CD$222,54,FALSE)</f>
        <v>0</v>
      </c>
      <c r="BC29" s="31">
        <f>VLOOKUP(A29,'IncomeStatement 15-8-19'!$A$10:$CD$222,55,FALSE)</f>
        <v>0</v>
      </c>
      <c r="BD29" s="31">
        <f>VLOOKUP(A29,'IncomeStatement 15-8-19'!$A$10:$CD$222,56,FALSE)</f>
        <v>0</v>
      </c>
      <c r="BE29" s="31">
        <f>VLOOKUP(A29,'IncomeStatement 15-8-19'!$A$10:$CD$222,57,FALSE)</f>
        <v>0</v>
      </c>
      <c r="BF29" s="31">
        <f>VLOOKUP(A29,'IncomeStatement 15-8-19'!$A$10:$CD$222,58,FALSE)</f>
        <v>0</v>
      </c>
      <c r="BG29" s="31"/>
      <c r="BH29" s="31">
        <f>VLOOKUP(A29,'IncomeStatement 15-8-19'!$A$10:$CD$222,60,FALSE)</f>
        <v>0</v>
      </c>
      <c r="BI29" s="31">
        <f>VLOOKUP(A29,'IncomeStatement 15-8-19'!$A$10:$CD$222,61,FALSE)</f>
        <v>0</v>
      </c>
      <c r="BJ29" s="31">
        <f>VLOOKUP(A29,'IncomeStatement 15-8-19'!$A$10:$CD$222,62,FALSE)</f>
        <v>0</v>
      </c>
      <c r="BK29" s="31">
        <f>VLOOKUP(A29,'IncomeStatement 15-8-19'!$A$10:$CD$222,63,FALSE)</f>
        <v>0</v>
      </c>
      <c r="BL29" s="31">
        <f>VLOOKUP(A29,'IncomeStatement 15-8-19'!$A$10:$CD$222,64,FALSE)</f>
        <v>0</v>
      </c>
      <c r="BM29" s="31">
        <f>VLOOKUP(A29,'IncomeStatement 15-8-19'!$A$10:$CD$222,65,FALSE)</f>
        <v>0</v>
      </c>
      <c r="BN29" s="31">
        <f>VLOOKUP(A29,'IncomeStatement 15-8-19'!$A$10:$CD$222,66,FALSE)</f>
        <v>0</v>
      </c>
      <c r="BO29" s="31">
        <f>VLOOKUP(A29,'IncomeStatement 15-8-19'!$A$10:$CD$222,67,FALSE)</f>
        <v>0</v>
      </c>
      <c r="BP29" s="31">
        <f>VLOOKUP(A29,'IncomeStatement 15-8-19'!$A$10:$CD$222,68,FALSE)</f>
        <v>0</v>
      </c>
      <c r="BQ29" s="3">
        <f>VLOOKUP(A29,'IncomeStatement 15-8-19'!$A$10:$CD$222,69,FALSE)</f>
        <v>0</v>
      </c>
      <c r="BR29" s="3">
        <f>VLOOKUP(A29,'IncomeStatement 15-8-19'!$A$10:$CD$222,70,FALSE)</f>
        <v>0</v>
      </c>
      <c r="BS29" s="3">
        <f>VLOOKUP(A29,'IncomeStatement 15-8-19'!$A$10:$CD$222,71,FALSE)</f>
        <v>0</v>
      </c>
      <c r="BT29" s="3">
        <f>VLOOKUP(A29,'IncomeStatement 15-8-19'!$A$10:$CD$222,72,FALSE)</f>
        <v>0</v>
      </c>
      <c r="BU29" s="3">
        <f>VLOOKUP(A29,'IncomeStatement 15-8-19'!$A$10:$CD$222,73,FALSE)</f>
        <v>0</v>
      </c>
      <c r="BV29" s="3">
        <f>VLOOKUP(A29,'IncomeStatement 15-8-19'!$A$10:$CD$222,74,FALSE)</f>
        <v>0</v>
      </c>
      <c r="BW29" s="3">
        <f>VLOOKUP(A29,'IncomeStatement 15-8-19'!$A$10:$CD$222,75,FALSE)</f>
        <v>0</v>
      </c>
      <c r="BX29" s="3">
        <f>VLOOKUP(A29,'IncomeStatement 15-8-19'!$A$10:$CD$222,76,FALSE)</f>
        <v>0</v>
      </c>
      <c r="BY29" s="3">
        <f>VLOOKUP(A29,'IncomeStatement 15-8-19'!$A$10:$CD$222,77,FALSE)</f>
        <v>0</v>
      </c>
      <c r="BZ29" s="3">
        <f>VLOOKUP(A29,'IncomeStatement 15-8-19'!$A$10:$CD$222,78,FALSE)</f>
        <v>0</v>
      </c>
      <c r="CA29" s="3">
        <f>VLOOKUP(A29,'IncomeStatement 15-8-19'!$A$10:$CD$222,79,FALSE)</f>
        <v>0</v>
      </c>
      <c r="CB29" s="3">
        <f>VLOOKUP(A29,'IncomeStatement 15-8-19'!$A$10:$CD$222,80,FALSE)</f>
        <v>0</v>
      </c>
      <c r="CC29" s="3">
        <f>VLOOKUP(A29,'IncomeStatement 15-8-19'!$A$10:$CD$222,81,FALSE)</f>
        <v>0</v>
      </c>
      <c r="CD29" s="3">
        <f t="shared" si="0"/>
        <v>0</v>
      </c>
      <c r="CF29" s="19">
        <f>CD29-('IncomeStatement 15-8-19'!CD29-'IncomeStatement 15-8-19'!CF29-'IncomeStatement 15-8-19'!CG29)</f>
        <v>0</v>
      </c>
      <c r="CH29" s="132">
        <f t="shared" si="1"/>
        <v>0</v>
      </c>
      <c r="CJ29" s="148">
        <f>HLOOKUP(A29,CJE!$I$5:$TV$2054,2050, FALSE)</f>
        <v>0</v>
      </c>
      <c r="CL29" s="148">
        <f t="shared" si="3"/>
        <v>0</v>
      </c>
      <c r="CP29" s="21" t="s">
        <v>1168</v>
      </c>
      <c r="CQ29" s="176">
        <v>0</v>
      </c>
      <c r="CR29" s="85"/>
      <c r="CS29" s="22"/>
    </row>
    <row r="30" spans="1:97" x14ac:dyDescent="0.2">
      <c r="A30" s="13" t="str">
        <f>'IncomeStatement 15-8-19'!A30</f>
        <v>930-103-00 - COST - BACK MARGIN/INCENTIVES</v>
      </c>
      <c r="B30" s="31">
        <f>VLOOKUP(A30,'IncomeStatement 15-8-19'!$A$10:$CD$222,2,FALSE)</f>
        <v>0</v>
      </c>
      <c r="C30" s="31">
        <f>VLOOKUP(A30,'IncomeStatement 15-8-19'!$A$10:$CD$222,3,FALSE)</f>
        <v>0</v>
      </c>
      <c r="D30" s="31">
        <f>VLOOKUP(A30,'IncomeStatement 15-8-19'!$A$10:$CD$222,4,FALSE)</f>
        <v>0</v>
      </c>
      <c r="E30" s="31">
        <f>VLOOKUP(A30,'IncomeStatement 15-8-19'!$A$10:$CD$222,5,FALSE)</f>
        <v>0</v>
      </c>
      <c r="F30" s="31">
        <f>VLOOKUP(A30,'IncomeStatement 15-8-19'!$A$10:$CD$222,6,FALSE)</f>
        <v>0</v>
      </c>
      <c r="G30" s="31">
        <f>VLOOKUP(A30,'IncomeStatement 15-8-19'!$A$10:$CD$222,7,FALSE)</f>
        <v>0</v>
      </c>
      <c r="H30" s="31">
        <f>VLOOKUP(A30,'IncomeStatement 15-8-19'!$A$10:$CD$222,8,FALSE)</f>
        <v>0</v>
      </c>
      <c r="I30" s="31"/>
      <c r="J30" s="31">
        <f>VLOOKUP(A30,'IncomeStatement 15-8-19'!$A$10:$CD$222,10,FALSE)</f>
        <v>0</v>
      </c>
      <c r="K30" s="31">
        <f>VLOOKUP(A30,'IncomeStatement 15-8-19'!$A$10:$CD$222,11,FALSE)</f>
        <v>0</v>
      </c>
      <c r="L30" s="31">
        <f>VLOOKUP(A30,'IncomeStatement 15-8-19'!$A$10:$CD$222,12,FALSE)</f>
        <v>0</v>
      </c>
      <c r="M30" s="31">
        <f>VLOOKUP(A30,'IncomeStatement 15-8-19'!$A$10:$CD$222,13,FALSE)</f>
        <v>0</v>
      </c>
      <c r="N30" s="31">
        <f>VLOOKUP(A30,'IncomeStatement 15-8-19'!$A$10:$CD$222,14,FALSE)</f>
        <v>0</v>
      </c>
      <c r="O30" s="31">
        <f>VLOOKUP(A30,'IncomeStatement 15-8-19'!$A$10:$CD$222,15,FALSE)</f>
        <v>0</v>
      </c>
      <c r="P30" s="31">
        <f>VLOOKUP(A30,'IncomeStatement 15-8-19'!$A$10:$CD$222,16,FALSE)</f>
        <v>0</v>
      </c>
      <c r="Q30" s="31">
        <f>VLOOKUP(A30,'IncomeStatement 15-8-19'!$A$10:$CD$222,17,FALSE)</f>
        <v>0</v>
      </c>
      <c r="R30" s="31">
        <f>VLOOKUP(A30,'IncomeStatement 15-8-19'!$A$10:$CD$222,18,FALSE)</f>
        <v>0</v>
      </c>
      <c r="S30" s="31">
        <f>VLOOKUP(A30,'IncomeStatement 15-8-19'!$A$10:$CD$222,19,FALSE)</f>
        <v>0</v>
      </c>
      <c r="T30" s="31">
        <f>VLOOKUP(A30,'IncomeStatement 15-8-19'!$A$10:$CD$222,20,FALSE)</f>
        <v>0</v>
      </c>
      <c r="U30" s="31">
        <f>VLOOKUP(A30,'IncomeStatement 15-8-19'!$A$10:$CD$222,21,FALSE)</f>
        <v>0</v>
      </c>
      <c r="V30" s="31">
        <f>VLOOKUP(A30,'IncomeStatement 15-8-19'!$A$10:$CD$222,22,FALSE)</f>
        <v>0</v>
      </c>
      <c r="W30" s="31">
        <f>VLOOKUP(A30,'IncomeStatement 15-8-19'!$A$10:$CD$222,23,FALSE)</f>
        <v>0</v>
      </c>
      <c r="X30" s="31">
        <f>VLOOKUP(A30,'IncomeStatement 15-8-19'!$A$10:$CD$222,24,FALSE)</f>
        <v>0</v>
      </c>
      <c r="Y30" s="31">
        <f>VLOOKUP(A30,'IncomeStatement 15-8-19'!$A$10:$CD$222,25,FALSE)</f>
        <v>0</v>
      </c>
      <c r="Z30" s="31">
        <f>VLOOKUP(A30,'IncomeStatement 15-8-19'!$A$10:$CD$222,26,FALSE)</f>
        <v>0</v>
      </c>
      <c r="AA30" s="31">
        <f>VLOOKUP(A30,'IncomeStatement 15-8-19'!$A$10:$CD$222,27,FALSE)</f>
        <v>0</v>
      </c>
      <c r="AB30" s="31">
        <f>VLOOKUP(A30,'IncomeStatement 15-8-19'!$A$10:$CD$222,28,FALSE)</f>
        <v>0</v>
      </c>
      <c r="AC30" s="31">
        <f>VLOOKUP(A30,'IncomeStatement 15-8-19'!$A$10:$CD$222,29,FALSE)</f>
        <v>0</v>
      </c>
      <c r="AD30" s="31">
        <f>VLOOKUP(A30,'IncomeStatement 15-8-19'!$A$10:$CD$222,30,FALSE)</f>
        <v>0</v>
      </c>
      <c r="AE30" s="31">
        <f>VLOOKUP(A30,'IncomeStatement 15-8-19'!$A$10:$CD$222,31,FALSE)</f>
        <v>0</v>
      </c>
      <c r="AF30" s="31">
        <f>VLOOKUP(A30,'IncomeStatement 15-8-19'!$A$10:$CD$222,32,FALSE)</f>
        <v>0</v>
      </c>
      <c r="AG30" s="31">
        <f>VLOOKUP(A30,'IncomeStatement 15-8-19'!$A$10:$CD$222,33,FALSE)</f>
        <v>0</v>
      </c>
      <c r="AH30" s="31">
        <f>VLOOKUP(A30,'IncomeStatement 15-8-19'!$A$10:$CD$222,34,FALSE)</f>
        <v>0</v>
      </c>
      <c r="AI30" s="31">
        <f>VLOOKUP(A30,'IncomeStatement 15-8-19'!$A$10:$CD$222,35,FALSE)</f>
        <v>0</v>
      </c>
      <c r="AJ30" s="31">
        <f>VLOOKUP(A30,'IncomeStatement 15-8-19'!$A$10:$CD$222,36,FALSE)</f>
        <v>0</v>
      </c>
      <c r="AK30" s="31">
        <f>VLOOKUP(A30,'IncomeStatement 15-8-19'!$A$10:$CD$222,37,FALSE)</f>
        <v>0</v>
      </c>
      <c r="AL30" s="31">
        <f>VLOOKUP(A30,'IncomeStatement 15-8-19'!$A$10:$CD$222,38,FALSE)</f>
        <v>0</v>
      </c>
      <c r="AM30" s="31">
        <f>VLOOKUP(A30,'IncomeStatement 15-8-19'!$A$10:$CD$222,39,FALSE)</f>
        <v>0</v>
      </c>
      <c r="AN30" s="31">
        <f>VLOOKUP(A30,'IncomeStatement 15-8-19'!$A$10:$CD$222,40,FALSE)</f>
        <v>0</v>
      </c>
      <c r="AO30" s="31">
        <f>VLOOKUP(A30,'IncomeStatement 15-8-19'!$A$10:$CD$222,41,FALSE)</f>
        <v>0</v>
      </c>
      <c r="AP30" s="31">
        <f>VLOOKUP(A30,'IncomeStatement 15-8-19'!$A$10:$CD$222,42,FALSE)</f>
        <v>0</v>
      </c>
      <c r="AQ30" s="31">
        <f>VLOOKUP(A30,'IncomeStatement 15-8-19'!$A$10:$CD$222,43,FALSE)</f>
        <v>0</v>
      </c>
      <c r="AR30" s="31">
        <f>VLOOKUP(A30,'IncomeStatement 15-8-19'!$A$10:$CD$222,44,FALSE)</f>
        <v>0</v>
      </c>
      <c r="AS30" s="31">
        <f>VLOOKUP(A30,'IncomeStatement 15-8-19'!$A$10:$CD$222,45,FALSE)</f>
        <v>0</v>
      </c>
      <c r="AT30" s="31">
        <f>VLOOKUP(A30,'IncomeStatement 15-8-19'!$A$10:$CD$222,46,FALSE)</f>
        <v>0</v>
      </c>
      <c r="AU30" s="31">
        <f>VLOOKUP(A30,'IncomeStatement 15-8-19'!$A$10:$CD$222,47,FALSE)</f>
        <v>0</v>
      </c>
      <c r="AV30" s="31">
        <f>VLOOKUP(A30,'IncomeStatement 15-8-19'!$A$10:$CD$222,48,FALSE)</f>
        <v>0</v>
      </c>
      <c r="AW30" s="31">
        <f>VLOOKUP(A30,'IncomeStatement 15-8-19'!$A$10:$CD$222,49,FALSE)</f>
        <v>0</v>
      </c>
      <c r="AX30" s="31">
        <f>VLOOKUP(A30,'IncomeStatement 15-8-19'!$A$10:$CD$222,50,FALSE)</f>
        <v>0</v>
      </c>
      <c r="AY30" s="31">
        <f>VLOOKUP(A30,'IncomeStatement 15-8-19'!$A$10:$CD$222,51,FALSE)</f>
        <v>0</v>
      </c>
      <c r="AZ30" s="31">
        <f>VLOOKUP(A30,'IncomeStatement 15-8-19'!$A$10:$CD$222,52,FALSE)</f>
        <v>0</v>
      </c>
      <c r="BA30" s="31">
        <f>VLOOKUP(A30,'IncomeStatement 15-8-19'!$A$10:$CD$222,53,FALSE)</f>
        <v>0</v>
      </c>
      <c r="BB30" s="31">
        <f>VLOOKUP(A30,'IncomeStatement 15-8-19'!$A$10:$CD$222,54,FALSE)</f>
        <v>0</v>
      </c>
      <c r="BC30" s="31">
        <f>VLOOKUP(A30,'IncomeStatement 15-8-19'!$A$10:$CD$222,55,FALSE)</f>
        <v>0</v>
      </c>
      <c r="BD30" s="31">
        <f>VLOOKUP(A30,'IncomeStatement 15-8-19'!$A$10:$CD$222,56,FALSE)</f>
        <v>0</v>
      </c>
      <c r="BE30" s="31">
        <f>VLOOKUP(A30,'IncomeStatement 15-8-19'!$A$10:$CD$222,57,FALSE)</f>
        <v>0</v>
      </c>
      <c r="BF30" s="31">
        <f>VLOOKUP(A30,'IncomeStatement 15-8-19'!$A$10:$CD$222,58,FALSE)</f>
        <v>0</v>
      </c>
      <c r="BG30" s="31"/>
      <c r="BH30" s="31">
        <f>VLOOKUP(A30,'IncomeStatement 15-8-19'!$A$10:$CD$222,60,FALSE)</f>
        <v>0</v>
      </c>
      <c r="BI30" s="31">
        <f>VLOOKUP(A30,'IncomeStatement 15-8-19'!$A$10:$CD$222,61,FALSE)</f>
        <v>0</v>
      </c>
      <c r="BJ30" s="31">
        <f>VLOOKUP(A30,'IncomeStatement 15-8-19'!$A$10:$CD$222,62,FALSE)</f>
        <v>0</v>
      </c>
      <c r="BK30" s="31">
        <f>VLOOKUP(A30,'IncomeStatement 15-8-19'!$A$10:$CD$222,63,FALSE)</f>
        <v>0</v>
      </c>
      <c r="BL30" s="31">
        <f>VLOOKUP(A30,'IncomeStatement 15-8-19'!$A$10:$CD$222,64,FALSE)</f>
        <v>0</v>
      </c>
      <c r="BM30" s="31">
        <f>VLOOKUP(A30,'IncomeStatement 15-8-19'!$A$10:$CD$222,65,FALSE)</f>
        <v>0</v>
      </c>
      <c r="BN30" s="31">
        <f>VLOOKUP(A30,'IncomeStatement 15-8-19'!$A$10:$CD$222,66,FALSE)</f>
        <v>0</v>
      </c>
      <c r="BO30" s="31">
        <f>VLOOKUP(A30,'IncomeStatement 15-8-19'!$A$10:$CD$222,67,FALSE)</f>
        <v>0</v>
      </c>
      <c r="BP30" s="31">
        <f>VLOOKUP(A30,'IncomeStatement 15-8-19'!$A$10:$CD$222,68,FALSE)</f>
        <v>0</v>
      </c>
      <c r="BQ30" s="3">
        <f>VLOOKUP(A30,'IncomeStatement 15-8-19'!$A$10:$CD$222,69,FALSE)</f>
        <v>0</v>
      </c>
      <c r="BR30" s="3">
        <f>VLOOKUP(A30,'IncomeStatement 15-8-19'!$A$10:$CD$222,70,FALSE)</f>
        <v>0</v>
      </c>
      <c r="BS30" s="3">
        <f>VLOOKUP(A30,'IncomeStatement 15-8-19'!$A$10:$CD$222,71,FALSE)</f>
        <v>0</v>
      </c>
      <c r="BT30" s="3">
        <f>VLOOKUP(A30,'IncomeStatement 15-8-19'!$A$10:$CD$222,72,FALSE)</f>
        <v>0</v>
      </c>
      <c r="BU30" s="3">
        <f>VLOOKUP(A30,'IncomeStatement 15-8-19'!$A$10:$CD$222,73,FALSE)</f>
        <v>0</v>
      </c>
      <c r="BV30" s="3">
        <f>VLOOKUP(A30,'IncomeStatement 15-8-19'!$A$10:$CD$222,74,FALSE)</f>
        <v>0</v>
      </c>
      <c r="BW30" s="3">
        <f>VLOOKUP(A30,'IncomeStatement 15-8-19'!$A$10:$CD$222,75,FALSE)</f>
        <v>0</v>
      </c>
      <c r="BX30" s="3">
        <f>VLOOKUP(A30,'IncomeStatement 15-8-19'!$A$10:$CD$222,76,FALSE)</f>
        <v>0</v>
      </c>
      <c r="BY30" s="3">
        <f>VLOOKUP(A30,'IncomeStatement 15-8-19'!$A$10:$CD$222,77,FALSE)</f>
        <v>0</v>
      </c>
      <c r="BZ30" s="23">
        <f>VLOOKUP(A30,'IncomeStatement 15-8-19'!$A$10:$CD$222,78,FALSE)</f>
        <v>0</v>
      </c>
      <c r="CA30" s="23">
        <f>VLOOKUP(A30,'IncomeStatement 15-8-19'!$A$10:$CD$222,79,FALSE)</f>
        <v>0</v>
      </c>
      <c r="CB30" s="23">
        <f>VLOOKUP(A30,'IncomeStatement 15-8-19'!$A$10:$CD$222,80,FALSE)</f>
        <v>0</v>
      </c>
      <c r="CC30" s="23">
        <f>VLOOKUP(A30,'IncomeStatement 15-8-19'!$A$10:$CD$222,81,FALSE)</f>
        <v>0</v>
      </c>
      <c r="CD30" s="3">
        <f t="shared" si="0"/>
        <v>0</v>
      </c>
      <c r="CF30" s="19">
        <f>CD30-('IncomeStatement 15-8-19'!CD30-'IncomeStatement 15-8-19'!CF30-'IncomeStatement 15-8-19'!CG30)</f>
        <v>0</v>
      </c>
      <c r="CH30" s="132">
        <f t="shared" si="1"/>
        <v>0</v>
      </c>
      <c r="CJ30" s="148">
        <f>HLOOKUP(A30,CJE!$I$5:$TV$2054,2050, FALSE)</f>
        <v>0</v>
      </c>
      <c r="CL30" s="148">
        <f t="shared" si="3"/>
        <v>0</v>
      </c>
      <c r="CP30" s="21" t="s">
        <v>1169</v>
      </c>
      <c r="CQ30" s="19">
        <v>0</v>
      </c>
      <c r="CS30" s="22"/>
    </row>
    <row r="31" spans="1:97" x14ac:dyDescent="0.2">
      <c r="A31" s="14" t="str">
        <f>'IncomeStatement 15-8-19'!A31</f>
        <v>Total - Purchases</v>
      </c>
      <c r="B31" s="32">
        <f>VLOOKUP(A31,'IncomeStatement 15-8-19'!$A$10:$CD$222,2,FALSE)</f>
        <v>0</v>
      </c>
      <c r="C31" s="32">
        <f>VLOOKUP(A31,'IncomeStatement 15-8-19'!$A$10:$CD$222,3,FALSE)</f>
        <v>0</v>
      </c>
      <c r="D31" s="32">
        <f>VLOOKUP(A31,'IncomeStatement 15-8-19'!$A$10:$CD$222,4,FALSE)</f>
        <v>0</v>
      </c>
      <c r="E31" s="32">
        <f>VLOOKUP(A31,'IncomeStatement 15-8-19'!$A$10:$CD$222,5,FALSE)</f>
        <v>0</v>
      </c>
      <c r="F31" s="32">
        <f>VLOOKUP(A31,'IncomeStatement 15-8-19'!$A$10:$CD$222,6,FALSE)</f>
        <v>0</v>
      </c>
      <c r="G31" s="32">
        <f>VLOOKUP(A31,'IncomeStatement 15-8-19'!$A$10:$CD$222,7,FALSE)</f>
        <v>0</v>
      </c>
      <c r="H31" s="32">
        <f>VLOOKUP(A31,'IncomeStatement 15-8-19'!$A$10:$CD$222,8,FALSE)</f>
        <v>0</v>
      </c>
      <c r="I31" s="32"/>
      <c r="J31" s="32">
        <f>VLOOKUP(A31,'IncomeStatement 15-8-19'!$A$10:$CD$222,10,FALSE)</f>
        <v>0</v>
      </c>
      <c r="K31" s="32">
        <f>VLOOKUP(A31,'IncomeStatement 15-8-19'!$A$10:$CD$222,11,FALSE)</f>
        <v>0</v>
      </c>
      <c r="L31" s="32">
        <f>VLOOKUP(A31,'IncomeStatement 15-8-19'!$A$10:$CD$222,12,FALSE)</f>
        <v>0</v>
      </c>
      <c r="M31" s="32">
        <f>VLOOKUP(A31,'IncomeStatement 15-8-19'!$A$10:$CD$222,13,FALSE)</f>
        <v>0</v>
      </c>
      <c r="N31" s="32">
        <f>VLOOKUP(A31,'IncomeStatement 15-8-19'!$A$10:$CD$222,14,FALSE)</f>
        <v>0</v>
      </c>
      <c r="O31" s="32">
        <f>VLOOKUP(A31,'IncomeStatement 15-8-19'!$A$10:$CD$222,15,FALSE)</f>
        <v>0</v>
      </c>
      <c r="P31" s="32">
        <f>VLOOKUP(A31,'IncomeStatement 15-8-19'!$A$10:$CD$222,16,FALSE)</f>
        <v>0</v>
      </c>
      <c r="Q31" s="32">
        <f>VLOOKUP(A31,'IncomeStatement 15-8-19'!$A$10:$CD$222,17,FALSE)</f>
        <v>0</v>
      </c>
      <c r="R31" s="32">
        <f>VLOOKUP(A31,'IncomeStatement 15-8-19'!$A$10:$CD$222,18,FALSE)</f>
        <v>0</v>
      </c>
      <c r="S31" s="32">
        <f>VLOOKUP(A31,'IncomeStatement 15-8-19'!$A$10:$CD$222,19,FALSE)</f>
        <v>0</v>
      </c>
      <c r="T31" s="32">
        <f>VLOOKUP(A31,'IncomeStatement 15-8-19'!$A$10:$CD$222,20,FALSE)</f>
        <v>0</v>
      </c>
      <c r="U31" s="32">
        <f>VLOOKUP(A31,'IncomeStatement 15-8-19'!$A$10:$CD$222,21,FALSE)</f>
        <v>0</v>
      </c>
      <c r="V31" s="32">
        <f>VLOOKUP(A31,'IncomeStatement 15-8-19'!$A$10:$CD$222,22,FALSE)</f>
        <v>0</v>
      </c>
      <c r="W31" s="32">
        <f>VLOOKUP(A31,'IncomeStatement 15-8-19'!$A$10:$CD$222,23,FALSE)</f>
        <v>0</v>
      </c>
      <c r="X31" s="32">
        <f>VLOOKUP(A31,'IncomeStatement 15-8-19'!$A$10:$CD$222,24,FALSE)</f>
        <v>0</v>
      </c>
      <c r="Y31" s="32">
        <f>VLOOKUP(A31,'IncomeStatement 15-8-19'!$A$10:$CD$222,25,FALSE)</f>
        <v>0</v>
      </c>
      <c r="Z31" s="32">
        <f>VLOOKUP(A31,'IncomeStatement 15-8-19'!$A$10:$CD$222,26,FALSE)</f>
        <v>0</v>
      </c>
      <c r="AA31" s="32">
        <f>VLOOKUP(A31,'IncomeStatement 15-8-19'!$A$10:$CD$222,27,FALSE)</f>
        <v>0</v>
      </c>
      <c r="AB31" s="32">
        <f>VLOOKUP(A31,'IncomeStatement 15-8-19'!$A$10:$CD$222,28,FALSE)</f>
        <v>0</v>
      </c>
      <c r="AC31" s="32">
        <f>VLOOKUP(A31,'IncomeStatement 15-8-19'!$A$10:$CD$222,29,FALSE)</f>
        <v>0</v>
      </c>
      <c r="AD31" s="32">
        <f>VLOOKUP(A31,'IncomeStatement 15-8-19'!$A$10:$CD$222,30,FALSE)</f>
        <v>0</v>
      </c>
      <c r="AE31" s="32">
        <f>VLOOKUP(A31,'IncomeStatement 15-8-19'!$A$10:$CD$222,31,FALSE)</f>
        <v>0</v>
      </c>
      <c r="AF31" s="32">
        <f>VLOOKUP(A31,'IncomeStatement 15-8-19'!$A$10:$CD$222,32,FALSE)</f>
        <v>0</v>
      </c>
      <c r="AG31" s="32">
        <f>VLOOKUP(A31,'IncomeStatement 15-8-19'!$A$10:$CD$222,33,FALSE)</f>
        <v>0</v>
      </c>
      <c r="AH31" s="32">
        <f>VLOOKUP(A31,'IncomeStatement 15-8-19'!$A$10:$CD$222,34,FALSE)</f>
        <v>0</v>
      </c>
      <c r="AI31" s="32">
        <f>VLOOKUP(A31,'IncomeStatement 15-8-19'!$A$10:$CD$222,35,FALSE)</f>
        <v>0</v>
      </c>
      <c r="AJ31" s="32">
        <f>VLOOKUP(A31,'IncomeStatement 15-8-19'!$A$10:$CD$222,36,FALSE)</f>
        <v>0</v>
      </c>
      <c r="AK31" s="32">
        <f>VLOOKUP(A31,'IncomeStatement 15-8-19'!$A$10:$CD$222,37,FALSE)</f>
        <v>0</v>
      </c>
      <c r="AL31" s="32">
        <f>VLOOKUP(A31,'IncomeStatement 15-8-19'!$A$10:$CD$222,38,FALSE)</f>
        <v>0</v>
      </c>
      <c r="AM31" s="32">
        <f>VLOOKUP(A31,'IncomeStatement 15-8-19'!$A$10:$CD$222,39,FALSE)</f>
        <v>0</v>
      </c>
      <c r="AN31" s="32">
        <f>VLOOKUP(A31,'IncomeStatement 15-8-19'!$A$10:$CD$222,40,FALSE)</f>
        <v>0</v>
      </c>
      <c r="AO31" s="32">
        <f>VLOOKUP(A31,'IncomeStatement 15-8-19'!$A$10:$CD$222,41,FALSE)</f>
        <v>0</v>
      </c>
      <c r="AP31" s="32">
        <f>VLOOKUP(A31,'IncomeStatement 15-8-19'!$A$10:$CD$222,42,FALSE)</f>
        <v>0</v>
      </c>
      <c r="AQ31" s="32">
        <f>VLOOKUP(A31,'IncomeStatement 15-8-19'!$A$10:$CD$222,43,FALSE)</f>
        <v>0</v>
      </c>
      <c r="AR31" s="32">
        <f>VLOOKUP(A31,'IncomeStatement 15-8-19'!$A$10:$CD$222,44,FALSE)</f>
        <v>0</v>
      </c>
      <c r="AS31" s="32">
        <f>VLOOKUP(A31,'IncomeStatement 15-8-19'!$A$10:$CD$222,45,FALSE)</f>
        <v>0</v>
      </c>
      <c r="AT31" s="32">
        <f>VLOOKUP(A31,'IncomeStatement 15-8-19'!$A$10:$CD$222,46,FALSE)</f>
        <v>0</v>
      </c>
      <c r="AU31" s="32">
        <f>VLOOKUP(A31,'IncomeStatement 15-8-19'!$A$10:$CD$222,47,FALSE)</f>
        <v>0</v>
      </c>
      <c r="AV31" s="32">
        <f>VLOOKUP(A31,'IncomeStatement 15-8-19'!$A$10:$CD$222,48,FALSE)</f>
        <v>0</v>
      </c>
      <c r="AW31" s="32">
        <f>VLOOKUP(A31,'IncomeStatement 15-8-19'!$A$10:$CD$222,49,FALSE)</f>
        <v>0</v>
      </c>
      <c r="AX31" s="32">
        <f>VLOOKUP(A31,'IncomeStatement 15-8-19'!$A$10:$CD$222,50,FALSE)</f>
        <v>0</v>
      </c>
      <c r="AY31" s="32">
        <f>VLOOKUP(A31,'IncomeStatement 15-8-19'!$A$10:$CD$222,51,FALSE)</f>
        <v>0</v>
      </c>
      <c r="AZ31" s="32">
        <f>VLOOKUP(A31,'IncomeStatement 15-8-19'!$A$10:$CD$222,52,FALSE)</f>
        <v>0</v>
      </c>
      <c r="BA31" s="32">
        <f>VLOOKUP(A31,'IncomeStatement 15-8-19'!$A$10:$CD$222,53,FALSE)</f>
        <v>0</v>
      </c>
      <c r="BB31" s="32">
        <f>VLOOKUP(A31,'IncomeStatement 15-8-19'!$A$10:$CD$222,54,FALSE)</f>
        <v>0</v>
      </c>
      <c r="BC31" s="32">
        <f>VLOOKUP(A31,'IncomeStatement 15-8-19'!$A$10:$CD$222,55,FALSE)</f>
        <v>0</v>
      </c>
      <c r="BD31" s="32">
        <f>VLOOKUP(A31,'IncomeStatement 15-8-19'!$A$10:$CD$222,56,FALSE)</f>
        <v>0</v>
      </c>
      <c r="BE31" s="32">
        <f>VLOOKUP(A31,'IncomeStatement 15-8-19'!$A$10:$CD$222,57,FALSE)</f>
        <v>0</v>
      </c>
      <c r="BF31" s="32">
        <f>VLOOKUP(A31,'IncomeStatement 15-8-19'!$A$10:$CD$222,58,FALSE)</f>
        <v>0</v>
      </c>
      <c r="BG31" s="32"/>
      <c r="BH31" s="32">
        <f>VLOOKUP(A31,'IncomeStatement 15-8-19'!$A$10:$CD$222,60,FALSE)</f>
        <v>0</v>
      </c>
      <c r="BI31" s="32">
        <f>VLOOKUP(A31,'IncomeStatement 15-8-19'!$A$10:$CD$222,61,FALSE)</f>
        <v>0</v>
      </c>
      <c r="BJ31" s="32">
        <f>VLOOKUP(A31,'IncomeStatement 15-8-19'!$A$10:$CD$222,62,FALSE)</f>
        <v>0</v>
      </c>
      <c r="BK31" s="32">
        <f>VLOOKUP(A31,'IncomeStatement 15-8-19'!$A$10:$CD$222,63,FALSE)</f>
        <v>0</v>
      </c>
      <c r="BL31" s="32">
        <f>VLOOKUP(A31,'IncomeStatement 15-8-19'!$A$10:$CD$222,64,FALSE)</f>
        <v>0</v>
      </c>
      <c r="BM31" s="32">
        <f>VLOOKUP(A31,'IncomeStatement 15-8-19'!$A$10:$CD$222,65,FALSE)</f>
        <v>0</v>
      </c>
      <c r="BN31" s="32">
        <f>VLOOKUP(A31,'IncomeStatement 15-8-19'!$A$10:$CD$222,66,FALSE)</f>
        <v>0</v>
      </c>
      <c r="BO31" s="32">
        <f>VLOOKUP(A31,'IncomeStatement 15-8-19'!$A$10:$CD$222,67,FALSE)</f>
        <v>0</v>
      </c>
      <c r="BP31" s="32">
        <f>VLOOKUP(A31,'IncomeStatement 15-8-19'!$A$10:$CD$222,68,FALSE)</f>
        <v>0</v>
      </c>
      <c r="BQ31" s="9">
        <f>VLOOKUP(A31,'IncomeStatement 15-8-19'!$A$10:$CD$222,69,FALSE)</f>
        <v>0</v>
      </c>
      <c r="BR31" s="9">
        <f>VLOOKUP(A31,'IncomeStatement 15-8-19'!$A$10:$CD$222,70,FALSE)</f>
        <v>0</v>
      </c>
      <c r="BS31" s="9">
        <f>VLOOKUP(A31,'IncomeStatement 15-8-19'!$A$10:$CD$222,71,FALSE)</f>
        <v>0</v>
      </c>
      <c r="BT31" s="9">
        <f>VLOOKUP(A31,'IncomeStatement 15-8-19'!$A$10:$CD$222,72,FALSE)</f>
        <v>0</v>
      </c>
      <c r="BU31" s="9">
        <f>VLOOKUP(A31,'IncomeStatement 15-8-19'!$A$10:$CD$222,73,FALSE)</f>
        <v>0</v>
      </c>
      <c r="BV31" s="9">
        <f>VLOOKUP(A31,'IncomeStatement 15-8-19'!$A$10:$CD$222,74,FALSE)</f>
        <v>0</v>
      </c>
      <c r="BW31" s="9">
        <f>VLOOKUP(A31,'IncomeStatement 15-8-19'!$A$10:$CD$222,75,FALSE)</f>
        <v>0</v>
      </c>
      <c r="BX31" s="9">
        <f>VLOOKUP(A31,'IncomeStatement 15-8-19'!$A$10:$CD$222,76,FALSE)</f>
        <v>0</v>
      </c>
      <c r="BY31" s="9">
        <f>VLOOKUP(A31,'IncomeStatement 15-8-19'!$A$10:$CD$222,77,FALSE)</f>
        <v>0</v>
      </c>
      <c r="BZ31" s="24">
        <f>VLOOKUP(A31,'IncomeStatement 15-8-19'!$A$10:$CD$222,78,FALSE)</f>
        <v>0</v>
      </c>
      <c r="CA31" s="23">
        <f>VLOOKUP(A31,'IncomeStatement 15-8-19'!$A$10:$CD$222,79,FALSE)</f>
        <v>0</v>
      </c>
      <c r="CB31" s="23">
        <f>VLOOKUP(A31,'IncomeStatement 15-8-19'!$A$10:$CD$222,80,FALSE)</f>
        <v>0</v>
      </c>
      <c r="CC31" s="23">
        <f>VLOOKUP(A31,'IncomeStatement 15-8-19'!$A$10:$CD$222,81,FALSE)</f>
        <v>0</v>
      </c>
      <c r="CD31" s="9">
        <f t="shared" si="0"/>
        <v>0</v>
      </c>
      <c r="CF31" s="19">
        <f>CD31-('IncomeStatement 15-8-19'!CD31-'IncomeStatement 15-8-19'!CF31-'IncomeStatement 15-8-19'!CG31)</f>
        <v>0</v>
      </c>
      <c r="CH31" s="132">
        <f t="shared" si="1"/>
        <v>0</v>
      </c>
      <c r="CJ31" s="148"/>
      <c r="CL31" s="160">
        <f>SUM(CL26:CL30)</f>
        <v>0</v>
      </c>
      <c r="CP31" s="21" t="s">
        <v>1135</v>
      </c>
      <c r="CQ31" s="180">
        <v>0</v>
      </c>
      <c r="CR31" s="85"/>
      <c r="CS31" s="22"/>
    </row>
    <row r="32" spans="1:97" x14ac:dyDescent="0.2">
      <c r="A32" s="14" t="str">
        <f>'IncomeStatement 15-8-19'!A32</f>
        <v>Gross Profit</v>
      </c>
      <c r="B32" s="33">
        <f>VLOOKUP(A32,'IncomeStatement 15-8-19'!$A$10:$CD$222,2,FALSE)</f>
        <v>4177.142151</v>
      </c>
      <c r="C32" s="33">
        <f>VLOOKUP(A32,'IncomeStatement 15-8-19'!$A$10:$CD$222,3,FALSE)</f>
        <v>4177.142151</v>
      </c>
      <c r="D32" s="33">
        <f>VLOOKUP(A32,'IncomeStatement 15-8-19'!$A$10:$CD$222,4,FALSE)</f>
        <v>4177.142151</v>
      </c>
      <c r="E32" s="33">
        <f>VLOOKUP(A32,'IncomeStatement 15-8-19'!$A$10:$CD$222,5,FALSE)</f>
        <v>4177.142151</v>
      </c>
      <c r="F32" s="33">
        <f>VLOOKUP(A32,'IncomeStatement 15-8-19'!$A$10:$CD$222,6,FALSE)</f>
        <v>4177.142151</v>
      </c>
      <c r="G32" s="33">
        <f>VLOOKUP(A32,'IncomeStatement 15-8-19'!$A$10:$CD$222,7,FALSE)</f>
        <v>4177.142151</v>
      </c>
      <c r="H32" s="33">
        <f>VLOOKUP(A32,'IncomeStatement 15-8-19'!$A$10:$CD$222,8,FALSE)</f>
        <v>4177.142151</v>
      </c>
      <c r="I32" s="33"/>
      <c r="J32" s="33">
        <f>VLOOKUP(A32,'IncomeStatement 15-8-19'!$A$10:$CD$222,10,FALSE)</f>
        <v>4177.142151</v>
      </c>
      <c r="K32" s="33">
        <f>VLOOKUP(A32,'IncomeStatement 15-8-19'!$A$10:$CD$222,11,FALSE)</f>
        <v>4177.142151</v>
      </c>
      <c r="L32" s="33">
        <f>VLOOKUP(A32,'IncomeStatement 15-8-19'!$A$10:$CD$222,12,FALSE)</f>
        <v>4177.142151</v>
      </c>
      <c r="M32" s="33">
        <f>VLOOKUP(A32,'IncomeStatement 15-8-19'!$A$10:$CD$222,13,FALSE)</f>
        <v>4177.142151</v>
      </c>
      <c r="N32" s="33">
        <f>VLOOKUP(A32,'IncomeStatement 15-8-19'!$A$10:$CD$222,14,FALSE)</f>
        <v>4177.142151</v>
      </c>
      <c r="O32" s="33">
        <f>VLOOKUP(A32,'IncomeStatement 15-8-19'!$A$10:$CD$222,15,FALSE)</f>
        <v>4177.142151</v>
      </c>
      <c r="P32" s="33">
        <f>VLOOKUP(A32,'IncomeStatement 15-8-19'!$A$10:$CD$222,16,FALSE)</f>
        <v>4177.142151</v>
      </c>
      <c r="Q32" s="33">
        <f>VLOOKUP(A32,'IncomeStatement 15-8-19'!$A$10:$CD$222,17,FALSE)</f>
        <v>4177.142151</v>
      </c>
      <c r="R32" s="33">
        <f>VLOOKUP(A32,'IncomeStatement 15-8-19'!$A$10:$CD$222,18,FALSE)</f>
        <v>4177.142151</v>
      </c>
      <c r="S32" s="33">
        <f>VLOOKUP(A32,'IncomeStatement 15-8-19'!$A$10:$CD$222,19,FALSE)</f>
        <v>4177.142151</v>
      </c>
      <c r="T32" s="33">
        <f>VLOOKUP(A32,'IncomeStatement 15-8-19'!$A$10:$CD$222,20,FALSE)</f>
        <v>4177.142151</v>
      </c>
      <c r="U32" s="33">
        <f>VLOOKUP(A32,'IncomeStatement 15-8-19'!$A$10:$CD$222,21,FALSE)</f>
        <v>4177.142151</v>
      </c>
      <c r="V32" s="33">
        <f>VLOOKUP(A32,'IncomeStatement 15-8-19'!$A$10:$CD$222,22,FALSE)</f>
        <v>4177.142151</v>
      </c>
      <c r="W32" s="33">
        <f>VLOOKUP(A32,'IncomeStatement 15-8-19'!$A$10:$CD$222,23,FALSE)</f>
        <v>4177.142151</v>
      </c>
      <c r="X32" s="33">
        <f>VLOOKUP(A32,'IncomeStatement 15-8-19'!$A$10:$CD$222,24,FALSE)</f>
        <v>4177.142151</v>
      </c>
      <c r="Y32" s="33">
        <f>VLOOKUP(A32,'IncomeStatement 15-8-19'!$A$10:$CD$222,25,FALSE)</f>
        <v>4177.142151</v>
      </c>
      <c r="Z32" s="33">
        <f>VLOOKUP(A32,'IncomeStatement 15-8-19'!$A$10:$CD$222,26,FALSE)</f>
        <v>4177.142151</v>
      </c>
      <c r="AA32" s="33">
        <f>VLOOKUP(A32,'IncomeStatement 15-8-19'!$A$10:$CD$222,27,FALSE)</f>
        <v>4177.142151</v>
      </c>
      <c r="AB32" s="33">
        <f>VLOOKUP(A32,'IncomeStatement 15-8-19'!$A$10:$CD$222,28,FALSE)</f>
        <v>4177.142151</v>
      </c>
      <c r="AC32" s="33">
        <f>VLOOKUP(A32,'IncomeStatement 15-8-19'!$A$10:$CD$222,29,FALSE)</f>
        <v>4177.142151</v>
      </c>
      <c r="AD32" s="33">
        <f>VLOOKUP(A32,'IncomeStatement 15-8-19'!$A$10:$CD$222,30,FALSE)</f>
        <v>4177.142151</v>
      </c>
      <c r="AE32" s="33">
        <f>VLOOKUP(A32,'IncomeStatement 15-8-19'!$A$10:$CD$222,31,FALSE)</f>
        <v>4177.142151</v>
      </c>
      <c r="AF32" s="33">
        <f>VLOOKUP(A32,'IncomeStatement 15-8-19'!$A$10:$CD$222,32,FALSE)</f>
        <v>4177.142151</v>
      </c>
      <c r="AG32" s="33">
        <f>VLOOKUP(A32,'IncomeStatement 15-8-19'!$A$10:$CD$222,33,FALSE)</f>
        <v>4177.142151</v>
      </c>
      <c r="AH32" s="33">
        <f>VLOOKUP(A32,'IncomeStatement 15-8-19'!$A$10:$CD$222,34,FALSE)</f>
        <v>4177.142151</v>
      </c>
      <c r="AI32" s="33">
        <f>VLOOKUP(A32,'IncomeStatement 15-8-19'!$A$10:$CD$222,35,FALSE)</f>
        <v>4177.142151</v>
      </c>
      <c r="AJ32" s="33">
        <f>VLOOKUP(A32,'IncomeStatement 15-8-19'!$A$10:$CD$222,36,FALSE)</f>
        <v>4177.142151</v>
      </c>
      <c r="AK32" s="33">
        <f>VLOOKUP(A32,'IncomeStatement 15-8-19'!$A$10:$CD$222,37,FALSE)</f>
        <v>4177.142151</v>
      </c>
      <c r="AL32" s="33">
        <f>VLOOKUP(A32,'IncomeStatement 15-8-19'!$A$10:$CD$222,38,FALSE)</f>
        <v>4177.142151</v>
      </c>
      <c r="AM32" s="33">
        <f>VLOOKUP(A32,'IncomeStatement 15-8-19'!$A$10:$CD$222,39,FALSE)</f>
        <v>4177.142151</v>
      </c>
      <c r="AN32" s="33">
        <f>VLOOKUP(A32,'IncomeStatement 15-8-19'!$A$10:$CD$222,40,FALSE)</f>
        <v>4177.142151</v>
      </c>
      <c r="AO32" s="33">
        <f>VLOOKUP(A32,'IncomeStatement 15-8-19'!$A$10:$CD$222,41,FALSE)</f>
        <v>4177.142151</v>
      </c>
      <c r="AP32" s="33">
        <f>VLOOKUP(A32,'IncomeStatement 15-8-19'!$A$10:$CD$222,42,FALSE)</f>
        <v>4177.142151</v>
      </c>
      <c r="AQ32" s="33">
        <f>VLOOKUP(A32,'IncomeStatement 15-8-19'!$A$10:$CD$222,43,FALSE)</f>
        <v>4177.142151</v>
      </c>
      <c r="AR32" s="33">
        <f>VLOOKUP(A32,'IncomeStatement 15-8-19'!$A$10:$CD$222,44,FALSE)</f>
        <v>4177.142151</v>
      </c>
      <c r="AS32" s="33">
        <f>VLOOKUP(A32,'IncomeStatement 15-8-19'!$A$10:$CD$222,45,FALSE)</f>
        <v>4177.142151</v>
      </c>
      <c r="AT32" s="33">
        <f>VLOOKUP(A32,'IncomeStatement 15-8-19'!$A$10:$CD$222,46,FALSE)</f>
        <v>4177.142151</v>
      </c>
      <c r="AU32" s="33">
        <f>VLOOKUP(A32,'IncomeStatement 15-8-19'!$A$10:$CD$222,47,FALSE)</f>
        <v>4177.142151</v>
      </c>
      <c r="AV32" s="33">
        <f>VLOOKUP(A32,'IncomeStatement 15-8-19'!$A$10:$CD$222,48,FALSE)</f>
        <v>4177.142151</v>
      </c>
      <c r="AW32" s="33">
        <f>VLOOKUP(A32,'IncomeStatement 15-8-19'!$A$10:$CD$222,49,FALSE)</f>
        <v>4177.142151</v>
      </c>
      <c r="AX32" s="33">
        <f>VLOOKUP(A32,'IncomeStatement 15-8-19'!$A$10:$CD$222,50,FALSE)</f>
        <v>4177.142151</v>
      </c>
      <c r="AY32" s="33">
        <f>VLOOKUP(A32,'IncomeStatement 15-8-19'!$A$10:$CD$222,51,FALSE)</f>
        <v>4177.142151</v>
      </c>
      <c r="AZ32" s="33">
        <f>VLOOKUP(A32,'IncomeStatement 15-8-19'!$A$10:$CD$222,52,FALSE)</f>
        <v>4177.142151</v>
      </c>
      <c r="BA32" s="33">
        <f>VLOOKUP(A32,'IncomeStatement 15-8-19'!$A$10:$CD$222,53,FALSE)</f>
        <v>4177.142151</v>
      </c>
      <c r="BB32" s="33">
        <f>VLOOKUP(A32,'IncomeStatement 15-8-19'!$A$10:$CD$222,54,FALSE)</f>
        <v>4177.142151</v>
      </c>
      <c r="BC32" s="33">
        <f>VLOOKUP(A32,'IncomeStatement 15-8-19'!$A$10:$CD$222,55,FALSE)</f>
        <v>4177.142151</v>
      </c>
      <c r="BD32" s="33">
        <f>VLOOKUP(A32,'IncomeStatement 15-8-19'!$A$10:$CD$222,56,FALSE)</f>
        <v>4177.142151</v>
      </c>
      <c r="BE32" s="33">
        <f>VLOOKUP(A32,'IncomeStatement 15-8-19'!$A$10:$CD$222,57,FALSE)</f>
        <v>4177.142151</v>
      </c>
      <c r="BF32" s="33">
        <f>VLOOKUP(A32,'IncomeStatement 15-8-19'!$A$10:$CD$222,58,FALSE)</f>
        <v>4177.142151</v>
      </c>
      <c r="BG32" s="33"/>
      <c r="BH32" s="33">
        <f>VLOOKUP(A32,'IncomeStatement 15-8-19'!$A$10:$CD$222,60,FALSE)</f>
        <v>4177.142151</v>
      </c>
      <c r="BI32" s="33">
        <f>VLOOKUP(A32,'IncomeStatement 15-8-19'!$A$10:$CD$222,61,FALSE)</f>
        <v>4177.142151</v>
      </c>
      <c r="BJ32" s="33">
        <f>VLOOKUP(A32,'IncomeStatement 15-8-19'!$A$10:$CD$222,62,FALSE)</f>
        <v>4177.142151</v>
      </c>
      <c r="BK32" s="33">
        <f>VLOOKUP(A32,'IncomeStatement 15-8-19'!$A$10:$CD$222,63,FALSE)</f>
        <v>4177.142151</v>
      </c>
      <c r="BL32" s="33">
        <f>VLOOKUP(A32,'IncomeStatement 15-8-19'!$A$10:$CD$222,64,FALSE)</f>
        <v>4177.142151</v>
      </c>
      <c r="BM32" s="33">
        <f>VLOOKUP(A32,'IncomeStatement 15-8-19'!$A$10:$CD$222,65,FALSE)</f>
        <v>4177.142151</v>
      </c>
      <c r="BN32" s="33">
        <f>VLOOKUP(A32,'IncomeStatement 15-8-19'!$A$10:$CD$222,66,FALSE)</f>
        <v>4177.142151</v>
      </c>
      <c r="BO32" s="33">
        <f>VLOOKUP(A32,'IncomeStatement 15-8-19'!$A$10:$CD$222,67,FALSE)</f>
        <v>4177.142151</v>
      </c>
      <c r="BP32" s="33">
        <f>VLOOKUP(A32,'IncomeStatement 15-8-19'!$A$10:$CD$222,68,FALSE)</f>
        <v>4177.142151</v>
      </c>
      <c r="BQ32" s="8">
        <f>VLOOKUP(A32,'IncomeStatement 15-8-19'!$A$10:$CD$222,69,FALSE)</f>
        <v>4177.142151</v>
      </c>
      <c r="BR32" s="8">
        <f>VLOOKUP(A32,'IncomeStatement 15-8-19'!$A$10:$CD$222,70,FALSE)</f>
        <v>4177.142151</v>
      </c>
      <c r="BS32" s="8">
        <f>VLOOKUP(A32,'IncomeStatement 15-8-19'!$A$10:$CD$222,71,FALSE)</f>
        <v>4177.142151</v>
      </c>
      <c r="BT32" s="8">
        <f>VLOOKUP(A32,'IncomeStatement 15-8-19'!$A$10:$CD$222,72,FALSE)</f>
        <v>4177.142151</v>
      </c>
      <c r="BU32" s="8">
        <f>VLOOKUP(A32,'IncomeStatement 15-8-19'!$A$10:$CD$222,73,FALSE)</f>
        <v>4177.142151</v>
      </c>
      <c r="BV32" s="8">
        <f>VLOOKUP(A32,'IncomeStatement 15-8-19'!$A$10:$CD$222,74,FALSE)</f>
        <v>4177.142151</v>
      </c>
      <c r="BW32" s="8">
        <f>VLOOKUP(A32,'IncomeStatement 15-8-19'!$A$10:$CD$222,75,FALSE)</f>
        <v>4177.142151</v>
      </c>
      <c r="BX32" s="8">
        <f>VLOOKUP(A32,'IncomeStatement 15-8-19'!$A$10:$CD$222,76,FALSE)</f>
        <v>4177.142151</v>
      </c>
      <c r="BY32" s="8">
        <f>VLOOKUP(A32,'IncomeStatement 15-8-19'!$A$10:$CD$222,77,FALSE)</f>
        <v>4177.142151</v>
      </c>
      <c r="BZ32" s="4">
        <f>VLOOKUP(A32,'IncomeStatement 15-8-19'!$A$10:$CD$222,78,FALSE)</f>
        <v>4177.142151</v>
      </c>
      <c r="CA32" s="4">
        <f>VLOOKUP(A32,'IncomeStatement 15-8-19'!$A$10:$CD$222,79,FALSE)</f>
        <v>4177.142151</v>
      </c>
      <c r="CB32" s="4">
        <f>VLOOKUP(A32,'IncomeStatement 15-8-19'!$A$10:$CD$222,80,FALSE)</f>
        <v>4177.142151</v>
      </c>
      <c r="CC32" s="4">
        <f>VLOOKUP(A32,'IncomeStatement 15-8-19'!$A$10:$CD$222,81,FALSE)</f>
        <v>4177.142151</v>
      </c>
      <c r="CD32" s="8">
        <f t="shared" si="0"/>
        <v>325817.08777799999</v>
      </c>
      <c r="CF32" s="19">
        <f>CD32-('IncomeStatement 15-8-19'!CD32-'IncomeStatement 15-8-19'!CF32-'IncomeStatement 15-8-19'!CG32)</f>
        <v>0</v>
      </c>
      <c r="CH32" s="132">
        <f t="shared" si="1"/>
        <v>66834.274416</v>
      </c>
      <c r="CJ32" s="148"/>
      <c r="CL32" s="163">
        <f>CL19-CL31</f>
        <v>101192.83058900031</v>
      </c>
      <c r="CP32" s="21"/>
      <c r="CQ32" s="176">
        <f>SUM(CQ26:CQ31)</f>
        <v>-2388.9198740000002</v>
      </c>
      <c r="CR32" s="85"/>
      <c r="CS32" s="22"/>
    </row>
    <row r="33" spans="1:97" x14ac:dyDescent="0.2">
      <c r="A33" s="16" t="str">
        <f>'IncomeStatement 15-8-19'!A33</f>
        <v>Overheads</v>
      </c>
      <c r="B33" s="31">
        <f>VLOOKUP(A33,'IncomeStatement 15-8-19'!$A$10:$CD$222,2,FALSE)</f>
        <v>0</v>
      </c>
      <c r="C33" s="31">
        <f>VLOOKUP(A33,'IncomeStatement 15-8-19'!$A$10:$CD$222,3,FALSE)</f>
        <v>0</v>
      </c>
      <c r="D33" s="31">
        <f>VLOOKUP(A33,'IncomeStatement 15-8-19'!$A$10:$CD$222,4,FALSE)</f>
        <v>0</v>
      </c>
      <c r="E33" s="31">
        <f>VLOOKUP(A33,'IncomeStatement 15-8-19'!$A$10:$CD$222,5,FALSE)</f>
        <v>0</v>
      </c>
      <c r="F33" s="31">
        <f>VLOOKUP(A33,'IncomeStatement 15-8-19'!$A$10:$CD$222,6,FALSE)</f>
        <v>0</v>
      </c>
      <c r="G33" s="31">
        <f>VLOOKUP(A33,'IncomeStatement 15-8-19'!$A$10:$CD$222,7,FALSE)</f>
        <v>0</v>
      </c>
      <c r="H33" s="31">
        <f>VLOOKUP(A33,'IncomeStatement 15-8-19'!$A$10:$CD$222,8,FALSE)</f>
        <v>0</v>
      </c>
      <c r="I33" s="31"/>
      <c r="J33" s="31">
        <f>VLOOKUP(A33,'IncomeStatement 15-8-19'!$A$10:$CD$222,10,FALSE)</f>
        <v>0</v>
      </c>
      <c r="K33" s="31">
        <f>VLOOKUP(A33,'IncomeStatement 15-8-19'!$A$10:$CD$222,11,FALSE)</f>
        <v>0</v>
      </c>
      <c r="L33" s="31">
        <f>VLOOKUP(A33,'IncomeStatement 15-8-19'!$A$10:$CD$222,12,FALSE)</f>
        <v>0</v>
      </c>
      <c r="M33" s="31">
        <f>VLOOKUP(A33,'IncomeStatement 15-8-19'!$A$10:$CD$222,13,FALSE)</f>
        <v>0</v>
      </c>
      <c r="N33" s="31">
        <f>VLOOKUP(A33,'IncomeStatement 15-8-19'!$A$10:$CD$222,14,FALSE)</f>
        <v>0</v>
      </c>
      <c r="O33" s="31">
        <f>VLOOKUP(A33,'IncomeStatement 15-8-19'!$A$10:$CD$222,15,FALSE)</f>
        <v>0</v>
      </c>
      <c r="P33" s="31">
        <f>VLOOKUP(A33,'IncomeStatement 15-8-19'!$A$10:$CD$222,16,FALSE)</f>
        <v>0</v>
      </c>
      <c r="Q33" s="31">
        <f>VLOOKUP(A33,'IncomeStatement 15-8-19'!$A$10:$CD$222,17,FALSE)</f>
        <v>0</v>
      </c>
      <c r="R33" s="31">
        <f>VLOOKUP(A33,'IncomeStatement 15-8-19'!$A$10:$CD$222,18,FALSE)</f>
        <v>0</v>
      </c>
      <c r="S33" s="31">
        <f>VLOOKUP(A33,'IncomeStatement 15-8-19'!$A$10:$CD$222,19,FALSE)</f>
        <v>0</v>
      </c>
      <c r="T33" s="31">
        <f>VLOOKUP(A33,'IncomeStatement 15-8-19'!$A$10:$CD$222,20,FALSE)</f>
        <v>0</v>
      </c>
      <c r="U33" s="31">
        <f>VLOOKUP(A33,'IncomeStatement 15-8-19'!$A$10:$CD$222,21,FALSE)</f>
        <v>0</v>
      </c>
      <c r="V33" s="31">
        <f>VLOOKUP(A33,'IncomeStatement 15-8-19'!$A$10:$CD$222,22,FALSE)</f>
        <v>0</v>
      </c>
      <c r="W33" s="31">
        <f>VLOOKUP(A33,'IncomeStatement 15-8-19'!$A$10:$CD$222,23,FALSE)</f>
        <v>0</v>
      </c>
      <c r="X33" s="31">
        <f>VLOOKUP(A33,'IncomeStatement 15-8-19'!$A$10:$CD$222,24,FALSE)</f>
        <v>0</v>
      </c>
      <c r="Y33" s="31">
        <f>VLOOKUP(A33,'IncomeStatement 15-8-19'!$A$10:$CD$222,25,FALSE)</f>
        <v>0</v>
      </c>
      <c r="Z33" s="31">
        <f>VLOOKUP(A33,'IncomeStatement 15-8-19'!$A$10:$CD$222,26,FALSE)</f>
        <v>0</v>
      </c>
      <c r="AA33" s="31">
        <f>VLOOKUP(A33,'IncomeStatement 15-8-19'!$A$10:$CD$222,27,FALSE)</f>
        <v>0</v>
      </c>
      <c r="AB33" s="31">
        <f>VLOOKUP(A33,'IncomeStatement 15-8-19'!$A$10:$CD$222,28,FALSE)</f>
        <v>0</v>
      </c>
      <c r="AC33" s="31">
        <f>VLOOKUP(A33,'IncomeStatement 15-8-19'!$A$10:$CD$222,29,FALSE)</f>
        <v>0</v>
      </c>
      <c r="AD33" s="31">
        <f>VLOOKUP(A33,'IncomeStatement 15-8-19'!$A$10:$CD$222,30,FALSE)</f>
        <v>0</v>
      </c>
      <c r="AE33" s="31">
        <f>VLOOKUP(A33,'IncomeStatement 15-8-19'!$A$10:$CD$222,31,FALSE)</f>
        <v>0</v>
      </c>
      <c r="AF33" s="31">
        <f>VLOOKUP(A33,'IncomeStatement 15-8-19'!$A$10:$CD$222,32,FALSE)</f>
        <v>0</v>
      </c>
      <c r="AG33" s="31">
        <f>VLOOKUP(A33,'IncomeStatement 15-8-19'!$A$10:$CD$222,33,FALSE)</f>
        <v>0</v>
      </c>
      <c r="AH33" s="31">
        <f>VLOOKUP(A33,'IncomeStatement 15-8-19'!$A$10:$CD$222,34,FALSE)</f>
        <v>0</v>
      </c>
      <c r="AI33" s="31">
        <f>VLOOKUP(A33,'IncomeStatement 15-8-19'!$A$10:$CD$222,35,FALSE)</f>
        <v>0</v>
      </c>
      <c r="AJ33" s="31">
        <f>VLOOKUP(A33,'IncomeStatement 15-8-19'!$A$10:$CD$222,36,FALSE)</f>
        <v>0</v>
      </c>
      <c r="AK33" s="31">
        <f>VLOOKUP(A33,'IncomeStatement 15-8-19'!$A$10:$CD$222,37,FALSE)</f>
        <v>0</v>
      </c>
      <c r="AL33" s="31">
        <f>VLOOKUP(A33,'IncomeStatement 15-8-19'!$A$10:$CD$222,38,FALSE)</f>
        <v>0</v>
      </c>
      <c r="AM33" s="31">
        <f>VLOOKUP(A33,'IncomeStatement 15-8-19'!$A$10:$CD$222,39,FALSE)</f>
        <v>0</v>
      </c>
      <c r="AN33" s="31">
        <f>VLOOKUP(A33,'IncomeStatement 15-8-19'!$A$10:$CD$222,40,FALSE)</f>
        <v>0</v>
      </c>
      <c r="AO33" s="31">
        <f>VLOOKUP(A33,'IncomeStatement 15-8-19'!$A$10:$CD$222,41,FALSE)</f>
        <v>0</v>
      </c>
      <c r="AP33" s="31">
        <f>VLOOKUP(A33,'IncomeStatement 15-8-19'!$A$10:$CD$222,42,FALSE)</f>
        <v>0</v>
      </c>
      <c r="AQ33" s="31">
        <f>VLOOKUP(A33,'IncomeStatement 15-8-19'!$A$10:$CD$222,43,FALSE)</f>
        <v>0</v>
      </c>
      <c r="AR33" s="31">
        <f>VLOOKUP(A33,'IncomeStatement 15-8-19'!$A$10:$CD$222,44,FALSE)</f>
        <v>0</v>
      </c>
      <c r="AS33" s="31">
        <f>VLOOKUP(A33,'IncomeStatement 15-8-19'!$A$10:$CD$222,45,FALSE)</f>
        <v>0</v>
      </c>
      <c r="AT33" s="31">
        <f>VLOOKUP(A33,'IncomeStatement 15-8-19'!$A$10:$CD$222,46,FALSE)</f>
        <v>0</v>
      </c>
      <c r="AU33" s="31">
        <f>VLOOKUP(A33,'IncomeStatement 15-8-19'!$A$10:$CD$222,47,FALSE)</f>
        <v>0</v>
      </c>
      <c r="AV33" s="31">
        <f>VLOOKUP(A33,'IncomeStatement 15-8-19'!$A$10:$CD$222,48,FALSE)</f>
        <v>0</v>
      </c>
      <c r="AW33" s="31">
        <f>VLOOKUP(A33,'IncomeStatement 15-8-19'!$A$10:$CD$222,49,FALSE)</f>
        <v>0</v>
      </c>
      <c r="AX33" s="31">
        <f>VLOOKUP(A33,'IncomeStatement 15-8-19'!$A$10:$CD$222,50,FALSE)</f>
        <v>0</v>
      </c>
      <c r="AY33" s="31">
        <f>VLOOKUP(A33,'IncomeStatement 15-8-19'!$A$10:$CD$222,51,FALSE)</f>
        <v>0</v>
      </c>
      <c r="AZ33" s="31">
        <f>VLOOKUP(A33,'IncomeStatement 15-8-19'!$A$10:$CD$222,52,FALSE)</f>
        <v>0</v>
      </c>
      <c r="BA33" s="31">
        <f>VLOOKUP(A33,'IncomeStatement 15-8-19'!$A$10:$CD$222,53,FALSE)</f>
        <v>0</v>
      </c>
      <c r="BB33" s="31">
        <f>VLOOKUP(A33,'IncomeStatement 15-8-19'!$A$10:$CD$222,54,FALSE)</f>
        <v>0</v>
      </c>
      <c r="BC33" s="31">
        <f>VLOOKUP(A33,'IncomeStatement 15-8-19'!$A$10:$CD$222,55,FALSE)</f>
        <v>0</v>
      </c>
      <c r="BD33" s="31">
        <f>VLOOKUP(A33,'IncomeStatement 15-8-19'!$A$10:$CD$222,56,FALSE)</f>
        <v>0</v>
      </c>
      <c r="BE33" s="31">
        <f>VLOOKUP(A33,'IncomeStatement 15-8-19'!$A$10:$CD$222,57,FALSE)</f>
        <v>0</v>
      </c>
      <c r="BF33" s="31">
        <f>VLOOKUP(A33,'IncomeStatement 15-8-19'!$A$10:$CD$222,58,FALSE)</f>
        <v>0</v>
      </c>
      <c r="BG33" s="31"/>
      <c r="BH33" s="31">
        <f>VLOOKUP(A33,'IncomeStatement 15-8-19'!$A$10:$CD$222,60,FALSE)</f>
        <v>0</v>
      </c>
      <c r="BI33" s="31">
        <f>VLOOKUP(A33,'IncomeStatement 15-8-19'!$A$10:$CD$222,61,FALSE)</f>
        <v>0</v>
      </c>
      <c r="BJ33" s="31">
        <f>VLOOKUP(A33,'IncomeStatement 15-8-19'!$A$10:$CD$222,62,FALSE)</f>
        <v>0</v>
      </c>
      <c r="BK33" s="31">
        <f>VLOOKUP(A33,'IncomeStatement 15-8-19'!$A$10:$CD$222,63,FALSE)</f>
        <v>0</v>
      </c>
      <c r="BL33" s="31">
        <f>VLOOKUP(A33,'IncomeStatement 15-8-19'!$A$10:$CD$222,64,FALSE)</f>
        <v>0</v>
      </c>
      <c r="BM33" s="31">
        <f>VLOOKUP(A33,'IncomeStatement 15-8-19'!$A$10:$CD$222,65,FALSE)</f>
        <v>0</v>
      </c>
      <c r="BN33" s="31">
        <f>VLOOKUP(A33,'IncomeStatement 15-8-19'!$A$10:$CD$222,66,FALSE)</f>
        <v>0</v>
      </c>
      <c r="BO33" s="31">
        <f>VLOOKUP(A33,'IncomeStatement 15-8-19'!$A$10:$CD$222,67,FALSE)</f>
        <v>0</v>
      </c>
      <c r="BP33" s="31">
        <f>VLOOKUP(A33,'IncomeStatement 15-8-19'!$A$10:$CD$222,68,FALSE)</f>
        <v>0</v>
      </c>
      <c r="BQ33" s="3">
        <f>VLOOKUP(A33,'IncomeStatement 15-8-19'!$A$10:$CD$222,69,FALSE)</f>
        <v>0</v>
      </c>
      <c r="BR33" s="3">
        <f>VLOOKUP(A33,'IncomeStatement 15-8-19'!$A$10:$CD$222,70,FALSE)</f>
        <v>0</v>
      </c>
      <c r="BS33" s="3">
        <f>VLOOKUP(A33,'IncomeStatement 15-8-19'!$A$10:$CD$222,71,FALSE)</f>
        <v>0</v>
      </c>
      <c r="BT33" s="3">
        <f>VLOOKUP(A33,'IncomeStatement 15-8-19'!$A$10:$CD$222,72,FALSE)</f>
        <v>0</v>
      </c>
      <c r="BU33" s="3">
        <f>VLOOKUP(A33,'IncomeStatement 15-8-19'!$A$10:$CD$222,73,FALSE)</f>
        <v>0</v>
      </c>
      <c r="BV33" s="3">
        <f>VLOOKUP(A33,'IncomeStatement 15-8-19'!$A$10:$CD$222,74,FALSE)</f>
        <v>0</v>
      </c>
      <c r="BW33" s="3">
        <f>VLOOKUP(A33,'IncomeStatement 15-8-19'!$A$10:$CD$222,75,FALSE)</f>
        <v>0</v>
      </c>
      <c r="BX33" s="3">
        <f>VLOOKUP(A33,'IncomeStatement 15-8-19'!$A$10:$CD$222,76,FALSE)</f>
        <v>0</v>
      </c>
      <c r="BY33" s="3">
        <f>VLOOKUP(A33,'IncomeStatement 15-8-19'!$A$10:$CD$222,77,FALSE)</f>
        <v>0</v>
      </c>
      <c r="BZ33" s="3">
        <f>VLOOKUP(A33,'IncomeStatement 15-8-19'!$A$10:$CD$222,78,FALSE)</f>
        <v>0</v>
      </c>
      <c r="CA33" s="3">
        <f>VLOOKUP(A33,'IncomeStatement 15-8-19'!$A$10:$CD$222,79,FALSE)</f>
        <v>0</v>
      </c>
      <c r="CB33" s="3">
        <f>VLOOKUP(A33,'IncomeStatement 15-8-19'!$A$10:$CD$222,80,FALSE)</f>
        <v>0</v>
      </c>
      <c r="CC33" s="3">
        <f>VLOOKUP(A33,'IncomeStatement 15-8-19'!$A$10:$CD$222,81,FALSE)</f>
        <v>0</v>
      </c>
      <c r="CD33" s="3">
        <f t="shared" si="0"/>
        <v>0</v>
      </c>
      <c r="CF33" s="19">
        <f>CD33-('IncomeStatement 15-8-19'!CD33-'IncomeStatement 15-8-19'!CF33-'IncomeStatement 15-8-19'!CG33)</f>
        <v>0</v>
      </c>
      <c r="CH33" s="132">
        <f t="shared" si="1"/>
        <v>0</v>
      </c>
      <c r="CJ33" s="148"/>
      <c r="CL33" s="162">
        <f t="shared" si="3"/>
        <v>0</v>
      </c>
      <c r="CP33" s="21"/>
      <c r="CQ33" s="85"/>
      <c r="CR33" s="85"/>
      <c r="CS33" s="22"/>
    </row>
    <row r="34" spans="1:97" x14ac:dyDescent="0.2">
      <c r="A34" s="13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F34" s="19">
        <f>CD34-('IncomeStatement 15-8-19'!CD34-'IncomeStatement 15-8-19'!CF34-'IncomeStatement 15-8-19'!CG34)</f>
        <v>0</v>
      </c>
      <c r="CH34" s="132">
        <f t="shared" si="1"/>
        <v>0</v>
      </c>
      <c r="CJ34" s="148"/>
      <c r="CL34" s="148">
        <f t="shared" si="3"/>
        <v>0</v>
      </c>
      <c r="CP34" s="21" t="s">
        <v>1136</v>
      </c>
      <c r="CQ34" s="10">
        <f>-(CL43+CL51+CL58+CL74+CL92+CL101+CL105+CL109+CL119+CL126+SUM(CL127:CL141)+CL155+CL162-CL185++CL143+CL144+CL145)+CL179</f>
        <v>-6762015.6884780023</v>
      </c>
      <c r="CR34" s="85"/>
      <c r="CS34" s="22"/>
    </row>
    <row r="35" spans="1:97" x14ac:dyDescent="0.2">
      <c r="A35" s="13" t="str">
        <f>'IncomeStatement 15-8-19'!A35</f>
        <v>940-100 - PROFESSIONAL FEES</v>
      </c>
      <c r="B35" s="31">
        <f>VLOOKUP(A35,'IncomeStatement 15-8-19'!$A$10:$CD$222,2,FALSE)</f>
        <v>0</v>
      </c>
      <c r="C35" s="31">
        <f>VLOOKUP(A35,'IncomeStatement 15-8-19'!$A$10:$CD$222,3,FALSE)</f>
        <v>0</v>
      </c>
      <c r="D35" s="31">
        <f>VLOOKUP(A35,'IncomeStatement 15-8-19'!$A$10:$CD$222,4,FALSE)</f>
        <v>0</v>
      </c>
      <c r="E35" s="31">
        <f>VLOOKUP(A35,'IncomeStatement 15-8-19'!$A$10:$CD$222,5,FALSE)</f>
        <v>0</v>
      </c>
      <c r="F35" s="31">
        <f>VLOOKUP(A35,'IncomeStatement 15-8-19'!$A$10:$CD$222,6,FALSE)</f>
        <v>0</v>
      </c>
      <c r="G35" s="31">
        <f>VLOOKUP(A35,'IncomeStatement 15-8-19'!$A$10:$CD$222,7,FALSE)</f>
        <v>0</v>
      </c>
      <c r="H35" s="31">
        <f>VLOOKUP(A35,'IncomeStatement 15-8-19'!$A$10:$CD$222,8,FALSE)</f>
        <v>0</v>
      </c>
      <c r="I35" s="31"/>
      <c r="J35" s="31">
        <f>VLOOKUP(A35,'IncomeStatement 15-8-19'!$A$10:$CD$222,10,FALSE)</f>
        <v>0</v>
      </c>
      <c r="K35" s="31">
        <f>VLOOKUP(A35,'IncomeStatement 15-8-19'!$A$10:$CD$222,11,FALSE)</f>
        <v>0</v>
      </c>
      <c r="L35" s="31">
        <f>VLOOKUP(A35,'IncomeStatement 15-8-19'!$A$10:$CD$222,12,FALSE)</f>
        <v>0</v>
      </c>
      <c r="M35" s="31">
        <f>VLOOKUP(A35,'IncomeStatement 15-8-19'!$A$10:$CD$222,13,FALSE)</f>
        <v>0</v>
      </c>
      <c r="N35" s="31">
        <f>VLOOKUP(A35,'IncomeStatement 15-8-19'!$A$10:$CD$222,14,FALSE)</f>
        <v>0</v>
      </c>
      <c r="O35" s="31">
        <f>VLOOKUP(A35,'IncomeStatement 15-8-19'!$A$10:$CD$222,15,FALSE)</f>
        <v>0</v>
      </c>
      <c r="P35" s="31">
        <f>VLOOKUP(A35,'IncomeStatement 15-8-19'!$A$10:$CD$222,16,FALSE)</f>
        <v>0</v>
      </c>
      <c r="Q35" s="31">
        <f>VLOOKUP(A35,'IncomeStatement 15-8-19'!$A$10:$CD$222,17,FALSE)</f>
        <v>0</v>
      </c>
      <c r="R35" s="31">
        <f>VLOOKUP(A35,'IncomeStatement 15-8-19'!$A$10:$CD$222,18,FALSE)</f>
        <v>0</v>
      </c>
      <c r="S35" s="31">
        <f>VLOOKUP(A35,'IncomeStatement 15-8-19'!$A$10:$CD$222,19,FALSE)</f>
        <v>0</v>
      </c>
      <c r="T35" s="31">
        <f>VLOOKUP(A35,'IncomeStatement 15-8-19'!$A$10:$CD$222,20,FALSE)</f>
        <v>0</v>
      </c>
      <c r="U35" s="31">
        <f>VLOOKUP(A35,'IncomeStatement 15-8-19'!$A$10:$CD$222,21,FALSE)</f>
        <v>0</v>
      </c>
      <c r="V35" s="31">
        <f>VLOOKUP(A35,'IncomeStatement 15-8-19'!$A$10:$CD$222,22,FALSE)</f>
        <v>0</v>
      </c>
      <c r="W35" s="31">
        <f>VLOOKUP(A35,'IncomeStatement 15-8-19'!$A$10:$CD$222,23,FALSE)</f>
        <v>0</v>
      </c>
      <c r="X35" s="31">
        <f>VLOOKUP(A35,'IncomeStatement 15-8-19'!$A$10:$CD$222,24,FALSE)</f>
        <v>0</v>
      </c>
      <c r="Y35" s="31">
        <f>VLOOKUP(A35,'IncomeStatement 15-8-19'!$A$10:$CD$222,25,FALSE)</f>
        <v>0</v>
      </c>
      <c r="Z35" s="31">
        <f>VLOOKUP(A35,'IncomeStatement 15-8-19'!$A$10:$CD$222,26,FALSE)</f>
        <v>0</v>
      </c>
      <c r="AA35" s="31">
        <f>VLOOKUP(A35,'IncomeStatement 15-8-19'!$A$10:$CD$222,27,FALSE)</f>
        <v>0</v>
      </c>
      <c r="AB35" s="31">
        <f>VLOOKUP(A35,'IncomeStatement 15-8-19'!$A$10:$CD$222,28,FALSE)</f>
        <v>0</v>
      </c>
      <c r="AC35" s="31">
        <f>VLOOKUP(A35,'IncomeStatement 15-8-19'!$A$10:$CD$222,29,FALSE)</f>
        <v>0</v>
      </c>
      <c r="AD35" s="31">
        <f>VLOOKUP(A35,'IncomeStatement 15-8-19'!$A$10:$CD$222,30,FALSE)</f>
        <v>0</v>
      </c>
      <c r="AE35" s="31">
        <f>VLOOKUP(A35,'IncomeStatement 15-8-19'!$A$10:$CD$222,31,FALSE)</f>
        <v>0</v>
      </c>
      <c r="AF35" s="31">
        <f>VLOOKUP(A35,'IncomeStatement 15-8-19'!$A$10:$CD$222,32,FALSE)</f>
        <v>0</v>
      </c>
      <c r="AG35" s="31">
        <f>VLOOKUP(A35,'IncomeStatement 15-8-19'!$A$10:$CD$222,33,FALSE)</f>
        <v>0</v>
      </c>
      <c r="AH35" s="31">
        <f>VLOOKUP(A35,'IncomeStatement 15-8-19'!$A$10:$CD$222,34,FALSE)</f>
        <v>0</v>
      </c>
      <c r="AI35" s="31">
        <f>VLOOKUP(A35,'IncomeStatement 15-8-19'!$A$10:$CD$222,35,FALSE)</f>
        <v>0</v>
      </c>
      <c r="AJ35" s="31">
        <f>VLOOKUP(A35,'IncomeStatement 15-8-19'!$A$10:$CD$222,36,FALSE)</f>
        <v>0</v>
      </c>
      <c r="AK35" s="31">
        <f>VLOOKUP(A35,'IncomeStatement 15-8-19'!$A$10:$CD$222,37,FALSE)</f>
        <v>0</v>
      </c>
      <c r="AL35" s="31">
        <f>VLOOKUP(A35,'IncomeStatement 15-8-19'!$A$10:$CD$222,38,FALSE)</f>
        <v>0</v>
      </c>
      <c r="AM35" s="31">
        <f>VLOOKUP(A35,'IncomeStatement 15-8-19'!$A$10:$CD$222,39,FALSE)</f>
        <v>0</v>
      </c>
      <c r="AN35" s="31">
        <f>VLOOKUP(A35,'IncomeStatement 15-8-19'!$A$10:$CD$222,40,FALSE)</f>
        <v>0</v>
      </c>
      <c r="AO35" s="31">
        <f>VLOOKUP(A35,'IncomeStatement 15-8-19'!$A$10:$CD$222,41,FALSE)</f>
        <v>0</v>
      </c>
      <c r="AP35" s="31">
        <f>VLOOKUP(A35,'IncomeStatement 15-8-19'!$A$10:$CD$222,42,FALSE)</f>
        <v>0</v>
      </c>
      <c r="AQ35" s="31">
        <f>VLOOKUP(A35,'IncomeStatement 15-8-19'!$A$10:$CD$222,43,FALSE)</f>
        <v>0</v>
      </c>
      <c r="AR35" s="31">
        <f>VLOOKUP(A35,'IncomeStatement 15-8-19'!$A$10:$CD$222,44,FALSE)</f>
        <v>0</v>
      </c>
      <c r="AS35" s="31">
        <f>VLOOKUP(A35,'IncomeStatement 15-8-19'!$A$10:$CD$222,45,FALSE)</f>
        <v>0</v>
      </c>
      <c r="AT35" s="31">
        <f>VLOOKUP(A35,'IncomeStatement 15-8-19'!$A$10:$CD$222,46,FALSE)</f>
        <v>0</v>
      </c>
      <c r="AU35" s="31">
        <f>VLOOKUP(A35,'IncomeStatement 15-8-19'!$A$10:$CD$222,47,FALSE)</f>
        <v>0</v>
      </c>
      <c r="AV35" s="31">
        <f>VLOOKUP(A35,'IncomeStatement 15-8-19'!$A$10:$CD$222,48,FALSE)</f>
        <v>0</v>
      </c>
      <c r="AW35" s="31">
        <f>VLOOKUP(A35,'IncomeStatement 15-8-19'!$A$10:$CD$222,49,FALSE)</f>
        <v>0</v>
      </c>
      <c r="AX35" s="31">
        <f>VLOOKUP(A35,'IncomeStatement 15-8-19'!$A$10:$CD$222,50,FALSE)</f>
        <v>0</v>
      </c>
      <c r="AY35" s="31">
        <f>VLOOKUP(A35,'IncomeStatement 15-8-19'!$A$10:$CD$222,51,FALSE)</f>
        <v>0</v>
      </c>
      <c r="AZ35" s="31">
        <f>VLOOKUP(A35,'IncomeStatement 15-8-19'!$A$10:$CD$222,52,FALSE)</f>
        <v>0</v>
      </c>
      <c r="BA35" s="31">
        <f>VLOOKUP(A35,'IncomeStatement 15-8-19'!$A$10:$CD$222,53,FALSE)</f>
        <v>0</v>
      </c>
      <c r="BB35" s="31">
        <f>VLOOKUP(A35,'IncomeStatement 15-8-19'!$A$10:$CD$222,54,FALSE)</f>
        <v>0</v>
      </c>
      <c r="BC35" s="31">
        <f>VLOOKUP(A35,'IncomeStatement 15-8-19'!$A$10:$CD$222,55,FALSE)</f>
        <v>0</v>
      </c>
      <c r="BD35" s="31">
        <f>VLOOKUP(A35,'IncomeStatement 15-8-19'!$A$10:$CD$222,56,FALSE)</f>
        <v>0</v>
      </c>
      <c r="BE35" s="31">
        <f>VLOOKUP(A35,'IncomeStatement 15-8-19'!$A$10:$CD$222,57,FALSE)</f>
        <v>0</v>
      </c>
      <c r="BF35" s="31">
        <f>VLOOKUP(A35,'IncomeStatement 15-8-19'!$A$10:$CD$222,58,FALSE)</f>
        <v>0</v>
      </c>
      <c r="BG35" s="31"/>
      <c r="BH35" s="31">
        <f>VLOOKUP(A35,'IncomeStatement 15-8-19'!$A$10:$CD$222,60,FALSE)</f>
        <v>0</v>
      </c>
      <c r="BI35" s="31">
        <f>VLOOKUP(A35,'IncomeStatement 15-8-19'!$A$10:$CD$222,61,FALSE)</f>
        <v>0</v>
      </c>
      <c r="BJ35" s="31">
        <f>VLOOKUP(A35,'IncomeStatement 15-8-19'!$A$10:$CD$222,62,FALSE)</f>
        <v>0</v>
      </c>
      <c r="BK35" s="31">
        <f>VLOOKUP(A35,'IncomeStatement 15-8-19'!$A$10:$CD$222,63,FALSE)</f>
        <v>0</v>
      </c>
      <c r="BL35" s="31">
        <f>VLOOKUP(A35,'IncomeStatement 15-8-19'!$A$10:$CD$222,64,FALSE)</f>
        <v>0</v>
      </c>
      <c r="BM35" s="31">
        <f>VLOOKUP(A35,'IncomeStatement 15-8-19'!$A$10:$CD$222,65,FALSE)</f>
        <v>0</v>
      </c>
      <c r="BN35" s="31">
        <f>VLOOKUP(A35,'IncomeStatement 15-8-19'!$A$10:$CD$222,66,FALSE)</f>
        <v>0</v>
      </c>
      <c r="BO35" s="31">
        <f>VLOOKUP(A35,'IncomeStatement 15-8-19'!$A$10:$CD$222,67,FALSE)</f>
        <v>0</v>
      </c>
      <c r="BP35" s="31">
        <f>VLOOKUP(A35,'IncomeStatement 15-8-19'!$A$10:$CD$222,68,FALSE)</f>
        <v>0</v>
      </c>
      <c r="BQ35" s="3">
        <f>VLOOKUP(A35,'IncomeStatement 15-8-19'!$A$10:$CD$222,69,FALSE)</f>
        <v>0</v>
      </c>
      <c r="BR35" s="3">
        <f>VLOOKUP(A35,'IncomeStatement 15-8-19'!$A$10:$CD$222,70,FALSE)</f>
        <v>0</v>
      </c>
      <c r="BS35" s="3">
        <f>VLOOKUP(A35,'IncomeStatement 15-8-19'!$A$10:$CD$222,71,FALSE)</f>
        <v>0</v>
      </c>
      <c r="BT35" s="3">
        <f>VLOOKUP(A35,'IncomeStatement 15-8-19'!$A$10:$CD$222,72,FALSE)</f>
        <v>0</v>
      </c>
      <c r="BU35" s="3">
        <f>VLOOKUP(A35,'IncomeStatement 15-8-19'!$A$10:$CD$222,73,FALSE)</f>
        <v>0</v>
      </c>
      <c r="BV35" s="3">
        <f>VLOOKUP(A35,'IncomeStatement 15-8-19'!$A$10:$CD$222,74,FALSE)</f>
        <v>0</v>
      </c>
      <c r="BW35" s="3">
        <f>VLOOKUP(A35,'IncomeStatement 15-8-19'!$A$10:$CD$222,75,FALSE)</f>
        <v>0</v>
      </c>
      <c r="BX35" s="3">
        <f>VLOOKUP(A35,'IncomeStatement 15-8-19'!$A$10:$CD$222,76,FALSE)</f>
        <v>0</v>
      </c>
      <c r="BY35" s="3">
        <f>VLOOKUP(A35,'IncomeStatement 15-8-19'!$A$10:$CD$222,77,FALSE)</f>
        <v>0</v>
      </c>
      <c r="BZ35" s="3">
        <f>VLOOKUP(A35,'IncomeStatement 15-8-19'!$A$10:$CD$222,78,FALSE)</f>
        <v>0</v>
      </c>
      <c r="CA35" s="3">
        <f>VLOOKUP(A35,'IncomeStatement 15-8-19'!$A$10:$CD$222,79,FALSE)</f>
        <v>0</v>
      </c>
      <c r="CB35" s="3">
        <f>VLOOKUP(A35,'IncomeStatement 15-8-19'!$A$10:$CD$222,80,FALSE)</f>
        <v>0</v>
      </c>
      <c r="CC35" s="3">
        <f>VLOOKUP(A35,'IncomeStatement 15-8-19'!$A$10:$CD$222,81,FALSE)</f>
        <v>0</v>
      </c>
      <c r="CD35" s="3">
        <f t="shared" si="0"/>
        <v>0</v>
      </c>
      <c r="CF35" s="19">
        <f>CD35-('IncomeStatement 15-8-19'!CD35-'IncomeStatement 15-8-19'!CF35-'IncomeStatement 15-8-19'!CG35)</f>
        <v>0</v>
      </c>
      <c r="CH35" s="132">
        <f t="shared" si="1"/>
        <v>0</v>
      </c>
      <c r="CJ35" s="148">
        <f>HLOOKUP(A35,CJE!$I$5:$TV$2054,2050, FALSE)</f>
        <v>0</v>
      </c>
      <c r="CL35" s="148">
        <f t="shared" si="3"/>
        <v>0</v>
      </c>
      <c r="CP35" s="21"/>
      <c r="CQ35" s="85"/>
      <c r="CR35" s="85"/>
      <c r="CS35" s="22"/>
    </row>
    <row r="36" spans="1:97" x14ac:dyDescent="0.2">
      <c r="A36" s="13" t="str">
        <f>'IncomeStatement 15-8-19'!A36</f>
        <v>940-101 - Audit fee</v>
      </c>
      <c r="B36" s="31">
        <f>VLOOKUP(A36,'IncomeStatement 15-8-19'!$A$10:$CD$222,2,FALSE)</f>
        <v>0</v>
      </c>
      <c r="C36" s="31">
        <f>VLOOKUP(A36,'IncomeStatement 15-8-19'!$A$10:$CD$222,3,FALSE)</f>
        <v>0</v>
      </c>
      <c r="D36" s="31">
        <f>VLOOKUP(A36,'IncomeStatement 15-8-19'!$A$10:$CD$222,4,FALSE)</f>
        <v>0</v>
      </c>
      <c r="E36" s="31">
        <f>VLOOKUP(A36,'IncomeStatement 15-8-19'!$A$10:$CD$222,5,FALSE)</f>
        <v>0</v>
      </c>
      <c r="F36" s="31">
        <f>VLOOKUP(A36,'IncomeStatement 15-8-19'!$A$10:$CD$222,6,FALSE)</f>
        <v>0</v>
      </c>
      <c r="G36" s="31">
        <f>VLOOKUP(A36,'IncomeStatement 15-8-19'!$A$10:$CD$222,7,FALSE)</f>
        <v>0</v>
      </c>
      <c r="H36" s="31">
        <f>VLOOKUP(A36,'IncomeStatement 15-8-19'!$A$10:$CD$222,8,FALSE)</f>
        <v>0</v>
      </c>
      <c r="I36" s="31"/>
      <c r="J36" s="31">
        <f>VLOOKUP(A36,'IncomeStatement 15-8-19'!$A$10:$CD$222,10,FALSE)</f>
        <v>0</v>
      </c>
      <c r="K36" s="31">
        <f>VLOOKUP(A36,'IncomeStatement 15-8-19'!$A$10:$CD$222,11,FALSE)</f>
        <v>0</v>
      </c>
      <c r="L36" s="31">
        <f>VLOOKUP(A36,'IncomeStatement 15-8-19'!$A$10:$CD$222,12,FALSE)</f>
        <v>0</v>
      </c>
      <c r="M36" s="31">
        <f>VLOOKUP(A36,'IncomeStatement 15-8-19'!$A$10:$CD$222,13,FALSE)</f>
        <v>0</v>
      </c>
      <c r="N36" s="31">
        <f>VLOOKUP(A36,'IncomeStatement 15-8-19'!$A$10:$CD$222,14,FALSE)</f>
        <v>0</v>
      </c>
      <c r="O36" s="31">
        <f>VLOOKUP(A36,'IncomeStatement 15-8-19'!$A$10:$CD$222,15,FALSE)</f>
        <v>0</v>
      </c>
      <c r="P36" s="31">
        <f>VLOOKUP(A36,'IncomeStatement 15-8-19'!$A$10:$CD$222,16,FALSE)</f>
        <v>0</v>
      </c>
      <c r="Q36" s="31">
        <f>VLOOKUP(A36,'IncomeStatement 15-8-19'!$A$10:$CD$222,17,FALSE)</f>
        <v>0</v>
      </c>
      <c r="R36" s="31">
        <f>VLOOKUP(A36,'IncomeStatement 15-8-19'!$A$10:$CD$222,18,FALSE)</f>
        <v>0</v>
      </c>
      <c r="S36" s="31">
        <f>VLOOKUP(A36,'IncomeStatement 15-8-19'!$A$10:$CD$222,19,FALSE)</f>
        <v>0</v>
      </c>
      <c r="T36" s="31">
        <f>VLOOKUP(A36,'IncomeStatement 15-8-19'!$A$10:$CD$222,20,FALSE)</f>
        <v>0</v>
      </c>
      <c r="U36" s="31">
        <f>VLOOKUP(A36,'IncomeStatement 15-8-19'!$A$10:$CD$222,21,FALSE)</f>
        <v>0</v>
      </c>
      <c r="V36" s="31">
        <f>VLOOKUP(A36,'IncomeStatement 15-8-19'!$A$10:$CD$222,22,FALSE)</f>
        <v>0</v>
      </c>
      <c r="W36" s="31">
        <f>VLOOKUP(A36,'IncomeStatement 15-8-19'!$A$10:$CD$222,23,FALSE)</f>
        <v>0</v>
      </c>
      <c r="X36" s="31">
        <f>VLOOKUP(A36,'IncomeStatement 15-8-19'!$A$10:$CD$222,24,FALSE)</f>
        <v>0</v>
      </c>
      <c r="Y36" s="31">
        <f>VLOOKUP(A36,'IncomeStatement 15-8-19'!$A$10:$CD$222,25,FALSE)</f>
        <v>0</v>
      </c>
      <c r="Z36" s="31">
        <f>VLOOKUP(A36,'IncomeStatement 15-8-19'!$A$10:$CD$222,26,FALSE)</f>
        <v>0</v>
      </c>
      <c r="AA36" s="31">
        <f>VLOOKUP(A36,'IncomeStatement 15-8-19'!$A$10:$CD$222,27,FALSE)</f>
        <v>0</v>
      </c>
      <c r="AB36" s="31">
        <f>VLOOKUP(A36,'IncomeStatement 15-8-19'!$A$10:$CD$222,28,FALSE)</f>
        <v>0</v>
      </c>
      <c r="AC36" s="31">
        <f>VLOOKUP(A36,'IncomeStatement 15-8-19'!$A$10:$CD$222,29,FALSE)</f>
        <v>0</v>
      </c>
      <c r="AD36" s="31">
        <f>VLOOKUP(A36,'IncomeStatement 15-8-19'!$A$10:$CD$222,30,FALSE)</f>
        <v>0</v>
      </c>
      <c r="AE36" s="31">
        <f>VLOOKUP(A36,'IncomeStatement 15-8-19'!$A$10:$CD$222,31,FALSE)</f>
        <v>0</v>
      </c>
      <c r="AF36" s="31">
        <f>VLOOKUP(A36,'IncomeStatement 15-8-19'!$A$10:$CD$222,32,FALSE)</f>
        <v>0</v>
      </c>
      <c r="AG36" s="31">
        <f>VLOOKUP(A36,'IncomeStatement 15-8-19'!$A$10:$CD$222,33,FALSE)</f>
        <v>0</v>
      </c>
      <c r="AH36" s="31">
        <f>VLOOKUP(A36,'IncomeStatement 15-8-19'!$A$10:$CD$222,34,FALSE)</f>
        <v>0</v>
      </c>
      <c r="AI36" s="31">
        <f>VLOOKUP(A36,'IncomeStatement 15-8-19'!$A$10:$CD$222,35,FALSE)</f>
        <v>0</v>
      </c>
      <c r="AJ36" s="31">
        <f>VLOOKUP(A36,'IncomeStatement 15-8-19'!$A$10:$CD$222,36,FALSE)</f>
        <v>0</v>
      </c>
      <c r="AK36" s="31">
        <f>VLOOKUP(A36,'IncomeStatement 15-8-19'!$A$10:$CD$222,37,FALSE)</f>
        <v>0</v>
      </c>
      <c r="AL36" s="31">
        <f>VLOOKUP(A36,'IncomeStatement 15-8-19'!$A$10:$CD$222,38,FALSE)</f>
        <v>0</v>
      </c>
      <c r="AM36" s="31">
        <f>VLOOKUP(A36,'IncomeStatement 15-8-19'!$A$10:$CD$222,39,FALSE)</f>
        <v>0</v>
      </c>
      <c r="AN36" s="31">
        <f>VLOOKUP(A36,'IncomeStatement 15-8-19'!$A$10:$CD$222,40,FALSE)</f>
        <v>0</v>
      </c>
      <c r="AO36" s="31">
        <f>VLOOKUP(A36,'IncomeStatement 15-8-19'!$A$10:$CD$222,41,FALSE)</f>
        <v>0</v>
      </c>
      <c r="AP36" s="31">
        <f>VLOOKUP(A36,'IncomeStatement 15-8-19'!$A$10:$CD$222,42,FALSE)</f>
        <v>0</v>
      </c>
      <c r="AQ36" s="31">
        <f>VLOOKUP(A36,'IncomeStatement 15-8-19'!$A$10:$CD$222,43,FALSE)</f>
        <v>0</v>
      </c>
      <c r="AR36" s="31">
        <f>VLOOKUP(A36,'IncomeStatement 15-8-19'!$A$10:$CD$222,44,FALSE)</f>
        <v>0</v>
      </c>
      <c r="AS36" s="31">
        <f>VLOOKUP(A36,'IncomeStatement 15-8-19'!$A$10:$CD$222,45,FALSE)</f>
        <v>0</v>
      </c>
      <c r="AT36" s="31">
        <f>VLOOKUP(A36,'IncomeStatement 15-8-19'!$A$10:$CD$222,46,FALSE)</f>
        <v>0</v>
      </c>
      <c r="AU36" s="31">
        <f>VLOOKUP(A36,'IncomeStatement 15-8-19'!$A$10:$CD$222,47,FALSE)</f>
        <v>0</v>
      </c>
      <c r="AV36" s="31">
        <f>VLOOKUP(A36,'IncomeStatement 15-8-19'!$A$10:$CD$222,48,FALSE)</f>
        <v>0</v>
      </c>
      <c r="AW36" s="31">
        <f>VLOOKUP(A36,'IncomeStatement 15-8-19'!$A$10:$CD$222,49,FALSE)</f>
        <v>0</v>
      </c>
      <c r="AX36" s="31">
        <f>VLOOKUP(A36,'IncomeStatement 15-8-19'!$A$10:$CD$222,50,FALSE)</f>
        <v>0</v>
      </c>
      <c r="AY36" s="31">
        <f>VLOOKUP(A36,'IncomeStatement 15-8-19'!$A$10:$CD$222,51,FALSE)</f>
        <v>0</v>
      </c>
      <c r="AZ36" s="31">
        <f>VLOOKUP(A36,'IncomeStatement 15-8-19'!$A$10:$CD$222,52,FALSE)</f>
        <v>0</v>
      </c>
      <c r="BA36" s="31">
        <f>VLOOKUP(A36,'IncomeStatement 15-8-19'!$A$10:$CD$222,53,FALSE)</f>
        <v>0</v>
      </c>
      <c r="BB36" s="31">
        <f>VLOOKUP(A36,'IncomeStatement 15-8-19'!$A$10:$CD$222,54,FALSE)</f>
        <v>0</v>
      </c>
      <c r="BC36" s="31">
        <f>VLOOKUP(A36,'IncomeStatement 15-8-19'!$A$10:$CD$222,55,FALSE)</f>
        <v>0</v>
      </c>
      <c r="BD36" s="31">
        <f>VLOOKUP(A36,'IncomeStatement 15-8-19'!$A$10:$CD$222,56,FALSE)</f>
        <v>0</v>
      </c>
      <c r="BE36" s="31">
        <f>VLOOKUP(A36,'IncomeStatement 15-8-19'!$A$10:$CD$222,57,FALSE)</f>
        <v>0</v>
      </c>
      <c r="BF36" s="31">
        <f>VLOOKUP(A36,'IncomeStatement 15-8-19'!$A$10:$CD$222,58,FALSE)</f>
        <v>0</v>
      </c>
      <c r="BG36" s="31"/>
      <c r="BH36" s="31">
        <f>VLOOKUP(A36,'IncomeStatement 15-8-19'!$A$10:$CD$222,60,FALSE)</f>
        <v>0</v>
      </c>
      <c r="BI36" s="31">
        <f>VLOOKUP(A36,'IncomeStatement 15-8-19'!$A$10:$CD$222,61,FALSE)</f>
        <v>0</v>
      </c>
      <c r="BJ36" s="31">
        <f>VLOOKUP(A36,'IncomeStatement 15-8-19'!$A$10:$CD$222,62,FALSE)</f>
        <v>0</v>
      </c>
      <c r="BK36" s="31">
        <f>VLOOKUP(A36,'IncomeStatement 15-8-19'!$A$10:$CD$222,63,FALSE)</f>
        <v>0</v>
      </c>
      <c r="BL36" s="31">
        <f>VLOOKUP(A36,'IncomeStatement 15-8-19'!$A$10:$CD$222,64,FALSE)</f>
        <v>0</v>
      </c>
      <c r="BM36" s="31">
        <f>VLOOKUP(A36,'IncomeStatement 15-8-19'!$A$10:$CD$222,65,FALSE)</f>
        <v>0</v>
      </c>
      <c r="BN36" s="31">
        <f>VLOOKUP(A36,'IncomeStatement 15-8-19'!$A$10:$CD$222,66,FALSE)</f>
        <v>0</v>
      </c>
      <c r="BO36" s="31">
        <f>VLOOKUP(A36,'IncomeStatement 15-8-19'!$A$10:$CD$222,67,FALSE)</f>
        <v>0</v>
      </c>
      <c r="BP36" s="31">
        <f>VLOOKUP(A36,'IncomeStatement 15-8-19'!$A$10:$CD$222,68,FALSE)</f>
        <v>0</v>
      </c>
      <c r="BQ36" s="3">
        <f>VLOOKUP(A36,'IncomeStatement 15-8-19'!$A$10:$CD$222,69,FALSE)</f>
        <v>0</v>
      </c>
      <c r="BR36" s="3">
        <f>VLOOKUP(A36,'IncomeStatement 15-8-19'!$A$10:$CD$222,70,FALSE)</f>
        <v>0</v>
      </c>
      <c r="BS36" s="3">
        <f>VLOOKUP(A36,'IncomeStatement 15-8-19'!$A$10:$CD$222,71,FALSE)</f>
        <v>0</v>
      </c>
      <c r="BT36" s="3">
        <f>VLOOKUP(A36,'IncomeStatement 15-8-19'!$A$10:$CD$222,72,FALSE)</f>
        <v>0</v>
      </c>
      <c r="BU36" s="3">
        <f>VLOOKUP(A36,'IncomeStatement 15-8-19'!$A$10:$CD$222,73,FALSE)</f>
        <v>0</v>
      </c>
      <c r="BV36" s="3">
        <f>VLOOKUP(A36,'IncomeStatement 15-8-19'!$A$10:$CD$222,74,FALSE)</f>
        <v>0</v>
      </c>
      <c r="BW36" s="3">
        <f>VLOOKUP(A36,'IncomeStatement 15-8-19'!$A$10:$CD$222,75,FALSE)</f>
        <v>0</v>
      </c>
      <c r="BX36" s="3">
        <f>VLOOKUP(A36,'IncomeStatement 15-8-19'!$A$10:$CD$222,76,FALSE)</f>
        <v>0</v>
      </c>
      <c r="BY36" s="3">
        <f>VLOOKUP(A36,'IncomeStatement 15-8-19'!$A$10:$CD$222,77,FALSE)</f>
        <v>0</v>
      </c>
      <c r="BZ36" s="3">
        <f>VLOOKUP(A36,'IncomeStatement 15-8-19'!$A$10:$CD$222,78,FALSE)</f>
        <v>0</v>
      </c>
      <c r="CA36" s="3">
        <f>VLOOKUP(A36,'IncomeStatement 15-8-19'!$A$10:$CD$222,79,FALSE)</f>
        <v>0</v>
      </c>
      <c r="CB36" s="3">
        <f>VLOOKUP(A36,'IncomeStatement 15-8-19'!$A$10:$CD$222,80,FALSE)</f>
        <v>0</v>
      </c>
      <c r="CC36" s="3">
        <f>VLOOKUP(A36,'IncomeStatement 15-8-19'!$A$10:$CD$222,81,FALSE)</f>
        <v>0</v>
      </c>
      <c r="CD36" s="3">
        <f t="shared" si="0"/>
        <v>0</v>
      </c>
      <c r="CF36" s="19">
        <f>CD36-('IncomeStatement 15-8-19'!CD36-'IncomeStatement 15-8-19'!CF36-'IncomeStatement 15-8-19'!CG36)</f>
        <v>0</v>
      </c>
      <c r="CH36" s="132">
        <f t="shared" si="1"/>
        <v>0</v>
      </c>
      <c r="CJ36" s="148">
        <f>HLOOKUP(A36,CJE!$I$5:$TV$2054,2050, FALSE)</f>
        <v>0</v>
      </c>
      <c r="CL36" s="148">
        <f t="shared" si="3"/>
        <v>0</v>
      </c>
      <c r="CP36" s="173" t="s">
        <v>1137</v>
      </c>
      <c r="CQ36" s="85"/>
      <c r="CR36" s="85"/>
      <c r="CS36" s="22"/>
    </row>
    <row r="37" spans="1:97" x14ac:dyDescent="0.2">
      <c r="A37" s="13" t="str">
        <f>'IncomeStatement 15-8-19'!A37</f>
        <v>940-102 - Accounting Fees</v>
      </c>
      <c r="B37" s="31">
        <f>VLOOKUP(A37,'IncomeStatement 15-8-19'!$A$10:$CD$222,2,FALSE)</f>
        <v>0</v>
      </c>
      <c r="C37" s="31">
        <f>VLOOKUP(A37,'IncomeStatement 15-8-19'!$A$10:$CD$222,3,FALSE)</f>
        <v>0</v>
      </c>
      <c r="D37" s="31">
        <f>VLOOKUP(A37,'IncomeStatement 15-8-19'!$A$10:$CD$222,4,FALSE)</f>
        <v>0</v>
      </c>
      <c r="E37" s="31">
        <f>VLOOKUP(A37,'IncomeStatement 15-8-19'!$A$10:$CD$222,5,FALSE)</f>
        <v>0</v>
      </c>
      <c r="F37" s="31">
        <f>VLOOKUP(A37,'IncomeStatement 15-8-19'!$A$10:$CD$222,6,FALSE)</f>
        <v>0</v>
      </c>
      <c r="G37" s="31">
        <f>VLOOKUP(A37,'IncomeStatement 15-8-19'!$A$10:$CD$222,7,FALSE)</f>
        <v>0</v>
      </c>
      <c r="H37" s="31">
        <f>VLOOKUP(A37,'IncomeStatement 15-8-19'!$A$10:$CD$222,8,FALSE)</f>
        <v>0</v>
      </c>
      <c r="I37" s="31"/>
      <c r="J37" s="31">
        <f>VLOOKUP(A37,'IncomeStatement 15-8-19'!$A$10:$CD$222,10,FALSE)</f>
        <v>0</v>
      </c>
      <c r="K37" s="31">
        <f>VLOOKUP(A37,'IncomeStatement 15-8-19'!$A$10:$CD$222,11,FALSE)</f>
        <v>0</v>
      </c>
      <c r="L37" s="31">
        <f>VLOOKUP(A37,'IncomeStatement 15-8-19'!$A$10:$CD$222,12,FALSE)</f>
        <v>0</v>
      </c>
      <c r="M37" s="31">
        <f>VLOOKUP(A37,'IncomeStatement 15-8-19'!$A$10:$CD$222,13,FALSE)</f>
        <v>0</v>
      </c>
      <c r="N37" s="31">
        <f>VLOOKUP(A37,'IncomeStatement 15-8-19'!$A$10:$CD$222,14,FALSE)</f>
        <v>0</v>
      </c>
      <c r="O37" s="31">
        <f>VLOOKUP(A37,'IncomeStatement 15-8-19'!$A$10:$CD$222,15,FALSE)</f>
        <v>0</v>
      </c>
      <c r="P37" s="31">
        <f>VLOOKUP(A37,'IncomeStatement 15-8-19'!$A$10:$CD$222,16,FALSE)</f>
        <v>0</v>
      </c>
      <c r="Q37" s="31">
        <f>VLOOKUP(A37,'IncomeStatement 15-8-19'!$A$10:$CD$222,17,FALSE)</f>
        <v>0</v>
      </c>
      <c r="R37" s="31">
        <f>VLOOKUP(A37,'IncomeStatement 15-8-19'!$A$10:$CD$222,18,FALSE)</f>
        <v>0</v>
      </c>
      <c r="S37" s="31">
        <f>VLOOKUP(A37,'IncomeStatement 15-8-19'!$A$10:$CD$222,19,FALSE)</f>
        <v>0</v>
      </c>
      <c r="T37" s="31">
        <f>VLOOKUP(A37,'IncomeStatement 15-8-19'!$A$10:$CD$222,20,FALSE)</f>
        <v>0</v>
      </c>
      <c r="U37" s="31">
        <f>VLOOKUP(A37,'IncomeStatement 15-8-19'!$A$10:$CD$222,21,FALSE)</f>
        <v>0</v>
      </c>
      <c r="V37" s="31">
        <f>VLOOKUP(A37,'IncomeStatement 15-8-19'!$A$10:$CD$222,22,FALSE)</f>
        <v>0</v>
      </c>
      <c r="W37" s="31">
        <f>VLOOKUP(A37,'IncomeStatement 15-8-19'!$A$10:$CD$222,23,FALSE)</f>
        <v>0</v>
      </c>
      <c r="X37" s="31">
        <f>VLOOKUP(A37,'IncomeStatement 15-8-19'!$A$10:$CD$222,24,FALSE)</f>
        <v>0</v>
      </c>
      <c r="Y37" s="31">
        <f>VLOOKUP(A37,'IncomeStatement 15-8-19'!$A$10:$CD$222,25,FALSE)</f>
        <v>0</v>
      </c>
      <c r="Z37" s="31">
        <f>VLOOKUP(A37,'IncomeStatement 15-8-19'!$A$10:$CD$222,26,FALSE)</f>
        <v>0</v>
      </c>
      <c r="AA37" s="31">
        <f>VLOOKUP(A37,'IncomeStatement 15-8-19'!$A$10:$CD$222,27,FALSE)</f>
        <v>0</v>
      </c>
      <c r="AB37" s="31">
        <f>VLOOKUP(A37,'IncomeStatement 15-8-19'!$A$10:$CD$222,28,FALSE)</f>
        <v>0</v>
      </c>
      <c r="AC37" s="31">
        <f>VLOOKUP(A37,'IncomeStatement 15-8-19'!$A$10:$CD$222,29,FALSE)</f>
        <v>0</v>
      </c>
      <c r="AD37" s="31">
        <f>VLOOKUP(A37,'IncomeStatement 15-8-19'!$A$10:$CD$222,30,FALSE)</f>
        <v>0</v>
      </c>
      <c r="AE37" s="31">
        <f>VLOOKUP(A37,'IncomeStatement 15-8-19'!$A$10:$CD$222,31,FALSE)</f>
        <v>0</v>
      </c>
      <c r="AF37" s="31">
        <f>VLOOKUP(A37,'IncomeStatement 15-8-19'!$A$10:$CD$222,32,FALSE)</f>
        <v>0</v>
      </c>
      <c r="AG37" s="31">
        <f>VLOOKUP(A37,'IncomeStatement 15-8-19'!$A$10:$CD$222,33,FALSE)</f>
        <v>0</v>
      </c>
      <c r="AH37" s="31">
        <f>VLOOKUP(A37,'IncomeStatement 15-8-19'!$A$10:$CD$222,34,FALSE)</f>
        <v>0</v>
      </c>
      <c r="AI37" s="31">
        <f>VLOOKUP(A37,'IncomeStatement 15-8-19'!$A$10:$CD$222,35,FALSE)</f>
        <v>0</v>
      </c>
      <c r="AJ37" s="31">
        <f>VLOOKUP(A37,'IncomeStatement 15-8-19'!$A$10:$CD$222,36,FALSE)</f>
        <v>0</v>
      </c>
      <c r="AK37" s="31">
        <f>VLOOKUP(A37,'IncomeStatement 15-8-19'!$A$10:$CD$222,37,FALSE)</f>
        <v>0</v>
      </c>
      <c r="AL37" s="31">
        <f>VLOOKUP(A37,'IncomeStatement 15-8-19'!$A$10:$CD$222,38,FALSE)</f>
        <v>0</v>
      </c>
      <c r="AM37" s="31">
        <f>VLOOKUP(A37,'IncomeStatement 15-8-19'!$A$10:$CD$222,39,FALSE)</f>
        <v>0</v>
      </c>
      <c r="AN37" s="31">
        <f>VLOOKUP(A37,'IncomeStatement 15-8-19'!$A$10:$CD$222,40,FALSE)</f>
        <v>0</v>
      </c>
      <c r="AO37" s="31">
        <f>VLOOKUP(A37,'IncomeStatement 15-8-19'!$A$10:$CD$222,41,FALSE)</f>
        <v>0</v>
      </c>
      <c r="AP37" s="31">
        <f>VLOOKUP(A37,'IncomeStatement 15-8-19'!$A$10:$CD$222,42,FALSE)</f>
        <v>0</v>
      </c>
      <c r="AQ37" s="31">
        <f>VLOOKUP(A37,'IncomeStatement 15-8-19'!$A$10:$CD$222,43,FALSE)</f>
        <v>0</v>
      </c>
      <c r="AR37" s="31">
        <f>VLOOKUP(A37,'IncomeStatement 15-8-19'!$A$10:$CD$222,44,FALSE)</f>
        <v>0</v>
      </c>
      <c r="AS37" s="31">
        <f>VLOOKUP(A37,'IncomeStatement 15-8-19'!$A$10:$CD$222,45,FALSE)</f>
        <v>0</v>
      </c>
      <c r="AT37" s="31">
        <f>VLOOKUP(A37,'IncomeStatement 15-8-19'!$A$10:$CD$222,46,FALSE)</f>
        <v>0</v>
      </c>
      <c r="AU37" s="31">
        <f>VLOOKUP(A37,'IncomeStatement 15-8-19'!$A$10:$CD$222,47,FALSE)</f>
        <v>0</v>
      </c>
      <c r="AV37" s="31">
        <f>VLOOKUP(A37,'IncomeStatement 15-8-19'!$A$10:$CD$222,48,FALSE)</f>
        <v>0</v>
      </c>
      <c r="AW37" s="31">
        <f>VLOOKUP(A37,'IncomeStatement 15-8-19'!$A$10:$CD$222,49,FALSE)</f>
        <v>0</v>
      </c>
      <c r="AX37" s="31">
        <f>VLOOKUP(A37,'IncomeStatement 15-8-19'!$A$10:$CD$222,50,FALSE)</f>
        <v>0</v>
      </c>
      <c r="AY37" s="31">
        <f>VLOOKUP(A37,'IncomeStatement 15-8-19'!$A$10:$CD$222,51,FALSE)</f>
        <v>0</v>
      </c>
      <c r="AZ37" s="31">
        <f>VLOOKUP(A37,'IncomeStatement 15-8-19'!$A$10:$CD$222,52,FALSE)</f>
        <v>0</v>
      </c>
      <c r="BA37" s="31">
        <f>VLOOKUP(A37,'IncomeStatement 15-8-19'!$A$10:$CD$222,53,FALSE)</f>
        <v>0</v>
      </c>
      <c r="BB37" s="31">
        <f>VLOOKUP(A37,'IncomeStatement 15-8-19'!$A$10:$CD$222,54,FALSE)</f>
        <v>0</v>
      </c>
      <c r="BC37" s="31">
        <f>VLOOKUP(A37,'IncomeStatement 15-8-19'!$A$10:$CD$222,55,FALSE)</f>
        <v>0</v>
      </c>
      <c r="BD37" s="31">
        <f>VLOOKUP(A37,'IncomeStatement 15-8-19'!$A$10:$CD$222,56,FALSE)</f>
        <v>0</v>
      </c>
      <c r="BE37" s="31">
        <f>VLOOKUP(A37,'IncomeStatement 15-8-19'!$A$10:$CD$222,57,FALSE)</f>
        <v>0</v>
      </c>
      <c r="BF37" s="31">
        <f>VLOOKUP(A37,'IncomeStatement 15-8-19'!$A$10:$CD$222,58,FALSE)</f>
        <v>0</v>
      </c>
      <c r="BG37" s="31"/>
      <c r="BH37" s="31">
        <f>VLOOKUP(A37,'IncomeStatement 15-8-19'!$A$10:$CD$222,60,FALSE)</f>
        <v>0</v>
      </c>
      <c r="BI37" s="31">
        <f>VLOOKUP(A37,'IncomeStatement 15-8-19'!$A$10:$CD$222,61,FALSE)</f>
        <v>0</v>
      </c>
      <c r="BJ37" s="31">
        <f>VLOOKUP(A37,'IncomeStatement 15-8-19'!$A$10:$CD$222,62,FALSE)</f>
        <v>0</v>
      </c>
      <c r="BK37" s="31">
        <f>VLOOKUP(A37,'IncomeStatement 15-8-19'!$A$10:$CD$222,63,FALSE)</f>
        <v>0</v>
      </c>
      <c r="BL37" s="31">
        <f>VLOOKUP(A37,'IncomeStatement 15-8-19'!$A$10:$CD$222,64,FALSE)</f>
        <v>0</v>
      </c>
      <c r="BM37" s="31">
        <f>VLOOKUP(A37,'IncomeStatement 15-8-19'!$A$10:$CD$222,65,FALSE)</f>
        <v>0</v>
      </c>
      <c r="BN37" s="31">
        <f>VLOOKUP(A37,'IncomeStatement 15-8-19'!$A$10:$CD$222,66,FALSE)</f>
        <v>0</v>
      </c>
      <c r="BO37" s="31">
        <f>VLOOKUP(A37,'IncomeStatement 15-8-19'!$A$10:$CD$222,67,FALSE)</f>
        <v>0</v>
      </c>
      <c r="BP37" s="31">
        <f>VLOOKUP(A37,'IncomeStatement 15-8-19'!$A$10:$CD$222,68,FALSE)</f>
        <v>0</v>
      </c>
      <c r="BQ37" s="3">
        <f>VLOOKUP(A37,'IncomeStatement 15-8-19'!$A$10:$CD$222,69,FALSE)</f>
        <v>0</v>
      </c>
      <c r="BR37" s="3">
        <f>VLOOKUP(A37,'IncomeStatement 15-8-19'!$A$10:$CD$222,70,FALSE)</f>
        <v>0</v>
      </c>
      <c r="BS37" s="3">
        <f>VLOOKUP(A37,'IncomeStatement 15-8-19'!$A$10:$CD$222,71,FALSE)</f>
        <v>0</v>
      </c>
      <c r="BT37" s="3">
        <f>VLOOKUP(A37,'IncomeStatement 15-8-19'!$A$10:$CD$222,72,FALSE)</f>
        <v>0</v>
      </c>
      <c r="BU37" s="3">
        <f>VLOOKUP(A37,'IncomeStatement 15-8-19'!$A$10:$CD$222,73,FALSE)</f>
        <v>0</v>
      </c>
      <c r="BV37" s="3">
        <f>VLOOKUP(A37,'IncomeStatement 15-8-19'!$A$10:$CD$222,74,FALSE)</f>
        <v>0</v>
      </c>
      <c r="BW37" s="3">
        <f>VLOOKUP(A37,'IncomeStatement 15-8-19'!$A$10:$CD$222,75,FALSE)</f>
        <v>0</v>
      </c>
      <c r="BX37" s="3">
        <f>VLOOKUP(A37,'IncomeStatement 15-8-19'!$A$10:$CD$222,76,FALSE)</f>
        <v>0</v>
      </c>
      <c r="BY37" s="3">
        <f>VLOOKUP(A37,'IncomeStatement 15-8-19'!$A$10:$CD$222,77,FALSE)</f>
        <v>0</v>
      </c>
      <c r="BZ37" s="3">
        <f>VLOOKUP(A37,'IncomeStatement 15-8-19'!$A$10:$CD$222,78,FALSE)</f>
        <v>0</v>
      </c>
      <c r="CA37" s="3">
        <f>VLOOKUP(A37,'IncomeStatement 15-8-19'!$A$10:$CD$222,79,FALSE)</f>
        <v>0</v>
      </c>
      <c r="CB37" s="3">
        <f>VLOOKUP(A37,'IncomeStatement 15-8-19'!$A$10:$CD$222,80,FALSE)</f>
        <v>0</v>
      </c>
      <c r="CC37" s="3">
        <f>VLOOKUP(A37,'IncomeStatement 15-8-19'!$A$10:$CD$222,81,FALSE)</f>
        <v>0</v>
      </c>
      <c r="CD37" s="3">
        <f t="shared" si="0"/>
        <v>0</v>
      </c>
      <c r="CF37" s="19">
        <f>CD37-('IncomeStatement 15-8-19'!CD37-'IncomeStatement 15-8-19'!CF37-'IncomeStatement 15-8-19'!CG37)</f>
        <v>0</v>
      </c>
      <c r="CH37" s="132">
        <f t="shared" si="1"/>
        <v>0</v>
      </c>
      <c r="CJ37" s="148">
        <f>HLOOKUP(A37,CJE!$I$5:$TV$2054,2050, FALSE)</f>
        <v>0</v>
      </c>
      <c r="CL37" s="148">
        <f t="shared" si="3"/>
        <v>0</v>
      </c>
      <c r="CP37" s="21" t="s">
        <v>1138</v>
      </c>
      <c r="CQ37" s="176">
        <f>CL203</f>
        <v>0</v>
      </c>
      <c r="CR37" s="184"/>
      <c r="CS37" s="22"/>
    </row>
    <row r="38" spans="1:97" x14ac:dyDescent="0.2">
      <c r="A38" s="13" t="str">
        <f>'IncomeStatement 15-8-19'!A38</f>
        <v>940-103 - Corporate Secretarial Fee</v>
      </c>
      <c r="B38" s="31">
        <f>VLOOKUP(A38,'IncomeStatement 15-8-19'!$A$10:$CD$222,2,FALSE)</f>
        <v>0</v>
      </c>
      <c r="C38" s="31">
        <f>VLOOKUP(A38,'IncomeStatement 15-8-19'!$A$10:$CD$222,3,FALSE)</f>
        <v>0</v>
      </c>
      <c r="D38" s="31">
        <f>VLOOKUP(A38,'IncomeStatement 15-8-19'!$A$10:$CD$222,4,FALSE)</f>
        <v>0</v>
      </c>
      <c r="E38" s="31">
        <f>VLOOKUP(A38,'IncomeStatement 15-8-19'!$A$10:$CD$222,5,FALSE)</f>
        <v>0</v>
      </c>
      <c r="F38" s="31">
        <f>VLOOKUP(A38,'IncomeStatement 15-8-19'!$A$10:$CD$222,6,FALSE)</f>
        <v>0</v>
      </c>
      <c r="G38" s="31">
        <f>VLOOKUP(A38,'IncomeStatement 15-8-19'!$A$10:$CD$222,7,FALSE)</f>
        <v>0</v>
      </c>
      <c r="H38" s="31">
        <f>VLOOKUP(A38,'IncomeStatement 15-8-19'!$A$10:$CD$222,8,FALSE)</f>
        <v>0</v>
      </c>
      <c r="I38" s="31"/>
      <c r="J38" s="31">
        <f>VLOOKUP(A38,'IncomeStatement 15-8-19'!$A$10:$CD$222,10,FALSE)</f>
        <v>0</v>
      </c>
      <c r="K38" s="31">
        <f>VLOOKUP(A38,'IncomeStatement 15-8-19'!$A$10:$CD$222,11,FALSE)</f>
        <v>0</v>
      </c>
      <c r="L38" s="31">
        <f>VLOOKUP(A38,'IncomeStatement 15-8-19'!$A$10:$CD$222,12,FALSE)</f>
        <v>0</v>
      </c>
      <c r="M38" s="31">
        <f>VLOOKUP(A38,'IncomeStatement 15-8-19'!$A$10:$CD$222,13,FALSE)</f>
        <v>0</v>
      </c>
      <c r="N38" s="31">
        <f>VLOOKUP(A38,'IncomeStatement 15-8-19'!$A$10:$CD$222,14,FALSE)</f>
        <v>0</v>
      </c>
      <c r="O38" s="31">
        <f>VLOOKUP(A38,'IncomeStatement 15-8-19'!$A$10:$CD$222,15,FALSE)</f>
        <v>0</v>
      </c>
      <c r="P38" s="31">
        <f>VLOOKUP(A38,'IncomeStatement 15-8-19'!$A$10:$CD$222,16,FALSE)</f>
        <v>0</v>
      </c>
      <c r="Q38" s="31">
        <f>VLOOKUP(A38,'IncomeStatement 15-8-19'!$A$10:$CD$222,17,FALSE)</f>
        <v>0</v>
      </c>
      <c r="R38" s="31">
        <f>VLOOKUP(A38,'IncomeStatement 15-8-19'!$A$10:$CD$222,18,FALSE)</f>
        <v>0</v>
      </c>
      <c r="S38" s="31">
        <f>VLOOKUP(A38,'IncomeStatement 15-8-19'!$A$10:$CD$222,19,FALSE)</f>
        <v>0</v>
      </c>
      <c r="T38" s="31">
        <f>VLOOKUP(A38,'IncomeStatement 15-8-19'!$A$10:$CD$222,20,FALSE)</f>
        <v>0</v>
      </c>
      <c r="U38" s="31">
        <f>VLOOKUP(A38,'IncomeStatement 15-8-19'!$A$10:$CD$222,21,FALSE)</f>
        <v>0</v>
      </c>
      <c r="V38" s="31">
        <f>VLOOKUP(A38,'IncomeStatement 15-8-19'!$A$10:$CD$222,22,FALSE)</f>
        <v>0</v>
      </c>
      <c r="W38" s="31">
        <f>VLOOKUP(A38,'IncomeStatement 15-8-19'!$A$10:$CD$222,23,FALSE)</f>
        <v>0</v>
      </c>
      <c r="X38" s="31">
        <f>VLOOKUP(A38,'IncomeStatement 15-8-19'!$A$10:$CD$222,24,FALSE)</f>
        <v>0</v>
      </c>
      <c r="Y38" s="31">
        <f>VLOOKUP(A38,'IncomeStatement 15-8-19'!$A$10:$CD$222,25,FALSE)</f>
        <v>0</v>
      </c>
      <c r="Z38" s="31">
        <f>VLOOKUP(A38,'IncomeStatement 15-8-19'!$A$10:$CD$222,26,FALSE)</f>
        <v>0</v>
      </c>
      <c r="AA38" s="31">
        <f>VLOOKUP(A38,'IncomeStatement 15-8-19'!$A$10:$CD$222,27,FALSE)</f>
        <v>0</v>
      </c>
      <c r="AB38" s="31">
        <f>VLOOKUP(A38,'IncomeStatement 15-8-19'!$A$10:$CD$222,28,FALSE)</f>
        <v>0</v>
      </c>
      <c r="AC38" s="31">
        <f>VLOOKUP(A38,'IncomeStatement 15-8-19'!$A$10:$CD$222,29,FALSE)</f>
        <v>0</v>
      </c>
      <c r="AD38" s="31">
        <f>VLOOKUP(A38,'IncomeStatement 15-8-19'!$A$10:$CD$222,30,FALSE)</f>
        <v>0</v>
      </c>
      <c r="AE38" s="31">
        <f>VLOOKUP(A38,'IncomeStatement 15-8-19'!$A$10:$CD$222,31,FALSE)</f>
        <v>0</v>
      </c>
      <c r="AF38" s="31">
        <f>VLOOKUP(A38,'IncomeStatement 15-8-19'!$A$10:$CD$222,32,FALSE)</f>
        <v>0</v>
      </c>
      <c r="AG38" s="31">
        <f>VLOOKUP(A38,'IncomeStatement 15-8-19'!$A$10:$CD$222,33,FALSE)</f>
        <v>0</v>
      </c>
      <c r="AH38" s="31">
        <f>VLOOKUP(A38,'IncomeStatement 15-8-19'!$A$10:$CD$222,34,FALSE)</f>
        <v>0</v>
      </c>
      <c r="AI38" s="31">
        <f>VLOOKUP(A38,'IncomeStatement 15-8-19'!$A$10:$CD$222,35,FALSE)</f>
        <v>0</v>
      </c>
      <c r="AJ38" s="31">
        <f>VLOOKUP(A38,'IncomeStatement 15-8-19'!$A$10:$CD$222,36,FALSE)</f>
        <v>0</v>
      </c>
      <c r="AK38" s="31">
        <f>VLOOKUP(A38,'IncomeStatement 15-8-19'!$A$10:$CD$222,37,FALSE)</f>
        <v>0</v>
      </c>
      <c r="AL38" s="31">
        <f>VLOOKUP(A38,'IncomeStatement 15-8-19'!$A$10:$CD$222,38,FALSE)</f>
        <v>0</v>
      </c>
      <c r="AM38" s="31">
        <f>VLOOKUP(A38,'IncomeStatement 15-8-19'!$A$10:$CD$222,39,FALSE)</f>
        <v>0</v>
      </c>
      <c r="AN38" s="31">
        <f>VLOOKUP(A38,'IncomeStatement 15-8-19'!$A$10:$CD$222,40,FALSE)</f>
        <v>0</v>
      </c>
      <c r="AO38" s="31">
        <f>VLOOKUP(A38,'IncomeStatement 15-8-19'!$A$10:$CD$222,41,FALSE)</f>
        <v>0</v>
      </c>
      <c r="AP38" s="31">
        <f>VLOOKUP(A38,'IncomeStatement 15-8-19'!$A$10:$CD$222,42,FALSE)</f>
        <v>0</v>
      </c>
      <c r="AQ38" s="31">
        <f>VLOOKUP(A38,'IncomeStatement 15-8-19'!$A$10:$CD$222,43,FALSE)</f>
        <v>0</v>
      </c>
      <c r="AR38" s="31">
        <f>VLOOKUP(A38,'IncomeStatement 15-8-19'!$A$10:$CD$222,44,FALSE)</f>
        <v>0</v>
      </c>
      <c r="AS38" s="31">
        <f>VLOOKUP(A38,'IncomeStatement 15-8-19'!$A$10:$CD$222,45,FALSE)</f>
        <v>0</v>
      </c>
      <c r="AT38" s="31">
        <f>VLOOKUP(A38,'IncomeStatement 15-8-19'!$A$10:$CD$222,46,FALSE)</f>
        <v>0</v>
      </c>
      <c r="AU38" s="31">
        <f>VLOOKUP(A38,'IncomeStatement 15-8-19'!$A$10:$CD$222,47,FALSE)</f>
        <v>0</v>
      </c>
      <c r="AV38" s="31">
        <f>VLOOKUP(A38,'IncomeStatement 15-8-19'!$A$10:$CD$222,48,FALSE)</f>
        <v>0</v>
      </c>
      <c r="AW38" s="31">
        <f>VLOOKUP(A38,'IncomeStatement 15-8-19'!$A$10:$CD$222,49,FALSE)</f>
        <v>0</v>
      </c>
      <c r="AX38" s="31">
        <f>VLOOKUP(A38,'IncomeStatement 15-8-19'!$A$10:$CD$222,50,FALSE)</f>
        <v>0</v>
      </c>
      <c r="AY38" s="31">
        <f>VLOOKUP(A38,'IncomeStatement 15-8-19'!$A$10:$CD$222,51,FALSE)</f>
        <v>0</v>
      </c>
      <c r="AZ38" s="31">
        <f>VLOOKUP(A38,'IncomeStatement 15-8-19'!$A$10:$CD$222,52,FALSE)</f>
        <v>0</v>
      </c>
      <c r="BA38" s="31">
        <f>VLOOKUP(A38,'IncomeStatement 15-8-19'!$A$10:$CD$222,53,FALSE)</f>
        <v>0</v>
      </c>
      <c r="BB38" s="31">
        <f>VLOOKUP(A38,'IncomeStatement 15-8-19'!$A$10:$CD$222,54,FALSE)</f>
        <v>0</v>
      </c>
      <c r="BC38" s="31">
        <f>VLOOKUP(A38,'IncomeStatement 15-8-19'!$A$10:$CD$222,55,FALSE)</f>
        <v>0</v>
      </c>
      <c r="BD38" s="31">
        <f>VLOOKUP(A38,'IncomeStatement 15-8-19'!$A$10:$CD$222,56,FALSE)</f>
        <v>0</v>
      </c>
      <c r="BE38" s="31">
        <f>VLOOKUP(A38,'IncomeStatement 15-8-19'!$A$10:$CD$222,57,FALSE)</f>
        <v>0</v>
      </c>
      <c r="BF38" s="31">
        <f>VLOOKUP(A38,'IncomeStatement 15-8-19'!$A$10:$CD$222,58,FALSE)</f>
        <v>0</v>
      </c>
      <c r="BG38" s="31"/>
      <c r="BH38" s="31">
        <f>VLOOKUP(A38,'IncomeStatement 15-8-19'!$A$10:$CD$222,60,FALSE)</f>
        <v>0</v>
      </c>
      <c r="BI38" s="31">
        <f>VLOOKUP(A38,'IncomeStatement 15-8-19'!$A$10:$CD$222,61,FALSE)</f>
        <v>0</v>
      </c>
      <c r="BJ38" s="31">
        <f>VLOOKUP(A38,'IncomeStatement 15-8-19'!$A$10:$CD$222,62,FALSE)</f>
        <v>0</v>
      </c>
      <c r="BK38" s="31">
        <f>VLOOKUP(A38,'IncomeStatement 15-8-19'!$A$10:$CD$222,63,FALSE)</f>
        <v>0</v>
      </c>
      <c r="BL38" s="31">
        <f>VLOOKUP(A38,'IncomeStatement 15-8-19'!$A$10:$CD$222,64,FALSE)</f>
        <v>0</v>
      </c>
      <c r="BM38" s="31">
        <f>VLOOKUP(A38,'IncomeStatement 15-8-19'!$A$10:$CD$222,65,FALSE)</f>
        <v>0</v>
      </c>
      <c r="BN38" s="31">
        <f>VLOOKUP(A38,'IncomeStatement 15-8-19'!$A$10:$CD$222,66,FALSE)</f>
        <v>0</v>
      </c>
      <c r="BO38" s="31">
        <f>VLOOKUP(A38,'IncomeStatement 15-8-19'!$A$10:$CD$222,67,FALSE)</f>
        <v>0</v>
      </c>
      <c r="BP38" s="31">
        <f>VLOOKUP(A38,'IncomeStatement 15-8-19'!$A$10:$CD$222,68,FALSE)</f>
        <v>0</v>
      </c>
      <c r="BQ38" s="3">
        <f>VLOOKUP(A38,'IncomeStatement 15-8-19'!$A$10:$CD$222,69,FALSE)</f>
        <v>0</v>
      </c>
      <c r="BR38" s="3">
        <f>VLOOKUP(A38,'IncomeStatement 15-8-19'!$A$10:$CD$222,70,FALSE)</f>
        <v>0</v>
      </c>
      <c r="BS38" s="3">
        <f>VLOOKUP(A38,'IncomeStatement 15-8-19'!$A$10:$CD$222,71,FALSE)</f>
        <v>0</v>
      </c>
      <c r="BT38" s="3">
        <f>VLOOKUP(A38,'IncomeStatement 15-8-19'!$A$10:$CD$222,72,FALSE)</f>
        <v>0</v>
      </c>
      <c r="BU38" s="3">
        <f>VLOOKUP(A38,'IncomeStatement 15-8-19'!$A$10:$CD$222,73,FALSE)</f>
        <v>0</v>
      </c>
      <c r="BV38" s="3">
        <f>VLOOKUP(A38,'IncomeStatement 15-8-19'!$A$10:$CD$222,74,FALSE)</f>
        <v>0</v>
      </c>
      <c r="BW38" s="3">
        <f>VLOOKUP(A38,'IncomeStatement 15-8-19'!$A$10:$CD$222,75,FALSE)</f>
        <v>0</v>
      </c>
      <c r="BX38" s="3">
        <f>VLOOKUP(A38,'IncomeStatement 15-8-19'!$A$10:$CD$222,76,FALSE)</f>
        <v>0</v>
      </c>
      <c r="BY38" s="3">
        <f>VLOOKUP(A38,'IncomeStatement 15-8-19'!$A$10:$CD$222,77,FALSE)</f>
        <v>0</v>
      </c>
      <c r="BZ38" s="3">
        <f>VLOOKUP(A38,'IncomeStatement 15-8-19'!$A$10:$CD$222,78,FALSE)</f>
        <v>0</v>
      </c>
      <c r="CA38" s="3">
        <f>VLOOKUP(A38,'IncomeStatement 15-8-19'!$A$10:$CD$222,79,FALSE)</f>
        <v>0</v>
      </c>
      <c r="CB38" s="3">
        <f>VLOOKUP(A38,'IncomeStatement 15-8-19'!$A$10:$CD$222,80,FALSE)</f>
        <v>0</v>
      </c>
      <c r="CC38" s="3">
        <f>VLOOKUP(A38,'IncomeStatement 15-8-19'!$A$10:$CD$222,81,FALSE)</f>
        <v>0</v>
      </c>
      <c r="CD38" s="3">
        <f t="shared" si="0"/>
        <v>0</v>
      </c>
      <c r="CF38" s="19">
        <f>CD38-('IncomeStatement 15-8-19'!CD38-'IncomeStatement 15-8-19'!CF38-'IncomeStatement 15-8-19'!CG38)</f>
        <v>0</v>
      </c>
      <c r="CH38" s="132">
        <f t="shared" si="1"/>
        <v>0</v>
      </c>
      <c r="CJ38" s="148">
        <f>HLOOKUP(A38,CJE!$I$5:$TV$2054,2050, FALSE)</f>
        <v>0</v>
      </c>
      <c r="CL38" s="148">
        <f t="shared" si="3"/>
        <v>0</v>
      </c>
      <c r="CP38" s="21" t="s">
        <v>1147</v>
      </c>
      <c r="CQ38" s="176">
        <f>CL205</f>
        <v>940894</v>
      </c>
      <c r="CS38" s="22"/>
    </row>
    <row r="39" spans="1:97" x14ac:dyDescent="0.2">
      <c r="A39" s="13" t="str">
        <f>'IncomeStatement 15-8-19'!A39</f>
        <v>940-104 - Consultancy Fee</v>
      </c>
      <c r="B39" s="31">
        <f>VLOOKUP(A39,'IncomeStatement 15-8-19'!$A$10:$CD$222,2,FALSE)</f>
        <v>318.34410000000003</v>
      </c>
      <c r="C39" s="31">
        <f>VLOOKUP(A39,'IncomeStatement 15-8-19'!$A$10:$CD$222,3,FALSE)</f>
        <v>318.34410000000003</v>
      </c>
      <c r="D39" s="31">
        <f>VLOOKUP(A39,'IncomeStatement 15-8-19'!$A$10:$CD$222,4,FALSE)</f>
        <v>318.34410000000003</v>
      </c>
      <c r="E39" s="31">
        <f>VLOOKUP(A39,'IncomeStatement 15-8-19'!$A$10:$CD$222,5,FALSE)</f>
        <v>318.34410000000003</v>
      </c>
      <c r="F39" s="31">
        <f>VLOOKUP(A39,'IncomeStatement 15-8-19'!$A$10:$CD$222,6,FALSE)</f>
        <v>318.34410000000003</v>
      </c>
      <c r="G39" s="31">
        <f>VLOOKUP(A39,'IncomeStatement 15-8-19'!$A$10:$CD$222,7,FALSE)</f>
        <v>318.34410000000003</v>
      </c>
      <c r="H39" s="31">
        <f>VLOOKUP(A39,'IncomeStatement 15-8-19'!$A$10:$CD$222,8,FALSE)</f>
        <v>318.34410000000003</v>
      </c>
      <c r="I39" s="31"/>
      <c r="J39" s="31">
        <f>VLOOKUP(A39,'IncomeStatement 15-8-19'!$A$10:$CD$222,10,FALSE)</f>
        <v>318.34410000000003</v>
      </c>
      <c r="K39" s="31">
        <f>VLOOKUP(A39,'IncomeStatement 15-8-19'!$A$10:$CD$222,11,FALSE)</f>
        <v>318.34410000000003</v>
      </c>
      <c r="L39" s="31">
        <f>VLOOKUP(A39,'IncomeStatement 15-8-19'!$A$10:$CD$222,12,FALSE)</f>
        <v>318.34410000000003</v>
      </c>
      <c r="M39" s="31">
        <f>VLOOKUP(A39,'IncomeStatement 15-8-19'!$A$10:$CD$222,13,FALSE)</f>
        <v>318.34410000000003</v>
      </c>
      <c r="N39" s="31">
        <f>VLOOKUP(A39,'IncomeStatement 15-8-19'!$A$10:$CD$222,14,FALSE)</f>
        <v>318.34410000000003</v>
      </c>
      <c r="O39" s="31">
        <f>VLOOKUP(A39,'IncomeStatement 15-8-19'!$A$10:$CD$222,15,FALSE)</f>
        <v>318.34410000000003</v>
      </c>
      <c r="P39" s="31">
        <f>VLOOKUP(A39,'IncomeStatement 15-8-19'!$A$10:$CD$222,16,FALSE)</f>
        <v>318.34410000000003</v>
      </c>
      <c r="Q39" s="31">
        <f>VLOOKUP(A39,'IncomeStatement 15-8-19'!$A$10:$CD$222,17,FALSE)</f>
        <v>318.34410000000003</v>
      </c>
      <c r="R39" s="31">
        <f>VLOOKUP(A39,'IncomeStatement 15-8-19'!$A$10:$CD$222,18,FALSE)</f>
        <v>318.34410000000003</v>
      </c>
      <c r="S39" s="31">
        <f>VLOOKUP(A39,'IncomeStatement 15-8-19'!$A$10:$CD$222,19,FALSE)</f>
        <v>318.34410000000003</v>
      </c>
      <c r="T39" s="31">
        <f>VLOOKUP(A39,'IncomeStatement 15-8-19'!$A$10:$CD$222,20,FALSE)</f>
        <v>318.34410000000003</v>
      </c>
      <c r="U39" s="31">
        <f>VLOOKUP(A39,'IncomeStatement 15-8-19'!$A$10:$CD$222,21,FALSE)</f>
        <v>318.34410000000003</v>
      </c>
      <c r="V39" s="31">
        <f>VLOOKUP(A39,'IncomeStatement 15-8-19'!$A$10:$CD$222,22,FALSE)</f>
        <v>318.34410000000003</v>
      </c>
      <c r="W39" s="31">
        <f>VLOOKUP(A39,'IncomeStatement 15-8-19'!$A$10:$CD$222,23,FALSE)</f>
        <v>318.34410000000003</v>
      </c>
      <c r="X39" s="31">
        <f>VLOOKUP(A39,'IncomeStatement 15-8-19'!$A$10:$CD$222,24,FALSE)</f>
        <v>318.34410000000003</v>
      </c>
      <c r="Y39" s="31">
        <f>VLOOKUP(A39,'IncomeStatement 15-8-19'!$A$10:$CD$222,25,FALSE)</f>
        <v>318.34410000000003</v>
      </c>
      <c r="Z39" s="31">
        <f>VLOOKUP(A39,'IncomeStatement 15-8-19'!$A$10:$CD$222,26,FALSE)</f>
        <v>318.34410000000003</v>
      </c>
      <c r="AA39" s="31">
        <f>VLOOKUP(A39,'IncomeStatement 15-8-19'!$A$10:$CD$222,27,FALSE)</f>
        <v>318.34410000000003</v>
      </c>
      <c r="AB39" s="31">
        <f>VLOOKUP(A39,'IncomeStatement 15-8-19'!$A$10:$CD$222,28,FALSE)</f>
        <v>318.34410000000003</v>
      </c>
      <c r="AC39" s="31">
        <f>VLOOKUP(A39,'IncomeStatement 15-8-19'!$A$10:$CD$222,29,FALSE)</f>
        <v>318.34410000000003</v>
      </c>
      <c r="AD39" s="31">
        <f>VLOOKUP(A39,'IncomeStatement 15-8-19'!$A$10:$CD$222,30,FALSE)</f>
        <v>318.34410000000003</v>
      </c>
      <c r="AE39" s="31">
        <f>VLOOKUP(A39,'IncomeStatement 15-8-19'!$A$10:$CD$222,31,FALSE)</f>
        <v>318.34410000000003</v>
      </c>
      <c r="AF39" s="31">
        <f>VLOOKUP(A39,'IncomeStatement 15-8-19'!$A$10:$CD$222,32,FALSE)</f>
        <v>318.34410000000003</v>
      </c>
      <c r="AG39" s="31">
        <f>VLOOKUP(A39,'IncomeStatement 15-8-19'!$A$10:$CD$222,33,FALSE)</f>
        <v>318.34410000000003</v>
      </c>
      <c r="AH39" s="31">
        <f>VLOOKUP(A39,'IncomeStatement 15-8-19'!$A$10:$CD$222,34,FALSE)</f>
        <v>318.34410000000003</v>
      </c>
      <c r="AI39" s="31">
        <f>VLOOKUP(A39,'IncomeStatement 15-8-19'!$A$10:$CD$222,35,FALSE)</f>
        <v>318.34410000000003</v>
      </c>
      <c r="AJ39" s="31">
        <f>VLOOKUP(A39,'IncomeStatement 15-8-19'!$A$10:$CD$222,36,FALSE)</f>
        <v>318.34410000000003</v>
      </c>
      <c r="AK39" s="31">
        <f>VLOOKUP(A39,'IncomeStatement 15-8-19'!$A$10:$CD$222,37,FALSE)</f>
        <v>318.34410000000003</v>
      </c>
      <c r="AL39" s="31">
        <f>VLOOKUP(A39,'IncomeStatement 15-8-19'!$A$10:$CD$222,38,FALSE)</f>
        <v>318.34410000000003</v>
      </c>
      <c r="AM39" s="31">
        <f>VLOOKUP(A39,'IncomeStatement 15-8-19'!$A$10:$CD$222,39,FALSE)</f>
        <v>318.34410000000003</v>
      </c>
      <c r="AN39" s="31">
        <f>VLOOKUP(A39,'IncomeStatement 15-8-19'!$A$10:$CD$222,40,FALSE)</f>
        <v>318.34410000000003</v>
      </c>
      <c r="AO39" s="31">
        <f>VLOOKUP(A39,'IncomeStatement 15-8-19'!$A$10:$CD$222,41,FALSE)</f>
        <v>318.34410000000003</v>
      </c>
      <c r="AP39" s="31">
        <f>VLOOKUP(A39,'IncomeStatement 15-8-19'!$A$10:$CD$222,42,FALSE)</f>
        <v>318.34410000000003</v>
      </c>
      <c r="AQ39" s="31">
        <f>VLOOKUP(A39,'IncomeStatement 15-8-19'!$A$10:$CD$222,43,FALSE)</f>
        <v>318.34410000000003</v>
      </c>
      <c r="AR39" s="31">
        <f>VLOOKUP(A39,'IncomeStatement 15-8-19'!$A$10:$CD$222,44,FALSE)</f>
        <v>318.34410000000003</v>
      </c>
      <c r="AS39" s="31">
        <f>VLOOKUP(A39,'IncomeStatement 15-8-19'!$A$10:$CD$222,45,FALSE)</f>
        <v>318.34410000000003</v>
      </c>
      <c r="AT39" s="31">
        <f>VLOOKUP(A39,'IncomeStatement 15-8-19'!$A$10:$CD$222,46,FALSE)</f>
        <v>318.34410000000003</v>
      </c>
      <c r="AU39" s="31">
        <f>VLOOKUP(A39,'IncomeStatement 15-8-19'!$A$10:$CD$222,47,FALSE)</f>
        <v>318.34410000000003</v>
      </c>
      <c r="AV39" s="31">
        <f>VLOOKUP(A39,'IncomeStatement 15-8-19'!$A$10:$CD$222,48,FALSE)</f>
        <v>318.34410000000003</v>
      </c>
      <c r="AW39" s="31">
        <f>VLOOKUP(A39,'IncomeStatement 15-8-19'!$A$10:$CD$222,49,FALSE)</f>
        <v>318.34410000000003</v>
      </c>
      <c r="AX39" s="31">
        <f>VLOOKUP(A39,'IncomeStatement 15-8-19'!$A$10:$CD$222,50,FALSE)</f>
        <v>318.34410000000003</v>
      </c>
      <c r="AY39" s="31">
        <f>VLOOKUP(A39,'IncomeStatement 15-8-19'!$A$10:$CD$222,51,FALSE)</f>
        <v>318.34410000000003</v>
      </c>
      <c r="AZ39" s="31">
        <f>VLOOKUP(A39,'IncomeStatement 15-8-19'!$A$10:$CD$222,52,FALSE)</f>
        <v>318.34410000000003</v>
      </c>
      <c r="BA39" s="31">
        <f>VLOOKUP(A39,'IncomeStatement 15-8-19'!$A$10:$CD$222,53,FALSE)</f>
        <v>318.34410000000003</v>
      </c>
      <c r="BB39" s="31">
        <f>VLOOKUP(A39,'IncomeStatement 15-8-19'!$A$10:$CD$222,54,FALSE)</f>
        <v>318.34410000000003</v>
      </c>
      <c r="BC39" s="31">
        <f>VLOOKUP(A39,'IncomeStatement 15-8-19'!$A$10:$CD$222,55,FALSE)</f>
        <v>318.34410000000003</v>
      </c>
      <c r="BD39" s="31">
        <f>VLOOKUP(A39,'IncomeStatement 15-8-19'!$A$10:$CD$222,56,FALSE)</f>
        <v>318.34410000000003</v>
      </c>
      <c r="BE39" s="31">
        <f>VLOOKUP(A39,'IncomeStatement 15-8-19'!$A$10:$CD$222,57,FALSE)</f>
        <v>318.34410000000003</v>
      </c>
      <c r="BF39" s="31">
        <f>VLOOKUP(A39,'IncomeStatement 15-8-19'!$A$10:$CD$222,58,FALSE)</f>
        <v>318.34410000000003</v>
      </c>
      <c r="BG39" s="31"/>
      <c r="BH39" s="31">
        <f>VLOOKUP(A39,'IncomeStatement 15-8-19'!$A$10:$CD$222,60,FALSE)</f>
        <v>318.34410000000003</v>
      </c>
      <c r="BI39" s="31">
        <f>VLOOKUP(A39,'IncomeStatement 15-8-19'!$A$10:$CD$222,61,FALSE)</f>
        <v>318.34410000000003</v>
      </c>
      <c r="BJ39" s="31">
        <f>VLOOKUP(A39,'IncomeStatement 15-8-19'!$A$10:$CD$222,62,FALSE)</f>
        <v>318.34410000000003</v>
      </c>
      <c r="BK39" s="31">
        <f>VLOOKUP(A39,'IncomeStatement 15-8-19'!$A$10:$CD$222,63,FALSE)</f>
        <v>318.34410000000003</v>
      </c>
      <c r="BL39" s="31">
        <f>VLOOKUP(A39,'IncomeStatement 15-8-19'!$A$10:$CD$222,64,FALSE)</f>
        <v>318.34410000000003</v>
      </c>
      <c r="BM39" s="31">
        <f>VLOOKUP(A39,'IncomeStatement 15-8-19'!$A$10:$CD$222,65,FALSE)</f>
        <v>318.34410000000003</v>
      </c>
      <c r="BN39" s="31">
        <f>VLOOKUP(A39,'IncomeStatement 15-8-19'!$A$10:$CD$222,66,FALSE)</f>
        <v>318.34410000000003</v>
      </c>
      <c r="BO39" s="31">
        <f>VLOOKUP(A39,'IncomeStatement 15-8-19'!$A$10:$CD$222,67,FALSE)</f>
        <v>318.34410000000003</v>
      </c>
      <c r="BP39" s="31">
        <f>VLOOKUP(A39,'IncomeStatement 15-8-19'!$A$10:$CD$222,68,FALSE)</f>
        <v>318.34410000000003</v>
      </c>
      <c r="BQ39" s="3">
        <f>VLOOKUP(A39,'IncomeStatement 15-8-19'!$A$10:$CD$222,69,FALSE)</f>
        <v>318.34410000000003</v>
      </c>
      <c r="BR39" s="3">
        <f>VLOOKUP(A39,'IncomeStatement 15-8-19'!$A$10:$CD$222,70,FALSE)</f>
        <v>318.34410000000003</v>
      </c>
      <c r="BS39" s="3">
        <f>VLOOKUP(A39,'IncomeStatement 15-8-19'!$A$10:$CD$222,71,FALSE)</f>
        <v>318.34410000000003</v>
      </c>
      <c r="BT39" s="3">
        <f>VLOOKUP(A39,'IncomeStatement 15-8-19'!$A$10:$CD$222,72,FALSE)</f>
        <v>318.34410000000003</v>
      </c>
      <c r="BU39" s="3">
        <f>VLOOKUP(A39,'IncomeStatement 15-8-19'!$A$10:$CD$222,73,FALSE)</f>
        <v>318.34410000000003</v>
      </c>
      <c r="BV39" s="3">
        <f>VLOOKUP(A39,'IncomeStatement 15-8-19'!$A$10:$CD$222,74,FALSE)</f>
        <v>318.34410000000003</v>
      </c>
      <c r="BW39" s="3">
        <f>VLOOKUP(A39,'IncomeStatement 15-8-19'!$A$10:$CD$222,75,FALSE)</f>
        <v>318.34410000000003</v>
      </c>
      <c r="BX39" s="3">
        <f>VLOOKUP(A39,'IncomeStatement 15-8-19'!$A$10:$CD$222,76,FALSE)</f>
        <v>318.34410000000003</v>
      </c>
      <c r="BY39" s="3">
        <f>VLOOKUP(A39,'IncomeStatement 15-8-19'!$A$10:$CD$222,77,FALSE)</f>
        <v>318.34410000000003</v>
      </c>
      <c r="BZ39" s="3">
        <f>VLOOKUP(A39,'IncomeStatement 15-8-19'!$A$10:$CD$222,78,FALSE)</f>
        <v>318.34410000000003</v>
      </c>
      <c r="CA39" s="3">
        <f>VLOOKUP(A39,'IncomeStatement 15-8-19'!$A$10:$CD$222,79,FALSE)</f>
        <v>318.34410000000003</v>
      </c>
      <c r="CB39" s="3">
        <f>VLOOKUP(A39,'IncomeStatement 15-8-19'!$A$10:$CD$222,80,FALSE)</f>
        <v>318.34410000000003</v>
      </c>
      <c r="CC39" s="3">
        <f>VLOOKUP(A39,'IncomeStatement 15-8-19'!$A$10:$CD$222,81,FALSE)</f>
        <v>318.34410000000003</v>
      </c>
      <c r="CD39" s="3">
        <f t="shared" si="0"/>
        <v>24830.839799999969</v>
      </c>
      <c r="CF39" s="19">
        <f>CD39-('IncomeStatement 15-8-19'!CD39-'IncomeStatement 15-8-19'!CF39-'IncomeStatement 15-8-19'!CG39)</f>
        <v>0</v>
      </c>
      <c r="CH39" s="132">
        <f t="shared" si="1"/>
        <v>5093.5056000000022</v>
      </c>
      <c r="CJ39" s="148">
        <f>HLOOKUP(A39,CJE!$I$5:$TV$2054,2050, FALSE)</f>
        <v>0</v>
      </c>
      <c r="CL39" s="148">
        <f t="shared" si="3"/>
        <v>19737.334199999994</v>
      </c>
      <c r="CP39" s="21" t="s">
        <v>1180</v>
      </c>
      <c r="CQ39" s="176">
        <f>CL208</f>
        <v>15000</v>
      </c>
      <c r="CR39" s="85"/>
      <c r="CS39" s="22"/>
    </row>
    <row r="40" spans="1:97" x14ac:dyDescent="0.2">
      <c r="A40" s="13" t="str">
        <f>'IncomeStatement 15-8-19'!A40</f>
        <v>940-105 - Legal &amp; Professional Fees</v>
      </c>
      <c r="B40" s="31">
        <f>VLOOKUP(A40,'IncomeStatement 15-8-19'!$A$10:$CD$222,2,FALSE)</f>
        <v>0</v>
      </c>
      <c r="C40" s="31">
        <f>VLOOKUP(A40,'IncomeStatement 15-8-19'!$A$10:$CD$222,3,FALSE)</f>
        <v>0</v>
      </c>
      <c r="D40" s="31">
        <f>VLOOKUP(A40,'IncomeStatement 15-8-19'!$A$10:$CD$222,4,FALSE)</f>
        <v>0</v>
      </c>
      <c r="E40" s="31">
        <f>VLOOKUP(A40,'IncomeStatement 15-8-19'!$A$10:$CD$222,5,FALSE)</f>
        <v>0</v>
      </c>
      <c r="F40" s="31">
        <f>VLOOKUP(A40,'IncomeStatement 15-8-19'!$A$10:$CD$222,6,FALSE)</f>
        <v>0</v>
      </c>
      <c r="G40" s="31">
        <f>VLOOKUP(A40,'IncomeStatement 15-8-19'!$A$10:$CD$222,7,FALSE)</f>
        <v>0</v>
      </c>
      <c r="H40" s="31">
        <f>VLOOKUP(A40,'IncomeStatement 15-8-19'!$A$10:$CD$222,8,FALSE)</f>
        <v>0</v>
      </c>
      <c r="I40" s="31"/>
      <c r="J40" s="31">
        <f>VLOOKUP(A40,'IncomeStatement 15-8-19'!$A$10:$CD$222,10,FALSE)</f>
        <v>0</v>
      </c>
      <c r="K40" s="31">
        <f>VLOOKUP(A40,'IncomeStatement 15-8-19'!$A$10:$CD$222,11,FALSE)</f>
        <v>0</v>
      </c>
      <c r="L40" s="31">
        <f>VLOOKUP(A40,'IncomeStatement 15-8-19'!$A$10:$CD$222,12,FALSE)</f>
        <v>0</v>
      </c>
      <c r="M40" s="31">
        <f>VLOOKUP(A40,'IncomeStatement 15-8-19'!$A$10:$CD$222,13,FALSE)</f>
        <v>0</v>
      </c>
      <c r="N40" s="31">
        <f>VLOOKUP(A40,'IncomeStatement 15-8-19'!$A$10:$CD$222,14,FALSE)</f>
        <v>0</v>
      </c>
      <c r="O40" s="31">
        <f>VLOOKUP(A40,'IncomeStatement 15-8-19'!$A$10:$CD$222,15,FALSE)</f>
        <v>0</v>
      </c>
      <c r="P40" s="31">
        <f>VLOOKUP(A40,'IncomeStatement 15-8-19'!$A$10:$CD$222,16,FALSE)</f>
        <v>0</v>
      </c>
      <c r="Q40" s="31">
        <f>VLOOKUP(A40,'IncomeStatement 15-8-19'!$A$10:$CD$222,17,FALSE)</f>
        <v>0</v>
      </c>
      <c r="R40" s="31">
        <f>VLOOKUP(A40,'IncomeStatement 15-8-19'!$A$10:$CD$222,18,FALSE)</f>
        <v>0</v>
      </c>
      <c r="S40" s="31">
        <f>VLOOKUP(A40,'IncomeStatement 15-8-19'!$A$10:$CD$222,19,FALSE)</f>
        <v>0</v>
      </c>
      <c r="T40" s="31">
        <f>VLOOKUP(A40,'IncomeStatement 15-8-19'!$A$10:$CD$222,20,FALSE)</f>
        <v>0</v>
      </c>
      <c r="U40" s="31">
        <f>VLOOKUP(A40,'IncomeStatement 15-8-19'!$A$10:$CD$222,21,FALSE)</f>
        <v>0</v>
      </c>
      <c r="V40" s="31">
        <f>VLOOKUP(A40,'IncomeStatement 15-8-19'!$A$10:$CD$222,22,FALSE)</f>
        <v>0</v>
      </c>
      <c r="W40" s="31">
        <f>VLOOKUP(A40,'IncomeStatement 15-8-19'!$A$10:$CD$222,23,FALSE)</f>
        <v>0</v>
      </c>
      <c r="X40" s="31">
        <f>VLOOKUP(A40,'IncomeStatement 15-8-19'!$A$10:$CD$222,24,FALSE)</f>
        <v>0</v>
      </c>
      <c r="Y40" s="31">
        <f>VLOOKUP(A40,'IncomeStatement 15-8-19'!$A$10:$CD$222,25,FALSE)</f>
        <v>0</v>
      </c>
      <c r="Z40" s="31">
        <f>VLOOKUP(A40,'IncomeStatement 15-8-19'!$A$10:$CD$222,26,FALSE)</f>
        <v>0</v>
      </c>
      <c r="AA40" s="31">
        <f>VLOOKUP(A40,'IncomeStatement 15-8-19'!$A$10:$CD$222,27,FALSE)</f>
        <v>0</v>
      </c>
      <c r="AB40" s="31">
        <f>VLOOKUP(A40,'IncomeStatement 15-8-19'!$A$10:$CD$222,28,FALSE)</f>
        <v>0</v>
      </c>
      <c r="AC40" s="31">
        <f>VLOOKUP(A40,'IncomeStatement 15-8-19'!$A$10:$CD$222,29,FALSE)</f>
        <v>0</v>
      </c>
      <c r="AD40" s="31">
        <f>VLOOKUP(A40,'IncomeStatement 15-8-19'!$A$10:$CD$222,30,FALSE)</f>
        <v>0</v>
      </c>
      <c r="AE40" s="31">
        <f>VLOOKUP(A40,'IncomeStatement 15-8-19'!$A$10:$CD$222,31,FALSE)</f>
        <v>0</v>
      </c>
      <c r="AF40" s="31">
        <f>VLOOKUP(A40,'IncomeStatement 15-8-19'!$A$10:$CD$222,32,FALSE)</f>
        <v>0</v>
      </c>
      <c r="AG40" s="31">
        <f>VLOOKUP(A40,'IncomeStatement 15-8-19'!$A$10:$CD$222,33,FALSE)</f>
        <v>0</v>
      </c>
      <c r="AH40" s="31">
        <f>VLOOKUP(A40,'IncomeStatement 15-8-19'!$A$10:$CD$222,34,FALSE)</f>
        <v>0</v>
      </c>
      <c r="AI40" s="31">
        <f>VLOOKUP(A40,'IncomeStatement 15-8-19'!$A$10:$CD$222,35,FALSE)</f>
        <v>0</v>
      </c>
      <c r="AJ40" s="31">
        <f>VLOOKUP(A40,'IncomeStatement 15-8-19'!$A$10:$CD$222,36,FALSE)</f>
        <v>0</v>
      </c>
      <c r="AK40" s="31">
        <f>VLOOKUP(A40,'IncomeStatement 15-8-19'!$A$10:$CD$222,37,FALSE)</f>
        <v>0</v>
      </c>
      <c r="AL40" s="31">
        <f>VLOOKUP(A40,'IncomeStatement 15-8-19'!$A$10:$CD$222,38,FALSE)</f>
        <v>0</v>
      </c>
      <c r="AM40" s="31">
        <f>VLOOKUP(A40,'IncomeStatement 15-8-19'!$A$10:$CD$222,39,FALSE)</f>
        <v>0</v>
      </c>
      <c r="AN40" s="31">
        <f>VLOOKUP(A40,'IncomeStatement 15-8-19'!$A$10:$CD$222,40,FALSE)</f>
        <v>0</v>
      </c>
      <c r="AO40" s="31">
        <f>VLOOKUP(A40,'IncomeStatement 15-8-19'!$A$10:$CD$222,41,FALSE)</f>
        <v>0</v>
      </c>
      <c r="AP40" s="31">
        <f>VLOOKUP(A40,'IncomeStatement 15-8-19'!$A$10:$CD$222,42,FALSE)</f>
        <v>0</v>
      </c>
      <c r="AQ40" s="31">
        <f>VLOOKUP(A40,'IncomeStatement 15-8-19'!$A$10:$CD$222,43,FALSE)</f>
        <v>0</v>
      </c>
      <c r="AR40" s="31">
        <f>VLOOKUP(A40,'IncomeStatement 15-8-19'!$A$10:$CD$222,44,FALSE)</f>
        <v>0</v>
      </c>
      <c r="AS40" s="31">
        <f>VLOOKUP(A40,'IncomeStatement 15-8-19'!$A$10:$CD$222,45,FALSE)</f>
        <v>0</v>
      </c>
      <c r="AT40" s="31">
        <f>VLOOKUP(A40,'IncomeStatement 15-8-19'!$A$10:$CD$222,46,FALSE)</f>
        <v>0</v>
      </c>
      <c r="AU40" s="31">
        <f>VLOOKUP(A40,'IncomeStatement 15-8-19'!$A$10:$CD$222,47,FALSE)</f>
        <v>0</v>
      </c>
      <c r="AV40" s="31">
        <f>VLOOKUP(A40,'IncomeStatement 15-8-19'!$A$10:$CD$222,48,FALSE)</f>
        <v>0</v>
      </c>
      <c r="AW40" s="31">
        <f>VLOOKUP(A40,'IncomeStatement 15-8-19'!$A$10:$CD$222,49,FALSE)</f>
        <v>0</v>
      </c>
      <c r="AX40" s="31">
        <f>VLOOKUP(A40,'IncomeStatement 15-8-19'!$A$10:$CD$222,50,FALSE)</f>
        <v>0</v>
      </c>
      <c r="AY40" s="31">
        <f>VLOOKUP(A40,'IncomeStatement 15-8-19'!$A$10:$CD$222,51,FALSE)</f>
        <v>0</v>
      </c>
      <c r="AZ40" s="31">
        <f>VLOOKUP(A40,'IncomeStatement 15-8-19'!$A$10:$CD$222,52,FALSE)</f>
        <v>0</v>
      </c>
      <c r="BA40" s="31">
        <f>VLOOKUP(A40,'IncomeStatement 15-8-19'!$A$10:$CD$222,53,FALSE)</f>
        <v>0</v>
      </c>
      <c r="BB40" s="31">
        <f>VLOOKUP(A40,'IncomeStatement 15-8-19'!$A$10:$CD$222,54,FALSE)</f>
        <v>0</v>
      </c>
      <c r="BC40" s="31">
        <f>VLOOKUP(A40,'IncomeStatement 15-8-19'!$A$10:$CD$222,55,FALSE)</f>
        <v>0</v>
      </c>
      <c r="BD40" s="31">
        <f>VLOOKUP(A40,'IncomeStatement 15-8-19'!$A$10:$CD$222,56,FALSE)</f>
        <v>0</v>
      </c>
      <c r="BE40" s="31">
        <f>VLOOKUP(A40,'IncomeStatement 15-8-19'!$A$10:$CD$222,57,FALSE)</f>
        <v>0</v>
      </c>
      <c r="BF40" s="31">
        <f>VLOOKUP(A40,'IncomeStatement 15-8-19'!$A$10:$CD$222,58,FALSE)</f>
        <v>0</v>
      </c>
      <c r="BG40" s="31"/>
      <c r="BH40" s="31">
        <f>VLOOKUP(A40,'IncomeStatement 15-8-19'!$A$10:$CD$222,60,FALSE)</f>
        <v>0</v>
      </c>
      <c r="BI40" s="31">
        <f>VLOOKUP(A40,'IncomeStatement 15-8-19'!$A$10:$CD$222,61,FALSE)</f>
        <v>0</v>
      </c>
      <c r="BJ40" s="31">
        <f>VLOOKUP(A40,'IncomeStatement 15-8-19'!$A$10:$CD$222,62,FALSE)</f>
        <v>0</v>
      </c>
      <c r="BK40" s="31">
        <f>VLOOKUP(A40,'IncomeStatement 15-8-19'!$A$10:$CD$222,63,FALSE)</f>
        <v>0</v>
      </c>
      <c r="BL40" s="31">
        <f>VLOOKUP(A40,'IncomeStatement 15-8-19'!$A$10:$CD$222,64,FALSE)</f>
        <v>0</v>
      </c>
      <c r="BM40" s="31">
        <f>VLOOKUP(A40,'IncomeStatement 15-8-19'!$A$10:$CD$222,65,FALSE)</f>
        <v>0</v>
      </c>
      <c r="BN40" s="31">
        <f>VLOOKUP(A40,'IncomeStatement 15-8-19'!$A$10:$CD$222,66,FALSE)</f>
        <v>0</v>
      </c>
      <c r="BO40" s="31">
        <f>VLOOKUP(A40,'IncomeStatement 15-8-19'!$A$10:$CD$222,67,FALSE)</f>
        <v>0</v>
      </c>
      <c r="BP40" s="31">
        <f>VLOOKUP(A40,'IncomeStatement 15-8-19'!$A$10:$CD$222,68,FALSE)</f>
        <v>0</v>
      </c>
      <c r="BQ40" s="3">
        <f>VLOOKUP(A40,'IncomeStatement 15-8-19'!$A$10:$CD$222,69,FALSE)</f>
        <v>0</v>
      </c>
      <c r="BR40" s="3">
        <f>VLOOKUP(A40,'IncomeStatement 15-8-19'!$A$10:$CD$222,70,FALSE)</f>
        <v>0</v>
      </c>
      <c r="BS40" s="3">
        <f>VLOOKUP(A40,'IncomeStatement 15-8-19'!$A$10:$CD$222,71,FALSE)</f>
        <v>0</v>
      </c>
      <c r="BT40" s="3">
        <f>VLOOKUP(A40,'IncomeStatement 15-8-19'!$A$10:$CD$222,72,FALSE)</f>
        <v>0</v>
      </c>
      <c r="BU40" s="3">
        <f>VLOOKUP(A40,'IncomeStatement 15-8-19'!$A$10:$CD$222,73,FALSE)</f>
        <v>0</v>
      </c>
      <c r="BV40" s="3">
        <f>VLOOKUP(A40,'IncomeStatement 15-8-19'!$A$10:$CD$222,74,FALSE)</f>
        <v>0</v>
      </c>
      <c r="BW40" s="3">
        <f>VLOOKUP(A40,'IncomeStatement 15-8-19'!$A$10:$CD$222,75,FALSE)</f>
        <v>0</v>
      </c>
      <c r="BX40" s="3">
        <f>VLOOKUP(A40,'IncomeStatement 15-8-19'!$A$10:$CD$222,76,FALSE)</f>
        <v>0</v>
      </c>
      <c r="BY40" s="3">
        <f>VLOOKUP(A40,'IncomeStatement 15-8-19'!$A$10:$CD$222,77,FALSE)</f>
        <v>0</v>
      </c>
      <c r="BZ40" s="3">
        <f>VLOOKUP(A40,'IncomeStatement 15-8-19'!$A$10:$CD$222,78,FALSE)</f>
        <v>0</v>
      </c>
      <c r="CA40" s="3">
        <f>VLOOKUP(A40,'IncomeStatement 15-8-19'!$A$10:$CD$222,79,FALSE)</f>
        <v>0</v>
      </c>
      <c r="CB40" s="3">
        <f>VLOOKUP(A40,'IncomeStatement 15-8-19'!$A$10:$CD$222,80,FALSE)</f>
        <v>0</v>
      </c>
      <c r="CC40" s="3">
        <f>VLOOKUP(A40,'IncomeStatement 15-8-19'!$A$10:$CD$222,81,FALSE)</f>
        <v>0</v>
      </c>
      <c r="CD40" s="3">
        <f t="shared" si="0"/>
        <v>0</v>
      </c>
      <c r="CF40" s="19">
        <f>CD40-('IncomeStatement 15-8-19'!CD40-'IncomeStatement 15-8-19'!CF40-'IncomeStatement 15-8-19'!CG40)</f>
        <v>0</v>
      </c>
      <c r="CH40" s="132">
        <f t="shared" si="1"/>
        <v>0</v>
      </c>
      <c r="CJ40" s="148">
        <f>HLOOKUP(A40,CJE!$I$5:$TV$2054,2050, FALSE)</f>
        <v>0</v>
      </c>
      <c r="CL40" s="148">
        <f t="shared" si="3"/>
        <v>0</v>
      </c>
      <c r="CP40" s="21" t="s">
        <v>1148</v>
      </c>
      <c r="CQ40" s="180">
        <f>(CL192+CL196+CL220)</f>
        <v>1772684.2362092996</v>
      </c>
      <c r="CR40" s="85"/>
      <c r="CS40" s="22"/>
    </row>
    <row r="41" spans="1:97" x14ac:dyDescent="0.2">
      <c r="A41" s="13" t="str">
        <f>'IncomeStatement 15-8-19'!A41</f>
        <v>940-106 - Research Fee</v>
      </c>
      <c r="B41" s="31">
        <f>VLOOKUP(A41,'IncomeStatement 15-8-19'!$A$10:$CD$222,2,FALSE)</f>
        <v>0</v>
      </c>
      <c r="C41" s="31">
        <f>VLOOKUP(A41,'IncomeStatement 15-8-19'!$A$10:$CD$222,3,FALSE)</f>
        <v>0</v>
      </c>
      <c r="D41" s="31">
        <f>VLOOKUP(A41,'IncomeStatement 15-8-19'!$A$10:$CD$222,4,FALSE)</f>
        <v>0</v>
      </c>
      <c r="E41" s="31">
        <f>VLOOKUP(A41,'IncomeStatement 15-8-19'!$A$10:$CD$222,5,FALSE)</f>
        <v>0</v>
      </c>
      <c r="F41" s="31">
        <f>VLOOKUP(A41,'IncomeStatement 15-8-19'!$A$10:$CD$222,6,FALSE)</f>
        <v>0</v>
      </c>
      <c r="G41" s="31">
        <f>VLOOKUP(A41,'IncomeStatement 15-8-19'!$A$10:$CD$222,7,FALSE)</f>
        <v>0</v>
      </c>
      <c r="H41" s="31">
        <f>VLOOKUP(A41,'IncomeStatement 15-8-19'!$A$10:$CD$222,8,FALSE)</f>
        <v>0</v>
      </c>
      <c r="I41" s="31"/>
      <c r="J41" s="31">
        <f>VLOOKUP(A41,'IncomeStatement 15-8-19'!$A$10:$CD$222,10,FALSE)</f>
        <v>0</v>
      </c>
      <c r="K41" s="31">
        <f>VLOOKUP(A41,'IncomeStatement 15-8-19'!$A$10:$CD$222,11,FALSE)</f>
        <v>0</v>
      </c>
      <c r="L41" s="31">
        <f>VLOOKUP(A41,'IncomeStatement 15-8-19'!$A$10:$CD$222,12,FALSE)</f>
        <v>0</v>
      </c>
      <c r="M41" s="31">
        <f>VLOOKUP(A41,'IncomeStatement 15-8-19'!$A$10:$CD$222,13,FALSE)</f>
        <v>0</v>
      </c>
      <c r="N41" s="31">
        <f>VLOOKUP(A41,'IncomeStatement 15-8-19'!$A$10:$CD$222,14,FALSE)</f>
        <v>0</v>
      </c>
      <c r="O41" s="31">
        <f>VLOOKUP(A41,'IncomeStatement 15-8-19'!$A$10:$CD$222,15,FALSE)</f>
        <v>0</v>
      </c>
      <c r="P41" s="31">
        <f>VLOOKUP(A41,'IncomeStatement 15-8-19'!$A$10:$CD$222,16,FALSE)</f>
        <v>0</v>
      </c>
      <c r="Q41" s="31">
        <f>VLOOKUP(A41,'IncomeStatement 15-8-19'!$A$10:$CD$222,17,FALSE)</f>
        <v>0</v>
      </c>
      <c r="R41" s="31">
        <f>VLOOKUP(A41,'IncomeStatement 15-8-19'!$A$10:$CD$222,18,FALSE)</f>
        <v>0</v>
      </c>
      <c r="S41" s="31">
        <f>VLOOKUP(A41,'IncomeStatement 15-8-19'!$A$10:$CD$222,19,FALSE)</f>
        <v>0</v>
      </c>
      <c r="T41" s="31">
        <f>VLOOKUP(A41,'IncomeStatement 15-8-19'!$A$10:$CD$222,20,FALSE)</f>
        <v>0</v>
      </c>
      <c r="U41" s="31">
        <f>VLOOKUP(A41,'IncomeStatement 15-8-19'!$A$10:$CD$222,21,FALSE)</f>
        <v>0</v>
      </c>
      <c r="V41" s="31">
        <f>VLOOKUP(A41,'IncomeStatement 15-8-19'!$A$10:$CD$222,22,FALSE)</f>
        <v>0</v>
      </c>
      <c r="W41" s="31">
        <f>VLOOKUP(A41,'IncomeStatement 15-8-19'!$A$10:$CD$222,23,FALSE)</f>
        <v>0</v>
      </c>
      <c r="X41" s="31">
        <f>VLOOKUP(A41,'IncomeStatement 15-8-19'!$A$10:$CD$222,24,FALSE)</f>
        <v>0</v>
      </c>
      <c r="Y41" s="31">
        <f>VLOOKUP(A41,'IncomeStatement 15-8-19'!$A$10:$CD$222,25,FALSE)</f>
        <v>0</v>
      </c>
      <c r="Z41" s="31">
        <f>VLOOKUP(A41,'IncomeStatement 15-8-19'!$A$10:$CD$222,26,FALSE)</f>
        <v>0</v>
      </c>
      <c r="AA41" s="31">
        <f>VLOOKUP(A41,'IncomeStatement 15-8-19'!$A$10:$CD$222,27,FALSE)</f>
        <v>0</v>
      </c>
      <c r="AB41" s="31">
        <f>VLOOKUP(A41,'IncomeStatement 15-8-19'!$A$10:$CD$222,28,FALSE)</f>
        <v>0</v>
      </c>
      <c r="AC41" s="31">
        <f>VLOOKUP(A41,'IncomeStatement 15-8-19'!$A$10:$CD$222,29,FALSE)</f>
        <v>0</v>
      </c>
      <c r="AD41" s="31">
        <f>VLOOKUP(A41,'IncomeStatement 15-8-19'!$A$10:$CD$222,30,FALSE)</f>
        <v>0</v>
      </c>
      <c r="AE41" s="31">
        <f>VLOOKUP(A41,'IncomeStatement 15-8-19'!$A$10:$CD$222,31,FALSE)</f>
        <v>0</v>
      </c>
      <c r="AF41" s="31">
        <f>VLOOKUP(A41,'IncomeStatement 15-8-19'!$A$10:$CD$222,32,FALSE)</f>
        <v>0</v>
      </c>
      <c r="AG41" s="31">
        <f>VLOOKUP(A41,'IncomeStatement 15-8-19'!$A$10:$CD$222,33,FALSE)</f>
        <v>0</v>
      </c>
      <c r="AH41" s="31">
        <f>VLOOKUP(A41,'IncomeStatement 15-8-19'!$A$10:$CD$222,34,FALSE)</f>
        <v>0</v>
      </c>
      <c r="AI41" s="31">
        <f>VLOOKUP(A41,'IncomeStatement 15-8-19'!$A$10:$CD$222,35,FALSE)</f>
        <v>0</v>
      </c>
      <c r="AJ41" s="31">
        <f>VLOOKUP(A41,'IncomeStatement 15-8-19'!$A$10:$CD$222,36,FALSE)</f>
        <v>0</v>
      </c>
      <c r="AK41" s="31">
        <f>VLOOKUP(A41,'IncomeStatement 15-8-19'!$A$10:$CD$222,37,FALSE)</f>
        <v>0</v>
      </c>
      <c r="AL41" s="31">
        <f>VLOOKUP(A41,'IncomeStatement 15-8-19'!$A$10:$CD$222,38,FALSE)</f>
        <v>0</v>
      </c>
      <c r="AM41" s="31">
        <f>VLOOKUP(A41,'IncomeStatement 15-8-19'!$A$10:$CD$222,39,FALSE)</f>
        <v>0</v>
      </c>
      <c r="AN41" s="31">
        <f>VLOOKUP(A41,'IncomeStatement 15-8-19'!$A$10:$CD$222,40,FALSE)</f>
        <v>0</v>
      </c>
      <c r="AO41" s="31">
        <f>VLOOKUP(A41,'IncomeStatement 15-8-19'!$A$10:$CD$222,41,FALSE)</f>
        <v>0</v>
      </c>
      <c r="AP41" s="31">
        <f>VLOOKUP(A41,'IncomeStatement 15-8-19'!$A$10:$CD$222,42,FALSE)</f>
        <v>0</v>
      </c>
      <c r="AQ41" s="31">
        <f>VLOOKUP(A41,'IncomeStatement 15-8-19'!$A$10:$CD$222,43,FALSE)</f>
        <v>0</v>
      </c>
      <c r="AR41" s="31">
        <f>VLOOKUP(A41,'IncomeStatement 15-8-19'!$A$10:$CD$222,44,FALSE)</f>
        <v>0</v>
      </c>
      <c r="AS41" s="31">
        <f>VLOOKUP(A41,'IncomeStatement 15-8-19'!$A$10:$CD$222,45,FALSE)</f>
        <v>0</v>
      </c>
      <c r="AT41" s="31">
        <f>VLOOKUP(A41,'IncomeStatement 15-8-19'!$A$10:$CD$222,46,FALSE)</f>
        <v>0</v>
      </c>
      <c r="AU41" s="31">
        <f>VLOOKUP(A41,'IncomeStatement 15-8-19'!$A$10:$CD$222,47,FALSE)</f>
        <v>0</v>
      </c>
      <c r="AV41" s="31">
        <f>VLOOKUP(A41,'IncomeStatement 15-8-19'!$A$10:$CD$222,48,FALSE)</f>
        <v>0</v>
      </c>
      <c r="AW41" s="31">
        <f>VLOOKUP(A41,'IncomeStatement 15-8-19'!$A$10:$CD$222,49,FALSE)</f>
        <v>0</v>
      </c>
      <c r="AX41" s="31">
        <f>VLOOKUP(A41,'IncomeStatement 15-8-19'!$A$10:$CD$222,50,FALSE)</f>
        <v>0</v>
      </c>
      <c r="AY41" s="31">
        <f>VLOOKUP(A41,'IncomeStatement 15-8-19'!$A$10:$CD$222,51,FALSE)</f>
        <v>0</v>
      </c>
      <c r="AZ41" s="31">
        <f>VLOOKUP(A41,'IncomeStatement 15-8-19'!$A$10:$CD$222,52,FALSE)</f>
        <v>0</v>
      </c>
      <c r="BA41" s="31">
        <f>VLOOKUP(A41,'IncomeStatement 15-8-19'!$A$10:$CD$222,53,FALSE)</f>
        <v>0</v>
      </c>
      <c r="BB41" s="31">
        <f>VLOOKUP(A41,'IncomeStatement 15-8-19'!$A$10:$CD$222,54,FALSE)</f>
        <v>0</v>
      </c>
      <c r="BC41" s="31">
        <f>VLOOKUP(A41,'IncomeStatement 15-8-19'!$A$10:$CD$222,55,FALSE)</f>
        <v>0</v>
      </c>
      <c r="BD41" s="31">
        <f>VLOOKUP(A41,'IncomeStatement 15-8-19'!$A$10:$CD$222,56,FALSE)</f>
        <v>0</v>
      </c>
      <c r="BE41" s="31">
        <f>VLOOKUP(A41,'IncomeStatement 15-8-19'!$A$10:$CD$222,57,FALSE)</f>
        <v>0</v>
      </c>
      <c r="BF41" s="31">
        <f>VLOOKUP(A41,'IncomeStatement 15-8-19'!$A$10:$CD$222,58,FALSE)</f>
        <v>0</v>
      </c>
      <c r="BG41" s="31"/>
      <c r="BH41" s="31">
        <f>VLOOKUP(A41,'IncomeStatement 15-8-19'!$A$10:$CD$222,60,FALSE)</f>
        <v>0</v>
      </c>
      <c r="BI41" s="31">
        <f>VLOOKUP(A41,'IncomeStatement 15-8-19'!$A$10:$CD$222,61,FALSE)</f>
        <v>0</v>
      </c>
      <c r="BJ41" s="31">
        <f>VLOOKUP(A41,'IncomeStatement 15-8-19'!$A$10:$CD$222,62,FALSE)</f>
        <v>0</v>
      </c>
      <c r="BK41" s="31">
        <f>VLOOKUP(A41,'IncomeStatement 15-8-19'!$A$10:$CD$222,63,FALSE)</f>
        <v>0</v>
      </c>
      <c r="BL41" s="31">
        <f>VLOOKUP(A41,'IncomeStatement 15-8-19'!$A$10:$CD$222,64,FALSE)</f>
        <v>0</v>
      </c>
      <c r="BM41" s="31">
        <f>VLOOKUP(A41,'IncomeStatement 15-8-19'!$A$10:$CD$222,65,FALSE)</f>
        <v>0</v>
      </c>
      <c r="BN41" s="31">
        <f>VLOOKUP(A41,'IncomeStatement 15-8-19'!$A$10:$CD$222,66,FALSE)</f>
        <v>0</v>
      </c>
      <c r="BO41" s="31">
        <f>VLOOKUP(A41,'IncomeStatement 15-8-19'!$A$10:$CD$222,67,FALSE)</f>
        <v>0</v>
      </c>
      <c r="BP41" s="31">
        <f>VLOOKUP(A41,'IncomeStatement 15-8-19'!$A$10:$CD$222,68,FALSE)</f>
        <v>0</v>
      </c>
      <c r="BQ41" s="3">
        <f>VLOOKUP(A41,'IncomeStatement 15-8-19'!$A$10:$CD$222,69,FALSE)</f>
        <v>0</v>
      </c>
      <c r="BR41" s="3">
        <f>VLOOKUP(A41,'IncomeStatement 15-8-19'!$A$10:$CD$222,70,FALSE)</f>
        <v>0</v>
      </c>
      <c r="BS41" s="3">
        <f>VLOOKUP(A41,'IncomeStatement 15-8-19'!$A$10:$CD$222,71,FALSE)</f>
        <v>0</v>
      </c>
      <c r="BT41" s="3">
        <f>VLOOKUP(A41,'IncomeStatement 15-8-19'!$A$10:$CD$222,72,FALSE)</f>
        <v>0</v>
      </c>
      <c r="BU41" s="3">
        <f>VLOOKUP(A41,'IncomeStatement 15-8-19'!$A$10:$CD$222,73,FALSE)</f>
        <v>0</v>
      </c>
      <c r="BV41" s="3">
        <f>VLOOKUP(A41,'IncomeStatement 15-8-19'!$A$10:$CD$222,74,FALSE)</f>
        <v>0</v>
      </c>
      <c r="BW41" s="3">
        <f>VLOOKUP(A41,'IncomeStatement 15-8-19'!$A$10:$CD$222,75,FALSE)</f>
        <v>0</v>
      </c>
      <c r="BX41" s="3">
        <f>VLOOKUP(A41,'IncomeStatement 15-8-19'!$A$10:$CD$222,76,FALSE)</f>
        <v>0</v>
      </c>
      <c r="BY41" s="3">
        <f>VLOOKUP(A41,'IncomeStatement 15-8-19'!$A$10:$CD$222,77,FALSE)</f>
        <v>0</v>
      </c>
      <c r="BZ41" s="3">
        <f>VLOOKUP(A41,'IncomeStatement 15-8-19'!$A$10:$CD$222,78,FALSE)</f>
        <v>0</v>
      </c>
      <c r="CA41" s="3">
        <f>VLOOKUP(A41,'IncomeStatement 15-8-19'!$A$10:$CD$222,79,FALSE)</f>
        <v>0</v>
      </c>
      <c r="CB41" s="3">
        <f>VLOOKUP(A41,'IncomeStatement 15-8-19'!$A$10:$CD$222,80,FALSE)</f>
        <v>0</v>
      </c>
      <c r="CC41" s="3">
        <f>VLOOKUP(A41,'IncomeStatement 15-8-19'!$A$10:$CD$222,81,FALSE)</f>
        <v>0</v>
      </c>
      <c r="CD41" s="3">
        <f t="shared" si="0"/>
        <v>0</v>
      </c>
      <c r="CF41" s="19">
        <f>CD41-('IncomeStatement 15-8-19'!CD41-'IncomeStatement 15-8-19'!CF41-'IncomeStatement 15-8-19'!CG41)</f>
        <v>0</v>
      </c>
      <c r="CH41" s="132">
        <f t="shared" si="1"/>
        <v>0</v>
      </c>
      <c r="CJ41" s="148">
        <f>HLOOKUP(A41,CJE!$I$5:$TV$2054,2050, FALSE)</f>
        <v>0</v>
      </c>
      <c r="CL41" s="148">
        <f t="shared" si="3"/>
        <v>0</v>
      </c>
      <c r="CP41" s="21"/>
      <c r="CQ41" s="176">
        <f>SUM(CQ37:CQ40)</f>
        <v>2728578.2362092994</v>
      </c>
      <c r="CR41" s="85"/>
      <c r="CS41" s="22"/>
    </row>
    <row r="42" spans="1:97" x14ac:dyDescent="0.2">
      <c r="A42" s="13" t="str">
        <f>'IncomeStatement 15-8-19'!A42</f>
        <v>940-107 - Service fee</v>
      </c>
      <c r="B42" s="31">
        <f>VLOOKUP(A42,'IncomeStatement 15-8-19'!$A$10:$CD$222,2,FALSE)</f>
        <v>2296.1363780000001</v>
      </c>
      <c r="C42" s="31">
        <f>VLOOKUP(A42,'IncomeStatement 15-8-19'!$A$10:$CD$222,3,FALSE)</f>
        <v>2296.1363780000001</v>
      </c>
      <c r="D42" s="31">
        <f>VLOOKUP(A42,'IncomeStatement 15-8-19'!$A$10:$CD$222,4,FALSE)</f>
        <v>2296.1363780000001</v>
      </c>
      <c r="E42" s="31">
        <f>VLOOKUP(A42,'IncomeStatement 15-8-19'!$A$10:$CD$222,5,FALSE)</f>
        <v>2296.1363780000001</v>
      </c>
      <c r="F42" s="31">
        <f>VLOOKUP(A42,'IncomeStatement 15-8-19'!$A$10:$CD$222,6,FALSE)</f>
        <v>2296.1363780000001</v>
      </c>
      <c r="G42" s="31">
        <f>VLOOKUP(A42,'IncomeStatement 15-8-19'!$A$10:$CD$222,7,FALSE)</f>
        <v>2296.1363780000001</v>
      </c>
      <c r="H42" s="31">
        <f>VLOOKUP(A42,'IncomeStatement 15-8-19'!$A$10:$CD$222,8,FALSE)</f>
        <v>2296.1363780000001</v>
      </c>
      <c r="I42" s="31"/>
      <c r="J42" s="31">
        <f>VLOOKUP(A42,'IncomeStatement 15-8-19'!$A$10:$CD$222,10,FALSE)</f>
        <v>2296.1363780000001</v>
      </c>
      <c r="K42" s="31">
        <f>VLOOKUP(A42,'IncomeStatement 15-8-19'!$A$10:$CD$222,11,FALSE)</f>
        <v>2296.1363780000001</v>
      </c>
      <c r="L42" s="31">
        <f>VLOOKUP(A42,'IncomeStatement 15-8-19'!$A$10:$CD$222,12,FALSE)</f>
        <v>2296.1363780000001</v>
      </c>
      <c r="M42" s="31">
        <f>VLOOKUP(A42,'IncomeStatement 15-8-19'!$A$10:$CD$222,13,FALSE)</f>
        <v>2296.1363780000001</v>
      </c>
      <c r="N42" s="31">
        <f>VLOOKUP(A42,'IncomeStatement 15-8-19'!$A$10:$CD$222,14,FALSE)</f>
        <v>2296.1363780000001</v>
      </c>
      <c r="O42" s="31">
        <f>VLOOKUP(A42,'IncomeStatement 15-8-19'!$A$10:$CD$222,15,FALSE)</f>
        <v>2296.1363780000001</v>
      </c>
      <c r="P42" s="31">
        <f>VLOOKUP(A42,'IncomeStatement 15-8-19'!$A$10:$CD$222,16,FALSE)</f>
        <v>2296.1363780000001</v>
      </c>
      <c r="Q42" s="31">
        <f>VLOOKUP(A42,'IncomeStatement 15-8-19'!$A$10:$CD$222,17,FALSE)</f>
        <v>2296.1363780000001</v>
      </c>
      <c r="R42" s="31">
        <f>VLOOKUP(A42,'IncomeStatement 15-8-19'!$A$10:$CD$222,18,FALSE)</f>
        <v>2296.1363780000001</v>
      </c>
      <c r="S42" s="31">
        <f>VLOOKUP(A42,'IncomeStatement 15-8-19'!$A$10:$CD$222,19,FALSE)</f>
        <v>2296.1363780000001</v>
      </c>
      <c r="T42" s="31">
        <f>VLOOKUP(A42,'IncomeStatement 15-8-19'!$A$10:$CD$222,20,FALSE)</f>
        <v>2296.1363780000001</v>
      </c>
      <c r="U42" s="31">
        <f>VLOOKUP(A42,'IncomeStatement 15-8-19'!$A$10:$CD$222,21,FALSE)</f>
        <v>2296.1363780000001</v>
      </c>
      <c r="V42" s="31">
        <f>VLOOKUP(A42,'IncomeStatement 15-8-19'!$A$10:$CD$222,22,FALSE)</f>
        <v>2296.1363780000001</v>
      </c>
      <c r="W42" s="31">
        <f>VLOOKUP(A42,'IncomeStatement 15-8-19'!$A$10:$CD$222,23,FALSE)</f>
        <v>2296.1363780000001</v>
      </c>
      <c r="X42" s="31">
        <f>VLOOKUP(A42,'IncomeStatement 15-8-19'!$A$10:$CD$222,24,FALSE)</f>
        <v>2296.1363780000001</v>
      </c>
      <c r="Y42" s="31">
        <f>VLOOKUP(A42,'IncomeStatement 15-8-19'!$A$10:$CD$222,25,FALSE)</f>
        <v>2296.1363780000001</v>
      </c>
      <c r="Z42" s="31">
        <f>VLOOKUP(A42,'IncomeStatement 15-8-19'!$A$10:$CD$222,26,FALSE)</f>
        <v>2296.1363780000001</v>
      </c>
      <c r="AA42" s="31">
        <f>VLOOKUP(A42,'IncomeStatement 15-8-19'!$A$10:$CD$222,27,FALSE)</f>
        <v>2296.1363780000001</v>
      </c>
      <c r="AB42" s="31">
        <f>VLOOKUP(A42,'IncomeStatement 15-8-19'!$A$10:$CD$222,28,FALSE)</f>
        <v>2296.1363780000001</v>
      </c>
      <c r="AC42" s="31">
        <f>VLOOKUP(A42,'IncomeStatement 15-8-19'!$A$10:$CD$222,29,FALSE)</f>
        <v>2296.1363780000001</v>
      </c>
      <c r="AD42" s="31">
        <f>VLOOKUP(A42,'IncomeStatement 15-8-19'!$A$10:$CD$222,30,FALSE)</f>
        <v>2296.1363780000001</v>
      </c>
      <c r="AE42" s="31">
        <f>VLOOKUP(A42,'IncomeStatement 15-8-19'!$A$10:$CD$222,31,FALSE)</f>
        <v>2296.1363780000001</v>
      </c>
      <c r="AF42" s="31">
        <f>VLOOKUP(A42,'IncomeStatement 15-8-19'!$A$10:$CD$222,32,FALSE)</f>
        <v>2296.1363780000001</v>
      </c>
      <c r="AG42" s="31">
        <f>VLOOKUP(A42,'IncomeStatement 15-8-19'!$A$10:$CD$222,33,FALSE)</f>
        <v>2296.1363780000001</v>
      </c>
      <c r="AH42" s="31">
        <f>VLOOKUP(A42,'IncomeStatement 15-8-19'!$A$10:$CD$222,34,FALSE)</f>
        <v>2296.1363780000001</v>
      </c>
      <c r="AI42" s="31">
        <f>VLOOKUP(A42,'IncomeStatement 15-8-19'!$A$10:$CD$222,35,FALSE)</f>
        <v>2296.1363780000001</v>
      </c>
      <c r="AJ42" s="31">
        <f>VLOOKUP(A42,'IncomeStatement 15-8-19'!$A$10:$CD$222,36,FALSE)</f>
        <v>2296.1363780000001</v>
      </c>
      <c r="AK42" s="31">
        <f>VLOOKUP(A42,'IncomeStatement 15-8-19'!$A$10:$CD$222,37,FALSE)</f>
        <v>2296.1363780000001</v>
      </c>
      <c r="AL42" s="31">
        <f>VLOOKUP(A42,'IncomeStatement 15-8-19'!$A$10:$CD$222,38,FALSE)</f>
        <v>2296.1363780000001</v>
      </c>
      <c r="AM42" s="31">
        <f>VLOOKUP(A42,'IncomeStatement 15-8-19'!$A$10:$CD$222,39,FALSE)</f>
        <v>2296.1363780000001</v>
      </c>
      <c r="AN42" s="31">
        <f>VLOOKUP(A42,'IncomeStatement 15-8-19'!$A$10:$CD$222,40,FALSE)</f>
        <v>2296.1363780000001</v>
      </c>
      <c r="AO42" s="31">
        <f>VLOOKUP(A42,'IncomeStatement 15-8-19'!$A$10:$CD$222,41,FALSE)</f>
        <v>2296.1363780000001</v>
      </c>
      <c r="AP42" s="31">
        <f>VLOOKUP(A42,'IncomeStatement 15-8-19'!$A$10:$CD$222,42,FALSE)</f>
        <v>2296.1363780000001</v>
      </c>
      <c r="AQ42" s="31">
        <f>VLOOKUP(A42,'IncomeStatement 15-8-19'!$A$10:$CD$222,43,FALSE)</f>
        <v>2296.1363780000001</v>
      </c>
      <c r="AR42" s="31">
        <f>VLOOKUP(A42,'IncomeStatement 15-8-19'!$A$10:$CD$222,44,FALSE)</f>
        <v>2296.1363780000001</v>
      </c>
      <c r="AS42" s="31">
        <f>VLOOKUP(A42,'IncomeStatement 15-8-19'!$A$10:$CD$222,45,FALSE)</f>
        <v>2296.1363780000001</v>
      </c>
      <c r="AT42" s="31">
        <f>VLOOKUP(A42,'IncomeStatement 15-8-19'!$A$10:$CD$222,46,FALSE)</f>
        <v>2296.1363780000001</v>
      </c>
      <c r="AU42" s="31">
        <f>VLOOKUP(A42,'IncomeStatement 15-8-19'!$A$10:$CD$222,47,FALSE)</f>
        <v>2296.1363780000001</v>
      </c>
      <c r="AV42" s="31">
        <f>VLOOKUP(A42,'IncomeStatement 15-8-19'!$A$10:$CD$222,48,FALSE)</f>
        <v>2296.1363780000001</v>
      </c>
      <c r="AW42" s="31">
        <f>VLOOKUP(A42,'IncomeStatement 15-8-19'!$A$10:$CD$222,49,FALSE)</f>
        <v>2296.1363780000001</v>
      </c>
      <c r="AX42" s="31">
        <f>VLOOKUP(A42,'IncomeStatement 15-8-19'!$A$10:$CD$222,50,FALSE)</f>
        <v>2296.1363780000001</v>
      </c>
      <c r="AY42" s="31">
        <f>VLOOKUP(A42,'IncomeStatement 15-8-19'!$A$10:$CD$222,51,FALSE)</f>
        <v>2296.1363780000001</v>
      </c>
      <c r="AZ42" s="31">
        <f>VLOOKUP(A42,'IncomeStatement 15-8-19'!$A$10:$CD$222,52,FALSE)</f>
        <v>2296.1363780000001</v>
      </c>
      <c r="BA42" s="31">
        <f>VLOOKUP(A42,'IncomeStatement 15-8-19'!$A$10:$CD$222,53,FALSE)</f>
        <v>2296.1363780000001</v>
      </c>
      <c r="BB42" s="31">
        <f>VLOOKUP(A42,'IncomeStatement 15-8-19'!$A$10:$CD$222,54,FALSE)</f>
        <v>2296.1363780000001</v>
      </c>
      <c r="BC42" s="31">
        <f>VLOOKUP(A42,'IncomeStatement 15-8-19'!$A$10:$CD$222,55,FALSE)</f>
        <v>2296.1363780000001</v>
      </c>
      <c r="BD42" s="31">
        <f>VLOOKUP(A42,'IncomeStatement 15-8-19'!$A$10:$CD$222,56,FALSE)</f>
        <v>2296.1363780000001</v>
      </c>
      <c r="BE42" s="31">
        <f>VLOOKUP(A42,'IncomeStatement 15-8-19'!$A$10:$CD$222,57,FALSE)</f>
        <v>2296.1363780000001</v>
      </c>
      <c r="BF42" s="31">
        <f>VLOOKUP(A42,'IncomeStatement 15-8-19'!$A$10:$CD$222,58,FALSE)</f>
        <v>2296.1363780000001</v>
      </c>
      <c r="BG42" s="31"/>
      <c r="BH42" s="31">
        <f>VLOOKUP(A42,'IncomeStatement 15-8-19'!$A$10:$CD$222,60,FALSE)</f>
        <v>2296.1363780000001</v>
      </c>
      <c r="BI42" s="31">
        <f>VLOOKUP(A42,'IncomeStatement 15-8-19'!$A$10:$CD$222,61,FALSE)</f>
        <v>2296.1363780000001</v>
      </c>
      <c r="BJ42" s="31">
        <f>VLOOKUP(A42,'IncomeStatement 15-8-19'!$A$10:$CD$222,62,FALSE)</f>
        <v>2296.1363780000001</v>
      </c>
      <c r="BK42" s="31">
        <f>VLOOKUP(A42,'IncomeStatement 15-8-19'!$A$10:$CD$222,63,FALSE)</f>
        <v>2296.1363780000001</v>
      </c>
      <c r="BL42" s="31">
        <f>VLOOKUP(A42,'IncomeStatement 15-8-19'!$A$10:$CD$222,64,FALSE)</f>
        <v>2296.1363780000001</v>
      </c>
      <c r="BM42" s="31">
        <f>VLOOKUP(A42,'IncomeStatement 15-8-19'!$A$10:$CD$222,65,FALSE)</f>
        <v>2296.1363780000001</v>
      </c>
      <c r="BN42" s="31">
        <f>VLOOKUP(A42,'IncomeStatement 15-8-19'!$A$10:$CD$222,66,FALSE)</f>
        <v>2296.1363780000001</v>
      </c>
      <c r="BO42" s="31">
        <f>VLOOKUP(A42,'IncomeStatement 15-8-19'!$A$10:$CD$222,67,FALSE)</f>
        <v>2296.1363780000001</v>
      </c>
      <c r="BP42" s="31">
        <f>VLOOKUP(A42,'IncomeStatement 15-8-19'!$A$10:$CD$222,68,FALSE)</f>
        <v>2296.1363780000001</v>
      </c>
      <c r="BQ42" s="3">
        <f>VLOOKUP(A42,'IncomeStatement 15-8-19'!$A$10:$CD$222,69,FALSE)</f>
        <v>2296.1363780000001</v>
      </c>
      <c r="BR42" s="3">
        <f>VLOOKUP(A42,'IncomeStatement 15-8-19'!$A$10:$CD$222,70,FALSE)</f>
        <v>2296.1363780000001</v>
      </c>
      <c r="BS42" s="3">
        <f>VLOOKUP(A42,'IncomeStatement 15-8-19'!$A$10:$CD$222,71,FALSE)</f>
        <v>2296.1363780000001</v>
      </c>
      <c r="BT42" s="3">
        <f>VLOOKUP(A42,'IncomeStatement 15-8-19'!$A$10:$CD$222,72,FALSE)</f>
        <v>2296.1363780000001</v>
      </c>
      <c r="BU42" s="3">
        <f>VLOOKUP(A42,'IncomeStatement 15-8-19'!$A$10:$CD$222,73,FALSE)</f>
        <v>2296.1363780000001</v>
      </c>
      <c r="BV42" s="3">
        <f>VLOOKUP(A42,'IncomeStatement 15-8-19'!$A$10:$CD$222,74,FALSE)</f>
        <v>2296.1363780000001</v>
      </c>
      <c r="BW42" s="3">
        <f>VLOOKUP(A42,'IncomeStatement 15-8-19'!$A$10:$CD$222,75,FALSE)</f>
        <v>2296.1363780000001</v>
      </c>
      <c r="BX42" s="3">
        <f>VLOOKUP(A42,'IncomeStatement 15-8-19'!$A$10:$CD$222,76,FALSE)</f>
        <v>2296.1363780000001</v>
      </c>
      <c r="BY42" s="23">
        <f>VLOOKUP(A42,'IncomeStatement 15-8-19'!$A$10:$CD$222,77,FALSE)</f>
        <v>2296.1363780000001</v>
      </c>
      <c r="BZ42" s="23">
        <f>VLOOKUP(A42,'IncomeStatement 15-8-19'!$A$10:$CD$222,78,FALSE)</f>
        <v>2296.1363780000001</v>
      </c>
      <c r="CA42" s="23">
        <f>VLOOKUP(A42,'IncomeStatement 15-8-19'!$A$10:$CD$222,79,FALSE)</f>
        <v>2296.1363780000001</v>
      </c>
      <c r="CB42" s="23">
        <f>VLOOKUP(A42,'IncomeStatement 15-8-19'!$A$10:$CD$222,80,FALSE)</f>
        <v>2296.1363780000001</v>
      </c>
      <c r="CC42" s="23">
        <f>VLOOKUP(A42,'IncomeStatement 15-8-19'!$A$10:$CD$222,81,FALSE)</f>
        <v>2296.1363780000001</v>
      </c>
      <c r="CD42" s="3">
        <f t="shared" si="0"/>
        <v>179098.63748399983</v>
      </c>
      <c r="CF42" s="19">
        <f>CD42-('IncomeStatement 15-8-19'!CD42-'IncomeStatement 15-8-19'!CF42-'IncomeStatement 15-8-19'!CG42)</f>
        <v>0</v>
      </c>
      <c r="CH42" s="132">
        <f t="shared" si="1"/>
        <v>36738.182047999995</v>
      </c>
      <c r="CJ42" s="148">
        <f>HLOOKUP(A42,CJE!$I$5:$TV$2054,2050, FALSE)</f>
        <v>0</v>
      </c>
      <c r="CL42" s="148">
        <f t="shared" si="3"/>
        <v>142360.4554359999</v>
      </c>
      <c r="CP42" s="21"/>
      <c r="CQ42" s="85"/>
      <c r="CR42" s="85"/>
      <c r="CS42" s="22"/>
    </row>
    <row r="43" spans="1:97" x14ac:dyDescent="0.2">
      <c r="A43" s="14" t="str">
        <f>'IncomeStatement 15-8-19'!A43</f>
        <v>Total - 940-100 - PROFESSIONAL FEES</v>
      </c>
      <c r="B43" s="32">
        <f>VLOOKUP(A43,'IncomeStatement 15-8-19'!$A$10:$CD$222,2,FALSE)</f>
        <v>2614.4804780000004</v>
      </c>
      <c r="C43" s="32">
        <f>VLOOKUP(A43,'IncomeStatement 15-8-19'!$A$10:$CD$222,3,FALSE)</f>
        <v>2614.4804780000004</v>
      </c>
      <c r="D43" s="32">
        <f>VLOOKUP(A43,'IncomeStatement 15-8-19'!$A$10:$CD$222,4,FALSE)</f>
        <v>2614.4804780000004</v>
      </c>
      <c r="E43" s="32">
        <f>VLOOKUP(A43,'IncomeStatement 15-8-19'!$A$10:$CD$222,5,FALSE)</f>
        <v>2614.4804780000004</v>
      </c>
      <c r="F43" s="32">
        <f>VLOOKUP(A43,'IncomeStatement 15-8-19'!$A$10:$CD$222,6,FALSE)</f>
        <v>2614.4804780000004</v>
      </c>
      <c r="G43" s="32">
        <f>VLOOKUP(A43,'IncomeStatement 15-8-19'!$A$10:$CD$222,7,FALSE)</f>
        <v>2614.4804780000004</v>
      </c>
      <c r="H43" s="32">
        <f>VLOOKUP(A43,'IncomeStatement 15-8-19'!$A$10:$CD$222,8,FALSE)</f>
        <v>2614.4804780000004</v>
      </c>
      <c r="I43" s="32"/>
      <c r="J43" s="32">
        <f>VLOOKUP(A43,'IncomeStatement 15-8-19'!$A$10:$CD$222,10,FALSE)</f>
        <v>2614.4804780000004</v>
      </c>
      <c r="K43" s="32">
        <f>VLOOKUP(A43,'IncomeStatement 15-8-19'!$A$10:$CD$222,11,FALSE)</f>
        <v>2614.4804780000004</v>
      </c>
      <c r="L43" s="32">
        <f>VLOOKUP(A43,'IncomeStatement 15-8-19'!$A$10:$CD$222,12,FALSE)</f>
        <v>2614.4804780000004</v>
      </c>
      <c r="M43" s="32">
        <f>VLOOKUP(A43,'IncomeStatement 15-8-19'!$A$10:$CD$222,13,FALSE)</f>
        <v>2614.4804780000004</v>
      </c>
      <c r="N43" s="32">
        <f>VLOOKUP(A43,'IncomeStatement 15-8-19'!$A$10:$CD$222,14,FALSE)</f>
        <v>2614.4804780000004</v>
      </c>
      <c r="O43" s="32">
        <f>VLOOKUP(A43,'IncomeStatement 15-8-19'!$A$10:$CD$222,15,FALSE)</f>
        <v>2614.4804780000004</v>
      </c>
      <c r="P43" s="32">
        <f>VLOOKUP(A43,'IncomeStatement 15-8-19'!$A$10:$CD$222,16,FALSE)</f>
        <v>2614.4804780000004</v>
      </c>
      <c r="Q43" s="32">
        <f>VLOOKUP(A43,'IncomeStatement 15-8-19'!$A$10:$CD$222,17,FALSE)</f>
        <v>2614.4804780000004</v>
      </c>
      <c r="R43" s="32">
        <f>VLOOKUP(A43,'IncomeStatement 15-8-19'!$A$10:$CD$222,18,FALSE)</f>
        <v>2614.4804780000004</v>
      </c>
      <c r="S43" s="32">
        <f>VLOOKUP(A43,'IncomeStatement 15-8-19'!$A$10:$CD$222,19,FALSE)</f>
        <v>2614.4804780000004</v>
      </c>
      <c r="T43" s="32">
        <f>VLOOKUP(A43,'IncomeStatement 15-8-19'!$A$10:$CD$222,20,FALSE)</f>
        <v>2614.4804780000004</v>
      </c>
      <c r="U43" s="32">
        <f>VLOOKUP(A43,'IncomeStatement 15-8-19'!$A$10:$CD$222,21,FALSE)</f>
        <v>2614.4804780000004</v>
      </c>
      <c r="V43" s="32">
        <f>VLOOKUP(A43,'IncomeStatement 15-8-19'!$A$10:$CD$222,22,FALSE)</f>
        <v>2614.4804780000004</v>
      </c>
      <c r="W43" s="32">
        <f>VLOOKUP(A43,'IncomeStatement 15-8-19'!$A$10:$CD$222,23,FALSE)</f>
        <v>2614.4804780000004</v>
      </c>
      <c r="X43" s="32">
        <f>VLOOKUP(A43,'IncomeStatement 15-8-19'!$A$10:$CD$222,24,FALSE)</f>
        <v>2614.4804780000004</v>
      </c>
      <c r="Y43" s="32">
        <f>VLOOKUP(A43,'IncomeStatement 15-8-19'!$A$10:$CD$222,25,FALSE)</f>
        <v>2614.4804780000004</v>
      </c>
      <c r="Z43" s="32">
        <f>VLOOKUP(A43,'IncomeStatement 15-8-19'!$A$10:$CD$222,26,FALSE)</f>
        <v>2614.4804780000004</v>
      </c>
      <c r="AA43" s="32">
        <f>VLOOKUP(A43,'IncomeStatement 15-8-19'!$A$10:$CD$222,27,FALSE)</f>
        <v>2614.4804780000004</v>
      </c>
      <c r="AB43" s="32">
        <f>VLOOKUP(A43,'IncomeStatement 15-8-19'!$A$10:$CD$222,28,FALSE)</f>
        <v>2614.4804780000004</v>
      </c>
      <c r="AC43" s="32">
        <f>VLOOKUP(A43,'IncomeStatement 15-8-19'!$A$10:$CD$222,29,FALSE)</f>
        <v>2614.4804780000004</v>
      </c>
      <c r="AD43" s="32">
        <f>VLOOKUP(A43,'IncomeStatement 15-8-19'!$A$10:$CD$222,30,FALSE)</f>
        <v>2614.4804780000004</v>
      </c>
      <c r="AE43" s="32">
        <f>VLOOKUP(A43,'IncomeStatement 15-8-19'!$A$10:$CD$222,31,FALSE)</f>
        <v>2614.4804780000004</v>
      </c>
      <c r="AF43" s="32">
        <f>VLOOKUP(A43,'IncomeStatement 15-8-19'!$A$10:$CD$222,32,FALSE)</f>
        <v>2614.4804780000004</v>
      </c>
      <c r="AG43" s="32">
        <f>VLOOKUP(A43,'IncomeStatement 15-8-19'!$A$10:$CD$222,33,FALSE)</f>
        <v>2614.4804780000004</v>
      </c>
      <c r="AH43" s="32">
        <f>VLOOKUP(A43,'IncomeStatement 15-8-19'!$A$10:$CD$222,34,FALSE)</f>
        <v>2614.4804780000004</v>
      </c>
      <c r="AI43" s="32">
        <f>VLOOKUP(A43,'IncomeStatement 15-8-19'!$A$10:$CD$222,35,FALSE)</f>
        <v>2614.4804780000004</v>
      </c>
      <c r="AJ43" s="32">
        <f>VLOOKUP(A43,'IncomeStatement 15-8-19'!$A$10:$CD$222,36,FALSE)</f>
        <v>2614.4804780000004</v>
      </c>
      <c r="AK43" s="32">
        <f>VLOOKUP(A43,'IncomeStatement 15-8-19'!$A$10:$CD$222,37,FALSE)</f>
        <v>2614.4804780000004</v>
      </c>
      <c r="AL43" s="32">
        <f>VLOOKUP(A43,'IncomeStatement 15-8-19'!$A$10:$CD$222,38,FALSE)</f>
        <v>2614.4804780000004</v>
      </c>
      <c r="AM43" s="32">
        <f>VLOOKUP(A43,'IncomeStatement 15-8-19'!$A$10:$CD$222,39,FALSE)</f>
        <v>2614.4804780000004</v>
      </c>
      <c r="AN43" s="32">
        <f>VLOOKUP(A43,'IncomeStatement 15-8-19'!$A$10:$CD$222,40,FALSE)</f>
        <v>2614.4804780000004</v>
      </c>
      <c r="AO43" s="32">
        <f>VLOOKUP(A43,'IncomeStatement 15-8-19'!$A$10:$CD$222,41,FALSE)</f>
        <v>2614.4804780000004</v>
      </c>
      <c r="AP43" s="32">
        <f>VLOOKUP(A43,'IncomeStatement 15-8-19'!$A$10:$CD$222,42,FALSE)</f>
        <v>2614.4804780000004</v>
      </c>
      <c r="AQ43" s="32">
        <f>VLOOKUP(A43,'IncomeStatement 15-8-19'!$A$10:$CD$222,43,FALSE)</f>
        <v>2614.4804780000004</v>
      </c>
      <c r="AR43" s="32">
        <f>VLOOKUP(A43,'IncomeStatement 15-8-19'!$A$10:$CD$222,44,FALSE)</f>
        <v>2614.4804780000004</v>
      </c>
      <c r="AS43" s="32">
        <f>VLOOKUP(A43,'IncomeStatement 15-8-19'!$A$10:$CD$222,45,FALSE)</f>
        <v>2614.4804780000004</v>
      </c>
      <c r="AT43" s="32">
        <f>VLOOKUP(A43,'IncomeStatement 15-8-19'!$A$10:$CD$222,46,FALSE)</f>
        <v>2614.4804780000004</v>
      </c>
      <c r="AU43" s="32">
        <f>VLOOKUP(A43,'IncomeStatement 15-8-19'!$A$10:$CD$222,47,FALSE)</f>
        <v>2614.4804780000004</v>
      </c>
      <c r="AV43" s="32">
        <f>VLOOKUP(A43,'IncomeStatement 15-8-19'!$A$10:$CD$222,48,FALSE)</f>
        <v>2614.4804780000004</v>
      </c>
      <c r="AW43" s="32">
        <f>VLOOKUP(A43,'IncomeStatement 15-8-19'!$A$10:$CD$222,49,FALSE)</f>
        <v>2614.4804780000004</v>
      </c>
      <c r="AX43" s="32">
        <f>VLOOKUP(A43,'IncomeStatement 15-8-19'!$A$10:$CD$222,50,FALSE)</f>
        <v>2614.4804780000004</v>
      </c>
      <c r="AY43" s="32">
        <f>VLOOKUP(A43,'IncomeStatement 15-8-19'!$A$10:$CD$222,51,FALSE)</f>
        <v>2614.4804780000004</v>
      </c>
      <c r="AZ43" s="32">
        <f>VLOOKUP(A43,'IncomeStatement 15-8-19'!$A$10:$CD$222,52,FALSE)</f>
        <v>2614.4804780000004</v>
      </c>
      <c r="BA43" s="32">
        <f>VLOOKUP(A43,'IncomeStatement 15-8-19'!$A$10:$CD$222,53,FALSE)</f>
        <v>2614.4804780000004</v>
      </c>
      <c r="BB43" s="32">
        <f>VLOOKUP(A43,'IncomeStatement 15-8-19'!$A$10:$CD$222,54,FALSE)</f>
        <v>2614.4804780000004</v>
      </c>
      <c r="BC43" s="32">
        <f>VLOOKUP(A43,'IncomeStatement 15-8-19'!$A$10:$CD$222,55,FALSE)</f>
        <v>2614.4804780000004</v>
      </c>
      <c r="BD43" s="32">
        <f>VLOOKUP(A43,'IncomeStatement 15-8-19'!$A$10:$CD$222,56,FALSE)</f>
        <v>2614.4804780000004</v>
      </c>
      <c r="BE43" s="32">
        <f>VLOOKUP(A43,'IncomeStatement 15-8-19'!$A$10:$CD$222,57,FALSE)</f>
        <v>2614.4804780000004</v>
      </c>
      <c r="BF43" s="32">
        <f>VLOOKUP(A43,'IncomeStatement 15-8-19'!$A$10:$CD$222,58,FALSE)</f>
        <v>2614.4804780000004</v>
      </c>
      <c r="BG43" s="32"/>
      <c r="BH43" s="32">
        <f>VLOOKUP(A43,'IncomeStatement 15-8-19'!$A$10:$CD$222,60,FALSE)</f>
        <v>2614.4804780000004</v>
      </c>
      <c r="BI43" s="32">
        <f>VLOOKUP(A43,'IncomeStatement 15-8-19'!$A$10:$CD$222,61,FALSE)</f>
        <v>2614.4804780000004</v>
      </c>
      <c r="BJ43" s="32">
        <f>VLOOKUP(A43,'IncomeStatement 15-8-19'!$A$10:$CD$222,62,FALSE)</f>
        <v>2614.4804780000004</v>
      </c>
      <c r="BK43" s="32">
        <f>VLOOKUP(A43,'IncomeStatement 15-8-19'!$A$10:$CD$222,63,FALSE)</f>
        <v>2614.4804780000004</v>
      </c>
      <c r="BL43" s="32">
        <f>VLOOKUP(A43,'IncomeStatement 15-8-19'!$A$10:$CD$222,64,FALSE)</f>
        <v>2614.4804780000004</v>
      </c>
      <c r="BM43" s="32">
        <f>VLOOKUP(A43,'IncomeStatement 15-8-19'!$A$10:$CD$222,65,FALSE)</f>
        <v>2614.4804780000004</v>
      </c>
      <c r="BN43" s="32">
        <f>VLOOKUP(A43,'IncomeStatement 15-8-19'!$A$10:$CD$222,66,FALSE)</f>
        <v>2614.4804780000004</v>
      </c>
      <c r="BO43" s="32">
        <f>VLOOKUP(A43,'IncomeStatement 15-8-19'!$A$10:$CD$222,67,FALSE)</f>
        <v>2614.4804780000004</v>
      </c>
      <c r="BP43" s="32">
        <f>VLOOKUP(A43,'IncomeStatement 15-8-19'!$A$10:$CD$222,68,FALSE)</f>
        <v>2614.4804780000004</v>
      </c>
      <c r="BQ43" s="9">
        <f>VLOOKUP(A43,'IncomeStatement 15-8-19'!$A$10:$CD$222,69,FALSE)</f>
        <v>2614.4804780000004</v>
      </c>
      <c r="BR43" s="9">
        <f>VLOOKUP(A43,'IncomeStatement 15-8-19'!$A$10:$CD$222,70,FALSE)</f>
        <v>2614.4804780000004</v>
      </c>
      <c r="BS43" s="9">
        <f>VLOOKUP(A43,'IncomeStatement 15-8-19'!$A$10:$CD$222,71,FALSE)</f>
        <v>2614.4804780000004</v>
      </c>
      <c r="BT43" s="9">
        <f>VLOOKUP(A43,'IncomeStatement 15-8-19'!$A$10:$CD$222,72,FALSE)</f>
        <v>2614.4804780000004</v>
      </c>
      <c r="BU43" s="9">
        <f>VLOOKUP(A43,'IncomeStatement 15-8-19'!$A$10:$CD$222,73,FALSE)</f>
        <v>2614.4804780000004</v>
      </c>
      <c r="BV43" s="9">
        <f>VLOOKUP(A43,'IncomeStatement 15-8-19'!$A$10:$CD$222,74,FALSE)</f>
        <v>2614.4804780000004</v>
      </c>
      <c r="BW43" s="9">
        <f>VLOOKUP(A43,'IncomeStatement 15-8-19'!$A$10:$CD$222,75,FALSE)</f>
        <v>2614.4804780000004</v>
      </c>
      <c r="BX43" s="9">
        <f>VLOOKUP(A43,'IncomeStatement 15-8-19'!$A$10:$CD$222,76,FALSE)</f>
        <v>2614.4804780000004</v>
      </c>
      <c r="BY43" s="10">
        <f>VLOOKUP(A43,'IncomeStatement 15-8-19'!$A$10:$CD$222,77,FALSE)</f>
        <v>2614.4804780000004</v>
      </c>
      <c r="BZ43" s="3">
        <f>VLOOKUP(A43,'IncomeStatement 15-8-19'!$A$10:$CD$222,78,FALSE)</f>
        <v>2614.4804780000004</v>
      </c>
      <c r="CA43" s="3">
        <f>VLOOKUP(A43,'IncomeStatement 15-8-19'!$A$10:$CD$222,79,FALSE)</f>
        <v>2614.4804780000004</v>
      </c>
      <c r="CB43" s="3">
        <f>VLOOKUP(A43,'IncomeStatement 15-8-19'!$A$10:$CD$222,80,FALSE)</f>
        <v>2614.4804780000004</v>
      </c>
      <c r="CC43" s="3">
        <f>VLOOKUP(A43,'IncomeStatement 15-8-19'!$A$10:$CD$222,81,FALSE)</f>
        <v>2614.4804780000004</v>
      </c>
      <c r="CD43" s="9">
        <f t="shared" si="0"/>
        <v>203929.47728400026</v>
      </c>
      <c r="CF43" s="19">
        <f>CD43-('IncomeStatement 15-8-19'!CD43-'IncomeStatement 15-8-19'!CF43-'IncomeStatement 15-8-19'!CG43)</f>
        <v>4.9476511776447296E-10</v>
      </c>
      <c r="CH43" s="132">
        <f t="shared" si="1"/>
        <v>41831.687648000006</v>
      </c>
      <c r="CJ43" s="148"/>
      <c r="CL43" s="162">
        <f>SUM(CL35:CL42)</f>
        <v>162097.78963599988</v>
      </c>
      <c r="CP43" s="21" t="s">
        <v>1139</v>
      </c>
      <c r="CQ43" s="176">
        <f>CL219</f>
        <v>-50000</v>
      </c>
      <c r="CR43" s="85"/>
      <c r="CS43" s="22"/>
    </row>
    <row r="44" spans="1:97" x14ac:dyDescent="0.2">
      <c r="A44" s="13" t="str">
        <f>'IncomeStatement 15-8-19'!A44</f>
        <v>940-101-00 - AUDIT FEES</v>
      </c>
      <c r="B44" s="31">
        <f>VLOOKUP(A44,'IncomeStatement 15-8-19'!$A$10:$CD$222,2,FALSE)</f>
        <v>0</v>
      </c>
      <c r="C44" s="31">
        <f>VLOOKUP(A44,'IncomeStatement 15-8-19'!$A$10:$CD$222,3,FALSE)</f>
        <v>0</v>
      </c>
      <c r="D44" s="31">
        <f>VLOOKUP(A44,'IncomeStatement 15-8-19'!$A$10:$CD$222,4,FALSE)</f>
        <v>0</v>
      </c>
      <c r="E44" s="31">
        <f>VLOOKUP(A44,'IncomeStatement 15-8-19'!$A$10:$CD$222,5,FALSE)</f>
        <v>0</v>
      </c>
      <c r="F44" s="31">
        <f>VLOOKUP(A44,'IncomeStatement 15-8-19'!$A$10:$CD$222,6,FALSE)</f>
        <v>0</v>
      </c>
      <c r="G44" s="31">
        <f>VLOOKUP(A44,'IncomeStatement 15-8-19'!$A$10:$CD$222,7,FALSE)</f>
        <v>0</v>
      </c>
      <c r="H44" s="31">
        <f>VLOOKUP(A44,'IncomeStatement 15-8-19'!$A$10:$CD$222,8,FALSE)</f>
        <v>0</v>
      </c>
      <c r="I44" s="31"/>
      <c r="J44" s="31">
        <f>VLOOKUP(A44,'IncomeStatement 15-8-19'!$A$10:$CD$222,10,FALSE)</f>
        <v>0</v>
      </c>
      <c r="K44" s="31">
        <f>VLOOKUP(A44,'IncomeStatement 15-8-19'!$A$10:$CD$222,11,FALSE)</f>
        <v>0</v>
      </c>
      <c r="L44" s="31">
        <f>VLOOKUP(A44,'IncomeStatement 15-8-19'!$A$10:$CD$222,12,FALSE)</f>
        <v>0</v>
      </c>
      <c r="M44" s="31">
        <f>VLOOKUP(A44,'IncomeStatement 15-8-19'!$A$10:$CD$222,13,FALSE)</f>
        <v>0</v>
      </c>
      <c r="N44" s="31">
        <f>VLOOKUP(A44,'IncomeStatement 15-8-19'!$A$10:$CD$222,14,FALSE)</f>
        <v>0</v>
      </c>
      <c r="O44" s="31">
        <f>VLOOKUP(A44,'IncomeStatement 15-8-19'!$A$10:$CD$222,15,FALSE)</f>
        <v>0</v>
      </c>
      <c r="P44" s="31">
        <f>VLOOKUP(A44,'IncomeStatement 15-8-19'!$A$10:$CD$222,16,FALSE)</f>
        <v>0</v>
      </c>
      <c r="Q44" s="31">
        <f>VLOOKUP(A44,'IncomeStatement 15-8-19'!$A$10:$CD$222,17,FALSE)</f>
        <v>0</v>
      </c>
      <c r="R44" s="31">
        <f>VLOOKUP(A44,'IncomeStatement 15-8-19'!$A$10:$CD$222,18,FALSE)</f>
        <v>0</v>
      </c>
      <c r="S44" s="31">
        <f>VLOOKUP(A44,'IncomeStatement 15-8-19'!$A$10:$CD$222,19,FALSE)</f>
        <v>0</v>
      </c>
      <c r="T44" s="31">
        <f>VLOOKUP(A44,'IncomeStatement 15-8-19'!$A$10:$CD$222,20,FALSE)</f>
        <v>0</v>
      </c>
      <c r="U44" s="31">
        <f>VLOOKUP(A44,'IncomeStatement 15-8-19'!$A$10:$CD$222,21,FALSE)</f>
        <v>0</v>
      </c>
      <c r="V44" s="31">
        <f>VLOOKUP(A44,'IncomeStatement 15-8-19'!$A$10:$CD$222,22,FALSE)</f>
        <v>0</v>
      </c>
      <c r="W44" s="31">
        <f>VLOOKUP(A44,'IncomeStatement 15-8-19'!$A$10:$CD$222,23,FALSE)</f>
        <v>0</v>
      </c>
      <c r="X44" s="31">
        <f>VLOOKUP(A44,'IncomeStatement 15-8-19'!$A$10:$CD$222,24,FALSE)</f>
        <v>0</v>
      </c>
      <c r="Y44" s="31">
        <f>VLOOKUP(A44,'IncomeStatement 15-8-19'!$A$10:$CD$222,25,FALSE)</f>
        <v>0</v>
      </c>
      <c r="Z44" s="31">
        <f>VLOOKUP(A44,'IncomeStatement 15-8-19'!$A$10:$CD$222,26,FALSE)</f>
        <v>0</v>
      </c>
      <c r="AA44" s="31">
        <f>VLOOKUP(A44,'IncomeStatement 15-8-19'!$A$10:$CD$222,27,FALSE)</f>
        <v>0</v>
      </c>
      <c r="AB44" s="31">
        <f>VLOOKUP(A44,'IncomeStatement 15-8-19'!$A$10:$CD$222,28,FALSE)</f>
        <v>0</v>
      </c>
      <c r="AC44" s="31">
        <f>VLOOKUP(A44,'IncomeStatement 15-8-19'!$A$10:$CD$222,29,FALSE)</f>
        <v>0</v>
      </c>
      <c r="AD44" s="31">
        <f>VLOOKUP(A44,'IncomeStatement 15-8-19'!$A$10:$CD$222,30,FALSE)</f>
        <v>0</v>
      </c>
      <c r="AE44" s="31">
        <f>VLOOKUP(A44,'IncomeStatement 15-8-19'!$A$10:$CD$222,31,FALSE)</f>
        <v>0</v>
      </c>
      <c r="AF44" s="31">
        <f>VLOOKUP(A44,'IncomeStatement 15-8-19'!$A$10:$CD$222,32,FALSE)</f>
        <v>0</v>
      </c>
      <c r="AG44" s="31">
        <f>VLOOKUP(A44,'IncomeStatement 15-8-19'!$A$10:$CD$222,33,FALSE)</f>
        <v>0</v>
      </c>
      <c r="AH44" s="31">
        <f>VLOOKUP(A44,'IncomeStatement 15-8-19'!$A$10:$CD$222,34,FALSE)</f>
        <v>0</v>
      </c>
      <c r="AI44" s="31">
        <f>VLOOKUP(A44,'IncomeStatement 15-8-19'!$A$10:$CD$222,35,FALSE)</f>
        <v>0</v>
      </c>
      <c r="AJ44" s="31">
        <f>VLOOKUP(A44,'IncomeStatement 15-8-19'!$A$10:$CD$222,36,FALSE)</f>
        <v>0</v>
      </c>
      <c r="AK44" s="31">
        <f>VLOOKUP(A44,'IncomeStatement 15-8-19'!$A$10:$CD$222,37,FALSE)</f>
        <v>0</v>
      </c>
      <c r="AL44" s="31">
        <f>VLOOKUP(A44,'IncomeStatement 15-8-19'!$A$10:$CD$222,38,FALSE)</f>
        <v>0</v>
      </c>
      <c r="AM44" s="31">
        <f>VLOOKUP(A44,'IncomeStatement 15-8-19'!$A$10:$CD$222,39,FALSE)</f>
        <v>0</v>
      </c>
      <c r="AN44" s="31">
        <f>VLOOKUP(A44,'IncomeStatement 15-8-19'!$A$10:$CD$222,40,FALSE)</f>
        <v>0</v>
      </c>
      <c r="AO44" s="31">
        <f>VLOOKUP(A44,'IncomeStatement 15-8-19'!$A$10:$CD$222,41,FALSE)</f>
        <v>0</v>
      </c>
      <c r="AP44" s="31">
        <f>VLOOKUP(A44,'IncomeStatement 15-8-19'!$A$10:$CD$222,42,FALSE)</f>
        <v>0</v>
      </c>
      <c r="AQ44" s="31">
        <f>VLOOKUP(A44,'IncomeStatement 15-8-19'!$A$10:$CD$222,43,FALSE)</f>
        <v>0</v>
      </c>
      <c r="AR44" s="31">
        <f>VLOOKUP(A44,'IncomeStatement 15-8-19'!$A$10:$CD$222,44,FALSE)</f>
        <v>0</v>
      </c>
      <c r="AS44" s="31">
        <f>VLOOKUP(A44,'IncomeStatement 15-8-19'!$A$10:$CD$222,45,FALSE)</f>
        <v>0</v>
      </c>
      <c r="AT44" s="31">
        <f>VLOOKUP(A44,'IncomeStatement 15-8-19'!$A$10:$CD$222,46,FALSE)</f>
        <v>0</v>
      </c>
      <c r="AU44" s="31">
        <f>VLOOKUP(A44,'IncomeStatement 15-8-19'!$A$10:$CD$222,47,FALSE)</f>
        <v>0</v>
      </c>
      <c r="AV44" s="31">
        <f>VLOOKUP(A44,'IncomeStatement 15-8-19'!$A$10:$CD$222,48,FALSE)</f>
        <v>0</v>
      </c>
      <c r="AW44" s="31">
        <f>VLOOKUP(A44,'IncomeStatement 15-8-19'!$A$10:$CD$222,49,FALSE)</f>
        <v>0</v>
      </c>
      <c r="AX44" s="31">
        <f>VLOOKUP(A44,'IncomeStatement 15-8-19'!$A$10:$CD$222,50,FALSE)</f>
        <v>0</v>
      </c>
      <c r="AY44" s="31">
        <f>VLOOKUP(A44,'IncomeStatement 15-8-19'!$A$10:$CD$222,51,FALSE)</f>
        <v>0</v>
      </c>
      <c r="AZ44" s="31">
        <f>VLOOKUP(A44,'IncomeStatement 15-8-19'!$A$10:$CD$222,52,FALSE)</f>
        <v>0</v>
      </c>
      <c r="BA44" s="31">
        <f>VLOOKUP(A44,'IncomeStatement 15-8-19'!$A$10:$CD$222,53,FALSE)</f>
        <v>0</v>
      </c>
      <c r="BB44" s="31">
        <f>VLOOKUP(A44,'IncomeStatement 15-8-19'!$A$10:$CD$222,54,FALSE)</f>
        <v>0</v>
      </c>
      <c r="BC44" s="31">
        <f>VLOOKUP(A44,'IncomeStatement 15-8-19'!$A$10:$CD$222,55,FALSE)</f>
        <v>0</v>
      </c>
      <c r="BD44" s="31">
        <f>VLOOKUP(A44,'IncomeStatement 15-8-19'!$A$10:$CD$222,56,FALSE)</f>
        <v>0</v>
      </c>
      <c r="BE44" s="31">
        <f>VLOOKUP(A44,'IncomeStatement 15-8-19'!$A$10:$CD$222,57,FALSE)</f>
        <v>0</v>
      </c>
      <c r="BF44" s="31">
        <f>VLOOKUP(A44,'IncomeStatement 15-8-19'!$A$10:$CD$222,58,FALSE)</f>
        <v>0</v>
      </c>
      <c r="BG44" s="31"/>
      <c r="BH44" s="31">
        <f>VLOOKUP(A44,'IncomeStatement 15-8-19'!$A$10:$CD$222,60,FALSE)</f>
        <v>0</v>
      </c>
      <c r="BI44" s="31">
        <f>VLOOKUP(A44,'IncomeStatement 15-8-19'!$A$10:$CD$222,61,FALSE)</f>
        <v>0</v>
      </c>
      <c r="BJ44" s="31">
        <f>VLOOKUP(A44,'IncomeStatement 15-8-19'!$A$10:$CD$222,62,FALSE)</f>
        <v>0</v>
      </c>
      <c r="BK44" s="31">
        <f>VLOOKUP(A44,'IncomeStatement 15-8-19'!$A$10:$CD$222,63,FALSE)</f>
        <v>0</v>
      </c>
      <c r="BL44" s="31">
        <f>VLOOKUP(A44,'IncomeStatement 15-8-19'!$A$10:$CD$222,64,FALSE)</f>
        <v>0</v>
      </c>
      <c r="BM44" s="31">
        <f>VLOOKUP(A44,'IncomeStatement 15-8-19'!$A$10:$CD$222,65,FALSE)</f>
        <v>0</v>
      </c>
      <c r="BN44" s="31">
        <f>VLOOKUP(A44,'IncomeStatement 15-8-19'!$A$10:$CD$222,66,FALSE)</f>
        <v>0</v>
      </c>
      <c r="BO44" s="31">
        <f>VLOOKUP(A44,'IncomeStatement 15-8-19'!$A$10:$CD$222,67,FALSE)</f>
        <v>0</v>
      </c>
      <c r="BP44" s="31">
        <f>VLOOKUP(A44,'IncomeStatement 15-8-19'!$A$10:$CD$222,68,FALSE)</f>
        <v>0</v>
      </c>
      <c r="BQ44" s="3">
        <f>VLOOKUP(A44,'IncomeStatement 15-8-19'!$A$10:$CD$222,69,FALSE)</f>
        <v>0</v>
      </c>
      <c r="BR44" s="3">
        <f>VLOOKUP(A44,'IncomeStatement 15-8-19'!$A$10:$CD$222,70,FALSE)</f>
        <v>0</v>
      </c>
      <c r="BS44" s="3">
        <f>VLOOKUP(A44,'IncomeStatement 15-8-19'!$A$10:$CD$222,71,FALSE)</f>
        <v>0</v>
      </c>
      <c r="BT44" s="3">
        <f>VLOOKUP(A44,'IncomeStatement 15-8-19'!$A$10:$CD$222,72,FALSE)</f>
        <v>0</v>
      </c>
      <c r="BU44" s="3">
        <f>VLOOKUP(A44,'IncomeStatement 15-8-19'!$A$10:$CD$222,73,FALSE)</f>
        <v>0</v>
      </c>
      <c r="BV44" s="3">
        <f>VLOOKUP(A44,'IncomeStatement 15-8-19'!$A$10:$CD$222,74,FALSE)</f>
        <v>0</v>
      </c>
      <c r="BW44" s="3">
        <f>VLOOKUP(A44,'IncomeStatement 15-8-19'!$A$10:$CD$222,75,FALSE)</f>
        <v>0</v>
      </c>
      <c r="BX44" s="3">
        <f>VLOOKUP(A44,'IncomeStatement 15-8-19'!$A$10:$CD$222,76,FALSE)</f>
        <v>0</v>
      </c>
      <c r="BY44" s="3">
        <f>VLOOKUP(A44,'IncomeStatement 15-8-19'!$A$10:$CD$222,77,FALSE)</f>
        <v>0</v>
      </c>
      <c r="BZ44" s="3">
        <f>VLOOKUP(A44,'IncomeStatement 15-8-19'!$A$10:$CD$222,78,FALSE)</f>
        <v>0</v>
      </c>
      <c r="CA44" s="3">
        <f>VLOOKUP(A44,'IncomeStatement 15-8-19'!$A$10:$CD$222,79,FALSE)</f>
        <v>0</v>
      </c>
      <c r="CB44" s="3">
        <f>VLOOKUP(A44,'IncomeStatement 15-8-19'!$A$10:$CD$222,80,FALSE)</f>
        <v>0</v>
      </c>
      <c r="CC44" s="3">
        <f>VLOOKUP(A44,'IncomeStatement 15-8-19'!$A$10:$CD$222,81,FALSE)</f>
        <v>0</v>
      </c>
      <c r="CD44" s="3">
        <f t="shared" si="0"/>
        <v>0</v>
      </c>
      <c r="CF44" s="19">
        <f>CD44-('IncomeStatement 15-8-19'!CD44-'IncomeStatement 15-8-19'!CF44-'IncomeStatement 15-8-19'!CG44)</f>
        <v>0</v>
      </c>
      <c r="CH44" s="132">
        <f t="shared" si="1"/>
        <v>0</v>
      </c>
      <c r="CJ44" s="148">
        <f>HLOOKUP(A44,CJE!$I$5:$TV$2054,2050, FALSE)</f>
        <v>0</v>
      </c>
      <c r="CL44" s="148">
        <f t="shared" si="3"/>
        <v>0</v>
      </c>
      <c r="CP44" s="21"/>
      <c r="CQ44" s="85"/>
      <c r="CR44" s="85"/>
      <c r="CS44" s="22"/>
    </row>
    <row r="45" spans="1:97" x14ac:dyDescent="0.2">
      <c r="A45" s="13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F45" s="19">
        <f>CD45-('IncomeStatement 15-8-19'!CD45-'IncomeStatement 15-8-19'!CF45-'IncomeStatement 15-8-19'!CG45)</f>
        <v>0</v>
      </c>
      <c r="CH45" s="132">
        <f t="shared" si="1"/>
        <v>0</v>
      </c>
      <c r="CJ45" s="148"/>
      <c r="CL45" s="148">
        <f t="shared" si="3"/>
        <v>0</v>
      </c>
      <c r="CP45" s="173" t="s">
        <v>1140</v>
      </c>
      <c r="CQ45" s="85"/>
      <c r="CR45" s="85"/>
      <c r="CS45" s="22"/>
    </row>
    <row r="46" spans="1:97" x14ac:dyDescent="0.2">
      <c r="A46" s="13" t="str">
        <f>'IncomeStatement 15-8-19'!A46</f>
        <v>940-200 - OFFICE SUPPLIES EXPENSE</v>
      </c>
      <c r="B46" s="31">
        <f>VLOOKUP(A46,'IncomeStatement 15-8-19'!$A$10:$CD$222,2,FALSE)</f>
        <v>0</v>
      </c>
      <c r="C46" s="31">
        <f>VLOOKUP(A46,'IncomeStatement 15-8-19'!$A$10:$CD$222,3,FALSE)</f>
        <v>0</v>
      </c>
      <c r="D46" s="31">
        <f>VLOOKUP(A46,'IncomeStatement 15-8-19'!$A$10:$CD$222,4,FALSE)</f>
        <v>0</v>
      </c>
      <c r="E46" s="31">
        <f>VLOOKUP(A46,'IncomeStatement 15-8-19'!$A$10:$CD$222,5,FALSE)</f>
        <v>0</v>
      </c>
      <c r="F46" s="31">
        <f>VLOOKUP(A46,'IncomeStatement 15-8-19'!$A$10:$CD$222,6,FALSE)</f>
        <v>0</v>
      </c>
      <c r="G46" s="31">
        <f>VLOOKUP(A46,'IncomeStatement 15-8-19'!$A$10:$CD$222,7,FALSE)</f>
        <v>0</v>
      </c>
      <c r="H46" s="31">
        <f>VLOOKUP(A46,'IncomeStatement 15-8-19'!$A$10:$CD$222,8,FALSE)</f>
        <v>0</v>
      </c>
      <c r="I46" s="31"/>
      <c r="J46" s="31">
        <f>VLOOKUP(A46,'IncomeStatement 15-8-19'!$A$10:$CD$222,10,FALSE)</f>
        <v>0</v>
      </c>
      <c r="K46" s="31">
        <f>VLOOKUP(A46,'IncomeStatement 15-8-19'!$A$10:$CD$222,11,FALSE)</f>
        <v>0</v>
      </c>
      <c r="L46" s="31">
        <f>VLOOKUP(A46,'IncomeStatement 15-8-19'!$A$10:$CD$222,12,FALSE)</f>
        <v>0</v>
      </c>
      <c r="M46" s="31">
        <f>VLOOKUP(A46,'IncomeStatement 15-8-19'!$A$10:$CD$222,13,FALSE)</f>
        <v>0</v>
      </c>
      <c r="N46" s="31">
        <f>VLOOKUP(A46,'IncomeStatement 15-8-19'!$A$10:$CD$222,14,FALSE)</f>
        <v>0</v>
      </c>
      <c r="O46" s="31">
        <f>VLOOKUP(A46,'IncomeStatement 15-8-19'!$A$10:$CD$222,15,FALSE)</f>
        <v>0</v>
      </c>
      <c r="P46" s="31">
        <f>VLOOKUP(A46,'IncomeStatement 15-8-19'!$A$10:$CD$222,16,FALSE)</f>
        <v>0</v>
      </c>
      <c r="Q46" s="31">
        <f>VLOOKUP(A46,'IncomeStatement 15-8-19'!$A$10:$CD$222,17,FALSE)</f>
        <v>0</v>
      </c>
      <c r="R46" s="31">
        <f>VLOOKUP(A46,'IncomeStatement 15-8-19'!$A$10:$CD$222,18,FALSE)</f>
        <v>0</v>
      </c>
      <c r="S46" s="31">
        <f>VLOOKUP(A46,'IncomeStatement 15-8-19'!$A$10:$CD$222,19,FALSE)</f>
        <v>0</v>
      </c>
      <c r="T46" s="31">
        <f>VLOOKUP(A46,'IncomeStatement 15-8-19'!$A$10:$CD$222,20,FALSE)</f>
        <v>0</v>
      </c>
      <c r="U46" s="31">
        <f>VLOOKUP(A46,'IncomeStatement 15-8-19'!$A$10:$CD$222,21,FALSE)</f>
        <v>0</v>
      </c>
      <c r="V46" s="31">
        <f>VLOOKUP(A46,'IncomeStatement 15-8-19'!$A$10:$CD$222,22,FALSE)</f>
        <v>0</v>
      </c>
      <c r="W46" s="31">
        <f>VLOOKUP(A46,'IncomeStatement 15-8-19'!$A$10:$CD$222,23,FALSE)</f>
        <v>0</v>
      </c>
      <c r="X46" s="31">
        <f>VLOOKUP(A46,'IncomeStatement 15-8-19'!$A$10:$CD$222,24,FALSE)</f>
        <v>0</v>
      </c>
      <c r="Y46" s="31">
        <f>VLOOKUP(A46,'IncomeStatement 15-8-19'!$A$10:$CD$222,25,FALSE)</f>
        <v>0</v>
      </c>
      <c r="Z46" s="31">
        <f>VLOOKUP(A46,'IncomeStatement 15-8-19'!$A$10:$CD$222,26,FALSE)</f>
        <v>0</v>
      </c>
      <c r="AA46" s="31">
        <f>VLOOKUP(A46,'IncomeStatement 15-8-19'!$A$10:$CD$222,27,FALSE)</f>
        <v>0</v>
      </c>
      <c r="AB46" s="31">
        <f>VLOOKUP(A46,'IncomeStatement 15-8-19'!$A$10:$CD$222,28,FALSE)</f>
        <v>0</v>
      </c>
      <c r="AC46" s="31">
        <f>VLOOKUP(A46,'IncomeStatement 15-8-19'!$A$10:$CD$222,29,FALSE)</f>
        <v>0</v>
      </c>
      <c r="AD46" s="31">
        <f>VLOOKUP(A46,'IncomeStatement 15-8-19'!$A$10:$CD$222,30,FALSE)</f>
        <v>0</v>
      </c>
      <c r="AE46" s="31">
        <f>VLOOKUP(A46,'IncomeStatement 15-8-19'!$A$10:$CD$222,31,FALSE)</f>
        <v>0</v>
      </c>
      <c r="AF46" s="31">
        <f>VLOOKUP(A46,'IncomeStatement 15-8-19'!$A$10:$CD$222,32,FALSE)</f>
        <v>0</v>
      </c>
      <c r="AG46" s="31">
        <f>VLOOKUP(A46,'IncomeStatement 15-8-19'!$A$10:$CD$222,33,FALSE)</f>
        <v>0</v>
      </c>
      <c r="AH46" s="31">
        <f>VLOOKUP(A46,'IncomeStatement 15-8-19'!$A$10:$CD$222,34,FALSE)</f>
        <v>0</v>
      </c>
      <c r="AI46" s="31">
        <f>VLOOKUP(A46,'IncomeStatement 15-8-19'!$A$10:$CD$222,35,FALSE)</f>
        <v>0</v>
      </c>
      <c r="AJ46" s="31">
        <f>VLOOKUP(A46,'IncomeStatement 15-8-19'!$A$10:$CD$222,36,FALSE)</f>
        <v>0</v>
      </c>
      <c r="AK46" s="31">
        <f>VLOOKUP(A46,'IncomeStatement 15-8-19'!$A$10:$CD$222,37,FALSE)</f>
        <v>0</v>
      </c>
      <c r="AL46" s="31">
        <f>VLOOKUP(A46,'IncomeStatement 15-8-19'!$A$10:$CD$222,38,FALSE)</f>
        <v>0</v>
      </c>
      <c r="AM46" s="31">
        <f>VLOOKUP(A46,'IncomeStatement 15-8-19'!$A$10:$CD$222,39,FALSE)</f>
        <v>0</v>
      </c>
      <c r="AN46" s="31">
        <f>VLOOKUP(A46,'IncomeStatement 15-8-19'!$A$10:$CD$222,40,FALSE)</f>
        <v>0</v>
      </c>
      <c r="AO46" s="31">
        <f>VLOOKUP(A46,'IncomeStatement 15-8-19'!$A$10:$CD$222,41,FALSE)</f>
        <v>0</v>
      </c>
      <c r="AP46" s="31">
        <f>VLOOKUP(A46,'IncomeStatement 15-8-19'!$A$10:$CD$222,42,FALSE)</f>
        <v>0</v>
      </c>
      <c r="AQ46" s="31">
        <f>VLOOKUP(A46,'IncomeStatement 15-8-19'!$A$10:$CD$222,43,FALSE)</f>
        <v>0</v>
      </c>
      <c r="AR46" s="31">
        <f>VLOOKUP(A46,'IncomeStatement 15-8-19'!$A$10:$CD$222,44,FALSE)</f>
        <v>0</v>
      </c>
      <c r="AS46" s="31">
        <f>VLOOKUP(A46,'IncomeStatement 15-8-19'!$A$10:$CD$222,45,FALSE)</f>
        <v>0</v>
      </c>
      <c r="AT46" s="31">
        <f>VLOOKUP(A46,'IncomeStatement 15-8-19'!$A$10:$CD$222,46,FALSE)</f>
        <v>0</v>
      </c>
      <c r="AU46" s="31">
        <f>VLOOKUP(A46,'IncomeStatement 15-8-19'!$A$10:$CD$222,47,FALSE)</f>
        <v>0</v>
      </c>
      <c r="AV46" s="31">
        <f>VLOOKUP(A46,'IncomeStatement 15-8-19'!$A$10:$CD$222,48,FALSE)</f>
        <v>0</v>
      </c>
      <c r="AW46" s="31">
        <f>VLOOKUP(A46,'IncomeStatement 15-8-19'!$A$10:$CD$222,49,FALSE)</f>
        <v>0</v>
      </c>
      <c r="AX46" s="31">
        <f>VLOOKUP(A46,'IncomeStatement 15-8-19'!$A$10:$CD$222,50,FALSE)</f>
        <v>0</v>
      </c>
      <c r="AY46" s="31">
        <f>VLOOKUP(A46,'IncomeStatement 15-8-19'!$A$10:$CD$222,51,FALSE)</f>
        <v>0</v>
      </c>
      <c r="AZ46" s="31">
        <f>VLOOKUP(A46,'IncomeStatement 15-8-19'!$A$10:$CD$222,52,FALSE)</f>
        <v>0</v>
      </c>
      <c r="BA46" s="31">
        <f>VLOOKUP(A46,'IncomeStatement 15-8-19'!$A$10:$CD$222,53,FALSE)</f>
        <v>0</v>
      </c>
      <c r="BB46" s="31">
        <f>VLOOKUP(A46,'IncomeStatement 15-8-19'!$A$10:$CD$222,54,FALSE)</f>
        <v>0</v>
      </c>
      <c r="BC46" s="31">
        <f>VLOOKUP(A46,'IncomeStatement 15-8-19'!$A$10:$CD$222,55,FALSE)</f>
        <v>0</v>
      </c>
      <c r="BD46" s="31">
        <f>VLOOKUP(A46,'IncomeStatement 15-8-19'!$A$10:$CD$222,56,FALSE)</f>
        <v>0</v>
      </c>
      <c r="BE46" s="31">
        <f>VLOOKUP(A46,'IncomeStatement 15-8-19'!$A$10:$CD$222,57,FALSE)</f>
        <v>0</v>
      </c>
      <c r="BF46" s="31">
        <f>VLOOKUP(A46,'IncomeStatement 15-8-19'!$A$10:$CD$222,58,FALSE)</f>
        <v>0</v>
      </c>
      <c r="BG46" s="31"/>
      <c r="BH46" s="31">
        <f>VLOOKUP(A46,'IncomeStatement 15-8-19'!$A$10:$CD$222,60,FALSE)</f>
        <v>0</v>
      </c>
      <c r="BI46" s="31">
        <f>VLOOKUP(A46,'IncomeStatement 15-8-19'!$A$10:$CD$222,61,FALSE)</f>
        <v>0</v>
      </c>
      <c r="BJ46" s="31">
        <f>VLOOKUP(A46,'IncomeStatement 15-8-19'!$A$10:$CD$222,62,FALSE)</f>
        <v>0</v>
      </c>
      <c r="BK46" s="31">
        <f>VLOOKUP(A46,'IncomeStatement 15-8-19'!$A$10:$CD$222,63,FALSE)</f>
        <v>0</v>
      </c>
      <c r="BL46" s="31">
        <f>VLOOKUP(A46,'IncomeStatement 15-8-19'!$A$10:$CD$222,64,FALSE)</f>
        <v>0</v>
      </c>
      <c r="BM46" s="31">
        <f>VLOOKUP(A46,'IncomeStatement 15-8-19'!$A$10:$CD$222,65,FALSE)</f>
        <v>0</v>
      </c>
      <c r="BN46" s="31">
        <f>VLOOKUP(A46,'IncomeStatement 15-8-19'!$A$10:$CD$222,66,FALSE)</f>
        <v>0</v>
      </c>
      <c r="BO46" s="31">
        <f>VLOOKUP(A46,'IncomeStatement 15-8-19'!$A$10:$CD$222,67,FALSE)</f>
        <v>0</v>
      </c>
      <c r="BP46" s="31">
        <f>VLOOKUP(A46,'IncomeStatement 15-8-19'!$A$10:$CD$222,68,FALSE)</f>
        <v>0</v>
      </c>
      <c r="BQ46" s="3">
        <f>VLOOKUP(A46,'IncomeStatement 15-8-19'!$A$10:$CD$222,69,FALSE)</f>
        <v>0</v>
      </c>
      <c r="BR46" s="3">
        <f>VLOOKUP(A46,'IncomeStatement 15-8-19'!$A$10:$CD$222,70,FALSE)</f>
        <v>0</v>
      </c>
      <c r="BS46" s="3">
        <f>VLOOKUP(A46,'IncomeStatement 15-8-19'!$A$10:$CD$222,71,FALSE)</f>
        <v>0</v>
      </c>
      <c r="BT46" s="3">
        <f>VLOOKUP(A46,'IncomeStatement 15-8-19'!$A$10:$CD$222,72,FALSE)</f>
        <v>0</v>
      </c>
      <c r="BU46" s="3">
        <f>VLOOKUP(A46,'IncomeStatement 15-8-19'!$A$10:$CD$222,73,FALSE)</f>
        <v>0</v>
      </c>
      <c r="BV46" s="3">
        <f>VLOOKUP(A46,'IncomeStatement 15-8-19'!$A$10:$CD$222,74,FALSE)</f>
        <v>0</v>
      </c>
      <c r="BW46" s="3">
        <f>VLOOKUP(A46,'IncomeStatement 15-8-19'!$A$10:$CD$222,75,FALSE)</f>
        <v>0</v>
      </c>
      <c r="BX46" s="3">
        <f>VLOOKUP(A46,'IncomeStatement 15-8-19'!$A$10:$CD$222,76,FALSE)</f>
        <v>0</v>
      </c>
      <c r="BY46" s="3">
        <f>VLOOKUP(A46,'IncomeStatement 15-8-19'!$A$10:$CD$222,77,FALSE)</f>
        <v>0</v>
      </c>
      <c r="BZ46" s="3">
        <f>VLOOKUP(A46,'IncomeStatement 15-8-19'!$A$10:$CD$222,78,FALSE)</f>
        <v>0</v>
      </c>
      <c r="CA46" s="3">
        <f>VLOOKUP(A46,'IncomeStatement 15-8-19'!$A$10:$CD$222,79,FALSE)</f>
        <v>0</v>
      </c>
      <c r="CB46" s="3">
        <f>VLOOKUP(A46,'IncomeStatement 15-8-19'!$A$10:$CD$222,80,FALSE)</f>
        <v>0</v>
      </c>
      <c r="CC46" s="3">
        <f>VLOOKUP(A46,'IncomeStatement 15-8-19'!$A$10:$CD$222,81,FALSE)</f>
        <v>0</v>
      </c>
      <c r="CD46" s="3">
        <f t="shared" si="0"/>
        <v>0</v>
      </c>
      <c r="CF46" s="19">
        <f>CD46-('IncomeStatement 15-8-19'!CD46-'IncomeStatement 15-8-19'!CF46-'IncomeStatement 15-8-19'!CG46)</f>
        <v>0</v>
      </c>
      <c r="CH46" s="132">
        <f t="shared" si="1"/>
        <v>0</v>
      </c>
      <c r="CJ46" s="148">
        <f>HLOOKUP(A46,CJE!$I$5:$TV$2054,2050, FALSE)</f>
        <v>0</v>
      </c>
      <c r="CL46" s="148">
        <f t="shared" si="3"/>
        <v>0</v>
      </c>
      <c r="CP46" s="21" t="s">
        <v>1141</v>
      </c>
      <c r="CQ46" s="176">
        <f>CL197+CL198</f>
        <v>0</v>
      </c>
      <c r="CR46" s="85"/>
      <c r="CS46" s="22"/>
    </row>
    <row r="47" spans="1:97" x14ac:dyDescent="0.2">
      <c r="A47" s="13" t="str">
        <f>'IncomeStatement 15-8-19'!A47</f>
        <v>940-201 - Computer,Hardware&amp; Digital</v>
      </c>
      <c r="B47" s="31">
        <f>VLOOKUP(A47,'IncomeStatement 15-8-19'!$A$10:$CD$222,2,FALSE)</f>
        <v>0</v>
      </c>
      <c r="C47" s="31">
        <f>VLOOKUP(A47,'IncomeStatement 15-8-19'!$A$10:$CD$222,3,FALSE)</f>
        <v>0</v>
      </c>
      <c r="D47" s="31">
        <f>VLOOKUP(A47,'IncomeStatement 15-8-19'!$A$10:$CD$222,4,FALSE)</f>
        <v>0</v>
      </c>
      <c r="E47" s="31">
        <f>VLOOKUP(A47,'IncomeStatement 15-8-19'!$A$10:$CD$222,5,FALSE)</f>
        <v>0</v>
      </c>
      <c r="F47" s="31">
        <f>VLOOKUP(A47,'IncomeStatement 15-8-19'!$A$10:$CD$222,6,FALSE)</f>
        <v>0</v>
      </c>
      <c r="G47" s="31">
        <f>VLOOKUP(A47,'IncomeStatement 15-8-19'!$A$10:$CD$222,7,FALSE)</f>
        <v>0</v>
      </c>
      <c r="H47" s="31">
        <f>VLOOKUP(A47,'IncomeStatement 15-8-19'!$A$10:$CD$222,8,FALSE)</f>
        <v>0</v>
      </c>
      <c r="I47" s="31"/>
      <c r="J47" s="31">
        <f>VLOOKUP(A47,'IncomeStatement 15-8-19'!$A$10:$CD$222,10,FALSE)</f>
        <v>0</v>
      </c>
      <c r="K47" s="31">
        <f>VLOOKUP(A47,'IncomeStatement 15-8-19'!$A$10:$CD$222,11,FALSE)</f>
        <v>0</v>
      </c>
      <c r="L47" s="31">
        <f>VLOOKUP(A47,'IncomeStatement 15-8-19'!$A$10:$CD$222,12,FALSE)</f>
        <v>0</v>
      </c>
      <c r="M47" s="31">
        <f>VLOOKUP(A47,'IncomeStatement 15-8-19'!$A$10:$CD$222,13,FALSE)</f>
        <v>0</v>
      </c>
      <c r="N47" s="31">
        <f>VLOOKUP(A47,'IncomeStatement 15-8-19'!$A$10:$CD$222,14,FALSE)</f>
        <v>0</v>
      </c>
      <c r="O47" s="31">
        <f>VLOOKUP(A47,'IncomeStatement 15-8-19'!$A$10:$CD$222,15,FALSE)</f>
        <v>0</v>
      </c>
      <c r="P47" s="31">
        <f>VLOOKUP(A47,'IncomeStatement 15-8-19'!$A$10:$CD$222,16,FALSE)</f>
        <v>0</v>
      </c>
      <c r="Q47" s="31">
        <f>VLOOKUP(A47,'IncomeStatement 15-8-19'!$A$10:$CD$222,17,FALSE)</f>
        <v>0</v>
      </c>
      <c r="R47" s="31">
        <f>VLOOKUP(A47,'IncomeStatement 15-8-19'!$A$10:$CD$222,18,FALSE)</f>
        <v>0</v>
      </c>
      <c r="S47" s="31">
        <f>VLOOKUP(A47,'IncomeStatement 15-8-19'!$A$10:$CD$222,19,FALSE)</f>
        <v>0</v>
      </c>
      <c r="T47" s="31">
        <f>VLOOKUP(A47,'IncomeStatement 15-8-19'!$A$10:$CD$222,20,FALSE)</f>
        <v>0</v>
      </c>
      <c r="U47" s="31">
        <f>VLOOKUP(A47,'IncomeStatement 15-8-19'!$A$10:$CD$222,21,FALSE)</f>
        <v>0</v>
      </c>
      <c r="V47" s="31">
        <f>VLOOKUP(A47,'IncomeStatement 15-8-19'!$A$10:$CD$222,22,FALSE)</f>
        <v>0</v>
      </c>
      <c r="W47" s="31">
        <f>VLOOKUP(A47,'IncomeStatement 15-8-19'!$A$10:$CD$222,23,FALSE)</f>
        <v>0</v>
      </c>
      <c r="X47" s="31">
        <f>VLOOKUP(A47,'IncomeStatement 15-8-19'!$A$10:$CD$222,24,FALSE)</f>
        <v>0</v>
      </c>
      <c r="Y47" s="31">
        <f>VLOOKUP(A47,'IncomeStatement 15-8-19'!$A$10:$CD$222,25,FALSE)</f>
        <v>0</v>
      </c>
      <c r="Z47" s="31">
        <f>VLOOKUP(A47,'IncomeStatement 15-8-19'!$A$10:$CD$222,26,FALSE)</f>
        <v>0</v>
      </c>
      <c r="AA47" s="31">
        <f>VLOOKUP(A47,'IncomeStatement 15-8-19'!$A$10:$CD$222,27,FALSE)</f>
        <v>0</v>
      </c>
      <c r="AB47" s="31">
        <f>VLOOKUP(A47,'IncomeStatement 15-8-19'!$A$10:$CD$222,28,FALSE)</f>
        <v>0</v>
      </c>
      <c r="AC47" s="31">
        <f>VLOOKUP(A47,'IncomeStatement 15-8-19'!$A$10:$CD$222,29,FALSE)</f>
        <v>0</v>
      </c>
      <c r="AD47" s="31">
        <f>VLOOKUP(A47,'IncomeStatement 15-8-19'!$A$10:$CD$222,30,FALSE)</f>
        <v>0</v>
      </c>
      <c r="AE47" s="31">
        <f>VLOOKUP(A47,'IncomeStatement 15-8-19'!$A$10:$CD$222,31,FALSE)</f>
        <v>0</v>
      </c>
      <c r="AF47" s="31">
        <f>VLOOKUP(A47,'IncomeStatement 15-8-19'!$A$10:$CD$222,32,FALSE)</f>
        <v>0</v>
      </c>
      <c r="AG47" s="31">
        <f>VLOOKUP(A47,'IncomeStatement 15-8-19'!$A$10:$CD$222,33,FALSE)</f>
        <v>0</v>
      </c>
      <c r="AH47" s="31">
        <f>VLOOKUP(A47,'IncomeStatement 15-8-19'!$A$10:$CD$222,34,FALSE)</f>
        <v>0</v>
      </c>
      <c r="AI47" s="31">
        <f>VLOOKUP(A47,'IncomeStatement 15-8-19'!$A$10:$CD$222,35,FALSE)</f>
        <v>0</v>
      </c>
      <c r="AJ47" s="31">
        <f>VLOOKUP(A47,'IncomeStatement 15-8-19'!$A$10:$CD$222,36,FALSE)</f>
        <v>0</v>
      </c>
      <c r="AK47" s="31">
        <f>VLOOKUP(A47,'IncomeStatement 15-8-19'!$A$10:$CD$222,37,FALSE)</f>
        <v>0</v>
      </c>
      <c r="AL47" s="31">
        <f>VLOOKUP(A47,'IncomeStatement 15-8-19'!$A$10:$CD$222,38,FALSE)</f>
        <v>0</v>
      </c>
      <c r="AM47" s="31">
        <f>VLOOKUP(A47,'IncomeStatement 15-8-19'!$A$10:$CD$222,39,FALSE)</f>
        <v>0</v>
      </c>
      <c r="AN47" s="31">
        <f>VLOOKUP(A47,'IncomeStatement 15-8-19'!$A$10:$CD$222,40,FALSE)</f>
        <v>0</v>
      </c>
      <c r="AO47" s="31">
        <f>VLOOKUP(A47,'IncomeStatement 15-8-19'!$A$10:$CD$222,41,FALSE)</f>
        <v>0</v>
      </c>
      <c r="AP47" s="31">
        <f>VLOOKUP(A47,'IncomeStatement 15-8-19'!$A$10:$CD$222,42,FALSE)</f>
        <v>0</v>
      </c>
      <c r="AQ47" s="31">
        <f>VLOOKUP(A47,'IncomeStatement 15-8-19'!$A$10:$CD$222,43,FALSE)</f>
        <v>0</v>
      </c>
      <c r="AR47" s="31">
        <f>VLOOKUP(A47,'IncomeStatement 15-8-19'!$A$10:$CD$222,44,FALSE)</f>
        <v>0</v>
      </c>
      <c r="AS47" s="31">
        <f>VLOOKUP(A47,'IncomeStatement 15-8-19'!$A$10:$CD$222,45,FALSE)</f>
        <v>0</v>
      </c>
      <c r="AT47" s="31">
        <f>VLOOKUP(A47,'IncomeStatement 15-8-19'!$A$10:$CD$222,46,FALSE)</f>
        <v>0</v>
      </c>
      <c r="AU47" s="31">
        <f>VLOOKUP(A47,'IncomeStatement 15-8-19'!$A$10:$CD$222,47,FALSE)</f>
        <v>0</v>
      </c>
      <c r="AV47" s="31">
        <f>VLOOKUP(A47,'IncomeStatement 15-8-19'!$A$10:$CD$222,48,FALSE)</f>
        <v>0</v>
      </c>
      <c r="AW47" s="31">
        <f>VLOOKUP(A47,'IncomeStatement 15-8-19'!$A$10:$CD$222,49,FALSE)</f>
        <v>0</v>
      </c>
      <c r="AX47" s="31">
        <f>VLOOKUP(A47,'IncomeStatement 15-8-19'!$A$10:$CD$222,50,FALSE)</f>
        <v>0</v>
      </c>
      <c r="AY47" s="31">
        <f>VLOOKUP(A47,'IncomeStatement 15-8-19'!$A$10:$CD$222,51,FALSE)</f>
        <v>0</v>
      </c>
      <c r="AZ47" s="31">
        <f>VLOOKUP(A47,'IncomeStatement 15-8-19'!$A$10:$CD$222,52,FALSE)</f>
        <v>0</v>
      </c>
      <c r="BA47" s="31">
        <f>VLOOKUP(A47,'IncomeStatement 15-8-19'!$A$10:$CD$222,53,FALSE)</f>
        <v>0</v>
      </c>
      <c r="BB47" s="31">
        <f>VLOOKUP(A47,'IncomeStatement 15-8-19'!$A$10:$CD$222,54,FALSE)</f>
        <v>0</v>
      </c>
      <c r="BC47" s="31">
        <f>VLOOKUP(A47,'IncomeStatement 15-8-19'!$A$10:$CD$222,55,FALSE)</f>
        <v>0</v>
      </c>
      <c r="BD47" s="31">
        <f>VLOOKUP(A47,'IncomeStatement 15-8-19'!$A$10:$CD$222,56,FALSE)</f>
        <v>0</v>
      </c>
      <c r="BE47" s="31">
        <f>VLOOKUP(A47,'IncomeStatement 15-8-19'!$A$10:$CD$222,57,FALSE)</f>
        <v>0</v>
      </c>
      <c r="BF47" s="31">
        <f>VLOOKUP(A47,'IncomeStatement 15-8-19'!$A$10:$CD$222,58,FALSE)</f>
        <v>0</v>
      </c>
      <c r="BG47" s="31"/>
      <c r="BH47" s="31">
        <f>VLOOKUP(A47,'IncomeStatement 15-8-19'!$A$10:$CD$222,60,FALSE)</f>
        <v>0</v>
      </c>
      <c r="BI47" s="31">
        <f>VLOOKUP(A47,'IncomeStatement 15-8-19'!$A$10:$CD$222,61,FALSE)</f>
        <v>0</v>
      </c>
      <c r="BJ47" s="31">
        <f>VLOOKUP(A47,'IncomeStatement 15-8-19'!$A$10:$CD$222,62,FALSE)</f>
        <v>0</v>
      </c>
      <c r="BK47" s="31">
        <f>VLOOKUP(A47,'IncomeStatement 15-8-19'!$A$10:$CD$222,63,FALSE)</f>
        <v>0</v>
      </c>
      <c r="BL47" s="31">
        <f>VLOOKUP(A47,'IncomeStatement 15-8-19'!$A$10:$CD$222,64,FALSE)</f>
        <v>0</v>
      </c>
      <c r="BM47" s="31">
        <f>VLOOKUP(A47,'IncomeStatement 15-8-19'!$A$10:$CD$222,65,FALSE)</f>
        <v>0</v>
      </c>
      <c r="BN47" s="31">
        <f>VLOOKUP(A47,'IncomeStatement 15-8-19'!$A$10:$CD$222,66,FALSE)</f>
        <v>0</v>
      </c>
      <c r="BO47" s="31">
        <f>VLOOKUP(A47,'IncomeStatement 15-8-19'!$A$10:$CD$222,67,FALSE)</f>
        <v>0</v>
      </c>
      <c r="BP47" s="31">
        <f>VLOOKUP(A47,'IncomeStatement 15-8-19'!$A$10:$CD$222,68,FALSE)</f>
        <v>0</v>
      </c>
      <c r="BQ47" s="3">
        <f>VLOOKUP(A47,'IncomeStatement 15-8-19'!$A$10:$CD$222,69,FALSE)</f>
        <v>0</v>
      </c>
      <c r="BR47" s="3">
        <f>VLOOKUP(A47,'IncomeStatement 15-8-19'!$A$10:$CD$222,70,FALSE)</f>
        <v>0</v>
      </c>
      <c r="BS47" s="3">
        <f>VLOOKUP(A47,'IncomeStatement 15-8-19'!$A$10:$CD$222,71,FALSE)</f>
        <v>0</v>
      </c>
      <c r="BT47" s="3">
        <f>VLOOKUP(A47,'IncomeStatement 15-8-19'!$A$10:$CD$222,72,FALSE)</f>
        <v>0</v>
      </c>
      <c r="BU47" s="3">
        <f>VLOOKUP(A47,'IncomeStatement 15-8-19'!$A$10:$CD$222,73,FALSE)</f>
        <v>0</v>
      </c>
      <c r="BV47" s="3">
        <f>VLOOKUP(A47,'IncomeStatement 15-8-19'!$A$10:$CD$222,74,FALSE)</f>
        <v>0</v>
      </c>
      <c r="BW47" s="3">
        <f>VLOOKUP(A47,'IncomeStatement 15-8-19'!$A$10:$CD$222,75,FALSE)</f>
        <v>0</v>
      </c>
      <c r="BX47" s="3">
        <f>VLOOKUP(A47,'IncomeStatement 15-8-19'!$A$10:$CD$222,76,FALSE)</f>
        <v>0</v>
      </c>
      <c r="BY47" s="3">
        <f>VLOOKUP(A47,'IncomeStatement 15-8-19'!$A$10:$CD$222,77,FALSE)</f>
        <v>0</v>
      </c>
      <c r="BZ47" s="3">
        <f>VLOOKUP(A47,'IncomeStatement 15-8-19'!$A$10:$CD$222,78,FALSE)</f>
        <v>0</v>
      </c>
      <c r="CA47" s="3">
        <f>VLOOKUP(A47,'IncomeStatement 15-8-19'!$A$10:$CD$222,79,FALSE)</f>
        <v>0</v>
      </c>
      <c r="CB47" s="3">
        <f>VLOOKUP(A47,'IncomeStatement 15-8-19'!$A$10:$CD$222,80,FALSE)</f>
        <v>0</v>
      </c>
      <c r="CC47" s="3">
        <f>VLOOKUP(A47,'IncomeStatement 15-8-19'!$A$10:$CD$222,81,FALSE)</f>
        <v>0</v>
      </c>
      <c r="CD47" s="3">
        <f t="shared" si="0"/>
        <v>0</v>
      </c>
      <c r="CF47" s="19">
        <f>CD47-('IncomeStatement 15-8-19'!CD47-'IncomeStatement 15-8-19'!CF47-'IncomeStatement 15-8-19'!CG47)</f>
        <v>0</v>
      </c>
      <c r="CH47" s="132">
        <f t="shared" si="1"/>
        <v>0</v>
      </c>
      <c r="CJ47" s="148">
        <f>HLOOKUP(A47,CJE!$I$5:$TV$2054,2050, FALSE)</f>
        <v>0</v>
      </c>
      <c r="CL47" s="148">
        <f t="shared" si="3"/>
        <v>0</v>
      </c>
      <c r="CP47" s="21" t="s">
        <v>1142</v>
      </c>
      <c r="CQ47" s="180">
        <f>CL201</f>
        <v>10942.08</v>
      </c>
      <c r="CR47" s="85"/>
      <c r="CS47" s="22"/>
    </row>
    <row r="48" spans="1:97" x14ac:dyDescent="0.2">
      <c r="A48" s="13" t="str">
        <f>'IncomeStatement 15-8-19'!A48</f>
        <v>940-202 - Software expenses</v>
      </c>
      <c r="B48" s="31">
        <f>VLOOKUP(A48,'IncomeStatement 15-8-19'!$A$10:$CD$222,2,FALSE)</f>
        <v>0</v>
      </c>
      <c r="C48" s="31">
        <f>VLOOKUP(A48,'IncomeStatement 15-8-19'!$A$10:$CD$222,3,FALSE)</f>
        <v>0</v>
      </c>
      <c r="D48" s="31">
        <f>VLOOKUP(A48,'IncomeStatement 15-8-19'!$A$10:$CD$222,4,FALSE)</f>
        <v>0</v>
      </c>
      <c r="E48" s="31">
        <f>VLOOKUP(A48,'IncomeStatement 15-8-19'!$A$10:$CD$222,5,FALSE)</f>
        <v>0</v>
      </c>
      <c r="F48" s="31">
        <f>VLOOKUP(A48,'IncomeStatement 15-8-19'!$A$10:$CD$222,6,FALSE)</f>
        <v>0</v>
      </c>
      <c r="G48" s="31">
        <f>VLOOKUP(A48,'IncomeStatement 15-8-19'!$A$10:$CD$222,7,FALSE)</f>
        <v>0</v>
      </c>
      <c r="H48" s="31">
        <f>VLOOKUP(A48,'IncomeStatement 15-8-19'!$A$10:$CD$222,8,FALSE)</f>
        <v>0</v>
      </c>
      <c r="I48" s="31"/>
      <c r="J48" s="31">
        <f>VLOOKUP(A48,'IncomeStatement 15-8-19'!$A$10:$CD$222,10,FALSE)</f>
        <v>0</v>
      </c>
      <c r="K48" s="31">
        <f>VLOOKUP(A48,'IncomeStatement 15-8-19'!$A$10:$CD$222,11,FALSE)</f>
        <v>0</v>
      </c>
      <c r="L48" s="31">
        <f>VLOOKUP(A48,'IncomeStatement 15-8-19'!$A$10:$CD$222,12,FALSE)</f>
        <v>0</v>
      </c>
      <c r="M48" s="31">
        <f>VLOOKUP(A48,'IncomeStatement 15-8-19'!$A$10:$CD$222,13,FALSE)</f>
        <v>0</v>
      </c>
      <c r="N48" s="31">
        <f>VLOOKUP(A48,'IncomeStatement 15-8-19'!$A$10:$CD$222,14,FALSE)</f>
        <v>0</v>
      </c>
      <c r="O48" s="31">
        <f>VLOOKUP(A48,'IncomeStatement 15-8-19'!$A$10:$CD$222,15,FALSE)</f>
        <v>0</v>
      </c>
      <c r="P48" s="31">
        <f>VLOOKUP(A48,'IncomeStatement 15-8-19'!$A$10:$CD$222,16,FALSE)</f>
        <v>0</v>
      </c>
      <c r="Q48" s="31">
        <f>VLOOKUP(A48,'IncomeStatement 15-8-19'!$A$10:$CD$222,17,FALSE)</f>
        <v>0</v>
      </c>
      <c r="R48" s="31">
        <f>VLOOKUP(A48,'IncomeStatement 15-8-19'!$A$10:$CD$222,18,FALSE)</f>
        <v>0</v>
      </c>
      <c r="S48" s="31">
        <f>VLOOKUP(A48,'IncomeStatement 15-8-19'!$A$10:$CD$222,19,FALSE)</f>
        <v>0</v>
      </c>
      <c r="T48" s="31">
        <f>VLOOKUP(A48,'IncomeStatement 15-8-19'!$A$10:$CD$222,20,FALSE)</f>
        <v>0</v>
      </c>
      <c r="U48" s="31">
        <f>VLOOKUP(A48,'IncomeStatement 15-8-19'!$A$10:$CD$222,21,FALSE)</f>
        <v>0</v>
      </c>
      <c r="V48" s="31">
        <f>VLOOKUP(A48,'IncomeStatement 15-8-19'!$A$10:$CD$222,22,FALSE)</f>
        <v>0</v>
      </c>
      <c r="W48" s="31">
        <f>VLOOKUP(A48,'IncomeStatement 15-8-19'!$A$10:$CD$222,23,FALSE)</f>
        <v>0</v>
      </c>
      <c r="X48" s="31">
        <f>VLOOKUP(A48,'IncomeStatement 15-8-19'!$A$10:$CD$222,24,FALSE)</f>
        <v>0</v>
      </c>
      <c r="Y48" s="31">
        <f>VLOOKUP(A48,'IncomeStatement 15-8-19'!$A$10:$CD$222,25,FALSE)</f>
        <v>0</v>
      </c>
      <c r="Z48" s="31">
        <f>VLOOKUP(A48,'IncomeStatement 15-8-19'!$A$10:$CD$222,26,FALSE)</f>
        <v>0</v>
      </c>
      <c r="AA48" s="31">
        <f>VLOOKUP(A48,'IncomeStatement 15-8-19'!$A$10:$CD$222,27,FALSE)</f>
        <v>0</v>
      </c>
      <c r="AB48" s="31">
        <f>VLOOKUP(A48,'IncomeStatement 15-8-19'!$A$10:$CD$222,28,FALSE)</f>
        <v>0</v>
      </c>
      <c r="AC48" s="31">
        <f>VLOOKUP(A48,'IncomeStatement 15-8-19'!$A$10:$CD$222,29,FALSE)</f>
        <v>0</v>
      </c>
      <c r="AD48" s="31">
        <f>VLOOKUP(A48,'IncomeStatement 15-8-19'!$A$10:$CD$222,30,FALSE)</f>
        <v>0</v>
      </c>
      <c r="AE48" s="31">
        <f>VLOOKUP(A48,'IncomeStatement 15-8-19'!$A$10:$CD$222,31,FALSE)</f>
        <v>0</v>
      </c>
      <c r="AF48" s="31">
        <f>VLOOKUP(A48,'IncomeStatement 15-8-19'!$A$10:$CD$222,32,FALSE)</f>
        <v>0</v>
      </c>
      <c r="AG48" s="31">
        <f>VLOOKUP(A48,'IncomeStatement 15-8-19'!$A$10:$CD$222,33,FALSE)</f>
        <v>0</v>
      </c>
      <c r="AH48" s="31">
        <f>VLOOKUP(A48,'IncomeStatement 15-8-19'!$A$10:$CD$222,34,FALSE)</f>
        <v>0</v>
      </c>
      <c r="AI48" s="31">
        <f>VLOOKUP(A48,'IncomeStatement 15-8-19'!$A$10:$CD$222,35,FALSE)</f>
        <v>0</v>
      </c>
      <c r="AJ48" s="31">
        <f>VLOOKUP(A48,'IncomeStatement 15-8-19'!$A$10:$CD$222,36,FALSE)</f>
        <v>0</v>
      </c>
      <c r="AK48" s="31">
        <f>VLOOKUP(A48,'IncomeStatement 15-8-19'!$A$10:$CD$222,37,FALSE)</f>
        <v>0</v>
      </c>
      <c r="AL48" s="31">
        <f>VLOOKUP(A48,'IncomeStatement 15-8-19'!$A$10:$CD$222,38,FALSE)</f>
        <v>0</v>
      </c>
      <c r="AM48" s="31">
        <f>VLOOKUP(A48,'IncomeStatement 15-8-19'!$A$10:$CD$222,39,FALSE)</f>
        <v>0</v>
      </c>
      <c r="AN48" s="31">
        <f>VLOOKUP(A48,'IncomeStatement 15-8-19'!$A$10:$CD$222,40,FALSE)</f>
        <v>0</v>
      </c>
      <c r="AO48" s="31">
        <f>VLOOKUP(A48,'IncomeStatement 15-8-19'!$A$10:$CD$222,41,FALSE)</f>
        <v>0</v>
      </c>
      <c r="AP48" s="31">
        <f>VLOOKUP(A48,'IncomeStatement 15-8-19'!$A$10:$CD$222,42,FALSE)</f>
        <v>0</v>
      </c>
      <c r="AQ48" s="31">
        <f>VLOOKUP(A48,'IncomeStatement 15-8-19'!$A$10:$CD$222,43,FALSE)</f>
        <v>0</v>
      </c>
      <c r="AR48" s="31">
        <f>VLOOKUP(A48,'IncomeStatement 15-8-19'!$A$10:$CD$222,44,FALSE)</f>
        <v>0</v>
      </c>
      <c r="AS48" s="31">
        <f>VLOOKUP(A48,'IncomeStatement 15-8-19'!$A$10:$CD$222,45,FALSE)</f>
        <v>0</v>
      </c>
      <c r="AT48" s="31">
        <f>VLOOKUP(A48,'IncomeStatement 15-8-19'!$A$10:$CD$222,46,FALSE)</f>
        <v>0</v>
      </c>
      <c r="AU48" s="31">
        <f>VLOOKUP(A48,'IncomeStatement 15-8-19'!$A$10:$CD$222,47,FALSE)</f>
        <v>0</v>
      </c>
      <c r="AV48" s="31">
        <f>VLOOKUP(A48,'IncomeStatement 15-8-19'!$A$10:$CD$222,48,FALSE)</f>
        <v>0</v>
      </c>
      <c r="AW48" s="31">
        <f>VLOOKUP(A48,'IncomeStatement 15-8-19'!$A$10:$CD$222,49,FALSE)</f>
        <v>0</v>
      </c>
      <c r="AX48" s="31">
        <f>VLOOKUP(A48,'IncomeStatement 15-8-19'!$A$10:$CD$222,50,FALSE)</f>
        <v>0</v>
      </c>
      <c r="AY48" s="31">
        <f>VLOOKUP(A48,'IncomeStatement 15-8-19'!$A$10:$CD$222,51,FALSE)</f>
        <v>0</v>
      </c>
      <c r="AZ48" s="31">
        <f>VLOOKUP(A48,'IncomeStatement 15-8-19'!$A$10:$CD$222,52,FALSE)</f>
        <v>0</v>
      </c>
      <c r="BA48" s="31">
        <f>VLOOKUP(A48,'IncomeStatement 15-8-19'!$A$10:$CD$222,53,FALSE)</f>
        <v>0</v>
      </c>
      <c r="BB48" s="31">
        <f>VLOOKUP(A48,'IncomeStatement 15-8-19'!$A$10:$CD$222,54,FALSE)</f>
        <v>0</v>
      </c>
      <c r="BC48" s="31">
        <f>VLOOKUP(A48,'IncomeStatement 15-8-19'!$A$10:$CD$222,55,FALSE)</f>
        <v>0</v>
      </c>
      <c r="BD48" s="31">
        <f>VLOOKUP(A48,'IncomeStatement 15-8-19'!$A$10:$CD$222,56,FALSE)</f>
        <v>0</v>
      </c>
      <c r="BE48" s="31">
        <f>VLOOKUP(A48,'IncomeStatement 15-8-19'!$A$10:$CD$222,57,FALSE)</f>
        <v>0</v>
      </c>
      <c r="BF48" s="31">
        <f>VLOOKUP(A48,'IncomeStatement 15-8-19'!$A$10:$CD$222,58,FALSE)</f>
        <v>0</v>
      </c>
      <c r="BG48" s="31"/>
      <c r="BH48" s="31">
        <f>VLOOKUP(A48,'IncomeStatement 15-8-19'!$A$10:$CD$222,60,FALSE)</f>
        <v>0</v>
      </c>
      <c r="BI48" s="31">
        <f>VLOOKUP(A48,'IncomeStatement 15-8-19'!$A$10:$CD$222,61,FALSE)</f>
        <v>0</v>
      </c>
      <c r="BJ48" s="31">
        <f>VLOOKUP(A48,'IncomeStatement 15-8-19'!$A$10:$CD$222,62,FALSE)</f>
        <v>0</v>
      </c>
      <c r="BK48" s="31">
        <f>VLOOKUP(A48,'IncomeStatement 15-8-19'!$A$10:$CD$222,63,FALSE)</f>
        <v>0</v>
      </c>
      <c r="BL48" s="31">
        <f>VLOOKUP(A48,'IncomeStatement 15-8-19'!$A$10:$CD$222,64,FALSE)</f>
        <v>0</v>
      </c>
      <c r="BM48" s="31">
        <f>VLOOKUP(A48,'IncomeStatement 15-8-19'!$A$10:$CD$222,65,FALSE)</f>
        <v>0</v>
      </c>
      <c r="BN48" s="31">
        <f>VLOOKUP(A48,'IncomeStatement 15-8-19'!$A$10:$CD$222,66,FALSE)</f>
        <v>0</v>
      </c>
      <c r="BO48" s="31">
        <f>VLOOKUP(A48,'IncomeStatement 15-8-19'!$A$10:$CD$222,67,FALSE)</f>
        <v>0</v>
      </c>
      <c r="BP48" s="31">
        <f>VLOOKUP(A48,'IncomeStatement 15-8-19'!$A$10:$CD$222,68,FALSE)</f>
        <v>0</v>
      </c>
      <c r="BQ48" s="3">
        <f>VLOOKUP(A48,'IncomeStatement 15-8-19'!$A$10:$CD$222,69,FALSE)</f>
        <v>0</v>
      </c>
      <c r="BR48" s="3">
        <f>VLOOKUP(A48,'IncomeStatement 15-8-19'!$A$10:$CD$222,70,FALSE)</f>
        <v>0</v>
      </c>
      <c r="BS48" s="3">
        <f>VLOOKUP(A48,'IncomeStatement 15-8-19'!$A$10:$CD$222,71,FALSE)</f>
        <v>0</v>
      </c>
      <c r="BT48" s="3">
        <f>VLOOKUP(A48,'IncomeStatement 15-8-19'!$A$10:$CD$222,72,FALSE)</f>
        <v>0</v>
      </c>
      <c r="BU48" s="3">
        <f>VLOOKUP(A48,'IncomeStatement 15-8-19'!$A$10:$CD$222,73,FALSE)</f>
        <v>0</v>
      </c>
      <c r="BV48" s="3">
        <f>VLOOKUP(A48,'IncomeStatement 15-8-19'!$A$10:$CD$222,74,FALSE)</f>
        <v>0</v>
      </c>
      <c r="BW48" s="3">
        <f>VLOOKUP(A48,'IncomeStatement 15-8-19'!$A$10:$CD$222,75,FALSE)</f>
        <v>0</v>
      </c>
      <c r="BX48" s="3">
        <f>VLOOKUP(A48,'IncomeStatement 15-8-19'!$A$10:$CD$222,76,FALSE)</f>
        <v>0</v>
      </c>
      <c r="BY48" s="3">
        <f>VLOOKUP(A48,'IncomeStatement 15-8-19'!$A$10:$CD$222,77,FALSE)</f>
        <v>0</v>
      </c>
      <c r="BZ48" s="3">
        <f>VLOOKUP(A48,'IncomeStatement 15-8-19'!$A$10:$CD$222,78,FALSE)</f>
        <v>0</v>
      </c>
      <c r="CA48" s="3">
        <f>VLOOKUP(A48,'IncomeStatement 15-8-19'!$A$10:$CD$222,79,FALSE)</f>
        <v>0</v>
      </c>
      <c r="CB48" s="3">
        <f>VLOOKUP(A48,'IncomeStatement 15-8-19'!$A$10:$CD$222,80,FALSE)</f>
        <v>0</v>
      </c>
      <c r="CC48" s="3">
        <f>VLOOKUP(A48,'IncomeStatement 15-8-19'!$A$10:$CD$222,81,FALSE)</f>
        <v>0</v>
      </c>
      <c r="CD48" s="3">
        <f t="shared" si="0"/>
        <v>0</v>
      </c>
      <c r="CF48" s="19">
        <f>CD48-('IncomeStatement 15-8-19'!CD48-'IncomeStatement 15-8-19'!CF48-'IncomeStatement 15-8-19'!CG48)</f>
        <v>0</v>
      </c>
      <c r="CH48" s="132">
        <f t="shared" si="1"/>
        <v>0</v>
      </c>
      <c r="CJ48" s="148">
        <f>HLOOKUP(A48,CJE!$I$5:$TV$2054,2050, FALSE)</f>
        <v>0</v>
      </c>
      <c r="CL48" s="148">
        <f t="shared" si="3"/>
        <v>0</v>
      </c>
      <c r="CP48" s="21"/>
      <c r="CQ48" s="176">
        <f>SUM(CQ46:CQ47)</f>
        <v>10942.08</v>
      </c>
      <c r="CR48" s="85"/>
      <c r="CS48" s="22"/>
    </row>
    <row r="49" spans="1:97" x14ac:dyDescent="0.2">
      <c r="A49" s="13" t="str">
        <f>'IncomeStatement 15-8-19'!A49</f>
        <v>940-203 - Printing, Stationery &amp; Books</v>
      </c>
      <c r="B49" s="31">
        <f>VLOOKUP(A49,'IncomeStatement 15-8-19'!$A$10:$CD$222,2,FALSE)</f>
        <v>0</v>
      </c>
      <c r="C49" s="31">
        <f>VLOOKUP(A49,'IncomeStatement 15-8-19'!$A$10:$CD$222,3,FALSE)</f>
        <v>0</v>
      </c>
      <c r="D49" s="31">
        <f>VLOOKUP(A49,'IncomeStatement 15-8-19'!$A$10:$CD$222,4,FALSE)</f>
        <v>0</v>
      </c>
      <c r="E49" s="31">
        <f>VLOOKUP(A49,'IncomeStatement 15-8-19'!$A$10:$CD$222,5,FALSE)</f>
        <v>0</v>
      </c>
      <c r="F49" s="31">
        <f>VLOOKUP(A49,'IncomeStatement 15-8-19'!$A$10:$CD$222,6,FALSE)</f>
        <v>0</v>
      </c>
      <c r="G49" s="31">
        <f>VLOOKUP(A49,'IncomeStatement 15-8-19'!$A$10:$CD$222,7,FALSE)</f>
        <v>0</v>
      </c>
      <c r="H49" s="31">
        <f>VLOOKUP(A49,'IncomeStatement 15-8-19'!$A$10:$CD$222,8,FALSE)</f>
        <v>0</v>
      </c>
      <c r="I49" s="31"/>
      <c r="J49" s="31">
        <f>VLOOKUP(A49,'IncomeStatement 15-8-19'!$A$10:$CD$222,10,FALSE)</f>
        <v>0</v>
      </c>
      <c r="K49" s="31">
        <f>VLOOKUP(A49,'IncomeStatement 15-8-19'!$A$10:$CD$222,11,FALSE)</f>
        <v>0</v>
      </c>
      <c r="L49" s="31">
        <f>VLOOKUP(A49,'IncomeStatement 15-8-19'!$A$10:$CD$222,12,FALSE)</f>
        <v>0</v>
      </c>
      <c r="M49" s="31">
        <f>VLOOKUP(A49,'IncomeStatement 15-8-19'!$A$10:$CD$222,13,FALSE)</f>
        <v>0</v>
      </c>
      <c r="N49" s="31">
        <f>VLOOKUP(A49,'IncomeStatement 15-8-19'!$A$10:$CD$222,14,FALSE)</f>
        <v>0</v>
      </c>
      <c r="O49" s="31">
        <f>VLOOKUP(A49,'IncomeStatement 15-8-19'!$A$10:$CD$222,15,FALSE)</f>
        <v>0</v>
      </c>
      <c r="P49" s="31">
        <f>VLOOKUP(A49,'IncomeStatement 15-8-19'!$A$10:$CD$222,16,FALSE)</f>
        <v>0</v>
      </c>
      <c r="Q49" s="31">
        <f>VLOOKUP(A49,'IncomeStatement 15-8-19'!$A$10:$CD$222,17,FALSE)</f>
        <v>0</v>
      </c>
      <c r="R49" s="31">
        <f>VLOOKUP(A49,'IncomeStatement 15-8-19'!$A$10:$CD$222,18,FALSE)</f>
        <v>0</v>
      </c>
      <c r="S49" s="31">
        <f>VLOOKUP(A49,'IncomeStatement 15-8-19'!$A$10:$CD$222,19,FALSE)</f>
        <v>0</v>
      </c>
      <c r="T49" s="31">
        <f>VLOOKUP(A49,'IncomeStatement 15-8-19'!$A$10:$CD$222,20,FALSE)</f>
        <v>0</v>
      </c>
      <c r="U49" s="31">
        <f>VLOOKUP(A49,'IncomeStatement 15-8-19'!$A$10:$CD$222,21,FALSE)</f>
        <v>0</v>
      </c>
      <c r="V49" s="31">
        <f>VLOOKUP(A49,'IncomeStatement 15-8-19'!$A$10:$CD$222,22,FALSE)</f>
        <v>0</v>
      </c>
      <c r="W49" s="31">
        <f>VLOOKUP(A49,'IncomeStatement 15-8-19'!$A$10:$CD$222,23,FALSE)</f>
        <v>0</v>
      </c>
      <c r="X49" s="31">
        <f>VLOOKUP(A49,'IncomeStatement 15-8-19'!$A$10:$CD$222,24,FALSE)</f>
        <v>0</v>
      </c>
      <c r="Y49" s="31">
        <f>VLOOKUP(A49,'IncomeStatement 15-8-19'!$A$10:$CD$222,25,FALSE)</f>
        <v>0</v>
      </c>
      <c r="Z49" s="31">
        <f>VLOOKUP(A49,'IncomeStatement 15-8-19'!$A$10:$CD$222,26,FALSE)</f>
        <v>0</v>
      </c>
      <c r="AA49" s="31">
        <f>VLOOKUP(A49,'IncomeStatement 15-8-19'!$A$10:$CD$222,27,FALSE)</f>
        <v>0</v>
      </c>
      <c r="AB49" s="31">
        <f>VLOOKUP(A49,'IncomeStatement 15-8-19'!$A$10:$CD$222,28,FALSE)</f>
        <v>0</v>
      </c>
      <c r="AC49" s="31">
        <f>VLOOKUP(A49,'IncomeStatement 15-8-19'!$A$10:$CD$222,29,FALSE)</f>
        <v>0</v>
      </c>
      <c r="AD49" s="31">
        <f>VLOOKUP(A49,'IncomeStatement 15-8-19'!$A$10:$CD$222,30,FALSE)</f>
        <v>0</v>
      </c>
      <c r="AE49" s="31">
        <f>VLOOKUP(A49,'IncomeStatement 15-8-19'!$A$10:$CD$222,31,FALSE)</f>
        <v>0</v>
      </c>
      <c r="AF49" s="31">
        <f>VLOOKUP(A49,'IncomeStatement 15-8-19'!$A$10:$CD$222,32,FALSE)</f>
        <v>0</v>
      </c>
      <c r="AG49" s="31">
        <f>VLOOKUP(A49,'IncomeStatement 15-8-19'!$A$10:$CD$222,33,FALSE)</f>
        <v>0</v>
      </c>
      <c r="AH49" s="31">
        <f>VLOOKUP(A49,'IncomeStatement 15-8-19'!$A$10:$CD$222,34,FALSE)</f>
        <v>0</v>
      </c>
      <c r="AI49" s="31">
        <f>VLOOKUP(A49,'IncomeStatement 15-8-19'!$A$10:$CD$222,35,FALSE)</f>
        <v>0</v>
      </c>
      <c r="AJ49" s="31">
        <f>VLOOKUP(A49,'IncomeStatement 15-8-19'!$A$10:$CD$222,36,FALSE)</f>
        <v>0</v>
      </c>
      <c r="AK49" s="31">
        <f>VLOOKUP(A49,'IncomeStatement 15-8-19'!$A$10:$CD$222,37,FALSE)</f>
        <v>0</v>
      </c>
      <c r="AL49" s="31">
        <f>VLOOKUP(A49,'IncomeStatement 15-8-19'!$A$10:$CD$222,38,FALSE)</f>
        <v>0</v>
      </c>
      <c r="AM49" s="31">
        <f>VLOOKUP(A49,'IncomeStatement 15-8-19'!$A$10:$CD$222,39,FALSE)</f>
        <v>0</v>
      </c>
      <c r="AN49" s="31">
        <f>VLOOKUP(A49,'IncomeStatement 15-8-19'!$A$10:$CD$222,40,FALSE)</f>
        <v>0</v>
      </c>
      <c r="AO49" s="31">
        <f>VLOOKUP(A49,'IncomeStatement 15-8-19'!$A$10:$CD$222,41,FALSE)</f>
        <v>0</v>
      </c>
      <c r="AP49" s="31">
        <f>VLOOKUP(A49,'IncomeStatement 15-8-19'!$A$10:$CD$222,42,FALSE)</f>
        <v>0</v>
      </c>
      <c r="AQ49" s="31">
        <f>VLOOKUP(A49,'IncomeStatement 15-8-19'!$A$10:$CD$222,43,FALSE)</f>
        <v>0</v>
      </c>
      <c r="AR49" s="31">
        <f>VLOOKUP(A49,'IncomeStatement 15-8-19'!$A$10:$CD$222,44,FALSE)</f>
        <v>0</v>
      </c>
      <c r="AS49" s="31">
        <f>VLOOKUP(A49,'IncomeStatement 15-8-19'!$A$10:$CD$222,45,FALSE)</f>
        <v>0</v>
      </c>
      <c r="AT49" s="31">
        <f>VLOOKUP(A49,'IncomeStatement 15-8-19'!$A$10:$CD$222,46,FALSE)</f>
        <v>0</v>
      </c>
      <c r="AU49" s="31">
        <f>VLOOKUP(A49,'IncomeStatement 15-8-19'!$A$10:$CD$222,47,FALSE)</f>
        <v>0</v>
      </c>
      <c r="AV49" s="31">
        <f>VLOOKUP(A49,'IncomeStatement 15-8-19'!$A$10:$CD$222,48,FALSE)</f>
        <v>0</v>
      </c>
      <c r="AW49" s="31">
        <f>VLOOKUP(A49,'IncomeStatement 15-8-19'!$A$10:$CD$222,49,FALSE)</f>
        <v>0</v>
      </c>
      <c r="AX49" s="31">
        <f>VLOOKUP(A49,'IncomeStatement 15-8-19'!$A$10:$CD$222,50,FALSE)</f>
        <v>0</v>
      </c>
      <c r="AY49" s="31">
        <f>VLOOKUP(A49,'IncomeStatement 15-8-19'!$A$10:$CD$222,51,FALSE)</f>
        <v>0</v>
      </c>
      <c r="AZ49" s="31">
        <f>VLOOKUP(A49,'IncomeStatement 15-8-19'!$A$10:$CD$222,52,FALSE)</f>
        <v>0</v>
      </c>
      <c r="BA49" s="31">
        <f>VLOOKUP(A49,'IncomeStatement 15-8-19'!$A$10:$CD$222,53,FALSE)</f>
        <v>0</v>
      </c>
      <c r="BB49" s="31">
        <f>VLOOKUP(A49,'IncomeStatement 15-8-19'!$A$10:$CD$222,54,FALSE)</f>
        <v>0</v>
      </c>
      <c r="BC49" s="31">
        <f>VLOOKUP(A49,'IncomeStatement 15-8-19'!$A$10:$CD$222,55,FALSE)</f>
        <v>0</v>
      </c>
      <c r="BD49" s="31">
        <f>VLOOKUP(A49,'IncomeStatement 15-8-19'!$A$10:$CD$222,56,FALSE)</f>
        <v>0</v>
      </c>
      <c r="BE49" s="31">
        <f>VLOOKUP(A49,'IncomeStatement 15-8-19'!$A$10:$CD$222,57,FALSE)</f>
        <v>0</v>
      </c>
      <c r="BF49" s="31">
        <f>VLOOKUP(A49,'IncomeStatement 15-8-19'!$A$10:$CD$222,58,FALSE)</f>
        <v>0</v>
      </c>
      <c r="BG49" s="31"/>
      <c r="BH49" s="31">
        <f>VLOOKUP(A49,'IncomeStatement 15-8-19'!$A$10:$CD$222,60,FALSE)</f>
        <v>0</v>
      </c>
      <c r="BI49" s="31">
        <f>VLOOKUP(A49,'IncomeStatement 15-8-19'!$A$10:$CD$222,61,FALSE)</f>
        <v>0</v>
      </c>
      <c r="BJ49" s="31">
        <f>VLOOKUP(A49,'IncomeStatement 15-8-19'!$A$10:$CD$222,62,FALSE)</f>
        <v>0</v>
      </c>
      <c r="BK49" s="31">
        <f>VLOOKUP(A49,'IncomeStatement 15-8-19'!$A$10:$CD$222,63,FALSE)</f>
        <v>0</v>
      </c>
      <c r="BL49" s="31">
        <f>VLOOKUP(A49,'IncomeStatement 15-8-19'!$A$10:$CD$222,64,FALSE)</f>
        <v>0</v>
      </c>
      <c r="BM49" s="31">
        <f>VLOOKUP(A49,'IncomeStatement 15-8-19'!$A$10:$CD$222,65,FALSE)</f>
        <v>0</v>
      </c>
      <c r="BN49" s="31">
        <f>VLOOKUP(A49,'IncomeStatement 15-8-19'!$A$10:$CD$222,66,FALSE)</f>
        <v>0</v>
      </c>
      <c r="BO49" s="31">
        <f>VLOOKUP(A49,'IncomeStatement 15-8-19'!$A$10:$CD$222,67,FALSE)</f>
        <v>0</v>
      </c>
      <c r="BP49" s="31">
        <f>VLOOKUP(A49,'IncomeStatement 15-8-19'!$A$10:$CD$222,68,FALSE)</f>
        <v>0</v>
      </c>
      <c r="BQ49" s="3">
        <f>VLOOKUP(A49,'IncomeStatement 15-8-19'!$A$10:$CD$222,69,FALSE)</f>
        <v>0</v>
      </c>
      <c r="BR49" s="3">
        <f>VLOOKUP(A49,'IncomeStatement 15-8-19'!$A$10:$CD$222,70,FALSE)</f>
        <v>0</v>
      </c>
      <c r="BS49" s="3">
        <f>VLOOKUP(A49,'IncomeStatement 15-8-19'!$A$10:$CD$222,71,FALSE)</f>
        <v>0</v>
      </c>
      <c r="BT49" s="3">
        <f>VLOOKUP(A49,'IncomeStatement 15-8-19'!$A$10:$CD$222,72,FALSE)</f>
        <v>0</v>
      </c>
      <c r="BU49" s="3">
        <f>VLOOKUP(A49,'IncomeStatement 15-8-19'!$A$10:$CD$222,73,FALSE)</f>
        <v>0</v>
      </c>
      <c r="BV49" s="3">
        <f>VLOOKUP(A49,'IncomeStatement 15-8-19'!$A$10:$CD$222,74,FALSE)</f>
        <v>0</v>
      </c>
      <c r="BW49" s="3">
        <f>VLOOKUP(A49,'IncomeStatement 15-8-19'!$A$10:$CD$222,75,FALSE)</f>
        <v>0</v>
      </c>
      <c r="BX49" s="3">
        <f>VLOOKUP(A49,'IncomeStatement 15-8-19'!$A$10:$CD$222,76,FALSE)</f>
        <v>0</v>
      </c>
      <c r="BY49" s="3">
        <f>VLOOKUP(A49,'IncomeStatement 15-8-19'!$A$10:$CD$222,77,FALSE)</f>
        <v>0</v>
      </c>
      <c r="BZ49" s="10">
        <f>VLOOKUP(A49,'IncomeStatement 15-8-19'!$A$10:$CD$222,78,FALSE)</f>
        <v>0</v>
      </c>
      <c r="CA49" s="3">
        <f>VLOOKUP(A49,'IncomeStatement 15-8-19'!$A$10:$CD$222,79,FALSE)</f>
        <v>0</v>
      </c>
      <c r="CB49" s="3">
        <f>VLOOKUP(A49,'IncomeStatement 15-8-19'!$A$10:$CD$222,80,FALSE)</f>
        <v>0</v>
      </c>
      <c r="CC49" s="3">
        <f>VLOOKUP(A49,'IncomeStatement 15-8-19'!$A$10:$CD$222,81,FALSE)</f>
        <v>0</v>
      </c>
      <c r="CD49" s="3">
        <f t="shared" si="0"/>
        <v>0</v>
      </c>
      <c r="CF49" s="19">
        <f>CD49-('IncomeStatement 15-8-19'!CD49-'IncomeStatement 15-8-19'!CF49-'IncomeStatement 15-8-19'!CG49)</f>
        <v>0</v>
      </c>
      <c r="CH49" s="132">
        <f t="shared" si="1"/>
        <v>0</v>
      </c>
      <c r="CJ49" s="148">
        <f>HLOOKUP(A49,CJE!$I$5:$TV$2054,2050, FALSE)</f>
        <v>0</v>
      </c>
      <c r="CL49" s="148">
        <f t="shared" si="3"/>
        <v>0</v>
      </c>
      <c r="CP49" s="21"/>
      <c r="CQ49" s="85"/>
      <c r="CR49" s="85"/>
      <c r="CS49" s="22"/>
    </row>
    <row r="50" spans="1:97" x14ac:dyDescent="0.2">
      <c r="A50" s="13" t="str">
        <f>'IncomeStatement 15-8-19'!A50</f>
        <v>940-204 - Furniture, houseware</v>
      </c>
      <c r="B50" s="31">
        <f>VLOOKUP(A50,'IncomeStatement 15-8-19'!$A$10:$CD$222,2,FALSE)</f>
        <v>0</v>
      </c>
      <c r="C50" s="31">
        <f>VLOOKUP(A50,'IncomeStatement 15-8-19'!$A$10:$CD$222,3,FALSE)</f>
        <v>0</v>
      </c>
      <c r="D50" s="31">
        <f>VLOOKUP(A50,'IncomeStatement 15-8-19'!$A$10:$CD$222,4,FALSE)</f>
        <v>0</v>
      </c>
      <c r="E50" s="31">
        <f>VLOOKUP(A50,'IncomeStatement 15-8-19'!$A$10:$CD$222,5,FALSE)</f>
        <v>0</v>
      </c>
      <c r="F50" s="31">
        <f>VLOOKUP(A50,'IncomeStatement 15-8-19'!$A$10:$CD$222,6,FALSE)</f>
        <v>0</v>
      </c>
      <c r="G50" s="31">
        <f>VLOOKUP(A50,'IncomeStatement 15-8-19'!$A$10:$CD$222,7,FALSE)</f>
        <v>0</v>
      </c>
      <c r="H50" s="31">
        <f>VLOOKUP(A50,'IncomeStatement 15-8-19'!$A$10:$CD$222,8,FALSE)</f>
        <v>0</v>
      </c>
      <c r="I50" s="31"/>
      <c r="J50" s="31">
        <f>VLOOKUP(A50,'IncomeStatement 15-8-19'!$A$10:$CD$222,10,FALSE)</f>
        <v>0</v>
      </c>
      <c r="K50" s="31">
        <f>VLOOKUP(A50,'IncomeStatement 15-8-19'!$A$10:$CD$222,11,FALSE)</f>
        <v>0</v>
      </c>
      <c r="L50" s="31">
        <f>VLOOKUP(A50,'IncomeStatement 15-8-19'!$A$10:$CD$222,12,FALSE)</f>
        <v>0</v>
      </c>
      <c r="M50" s="31">
        <f>VLOOKUP(A50,'IncomeStatement 15-8-19'!$A$10:$CD$222,13,FALSE)</f>
        <v>0</v>
      </c>
      <c r="N50" s="31">
        <f>VLOOKUP(A50,'IncomeStatement 15-8-19'!$A$10:$CD$222,14,FALSE)</f>
        <v>0</v>
      </c>
      <c r="O50" s="31">
        <f>VLOOKUP(A50,'IncomeStatement 15-8-19'!$A$10:$CD$222,15,FALSE)</f>
        <v>0</v>
      </c>
      <c r="P50" s="31">
        <f>VLOOKUP(A50,'IncomeStatement 15-8-19'!$A$10:$CD$222,16,FALSE)</f>
        <v>0</v>
      </c>
      <c r="Q50" s="31">
        <f>VLOOKUP(A50,'IncomeStatement 15-8-19'!$A$10:$CD$222,17,FALSE)</f>
        <v>0</v>
      </c>
      <c r="R50" s="31">
        <f>VLOOKUP(A50,'IncomeStatement 15-8-19'!$A$10:$CD$222,18,FALSE)</f>
        <v>0</v>
      </c>
      <c r="S50" s="31">
        <f>VLOOKUP(A50,'IncomeStatement 15-8-19'!$A$10:$CD$222,19,FALSE)</f>
        <v>0</v>
      </c>
      <c r="T50" s="31">
        <f>VLOOKUP(A50,'IncomeStatement 15-8-19'!$A$10:$CD$222,20,FALSE)</f>
        <v>0</v>
      </c>
      <c r="U50" s="31">
        <f>VLOOKUP(A50,'IncomeStatement 15-8-19'!$A$10:$CD$222,21,FALSE)</f>
        <v>0</v>
      </c>
      <c r="V50" s="31">
        <f>VLOOKUP(A50,'IncomeStatement 15-8-19'!$A$10:$CD$222,22,FALSE)</f>
        <v>0</v>
      </c>
      <c r="W50" s="31">
        <f>VLOOKUP(A50,'IncomeStatement 15-8-19'!$A$10:$CD$222,23,FALSE)</f>
        <v>0</v>
      </c>
      <c r="X50" s="31">
        <f>VLOOKUP(A50,'IncomeStatement 15-8-19'!$A$10:$CD$222,24,FALSE)</f>
        <v>0</v>
      </c>
      <c r="Y50" s="31">
        <f>VLOOKUP(A50,'IncomeStatement 15-8-19'!$A$10:$CD$222,25,FALSE)</f>
        <v>0</v>
      </c>
      <c r="Z50" s="31">
        <f>VLOOKUP(A50,'IncomeStatement 15-8-19'!$A$10:$CD$222,26,FALSE)</f>
        <v>0</v>
      </c>
      <c r="AA50" s="31">
        <f>VLOOKUP(A50,'IncomeStatement 15-8-19'!$A$10:$CD$222,27,FALSE)</f>
        <v>0</v>
      </c>
      <c r="AB50" s="31">
        <f>VLOOKUP(A50,'IncomeStatement 15-8-19'!$A$10:$CD$222,28,FALSE)</f>
        <v>0</v>
      </c>
      <c r="AC50" s="31">
        <f>VLOOKUP(A50,'IncomeStatement 15-8-19'!$A$10:$CD$222,29,FALSE)</f>
        <v>0</v>
      </c>
      <c r="AD50" s="31">
        <f>VLOOKUP(A50,'IncomeStatement 15-8-19'!$A$10:$CD$222,30,FALSE)</f>
        <v>0</v>
      </c>
      <c r="AE50" s="31">
        <f>VLOOKUP(A50,'IncomeStatement 15-8-19'!$A$10:$CD$222,31,FALSE)</f>
        <v>0</v>
      </c>
      <c r="AF50" s="31">
        <f>VLOOKUP(A50,'IncomeStatement 15-8-19'!$A$10:$CD$222,32,FALSE)</f>
        <v>0</v>
      </c>
      <c r="AG50" s="31">
        <f>VLOOKUP(A50,'IncomeStatement 15-8-19'!$A$10:$CD$222,33,FALSE)</f>
        <v>0</v>
      </c>
      <c r="AH50" s="31">
        <f>VLOOKUP(A50,'IncomeStatement 15-8-19'!$A$10:$CD$222,34,FALSE)</f>
        <v>0</v>
      </c>
      <c r="AI50" s="31">
        <f>VLOOKUP(A50,'IncomeStatement 15-8-19'!$A$10:$CD$222,35,FALSE)</f>
        <v>0</v>
      </c>
      <c r="AJ50" s="31">
        <f>VLOOKUP(A50,'IncomeStatement 15-8-19'!$A$10:$CD$222,36,FALSE)</f>
        <v>0</v>
      </c>
      <c r="AK50" s="31">
        <f>VLOOKUP(A50,'IncomeStatement 15-8-19'!$A$10:$CD$222,37,FALSE)</f>
        <v>0</v>
      </c>
      <c r="AL50" s="31">
        <f>VLOOKUP(A50,'IncomeStatement 15-8-19'!$A$10:$CD$222,38,FALSE)</f>
        <v>0</v>
      </c>
      <c r="AM50" s="31">
        <f>VLOOKUP(A50,'IncomeStatement 15-8-19'!$A$10:$CD$222,39,FALSE)</f>
        <v>0</v>
      </c>
      <c r="AN50" s="31">
        <f>VLOOKUP(A50,'IncomeStatement 15-8-19'!$A$10:$CD$222,40,FALSE)</f>
        <v>0</v>
      </c>
      <c r="AO50" s="31">
        <f>VLOOKUP(A50,'IncomeStatement 15-8-19'!$A$10:$CD$222,41,FALSE)</f>
        <v>0</v>
      </c>
      <c r="AP50" s="31">
        <f>VLOOKUP(A50,'IncomeStatement 15-8-19'!$A$10:$CD$222,42,FALSE)</f>
        <v>0</v>
      </c>
      <c r="AQ50" s="31">
        <f>VLOOKUP(A50,'IncomeStatement 15-8-19'!$A$10:$CD$222,43,FALSE)</f>
        <v>0</v>
      </c>
      <c r="AR50" s="31">
        <f>VLOOKUP(A50,'IncomeStatement 15-8-19'!$A$10:$CD$222,44,FALSE)</f>
        <v>0</v>
      </c>
      <c r="AS50" s="31">
        <f>VLOOKUP(A50,'IncomeStatement 15-8-19'!$A$10:$CD$222,45,FALSE)</f>
        <v>0</v>
      </c>
      <c r="AT50" s="31">
        <f>VLOOKUP(A50,'IncomeStatement 15-8-19'!$A$10:$CD$222,46,FALSE)</f>
        <v>0</v>
      </c>
      <c r="AU50" s="31">
        <f>VLOOKUP(A50,'IncomeStatement 15-8-19'!$A$10:$CD$222,47,FALSE)</f>
        <v>0</v>
      </c>
      <c r="AV50" s="31">
        <f>VLOOKUP(A50,'IncomeStatement 15-8-19'!$A$10:$CD$222,48,FALSE)</f>
        <v>0</v>
      </c>
      <c r="AW50" s="31">
        <f>VLOOKUP(A50,'IncomeStatement 15-8-19'!$A$10:$CD$222,49,FALSE)</f>
        <v>0</v>
      </c>
      <c r="AX50" s="31">
        <f>VLOOKUP(A50,'IncomeStatement 15-8-19'!$A$10:$CD$222,50,FALSE)</f>
        <v>0</v>
      </c>
      <c r="AY50" s="31">
        <f>VLOOKUP(A50,'IncomeStatement 15-8-19'!$A$10:$CD$222,51,FALSE)</f>
        <v>0</v>
      </c>
      <c r="AZ50" s="31">
        <f>VLOOKUP(A50,'IncomeStatement 15-8-19'!$A$10:$CD$222,52,FALSE)</f>
        <v>0</v>
      </c>
      <c r="BA50" s="31">
        <f>VLOOKUP(A50,'IncomeStatement 15-8-19'!$A$10:$CD$222,53,FALSE)</f>
        <v>0</v>
      </c>
      <c r="BB50" s="31">
        <f>VLOOKUP(A50,'IncomeStatement 15-8-19'!$A$10:$CD$222,54,FALSE)</f>
        <v>0</v>
      </c>
      <c r="BC50" s="31">
        <f>VLOOKUP(A50,'IncomeStatement 15-8-19'!$A$10:$CD$222,55,FALSE)</f>
        <v>0</v>
      </c>
      <c r="BD50" s="31">
        <f>VLOOKUP(A50,'IncomeStatement 15-8-19'!$A$10:$CD$222,56,FALSE)</f>
        <v>0</v>
      </c>
      <c r="BE50" s="31">
        <f>VLOOKUP(A50,'IncomeStatement 15-8-19'!$A$10:$CD$222,57,FALSE)</f>
        <v>0</v>
      </c>
      <c r="BF50" s="31">
        <f>VLOOKUP(A50,'IncomeStatement 15-8-19'!$A$10:$CD$222,58,FALSE)</f>
        <v>0</v>
      </c>
      <c r="BG50" s="31"/>
      <c r="BH50" s="31">
        <f>VLOOKUP(A50,'IncomeStatement 15-8-19'!$A$10:$CD$222,60,FALSE)</f>
        <v>0</v>
      </c>
      <c r="BI50" s="31">
        <f>VLOOKUP(A50,'IncomeStatement 15-8-19'!$A$10:$CD$222,61,FALSE)</f>
        <v>0</v>
      </c>
      <c r="BJ50" s="31">
        <f>VLOOKUP(A50,'IncomeStatement 15-8-19'!$A$10:$CD$222,62,FALSE)</f>
        <v>0</v>
      </c>
      <c r="BK50" s="31">
        <f>VLOOKUP(A50,'IncomeStatement 15-8-19'!$A$10:$CD$222,63,FALSE)</f>
        <v>0</v>
      </c>
      <c r="BL50" s="31">
        <f>VLOOKUP(A50,'IncomeStatement 15-8-19'!$A$10:$CD$222,64,FALSE)</f>
        <v>0</v>
      </c>
      <c r="BM50" s="31">
        <f>VLOOKUP(A50,'IncomeStatement 15-8-19'!$A$10:$CD$222,65,FALSE)</f>
        <v>0</v>
      </c>
      <c r="BN50" s="31">
        <f>VLOOKUP(A50,'IncomeStatement 15-8-19'!$A$10:$CD$222,66,FALSE)</f>
        <v>0</v>
      </c>
      <c r="BO50" s="31">
        <f>VLOOKUP(A50,'IncomeStatement 15-8-19'!$A$10:$CD$222,67,FALSE)</f>
        <v>0</v>
      </c>
      <c r="BP50" s="31">
        <f>VLOOKUP(A50,'IncomeStatement 15-8-19'!$A$10:$CD$222,68,FALSE)</f>
        <v>0</v>
      </c>
      <c r="BQ50" s="3">
        <f>VLOOKUP(A50,'IncomeStatement 15-8-19'!$A$10:$CD$222,69,FALSE)</f>
        <v>0</v>
      </c>
      <c r="BR50" s="3">
        <f>VLOOKUP(A50,'IncomeStatement 15-8-19'!$A$10:$CD$222,70,FALSE)</f>
        <v>0</v>
      </c>
      <c r="BS50" s="3">
        <f>VLOOKUP(A50,'IncomeStatement 15-8-19'!$A$10:$CD$222,71,FALSE)</f>
        <v>0</v>
      </c>
      <c r="BT50" s="3">
        <f>VLOOKUP(A50,'IncomeStatement 15-8-19'!$A$10:$CD$222,72,FALSE)</f>
        <v>0</v>
      </c>
      <c r="BU50" s="3">
        <f>VLOOKUP(A50,'IncomeStatement 15-8-19'!$A$10:$CD$222,73,FALSE)</f>
        <v>0</v>
      </c>
      <c r="BV50" s="3">
        <f>VLOOKUP(A50,'IncomeStatement 15-8-19'!$A$10:$CD$222,74,FALSE)</f>
        <v>0</v>
      </c>
      <c r="BW50" s="3">
        <f>VLOOKUP(A50,'IncomeStatement 15-8-19'!$A$10:$CD$222,75,FALSE)</f>
        <v>0</v>
      </c>
      <c r="BX50" s="3">
        <f>VLOOKUP(A50,'IncomeStatement 15-8-19'!$A$10:$CD$222,76,FALSE)</f>
        <v>0</v>
      </c>
      <c r="BY50" s="3">
        <f>VLOOKUP(A50,'IncomeStatement 15-8-19'!$A$10:$CD$222,77,FALSE)</f>
        <v>0</v>
      </c>
      <c r="BZ50" s="23">
        <f>VLOOKUP(A50,'IncomeStatement 15-8-19'!$A$10:$CD$222,78,FALSE)</f>
        <v>0</v>
      </c>
      <c r="CA50" s="23">
        <f>VLOOKUP(A50,'IncomeStatement 15-8-19'!$A$10:$CD$222,79,FALSE)</f>
        <v>0</v>
      </c>
      <c r="CB50" s="23">
        <f>VLOOKUP(A50,'IncomeStatement 15-8-19'!$A$10:$CD$222,80,FALSE)</f>
        <v>0</v>
      </c>
      <c r="CC50" s="23">
        <f>VLOOKUP(A50,'IncomeStatement 15-8-19'!$A$10:$CD$222,81,FALSE)</f>
        <v>0</v>
      </c>
      <c r="CD50" s="3">
        <f t="shared" si="0"/>
        <v>0</v>
      </c>
      <c r="CF50" s="19">
        <f>CD50-('IncomeStatement 15-8-19'!CD50-'IncomeStatement 15-8-19'!CF50-'IncomeStatement 15-8-19'!CG50)</f>
        <v>0</v>
      </c>
      <c r="CH50" s="132">
        <f t="shared" si="1"/>
        <v>0</v>
      </c>
      <c r="CJ50" s="148">
        <f>HLOOKUP(A50,CJE!$I$5:$TV$2054,2050, FALSE)</f>
        <v>0</v>
      </c>
      <c r="CL50" s="148">
        <f t="shared" si="3"/>
        <v>0</v>
      </c>
      <c r="CP50" s="174" t="s">
        <v>1143</v>
      </c>
      <c r="CQ50" s="181">
        <f>CQ16+CQ23+CQ32+CQ34+CQ41+CQ43+CQ48</f>
        <v>-3828431.0225197021</v>
      </c>
      <c r="CR50" s="85"/>
      <c r="CS50" s="22"/>
    </row>
    <row r="51" spans="1:97" x14ac:dyDescent="0.2">
      <c r="A51" s="14" t="str">
        <f>'IncomeStatement 15-8-19'!A51</f>
        <v>Total - 940-200 - OFFICE SUPPLIES EXPENSE</v>
      </c>
      <c r="B51" s="32">
        <f>VLOOKUP(A51,'IncomeStatement 15-8-19'!$A$10:$CD$222,2,FALSE)</f>
        <v>0</v>
      </c>
      <c r="C51" s="32">
        <f>VLOOKUP(A51,'IncomeStatement 15-8-19'!$A$10:$CD$222,3,FALSE)</f>
        <v>0</v>
      </c>
      <c r="D51" s="32">
        <f>VLOOKUP(A51,'IncomeStatement 15-8-19'!$A$10:$CD$222,4,FALSE)</f>
        <v>0</v>
      </c>
      <c r="E51" s="32">
        <f>VLOOKUP(A51,'IncomeStatement 15-8-19'!$A$10:$CD$222,5,FALSE)</f>
        <v>0</v>
      </c>
      <c r="F51" s="32">
        <f>VLOOKUP(A51,'IncomeStatement 15-8-19'!$A$10:$CD$222,6,FALSE)</f>
        <v>0</v>
      </c>
      <c r="G51" s="32">
        <f>VLOOKUP(A51,'IncomeStatement 15-8-19'!$A$10:$CD$222,7,FALSE)</f>
        <v>0</v>
      </c>
      <c r="H51" s="32">
        <f>VLOOKUP(A51,'IncomeStatement 15-8-19'!$A$10:$CD$222,8,FALSE)</f>
        <v>0</v>
      </c>
      <c r="I51" s="32"/>
      <c r="J51" s="32">
        <f>VLOOKUP(A51,'IncomeStatement 15-8-19'!$A$10:$CD$222,10,FALSE)</f>
        <v>0</v>
      </c>
      <c r="K51" s="32">
        <f>VLOOKUP(A51,'IncomeStatement 15-8-19'!$A$10:$CD$222,11,FALSE)</f>
        <v>0</v>
      </c>
      <c r="L51" s="32">
        <f>VLOOKUP(A51,'IncomeStatement 15-8-19'!$A$10:$CD$222,12,FALSE)</f>
        <v>0</v>
      </c>
      <c r="M51" s="32">
        <f>VLOOKUP(A51,'IncomeStatement 15-8-19'!$A$10:$CD$222,13,FALSE)</f>
        <v>0</v>
      </c>
      <c r="N51" s="32">
        <f>VLOOKUP(A51,'IncomeStatement 15-8-19'!$A$10:$CD$222,14,FALSE)</f>
        <v>0</v>
      </c>
      <c r="O51" s="32">
        <f>VLOOKUP(A51,'IncomeStatement 15-8-19'!$A$10:$CD$222,15,FALSE)</f>
        <v>0</v>
      </c>
      <c r="P51" s="32">
        <f>VLOOKUP(A51,'IncomeStatement 15-8-19'!$A$10:$CD$222,16,FALSE)</f>
        <v>0</v>
      </c>
      <c r="Q51" s="32">
        <f>VLOOKUP(A51,'IncomeStatement 15-8-19'!$A$10:$CD$222,17,FALSE)</f>
        <v>0</v>
      </c>
      <c r="R51" s="32">
        <f>VLOOKUP(A51,'IncomeStatement 15-8-19'!$A$10:$CD$222,18,FALSE)</f>
        <v>0</v>
      </c>
      <c r="S51" s="32">
        <f>VLOOKUP(A51,'IncomeStatement 15-8-19'!$A$10:$CD$222,19,FALSE)</f>
        <v>0</v>
      </c>
      <c r="T51" s="32">
        <f>VLOOKUP(A51,'IncomeStatement 15-8-19'!$A$10:$CD$222,20,FALSE)</f>
        <v>0</v>
      </c>
      <c r="U51" s="32">
        <f>VLOOKUP(A51,'IncomeStatement 15-8-19'!$A$10:$CD$222,21,FALSE)</f>
        <v>0</v>
      </c>
      <c r="V51" s="32">
        <f>VLOOKUP(A51,'IncomeStatement 15-8-19'!$A$10:$CD$222,22,FALSE)</f>
        <v>0</v>
      </c>
      <c r="W51" s="32">
        <f>VLOOKUP(A51,'IncomeStatement 15-8-19'!$A$10:$CD$222,23,FALSE)</f>
        <v>0</v>
      </c>
      <c r="X51" s="32">
        <f>VLOOKUP(A51,'IncomeStatement 15-8-19'!$A$10:$CD$222,24,FALSE)</f>
        <v>0</v>
      </c>
      <c r="Y51" s="32">
        <f>VLOOKUP(A51,'IncomeStatement 15-8-19'!$A$10:$CD$222,25,FALSE)</f>
        <v>0</v>
      </c>
      <c r="Z51" s="32">
        <f>VLOOKUP(A51,'IncomeStatement 15-8-19'!$A$10:$CD$222,26,FALSE)</f>
        <v>0</v>
      </c>
      <c r="AA51" s="32">
        <f>VLOOKUP(A51,'IncomeStatement 15-8-19'!$A$10:$CD$222,27,FALSE)</f>
        <v>0</v>
      </c>
      <c r="AB51" s="32">
        <f>VLOOKUP(A51,'IncomeStatement 15-8-19'!$A$10:$CD$222,28,FALSE)</f>
        <v>0</v>
      </c>
      <c r="AC51" s="32">
        <f>VLOOKUP(A51,'IncomeStatement 15-8-19'!$A$10:$CD$222,29,FALSE)</f>
        <v>0</v>
      </c>
      <c r="AD51" s="32">
        <f>VLOOKUP(A51,'IncomeStatement 15-8-19'!$A$10:$CD$222,30,FALSE)</f>
        <v>0</v>
      </c>
      <c r="AE51" s="32">
        <f>VLOOKUP(A51,'IncomeStatement 15-8-19'!$A$10:$CD$222,31,FALSE)</f>
        <v>0</v>
      </c>
      <c r="AF51" s="32">
        <f>VLOOKUP(A51,'IncomeStatement 15-8-19'!$A$10:$CD$222,32,FALSE)</f>
        <v>0</v>
      </c>
      <c r="AG51" s="32">
        <f>VLOOKUP(A51,'IncomeStatement 15-8-19'!$A$10:$CD$222,33,FALSE)</f>
        <v>0</v>
      </c>
      <c r="AH51" s="32">
        <f>VLOOKUP(A51,'IncomeStatement 15-8-19'!$A$10:$CD$222,34,FALSE)</f>
        <v>0</v>
      </c>
      <c r="AI51" s="32">
        <f>VLOOKUP(A51,'IncomeStatement 15-8-19'!$A$10:$CD$222,35,FALSE)</f>
        <v>0</v>
      </c>
      <c r="AJ51" s="32">
        <f>VLOOKUP(A51,'IncomeStatement 15-8-19'!$A$10:$CD$222,36,FALSE)</f>
        <v>0</v>
      </c>
      <c r="AK51" s="32">
        <f>VLOOKUP(A51,'IncomeStatement 15-8-19'!$A$10:$CD$222,37,FALSE)</f>
        <v>0</v>
      </c>
      <c r="AL51" s="32">
        <f>VLOOKUP(A51,'IncomeStatement 15-8-19'!$A$10:$CD$222,38,FALSE)</f>
        <v>0</v>
      </c>
      <c r="AM51" s="32">
        <f>VLOOKUP(A51,'IncomeStatement 15-8-19'!$A$10:$CD$222,39,FALSE)</f>
        <v>0</v>
      </c>
      <c r="AN51" s="32">
        <f>VLOOKUP(A51,'IncomeStatement 15-8-19'!$A$10:$CD$222,40,FALSE)</f>
        <v>0</v>
      </c>
      <c r="AO51" s="32">
        <f>VLOOKUP(A51,'IncomeStatement 15-8-19'!$A$10:$CD$222,41,FALSE)</f>
        <v>0</v>
      </c>
      <c r="AP51" s="32">
        <f>VLOOKUP(A51,'IncomeStatement 15-8-19'!$A$10:$CD$222,42,FALSE)</f>
        <v>0</v>
      </c>
      <c r="AQ51" s="32">
        <f>VLOOKUP(A51,'IncomeStatement 15-8-19'!$A$10:$CD$222,43,FALSE)</f>
        <v>0</v>
      </c>
      <c r="AR51" s="32">
        <f>VLOOKUP(A51,'IncomeStatement 15-8-19'!$A$10:$CD$222,44,FALSE)</f>
        <v>0</v>
      </c>
      <c r="AS51" s="32">
        <f>VLOOKUP(A51,'IncomeStatement 15-8-19'!$A$10:$CD$222,45,FALSE)</f>
        <v>0</v>
      </c>
      <c r="AT51" s="32">
        <f>VLOOKUP(A51,'IncomeStatement 15-8-19'!$A$10:$CD$222,46,FALSE)</f>
        <v>0</v>
      </c>
      <c r="AU51" s="32">
        <f>VLOOKUP(A51,'IncomeStatement 15-8-19'!$A$10:$CD$222,47,FALSE)</f>
        <v>0</v>
      </c>
      <c r="AV51" s="32">
        <f>VLOOKUP(A51,'IncomeStatement 15-8-19'!$A$10:$CD$222,48,FALSE)</f>
        <v>0</v>
      </c>
      <c r="AW51" s="32">
        <f>VLOOKUP(A51,'IncomeStatement 15-8-19'!$A$10:$CD$222,49,FALSE)</f>
        <v>0</v>
      </c>
      <c r="AX51" s="32">
        <f>VLOOKUP(A51,'IncomeStatement 15-8-19'!$A$10:$CD$222,50,FALSE)</f>
        <v>0</v>
      </c>
      <c r="AY51" s="32">
        <f>VLOOKUP(A51,'IncomeStatement 15-8-19'!$A$10:$CD$222,51,FALSE)</f>
        <v>0</v>
      </c>
      <c r="AZ51" s="32">
        <f>VLOOKUP(A51,'IncomeStatement 15-8-19'!$A$10:$CD$222,52,FALSE)</f>
        <v>0</v>
      </c>
      <c r="BA51" s="32">
        <f>VLOOKUP(A51,'IncomeStatement 15-8-19'!$A$10:$CD$222,53,FALSE)</f>
        <v>0</v>
      </c>
      <c r="BB51" s="32">
        <f>VLOOKUP(A51,'IncomeStatement 15-8-19'!$A$10:$CD$222,54,FALSE)</f>
        <v>0</v>
      </c>
      <c r="BC51" s="32">
        <f>VLOOKUP(A51,'IncomeStatement 15-8-19'!$A$10:$CD$222,55,FALSE)</f>
        <v>0</v>
      </c>
      <c r="BD51" s="32">
        <f>VLOOKUP(A51,'IncomeStatement 15-8-19'!$A$10:$CD$222,56,FALSE)</f>
        <v>0</v>
      </c>
      <c r="BE51" s="32">
        <f>VLOOKUP(A51,'IncomeStatement 15-8-19'!$A$10:$CD$222,57,FALSE)</f>
        <v>0</v>
      </c>
      <c r="BF51" s="32">
        <f>VLOOKUP(A51,'IncomeStatement 15-8-19'!$A$10:$CD$222,58,FALSE)</f>
        <v>0</v>
      </c>
      <c r="BG51" s="32"/>
      <c r="BH51" s="32">
        <f>VLOOKUP(A51,'IncomeStatement 15-8-19'!$A$10:$CD$222,60,FALSE)</f>
        <v>0</v>
      </c>
      <c r="BI51" s="32">
        <f>VLOOKUP(A51,'IncomeStatement 15-8-19'!$A$10:$CD$222,61,FALSE)</f>
        <v>0</v>
      </c>
      <c r="BJ51" s="32">
        <f>VLOOKUP(A51,'IncomeStatement 15-8-19'!$A$10:$CD$222,62,FALSE)</f>
        <v>0</v>
      </c>
      <c r="BK51" s="32">
        <f>VLOOKUP(A51,'IncomeStatement 15-8-19'!$A$10:$CD$222,63,FALSE)</f>
        <v>0</v>
      </c>
      <c r="BL51" s="32">
        <f>VLOOKUP(A51,'IncomeStatement 15-8-19'!$A$10:$CD$222,64,FALSE)</f>
        <v>0</v>
      </c>
      <c r="BM51" s="32">
        <f>VLOOKUP(A51,'IncomeStatement 15-8-19'!$A$10:$CD$222,65,FALSE)</f>
        <v>0</v>
      </c>
      <c r="BN51" s="32">
        <f>VLOOKUP(A51,'IncomeStatement 15-8-19'!$A$10:$CD$222,66,FALSE)</f>
        <v>0</v>
      </c>
      <c r="BO51" s="32">
        <f>VLOOKUP(A51,'IncomeStatement 15-8-19'!$A$10:$CD$222,67,FALSE)</f>
        <v>0</v>
      </c>
      <c r="BP51" s="32">
        <f>VLOOKUP(A51,'IncomeStatement 15-8-19'!$A$10:$CD$222,68,FALSE)</f>
        <v>0</v>
      </c>
      <c r="BQ51" s="9">
        <f>VLOOKUP(A51,'IncomeStatement 15-8-19'!$A$10:$CD$222,69,FALSE)</f>
        <v>0</v>
      </c>
      <c r="BR51" s="9">
        <f>VLOOKUP(A51,'IncomeStatement 15-8-19'!$A$10:$CD$222,70,FALSE)</f>
        <v>0</v>
      </c>
      <c r="BS51" s="9">
        <f>VLOOKUP(A51,'IncomeStatement 15-8-19'!$A$10:$CD$222,71,FALSE)</f>
        <v>0</v>
      </c>
      <c r="BT51" s="9">
        <f>VLOOKUP(A51,'IncomeStatement 15-8-19'!$A$10:$CD$222,72,FALSE)</f>
        <v>0</v>
      </c>
      <c r="BU51" s="9">
        <f>VLOOKUP(A51,'IncomeStatement 15-8-19'!$A$10:$CD$222,73,FALSE)</f>
        <v>0</v>
      </c>
      <c r="BV51" s="9">
        <f>VLOOKUP(A51,'IncomeStatement 15-8-19'!$A$10:$CD$222,74,FALSE)</f>
        <v>0</v>
      </c>
      <c r="BW51" s="9">
        <f>VLOOKUP(A51,'IncomeStatement 15-8-19'!$A$10:$CD$222,75,FALSE)</f>
        <v>0</v>
      </c>
      <c r="BX51" s="9">
        <f>VLOOKUP(A51,'IncomeStatement 15-8-19'!$A$10:$CD$222,76,FALSE)</f>
        <v>0</v>
      </c>
      <c r="BY51" s="9">
        <f>VLOOKUP(A51,'IncomeStatement 15-8-19'!$A$10:$CD$222,77,FALSE)</f>
        <v>0</v>
      </c>
      <c r="BZ51" s="3">
        <f>VLOOKUP(A51,'IncomeStatement 15-8-19'!$A$10:$CD$222,78,FALSE)</f>
        <v>0</v>
      </c>
      <c r="CA51" s="3">
        <f>VLOOKUP(A51,'IncomeStatement 15-8-19'!$A$10:$CD$222,79,FALSE)</f>
        <v>0</v>
      </c>
      <c r="CB51" s="3">
        <f>VLOOKUP(A51,'IncomeStatement 15-8-19'!$A$10:$CD$222,80,FALSE)</f>
        <v>0</v>
      </c>
      <c r="CC51" s="3">
        <f>VLOOKUP(A51,'IncomeStatement 15-8-19'!$A$10:$CD$222,81,FALSE)</f>
        <v>0</v>
      </c>
      <c r="CD51" s="9">
        <f t="shared" si="0"/>
        <v>0</v>
      </c>
      <c r="CF51" s="19">
        <f>CD51-('IncomeStatement 15-8-19'!CD51-'IncomeStatement 15-8-19'!CF51-'IncomeStatement 15-8-19'!CG51)</f>
        <v>0</v>
      </c>
      <c r="CH51" s="132">
        <f t="shared" si="1"/>
        <v>0</v>
      </c>
      <c r="CJ51" s="148"/>
      <c r="CL51" s="162">
        <f>SUM(CL46:CL50)</f>
        <v>0</v>
      </c>
      <c r="CP51" s="21"/>
      <c r="CQ51" s="85"/>
      <c r="CR51" s="85"/>
      <c r="CS51" s="22"/>
    </row>
    <row r="52" spans="1:97" x14ac:dyDescent="0.2">
      <c r="A52" s="13" t="str">
        <f>'IncomeStatement 15-8-19'!A52</f>
        <v>940-201-00 - Store and office supplies</v>
      </c>
      <c r="B52" s="31">
        <f>VLOOKUP(A52,'IncomeStatement 15-8-19'!$A$10:$CD$222,2,FALSE)</f>
        <v>0</v>
      </c>
      <c r="C52" s="31">
        <f>VLOOKUP(A52,'IncomeStatement 15-8-19'!$A$10:$CD$222,3,FALSE)</f>
        <v>0</v>
      </c>
      <c r="D52" s="31">
        <f>VLOOKUP(A52,'IncomeStatement 15-8-19'!$A$10:$CD$222,4,FALSE)</f>
        <v>0</v>
      </c>
      <c r="E52" s="31">
        <f>VLOOKUP(A52,'IncomeStatement 15-8-19'!$A$10:$CD$222,5,FALSE)</f>
        <v>0</v>
      </c>
      <c r="F52" s="31">
        <f>VLOOKUP(A52,'IncomeStatement 15-8-19'!$A$10:$CD$222,6,FALSE)</f>
        <v>0</v>
      </c>
      <c r="G52" s="31">
        <f>VLOOKUP(A52,'IncomeStatement 15-8-19'!$A$10:$CD$222,7,FALSE)</f>
        <v>0</v>
      </c>
      <c r="H52" s="31">
        <f>VLOOKUP(A52,'IncomeStatement 15-8-19'!$A$10:$CD$222,8,FALSE)</f>
        <v>0</v>
      </c>
      <c r="I52" s="31"/>
      <c r="J52" s="31">
        <f>VLOOKUP(A52,'IncomeStatement 15-8-19'!$A$10:$CD$222,10,FALSE)</f>
        <v>0</v>
      </c>
      <c r="K52" s="31">
        <f>VLOOKUP(A52,'IncomeStatement 15-8-19'!$A$10:$CD$222,11,FALSE)</f>
        <v>0</v>
      </c>
      <c r="L52" s="31">
        <f>VLOOKUP(A52,'IncomeStatement 15-8-19'!$A$10:$CD$222,12,FALSE)</f>
        <v>0</v>
      </c>
      <c r="M52" s="31">
        <f>VLOOKUP(A52,'IncomeStatement 15-8-19'!$A$10:$CD$222,13,FALSE)</f>
        <v>0</v>
      </c>
      <c r="N52" s="31">
        <f>VLOOKUP(A52,'IncomeStatement 15-8-19'!$A$10:$CD$222,14,FALSE)</f>
        <v>0</v>
      </c>
      <c r="O52" s="31">
        <f>VLOOKUP(A52,'IncomeStatement 15-8-19'!$A$10:$CD$222,15,FALSE)</f>
        <v>0</v>
      </c>
      <c r="P52" s="31">
        <f>VLOOKUP(A52,'IncomeStatement 15-8-19'!$A$10:$CD$222,16,FALSE)</f>
        <v>0</v>
      </c>
      <c r="Q52" s="31">
        <f>VLOOKUP(A52,'IncomeStatement 15-8-19'!$A$10:$CD$222,17,FALSE)</f>
        <v>0</v>
      </c>
      <c r="R52" s="31">
        <f>VLOOKUP(A52,'IncomeStatement 15-8-19'!$A$10:$CD$222,18,FALSE)</f>
        <v>0</v>
      </c>
      <c r="S52" s="31">
        <f>VLOOKUP(A52,'IncomeStatement 15-8-19'!$A$10:$CD$222,19,FALSE)</f>
        <v>0</v>
      </c>
      <c r="T52" s="31">
        <f>VLOOKUP(A52,'IncomeStatement 15-8-19'!$A$10:$CD$222,20,FALSE)</f>
        <v>0</v>
      </c>
      <c r="U52" s="31">
        <f>VLOOKUP(A52,'IncomeStatement 15-8-19'!$A$10:$CD$222,21,FALSE)</f>
        <v>0</v>
      </c>
      <c r="V52" s="31">
        <f>VLOOKUP(A52,'IncomeStatement 15-8-19'!$A$10:$CD$222,22,FALSE)</f>
        <v>0</v>
      </c>
      <c r="W52" s="31">
        <f>VLOOKUP(A52,'IncomeStatement 15-8-19'!$A$10:$CD$222,23,FALSE)</f>
        <v>0</v>
      </c>
      <c r="X52" s="31">
        <f>VLOOKUP(A52,'IncomeStatement 15-8-19'!$A$10:$CD$222,24,FALSE)</f>
        <v>0</v>
      </c>
      <c r="Y52" s="31">
        <f>VLOOKUP(A52,'IncomeStatement 15-8-19'!$A$10:$CD$222,25,FALSE)</f>
        <v>0</v>
      </c>
      <c r="Z52" s="31">
        <f>VLOOKUP(A52,'IncomeStatement 15-8-19'!$A$10:$CD$222,26,FALSE)</f>
        <v>0</v>
      </c>
      <c r="AA52" s="31">
        <f>VLOOKUP(A52,'IncomeStatement 15-8-19'!$A$10:$CD$222,27,FALSE)</f>
        <v>0</v>
      </c>
      <c r="AB52" s="31">
        <f>VLOOKUP(A52,'IncomeStatement 15-8-19'!$A$10:$CD$222,28,FALSE)</f>
        <v>0</v>
      </c>
      <c r="AC52" s="31">
        <f>VLOOKUP(A52,'IncomeStatement 15-8-19'!$A$10:$CD$222,29,FALSE)</f>
        <v>0</v>
      </c>
      <c r="AD52" s="31">
        <f>VLOOKUP(A52,'IncomeStatement 15-8-19'!$A$10:$CD$222,30,FALSE)</f>
        <v>0</v>
      </c>
      <c r="AE52" s="31">
        <f>VLOOKUP(A52,'IncomeStatement 15-8-19'!$A$10:$CD$222,31,FALSE)</f>
        <v>0</v>
      </c>
      <c r="AF52" s="31">
        <f>VLOOKUP(A52,'IncomeStatement 15-8-19'!$A$10:$CD$222,32,FALSE)</f>
        <v>0</v>
      </c>
      <c r="AG52" s="31">
        <f>VLOOKUP(A52,'IncomeStatement 15-8-19'!$A$10:$CD$222,33,FALSE)</f>
        <v>0</v>
      </c>
      <c r="AH52" s="31">
        <f>VLOOKUP(A52,'IncomeStatement 15-8-19'!$A$10:$CD$222,34,FALSE)</f>
        <v>0</v>
      </c>
      <c r="AI52" s="31">
        <f>VLOOKUP(A52,'IncomeStatement 15-8-19'!$A$10:$CD$222,35,FALSE)</f>
        <v>0</v>
      </c>
      <c r="AJ52" s="31">
        <f>VLOOKUP(A52,'IncomeStatement 15-8-19'!$A$10:$CD$222,36,FALSE)</f>
        <v>0</v>
      </c>
      <c r="AK52" s="31">
        <f>VLOOKUP(A52,'IncomeStatement 15-8-19'!$A$10:$CD$222,37,FALSE)</f>
        <v>0</v>
      </c>
      <c r="AL52" s="31">
        <f>VLOOKUP(A52,'IncomeStatement 15-8-19'!$A$10:$CD$222,38,FALSE)</f>
        <v>0</v>
      </c>
      <c r="AM52" s="31">
        <f>VLOOKUP(A52,'IncomeStatement 15-8-19'!$A$10:$CD$222,39,FALSE)</f>
        <v>0</v>
      </c>
      <c r="AN52" s="31">
        <f>VLOOKUP(A52,'IncomeStatement 15-8-19'!$A$10:$CD$222,40,FALSE)</f>
        <v>0</v>
      </c>
      <c r="AO52" s="31">
        <f>VLOOKUP(A52,'IncomeStatement 15-8-19'!$A$10:$CD$222,41,FALSE)</f>
        <v>0</v>
      </c>
      <c r="AP52" s="31">
        <f>VLOOKUP(A52,'IncomeStatement 15-8-19'!$A$10:$CD$222,42,FALSE)</f>
        <v>0</v>
      </c>
      <c r="AQ52" s="31">
        <f>VLOOKUP(A52,'IncomeStatement 15-8-19'!$A$10:$CD$222,43,FALSE)</f>
        <v>0</v>
      </c>
      <c r="AR52" s="31">
        <f>VLOOKUP(A52,'IncomeStatement 15-8-19'!$A$10:$CD$222,44,FALSE)</f>
        <v>0</v>
      </c>
      <c r="AS52" s="31">
        <f>VLOOKUP(A52,'IncomeStatement 15-8-19'!$A$10:$CD$222,45,FALSE)</f>
        <v>0</v>
      </c>
      <c r="AT52" s="31">
        <f>VLOOKUP(A52,'IncomeStatement 15-8-19'!$A$10:$CD$222,46,FALSE)</f>
        <v>0</v>
      </c>
      <c r="AU52" s="31">
        <f>VLOOKUP(A52,'IncomeStatement 15-8-19'!$A$10:$CD$222,47,FALSE)</f>
        <v>0</v>
      </c>
      <c r="AV52" s="31">
        <f>VLOOKUP(A52,'IncomeStatement 15-8-19'!$A$10:$CD$222,48,FALSE)</f>
        <v>0</v>
      </c>
      <c r="AW52" s="31">
        <f>VLOOKUP(A52,'IncomeStatement 15-8-19'!$A$10:$CD$222,49,FALSE)</f>
        <v>0</v>
      </c>
      <c r="AX52" s="31">
        <f>VLOOKUP(A52,'IncomeStatement 15-8-19'!$A$10:$CD$222,50,FALSE)</f>
        <v>0</v>
      </c>
      <c r="AY52" s="31">
        <f>VLOOKUP(A52,'IncomeStatement 15-8-19'!$A$10:$CD$222,51,FALSE)</f>
        <v>0</v>
      </c>
      <c r="AZ52" s="31">
        <f>VLOOKUP(A52,'IncomeStatement 15-8-19'!$A$10:$CD$222,52,FALSE)</f>
        <v>0</v>
      </c>
      <c r="BA52" s="31">
        <f>VLOOKUP(A52,'IncomeStatement 15-8-19'!$A$10:$CD$222,53,FALSE)</f>
        <v>0</v>
      </c>
      <c r="BB52" s="31">
        <f>VLOOKUP(A52,'IncomeStatement 15-8-19'!$A$10:$CD$222,54,FALSE)</f>
        <v>0</v>
      </c>
      <c r="BC52" s="31">
        <f>VLOOKUP(A52,'IncomeStatement 15-8-19'!$A$10:$CD$222,55,FALSE)</f>
        <v>0</v>
      </c>
      <c r="BD52" s="31">
        <f>VLOOKUP(A52,'IncomeStatement 15-8-19'!$A$10:$CD$222,56,FALSE)</f>
        <v>0</v>
      </c>
      <c r="BE52" s="31">
        <f>VLOOKUP(A52,'IncomeStatement 15-8-19'!$A$10:$CD$222,57,FALSE)</f>
        <v>0</v>
      </c>
      <c r="BF52" s="31">
        <f>VLOOKUP(A52,'IncomeStatement 15-8-19'!$A$10:$CD$222,58,FALSE)</f>
        <v>0</v>
      </c>
      <c r="BG52" s="31"/>
      <c r="BH52" s="31">
        <f>VLOOKUP(A52,'IncomeStatement 15-8-19'!$A$10:$CD$222,60,FALSE)</f>
        <v>0</v>
      </c>
      <c r="BI52" s="31">
        <f>VLOOKUP(A52,'IncomeStatement 15-8-19'!$A$10:$CD$222,61,FALSE)</f>
        <v>0</v>
      </c>
      <c r="BJ52" s="31">
        <f>VLOOKUP(A52,'IncomeStatement 15-8-19'!$A$10:$CD$222,62,FALSE)</f>
        <v>0</v>
      </c>
      <c r="BK52" s="31">
        <f>VLOOKUP(A52,'IncomeStatement 15-8-19'!$A$10:$CD$222,63,FALSE)</f>
        <v>0</v>
      </c>
      <c r="BL52" s="31">
        <f>VLOOKUP(A52,'IncomeStatement 15-8-19'!$A$10:$CD$222,64,FALSE)</f>
        <v>0</v>
      </c>
      <c r="BM52" s="31">
        <f>VLOOKUP(A52,'IncomeStatement 15-8-19'!$A$10:$CD$222,65,FALSE)</f>
        <v>0</v>
      </c>
      <c r="BN52" s="31">
        <f>VLOOKUP(A52,'IncomeStatement 15-8-19'!$A$10:$CD$222,66,FALSE)</f>
        <v>0</v>
      </c>
      <c r="BO52" s="31">
        <f>VLOOKUP(A52,'IncomeStatement 15-8-19'!$A$10:$CD$222,67,FALSE)</f>
        <v>0</v>
      </c>
      <c r="BP52" s="31">
        <f>VLOOKUP(A52,'IncomeStatement 15-8-19'!$A$10:$CD$222,68,FALSE)</f>
        <v>0</v>
      </c>
      <c r="BQ52" s="3">
        <f>VLOOKUP(A52,'IncomeStatement 15-8-19'!$A$10:$CD$222,69,FALSE)</f>
        <v>0</v>
      </c>
      <c r="BR52" s="3">
        <f>VLOOKUP(A52,'IncomeStatement 15-8-19'!$A$10:$CD$222,70,FALSE)</f>
        <v>0</v>
      </c>
      <c r="BS52" s="3">
        <f>VLOOKUP(A52,'IncomeStatement 15-8-19'!$A$10:$CD$222,71,FALSE)</f>
        <v>0</v>
      </c>
      <c r="BT52" s="3">
        <f>VLOOKUP(A52,'IncomeStatement 15-8-19'!$A$10:$CD$222,72,FALSE)</f>
        <v>0</v>
      </c>
      <c r="BU52" s="3">
        <f>VLOOKUP(A52,'IncomeStatement 15-8-19'!$A$10:$CD$222,73,FALSE)</f>
        <v>0</v>
      </c>
      <c r="BV52" s="3">
        <f>VLOOKUP(A52,'IncomeStatement 15-8-19'!$A$10:$CD$222,74,FALSE)</f>
        <v>0</v>
      </c>
      <c r="BW52" s="3">
        <f>VLOOKUP(A52,'IncomeStatement 15-8-19'!$A$10:$CD$222,75,FALSE)</f>
        <v>0</v>
      </c>
      <c r="BX52" s="3">
        <f>VLOOKUP(A52,'IncomeStatement 15-8-19'!$A$10:$CD$222,76,FALSE)</f>
        <v>0</v>
      </c>
      <c r="BY52" s="3">
        <f>VLOOKUP(A52,'IncomeStatement 15-8-19'!$A$10:$CD$222,77,FALSE)</f>
        <v>0</v>
      </c>
      <c r="BZ52" s="3">
        <f>VLOOKUP(A52,'IncomeStatement 15-8-19'!$A$10:$CD$222,78,FALSE)</f>
        <v>0</v>
      </c>
      <c r="CA52" s="3">
        <f>VLOOKUP(A52,'IncomeStatement 15-8-19'!$A$10:$CD$222,79,FALSE)</f>
        <v>0</v>
      </c>
      <c r="CB52" s="3">
        <f>VLOOKUP(A52,'IncomeStatement 15-8-19'!$A$10:$CD$222,80,FALSE)</f>
        <v>0</v>
      </c>
      <c r="CC52" s="3">
        <f>VLOOKUP(A52,'IncomeStatement 15-8-19'!$A$10:$CD$222,81,FALSE)</f>
        <v>0</v>
      </c>
      <c r="CD52" s="3">
        <f t="shared" si="0"/>
        <v>0</v>
      </c>
      <c r="CF52" s="19">
        <f>CD52-('IncomeStatement 15-8-19'!CD52-'IncomeStatement 15-8-19'!CF52-'IncomeStatement 15-8-19'!CG52)</f>
        <v>0</v>
      </c>
      <c r="CH52" s="132">
        <f t="shared" si="1"/>
        <v>0</v>
      </c>
      <c r="CJ52" s="148">
        <f>HLOOKUP(A52,CJE!$I$5:$TV$2054,2050, FALSE)</f>
        <v>0</v>
      </c>
      <c r="CL52" s="148">
        <f t="shared" si="3"/>
        <v>0</v>
      </c>
      <c r="CP52" s="21" t="s">
        <v>1144</v>
      </c>
      <c r="CQ52" s="180">
        <f>CL211+CL213+CL214+CL216-1</f>
        <v>-1</v>
      </c>
      <c r="CR52" s="85"/>
      <c r="CS52" s="22"/>
    </row>
    <row r="53" spans="1:97" x14ac:dyDescent="0.2">
      <c r="A53" s="13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F53" s="19">
        <f>CD53-('IncomeStatement 15-8-19'!CD53-'IncomeStatement 15-8-19'!CF53-'IncomeStatement 15-8-19'!CG53)</f>
        <v>0</v>
      </c>
      <c r="CH53" s="132">
        <f t="shared" si="1"/>
        <v>0</v>
      </c>
      <c r="CJ53" s="148"/>
      <c r="CL53" s="148">
        <f t="shared" si="3"/>
        <v>0</v>
      </c>
      <c r="CP53" s="21"/>
      <c r="CQ53" s="85"/>
      <c r="CR53" s="85"/>
      <c r="CS53" s="22"/>
    </row>
    <row r="54" spans="1:97" x14ac:dyDescent="0.2">
      <c r="A54" s="13" t="str">
        <f>'IncomeStatement 15-8-19'!A54</f>
        <v>940-300 - RENT EXPENSE</v>
      </c>
      <c r="B54" s="31">
        <f>VLOOKUP(A54,'IncomeStatement 15-8-19'!$A$10:$CD$222,2,FALSE)</f>
        <v>0</v>
      </c>
      <c r="C54" s="31">
        <f>VLOOKUP(A54,'IncomeStatement 15-8-19'!$A$10:$CD$222,3,FALSE)</f>
        <v>0</v>
      </c>
      <c r="D54" s="31">
        <f>VLOOKUP(A54,'IncomeStatement 15-8-19'!$A$10:$CD$222,4,FALSE)</f>
        <v>0</v>
      </c>
      <c r="E54" s="31">
        <f>VLOOKUP(A54,'IncomeStatement 15-8-19'!$A$10:$CD$222,5,FALSE)</f>
        <v>0</v>
      </c>
      <c r="F54" s="31">
        <f>VLOOKUP(A54,'IncomeStatement 15-8-19'!$A$10:$CD$222,6,FALSE)</f>
        <v>0</v>
      </c>
      <c r="G54" s="31">
        <f>VLOOKUP(A54,'IncomeStatement 15-8-19'!$A$10:$CD$222,7,FALSE)</f>
        <v>0</v>
      </c>
      <c r="H54" s="31">
        <f>VLOOKUP(A54,'IncomeStatement 15-8-19'!$A$10:$CD$222,8,FALSE)</f>
        <v>0</v>
      </c>
      <c r="I54" s="31"/>
      <c r="J54" s="31">
        <f>VLOOKUP(A54,'IncomeStatement 15-8-19'!$A$10:$CD$222,10,FALSE)</f>
        <v>0</v>
      </c>
      <c r="K54" s="31">
        <f>VLOOKUP(A54,'IncomeStatement 15-8-19'!$A$10:$CD$222,11,FALSE)</f>
        <v>0</v>
      </c>
      <c r="L54" s="31">
        <f>VLOOKUP(A54,'IncomeStatement 15-8-19'!$A$10:$CD$222,12,FALSE)</f>
        <v>0</v>
      </c>
      <c r="M54" s="31">
        <f>VLOOKUP(A54,'IncomeStatement 15-8-19'!$A$10:$CD$222,13,FALSE)</f>
        <v>0</v>
      </c>
      <c r="N54" s="31">
        <f>VLOOKUP(A54,'IncomeStatement 15-8-19'!$A$10:$CD$222,14,FALSE)</f>
        <v>0</v>
      </c>
      <c r="O54" s="31">
        <f>VLOOKUP(A54,'IncomeStatement 15-8-19'!$A$10:$CD$222,15,FALSE)</f>
        <v>0</v>
      </c>
      <c r="P54" s="31">
        <f>VLOOKUP(A54,'IncomeStatement 15-8-19'!$A$10:$CD$222,16,FALSE)</f>
        <v>0</v>
      </c>
      <c r="Q54" s="31">
        <f>VLOOKUP(A54,'IncomeStatement 15-8-19'!$A$10:$CD$222,17,FALSE)</f>
        <v>0</v>
      </c>
      <c r="R54" s="31">
        <f>VLOOKUP(A54,'IncomeStatement 15-8-19'!$A$10:$CD$222,18,FALSE)</f>
        <v>0</v>
      </c>
      <c r="S54" s="31">
        <f>VLOOKUP(A54,'IncomeStatement 15-8-19'!$A$10:$CD$222,19,FALSE)</f>
        <v>0</v>
      </c>
      <c r="T54" s="31">
        <f>VLOOKUP(A54,'IncomeStatement 15-8-19'!$A$10:$CD$222,20,FALSE)</f>
        <v>0</v>
      </c>
      <c r="U54" s="31">
        <f>VLOOKUP(A54,'IncomeStatement 15-8-19'!$A$10:$CD$222,21,FALSE)</f>
        <v>0</v>
      </c>
      <c r="V54" s="31">
        <f>VLOOKUP(A54,'IncomeStatement 15-8-19'!$A$10:$CD$222,22,FALSE)</f>
        <v>0</v>
      </c>
      <c r="W54" s="31">
        <f>VLOOKUP(A54,'IncomeStatement 15-8-19'!$A$10:$CD$222,23,FALSE)</f>
        <v>0</v>
      </c>
      <c r="X54" s="31">
        <f>VLOOKUP(A54,'IncomeStatement 15-8-19'!$A$10:$CD$222,24,FALSE)</f>
        <v>0</v>
      </c>
      <c r="Y54" s="31">
        <f>VLOOKUP(A54,'IncomeStatement 15-8-19'!$A$10:$CD$222,25,FALSE)</f>
        <v>0</v>
      </c>
      <c r="Z54" s="31">
        <f>VLOOKUP(A54,'IncomeStatement 15-8-19'!$A$10:$CD$222,26,FALSE)</f>
        <v>0</v>
      </c>
      <c r="AA54" s="31">
        <f>VLOOKUP(A54,'IncomeStatement 15-8-19'!$A$10:$CD$222,27,FALSE)</f>
        <v>0</v>
      </c>
      <c r="AB54" s="31">
        <f>VLOOKUP(A54,'IncomeStatement 15-8-19'!$A$10:$CD$222,28,FALSE)</f>
        <v>0</v>
      </c>
      <c r="AC54" s="31">
        <f>VLOOKUP(A54,'IncomeStatement 15-8-19'!$A$10:$CD$222,29,FALSE)</f>
        <v>0</v>
      </c>
      <c r="AD54" s="31">
        <f>VLOOKUP(A54,'IncomeStatement 15-8-19'!$A$10:$CD$222,30,FALSE)</f>
        <v>0</v>
      </c>
      <c r="AE54" s="31">
        <f>VLOOKUP(A54,'IncomeStatement 15-8-19'!$A$10:$CD$222,31,FALSE)</f>
        <v>0</v>
      </c>
      <c r="AF54" s="31">
        <f>VLOOKUP(A54,'IncomeStatement 15-8-19'!$A$10:$CD$222,32,FALSE)</f>
        <v>0</v>
      </c>
      <c r="AG54" s="31">
        <f>VLOOKUP(A54,'IncomeStatement 15-8-19'!$A$10:$CD$222,33,FALSE)</f>
        <v>0</v>
      </c>
      <c r="AH54" s="31">
        <f>VLOOKUP(A54,'IncomeStatement 15-8-19'!$A$10:$CD$222,34,FALSE)</f>
        <v>0</v>
      </c>
      <c r="AI54" s="31">
        <f>VLOOKUP(A54,'IncomeStatement 15-8-19'!$A$10:$CD$222,35,FALSE)</f>
        <v>0</v>
      </c>
      <c r="AJ54" s="31">
        <f>VLOOKUP(A54,'IncomeStatement 15-8-19'!$A$10:$CD$222,36,FALSE)</f>
        <v>0</v>
      </c>
      <c r="AK54" s="31">
        <f>VLOOKUP(A54,'IncomeStatement 15-8-19'!$A$10:$CD$222,37,FALSE)</f>
        <v>0</v>
      </c>
      <c r="AL54" s="31">
        <f>VLOOKUP(A54,'IncomeStatement 15-8-19'!$A$10:$CD$222,38,FALSE)</f>
        <v>0</v>
      </c>
      <c r="AM54" s="31">
        <f>VLOOKUP(A54,'IncomeStatement 15-8-19'!$A$10:$CD$222,39,FALSE)</f>
        <v>0</v>
      </c>
      <c r="AN54" s="31">
        <f>VLOOKUP(A54,'IncomeStatement 15-8-19'!$A$10:$CD$222,40,FALSE)</f>
        <v>0</v>
      </c>
      <c r="AO54" s="31">
        <f>VLOOKUP(A54,'IncomeStatement 15-8-19'!$A$10:$CD$222,41,FALSE)</f>
        <v>0</v>
      </c>
      <c r="AP54" s="31">
        <f>VLOOKUP(A54,'IncomeStatement 15-8-19'!$A$10:$CD$222,42,FALSE)</f>
        <v>0</v>
      </c>
      <c r="AQ54" s="31">
        <f>VLOOKUP(A54,'IncomeStatement 15-8-19'!$A$10:$CD$222,43,FALSE)</f>
        <v>0</v>
      </c>
      <c r="AR54" s="31">
        <f>VLOOKUP(A54,'IncomeStatement 15-8-19'!$A$10:$CD$222,44,FALSE)</f>
        <v>0</v>
      </c>
      <c r="AS54" s="31">
        <f>VLOOKUP(A54,'IncomeStatement 15-8-19'!$A$10:$CD$222,45,FALSE)</f>
        <v>0</v>
      </c>
      <c r="AT54" s="31">
        <f>VLOOKUP(A54,'IncomeStatement 15-8-19'!$A$10:$CD$222,46,FALSE)</f>
        <v>0</v>
      </c>
      <c r="AU54" s="31">
        <f>VLOOKUP(A54,'IncomeStatement 15-8-19'!$A$10:$CD$222,47,FALSE)</f>
        <v>0</v>
      </c>
      <c r="AV54" s="31">
        <f>VLOOKUP(A54,'IncomeStatement 15-8-19'!$A$10:$CD$222,48,FALSE)</f>
        <v>0</v>
      </c>
      <c r="AW54" s="31">
        <f>VLOOKUP(A54,'IncomeStatement 15-8-19'!$A$10:$CD$222,49,FALSE)</f>
        <v>0</v>
      </c>
      <c r="AX54" s="31">
        <f>VLOOKUP(A54,'IncomeStatement 15-8-19'!$A$10:$CD$222,50,FALSE)</f>
        <v>0</v>
      </c>
      <c r="AY54" s="31">
        <f>VLOOKUP(A54,'IncomeStatement 15-8-19'!$A$10:$CD$222,51,FALSE)</f>
        <v>0</v>
      </c>
      <c r="AZ54" s="31">
        <f>VLOOKUP(A54,'IncomeStatement 15-8-19'!$A$10:$CD$222,52,FALSE)</f>
        <v>0</v>
      </c>
      <c r="BA54" s="31">
        <f>VLOOKUP(A54,'IncomeStatement 15-8-19'!$A$10:$CD$222,53,FALSE)</f>
        <v>0</v>
      </c>
      <c r="BB54" s="31">
        <f>VLOOKUP(A54,'IncomeStatement 15-8-19'!$A$10:$CD$222,54,FALSE)</f>
        <v>0</v>
      </c>
      <c r="BC54" s="31">
        <f>VLOOKUP(A54,'IncomeStatement 15-8-19'!$A$10:$CD$222,55,FALSE)</f>
        <v>0</v>
      </c>
      <c r="BD54" s="31">
        <f>VLOOKUP(A54,'IncomeStatement 15-8-19'!$A$10:$CD$222,56,FALSE)</f>
        <v>0</v>
      </c>
      <c r="BE54" s="31">
        <f>VLOOKUP(A54,'IncomeStatement 15-8-19'!$A$10:$CD$222,57,FALSE)</f>
        <v>0</v>
      </c>
      <c r="BF54" s="31">
        <f>VLOOKUP(A54,'IncomeStatement 15-8-19'!$A$10:$CD$222,58,FALSE)</f>
        <v>0</v>
      </c>
      <c r="BG54" s="31"/>
      <c r="BH54" s="31">
        <f>VLOOKUP(A54,'IncomeStatement 15-8-19'!$A$10:$CD$222,60,FALSE)</f>
        <v>0</v>
      </c>
      <c r="BI54" s="31">
        <f>VLOOKUP(A54,'IncomeStatement 15-8-19'!$A$10:$CD$222,61,FALSE)</f>
        <v>0</v>
      </c>
      <c r="BJ54" s="31">
        <f>VLOOKUP(A54,'IncomeStatement 15-8-19'!$A$10:$CD$222,62,FALSE)</f>
        <v>0</v>
      </c>
      <c r="BK54" s="31">
        <f>VLOOKUP(A54,'IncomeStatement 15-8-19'!$A$10:$CD$222,63,FALSE)</f>
        <v>0</v>
      </c>
      <c r="BL54" s="31">
        <f>VLOOKUP(A54,'IncomeStatement 15-8-19'!$A$10:$CD$222,64,FALSE)</f>
        <v>0</v>
      </c>
      <c r="BM54" s="31">
        <f>VLOOKUP(A54,'IncomeStatement 15-8-19'!$A$10:$CD$222,65,FALSE)</f>
        <v>0</v>
      </c>
      <c r="BN54" s="31">
        <f>VLOOKUP(A54,'IncomeStatement 15-8-19'!$A$10:$CD$222,66,FALSE)</f>
        <v>0</v>
      </c>
      <c r="BO54" s="31">
        <f>VLOOKUP(A54,'IncomeStatement 15-8-19'!$A$10:$CD$222,67,FALSE)</f>
        <v>0</v>
      </c>
      <c r="BP54" s="31">
        <f>VLOOKUP(A54,'IncomeStatement 15-8-19'!$A$10:$CD$222,68,FALSE)</f>
        <v>0</v>
      </c>
      <c r="BQ54" s="3">
        <f>VLOOKUP(A54,'IncomeStatement 15-8-19'!$A$10:$CD$222,69,FALSE)</f>
        <v>0</v>
      </c>
      <c r="BR54" s="3">
        <f>VLOOKUP(A54,'IncomeStatement 15-8-19'!$A$10:$CD$222,70,FALSE)</f>
        <v>0</v>
      </c>
      <c r="BS54" s="3">
        <f>VLOOKUP(A54,'IncomeStatement 15-8-19'!$A$10:$CD$222,71,FALSE)</f>
        <v>0</v>
      </c>
      <c r="BT54" s="3">
        <f>VLOOKUP(A54,'IncomeStatement 15-8-19'!$A$10:$CD$222,72,FALSE)</f>
        <v>0</v>
      </c>
      <c r="BU54" s="3">
        <f>VLOOKUP(A54,'IncomeStatement 15-8-19'!$A$10:$CD$222,73,FALSE)</f>
        <v>0</v>
      </c>
      <c r="BV54" s="3">
        <f>VLOOKUP(A54,'IncomeStatement 15-8-19'!$A$10:$CD$222,74,FALSE)</f>
        <v>0</v>
      </c>
      <c r="BW54" s="3">
        <f>VLOOKUP(A54,'IncomeStatement 15-8-19'!$A$10:$CD$222,75,FALSE)</f>
        <v>0</v>
      </c>
      <c r="BX54" s="3">
        <f>VLOOKUP(A54,'IncomeStatement 15-8-19'!$A$10:$CD$222,76,FALSE)</f>
        <v>0</v>
      </c>
      <c r="BY54" s="3">
        <f>VLOOKUP(A54,'IncomeStatement 15-8-19'!$A$10:$CD$222,77,FALSE)</f>
        <v>0</v>
      </c>
      <c r="BZ54" s="3">
        <f>VLOOKUP(A54,'IncomeStatement 15-8-19'!$A$10:$CD$222,78,FALSE)</f>
        <v>0</v>
      </c>
      <c r="CA54" s="3">
        <f>VLOOKUP(A54,'IncomeStatement 15-8-19'!$A$10:$CD$222,79,FALSE)</f>
        <v>0</v>
      </c>
      <c r="CB54" s="3">
        <f>VLOOKUP(A54,'IncomeStatement 15-8-19'!$A$10:$CD$222,80,FALSE)</f>
        <v>0</v>
      </c>
      <c r="CC54" s="3">
        <f>VLOOKUP(A54,'IncomeStatement 15-8-19'!$A$10:$CD$222,81,FALSE)</f>
        <v>0</v>
      </c>
      <c r="CD54" s="3">
        <f t="shared" si="0"/>
        <v>0</v>
      </c>
      <c r="CF54" s="19">
        <f>CD54-('IncomeStatement 15-8-19'!CD54-'IncomeStatement 15-8-19'!CF54-'IncomeStatement 15-8-19'!CG54)</f>
        <v>0</v>
      </c>
      <c r="CH54" s="132">
        <f t="shared" si="1"/>
        <v>0</v>
      </c>
      <c r="CJ54" s="148">
        <f>HLOOKUP(A54,CJE!$I$5:$TV$2054,2050, FALSE)</f>
        <v>0</v>
      </c>
      <c r="CL54" s="148">
        <f t="shared" si="3"/>
        <v>0</v>
      </c>
      <c r="CP54" s="174" t="s">
        <v>1088</v>
      </c>
      <c r="CQ54" s="181">
        <f>SUM(CQ50:CQ52)</f>
        <v>-3828432.0225197021</v>
      </c>
      <c r="CR54" s="85"/>
      <c r="CS54" s="22"/>
    </row>
    <row r="55" spans="1:97" x14ac:dyDescent="0.2">
      <c r="A55" s="13" t="str">
        <f>'IncomeStatement 15-8-19'!A55</f>
        <v>940-301 - Office Rent</v>
      </c>
      <c r="B55" s="31">
        <f>VLOOKUP(A55,'IncomeStatement 15-8-19'!$A$10:$CD$222,2,FALSE)</f>
        <v>0</v>
      </c>
      <c r="C55" s="31">
        <f>VLOOKUP(A55,'IncomeStatement 15-8-19'!$A$10:$CD$222,3,FALSE)</f>
        <v>0</v>
      </c>
      <c r="D55" s="31">
        <f>VLOOKUP(A55,'IncomeStatement 15-8-19'!$A$10:$CD$222,4,FALSE)</f>
        <v>0</v>
      </c>
      <c r="E55" s="31">
        <f>VLOOKUP(A55,'IncomeStatement 15-8-19'!$A$10:$CD$222,5,FALSE)</f>
        <v>0</v>
      </c>
      <c r="F55" s="31">
        <f>VLOOKUP(A55,'IncomeStatement 15-8-19'!$A$10:$CD$222,6,FALSE)</f>
        <v>0</v>
      </c>
      <c r="G55" s="31">
        <f>VLOOKUP(A55,'IncomeStatement 15-8-19'!$A$10:$CD$222,7,FALSE)</f>
        <v>0</v>
      </c>
      <c r="H55" s="31">
        <f>VLOOKUP(A55,'IncomeStatement 15-8-19'!$A$10:$CD$222,8,FALSE)</f>
        <v>0</v>
      </c>
      <c r="I55" s="31"/>
      <c r="J55" s="31">
        <f>VLOOKUP(A55,'IncomeStatement 15-8-19'!$A$10:$CD$222,10,FALSE)</f>
        <v>0</v>
      </c>
      <c r="K55" s="31">
        <f>VLOOKUP(A55,'IncomeStatement 15-8-19'!$A$10:$CD$222,11,FALSE)</f>
        <v>0</v>
      </c>
      <c r="L55" s="31">
        <f>VLOOKUP(A55,'IncomeStatement 15-8-19'!$A$10:$CD$222,12,FALSE)</f>
        <v>0</v>
      </c>
      <c r="M55" s="31">
        <f>VLOOKUP(A55,'IncomeStatement 15-8-19'!$A$10:$CD$222,13,FALSE)</f>
        <v>0</v>
      </c>
      <c r="N55" s="31">
        <f>VLOOKUP(A55,'IncomeStatement 15-8-19'!$A$10:$CD$222,14,FALSE)</f>
        <v>0</v>
      </c>
      <c r="O55" s="31">
        <f>VLOOKUP(A55,'IncomeStatement 15-8-19'!$A$10:$CD$222,15,FALSE)</f>
        <v>0</v>
      </c>
      <c r="P55" s="31">
        <f>VLOOKUP(A55,'IncomeStatement 15-8-19'!$A$10:$CD$222,16,FALSE)</f>
        <v>0</v>
      </c>
      <c r="Q55" s="31">
        <f>VLOOKUP(A55,'IncomeStatement 15-8-19'!$A$10:$CD$222,17,FALSE)</f>
        <v>0</v>
      </c>
      <c r="R55" s="31">
        <f>VLOOKUP(A55,'IncomeStatement 15-8-19'!$A$10:$CD$222,18,FALSE)</f>
        <v>0</v>
      </c>
      <c r="S55" s="31">
        <f>VLOOKUP(A55,'IncomeStatement 15-8-19'!$A$10:$CD$222,19,FALSE)</f>
        <v>0</v>
      </c>
      <c r="T55" s="31">
        <f>VLOOKUP(A55,'IncomeStatement 15-8-19'!$A$10:$CD$222,20,FALSE)</f>
        <v>0</v>
      </c>
      <c r="U55" s="31">
        <f>VLOOKUP(A55,'IncomeStatement 15-8-19'!$A$10:$CD$222,21,FALSE)</f>
        <v>0</v>
      </c>
      <c r="V55" s="31">
        <f>VLOOKUP(A55,'IncomeStatement 15-8-19'!$A$10:$CD$222,22,FALSE)</f>
        <v>0</v>
      </c>
      <c r="W55" s="31">
        <f>VLOOKUP(A55,'IncomeStatement 15-8-19'!$A$10:$CD$222,23,FALSE)</f>
        <v>0</v>
      </c>
      <c r="X55" s="31">
        <f>VLOOKUP(A55,'IncomeStatement 15-8-19'!$A$10:$CD$222,24,FALSE)</f>
        <v>0</v>
      </c>
      <c r="Y55" s="31">
        <f>VLOOKUP(A55,'IncomeStatement 15-8-19'!$A$10:$CD$222,25,FALSE)</f>
        <v>0</v>
      </c>
      <c r="Z55" s="31">
        <f>VLOOKUP(A55,'IncomeStatement 15-8-19'!$A$10:$CD$222,26,FALSE)</f>
        <v>0</v>
      </c>
      <c r="AA55" s="31">
        <f>VLOOKUP(A55,'IncomeStatement 15-8-19'!$A$10:$CD$222,27,FALSE)</f>
        <v>0</v>
      </c>
      <c r="AB55" s="31">
        <f>VLOOKUP(A55,'IncomeStatement 15-8-19'!$A$10:$CD$222,28,FALSE)</f>
        <v>0</v>
      </c>
      <c r="AC55" s="31">
        <f>VLOOKUP(A55,'IncomeStatement 15-8-19'!$A$10:$CD$222,29,FALSE)</f>
        <v>0</v>
      </c>
      <c r="AD55" s="31">
        <f>VLOOKUP(A55,'IncomeStatement 15-8-19'!$A$10:$CD$222,30,FALSE)</f>
        <v>0</v>
      </c>
      <c r="AE55" s="31">
        <f>VLOOKUP(A55,'IncomeStatement 15-8-19'!$A$10:$CD$222,31,FALSE)</f>
        <v>0</v>
      </c>
      <c r="AF55" s="31">
        <f>VLOOKUP(A55,'IncomeStatement 15-8-19'!$A$10:$CD$222,32,FALSE)</f>
        <v>0</v>
      </c>
      <c r="AG55" s="31">
        <f>VLOOKUP(A55,'IncomeStatement 15-8-19'!$A$10:$CD$222,33,FALSE)</f>
        <v>0</v>
      </c>
      <c r="AH55" s="31">
        <f>VLOOKUP(A55,'IncomeStatement 15-8-19'!$A$10:$CD$222,34,FALSE)</f>
        <v>0</v>
      </c>
      <c r="AI55" s="31">
        <f>VLOOKUP(A55,'IncomeStatement 15-8-19'!$A$10:$CD$222,35,FALSE)</f>
        <v>0</v>
      </c>
      <c r="AJ55" s="31">
        <f>VLOOKUP(A55,'IncomeStatement 15-8-19'!$A$10:$CD$222,36,FALSE)</f>
        <v>0</v>
      </c>
      <c r="AK55" s="31">
        <f>VLOOKUP(A55,'IncomeStatement 15-8-19'!$A$10:$CD$222,37,FALSE)</f>
        <v>0</v>
      </c>
      <c r="AL55" s="31">
        <f>VLOOKUP(A55,'IncomeStatement 15-8-19'!$A$10:$CD$222,38,FALSE)</f>
        <v>0</v>
      </c>
      <c r="AM55" s="31">
        <f>VLOOKUP(A55,'IncomeStatement 15-8-19'!$A$10:$CD$222,39,FALSE)</f>
        <v>0</v>
      </c>
      <c r="AN55" s="31">
        <f>VLOOKUP(A55,'IncomeStatement 15-8-19'!$A$10:$CD$222,40,FALSE)</f>
        <v>0</v>
      </c>
      <c r="AO55" s="31">
        <f>VLOOKUP(A55,'IncomeStatement 15-8-19'!$A$10:$CD$222,41,FALSE)</f>
        <v>0</v>
      </c>
      <c r="AP55" s="31">
        <f>VLOOKUP(A55,'IncomeStatement 15-8-19'!$A$10:$CD$222,42,FALSE)</f>
        <v>0</v>
      </c>
      <c r="AQ55" s="31">
        <f>VLOOKUP(A55,'IncomeStatement 15-8-19'!$A$10:$CD$222,43,FALSE)</f>
        <v>0</v>
      </c>
      <c r="AR55" s="31">
        <f>VLOOKUP(A55,'IncomeStatement 15-8-19'!$A$10:$CD$222,44,FALSE)</f>
        <v>0</v>
      </c>
      <c r="AS55" s="31">
        <f>VLOOKUP(A55,'IncomeStatement 15-8-19'!$A$10:$CD$222,45,FALSE)</f>
        <v>0</v>
      </c>
      <c r="AT55" s="31">
        <f>VLOOKUP(A55,'IncomeStatement 15-8-19'!$A$10:$CD$222,46,FALSE)</f>
        <v>0</v>
      </c>
      <c r="AU55" s="31">
        <f>VLOOKUP(A55,'IncomeStatement 15-8-19'!$A$10:$CD$222,47,FALSE)</f>
        <v>0</v>
      </c>
      <c r="AV55" s="31">
        <f>VLOOKUP(A55,'IncomeStatement 15-8-19'!$A$10:$CD$222,48,FALSE)</f>
        <v>0</v>
      </c>
      <c r="AW55" s="31">
        <f>VLOOKUP(A55,'IncomeStatement 15-8-19'!$A$10:$CD$222,49,FALSE)</f>
        <v>0</v>
      </c>
      <c r="AX55" s="31">
        <f>VLOOKUP(A55,'IncomeStatement 15-8-19'!$A$10:$CD$222,50,FALSE)</f>
        <v>0</v>
      </c>
      <c r="AY55" s="31">
        <f>VLOOKUP(A55,'IncomeStatement 15-8-19'!$A$10:$CD$222,51,FALSE)</f>
        <v>0</v>
      </c>
      <c r="AZ55" s="31">
        <f>VLOOKUP(A55,'IncomeStatement 15-8-19'!$A$10:$CD$222,52,FALSE)</f>
        <v>0</v>
      </c>
      <c r="BA55" s="31">
        <f>VLOOKUP(A55,'IncomeStatement 15-8-19'!$A$10:$CD$222,53,FALSE)</f>
        <v>0</v>
      </c>
      <c r="BB55" s="31">
        <f>VLOOKUP(A55,'IncomeStatement 15-8-19'!$A$10:$CD$222,54,FALSE)</f>
        <v>0</v>
      </c>
      <c r="BC55" s="31">
        <f>VLOOKUP(A55,'IncomeStatement 15-8-19'!$A$10:$CD$222,55,FALSE)</f>
        <v>0</v>
      </c>
      <c r="BD55" s="31">
        <f>VLOOKUP(A55,'IncomeStatement 15-8-19'!$A$10:$CD$222,56,FALSE)</f>
        <v>0</v>
      </c>
      <c r="BE55" s="31">
        <f>VLOOKUP(A55,'IncomeStatement 15-8-19'!$A$10:$CD$222,57,FALSE)</f>
        <v>0</v>
      </c>
      <c r="BF55" s="31">
        <f>VLOOKUP(A55,'IncomeStatement 15-8-19'!$A$10:$CD$222,58,FALSE)</f>
        <v>0</v>
      </c>
      <c r="BG55" s="31"/>
      <c r="BH55" s="31">
        <f>VLOOKUP(A55,'IncomeStatement 15-8-19'!$A$10:$CD$222,60,FALSE)</f>
        <v>0</v>
      </c>
      <c r="BI55" s="31">
        <f>VLOOKUP(A55,'IncomeStatement 15-8-19'!$A$10:$CD$222,61,FALSE)</f>
        <v>0</v>
      </c>
      <c r="BJ55" s="31">
        <f>VLOOKUP(A55,'IncomeStatement 15-8-19'!$A$10:$CD$222,62,FALSE)</f>
        <v>0</v>
      </c>
      <c r="BK55" s="31">
        <f>VLOOKUP(A55,'IncomeStatement 15-8-19'!$A$10:$CD$222,63,FALSE)</f>
        <v>0</v>
      </c>
      <c r="BL55" s="31">
        <f>VLOOKUP(A55,'IncomeStatement 15-8-19'!$A$10:$CD$222,64,FALSE)</f>
        <v>0</v>
      </c>
      <c r="BM55" s="31">
        <f>VLOOKUP(A55,'IncomeStatement 15-8-19'!$A$10:$CD$222,65,FALSE)</f>
        <v>0</v>
      </c>
      <c r="BN55" s="31">
        <f>VLOOKUP(A55,'IncomeStatement 15-8-19'!$A$10:$CD$222,66,FALSE)</f>
        <v>0</v>
      </c>
      <c r="BO55" s="31">
        <f>VLOOKUP(A55,'IncomeStatement 15-8-19'!$A$10:$CD$222,67,FALSE)</f>
        <v>0</v>
      </c>
      <c r="BP55" s="31">
        <f>VLOOKUP(A55,'IncomeStatement 15-8-19'!$A$10:$CD$222,68,FALSE)</f>
        <v>0</v>
      </c>
      <c r="BQ55" s="3">
        <f>VLOOKUP(A55,'IncomeStatement 15-8-19'!$A$10:$CD$222,69,FALSE)</f>
        <v>0</v>
      </c>
      <c r="BR55" s="3">
        <f>VLOOKUP(A55,'IncomeStatement 15-8-19'!$A$10:$CD$222,70,FALSE)</f>
        <v>0</v>
      </c>
      <c r="BS55" s="3">
        <f>VLOOKUP(A55,'IncomeStatement 15-8-19'!$A$10:$CD$222,71,FALSE)</f>
        <v>0</v>
      </c>
      <c r="BT55" s="3">
        <f>VLOOKUP(A55,'IncomeStatement 15-8-19'!$A$10:$CD$222,72,FALSE)</f>
        <v>0</v>
      </c>
      <c r="BU55" s="3">
        <f>VLOOKUP(A55,'IncomeStatement 15-8-19'!$A$10:$CD$222,73,FALSE)</f>
        <v>0</v>
      </c>
      <c r="BV55" s="3">
        <f>VLOOKUP(A55,'IncomeStatement 15-8-19'!$A$10:$CD$222,74,FALSE)</f>
        <v>0</v>
      </c>
      <c r="BW55" s="3">
        <f>VLOOKUP(A55,'IncomeStatement 15-8-19'!$A$10:$CD$222,75,FALSE)</f>
        <v>0</v>
      </c>
      <c r="BX55" s="3">
        <f>VLOOKUP(A55,'IncomeStatement 15-8-19'!$A$10:$CD$222,76,FALSE)</f>
        <v>0</v>
      </c>
      <c r="BY55" s="3">
        <f>VLOOKUP(A55,'IncomeStatement 15-8-19'!$A$10:$CD$222,77,FALSE)</f>
        <v>0</v>
      </c>
      <c r="BZ55" s="3">
        <f>VLOOKUP(A55,'IncomeStatement 15-8-19'!$A$10:$CD$222,78,FALSE)</f>
        <v>0</v>
      </c>
      <c r="CA55" s="3">
        <f>VLOOKUP(A55,'IncomeStatement 15-8-19'!$A$10:$CD$222,79,FALSE)</f>
        <v>0</v>
      </c>
      <c r="CB55" s="3">
        <f>VLOOKUP(A55,'IncomeStatement 15-8-19'!$A$10:$CD$222,80,FALSE)</f>
        <v>0</v>
      </c>
      <c r="CC55" s="3">
        <f>VLOOKUP(A55,'IncomeStatement 15-8-19'!$A$10:$CD$222,81,FALSE)</f>
        <v>0</v>
      </c>
      <c r="CD55" s="3">
        <f t="shared" si="0"/>
        <v>0</v>
      </c>
      <c r="CF55" s="19">
        <f>CD55-('IncomeStatement 15-8-19'!CD55-'IncomeStatement 15-8-19'!CF55-'IncomeStatement 15-8-19'!CG55)</f>
        <v>0</v>
      </c>
      <c r="CH55" s="132">
        <f t="shared" si="1"/>
        <v>0</v>
      </c>
      <c r="CJ55" s="148">
        <f>HLOOKUP(A55,CJE!$I$5:$TV$2054,2050, FALSE)</f>
        <v>0</v>
      </c>
      <c r="CL55" s="148">
        <f t="shared" si="3"/>
        <v>0</v>
      </c>
      <c r="CP55" s="21"/>
      <c r="CQ55" s="85"/>
      <c r="CR55" s="85"/>
      <c r="CS55" s="22"/>
    </row>
    <row r="56" spans="1:97" x14ac:dyDescent="0.2">
      <c r="A56" s="13" t="str">
        <f>'IncomeStatement 15-8-19'!A56</f>
        <v>940-302 - Equipment Rental</v>
      </c>
      <c r="B56" s="31">
        <f>VLOOKUP(A56,'IncomeStatement 15-8-19'!$A$10:$CD$222,2,FALSE)</f>
        <v>0</v>
      </c>
      <c r="C56" s="31">
        <f>VLOOKUP(A56,'IncomeStatement 15-8-19'!$A$10:$CD$222,3,FALSE)</f>
        <v>0</v>
      </c>
      <c r="D56" s="31">
        <f>VLOOKUP(A56,'IncomeStatement 15-8-19'!$A$10:$CD$222,4,FALSE)</f>
        <v>0</v>
      </c>
      <c r="E56" s="31">
        <f>VLOOKUP(A56,'IncomeStatement 15-8-19'!$A$10:$CD$222,5,FALSE)</f>
        <v>0</v>
      </c>
      <c r="F56" s="31">
        <f>VLOOKUP(A56,'IncomeStatement 15-8-19'!$A$10:$CD$222,6,FALSE)</f>
        <v>0</v>
      </c>
      <c r="G56" s="31">
        <f>VLOOKUP(A56,'IncomeStatement 15-8-19'!$A$10:$CD$222,7,FALSE)</f>
        <v>0</v>
      </c>
      <c r="H56" s="31">
        <f>VLOOKUP(A56,'IncomeStatement 15-8-19'!$A$10:$CD$222,8,FALSE)</f>
        <v>0</v>
      </c>
      <c r="I56" s="31"/>
      <c r="J56" s="31">
        <f>VLOOKUP(A56,'IncomeStatement 15-8-19'!$A$10:$CD$222,10,FALSE)</f>
        <v>0</v>
      </c>
      <c r="K56" s="31">
        <f>VLOOKUP(A56,'IncomeStatement 15-8-19'!$A$10:$CD$222,11,FALSE)</f>
        <v>0</v>
      </c>
      <c r="L56" s="31">
        <f>VLOOKUP(A56,'IncomeStatement 15-8-19'!$A$10:$CD$222,12,FALSE)</f>
        <v>0</v>
      </c>
      <c r="M56" s="31">
        <f>VLOOKUP(A56,'IncomeStatement 15-8-19'!$A$10:$CD$222,13,FALSE)</f>
        <v>0</v>
      </c>
      <c r="N56" s="31">
        <f>VLOOKUP(A56,'IncomeStatement 15-8-19'!$A$10:$CD$222,14,FALSE)</f>
        <v>0</v>
      </c>
      <c r="O56" s="31">
        <f>VLOOKUP(A56,'IncomeStatement 15-8-19'!$A$10:$CD$222,15,FALSE)</f>
        <v>0</v>
      </c>
      <c r="P56" s="31">
        <f>VLOOKUP(A56,'IncomeStatement 15-8-19'!$A$10:$CD$222,16,FALSE)</f>
        <v>0</v>
      </c>
      <c r="Q56" s="31">
        <f>VLOOKUP(A56,'IncomeStatement 15-8-19'!$A$10:$CD$222,17,FALSE)</f>
        <v>0</v>
      </c>
      <c r="R56" s="31">
        <f>VLOOKUP(A56,'IncomeStatement 15-8-19'!$A$10:$CD$222,18,FALSE)</f>
        <v>0</v>
      </c>
      <c r="S56" s="31">
        <f>VLOOKUP(A56,'IncomeStatement 15-8-19'!$A$10:$CD$222,19,FALSE)</f>
        <v>0</v>
      </c>
      <c r="T56" s="31">
        <f>VLOOKUP(A56,'IncomeStatement 15-8-19'!$A$10:$CD$222,20,FALSE)</f>
        <v>0</v>
      </c>
      <c r="U56" s="31">
        <f>VLOOKUP(A56,'IncomeStatement 15-8-19'!$A$10:$CD$222,21,FALSE)</f>
        <v>0</v>
      </c>
      <c r="V56" s="31">
        <f>VLOOKUP(A56,'IncomeStatement 15-8-19'!$A$10:$CD$222,22,FALSE)</f>
        <v>0</v>
      </c>
      <c r="W56" s="31">
        <f>VLOOKUP(A56,'IncomeStatement 15-8-19'!$A$10:$CD$222,23,FALSE)</f>
        <v>0</v>
      </c>
      <c r="X56" s="31">
        <f>VLOOKUP(A56,'IncomeStatement 15-8-19'!$A$10:$CD$222,24,FALSE)</f>
        <v>0</v>
      </c>
      <c r="Y56" s="31">
        <f>VLOOKUP(A56,'IncomeStatement 15-8-19'!$A$10:$CD$222,25,FALSE)</f>
        <v>0</v>
      </c>
      <c r="Z56" s="31">
        <f>VLOOKUP(A56,'IncomeStatement 15-8-19'!$A$10:$CD$222,26,FALSE)</f>
        <v>0</v>
      </c>
      <c r="AA56" s="31">
        <f>VLOOKUP(A56,'IncomeStatement 15-8-19'!$A$10:$CD$222,27,FALSE)</f>
        <v>0</v>
      </c>
      <c r="AB56" s="31">
        <f>VLOOKUP(A56,'IncomeStatement 15-8-19'!$A$10:$CD$222,28,FALSE)</f>
        <v>0</v>
      </c>
      <c r="AC56" s="31">
        <f>VLOOKUP(A56,'IncomeStatement 15-8-19'!$A$10:$CD$222,29,FALSE)</f>
        <v>0</v>
      </c>
      <c r="AD56" s="31">
        <f>VLOOKUP(A56,'IncomeStatement 15-8-19'!$A$10:$CD$222,30,FALSE)</f>
        <v>0</v>
      </c>
      <c r="AE56" s="31">
        <f>VLOOKUP(A56,'IncomeStatement 15-8-19'!$A$10:$CD$222,31,FALSE)</f>
        <v>0</v>
      </c>
      <c r="AF56" s="31">
        <f>VLOOKUP(A56,'IncomeStatement 15-8-19'!$A$10:$CD$222,32,FALSE)</f>
        <v>0</v>
      </c>
      <c r="AG56" s="31">
        <f>VLOOKUP(A56,'IncomeStatement 15-8-19'!$A$10:$CD$222,33,FALSE)</f>
        <v>0</v>
      </c>
      <c r="AH56" s="31">
        <f>VLOOKUP(A56,'IncomeStatement 15-8-19'!$A$10:$CD$222,34,FALSE)</f>
        <v>0</v>
      </c>
      <c r="AI56" s="31">
        <f>VLOOKUP(A56,'IncomeStatement 15-8-19'!$A$10:$CD$222,35,FALSE)</f>
        <v>0</v>
      </c>
      <c r="AJ56" s="31">
        <f>VLOOKUP(A56,'IncomeStatement 15-8-19'!$A$10:$CD$222,36,FALSE)</f>
        <v>0</v>
      </c>
      <c r="AK56" s="31">
        <f>VLOOKUP(A56,'IncomeStatement 15-8-19'!$A$10:$CD$222,37,FALSE)</f>
        <v>0</v>
      </c>
      <c r="AL56" s="31">
        <f>VLOOKUP(A56,'IncomeStatement 15-8-19'!$A$10:$CD$222,38,FALSE)</f>
        <v>0</v>
      </c>
      <c r="AM56" s="31">
        <f>VLOOKUP(A56,'IncomeStatement 15-8-19'!$A$10:$CD$222,39,FALSE)</f>
        <v>0</v>
      </c>
      <c r="AN56" s="31">
        <f>VLOOKUP(A56,'IncomeStatement 15-8-19'!$A$10:$CD$222,40,FALSE)</f>
        <v>0</v>
      </c>
      <c r="AO56" s="31">
        <f>VLOOKUP(A56,'IncomeStatement 15-8-19'!$A$10:$CD$222,41,FALSE)</f>
        <v>0</v>
      </c>
      <c r="AP56" s="31">
        <f>VLOOKUP(A56,'IncomeStatement 15-8-19'!$A$10:$CD$222,42,FALSE)</f>
        <v>0</v>
      </c>
      <c r="AQ56" s="31">
        <f>VLOOKUP(A56,'IncomeStatement 15-8-19'!$A$10:$CD$222,43,FALSE)</f>
        <v>0</v>
      </c>
      <c r="AR56" s="31">
        <f>VLOOKUP(A56,'IncomeStatement 15-8-19'!$A$10:$CD$222,44,FALSE)</f>
        <v>0</v>
      </c>
      <c r="AS56" s="31">
        <f>VLOOKUP(A56,'IncomeStatement 15-8-19'!$A$10:$CD$222,45,FALSE)</f>
        <v>0</v>
      </c>
      <c r="AT56" s="31">
        <f>VLOOKUP(A56,'IncomeStatement 15-8-19'!$A$10:$CD$222,46,FALSE)</f>
        <v>0</v>
      </c>
      <c r="AU56" s="31">
        <f>VLOOKUP(A56,'IncomeStatement 15-8-19'!$A$10:$CD$222,47,FALSE)</f>
        <v>0</v>
      </c>
      <c r="AV56" s="31">
        <f>VLOOKUP(A56,'IncomeStatement 15-8-19'!$A$10:$CD$222,48,FALSE)</f>
        <v>0</v>
      </c>
      <c r="AW56" s="31">
        <f>VLOOKUP(A56,'IncomeStatement 15-8-19'!$A$10:$CD$222,49,FALSE)</f>
        <v>0</v>
      </c>
      <c r="AX56" s="31">
        <f>VLOOKUP(A56,'IncomeStatement 15-8-19'!$A$10:$CD$222,50,FALSE)</f>
        <v>0</v>
      </c>
      <c r="AY56" s="31">
        <f>VLOOKUP(A56,'IncomeStatement 15-8-19'!$A$10:$CD$222,51,FALSE)</f>
        <v>0</v>
      </c>
      <c r="AZ56" s="31">
        <f>VLOOKUP(A56,'IncomeStatement 15-8-19'!$A$10:$CD$222,52,FALSE)</f>
        <v>0</v>
      </c>
      <c r="BA56" s="31">
        <f>VLOOKUP(A56,'IncomeStatement 15-8-19'!$A$10:$CD$222,53,FALSE)</f>
        <v>0</v>
      </c>
      <c r="BB56" s="31">
        <f>VLOOKUP(A56,'IncomeStatement 15-8-19'!$A$10:$CD$222,54,FALSE)</f>
        <v>0</v>
      </c>
      <c r="BC56" s="31">
        <f>VLOOKUP(A56,'IncomeStatement 15-8-19'!$A$10:$CD$222,55,FALSE)</f>
        <v>0</v>
      </c>
      <c r="BD56" s="31">
        <f>VLOOKUP(A56,'IncomeStatement 15-8-19'!$A$10:$CD$222,56,FALSE)</f>
        <v>0</v>
      </c>
      <c r="BE56" s="31">
        <f>VLOOKUP(A56,'IncomeStatement 15-8-19'!$A$10:$CD$222,57,FALSE)</f>
        <v>0</v>
      </c>
      <c r="BF56" s="31">
        <f>VLOOKUP(A56,'IncomeStatement 15-8-19'!$A$10:$CD$222,58,FALSE)</f>
        <v>0</v>
      </c>
      <c r="BG56" s="31"/>
      <c r="BH56" s="31">
        <f>VLOOKUP(A56,'IncomeStatement 15-8-19'!$A$10:$CD$222,60,FALSE)</f>
        <v>0</v>
      </c>
      <c r="BI56" s="31">
        <f>VLOOKUP(A56,'IncomeStatement 15-8-19'!$A$10:$CD$222,61,FALSE)</f>
        <v>0</v>
      </c>
      <c r="BJ56" s="31">
        <f>VLOOKUP(A56,'IncomeStatement 15-8-19'!$A$10:$CD$222,62,FALSE)</f>
        <v>0</v>
      </c>
      <c r="BK56" s="31">
        <f>VLOOKUP(A56,'IncomeStatement 15-8-19'!$A$10:$CD$222,63,FALSE)</f>
        <v>0</v>
      </c>
      <c r="BL56" s="31">
        <f>VLOOKUP(A56,'IncomeStatement 15-8-19'!$A$10:$CD$222,64,FALSE)</f>
        <v>0</v>
      </c>
      <c r="BM56" s="31">
        <f>VLOOKUP(A56,'IncomeStatement 15-8-19'!$A$10:$CD$222,65,FALSE)</f>
        <v>0</v>
      </c>
      <c r="BN56" s="31">
        <f>VLOOKUP(A56,'IncomeStatement 15-8-19'!$A$10:$CD$222,66,FALSE)</f>
        <v>0</v>
      </c>
      <c r="BO56" s="31">
        <f>VLOOKUP(A56,'IncomeStatement 15-8-19'!$A$10:$CD$222,67,FALSE)</f>
        <v>0</v>
      </c>
      <c r="BP56" s="31">
        <f>VLOOKUP(A56,'IncomeStatement 15-8-19'!$A$10:$CD$222,68,FALSE)</f>
        <v>0</v>
      </c>
      <c r="BQ56" s="3">
        <f>VLOOKUP(A56,'IncomeStatement 15-8-19'!$A$10:$CD$222,69,FALSE)</f>
        <v>0</v>
      </c>
      <c r="BR56" s="3">
        <f>VLOOKUP(A56,'IncomeStatement 15-8-19'!$A$10:$CD$222,70,FALSE)</f>
        <v>0</v>
      </c>
      <c r="BS56" s="3">
        <f>VLOOKUP(A56,'IncomeStatement 15-8-19'!$A$10:$CD$222,71,FALSE)</f>
        <v>0</v>
      </c>
      <c r="BT56" s="3">
        <f>VLOOKUP(A56,'IncomeStatement 15-8-19'!$A$10:$CD$222,72,FALSE)</f>
        <v>0</v>
      </c>
      <c r="BU56" s="3">
        <f>VLOOKUP(A56,'IncomeStatement 15-8-19'!$A$10:$CD$222,73,FALSE)</f>
        <v>0</v>
      </c>
      <c r="BV56" s="3">
        <f>VLOOKUP(A56,'IncomeStatement 15-8-19'!$A$10:$CD$222,74,FALSE)</f>
        <v>0</v>
      </c>
      <c r="BW56" s="3">
        <f>VLOOKUP(A56,'IncomeStatement 15-8-19'!$A$10:$CD$222,75,FALSE)</f>
        <v>0</v>
      </c>
      <c r="BX56" s="3">
        <f>VLOOKUP(A56,'IncomeStatement 15-8-19'!$A$10:$CD$222,76,FALSE)</f>
        <v>0</v>
      </c>
      <c r="BY56" s="3">
        <f>VLOOKUP(A56,'IncomeStatement 15-8-19'!$A$10:$CD$222,77,FALSE)</f>
        <v>0</v>
      </c>
      <c r="BZ56" s="3">
        <f>VLOOKUP(A56,'IncomeStatement 15-8-19'!$A$10:$CD$222,78,FALSE)</f>
        <v>0</v>
      </c>
      <c r="CA56" s="3">
        <f>VLOOKUP(A56,'IncomeStatement 15-8-19'!$A$10:$CD$222,79,FALSE)</f>
        <v>0</v>
      </c>
      <c r="CB56" s="3">
        <f>VLOOKUP(A56,'IncomeStatement 15-8-19'!$A$10:$CD$222,80,FALSE)</f>
        <v>0</v>
      </c>
      <c r="CC56" s="3">
        <f>VLOOKUP(A56,'IncomeStatement 15-8-19'!$A$10:$CD$222,81,FALSE)</f>
        <v>0</v>
      </c>
      <c r="CD56" s="3">
        <f t="shared" si="0"/>
        <v>0</v>
      </c>
      <c r="CF56" s="19">
        <f>CD56-('IncomeStatement 15-8-19'!CD56-'IncomeStatement 15-8-19'!CF56-'IncomeStatement 15-8-19'!CG56)</f>
        <v>0</v>
      </c>
      <c r="CH56" s="132">
        <f t="shared" si="1"/>
        <v>0</v>
      </c>
      <c r="CJ56" s="148">
        <f>HLOOKUP(A56,CJE!$I$5:$TV$2054,2050, FALSE)</f>
        <v>0</v>
      </c>
      <c r="CL56" s="148">
        <f t="shared" si="3"/>
        <v>0</v>
      </c>
      <c r="CP56" s="21" t="s">
        <v>1145</v>
      </c>
      <c r="CQ56" s="176">
        <f>CL218+1</f>
        <v>5522.3341861395693</v>
      </c>
      <c r="CR56" s="85"/>
      <c r="CS56" s="22"/>
    </row>
    <row r="57" spans="1:97" x14ac:dyDescent="0.2">
      <c r="A57" s="13" t="str">
        <f>'IncomeStatement 15-8-19'!A57</f>
        <v>940-303 - Warehouse Rent</v>
      </c>
      <c r="B57" s="31">
        <f>VLOOKUP(A57,'IncomeStatement 15-8-19'!$A$10:$CD$222,2,FALSE)</f>
        <v>0</v>
      </c>
      <c r="C57" s="31">
        <f>VLOOKUP(A57,'IncomeStatement 15-8-19'!$A$10:$CD$222,3,FALSE)</f>
        <v>0</v>
      </c>
      <c r="D57" s="31">
        <f>VLOOKUP(A57,'IncomeStatement 15-8-19'!$A$10:$CD$222,4,FALSE)</f>
        <v>0</v>
      </c>
      <c r="E57" s="31">
        <f>VLOOKUP(A57,'IncomeStatement 15-8-19'!$A$10:$CD$222,5,FALSE)</f>
        <v>0</v>
      </c>
      <c r="F57" s="31">
        <f>VLOOKUP(A57,'IncomeStatement 15-8-19'!$A$10:$CD$222,6,FALSE)</f>
        <v>0</v>
      </c>
      <c r="G57" s="31">
        <f>VLOOKUP(A57,'IncomeStatement 15-8-19'!$A$10:$CD$222,7,FALSE)</f>
        <v>0</v>
      </c>
      <c r="H57" s="31">
        <f>VLOOKUP(A57,'IncomeStatement 15-8-19'!$A$10:$CD$222,8,FALSE)</f>
        <v>0</v>
      </c>
      <c r="I57" s="31"/>
      <c r="J57" s="31">
        <f>VLOOKUP(A57,'IncomeStatement 15-8-19'!$A$10:$CD$222,10,FALSE)</f>
        <v>0</v>
      </c>
      <c r="K57" s="31">
        <f>VLOOKUP(A57,'IncomeStatement 15-8-19'!$A$10:$CD$222,11,FALSE)</f>
        <v>0</v>
      </c>
      <c r="L57" s="31">
        <f>VLOOKUP(A57,'IncomeStatement 15-8-19'!$A$10:$CD$222,12,FALSE)</f>
        <v>0</v>
      </c>
      <c r="M57" s="31">
        <f>VLOOKUP(A57,'IncomeStatement 15-8-19'!$A$10:$CD$222,13,FALSE)</f>
        <v>0</v>
      </c>
      <c r="N57" s="31">
        <f>VLOOKUP(A57,'IncomeStatement 15-8-19'!$A$10:$CD$222,14,FALSE)</f>
        <v>0</v>
      </c>
      <c r="O57" s="31">
        <f>VLOOKUP(A57,'IncomeStatement 15-8-19'!$A$10:$CD$222,15,FALSE)</f>
        <v>0</v>
      </c>
      <c r="P57" s="31">
        <f>VLOOKUP(A57,'IncomeStatement 15-8-19'!$A$10:$CD$222,16,FALSE)</f>
        <v>0</v>
      </c>
      <c r="Q57" s="31">
        <f>VLOOKUP(A57,'IncomeStatement 15-8-19'!$A$10:$CD$222,17,FALSE)</f>
        <v>0</v>
      </c>
      <c r="R57" s="31">
        <f>VLOOKUP(A57,'IncomeStatement 15-8-19'!$A$10:$CD$222,18,FALSE)</f>
        <v>0</v>
      </c>
      <c r="S57" s="31">
        <f>VLOOKUP(A57,'IncomeStatement 15-8-19'!$A$10:$CD$222,19,FALSE)</f>
        <v>0</v>
      </c>
      <c r="T57" s="31">
        <f>VLOOKUP(A57,'IncomeStatement 15-8-19'!$A$10:$CD$222,20,FALSE)</f>
        <v>0</v>
      </c>
      <c r="U57" s="31">
        <f>VLOOKUP(A57,'IncomeStatement 15-8-19'!$A$10:$CD$222,21,FALSE)</f>
        <v>0</v>
      </c>
      <c r="V57" s="31">
        <f>VLOOKUP(A57,'IncomeStatement 15-8-19'!$A$10:$CD$222,22,FALSE)</f>
        <v>0</v>
      </c>
      <c r="W57" s="31">
        <f>VLOOKUP(A57,'IncomeStatement 15-8-19'!$A$10:$CD$222,23,FALSE)</f>
        <v>0</v>
      </c>
      <c r="X57" s="31">
        <f>VLOOKUP(A57,'IncomeStatement 15-8-19'!$A$10:$CD$222,24,FALSE)</f>
        <v>0</v>
      </c>
      <c r="Y57" s="31">
        <f>VLOOKUP(A57,'IncomeStatement 15-8-19'!$A$10:$CD$222,25,FALSE)</f>
        <v>0</v>
      </c>
      <c r="Z57" s="31">
        <f>VLOOKUP(A57,'IncomeStatement 15-8-19'!$A$10:$CD$222,26,FALSE)</f>
        <v>0</v>
      </c>
      <c r="AA57" s="31">
        <f>VLOOKUP(A57,'IncomeStatement 15-8-19'!$A$10:$CD$222,27,FALSE)</f>
        <v>0</v>
      </c>
      <c r="AB57" s="31">
        <f>VLOOKUP(A57,'IncomeStatement 15-8-19'!$A$10:$CD$222,28,FALSE)</f>
        <v>0</v>
      </c>
      <c r="AC57" s="31">
        <f>VLOOKUP(A57,'IncomeStatement 15-8-19'!$A$10:$CD$222,29,FALSE)</f>
        <v>0</v>
      </c>
      <c r="AD57" s="31">
        <f>VLOOKUP(A57,'IncomeStatement 15-8-19'!$A$10:$CD$222,30,FALSE)</f>
        <v>0</v>
      </c>
      <c r="AE57" s="31">
        <f>VLOOKUP(A57,'IncomeStatement 15-8-19'!$A$10:$CD$222,31,FALSE)</f>
        <v>0</v>
      </c>
      <c r="AF57" s="31">
        <f>VLOOKUP(A57,'IncomeStatement 15-8-19'!$A$10:$CD$222,32,FALSE)</f>
        <v>0</v>
      </c>
      <c r="AG57" s="31">
        <f>VLOOKUP(A57,'IncomeStatement 15-8-19'!$A$10:$CD$222,33,FALSE)</f>
        <v>0</v>
      </c>
      <c r="AH57" s="31">
        <f>VLOOKUP(A57,'IncomeStatement 15-8-19'!$A$10:$CD$222,34,FALSE)</f>
        <v>0</v>
      </c>
      <c r="AI57" s="31">
        <f>VLOOKUP(A57,'IncomeStatement 15-8-19'!$A$10:$CD$222,35,FALSE)</f>
        <v>0</v>
      </c>
      <c r="AJ57" s="31">
        <f>VLOOKUP(A57,'IncomeStatement 15-8-19'!$A$10:$CD$222,36,FALSE)</f>
        <v>0</v>
      </c>
      <c r="AK57" s="31">
        <f>VLOOKUP(A57,'IncomeStatement 15-8-19'!$A$10:$CD$222,37,FALSE)</f>
        <v>0</v>
      </c>
      <c r="AL57" s="31">
        <f>VLOOKUP(A57,'IncomeStatement 15-8-19'!$A$10:$CD$222,38,FALSE)</f>
        <v>0</v>
      </c>
      <c r="AM57" s="31">
        <f>VLOOKUP(A57,'IncomeStatement 15-8-19'!$A$10:$CD$222,39,FALSE)</f>
        <v>0</v>
      </c>
      <c r="AN57" s="31">
        <f>VLOOKUP(A57,'IncomeStatement 15-8-19'!$A$10:$CD$222,40,FALSE)</f>
        <v>0</v>
      </c>
      <c r="AO57" s="31">
        <f>VLOOKUP(A57,'IncomeStatement 15-8-19'!$A$10:$CD$222,41,FALSE)</f>
        <v>0</v>
      </c>
      <c r="AP57" s="31">
        <f>VLOOKUP(A57,'IncomeStatement 15-8-19'!$A$10:$CD$222,42,FALSE)</f>
        <v>0</v>
      </c>
      <c r="AQ57" s="31">
        <f>VLOOKUP(A57,'IncomeStatement 15-8-19'!$A$10:$CD$222,43,FALSE)</f>
        <v>0</v>
      </c>
      <c r="AR57" s="31">
        <f>VLOOKUP(A57,'IncomeStatement 15-8-19'!$A$10:$CD$222,44,FALSE)</f>
        <v>0</v>
      </c>
      <c r="AS57" s="31">
        <f>VLOOKUP(A57,'IncomeStatement 15-8-19'!$A$10:$CD$222,45,FALSE)</f>
        <v>0</v>
      </c>
      <c r="AT57" s="31">
        <f>VLOOKUP(A57,'IncomeStatement 15-8-19'!$A$10:$CD$222,46,FALSE)</f>
        <v>0</v>
      </c>
      <c r="AU57" s="31">
        <f>VLOOKUP(A57,'IncomeStatement 15-8-19'!$A$10:$CD$222,47,FALSE)</f>
        <v>0</v>
      </c>
      <c r="AV57" s="31">
        <f>VLOOKUP(A57,'IncomeStatement 15-8-19'!$A$10:$CD$222,48,FALSE)</f>
        <v>0</v>
      </c>
      <c r="AW57" s="31">
        <f>VLOOKUP(A57,'IncomeStatement 15-8-19'!$A$10:$CD$222,49,FALSE)</f>
        <v>0</v>
      </c>
      <c r="AX57" s="31">
        <f>VLOOKUP(A57,'IncomeStatement 15-8-19'!$A$10:$CD$222,50,FALSE)</f>
        <v>0</v>
      </c>
      <c r="AY57" s="31">
        <f>VLOOKUP(A57,'IncomeStatement 15-8-19'!$A$10:$CD$222,51,FALSE)</f>
        <v>0</v>
      </c>
      <c r="AZ57" s="31">
        <f>VLOOKUP(A57,'IncomeStatement 15-8-19'!$A$10:$CD$222,52,FALSE)</f>
        <v>0</v>
      </c>
      <c r="BA57" s="31">
        <f>VLOOKUP(A57,'IncomeStatement 15-8-19'!$A$10:$CD$222,53,FALSE)</f>
        <v>0</v>
      </c>
      <c r="BB57" s="31">
        <f>VLOOKUP(A57,'IncomeStatement 15-8-19'!$A$10:$CD$222,54,FALSE)</f>
        <v>0</v>
      </c>
      <c r="BC57" s="31">
        <f>VLOOKUP(A57,'IncomeStatement 15-8-19'!$A$10:$CD$222,55,FALSE)</f>
        <v>0</v>
      </c>
      <c r="BD57" s="31">
        <f>VLOOKUP(A57,'IncomeStatement 15-8-19'!$A$10:$CD$222,56,FALSE)</f>
        <v>0</v>
      </c>
      <c r="BE57" s="31">
        <f>VLOOKUP(A57,'IncomeStatement 15-8-19'!$A$10:$CD$222,57,FALSE)</f>
        <v>0</v>
      </c>
      <c r="BF57" s="31">
        <f>VLOOKUP(A57,'IncomeStatement 15-8-19'!$A$10:$CD$222,58,FALSE)</f>
        <v>0</v>
      </c>
      <c r="BG57" s="31"/>
      <c r="BH57" s="31">
        <f>VLOOKUP(A57,'IncomeStatement 15-8-19'!$A$10:$CD$222,60,FALSE)</f>
        <v>0</v>
      </c>
      <c r="BI57" s="31">
        <f>VLOOKUP(A57,'IncomeStatement 15-8-19'!$A$10:$CD$222,61,FALSE)</f>
        <v>0</v>
      </c>
      <c r="BJ57" s="31">
        <f>VLOOKUP(A57,'IncomeStatement 15-8-19'!$A$10:$CD$222,62,FALSE)</f>
        <v>0</v>
      </c>
      <c r="BK57" s="31">
        <f>VLOOKUP(A57,'IncomeStatement 15-8-19'!$A$10:$CD$222,63,FALSE)</f>
        <v>0</v>
      </c>
      <c r="BL57" s="31">
        <f>VLOOKUP(A57,'IncomeStatement 15-8-19'!$A$10:$CD$222,64,FALSE)</f>
        <v>0</v>
      </c>
      <c r="BM57" s="31">
        <f>VLOOKUP(A57,'IncomeStatement 15-8-19'!$A$10:$CD$222,65,FALSE)</f>
        <v>0</v>
      </c>
      <c r="BN57" s="31">
        <f>VLOOKUP(A57,'IncomeStatement 15-8-19'!$A$10:$CD$222,66,FALSE)</f>
        <v>0</v>
      </c>
      <c r="BO57" s="31">
        <f>VLOOKUP(A57,'IncomeStatement 15-8-19'!$A$10:$CD$222,67,FALSE)</f>
        <v>0</v>
      </c>
      <c r="BP57" s="31">
        <f>VLOOKUP(A57,'IncomeStatement 15-8-19'!$A$10:$CD$222,68,FALSE)</f>
        <v>0</v>
      </c>
      <c r="BQ57" s="3">
        <f>VLOOKUP(A57,'IncomeStatement 15-8-19'!$A$10:$CD$222,69,FALSE)</f>
        <v>0</v>
      </c>
      <c r="BR57" s="3">
        <f>VLOOKUP(A57,'IncomeStatement 15-8-19'!$A$10:$CD$222,70,FALSE)</f>
        <v>0</v>
      </c>
      <c r="BS57" s="3">
        <f>VLOOKUP(A57,'IncomeStatement 15-8-19'!$A$10:$CD$222,71,FALSE)</f>
        <v>0</v>
      </c>
      <c r="BT57" s="3">
        <f>VLOOKUP(A57,'IncomeStatement 15-8-19'!$A$10:$CD$222,72,FALSE)</f>
        <v>0</v>
      </c>
      <c r="BU57" s="3">
        <f>VLOOKUP(A57,'IncomeStatement 15-8-19'!$A$10:$CD$222,73,FALSE)</f>
        <v>0</v>
      </c>
      <c r="BV57" s="3">
        <f>VLOOKUP(A57,'IncomeStatement 15-8-19'!$A$10:$CD$222,74,FALSE)</f>
        <v>0</v>
      </c>
      <c r="BW57" s="3">
        <f>VLOOKUP(A57,'IncomeStatement 15-8-19'!$A$10:$CD$222,75,FALSE)</f>
        <v>0</v>
      </c>
      <c r="BX57" s="3">
        <f>VLOOKUP(A57,'IncomeStatement 15-8-19'!$A$10:$CD$222,76,FALSE)</f>
        <v>0</v>
      </c>
      <c r="BY57" s="3">
        <f>VLOOKUP(A57,'IncomeStatement 15-8-19'!$A$10:$CD$222,77,FALSE)</f>
        <v>0</v>
      </c>
      <c r="BZ57" s="23">
        <f>VLOOKUP(A57,'IncomeStatement 15-8-19'!$A$10:$CD$222,78,FALSE)</f>
        <v>0</v>
      </c>
      <c r="CA57" s="23">
        <f>VLOOKUP(A57,'IncomeStatement 15-8-19'!$A$10:$CD$222,79,FALSE)</f>
        <v>0</v>
      </c>
      <c r="CB57" s="23">
        <f>VLOOKUP(A57,'IncomeStatement 15-8-19'!$A$10:$CD$222,80,FALSE)</f>
        <v>0</v>
      </c>
      <c r="CC57" s="23">
        <f>VLOOKUP(A57,'IncomeStatement 15-8-19'!$A$10:$CD$222,81,FALSE)</f>
        <v>0</v>
      </c>
      <c r="CD57" s="3">
        <f t="shared" si="0"/>
        <v>0</v>
      </c>
      <c r="CF57" s="19">
        <f>CD57-('IncomeStatement 15-8-19'!CD57-'IncomeStatement 15-8-19'!CF57-'IncomeStatement 15-8-19'!CG57)</f>
        <v>0</v>
      </c>
      <c r="CH57" s="132">
        <f t="shared" si="1"/>
        <v>0</v>
      </c>
      <c r="CJ57" s="148">
        <f>HLOOKUP(A57,CJE!$I$5:$TV$2054,2050, FALSE)</f>
        <v>0</v>
      </c>
      <c r="CL57" s="148">
        <f t="shared" si="3"/>
        <v>0</v>
      </c>
      <c r="CP57" s="21"/>
      <c r="CQ57" s="85"/>
      <c r="CR57" s="85"/>
      <c r="CS57" s="22"/>
    </row>
    <row r="58" spans="1:97" ht="10.8" thickBot="1" x14ac:dyDescent="0.25">
      <c r="A58" s="14" t="str">
        <f>'IncomeStatement 15-8-19'!A58</f>
        <v>Total - 940-300 - RENT EXPENSE</v>
      </c>
      <c r="B58" s="32">
        <f>VLOOKUP(A58,'IncomeStatement 15-8-19'!$A$10:$CD$222,2,FALSE)</f>
        <v>0</v>
      </c>
      <c r="C58" s="32">
        <f>VLOOKUP(A58,'IncomeStatement 15-8-19'!$A$10:$CD$222,3,FALSE)</f>
        <v>0</v>
      </c>
      <c r="D58" s="32">
        <f>VLOOKUP(A58,'IncomeStatement 15-8-19'!$A$10:$CD$222,4,FALSE)</f>
        <v>0</v>
      </c>
      <c r="E58" s="32">
        <f>VLOOKUP(A58,'IncomeStatement 15-8-19'!$A$10:$CD$222,5,FALSE)</f>
        <v>0</v>
      </c>
      <c r="F58" s="32">
        <f>VLOOKUP(A58,'IncomeStatement 15-8-19'!$A$10:$CD$222,6,FALSE)</f>
        <v>0</v>
      </c>
      <c r="G58" s="32">
        <f>VLOOKUP(A58,'IncomeStatement 15-8-19'!$A$10:$CD$222,7,FALSE)</f>
        <v>0</v>
      </c>
      <c r="H58" s="32">
        <f>VLOOKUP(A58,'IncomeStatement 15-8-19'!$A$10:$CD$222,8,FALSE)</f>
        <v>0</v>
      </c>
      <c r="I58" s="32"/>
      <c r="J58" s="32">
        <f>VLOOKUP(A58,'IncomeStatement 15-8-19'!$A$10:$CD$222,10,FALSE)</f>
        <v>0</v>
      </c>
      <c r="K58" s="32">
        <f>VLOOKUP(A58,'IncomeStatement 15-8-19'!$A$10:$CD$222,11,FALSE)</f>
        <v>0</v>
      </c>
      <c r="L58" s="32">
        <f>VLOOKUP(A58,'IncomeStatement 15-8-19'!$A$10:$CD$222,12,FALSE)</f>
        <v>0</v>
      </c>
      <c r="M58" s="32">
        <f>VLOOKUP(A58,'IncomeStatement 15-8-19'!$A$10:$CD$222,13,FALSE)</f>
        <v>0</v>
      </c>
      <c r="N58" s="32">
        <f>VLOOKUP(A58,'IncomeStatement 15-8-19'!$A$10:$CD$222,14,FALSE)</f>
        <v>0</v>
      </c>
      <c r="O58" s="32">
        <f>VLOOKUP(A58,'IncomeStatement 15-8-19'!$A$10:$CD$222,15,FALSE)</f>
        <v>0</v>
      </c>
      <c r="P58" s="32">
        <f>VLOOKUP(A58,'IncomeStatement 15-8-19'!$A$10:$CD$222,16,FALSE)</f>
        <v>0</v>
      </c>
      <c r="Q58" s="32">
        <f>VLOOKUP(A58,'IncomeStatement 15-8-19'!$A$10:$CD$222,17,FALSE)</f>
        <v>0</v>
      </c>
      <c r="R58" s="32">
        <f>VLOOKUP(A58,'IncomeStatement 15-8-19'!$A$10:$CD$222,18,FALSE)</f>
        <v>0</v>
      </c>
      <c r="S58" s="32">
        <f>VLOOKUP(A58,'IncomeStatement 15-8-19'!$A$10:$CD$222,19,FALSE)</f>
        <v>0</v>
      </c>
      <c r="T58" s="32">
        <f>VLOOKUP(A58,'IncomeStatement 15-8-19'!$A$10:$CD$222,20,FALSE)</f>
        <v>0</v>
      </c>
      <c r="U58" s="32">
        <f>VLOOKUP(A58,'IncomeStatement 15-8-19'!$A$10:$CD$222,21,FALSE)</f>
        <v>0</v>
      </c>
      <c r="V58" s="32">
        <f>VLOOKUP(A58,'IncomeStatement 15-8-19'!$A$10:$CD$222,22,FALSE)</f>
        <v>0</v>
      </c>
      <c r="W58" s="32">
        <f>VLOOKUP(A58,'IncomeStatement 15-8-19'!$A$10:$CD$222,23,FALSE)</f>
        <v>0</v>
      </c>
      <c r="X58" s="32">
        <f>VLOOKUP(A58,'IncomeStatement 15-8-19'!$A$10:$CD$222,24,FALSE)</f>
        <v>0</v>
      </c>
      <c r="Y58" s="32">
        <f>VLOOKUP(A58,'IncomeStatement 15-8-19'!$A$10:$CD$222,25,FALSE)</f>
        <v>0</v>
      </c>
      <c r="Z58" s="32">
        <f>VLOOKUP(A58,'IncomeStatement 15-8-19'!$A$10:$CD$222,26,FALSE)</f>
        <v>0</v>
      </c>
      <c r="AA58" s="32">
        <f>VLOOKUP(A58,'IncomeStatement 15-8-19'!$A$10:$CD$222,27,FALSE)</f>
        <v>0</v>
      </c>
      <c r="AB58" s="32">
        <f>VLOOKUP(A58,'IncomeStatement 15-8-19'!$A$10:$CD$222,28,FALSE)</f>
        <v>0</v>
      </c>
      <c r="AC58" s="32">
        <f>VLOOKUP(A58,'IncomeStatement 15-8-19'!$A$10:$CD$222,29,FALSE)</f>
        <v>0</v>
      </c>
      <c r="AD58" s="32">
        <f>VLOOKUP(A58,'IncomeStatement 15-8-19'!$A$10:$CD$222,30,FALSE)</f>
        <v>0</v>
      </c>
      <c r="AE58" s="32">
        <f>VLOOKUP(A58,'IncomeStatement 15-8-19'!$A$10:$CD$222,31,FALSE)</f>
        <v>0</v>
      </c>
      <c r="AF58" s="32">
        <f>VLOOKUP(A58,'IncomeStatement 15-8-19'!$A$10:$CD$222,32,FALSE)</f>
        <v>0</v>
      </c>
      <c r="AG58" s="32">
        <f>VLOOKUP(A58,'IncomeStatement 15-8-19'!$A$10:$CD$222,33,FALSE)</f>
        <v>0</v>
      </c>
      <c r="AH58" s="32">
        <f>VLOOKUP(A58,'IncomeStatement 15-8-19'!$A$10:$CD$222,34,FALSE)</f>
        <v>0</v>
      </c>
      <c r="AI58" s="32">
        <f>VLOOKUP(A58,'IncomeStatement 15-8-19'!$A$10:$CD$222,35,FALSE)</f>
        <v>0</v>
      </c>
      <c r="AJ58" s="32">
        <f>VLOOKUP(A58,'IncomeStatement 15-8-19'!$A$10:$CD$222,36,FALSE)</f>
        <v>0</v>
      </c>
      <c r="AK58" s="32">
        <f>VLOOKUP(A58,'IncomeStatement 15-8-19'!$A$10:$CD$222,37,FALSE)</f>
        <v>0</v>
      </c>
      <c r="AL58" s="32">
        <f>VLOOKUP(A58,'IncomeStatement 15-8-19'!$A$10:$CD$222,38,FALSE)</f>
        <v>0</v>
      </c>
      <c r="AM58" s="32">
        <f>VLOOKUP(A58,'IncomeStatement 15-8-19'!$A$10:$CD$222,39,FALSE)</f>
        <v>0</v>
      </c>
      <c r="AN58" s="32">
        <f>VLOOKUP(A58,'IncomeStatement 15-8-19'!$A$10:$CD$222,40,FALSE)</f>
        <v>0</v>
      </c>
      <c r="AO58" s="32">
        <f>VLOOKUP(A58,'IncomeStatement 15-8-19'!$A$10:$CD$222,41,FALSE)</f>
        <v>0</v>
      </c>
      <c r="AP58" s="32">
        <f>VLOOKUP(A58,'IncomeStatement 15-8-19'!$A$10:$CD$222,42,FALSE)</f>
        <v>0</v>
      </c>
      <c r="AQ58" s="32">
        <f>VLOOKUP(A58,'IncomeStatement 15-8-19'!$A$10:$CD$222,43,FALSE)</f>
        <v>0</v>
      </c>
      <c r="AR58" s="32">
        <f>VLOOKUP(A58,'IncomeStatement 15-8-19'!$A$10:$CD$222,44,FALSE)</f>
        <v>0</v>
      </c>
      <c r="AS58" s="32">
        <f>VLOOKUP(A58,'IncomeStatement 15-8-19'!$A$10:$CD$222,45,FALSE)</f>
        <v>0</v>
      </c>
      <c r="AT58" s="32">
        <f>VLOOKUP(A58,'IncomeStatement 15-8-19'!$A$10:$CD$222,46,FALSE)</f>
        <v>0</v>
      </c>
      <c r="AU58" s="32">
        <f>VLOOKUP(A58,'IncomeStatement 15-8-19'!$A$10:$CD$222,47,FALSE)</f>
        <v>0</v>
      </c>
      <c r="AV58" s="32">
        <f>VLOOKUP(A58,'IncomeStatement 15-8-19'!$A$10:$CD$222,48,FALSE)</f>
        <v>0</v>
      </c>
      <c r="AW58" s="32">
        <f>VLOOKUP(A58,'IncomeStatement 15-8-19'!$A$10:$CD$222,49,FALSE)</f>
        <v>0</v>
      </c>
      <c r="AX58" s="32">
        <f>VLOOKUP(A58,'IncomeStatement 15-8-19'!$A$10:$CD$222,50,FALSE)</f>
        <v>0</v>
      </c>
      <c r="AY58" s="32">
        <f>VLOOKUP(A58,'IncomeStatement 15-8-19'!$A$10:$CD$222,51,FALSE)</f>
        <v>0</v>
      </c>
      <c r="AZ58" s="32">
        <f>VLOOKUP(A58,'IncomeStatement 15-8-19'!$A$10:$CD$222,52,FALSE)</f>
        <v>0</v>
      </c>
      <c r="BA58" s="32">
        <f>VLOOKUP(A58,'IncomeStatement 15-8-19'!$A$10:$CD$222,53,FALSE)</f>
        <v>0</v>
      </c>
      <c r="BB58" s="32">
        <f>VLOOKUP(A58,'IncomeStatement 15-8-19'!$A$10:$CD$222,54,FALSE)</f>
        <v>0</v>
      </c>
      <c r="BC58" s="32">
        <f>VLOOKUP(A58,'IncomeStatement 15-8-19'!$A$10:$CD$222,55,FALSE)</f>
        <v>0</v>
      </c>
      <c r="BD58" s="32">
        <f>VLOOKUP(A58,'IncomeStatement 15-8-19'!$A$10:$CD$222,56,FALSE)</f>
        <v>0</v>
      </c>
      <c r="BE58" s="32">
        <f>VLOOKUP(A58,'IncomeStatement 15-8-19'!$A$10:$CD$222,57,FALSE)</f>
        <v>0</v>
      </c>
      <c r="BF58" s="32">
        <f>VLOOKUP(A58,'IncomeStatement 15-8-19'!$A$10:$CD$222,58,FALSE)</f>
        <v>0</v>
      </c>
      <c r="BG58" s="32"/>
      <c r="BH58" s="32">
        <f>VLOOKUP(A58,'IncomeStatement 15-8-19'!$A$10:$CD$222,60,FALSE)</f>
        <v>0</v>
      </c>
      <c r="BI58" s="32">
        <f>VLOOKUP(A58,'IncomeStatement 15-8-19'!$A$10:$CD$222,61,FALSE)</f>
        <v>0</v>
      </c>
      <c r="BJ58" s="32">
        <f>VLOOKUP(A58,'IncomeStatement 15-8-19'!$A$10:$CD$222,62,FALSE)</f>
        <v>0</v>
      </c>
      <c r="BK58" s="32">
        <f>VLOOKUP(A58,'IncomeStatement 15-8-19'!$A$10:$CD$222,63,FALSE)</f>
        <v>0</v>
      </c>
      <c r="BL58" s="32">
        <f>VLOOKUP(A58,'IncomeStatement 15-8-19'!$A$10:$CD$222,64,FALSE)</f>
        <v>0</v>
      </c>
      <c r="BM58" s="32">
        <f>VLOOKUP(A58,'IncomeStatement 15-8-19'!$A$10:$CD$222,65,FALSE)</f>
        <v>0</v>
      </c>
      <c r="BN58" s="32">
        <f>VLOOKUP(A58,'IncomeStatement 15-8-19'!$A$10:$CD$222,66,FALSE)</f>
        <v>0</v>
      </c>
      <c r="BO58" s="32">
        <f>VLOOKUP(A58,'IncomeStatement 15-8-19'!$A$10:$CD$222,67,FALSE)</f>
        <v>0</v>
      </c>
      <c r="BP58" s="32">
        <f>VLOOKUP(A58,'IncomeStatement 15-8-19'!$A$10:$CD$222,68,FALSE)</f>
        <v>0</v>
      </c>
      <c r="BQ58" s="9">
        <f>VLOOKUP(A58,'IncomeStatement 15-8-19'!$A$10:$CD$222,69,FALSE)</f>
        <v>0</v>
      </c>
      <c r="BR58" s="9">
        <f>VLOOKUP(A58,'IncomeStatement 15-8-19'!$A$10:$CD$222,70,FALSE)</f>
        <v>0</v>
      </c>
      <c r="BS58" s="9">
        <f>VLOOKUP(A58,'IncomeStatement 15-8-19'!$A$10:$CD$222,71,FALSE)</f>
        <v>0</v>
      </c>
      <c r="BT58" s="9">
        <f>VLOOKUP(A58,'IncomeStatement 15-8-19'!$A$10:$CD$222,72,FALSE)</f>
        <v>0</v>
      </c>
      <c r="BU58" s="9">
        <f>VLOOKUP(A58,'IncomeStatement 15-8-19'!$A$10:$CD$222,73,FALSE)</f>
        <v>0</v>
      </c>
      <c r="BV58" s="9">
        <f>VLOOKUP(A58,'IncomeStatement 15-8-19'!$A$10:$CD$222,74,FALSE)</f>
        <v>0</v>
      </c>
      <c r="BW58" s="9">
        <f>VLOOKUP(A58,'IncomeStatement 15-8-19'!$A$10:$CD$222,75,FALSE)</f>
        <v>0</v>
      </c>
      <c r="BX58" s="9">
        <f>VLOOKUP(A58,'IncomeStatement 15-8-19'!$A$10:$CD$222,76,FALSE)</f>
        <v>0</v>
      </c>
      <c r="BY58" s="9">
        <f>VLOOKUP(A58,'IncomeStatement 15-8-19'!$A$10:$CD$222,77,FALSE)</f>
        <v>0</v>
      </c>
      <c r="BZ58" s="3">
        <f>VLOOKUP(A58,'IncomeStatement 15-8-19'!$A$10:$CD$222,78,FALSE)</f>
        <v>0</v>
      </c>
      <c r="CA58" s="3">
        <f>VLOOKUP(A58,'IncomeStatement 15-8-19'!$A$10:$CD$222,79,FALSE)</f>
        <v>0</v>
      </c>
      <c r="CB58" s="3">
        <f>VLOOKUP(A58,'IncomeStatement 15-8-19'!$A$10:$CD$222,80,FALSE)</f>
        <v>0</v>
      </c>
      <c r="CC58" s="3">
        <f>VLOOKUP(A58,'IncomeStatement 15-8-19'!$A$10:$CD$222,81,FALSE)</f>
        <v>0</v>
      </c>
      <c r="CD58" s="9">
        <f t="shared" si="0"/>
        <v>0</v>
      </c>
      <c r="CF58" s="19">
        <f>CD58-('IncomeStatement 15-8-19'!CD58-'IncomeStatement 15-8-19'!CF58-'IncomeStatement 15-8-19'!CG58)</f>
        <v>0</v>
      </c>
      <c r="CH58" s="132">
        <f t="shared" si="1"/>
        <v>0</v>
      </c>
      <c r="CJ58" s="148"/>
      <c r="CL58" s="162">
        <f>SUM(CL54:CL57)</f>
        <v>0</v>
      </c>
      <c r="CP58" s="174" t="s">
        <v>1146</v>
      </c>
      <c r="CQ58" s="191">
        <f>CQ54+CQ56</f>
        <v>-3822909.6883335626</v>
      </c>
      <c r="CR58" s="85"/>
      <c r="CS58" s="22"/>
    </row>
    <row r="59" spans="1:97" ht="10.8" thickTop="1" x14ac:dyDescent="0.2">
      <c r="A59" s="13" t="str">
        <f>'IncomeStatement 15-8-19'!A59</f>
        <v>940-301-00 - Base rent</v>
      </c>
      <c r="B59" s="31">
        <f>VLOOKUP(A59,'IncomeStatement 15-8-19'!$A$10:$CD$222,2,FALSE)</f>
        <v>0</v>
      </c>
      <c r="C59" s="31">
        <f>VLOOKUP(A59,'IncomeStatement 15-8-19'!$A$10:$CD$222,3,FALSE)</f>
        <v>0</v>
      </c>
      <c r="D59" s="31">
        <f>VLOOKUP(A59,'IncomeStatement 15-8-19'!$A$10:$CD$222,4,FALSE)</f>
        <v>0</v>
      </c>
      <c r="E59" s="31">
        <f>VLOOKUP(A59,'IncomeStatement 15-8-19'!$A$10:$CD$222,5,FALSE)</f>
        <v>0</v>
      </c>
      <c r="F59" s="31">
        <f>VLOOKUP(A59,'IncomeStatement 15-8-19'!$A$10:$CD$222,6,FALSE)</f>
        <v>0</v>
      </c>
      <c r="G59" s="31">
        <f>VLOOKUP(A59,'IncomeStatement 15-8-19'!$A$10:$CD$222,7,FALSE)</f>
        <v>0</v>
      </c>
      <c r="H59" s="31">
        <f>VLOOKUP(A59,'IncomeStatement 15-8-19'!$A$10:$CD$222,8,FALSE)</f>
        <v>0</v>
      </c>
      <c r="I59" s="31"/>
      <c r="J59" s="31">
        <f>VLOOKUP(A59,'IncomeStatement 15-8-19'!$A$10:$CD$222,10,FALSE)</f>
        <v>0</v>
      </c>
      <c r="K59" s="31">
        <f>VLOOKUP(A59,'IncomeStatement 15-8-19'!$A$10:$CD$222,11,FALSE)</f>
        <v>0</v>
      </c>
      <c r="L59" s="31">
        <f>VLOOKUP(A59,'IncomeStatement 15-8-19'!$A$10:$CD$222,12,FALSE)</f>
        <v>0</v>
      </c>
      <c r="M59" s="31">
        <f>VLOOKUP(A59,'IncomeStatement 15-8-19'!$A$10:$CD$222,13,FALSE)</f>
        <v>0</v>
      </c>
      <c r="N59" s="31">
        <f>VLOOKUP(A59,'IncomeStatement 15-8-19'!$A$10:$CD$222,14,FALSE)</f>
        <v>0</v>
      </c>
      <c r="O59" s="31">
        <f>VLOOKUP(A59,'IncomeStatement 15-8-19'!$A$10:$CD$222,15,FALSE)</f>
        <v>0</v>
      </c>
      <c r="P59" s="31">
        <f>VLOOKUP(A59,'IncomeStatement 15-8-19'!$A$10:$CD$222,16,FALSE)</f>
        <v>0</v>
      </c>
      <c r="Q59" s="31">
        <f>VLOOKUP(A59,'IncomeStatement 15-8-19'!$A$10:$CD$222,17,FALSE)</f>
        <v>0</v>
      </c>
      <c r="R59" s="31">
        <f>VLOOKUP(A59,'IncomeStatement 15-8-19'!$A$10:$CD$222,18,FALSE)</f>
        <v>0</v>
      </c>
      <c r="S59" s="31">
        <f>VLOOKUP(A59,'IncomeStatement 15-8-19'!$A$10:$CD$222,19,FALSE)</f>
        <v>0</v>
      </c>
      <c r="T59" s="31">
        <f>VLOOKUP(A59,'IncomeStatement 15-8-19'!$A$10:$CD$222,20,FALSE)</f>
        <v>0</v>
      </c>
      <c r="U59" s="31">
        <f>VLOOKUP(A59,'IncomeStatement 15-8-19'!$A$10:$CD$222,21,FALSE)</f>
        <v>0</v>
      </c>
      <c r="V59" s="31">
        <f>VLOOKUP(A59,'IncomeStatement 15-8-19'!$A$10:$CD$222,22,FALSE)</f>
        <v>0</v>
      </c>
      <c r="W59" s="31">
        <f>VLOOKUP(A59,'IncomeStatement 15-8-19'!$A$10:$CD$222,23,FALSE)</f>
        <v>0</v>
      </c>
      <c r="X59" s="31">
        <f>VLOOKUP(A59,'IncomeStatement 15-8-19'!$A$10:$CD$222,24,FALSE)</f>
        <v>0</v>
      </c>
      <c r="Y59" s="31">
        <f>VLOOKUP(A59,'IncomeStatement 15-8-19'!$A$10:$CD$222,25,FALSE)</f>
        <v>0</v>
      </c>
      <c r="Z59" s="31">
        <f>VLOOKUP(A59,'IncomeStatement 15-8-19'!$A$10:$CD$222,26,FALSE)</f>
        <v>0</v>
      </c>
      <c r="AA59" s="31">
        <f>VLOOKUP(A59,'IncomeStatement 15-8-19'!$A$10:$CD$222,27,FALSE)</f>
        <v>0</v>
      </c>
      <c r="AB59" s="31">
        <f>VLOOKUP(A59,'IncomeStatement 15-8-19'!$A$10:$CD$222,28,FALSE)</f>
        <v>0</v>
      </c>
      <c r="AC59" s="31">
        <f>VLOOKUP(A59,'IncomeStatement 15-8-19'!$A$10:$CD$222,29,FALSE)</f>
        <v>0</v>
      </c>
      <c r="AD59" s="31">
        <f>VLOOKUP(A59,'IncomeStatement 15-8-19'!$A$10:$CD$222,30,FALSE)</f>
        <v>0</v>
      </c>
      <c r="AE59" s="31">
        <f>VLOOKUP(A59,'IncomeStatement 15-8-19'!$A$10:$CD$222,31,FALSE)</f>
        <v>0</v>
      </c>
      <c r="AF59" s="31">
        <f>VLOOKUP(A59,'IncomeStatement 15-8-19'!$A$10:$CD$222,32,FALSE)</f>
        <v>0</v>
      </c>
      <c r="AG59" s="31">
        <f>VLOOKUP(A59,'IncomeStatement 15-8-19'!$A$10:$CD$222,33,FALSE)</f>
        <v>0</v>
      </c>
      <c r="AH59" s="31">
        <f>VLOOKUP(A59,'IncomeStatement 15-8-19'!$A$10:$CD$222,34,FALSE)</f>
        <v>0</v>
      </c>
      <c r="AI59" s="31">
        <f>VLOOKUP(A59,'IncomeStatement 15-8-19'!$A$10:$CD$222,35,FALSE)</f>
        <v>0</v>
      </c>
      <c r="AJ59" s="31">
        <f>VLOOKUP(A59,'IncomeStatement 15-8-19'!$A$10:$CD$222,36,FALSE)</f>
        <v>0</v>
      </c>
      <c r="AK59" s="31">
        <f>VLOOKUP(A59,'IncomeStatement 15-8-19'!$A$10:$CD$222,37,FALSE)</f>
        <v>0</v>
      </c>
      <c r="AL59" s="31">
        <f>VLOOKUP(A59,'IncomeStatement 15-8-19'!$A$10:$CD$222,38,FALSE)</f>
        <v>0</v>
      </c>
      <c r="AM59" s="31">
        <f>VLOOKUP(A59,'IncomeStatement 15-8-19'!$A$10:$CD$222,39,FALSE)</f>
        <v>0</v>
      </c>
      <c r="AN59" s="31">
        <f>VLOOKUP(A59,'IncomeStatement 15-8-19'!$A$10:$CD$222,40,FALSE)</f>
        <v>0</v>
      </c>
      <c r="AO59" s="31">
        <f>VLOOKUP(A59,'IncomeStatement 15-8-19'!$A$10:$CD$222,41,FALSE)</f>
        <v>0</v>
      </c>
      <c r="AP59" s="31">
        <f>VLOOKUP(A59,'IncomeStatement 15-8-19'!$A$10:$CD$222,42,FALSE)</f>
        <v>0</v>
      </c>
      <c r="AQ59" s="31">
        <f>VLOOKUP(A59,'IncomeStatement 15-8-19'!$A$10:$CD$222,43,FALSE)</f>
        <v>0</v>
      </c>
      <c r="AR59" s="31">
        <f>VLOOKUP(A59,'IncomeStatement 15-8-19'!$A$10:$CD$222,44,FALSE)</f>
        <v>0</v>
      </c>
      <c r="AS59" s="31">
        <f>VLOOKUP(A59,'IncomeStatement 15-8-19'!$A$10:$CD$222,45,FALSE)</f>
        <v>0</v>
      </c>
      <c r="AT59" s="31">
        <f>VLOOKUP(A59,'IncomeStatement 15-8-19'!$A$10:$CD$222,46,FALSE)</f>
        <v>0</v>
      </c>
      <c r="AU59" s="31">
        <f>VLOOKUP(A59,'IncomeStatement 15-8-19'!$A$10:$CD$222,47,FALSE)</f>
        <v>0</v>
      </c>
      <c r="AV59" s="31">
        <f>VLOOKUP(A59,'IncomeStatement 15-8-19'!$A$10:$CD$222,48,FALSE)</f>
        <v>0</v>
      </c>
      <c r="AW59" s="31">
        <f>VLOOKUP(A59,'IncomeStatement 15-8-19'!$A$10:$CD$222,49,FALSE)</f>
        <v>0</v>
      </c>
      <c r="AX59" s="31">
        <f>VLOOKUP(A59,'IncomeStatement 15-8-19'!$A$10:$CD$222,50,FALSE)</f>
        <v>0</v>
      </c>
      <c r="AY59" s="31">
        <f>VLOOKUP(A59,'IncomeStatement 15-8-19'!$A$10:$CD$222,51,FALSE)</f>
        <v>0</v>
      </c>
      <c r="AZ59" s="31">
        <f>VLOOKUP(A59,'IncomeStatement 15-8-19'!$A$10:$CD$222,52,FALSE)</f>
        <v>0</v>
      </c>
      <c r="BA59" s="31">
        <f>VLOOKUP(A59,'IncomeStatement 15-8-19'!$A$10:$CD$222,53,FALSE)</f>
        <v>0</v>
      </c>
      <c r="BB59" s="31">
        <f>VLOOKUP(A59,'IncomeStatement 15-8-19'!$A$10:$CD$222,54,FALSE)</f>
        <v>0</v>
      </c>
      <c r="BC59" s="31">
        <f>VLOOKUP(A59,'IncomeStatement 15-8-19'!$A$10:$CD$222,55,FALSE)</f>
        <v>0</v>
      </c>
      <c r="BD59" s="31">
        <f>VLOOKUP(A59,'IncomeStatement 15-8-19'!$A$10:$CD$222,56,FALSE)</f>
        <v>0</v>
      </c>
      <c r="BE59" s="31">
        <f>VLOOKUP(A59,'IncomeStatement 15-8-19'!$A$10:$CD$222,57,FALSE)</f>
        <v>0</v>
      </c>
      <c r="BF59" s="31">
        <f>VLOOKUP(A59,'IncomeStatement 15-8-19'!$A$10:$CD$222,58,FALSE)</f>
        <v>0</v>
      </c>
      <c r="BG59" s="31"/>
      <c r="BH59" s="31">
        <f>VLOOKUP(A59,'IncomeStatement 15-8-19'!$A$10:$CD$222,60,FALSE)</f>
        <v>0</v>
      </c>
      <c r="BI59" s="31">
        <f>VLOOKUP(A59,'IncomeStatement 15-8-19'!$A$10:$CD$222,61,FALSE)</f>
        <v>0</v>
      </c>
      <c r="BJ59" s="31">
        <f>VLOOKUP(A59,'IncomeStatement 15-8-19'!$A$10:$CD$222,62,FALSE)</f>
        <v>0</v>
      </c>
      <c r="BK59" s="31">
        <f>VLOOKUP(A59,'IncomeStatement 15-8-19'!$A$10:$CD$222,63,FALSE)</f>
        <v>0</v>
      </c>
      <c r="BL59" s="31">
        <f>VLOOKUP(A59,'IncomeStatement 15-8-19'!$A$10:$CD$222,64,FALSE)</f>
        <v>0</v>
      </c>
      <c r="BM59" s="31">
        <f>VLOOKUP(A59,'IncomeStatement 15-8-19'!$A$10:$CD$222,65,FALSE)</f>
        <v>0</v>
      </c>
      <c r="BN59" s="31">
        <f>VLOOKUP(A59,'IncomeStatement 15-8-19'!$A$10:$CD$222,66,FALSE)</f>
        <v>0</v>
      </c>
      <c r="BO59" s="31">
        <f>VLOOKUP(A59,'IncomeStatement 15-8-19'!$A$10:$CD$222,67,FALSE)</f>
        <v>0</v>
      </c>
      <c r="BP59" s="31">
        <f>VLOOKUP(A59,'IncomeStatement 15-8-19'!$A$10:$CD$222,68,FALSE)</f>
        <v>0</v>
      </c>
      <c r="BQ59" s="3">
        <f>VLOOKUP(A59,'IncomeStatement 15-8-19'!$A$10:$CD$222,69,FALSE)</f>
        <v>0</v>
      </c>
      <c r="BR59" s="3">
        <f>VLOOKUP(A59,'IncomeStatement 15-8-19'!$A$10:$CD$222,70,FALSE)</f>
        <v>0</v>
      </c>
      <c r="BS59" s="3">
        <f>VLOOKUP(A59,'IncomeStatement 15-8-19'!$A$10:$CD$222,71,FALSE)</f>
        <v>0</v>
      </c>
      <c r="BT59" s="3">
        <f>VLOOKUP(A59,'IncomeStatement 15-8-19'!$A$10:$CD$222,72,FALSE)</f>
        <v>0</v>
      </c>
      <c r="BU59" s="3">
        <f>VLOOKUP(A59,'IncomeStatement 15-8-19'!$A$10:$CD$222,73,FALSE)</f>
        <v>0</v>
      </c>
      <c r="BV59" s="3">
        <f>VLOOKUP(A59,'IncomeStatement 15-8-19'!$A$10:$CD$222,74,FALSE)</f>
        <v>0</v>
      </c>
      <c r="BW59" s="3">
        <f>VLOOKUP(A59,'IncomeStatement 15-8-19'!$A$10:$CD$222,75,FALSE)</f>
        <v>0</v>
      </c>
      <c r="BX59" s="3">
        <f>VLOOKUP(A59,'IncomeStatement 15-8-19'!$A$10:$CD$222,76,FALSE)</f>
        <v>0</v>
      </c>
      <c r="BY59" s="3">
        <f>VLOOKUP(A59,'IncomeStatement 15-8-19'!$A$10:$CD$222,77,FALSE)</f>
        <v>0</v>
      </c>
      <c r="BZ59" s="3">
        <f>VLOOKUP(A59,'IncomeStatement 15-8-19'!$A$10:$CD$222,78,FALSE)</f>
        <v>0</v>
      </c>
      <c r="CA59" s="3">
        <f>VLOOKUP(A59,'IncomeStatement 15-8-19'!$A$10:$CD$222,79,FALSE)</f>
        <v>0</v>
      </c>
      <c r="CB59" s="3">
        <f>VLOOKUP(A59,'IncomeStatement 15-8-19'!$A$10:$CD$222,80,FALSE)</f>
        <v>0</v>
      </c>
      <c r="CC59" s="3">
        <f>VLOOKUP(A59,'IncomeStatement 15-8-19'!$A$10:$CD$222,81,FALSE)</f>
        <v>0</v>
      </c>
      <c r="CD59" s="3">
        <f t="shared" si="0"/>
        <v>0</v>
      </c>
      <c r="CF59" s="19">
        <f>CD59-('IncomeStatement 15-8-19'!CD59-'IncomeStatement 15-8-19'!CF59-'IncomeStatement 15-8-19'!CG59)</f>
        <v>0</v>
      </c>
      <c r="CH59" s="132">
        <f t="shared" si="1"/>
        <v>0</v>
      </c>
      <c r="CJ59" s="148">
        <f>HLOOKUP(A59,CJE!$I$5:$TV$2054,2050, FALSE)</f>
        <v>0</v>
      </c>
      <c r="CL59" s="148">
        <f t="shared" si="3"/>
        <v>0</v>
      </c>
      <c r="CP59" s="21"/>
      <c r="CQ59" s="85"/>
      <c r="CR59" s="85"/>
      <c r="CS59" s="22"/>
    </row>
    <row r="60" spans="1:97" x14ac:dyDescent="0.2">
      <c r="A60" s="13" t="str">
        <f>'IncomeStatement 15-8-19'!A60</f>
        <v>940-302-00 - Cusa and other dues</v>
      </c>
      <c r="B60" s="31">
        <f>VLOOKUP(A60,'IncomeStatement 15-8-19'!$A$10:$CD$222,2,FALSE)</f>
        <v>0</v>
      </c>
      <c r="C60" s="31">
        <f>VLOOKUP(A60,'IncomeStatement 15-8-19'!$A$10:$CD$222,3,FALSE)</f>
        <v>0</v>
      </c>
      <c r="D60" s="31">
        <f>VLOOKUP(A60,'IncomeStatement 15-8-19'!$A$10:$CD$222,4,FALSE)</f>
        <v>0</v>
      </c>
      <c r="E60" s="31">
        <f>VLOOKUP(A60,'IncomeStatement 15-8-19'!$A$10:$CD$222,5,FALSE)</f>
        <v>0</v>
      </c>
      <c r="F60" s="31">
        <f>VLOOKUP(A60,'IncomeStatement 15-8-19'!$A$10:$CD$222,6,FALSE)</f>
        <v>0</v>
      </c>
      <c r="G60" s="31">
        <f>VLOOKUP(A60,'IncomeStatement 15-8-19'!$A$10:$CD$222,7,FALSE)</f>
        <v>0</v>
      </c>
      <c r="H60" s="31">
        <f>VLOOKUP(A60,'IncomeStatement 15-8-19'!$A$10:$CD$222,8,FALSE)</f>
        <v>0</v>
      </c>
      <c r="I60" s="31"/>
      <c r="J60" s="31">
        <f>VLOOKUP(A60,'IncomeStatement 15-8-19'!$A$10:$CD$222,10,FALSE)</f>
        <v>0</v>
      </c>
      <c r="K60" s="31">
        <f>VLOOKUP(A60,'IncomeStatement 15-8-19'!$A$10:$CD$222,11,FALSE)</f>
        <v>0</v>
      </c>
      <c r="L60" s="31">
        <f>VLOOKUP(A60,'IncomeStatement 15-8-19'!$A$10:$CD$222,12,FALSE)</f>
        <v>0</v>
      </c>
      <c r="M60" s="31">
        <f>VLOOKUP(A60,'IncomeStatement 15-8-19'!$A$10:$CD$222,13,FALSE)</f>
        <v>0</v>
      </c>
      <c r="N60" s="31">
        <f>VLOOKUP(A60,'IncomeStatement 15-8-19'!$A$10:$CD$222,14,FALSE)</f>
        <v>0</v>
      </c>
      <c r="O60" s="31">
        <f>VLOOKUP(A60,'IncomeStatement 15-8-19'!$A$10:$CD$222,15,FALSE)</f>
        <v>0</v>
      </c>
      <c r="P60" s="31">
        <f>VLOOKUP(A60,'IncomeStatement 15-8-19'!$A$10:$CD$222,16,FALSE)</f>
        <v>0</v>
      </c>
      <c r="Q60" s="31">
        <f>VLOOKUP(A60,'IncomeStatement 15-8-19'!$A$10:$CD$222,17,FALSE)</f>
        <v>0</v>
      </c>
      <c r="R60" s="31">
        <f>VLOOKUP(A60,'IncomeStatement 15-8-19'!$A$10:$CD$222,18,FALSE)</f>
        <v>0</v>
      </c>
      <c r="S60" s="31">
        <f>VLOOKUP(A60,'IncomeStatement 15-8-19'!$A$10:$CD$222,19,FALSE)</f>
        <v>0</v>
      </c>
      <c r="T60" s="31">
        <f>VLOOKUP(A60,'IncomeStatement 15-8-19'!$A$10:$CD$222,20,FALSE)</f>
        <v>0</v>
      </c>
      <c r="U60" s="31">
        <f>VLOOKUP(A60,'IncomeStatement 15-8-19'!$A$10:$CD$222,21,FALSE)</f>
        <v>0</v>
      </c>
      <c r="V60" s="31">
        <f>VLOOKUP(A60,'IncomeStatement 15-8-19'!$A$10:$CD$222,22,FALSE)</f>
        <v>0</v>
      </c>
      <c r="W60" s="31">
        <f>VLOOKUP(A60,'IncomeStatement 15-8-19'!$A$10:$CD$222,23,FALSE)</f>
        <v>0</v>
      </c>
      <c r="X60" s="31">
        <f>VLOOKUP(A60,'IncomeStatement 15-8-19'!$A$10:$CD$222,24,FALSE)</f>
        <v>0</v>
      </c>
      <c r="Y60" s="31">
        <f>VLOOKUP(A60,'IncomeStatement 15-8-19'!$A$10:$CD$222,25,FALSE)</f>
        <v>0</v>
      </c>
      <c r="Z60" s="31">
        <f>VLOOKUP(A60,'IncomeStatement 15-8-19'!$A$10:$CD$222,26,FALSE)</f>
        <v>0</v>
      </c>
      <c r="AA60" s="31">
        <f>VLOOKUP(A60,'IncomeStatement 15-8-19'!$A$10:$CD$222,27,FALSE)</f>
        <v>0</v>
      </c>
      <c r="AB60" s="31">
        <f>VLOOKUP(A60,'IncomeStatement 15-8-19'!$A$10:$CD$222,28,FALSE)</f>
        <v>0</v>
      </c>
      <c r="AC60" s="31">
        <f>VLOOKUP(A60,'IncomeStatement 15-8-19'!$A$10:$CD$222,29,FALSE)</f>
        <v>0</v>
      </c>
      <c r="AD60" s="31">
        <f>VLOOKUP(A60,'IncomeStatement 15-8-19'!$A$10:$CD$222,30,FALSE)</f>
        <v>0</v>
      </c>
      <c r="AE60" s="31">
        <f>VLOOKUP(A60,'IncomeStatement 15-8-19'!$A$10:$CD$222,31,FALSE)</f>
        <v>0</v>
      </c>
      <c r="AF60" s="31">
        <f>VLOOKUP(A60,'IncomeStatement 15-8-19'!$A$10:$CD$222,32,FALSE)</f>
        <v>0</v>
      </c>
      <c r="AG60" s="31">
        <f>VLOOKUP(A60,'IncomeStatement 15-8-19'!$A$10:$CD$222,33,FALSE)</f>
        <v>0</v>
      </c>
      <c r="AH60" s="31">
        <f>VLOOKUP(A60,'IncomeStatement 15-8-19'!$A$10:$CD$222,34,FALSE)</f>
        <v>0</v>
      </c>
      <c r="AI60" s="31">
        <f>VLOOKUP(A60,'IncomeStatement 15-8-19'!$A$10:$CD$222,35,FALSE)</f>
        <v>0</v>
      </c>
      <c r="AJ60" s="31">
        <f>VLOOKUP(A60,'IncomeStatement 15-8-19'!$A$10:$CD$222,36,FALSE)</f>
        <v>0</v>
      </c>
      <c r="AK60" s="31">
        <f>VLOOKUP(A60,'IncomeStatement 15-8-19'!$A$10:$CD$222,37,FALSE)</f>
        <v>0</v>
      </c>
      <c r="AL60" s="31">
        <f>VLOOKUP(A60,'IncomeStatement 15-8-19'!$A$10:$CD$222,38,FALSE)</f>
        <v>0</v>
      </c>
      <c r="AM60" s="31">
        <f>VLOOKUP(A60,'IncomeStatement 15-8-19'!$A$10:$CD$222,39,FALSE)</f>
        <v>0</v>
      </c>
      <c r="AN60" s="31">
        <f>VLOOKUP(A60,'IncomeStatement 15-8-19'!$A$10:$CD$222,40,FALSE)</f>
        <v>0</v>
      </c>
      <c r="AO60" s="31">
        <f>VLOOKUP(A60,'IncomeStatement 15-8-19'!$A$10:$CD$222,41,FALSE)</f>
        <v>0</v>
      </c>
      <c r="AP60" s="31">
        <f>VLOOKUP(A60,'IncomeStatement 15-8-19'!$A$10:$CD$222,42,FALSE)</f>
        <v>0</v>
      </c>
      <c r="AQ60" s="31">
        <f>VLOOKUP(A60,'IncomeStatement 15-8-19'!$A$10:$CD$222,43,FALSE)</f>
        <v>0</v>
      </c>
      <c r="AR60" s="31">
        <f>VLOOKUP(A60,'IncomeStatement 15-8-19'!$A$10:$CD$222,44,FALSE)</f>
        <v>0</v>
      </c>
      <c r="AS60" s="31">
        <f>VLOOKUP(A60,'IncomeStatement 15-8-19'!$A$10:$CD$222,45,FALSE)</f>
        <v>0</v>
      </c>
      <c r="AT60" s="31">
        <f>VLOOKUP(A60,'IncomeStatement 15-8-19'!$A$10:$CD$222,46,FALSE)</f>
        <v>0</v>
      </c>
      <c r="AU60" s="31">
        <f>VLOOKUP(A60,'IncomeStatement 15-8-19'!$A$10:$CD$222,47,FALSE)</f>
        <v>0</v>
      </c>
      <c r="AV60" s="31">
        <f>VLOOKUP(A60,'IncomeStatement 15-8-19'!$A$10:$CD$222,48,FALSE)</f>
        <v>0</v>
      </c>
      <c r="AW60" s="31">
        <f>VLOOKUP(A60,'IncomeStatement 15-8-19'!$A$10:$CD$222,49,FALSE)</f>
        <v>0</v>
      </c>
      <c r="AX60" s="31">
        <f>VLOOKUP(A60,'IncomeStatement 15-8-19'!$A$10:$CD$222,50,FALSE)</f>
        <v>0</v>
      </c>
      <c r="AY60" s="31">
        <f>VLOOKUP(A60,'IncomeStatement 15-8-19'!$A$10:$CD$222,51,FALSE)</f>
        <v>0</v>
      </c>
      <c r="AZ60" s="31">
        <f>VLOOKUP(A60,'IncomeStatement 15-8-19'!$A$10:$CD$222,52,FALSE)</f>
        <v>0</v>
      </c>
      <c r="BA60" s="31">
        <f>VLOOKUP(A60,'IncomeStatement 15-8-19'!$A$10:$CD$222,53,FALSE)</f>
        <v>0</v>
      </c>
      <c r="BB60" s="31">
        <f>VLOOKUP(A60,'IncomeStatement 15-8-19'!$A$10:$CD$222,54,FALSE)</f>
        <v>0</v>
      </c>
      <c r="BC60" s="31">
        <f>VLOOKUP(A60,'IncomeStatement 15-8-19'!$A$10:$CD$222,55,FALSE)</f>
        <v>0</v>
      </c>
      <c r="BD60" s="31">
        <f>VLOOKUP(A60,'IncomeStatement 15-8-19'!$A$10:$CD$222,56,FALSE)</f>
        <v>0</v>
      </c>
      <c r="BE60" s="31">
        <f>VLOOKUP(A60,'IncomeStatement 15-8-19'!$A$10:$CD$222,57,FALSE)</f>
        <v>0</v>
      </c>
      <c r="BF60" s="31">
        <f>VLOOKUP(A60,'IncomeStatement 15-8-19'!$A$10:$CD$222,58,FALSE)</f>
        <v>0</v>
      </c>
      <c r="BG60" s="31"/>
      <c r="BH60" s="31">
        <f>VLOOKUP(A60,'IncomeStatement 15-8-19'!$A$10:$CD$222,60,FALSE)</f>
        <v>0</v>
      </c>
      <c r="BI60" s="31">
        <f>VLOOKUP(A60,'IncomeStatement 15-8-19'!$A$10:$CD$222,61,FALSE)</f>
        <v>0</v>
      </c>
      <c r="BJ60" s="31">
        <f>VLOOKUP(A60,'IncomeStatement 15-8-19'!$A$10:$CD$222,62,FALSE)</f>
        <v>0</v>
      </c>
      <c r="BK60" s="31">
        <f>VLOOKUP(A60,'IncomeStatement 15-8-19'!$A$10:$CD$222,63,FALSE)</f>
        <v>0</v>
      </c>
      <c r="BL60" s="31">
        <f>VLOOKUP(A60,'IncomeStatement 15-8-19'!$A$10:$CD$222,64,FALSE)</f>
        <v>0</v>
      </c>
      <c r="BM60" s="31">
        <f>VLOOKUP(A60,'IncomeStatement 15-8-19'!$A$10:$CD$222,65,FALSE)</f>
        <v>0</v>
      </c>
      <c r="BN60" s="31">
        <f>VLOOKUP(A60,'IncomeStatement 15-8-19'!$A$10:$CD$222,66,FALSE)</f>
        <v>0</v>
      </c>
      <c r="BO60" s="31">
        <f>VLOOKUP(A60,'IncomeStatement 15-8-19'!$A$10:$CD$222,67,FALSE)</f>
        <v>0</v>
      </c>
      <c r="BP60" s="31">
        <f>VLOOKUP(A60,'IncomeStatement 15-8-19'!$A$10:$CD$222,68,FALSE)</f>
        <v>0</v>
      </c>
      <c r="BQ60" s="3">
        <f>VLOOKUP(A60,'IncomeStatement 15-8-19'!$A$10:$CD$222,69,FALSE)</f>
        <v>0</v>
      </c>
      <c r="BR60" s="3">
        <f>VLOOKUP(A60,'IncomeStatement 15-8-19'!$A$10:$CD$222,70,FALSE)</f>
        <v>0</v>
      </c>
      <c r="BS60" s="3">
        <f>VLOOKUP(A60,'IncomeStatement 15-8-19'!$A$10:$CD$222,71,FALSE)</f>
        <v>0</v>
      </c>
      <c r="BT60" s="3">
        <f>VLOOKUP(A60,'IncomeStatement 15-8-19'!$A$10:$CD$222,72,FALSE)</f>
        <v>0</v>
      </c>
      <c r="BU60" s="3">
        <f>VLOOKUP(A60,'IncomeStatement 15-8-19'!$A$10:$CD$222,73,FALSE)</f>
        <v>0</v>
      </c>
      <c r="BV60" s="3">
        <f>VLOOKUP(A60,'IncomeStatement 15-8-19'!$A$10:$CD$222,74,FALSE)</f>
        <v>0</v>
      </c>
      <c r="BW60" s="3">
        <f>VLOOKUP(A60,'IncomeStatement 15-8-19'!$A$10:$CD$222,75,FALSE)</f>
        <v>0</v>
      </c>
      <c r="BX60" s="3">
        <f>VLOOKUP(A60,'IncomeStatement 15-8-19'!$A$10:$CD$222,76,FALSE)</f>
        <v>0</v>
      </c>
      <c r="BY60" s="3">
        <f>VLOOKUP(A60,'IncomeStatement 15-8-19'!$A$10:$CD$222,77,FALSE)</f>
        <v>0</v>
      </c>
      <c r="BZ60" s="3">
        <f>VLOOKUP(A60,'IncomeStatement 15-8-19'!$A$10:$CD$222,78,FALSE)</f>
        <v>0</v>
      </c>
      <c r="CA60" s="3">
        <f>VLOOKUP(A60,'IncomeStatement 15-8-19'!$A$10:$CD$222,79,FALSE)</f>
        <v>0</v>
      </c>
      <c r="CB60" s="3">
        <f>VLOOKUP(A60,'IncomeStatement 15-8-19'!$A$10:$CD$222,80,FALSE)</f>
        <v>0</v>
      </c>
      <c r="CC60" s="3">
        <f>VLOOKUP(A60,'IncomeStatement 15-8-19'!$A$10:$CD$222,81,FALSE)</f>
        <v>0</v>
      </c>
      <c r="CD60" s="3">
        <f t="shared" si="0"/>
        <v>0</v>
      </c>
      <c r="CF60" s="19">
        <f>CD60-('IncomeStatement 15-8-19'!CD60-'IncomeStatement 15-8-19'!CF60-'IncomeStatement 15-8-19'!CG60)</f>
        <v>0</v>
      </c>
      <c r="CH60" s="132">
        <f t="shared" si="1"/>
        <v>0</v>
      </c>
      <c r="CJ60" s="148">
        <f>HLOOKUP(A60,CJE!$I$5:$TV$2054,2050, FALSE)</f>
        <v>0</v>
      </c>
      <c r="CL60" s="148">
        <f t="shared" si="3"/>
        <v>0</v>
      </c>
      <c r="CP60" s="188" t="s">
        <v>642</v>
      </c>
      <c r="CQ60" s="10">
        <f>CL222-CQ58</f>
        <v>-141081.41416900046</v>
      </c>
      <c r="CR60" s="85"/>
      <c r="CS60" s="22"/>
    </row>
    <row r="61" spans="1:97" ht="10.8" thickBot="1" x14ac:dyDescent="0.25">
      <c r="A61" s="13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F61" s="19">
        <f>CD61-('IncomeStatement 15-8-19'!CD61-'IncomeStatement 15-8-19'!CF61-'IncomeStatement 15-8-19'!CG61)</f>
        <v>0</v>
      </c>
      <c r="CH61" s="132">
        <f t="shared" si="1"/>
        <v>0</v>
      </c>
      <c r="CJ61" s="148"/>
      <c r="CL61" s="148">
        <f t="shared" si="3"/>
        <v>0</v>
      </c>
      <c r="CP61" s="88"/>
      <c r="CQ61" s="190"/>
      <c r="CR61" s="89"/>
      <c r="CS61" s="157"/>
    </row>
    <row r="62" spans="1:97" x14ac:dyDescent="0.2">
      <c r="A62" s="13" t="str">
        <f>'IncomeStatement 15-8-19'!A62</f>
        <v>940-400 - SALARIES AND EMPLOYEES BENEFITS</v>
      </c>
      <c r="B62" s="31">
        <f>VLOOKUP(A62,'IncomeStatement 15-8-19'!$A$10:$CD$222,2,FALSE)</f>
        <v>0</v>
      </c>
      <c r="C62" s="31">
        <f>VLOOKUP(A62,'IncomeStatement 15-8-19'!$A$10:$CD$222,3,FALSE)</f>
        <v>0</v>
      </c>
      <c r="D62" s="31">
        <f>VLOOKUP(A62,'IncomeStatement 15-8-19'!$A$10:$CD$222,4,FALSE)</f>
        <v>0</v>
      </c>
      <c r="E62" s="31">
        <f>VLOOKUP(A62,'IncomeStatement 15-8-19'!$A$10:$CD$222,5,FALSE)</f>
        <v>0</v>
      </c>
      <c r="F62" s="31">
        <f>VLOOKUP(A62,'IncomeStatement 15-8-19'!$A$10:$CD$222,6,FALSE)</f>
        <v>0</v>
      </c>
      <c r="G62" s="31">
        <f>VLOOKUP(A62,'IncomeStatement 15-8-19'!$A$10:$CD$222,7,FALSE)</f>
        <v>0</v>
      </c>
      <c r="H62" s="31">
        <f>VLOOKUP(A62,'IncomeStatement 15-8-19'!$A$10:$CD$222,8,FALSE)</f>
        <v>0</v>
      </c>
      <c r="I62" s="31"/>
      <c r="J62" s="31">
        <f>VLOOKUP(A62,'IncomeStatement 15-8-19'!$A$10:$CD$222,10,FALSE)</f>
        <v>0</v>
      </c>
      <c r="K62" s="31">
        <f>VLOOKUP(A62,'IncomeStatement 15-8-19'!$A$10:$CD$222,11,FALSE)</f>
        <v>0</v>
      </c>
      <c r="L62" s="31">
        <f>VLOOKUP(A62,'IncomeStatement 15-8-19'!$A$10:$CD$222,12,FALSE)</f>
        <v>0</v>
      </c>
      <c r="M62" s="31">
        <f>VLOOKUP(A62,'IncomeStatement 15-8-19'!$A$10:$CD$222,13,FALSE)</f>
        <v>0</v>
      </c>
      <c r="N62" s="31">
        <f>VLOOKUP(A62,'IncomeStatement 15-8-19'!$A$10:$CD$222,14,FALSE)</f>
        <v>0</v>
      </c>
      <c r="O62" s="31">
        <f>VLOOKUP(A62,'IncomeStatement 15-8-19'!$A$10:$CD$222,15,FALSE)</f>
        <v>0</v>
      </c>
      <c r="P62" s="31">
        <f>VLOOKUP(A62,'IncomeStatement 15-8-19'!$A$10:$CD$222,16,FALSE)</f>
        <v>0</v>
      </c>
      <c r="Q62" s="31">
        <f>VLOOKUP(A62,'IncomeStatement 15-8-19'!$A$10:$CD$222,17,FALSE)</f>
        <v>0</v>
      </c>
      <c r="R62" s="31">
        <f>VLOOKUP(A62,'IncomeStatement 15-8-19'!$A$10:$CD$222,18,FALSE)</f>
        <v>0</v>
      </c>
      <c r="S62" s="31">
        <f>VLOOKUP(A62,'IncomeStatement 15-8-19'!$A$10:$CD$222,19,FALSE)</f>
        <v>0</v>
      </c>
      <c r="T62" s="31">
        <f>VLOOKUP(A62,'IncomeStatement 15-8-19'!$A$10:$CD$222,20,FALSE)</f>
        <v>0</v>
      </c>
      <c r="U62" s="31">
        <f>VLOOKUP(A62,'IncomeStatement 15-8-19'!$A$10:$CD$222,21,FALSE)</f>
        <v>0</v>
      </c>
      <c r="V62" s="31">
        <f>VLOOKUP(A62,'IncomeStatement 15-8-19'!$A$10:$CD$222,22,FALSE)</f>
        <v>0</v>
      </c>
      <c r="W62" s="31">
        <f>VLOOKUP(A62,'IncomeStatement 15-8-19'!$A$10:$CD$222,23,FALSE)</f>
        <v>0</v>
      </c>
      <c r="X62" s="31">
        <f>VLOOKUP(A62,'IncomeStatement 15-8-19'!$A$10:$CD$222,24,FALSE)</f>
        <v>0</v>
      </c>
      <c r="Y62" s="31">
        <f>VLOOKUP(A62,'IncomeStatement 15-8-19'!$A$10:$CD$222,25,FALSE)</f>
        <v>0</v>
      </c>
      <c r="Z62" s="31">
        <f>VLOOKUP(A62,'IncomeStatement 15-8-19'!$A$10:$CD$222,26,FALSE)</f>
        <v>0</v>
      </c>
      <c r="AA62" s="31">
        <f>VLOOKUP(A62,'IncomeStatement 15-8-19'!$A$10:$CD$222,27,FALSE)</f>
        <v>0</v>
      </c>
      <c r="AB62" s="31">
        <f>VLOOKUP(A62,'IncomeStatement 15-8-19'!$A$10:$CD$222,28,FALSE)</f>
        <v>0</v>
      </c>
      <c r="AC62" s="31">
        <f>VLOOKUP(A62,'IncomeStatement 15-8-19'!$A$10:$CD$222,29,FALSE)</f>
        <v>0</v>
      </c>
      <c r="AD62" s="31">
        <f>VLOOKUP(A62,'IncomeStatement 15-8-19'!$A$10:$CD$222,30,FALSE)</f>
        <v>0</v>
      </c>
      <c r="AE62" s="31">
        <f>VLOOKUP(A62,'IncomeStatement 15-8-19'!$A$10:$CD$222,31,FALSE)</f>
        <v>0</v>
      </c>
      <c r="AF62" s="31">
        <f>VLOOKUP(A62,'IncomeStatement 15-8-19'!$A$10:$CD$222,32,FALSE)</f>
        <v>0</v>
      </c>
      <c r="AG62" s="31">
        <f>VLOOKUP(A62,'IncomeStatement 15-8-19'!$A$10:$CD$222,33,FALSE)</f>
        <v>0</v>
      </c>
      <c r="AH62" s="31">
        <f>VLOOKUP(A62,'IncomeStatement 15-8-19'!$A$10:$CD$222,34,FALSE)</f>
        <v>0</v>
      </c>
      <c r="AI62" s="31">
        <f>VLOOKUP(A62,'IncomeStatement 15-8-19'!$A$10:$CD$222,35,FALSE)</f>
        <v>0</v>
      </c>
      <c r="AJ62" s="31">
        <f>VLOOKUP(A62,'IncomeStatement 15-8-19'!$A$10:$CD$222,36,FALSE)</f>
        <v>0</v>
      </c>
      <c r="AK62" s="31">
        <f>VLOOKUP(A62,'IncomeStatement 15-8-19'!$A$10:$CD$222,37,FALSE)</f>
        <v>0</v>
      </c>
      <c r="AL62" s="31">
        <f>VLOOKUP(A62,'IncomeStatement 15-8-19'!$A$10:$CD$222,38,FALSE)</f>
        <v>0</v>
      </c>
      <c r="AM62" s="31">
        <f>VLOOKUP(A62,'IncomeStatement 15-8-19'!$A$10:$CD$222,39,FALSE)</f>
        <v>0</v>
      </c>
      <c r="AN62" s="31">
        <f>VLOOKUP(A62,'IncomeStatement 15-8-19'!$A$10:$CD$222,40,FALSE)</f>
        <v>0</v>
      </c>
      <c r="AO62" s="31">
        <f>VLOOKUP(A62,'IncomeStatement 15-8-19'!$A$10:$CD$222,41,FALSE)</f>
        <v>0</v>
      </c>
      <c r="AP62" s="31">
        <f>VLOOKUP(A62,'IncomeStatement 15-8-19'!$A$10:$CD$222,42,FALSE)</f>
        <v>0</v>
      </c>
      <c r="AQ62" s="31">
        <f>VLOOKUP(A62,'IncomeStatement 15-8-19'!$A$10:$CD$222,43,FALSE)</f>
        <v>0</v>
      </c>
      <c r="AR62" s="31">
        <f>VLOOKUP(A62,'IncomeStatement 15-8-19'!$A$10:$CD$222,44,FALSE)</f>
        <v>0</v>
      </c>
      <c r="AS62" s="31">
        <f>VLOOKUP(A62,'IncomeStatement 15-8-19'!$A$10:$CD$222,45,FALSE)</f>
        <v>0</v>
      </c>
      <c r="AT62" s="31">
        <f>VLOOKUP(A62,'IncomeStatement 15-8-19'!$A$10:$CD$222,46,FALSE)</f>
        <v>0</v>
      </c>
      <c r="AU62" s="31">
        <f>VLOOKUP(A62,'IncomeStatement 15-8-19'!$A$10:$CD$222,47,FALSE)</f>
        <v>0</v>
      </c>
      <c r="AV62" s="31">
        <f>VLOOKUP(A62,'IncomeStatement 15-8-19'!$A$10:$CD$222,48,FALSE)</f>
        <v>0</v>
      </c>
      <c r="AW62" s="31">
        <f>VLOOKUP(A62,'IncomeStatement 15-8-19'!$A$10:$CD$222,49,FALSE)</f>
        <v>0</v>
      </c>
      <c r="AX62" s="31">
        <f>VLOOKUP(A62,'IncomeStatement 15-8-19'!$A$10:$CD$222,50,FALSE)</f>
        <v>0</v>
      </c>
      <c r="AY62" s="31">
        <f>VLOOKUP(A62,'IncomeStatement 15-8-19'!$A$10:$CD$222,51,FALSE)</f>
        <v>0</v>
      </c>
      <c r="AZ62" s="31">
        <f>VLOOKUP(A62,'IncomeStatement 15-8-19'!$A$10:$CD$222,52,FALSE)</f>
        <v>0</v>
      </c>
      <c r="BA62" s="31">
        <f>VLOOKUP(A62,'IncomeStatement 15-8-19'!$A$10:$CD$222,53,FALSE)</f>
        <v>0</v>
      </c>
      <c r="BB62" s="31">
        <f>VLOOKUP(A62,'IncomeStatement 15-8-19'!$A$10:$CD$222,54,FALSE)</f>
        <v>0</v>
      </c>
      <c r="BC62" s="31">
        <f>VLOOKUP(A62,'IncomeStatement 15-8-19'!$A$10:$CD$222,55,FALSE)</f>
        <v>0</v>
      </c>
      <c r="BD62" s="31">
        <f>VLOOKUP(A62,'IncomeStatement 15-8-19'!$A$10:$CD$222,56,FALSE)</f>
        <v>0</v>
      </c>
      <c r="BE62" s="31">
        <f>VLOOKUP(A62,'IncomeStatement 15-8-19'!$A$10:$CD$222,57,FALSE)</f>
        <v>0</v>
      </c>
      <c r="BF62" s="31">
        <f>VLOOKUP(A62,'IncomeStatement 15-8-19'!$A$10:$CD$222,58,FALSE)</f>
        <v>0</v>
      </c>
      <c r="BG62" s="31"/>
      <c r="BH62" s="31">
        <f>VLOOKUP(A62,'IncomeStatement 15-8-19'!$A$10:$CD$222,60,FALSE)</f>
        <v>0</v>
      </c>
      <c r="BI62" s="31">
        <f>VLOOKUP(A62,'IncomeStatement 15-8-19'!$A$10:$CD$222,61,FALSE)</f>
        <v>0</v>
      </c>
      <c r="BJ62" s="31">
        <f>VLOOKUP(A62,'IncomeStatement 15-8-19'!$A$10:$CD$222,62,FALSE)</f>
        <v>0</v>
      </c>
      <c r="BK62" s="31">
        <f>VLOOKUP(A62,'IncomeStatement 15-8-19'!$A$10:$CD$222,63,FALSE)</f>
        <v>0</v>
      </c>
      <c r="BL62" s="31">
        <f>VLOOKUP(A62,'IncomeStatement 15-8-19'!$A$10:$CD$222,64,FALSE)</f>
        <v>0</v>
      </c>
      <c r="BM62" s="31">
        <f>VLOOKUP(A62,'IncomeStatement 15-8-19'!$A$10:$CD$222,65,FALSE)</f>
        <v>0</v>
      </c>
      <c r="BN62" s="31">
        <f>VLOOKUP(A62,'IncomeStatement 15-8-19'!$A$10:$CD$222,66,FALSE)</f>
        <v>0</v>
      </c>
      <c r="BO62" s="31">
        <f>VLOOKUP(A62,'IncomeStatement 15-8-19'!$A$10:$CD$222,67,FALSE)</f>
        <v>0</v>
      </c>
      <c r="BP62" s="31">
        <f>VLOOKUP(A62,'IncomeStatement 15-8-19'!$A$10:$CD$222,68,FALSE)</f>
        <v>0</v>
      </c>
      <c r="BQ62" s="3">
        <f>VLOOKUP(A62,'IncomeStatement 15-8-19'!$A$10:$CD$222,69,FALSE)</f>
        <v>0</v>
      </c>
      <c r="BR62" s="3">
        <f>VLOOKUP(A62,'IncomeStatement 15-8-19'!$A$10:$CD$222,70,FALSE)</f>
        <v>0</v>
      </c>
      <c r="BS62" s="3">
        <f>VLOOKUP(A62,'IncomeStatement 15-8-19'!$A$10:$CD$222,71,FALSE)</f>
        <v>0</v>
      </c>
      <c r="BT62" s="3">
        <f>VLOOKUP(A62,'IncomeStatement 15-8-19'!$A$10:$CD$222,72,FALSE)</f>
        <v>0</v>
      </c>
      <c r="BU62" s="3">
        <f>VLOOKUP(A62,'IncomeStatement 15-8-19'!$A$10:$CD$222,73,FALSE)</f>
        <v>0</v>
      </c>
      <c r="BV62" s="3">
        <f>VLOOKUP(A62,'IncomeStatement 15-8-19'!$A$10:$CD$222,74,FALSE)</f>
        <v>0</v>
      </c>
      <c r="BW62" s="3">
        <f>VLOOKUP(A62,'IncomeStatement 15-8-19'!$A$10:$CD$222,75,FALSE)</f>
        <v>0</v>
      </c>
      <c r="BX62" s="3">
        <f>VLOOKUP(A62,'IncomeStatement 15-8-19'!$A$10:$CD$222,76,FALSE)</f>
        <v>0</v>
      </c>
      <c r="BY62" s="3">
        <f>VLOOKUP(A62,'IncomeStatement 15-8-19'!$A$10:$CD$222,77,FALSE)</f>
        <v>0</v>
      </c>
      <c r="BZ62" s="3">
        <f>VLOOKUP(A62,'IncomeStatement 15-8-19'!$A$10:$CD$222,78,FALSE)</f>
        <v>0</v>
      </c>
      <c r="CA62" s="3">
        <f>VLOOKUP(A62,'IncomeStatement 15-8-19'!$A$10:$CD$222,79,FALSE)</f>
        <v>0</v>
      </c>
      <c r="CB62" s="3">
        <f>VLOOKUP(A62,'IncomeStatement 15-8-19'!$A$10:$CD$222,80,FALSE)</f>
        <v>0</v>
      </c>
      <c r="CC62" s="3">
        <f>VLOOKUP(A62,'IncomeStatement 15-8-19'!$A$10:$CD$222,81,FALSE)</f>
        <v>0</v>
      </c>
      <c r="CD62" s="3">
        <f t="shared" si="0"/>
        <v>0</v>
      </c>
      <c r="CF62" s="19">
        <f>CD62-('IncomeStatement 15-8-19'!CD62-'IncomeStatement 15-8-19'!CF62-'IncomeStatement 15-8-19'!CG62)</f>
        <v>0</v>
      </c>
      <c r="CH62" s="132">
        <f t="shared" si="1"/>
        <v>0</v>
      </c>
      <c r="CJ62" s="148">
        <f>HLOOKUP(A62,CJE!$I$5:$TV$2054,2050, FALSE)</f>
        <v>0</v>
      </c>
      <c r="CL62" s="148">
        <f t="shared" si="3"/>
        <v>0</v>
      </c>
    </row>
    <row r="63" spans="1:97" x14ac:dyDescent="0.2">
      <c r="A63" s="13" t="str">
        <f>'IncomeStatement 15-8-19'!A63</f>
        <v>940-401 - Salaries and Wages</v>
      </c>
      <c r="B63" s="31">
        <f>VLOOKUP(A63,'IncomeStatement 15-8-19'!$A$10:$CD$222,2,FALSE)</f>
        <v>0</v>
      </c>
      <c r="C63" s="31">
        <f>VLOOKUP(A63,'IncomeStatement 15-8-19'!$A$10:$CD$222,3,FALSE)</f>
        <v>0</v>
      </c>
      <c r="D63" s="31">
        <f>VLOOKUP(A63,'IncomeStatement 15-8-19'!$A$10:$CD$222,4,FALSE)</f>
        <v>0</v>
      </c>
      <c r="E63" s="31">
        <f>VLOOKUP(A63,'IncomeStatement 15-8-19'!$A$10:$CD$222,5,FALSE)</f>
        <v>0</v>
      </c>
      <c r="F63" s="31">
        <f>VLOOKUP(A63,'IncomeStatement 15-8-19'!$A$10:$CD$222,6,FALSE)</f>
        <v>0</v>
      </c>
      <c r="G63" s="31">
        <f>VLOOKUP(A63,'IncomeStatement 15-8-19'!$A$10:$CD$222,7,FALSE)</f>
        <v>0</v>
      </c>
      <c r="H63" s="31">
        <f>VLOOKUP(A63,'IncomeStatement 15-8-19'!$A$10:$CD$222,8,FALSE)</f>
        <v>0</v>
      </c>
      <c r="I63" s="31"/>
      <c r="J63" s="31">
        <f>VLOOKUP(A63,'IncomeStatement 15-8-19'!$A$10:$CD$222,10,FALSE)</f>
        <v>0</v>
      </c>
      <c r="K63" s="31">
        <f>VLOOKUP(A63,'IncomeStatement 15-8-19'!$A$10:$CD$222,11,FALSE)</f>
        <v>0</v>
      </c>
      <c r="L63" s="31">
        <f>VLOOKUP(A63,'IncomeStatement 15-8-19'!$A$10:$CD$222,12,FALSE)</f>
        <v>0</v>
      </c>
      <c r="M63" s="31">
        <f>VLOOKUP(A63,'IncomeStatement 15-8-19'!$A$10:$CD$222,13,FALSE)</f>
        <v>0</v>
      </c>
      <c r="N63" s="31">
        <f>VLOOKUP(A63,'IncomeStatement 15-8-19'!$A$10:$CD$222,14,FALSE)</f>
        <v>0</v>
      </c>
      <c r="O63" s="31">
        <f>VLOOKUP(A63,'IncomeStatement 15-8-19'!$A$10:$CD$222,15,FALSE)</f>
        <v>0</v>
      </c>
      <c r="P63" s="31">
        <f>VLOOKUP(A63,'IncomeStatement 15-8-19'!$A$10:$CD$222,16,FALSE)</f>
        <v>0</v>
      </c>
      <c r="Q63" s="31">
        <f>VLOOKUP(A63,'IncomeStatement 15-8-19'!$A$10:$CD$222,17,FALSE)</f>
        <v>0</v>
      </c>
      <c r="R63" s="31">
        <f>VLOOKUP(A63,'IncomeStatement 15-8-19'!$A$10:$CD$222,18,FALSE)</f>
        <v>0</v>
      </c>
      <c r="S63" s="31">
        <f>VLOOKUP(A63,'IncomeStatement 15-8-19'!$A$10:$CD$222,19,FALSE)</f>
        <v>0</v>
      </c>
      <c r="T63" s="31">
        <f>VLOOKUP(A63,'IncomeStatement 15-8-19'!$A$10:$CD$222,20,FALSE)</f>
        <v>0</v>
      </c>
      <c r="U63" s="31">
        <f>VLOOKUP(A63,'IncomeStatement 15-8-19'!$A$10:$CD$222,21,FALSE)</f>
        <v>0</v>
      </c>
      <c r="V63" s="31">
        <f>VLOOKUP(A63,'IncomeStatement 15-8-19'!$A$10:$CD$222,22,FALSE)</f>
        <v>0</v>
      </c>
      <c r="W63" s="31">
        <f>VLOOKUP(A63,'IncomeStatement 15-8-19'!$A$10:$CD$222,23,FALSE)</f>
        <v>0</v>
      </c>
      <c r="X63" s="31">
        <f>VLOOKUP(A63,'IncomeStatement 15-8-19'!$A$10:$CD$222,24,FALSE)</f>
        <v>0</v>
      </c>
      <c r="Y63" s="31">
        <f>VLOOKUP(A63,'IncomeStatement 15-8-19'!$A$10:$CD$222,25,FALSE)</f>
        <v>0</v>
      </c>
      <c r="Z63" s="31">
        <f>VLOOKUP(A63,'IncomeStatement 15-8-19'!$A$10:$CD$222,26,FALSE)</f>
        <v>0</v>
      </c>
      <c r="AA63" s="31">
        <f>VLOOKUP(A63,'IncomeStatement 15-8-19'!$A$10:$CD$222,27,FALSE)</f>
        <v>0</v>
      </c>
      <c r="AB63" s="31">
        <f>VLOOKUP(A63,'IncomeStatement 15-8-19'!$A$10:$CD$222,28,FALSE)</f>
        <v>0</v>
      </c>
      <c r="AC63" s="31">
        <f>VLOOKUP(A63,'IncomeStatement 15-8-19'!$A$10:$CD$222,29,FALSE)</f>
        <v>0</v>
      </c>
      <c r="AD63" s="31">
        <f>VLOOKUP(A63,'IncomeStatement 15-8-19'!$A$10:$CD$222,30,FALSE)</f>
        <v>0</v>
      </c>
      <c r="AE63" s="31">
        <f>VLOOKUP(A63,'IncomeStatement 15-8-19'!$A$10:$CD$222,31,FALSE)</f>
        <v>0</v>
      </c>
      <c r="AF63" s="31">
        <f>VLOOKUP(A63,'IncomeStatement 15-8-19'!$A$10:$CD$222,32,FALSE)</f>
        <v>0</v>
      </c>
      <c r="AG63" s="31">
        <f>VLOOKUP(A63,'IncomeStatement 15-8-19'!$A$10:$CD$222,33,FALSE)</f>
        <v>0</v>
      </c>
      <c r="AH63" s="31">
        <f>VLOOKUP(A63,'IncomeStatement 15-8-19'!$A$10:$CD$222,34,FALSE)</f>
        <v>0</v>
      </c>
      <c r="AI63" s="31">
        <f>VLOOKUP(A63,'IncomeStatement 15-8-19'!$A$10:$CD$222,35,FALSE)</f>
        <v>0</v>
      </c>
      <c r="AJ63" s="31">
        <f>VLOOKUP(A63,'IncomeStatement 15-8-19'!$A$10:$CD$222,36,FALSE)</f>
        <v>0</v>
      </c>
      <c r="AK63" s="31">
        <f>VLOOKUP(A63,'IncomeStatement 15-8-19'!$A$10:$CD$222,37,FALSE)</f>
        <v>0</v>
      </c>
      <c r="AL63" s="31">
        <f>VLOOKUP(A63,'IncomeStatement 15-8-19'!$A$10:$CD$222,38,FALSE)</f>
        <v>0</v>
      </c>
      <c r="AM63" s="31">
        <f>VLOOKUP(A63,'IncomeStatement 15-8-19'!$A$10:$CD$222,39,FALSE)</f>
        <v>0</v>
      </c>
      <c r="AN63" s="31">
        <f>VLOOKUP(A63,'IncomeStatement 15-8-19'!$A$10:$CD$222,40,FALSE)</f>
        <v>0</v>
      </c>
      <c r="AO63" s="31">
        <f>VLOOKUP(A63,'IncomeStatement 15-8-19'!$A$10:$CD$222,41,FALSE)</f>
        <v>0</v>
      </c>
      <c r="AP63" s="31">
        <f>VLOOKUP(A63,'IncomeStatement 15-8-19'!$A$10:$CD$222,42,FALSE)</f>
        <v>0</v>
      </c>
      <c r="AQ63" s="31">
        <f>VLOOKUP(A63,'IncomeStatement 15-8-19'!$A$10:$CD$222,43,FALSE)</f>
        <v>0</v>
      </c>
      <c r="AR63" s="31">
        <f>VLOOKUP(A63,'IncomeStatement 15-8-19'!$A$10:$CD$222,44,FALSE)</f>
        <v>0</v>
      </c>
      <c r="AS63" s="31">
        <f>VLOOKUP(A63,'IncomeStatement 15-8-19'!$A$10:$CD$222,45,FALSE)</f>
        <v>0</v>
      </c>
      <c r="AT63" s="31">
        <f>VLOOKUP(A63,'IncomeStatement 15-8-19'!$A$10:$CD$222,46,FALSE)</f>
        <v>0</v>
      </c>
      <c r="AU63" s="31">
        <f>VLOOKUP(A63,'IncomeStatement 15-8-19'!$A$10:$CD$222,47,FALSE)</f>
        <v>0</v>
      </c>
      <c r="AV63" s="31">
        <f>VLOOKUP(A63,'IncomeStatement 15-8-19'!$A$10:$CD$222,48,FALSE)</f>
        <v>0</v>
      </c>
      <c r="AW63" s="31">
        <f>VLOOKUP(A63,'IncomeStatement 15-8-19'!$A$10:$CD$222,49,FALSE)</f>
        <v>0</v>
      </c>
      <c r="AX63" s="31">
        <f>VLOOKUP(A63,'IncomeStatement 15-8-19'!$A$10:$CD$222,50,FALSE)</f>
        <v>0</v>
      </c>
      <c r="AY63" s="31">
        <f>VLOOKUP(A63,'IncomeStatement 15-8-19'!$A$10:$CD$222,51,FALSE)</f>
        <v>0</v>
      </c>
      <c r="AZ63" s="31">
        <f>VLOOKUP(A63,'IncomeStatement 15-8-19'!$A$10:$CD$222,52,FALSE)</f>
        <v>0</v>
      </c>
      <c r="BA63" s="31">
        <f>VLOOKUP(A63,'IncomeStatement 15-8-19'!$A$10:$CD$222,53,FALSE)</f>
        <v>0</v>
      </c>
      <c r="BB63" s="31">
        <f>VLOOKUP(A63,'IncomeStatement 15-8-19'!$A$10:$CD$222,54,FALSE)</f>
        <v>0</v>
      </c>
      <c r="BC63" s="31">
        <f>VLOOKUP(A63,'IncomeStatement 15-8-19'!$A$10:$CD$222,55,FALSE)</f>
        <v>0</v>
      </c>
      <c r="BD63" s="31">
        <f>VLOOKUP(A63,'IncomeStatement 15-8-19'!$A$10:$CD$222,56,FALSE)</f>
        <v>0</v>
      </c>
      <c r="BE63" s="31">
        <f>VLOOKUP(A63,'IncomeStatement 15-8-19'!$A$10:$CD$222,57,FALSE)</f>
        <v>0</v>
      </c>
      <c r="BF63" s="31">
        <f>VLOOKUP(A63,'IncomeStatement 15-8-19'!$A$10:$CD$222,58,FALSE)</f>
        <v>0</v>
      </c>
      <c r="BG63" s="31"/>
      <c r="BH63" s="31">
        <f>VLOOKUP(A63,'IncomeStatement 15-8-19'!$A$10:$CD$222,60,FALSE)</f>
        <v>0</v>
      </c>
      <c r="BI63" s="31">
        <f>VLOOKUP(A63,'IncomeStatement 15-8-19'!$A$10:$CD$222,61,FALSE)</f>
        <v>0</v>
      </c>
      <c r="BJ63" s="31">
        <f>VLOOKUP(A63,'IncomeStatement 15-8-19'!$A$10:$CD$222,62,FALSE)</f>
        <v>0</v>
      </c>
      <c r="BK63" s="31">
        <f>VLOOKUP(A63,'IncomeStatement 15-8-19'!$A$10:$CD$222,63,FALSE)</f>
        <v>0</v>
      </c>
      <c r="BL63" s="31">
        <f>VLOOKUP(A63,'IncomeStatement 15-8-19'!$A$10:$CD$222,64,FALSE)</f>
        <v>0</v>
      </c>
      <c r="BM63" s="31">
        <f>VLOOKUP(A63,'IncomeStatement 15-8-19'!$A$10:$CD$222,65,FALSE)</f>
        <v>0</v>
      </c>
      <c r="BN63" s="31">
        <f>VLOOKUP(A63,'IncomeStatement 15-8-19'!$A$10:$CD$222,66,FALSE)</f>
        <v>0</v>
      </c>
      <c r="BO63" s="31">
        <f>VLOOKUP(A63,'IncomeStatement 15-8-19'!$A$10:$CD$222,67,FALSE)</f>
        <v>0</v>
      </c>
      <c r="BP63" s="31">
        <f>VLOOKUP(A63,'IncomeStatement 15-8-19'!$A$10:$CD$222,68,FALSE)</f>
        <v>0</v>
      </c>
      <c r="BQ63" s="3">
        <f>VLOOKUP(A63,'IncomeStatement 15-8-19'!$A$10:$CD$222,69,FALSE)</f>
        <v>0</v>
      </c>
      <c r="BR63" s="3">
        <f>VLOOKUP(A63,'IncomeStatement 15-8-19'!$A$10:$CD$222,70,FALSE)</f>
        <v>0</v>
      </c>
      <c r="BS63" s="3">
        <f>VLOOKUP(A63,'IncomeStatement 15-8-19'!$A$10:$CD$222,71,FALSE)</f>
        <v>0</v>
      </c>
      <c r="BT63" s="3">
        <f>VLOOKUP(A63,'IncomeStatement 15-8-19'!$A$10:$CD$222,72,FALSE)</f>
        <v>0</v>
      </c>
      <c r="BU63" s="3">
        <f>VLOOKUP(A63,'IncomeStatement 15-8-19'!$A$10:$CD$222,73,FALSE)</f>
        <v>0</v>
      </c>
      <c r="BV63" s="3">
        <f>VLOOKUP(A63,'IncomeStatement 15-8-19'!$A$10:$CD$222,74,FALSE)</f>
        <v>0</v>
      </c>
      <c r="BW63" s="3">
        <f>VLOOKUP(A63,'IncomeStatement 15-8-19'!$A$10:$CD$222,75,FALSE)</f>
        <v>0</v>
      </c>
      <c r="BX63" s="3">
        <f>VLOOKUP(A63,'IncomeStatement 15-8-19'!$A$10:$CD$222,76,FALSE)</f>
        <v>0</v>
      </c>
      <c r="BY63" s="3">
        <f>VLOOKUP(A63,'IncomeStatement 15-8-19'!$A$10:$CD$222,77,FALSE)</f>
        <v>0</v>
      </c>
      <c r="BZ63" s="3">
        <f>VLOOKUP(A63,'IncomeStatement 15-8-19'!$A$10:$CD$222,78,FALSE)</f>
        <v>0</v>
      </c>
      <c r="CA63" s="3">
        <f>VLOOKUP(A63,'IncomeStatement 15-8-19'!$A$10:$CD$222,79,FALSE)</f>
        <v>0</v>
      </c>
      <c r="CB63" s="3">
        <f>VLOOKUP(A63,'IncomeStatement 15-8-19'!$A$10:$CD$222,80,FALSE)</f>
        <v>0</v>
      </c>
      <c r="CC63" s="3">
        <f>VLOOKUP(A63,'IncomeStatement 15-8-19'!$A$10:$CD$222,81,FALSE)</f>
        <v>0</v>
      </c>
      <c r="CD63" s="3">
        <f t="shared" si="0"/>
        <v>0</v>
      </c>
      <c r="CF63" s="19">
        <f>CD63-('IncomeStatement 15-8-19'!CD63-'IncomeStatement 15-8-19'!CF63-'IncomeStatement 15-8-19'!CG63)</f>
        <v>0</v>
      </c>
      <c r="CH63" s="132">
        <f t="shared" si="1"/>
        <v>0</v>
      </c>
      <c r="CJ63" s="148">
        <f>HLOOKUP(A63,CJE!$I$5:$TV$2054,2050, FALSE)</f>
        <v>0</v>
      </c>
      <c r="CL63" s="148">
        <f t="shared" si="3"/>
        <v>0</v>
      </c>
    </row>
    <row r="64" spans="1:97" x14ac:dyDescent="0.2">
      <c r="A64" s="13" t="str">
        <f>'IncomeStatement 15-8-19'!A64</f>
        <v>940-402 - EP &amp; recruitment expenses</v>
      </c>
      <c r="B64" s="31">
        <f>VLOOKUP(A64,'IncomeStatement 15-8-19'!$A$10:$CD$222,2,FALSE)</f>
        <v>0</v>
      </c>
      <c r="C64" s="31">
        <f>VLOOKUP(A64,'IncomeStatement 15-8-19'!$A$10:$CD$222,3,FALSE)</f>
        <v>0</v>
      </c>
      <c r="D64" s="31">
        <f>VLOOKUP(A64,'IncomeStatement 15-8-19'!$A$10:$CD$222,4,FALSE)</f>
        <v>0</v>
      </c>
      <c r="E64" s="31">
        <f>VLOOKUP(A64,'IncomeStatement 15-8-19'!$A$10:$CD$222,5,FALSE)</f>
        <v>0</v>
      </c>
      <c r="F64" s="31">
        <f>VLOOKUP(A64,'IncomeStatement 15-8-19'!$A$10:$CD$222,6,FALSE)</f>
        <v>0</v>
      </c>
      <c r="G64" s="31">
        <f>VLOOKUP(A64,'IncomeStatement 15-8-19'!$A$10:$CD$222,7,FALSE)</f>
        <v>0</v>
      </c>
      <c r="H64" s="31">
        <f>VLOOKUP(A64,'IncomeStatement 15-8-19'!$A$10:$CD$222,8,FALSE)</f>
        <v>0</v>
      </c>
      <c r="I64" s="31"/>
      <c r="J64" s="31">
        <f>VLOOKUP(A64,'IncomeStatement 15-8-19'!$A$10:$CD$222,10,FALSE)</f>
        <v>0</v>
      </c>
      <c r="K64" s="31">
        <f>VLOOKUP(A64,'IncomeStatement 15-8-19'!$A$10:$CD$222,11,FALSE)</f>
        <v>0</v>
      </c>
      <c r="L64" s="31">
        <f>VLOOKUP(A64,'IncomeStatement 15-8-19'!$A$10:$CD$222,12,FALSE)</f>
        <v>0</v>
      </c>
      <c r="M64" s="31">
        <f>VLOOKUP(A64,'IncomeStatement 15-8-19'!$A$10:$CD$222,13,FALSE)</f>
        <v>0</v>
      </c>
      <c r="N64" s="31">
        <f>VLOOKUP(A64,'IncomeStatement 15-8-19'!$A$10:$CD$222,14,FALSE)</f>
        <v>0</v>
      </c>
      <c r="O64" s="31">
        <f>VLOOKUP(A64,'IncomeStatement 15-8-19'!$A$10:$CD$222,15,FALSE)</f>
        <v>0</v>
      </c>
      <c r="P64" s="31">
        <f>VLOOKUP(A64,'IncomeStatement 15-8-19'!$A$10:$CD$222,16,FALSE)</f>
        <v>0</v>
      </c>
      <c r="Q64" s="31">
        <f>VLOOKUP(A64,'IncomeStatement 15-8-19'!$A$10:$CD$222,17,FALSE)</f>
        <v>0</v>
      </c>
      <c r="R64" s="31">
        <f>VLOOKUP(A64,'IncomeStatement 15-8-19'!$A$10:$CD$222,18,FALSE)</f>
        <v>0</v>
      </c>
      <c r="S64" s="31">
        <f>VLOOKUP(A64,'IncomeStatement 15-8-19'!$A$10:$CD$222,19,FALSE)</f>
        <v>0</v>
      </c>
      <c r="T64" s="31">
        <f>VLOOKUP(A64,'IncomeStatement 15-8-19'!$A$10:$CD$222,20,FALSE)</f>
        <v>0</v>
      </c>
      <c r="U64" s="31">
        <f>VLOOKUP(A64,'IncomeStatement 15-8-19'!$A$10:$CD$222,21,FALSE)</f>
        <v>0</v>
      </c>
      <c r="V64" s="31">
        <f>VLOOKUP(A64,'IncomeStatement 15-8-19'!$A$10:$CD$222,22,FALSE)</f>
        <v>0</v>
      </c>
      <c r="W64" s="31">
        <f>VLOOKUP(A64,'IncomeStatement 15-8-19'!$A$10:$CD$222,23,FALSE)</f>
        <v>0</v>
      </c>
      <c r="X64" s="31">
        <f>VLOOKUP(A64,'IncomeStatement 15-8-19'!$A$10:$CD$222,24,FALSE)</f>
        <v>0</v>
      </c>
      <c r="Y64" s="31">
        <f>VLOOKUP(A64,'IncomeStatement 15-8-19'!$A$10:$CD$222,25,FALSE)</f>
        <v>0</v>
      </c>
      <c r="Z64" s="31">
        <f>VLOOKUP(A64,'IncomeStatement 15-8-19'!$A$10:$CD$222,26,FALSE)</f>
        <v>0</v>
      </c>
      <c r="AA64" s="31">
        <f>VLOOKUP(A64,'IncomeStatement 15-8-19'!$A$10:$CD$222,27,FALSE)</f>
        <v>0</v>
      </c>
      <c r="AB64" s="31">
        <f>VLOOKUP(A64,'IncomeStatement 15-8-19'!$A$10:$CD$222,28,FALSE)</f>
        <v>0</v>
      </c>
      <c r="AC64" s="31">
        <f>VLOOKUP(A64,'IncomeStatement 15-8-19'!$A$10:$CD$222,29,FALSE)</f>
        <v>0</v>
      </c>
      <c r="AD64" s="31">
        <f>VLOOKUP(A64,'IncomeStatement 15-8-19'!$A$10:$CD$222,30,FALSE)</f>
        <v>0</v>
      </c>
      <c r="AE64" s="31">
        <f>VLOOKUP(A64,'IncomeStatement 15-8-19'!$A$10:$CD$222,31,FALSE)</f>
        <v>0</v>
      </c>
      <c r="AF64" s="31">
        <f>VLOOKUP(A64,'IncomeStatement 15-8-19'!$A$10:$CD$222,32,FALSE)</f>
        <v>0</v>
      </c>
      <c r="AG64" s="31">
        <f>VLOOKUP(A64,'IncomeStatement 15-8-19'!$A$10:$CD$222,33,FALSE)</f>
        <v>0</v>
      </c>
      <c r="AH64" s="31">
        <f>VLOOKUP(A64,'IncomeStatement 15-8-19'!$A$10:$CD$222,34,FALSE)</f>
        <v>0</v>
      </c>
      <c r="AI64" s="31">
        <f>VLOOKUP(A64,'IncomeStatement 15-8-19'!$A$10:$CD$222,35,FALSE)</f>
        <v>0</v>
      </c>
      <c r="AJ64" s="31">
        <f>VLOOKUP(A64,'IncomeStatement 15-8-19'!$A$10:$CD$222,36,FALSE)</f>
        <v>0</v>
      </c>
      <c r="AK64" s="31">
        <f>VLOOKUP(A64,'IncomeStatement 15-8-19'!$A$10:$CD$222,37,FALSE)</f>
        <v>0</v>
      </c>
      <c r="AL64" s="31">
        <f>VLOOKUP(A64,'IncomeStatement 15-8-19'!$A$10:$CD$222,38,FALSE)</f>
        <v>0</v>
      </c>
      <c r="AM64" s="31">
        <f>VLOOKUP(A64,'IncomeStatement 15-8-19'!$A$10:$CD$222,39,FALSE)</f>
        <v>0</v>
      </c>
      <c r="AN64" s="31">
        <f>VLOOKUP(A64,'IncomeStatement 15-8-19'!$A$10:$CD$222,40,FALSE)</f>
        <v>0</v>
      </c>
      <c r="AO64" s="31">
        <f>VLOOKUP(A64,'IncomeStatement 15-8-19'!$A$10:$CD$222,41,FALSE)</f>
        <v>0</v>
      </c>
      <c r="AP64" s="31">
        <f>VLOOKUP(A64,'IncomeStatement 15-8-19'!$A$10:$CD$222,42,FALSE)</f>
        <v>0</v>
      </c>
      <c r="AQ64" s="31">
        <f>VLOOKUP(A64,'IncomeStatement 15-8-19'!$A$10:$CD$222,43,FALSE)</f>
        <v>0</v>
      </c>
      <c r="AR64" s="31">
        <f>VLOOKUP(A64,'IncomeStatement 15-8-19'!$A$10:$CD$222,44,FALSE)</f>
        <v>0</v>
      </c>
      <c r="AS64" s="31">
        <f>VLOOKUP(A64,'IncomeStatement 15-8-19'!$A$10:$CD$222,45,FALSE)</f>
        <v>0</v>
      </c>
      <c r="AT64" s="31">
        <f>VLOOKUP(A64,'IncomeStatement 15-8-19'!$A$10:$CD$222,46,FALSE)</f>
        <v>0</v>
      </c>
      <c r="AU64" s="31">
        <f>VLOOKUP(A64,'IncomeStatement 15-8-19'!$A$10:$CD$222,47,FALSE)</f>
        <v>0</v>
      </c>
      <c r="AV64" s="31">
        <f>VLOOKUP(A64,'IncomeStatement 15-8-19'!$A$10:$CD$222,48,FALSE)</f>
        <v>0</v>
      </c>
      <c r="AW64" s="31">
        <f>VLOOKUP(A64,'IncomeStatement 15-8-19'!$A$10:$CD$222,49,FALSE)</f>
        <v>0</v>
      </c>
      <c r="AX64" s="31">
        <f>VLOOKUP(A64,'IncomeStatement 15-8-19'!$A$10:$CD$222,50,FALSE)</f>
        <v>0</v>
      </c>
      <c r="AY64" s="31">
        <f>VLOOKUP(A64,'IncomeStatement 15-8-19'!$A$10:$CD$222,51,FALSE)</f>
        <v>0</v>
      </c>
      <c r="AZ64" s="31">
        <f>VLOOKUP(A64,'IncomeStatement 15-8-19'!$A$10:$CD$222,52,FALSE)</f>
        <v>0</v>
      </c>
      <c r="BA64" s="31">
        <f>VLOOKUP(A64,'IncomeStatement 15-8-19'!$A$10:$CD$222,53,FALSE)</f>
        <v>0</v>
      </c>
      <c r="BB64" s="31">
        <f>VLOOKUP(A64,'IncomeStatement 15-8-19'!$A$10:$CD$222,54,FALSE)</f>
        <v>0</v>
      </c>
      <c r="BC64" s="31">
        <f>VLOOKUP(A64,'IncomeStatement 15-8-19'!$A$10:$CD$222,55,FALSE)</f>
        <v>0</v>
      </c>
      <c r="BD64" s="31">
        <f>VLOOKUP(A64,'IncomeStatement 15-8-19'!$A$10:$CD$222,56,FALSE)</f>
        <v>0</v>
      </c>
      <c r="BE64" s="31">
        <f>VLOOKUP(A64,'IncomeStatement 15-8-19'!$A$10:$CD$222,57,FALSE)</f>
        <v>0</v>
      </c>
      <c r="BF64" s="31">
        <f>VLOOKUP(A64,'IncomeStatement 15-8-19'!$A$10:$CD$222,58,FALSE)</f>
        <v>0</v>
      </c>
      <c r="BG64" s="31"/>
      <c r="BH64" s="31">
        <f>VLOOKUP(A64,'IncomeStatement 15-8-19'!$A$10:$CD$222,60,FALSE)</f>
        <v>0</v>
      </c>
      <c r="BI64" s="31">
        <f>VLOOKUP(A64,'IncomeStatement 15-8-19'!$A$10:$CD$222,61,FALSE)</f>
        <v>0</v>
      </c>
      <c r="BJ64" s="31">
        <f>VLOOKUP(A64,'IncomeStatement 15-8-19'!$A$10:$CD$222,62,FALSE)</f>
        <v>0</v>
      </c>
      <c r="BK64" s="31">
        <f>VLOOKUP(A64,'IncomeStatement 15-8-19'!$A$10:$CD$222,63,FALSE)</f>
        <v>0</v>
      </c>
      <c r="BL64" s="31">
        <f>VLOOKUP(A64,'IncomeStatement 15-8-19'!$A$10:$CD$222,64,FALSE)</f>
        <v>0</v>
      </c>
      <c r="BM64" s="31">
        <f>VLOOKUP(A64,'IncomeStatement 15-8-19'!$A$10:$CD$222,65,FALSE)</f>
        <v>0</v>
      </c>
      <c r="BN64" s="31">
        <f>VLOOKUP(A64,'IncomeStatement 15-8-19'!$A$10:$CD$222,66,FALSE)</f>
        <v>0</v>
      </c>
      <c r="BO64" s="31">
        <f>VLOOKUP(A64,'IncomeStatement 15-8-19'!$A$10:$CD$222,67,FALSE)</f>
        <v>0</v>
      </c>
      <c r="BP64" s="31">
        <f>VLOOKUP(A64,'IncomeStatement 15-8-19'!$A$10:$CD$222,68,FALSE)</f>
        <v>0</v>
      </c>
      <c r="BQ64" s="3">
        <f>VLOOKUP(A64,'IncomeStatement 15-8-19'!$A$10:$CD$222,69,FALSE)</f>
        <v>0</v>
      </c>
      <c r="BR64" s="3">
        <f>VLOOKUP(A64,'IncomeStatement 15-8-19'!$A$10:$CD$222,70,FALSE)</f>
        <v>0</v>
      </c>
      <c r="BS64" s="3">
        <f>VLOOKUP(A64,'IncomeStatement 15-8-19'!$A$10:$CD$222,71,FALSE)</f>
        <v>0</v>
      </c>
      <c r="BT64" s="3">
        <f>VLOOKUP(A64,'IncomeStatement 15-8-19'!$A$10:$CD$222,72,FALSE)</f>
        <v>0</v>
      </c>
      <c r="BU64" s="3">
        <f>VLOOKUP(A64,'IncomeStatement 15-8-19'!$A$10:$CD$222,73,FALSE)</f>
        <v>0</v>
      </c>
      <c r="BV64" s="3">
        <f>VLOOKUP(A64,'IncomeStatement 15-8-19'!$A$10:$CD$222,74,FALSE)</f>
        <v>0</v>
      </c>
      <c r="BW64" s="3">
        <f>VLOOKUP(A64,'IncomeStatement 15-8-19'!$A$10:$CD$222,75,FALSE)</f>
        <v>0</v>
      </c>
      <c r="BX64" s="3">
        <f>VLOOKUP(A64,'IncomeStatement 15-8-19'!$A$10:$CD$222,76,FALSE)</f>
        <v>0</v>
      </c>
      <c r="BY64" s="3">
        <f>VLOOKUP(A64,'IncomeStatement 15-8-19'!$A$10:$CD$222,77,FALSE)</f>
        <v>0</v>
      </c>
      <c r="BZ64" s="3">
        <f>VLOOKUP(A64,'IncomeStatement 15-8-19'!$A$10:$CD$222,78,FALSE)</f>
        <v>0</v>
      </c>
      <c r="CA64" s="3">
        <f>VLOOKUP(A64,'IncomeStatement 15-8-19'!$A$10:$CD$222,79,FALSE)</f>
        <v>0</v>
      </c>
      <c r="CB64" s="3">
        <f>VLOOKUP(A64,'IncomeStatement 15-8-19'!$A$10:$CD$222,80,FALSE)</f>
        <v>0</v>
      </c>
      <c r="CC64" s="3">
        <f>VLOOKUP(A64,'IncomeStatement 15-8-19'!$A$10:$CD$222,81,FALSE)</f>
        <v>0</v>
      </c>
      <c r="CD64" s="3">
        <f t="shared" si="0"/>
        <v>0</v>
      </c>
      <c r="CF64" s="19">
        <f>CD64-('IncomeStatement 15-8-19'!CD64-'IncomeStatement 15-8-19'!CF64-'IncomeStatement 15-8-19'!CG64)</f>
        <v>0</v>
      </c>
      <c r="CH64" s="132">
        <f t="shared" si="1"/>
        <v>0</v>
      </c>
      <c r="CJ64" s="148">
        <f>HLOOKUP(A64,CJE!$I$5:$TV$2054,2050, FALSE)</f>
        <v>0</v>
      </c>
      <c r="CL64" s="148">
        <f t="shared" si="3"/>
        <v>0</v>
      </c>
    </row>
    <row r="65" spans="1:93" x14ac:dyDescent="0.2">
      <c r="A65" s="13" t="str">
        <f>'IncomeStatement 15-8-19'!A65</f>
        <v>940-403 - Staff Training</v>
      </c>
      <c r="B65" s="31">
        <f>VLOOKUP(A65,'IncomeStatement 15-8-19'!$A$10:$CD$222,2,FALSE)</f>
        <v>0</v>
      </c>
      <c r="C65" s="31">
        <f>VLOOKUP(A65,'IncomeStatement 15-8-19'!$A$10:$CD$222,3,FALSE)</f>
        <v>0</v>
      </c>
      <c r="D65" s="31">
        <f>VLOOKUP(A65,'IncomeStatement 15-8-19'!$A$10:$CD$222,4,FALSE)</f>
        <v>0</v>
      </c>
      <c r="E65" s="31">
        <f>VLOOKUP(A65,'IncomeStatement 15-8-19'!$A$10:$CD$222,5,FALSE)</f>
        <v>0</v>
      </c>
      <c r="F65" s="31">
        <f>VLOOKUP(A65,'IncomeStatement 15-8-19'!$A$10:$CD$222,6,FALSE)</f>
        <v>0</v>
      </c>
      <c r="G65" s="31">
        <f>VLOOKUP(A65,'IncomeStatement 15-8-19'!$A$10:$CD$222,7,FALSE)</f>
        <v>0</v>
      </c>
      <c r="H65" s="31">
        <f>VLOOKUP(A65,'IncomeStatement 15-8-19'!$A$10:$CD$222,8,FALSE)</f>
        <v>0</v>
      </c>
      <c r="I65" s="31"/>
      <c r="J65" s="31">
        <f>VLOOKUP(A65,'IncomeStatement 15-8-19'!$A$10:$CD$222,10,FALSE)</f>
        <v>0</v>
      </c>
      <c r="K65" s="31">
        <f>VLOOKUP(A65,'IncomeStatement 15-8-19'!$A$10:$CD$222,11,FALSE)</f>
        <v>0</v>
      </c>
      <c r="L65" s="31">
        <f>VLOOKUP(A65,'IncomeStatement 15-8-19'!$A$10:$CD$222,12,FALSE)</f>
        <v>0</v>
      </c>
      <c r="M65" s="31">
        <f>VLOOKUP(A65,'IncomeStatement 15-8-19'!$A$10:$CD$222,13,FALSE)</f>
        <v>0</v>
      </c>
      <c r="N65" s="31">
        <f>VLOOKUP(A65,'IncomeStatement 15-8-19'!$A$10:$CD$222,14,FALSE)</f>
        <v>0</v>
      </c>
      <c r="O65" s="31">
        <f>VLOOKUP(A65,'IncomeStatement 15-8-19'!$A$10:$CD$222,15,FALSE)</f>
        <v>0</v>
      </c>
      <c r="P65" s="31">
        <f>VLOOKUP(A65,'IncomeStatement 15-8-19'!$A$10:$CD$222,16,FALSE)</f>
        <v>0</v>
      </c>
      <c r="Q65" s="31">
        <f>VLOOKUP(A65,'IncomeStatement 15-8-19'!$A$10:$CD$222,17,FALSE)</f>
        <v>0</v>
      </c>
      <c r="R65" s="31">
        <f>VLOOKUP(A65,'IncomeStatement 15-8-19'!$A$10:$CD$222,18,FALSE)</f>
        <v>0</v>
      </c>
      <c r="S65" s="31">
        <f>VLOOKUP(A65,'IncomeStatement 15-8-19'!$A$10:$CD$222,19,FALSE)</f>
        <v>0</v>
      </c>
      <c r="T65" s="31">
        <f>VLOOKUP(A65,'IncomeStatement 15-8-19'!$A$10:$CD$222,20,FALSE)</f>
        <v>0</v>
      </c>
      <c r="U65" s="31">
        <f>VLOOKUP(A65,'IncomeStatement 15-8-19'!$A$10:$CD$222,21,FALSE)</f>
        <v>0</v>
      </c>
      <c r="V65" s="31">
        <f>VLOOKUP(A65,'IncomeStatement 15-8-19'!$A$10:$CD$222,22,FALSE)</f>
        <v>0</v>
      </c>
      <c r="W65" s="31">
        <f>VLOOKUP(A65,'IncomeStatement 15-8-19'!$A$10:$CD$222,23,FALSE)</f>
        <v>0</v>
      </c>
      <c r="X65" s="31">
        <f>VLOOKUP(A65,'IncomeStatement 15-8-19'!$A$10:$CD$222,24,FALSE)</f>
        <v>0</v>
      </c>
      <c r="Y65" s="31">
        <f>VLOOKUP(A65,'IncomeStatement 15-8-19'!$A$10:$CD$222,25,FALSE)</f>
        <v>0</v>
      </c>
      <c r="Z65" s="31">
        <f>VLOOKUP(A65,'IncomeStatement 15-8-19'!$A$10:$CD$222,26,FALSE)</f>
        <v>0</v>
      </c>
      <c r="AA65" s="31">
        <f>VLOOKUP(A65,'IncomeStatement 15-8-19'!$A$10:$CD$222,27,FALSE)</f>
        <v>0</v>
      </c>
      <c r="AB65" s="31">
        <f>VLOOKUP(A65,'IncomeStatement 15-8-19'!$A$10:$CD$222,28,FALSE)</f>
        <v>0</v>
      </c>
      <c r="AC65" s="31">
        <f>VLOOKUP(A65,'IncomeStatement 15-8-19'!$A$10:$CD$222,29,FALSE)</f>
        <v>0</v>
      </c>
      <c r="AD65" s="31">
        <f>VLOOKUP(A65,'IncomeStatement 15-8-19'!$A$10:$CD$222,30,FALSE)</f>
        <v>0</v>
      </c>
      <c r="AE65" s="31">
        <f>VLOOKUP(A65,'IncomeStatement 15-8-19'!$A$10:$CD$222,31,FALSE)</f>
        <v>0</v>
      </c>
      <c r="AF65" s="31">
        <f>VLOOKUP(A65,'IncomeStatement 15-8-19'!$A$10:$CD$222,32,FALSE)</f>
        <v>0</v>
      </c>
      <c r="AG65" s="31">
        <f>VLOOKUP(A65,'IncomeStatement 15-8-19'!$A$10:$CD$222,33,FALSE)</f>
        <v>0</v>
      </c>
      <c r="AH65" s="31">
        <f>VLOOKUP(A65,'IncomeStatement 15-8-19'!$A$10:$CD$222,34,FALSE)</f>
        <v>0</v>
      </c>
      <c r="AI65" s="31">
        <f>VLOOKUP(A65,'IncomeStatement 15-8-19'!$A$10:$CD$222,35,FALSE)</f>
        <v>0</v>
      </c>
      <c r="AJ65" s="31">
        <f>VLOOKUP(A65,'IncomeStatement 15-8-19'!$A$10:$CD$222,36,FALSE)</f>
        <v>0</v>
      </c>
      <c r="AK65" s="31">
        <f>VLOOKUP(A65,'IncomeStatement 15-8-19'!$A$10:$CD$222,37,FALSE)</f>
        <v>0</v>
      </c>
      <c r="AL65" s="31">
        <f>VLOOKUP(A65,'IncomeStatement 15-8-19'!$A$10:$CD$222,38,FALSE)</f>
        <v>0</v>
      </c>
      <c r="AM65" s="31">
        <f>VLOOKUP(A65,'IncomeStatement 15-8-19'!$A$10:$CD$222,39,FALSE)</f>
        <v>0</v>
      </c>
      <c r="AN65" s="31">
        <f>VLOOKUP(A65,'IncomeStatement 15-8-19'!$A$10:$CD$222,40,FALSE)</f>
        <v>0</v>
      </c>
      <c r="AO65" s="31">
        <f>VLOOKUP(A65,'IncomeStatement 15-8-19'!$A$10:$CD$222,41,FALSE)</f>
        <v>0</v>
      </c>
      <c r="AP65" s="31">
        <f>VLOOKUP(A65,'IncomeStatement 15-8-19'!$A$10:$CD$222,42,FALSE)</f>
        <v>0</v>
      </c>
      <c r="AQ65" s="31">
        <f>VLOOKUP(A65,'IncomeStatement 15-8-19'!$A$10:$CD$222,43,FALSE)</f>
        <v>0</v>
      </c>
      <c r="AR65" s="31">
        <f>VLOOKUP(A65,'IncomeStatement 15-8-19'!$A$10:$CD$222,44,FALSE)</f>
        <v>0</v>
      </c>
      <c r="AS65" s="31">
        <f>VLOOKUP(A65,'IncomeStatement 15-8-19'!$A$10:$CD$222,45,FALSE)</f>
        <v>0</v>
      </c>
      <c r="AT65" s="31">
        <f>VLOOKUP(A65,'IncomeStatement 15-8-19'!$A$10:$CD$222,46,FALSE)</f>
        <v>0</v>
      </c>
      <c r="AU65" s="31">
        <f>VLOOKUP(A65,'IncomeStatement 15-8-19'!$A$10:$CD$222,47,FALSE)</f>
        <v>0</v>
      </c>
      <c r="AV65" s="31">
        <f>VLOOKUP(A65,'IncomeStatement 15-8-19'!$A$10:$CD$222,48,FALSE)</f>
        <v>0</v>
      </c>
      <c r="AW65" s="31">
        <f>VLOOKUP(A65,'IncomeStatement 15-8-19'!$A$10:$CD$222,49,FALSE)</f>
        <v>0</v>
      </c>
      <c r="AX65" s="31">
        <f>VLOOKUP(A65,'IncomeStatement 15-8-19'!$A$10:$CD$222,50,FALSE)</f>
        <v>0</v>
      </c>
      <c r="AY65" s="31">
        <f>VLOOKUP(A65,'IncomeStatement 15-8-19'!$A$10:$CD$222,51,FALSE)</f>
        <v>0</v>
      </c>
      <c r="AZ65" s="31">
        <f>VLOOKUP(A65,'IncomeStatement 15-8-19'!$A$10:$CD$222,52,FALSE)</f>
        <v>0</v>
      </c>
      <c r="BA65" s="31">
        <f>VLOOKUP(A65,'IncomeStatement 15-8-19'!$A$10:$CD$222,53,FALSE)</f>
        <v>0</v>
      </c>
      <c r="BB65" s="31">
        <f>VLOOKUP(A65,'IncomeStatement 15-8-19'!$A$10:$CD$222,54,FALSE)</f>
        <v>0</v>
      </c>
      <c r="BC65" s="31">
        <f>VLOOKUP(A65,'IncomeStatement 15-8-19'!$A$10:$CD$222,55,FALSE)</f>
        <v>0</v>
      </c>
      <c r="BD65" s="31">
        <f>VLOOKUP(A65,'IncomeStatement 15-8-19'!$A$10:$CD$222,56,FALSE)</f>
        <v>0</v>
      </c>
      <c r="BE65" s="31">
        <f>VLOOKUP(A65,'IncomeStatement 15-8-19'!$A$10:$CD$222,57,FALSE)</f>
        <v>0</v>
      </c>
      <c r="BF65" s="31">
        <f>VLOOKUP(A65,'IncomeStatement 15-8-19'!$A$10:$CD$222,58,FALSE)</f>
        <v>0</v>
      </c>
      <c r="BG65" s="31"/>
      <c r="BH65" s="31">
        <f>VLOOKUP(A65,'IncomeStatement 15-8-19'!$A$10:$CD$222,60,FALSE)</f>
        <v>0</v>
      </c>
      <c r="BI65" s="31">
        <f>VLOOKUP(A65,'IncomeStatement 15-8-19'!$A$10:$CD$222,61,FALSE)</f>
        <v>0</v>
      </c>
      <c r="BJ65" s="31">
        <f>VLOOKUP(A65,'IncomeStatement 15-8-19'!$A$10:$CD$222,62,FALSE)</f>
        <v>0</v>
      </c>
      <c r="BK65" s="31">
        <f>VLOOKUP(A65,'IncomeStatement 15-8-19'!$A$10:$CD$222,63,FALSE)</f>
        <v>0</v>
      </c>
      <c r="BL65" s="31">
        <f>VLOOKUP(A65,'IncomeStatement 15-8-19'!$A$10:$CD$222,64,FALSE)</f>
        <v>0</v>
      </c>
      <c r="BM65" s="31">
        <f>VLOOKUP(A65,'IncomeStatement 15-8-19'!$A$10:$CD$222,65,FALSE)</f>
        <v>0</v>
      </c>
      <c r="BN65" s="31">
        <f>VLOOKUP(A65,'IncomeStatement 15-8-19'!$A$10:$CD$222,66,FALSE)</f>
        <v>0</v>
      </c>
      <c r="BO65" s="31">
        <f>VLOOKUP(A65,'IncomeStatement 15-8-19'!$A$10:$CD$222,67,FALSE)</f>
        <v>0</v>
      </c>
      <c r="BP65" s="31">
        <f>VLOOKUP(A65,'IncomeStatement 15-8-19'!$A$10:$CD$222,68,FALSE)</f>
        <v>0</v>
      </c>
      <c r="BQ65" s="3">
        <f>VLOOKUP(A65,'IncomeStatement 15-8-19'!$A$10:$CD$222,69,FALSE)</f>
        <v>0</v>
      </c>
      <c r="BR65" s="3">
        <f>VLOOKUP(A65,'IncomeStatement 15-8-19'!$A$10:$CD$222,70,FALSE)</f>
        <v>0</v>
      </c>
      <c r="BS65" s="3">
        <f>VLOOKUP(A65,'IncomeStatement 15-8-19'!$A$10:$CD$222,71,FALSE)</f>
        <v>0</v>
      </c>
      <c r="BT65" s="3">
        <f>VLOOKUP(A65,'IncomeStatement 15-8-19'!$A$10:$CD$222,72,FALSE)</f>
        <v>0</v>
      </c>
      <c r="BU65" s="3">
        <f>VLOOKUP(A65,'IncomeStatement 15-8-19'!$A$10:$CD$222,73,FALSE)</f>
        <v>0</v>
      </c>
      <c r="BV65" s="3">
        <f>VLOOKUP(A65,'IncomeStatement 15-8-19'!$A$10:$CD$222,74,FALSE)</f>
        <v>0</v>
      </c>
      <c r="BW65" s="3">
        <f>VLOOKUP(A65,'IncomeStatement 15-8-19'!$A$10:$CD$222,75,FALSE)</f>
        <v>0</v>
      </c>
      <c r="BX65" s="3">
        <f>VLOOKUP(A65,'IncomeStatement 15-8-19'!$A$10:$CD$222,76,FALSE)</f>
        <v>0</v>
      </c>
      <c r="BY65" s="3">
        <f>VLOOKUP(A65,'IncomeStatement 15-8-19'!$A$10:$CD$222,77,FALSE)</f>
        <v>0</v>
      </c>
      <c r="BZ65" s="3">
        <f>VLOOKUP(A65,'IncomeStatement 15-8-19'!$A$10:$CD$222,78,FALSE)</f>
        <v>0</v>
      </c>
      <c r="CA65" s="3">
        <f>VLOOKUP(A65,'IncomeStatement 15-8-19'!$A$10:$CD$222,79,FALSE)</f>
        <v>0</v>
      </c>
      <c r="CB65" s="3">
        <f>VLOOKUP(A65,'IncomeStatement 15-8-19'!$A$10:$CD$222,80,FALSE)</f>
        <v>0</v>
      </c>
      <c r="CC65" s="3">
        <f>VLOOKUP(A65,'IncomeStatement 15-8-19'!$A$10:$CD$222,81,FALSE)</f>
        <v>0</v>
      </c>
      <c r="CD65" s="3">
        <f t="shared" si="0"/>
        <v>0</v>
      </c>
      <c r="CF65" s="19">
        <f>CD65-('IncomeStatement 15-8-19'!CD65-'IncomeStatement 15-8-19'!CF65-'IncomeStatement 15-8-19'!CG65)</f>
        <v>0</v>
      </c>
      <c r="CH65" s="132">
        <f t="shared" si="1"/>
        <v>0</v>
      </c>
      <c r="CJ65" s="148">
        <f>HLOOKUP(A65,CJE!$I$5:$TV$2054,2050, FALSE)</f>
        <v>0</v>
      </c>
      <c r="CL65" s="148">
        <f t="shared" si="3"/>
        <v>0</v>
      </c>
    </row>
    <row r="66" spans="1:93" x14ac:dyDescent="0.2">
      <c r="A66" s="13" t="str">
        <f>'IncomeStatement 15-8-19'!A66</f>
        <v>940-404 - Internship Cost</v>
      </c>
      <c r="B66" s="31">
        <f>VLOOKUP(A66,'IncomeStatement 15-8-19'!$A$10:$CD$222,2,FALSE)</f>
        <v>0</v>
      </c>
      <c r="C66" s="31">
        <f>VLOOKUP(A66,'IncomeStatement 15-8-19'!$A$10:$CD$222,3,FALSE)</f>
        <v>0</v>
      </c>
      <c r="D66" s="31">
        <f>VLOOKUP(A66,'IncomeStatement 15-8-19'!$A$10:$CD$222,4,FALSE)</f>
        <v>0</v>
      </c>
      <c r="E66" s="31">
        <f>VLOOKUP(A66,'IncomeStatement 15-8-19'!$A$10:$CD$222,5,FALSE)</f>
        <v>0</v>
      </c>
      <c r="F66" s="31">
        <f>VLOOKUP(A66,'IncomeStatement 15-8-19'!$A$10:$CD$222,6,FALSE)</f>
        <v>0</v>
      </c>
      <c r="G66" s="31">
        <f>VLOOKUP(A66,'IncomeStatement 15-8-19'!$A$10:$CD$222,7,FALSE)</f>
        <v>0</v>
      </c>
      <c r="H66" s="31">
        <f>VLOOKUP(A66,'IncomeStatement 15-8-19'!$A$10:$CD$222,8,FALSE)</f>
        <v>0</v>
      </c>
      <c r="I66" s="31"/>
      <c r="J66" s="31">
        <f>VLOOKUP(A66,'IncomeStatement 15-8-19'!$A$10:$CD$222,10,FALSE)</f>
        <v>0</v>
      </c>
      <c r="K66" s="31">
        <f>VLOOKUP(A66,'IncomeStatement 15-8-19'!$A$10:$CD$222,11,FALSE)</f>
        <v>0</v>
      </c>
      <c r="L66" s="31">
        <f>VLOOKUP(A66,'IncomeStatement 15-8-19'!$A$10:$CD$222,12,FALSE)</f>
        <v>0</v>
      </c>
      <c r="M66" s="31">
        <f>VLOOKUP(A66,'IncomeStatement 15-8-19'!$A$10:$CD$222,13,FALSE)</f>
        <v>0</v>
      </c>
      <c r="N66" s="31">
        <f>VLOOKUP(A66,'IncomeStatement 15-8-19'!$A$10:$CD$222,14,FALSE)</f>
        <v>0</v>
      </c>
      <c r="O66" s="31">
        <f>VLOOKUP(A66,'IncomeStatement 15-8-19'!$A$10:$CD$222,15,FALSE)</f>
        <v>0</v>
      </c>
      <c r="P66" s="31">
        <f>VLOOKUP(A66,'IncomeStatement 15-8-19'!$A$10:$CD$222,16,FALSE)</f>
        <v>0</v>
      </c>
      <c r="Q66" s="31">
        <f>VLOOKUP(A66,'IncomeStatement 15-8-19'!$A$10:$CD$222,17,FALSE)</f>
        <v>0</v>
      </c>
      <c r="R66" s="31">
        <f>VLOOKUP(A66,'IncomeStatement 15-8-19'!$A$10:$CD$222,18,FALSE)</f>
        <v>0</v>
      </c>
      <c r="S66" s="31">
        <f>VLOOKUP(A66,'IncomeStatement 15-8-19'!$A$10:$CD$222,19,FALSE)</f>
        <v>0</v>
      </c>
      <c r="T66" s="31">
        <f>VLOOKUP(A66,'IncomeStatement 15-8-19'!$A$10:$CD$222,20,FALSE)</f>
        <v>0</v>
      </c>
      <c r="U66" s="31">
        <f>VLOOKUP(A66,'IncomeStatement 15-8-19'!$A$10:$CD$222,21,FALSE)</f>
        <v>0</v>
      </c>
      <c r="V66" s="31">
        <f>VLOOKUP(A66,'IncomeStatement 15-8-19'!$A$10:$CD$222,22,FALSE)</f>
        <v>0</v>
      </c>
      <c r="W66" s="31">
        <f>VLOOKUP(A66,'IncomeStatement 15-8-19'!$A$10:$CD$222,23,FALSE)</f>
        <v>0</v>
      </c>
      <c r="X66" s="31">
        <f>VLOOKUP(A66,'IncomeStatement 15-8-19'!$A$10:$CD$222,24,FALSE)</f>
        <v>0</v>
      </c>
      <c r="Y66" s="31">
        <f>VLOOKUP(A66,'IncomeStatement 15-8-19'!$A$10:$CD$222,25,FALSE)</f>
        <v>0</v>
      </c>
      <c r="Z66" s="31">
        <f>VLOOKUP(A66,'IncomeStatement 15-8-19'!$A$10:$CD$222,26,FALSE)</f>
        <v>0</v>
      </c>
      <c r="AA66" s="31">
        <f>VLOOKUP(A66,'IncomeStatement 15-8-19'!$A$10:$CD$222,27,FALSE)</f>
        <v>0</v>
      </c>
      <c r="AB66" s="31">
        <f>VLOOKUP(A66,'IncomeStatement 15-8-19'!$A$10:$CD$222,28,FALSE)</f>
        <v>0</v>
      </c>
      <c r="AC66" s="31">
        <f>VLOOKUP(A66,'IncomeStatement 15-8-19'!$A$10:$CD$222,29,FALSE)</f>
        <v>0</v>
      </c>
      <c r="AD66" s="31">
        <f>VLOOKUP(A66,'IncomeStatement 15-8-19'!$A$10:$CD$222,30,FALSE)</f>
        <v>0</v>
      </c>
      <c r="AE66" s="31">
        <f>VLOOKUP(A66,'IncomeStatement 15-8-19'!$A$10:$CD$222,31,FALSE)</f>
        <v>0</v>
      </c>
      <c r="AF66" s="31">
        <f>VLOOKUP(A66,'IncomeStatement 15-8-19'!$A$10:$CD$222,32,FALSE)</f>
        <v>0</v>
      </c>
      <c r="AG66" s="31">
        <f>VLOOKUP(A66,'IncomeStatement 15-8-19'!$A$10:$CD$222,33,FALSE)</f>
        <v>0</v>
      </c>
      <c r="AH66" s="31">
        <f>VLOOKUP(A66,'IncomeStatement 15-8-19'!$A$10:$CD$222,34,FALSE)</f>
        <v>0</v>
      </c>
      <c r="AI66" s="31">
        <f>VLOOKUP(A66,'IncomeStatement 15-8-19'!$A$10:$CD$222,35,FALSE)</f>
        <v>0</v>
      </c>
      <c r="AJ66" s="31">
        <f>VLOOKUP(A66,'IncomeStatement 15-8-19'!$A$10:$CD$222,36,FALSE)</f>
        <v>0</v>
      </c>
      <c r="AK66" s="31">
        <f>VLOOKUP(A66,'IncomeStatement 15-8-19'!$A$10:$CD$222,37,FALSE)</f>
        <v>0</v>
      </c>
      <c r="AL66" s="31">
        <f>VLOOKUP(A66,'IncomeStatement 15-8-19'!$A$10:$CD$222,38,FALSE)</f>
        <v>0</v>
      </c>
      <c r="AM66" s="31">
        <f>VLOOKUP(A66,'IncomeStatement 15-8-19'!$A$10:$CD$222,39,FALSE)</f>
        <v>0</v>
      </c>
      <c r="AN66" s="31">
        <f>VLOOKUP(A66,'IncomeStatement 15-8-19'!$A$10:$CD$222,40,FALSE)</f>
        <v>0</v>
      </c>
      <c r="AO66" s="31">
        <f>VLOOKUP(A66,'IncomeStatement 15-8-19'!$A$10:$CD$222,41,FALSE)</f>
        <v>0</v>
      </c>
      <c r="AP66" s="31">
        <f>VLOOKUP(A66,'IncomeStatement 15-8-19'!$A$10:$CD$222,42,FALSE)</f>
        <v>0</v>
      </c>
      <c r="AQ66" s="31">
        <f>VLOOKUP(A66,'IncomeStatement 15-8-19'!$A$10:$CD$222,43,FALSE)</f>
        <v>0</v>
      </c>
      <c r="AR66" s="31">
        <f>VLOOKUP(A66,'IncomeStatement 15-8-19'!$A$10:$CD$222,44,FALSE)</f>
        <v>0</v>
      </c>
      <c r="AS66" s="31">
        <f>VLOOKUP(A66,'IncomeStatement 15-8-19'!$A$10:$CD$222,45,FALSE)</f>
        <v>0</v>
      </c>
      <c r="AT66" s="31">
        <f>VLOOKUP(A66,'IncomeStatement 15-8-19'!$A$10:$CD$222,46,FALSE)</f>
        <v>0</v>
      </c>
      <c r="AU66" s="31">
        <f>VLOOKUP(A66,'IncomeStatement 15-8-19'!$A$10:$CD$222,47,FALSE)</f>
        <v>0</v>
      </c>
      <c r="AV66" s="31">
        <f>VLOOKUP(A66,'IncomeStatement 15-8-19'!$A$10:$CD$222,48,FALSE)</f>
        <v>0</v>
      </c>
      <c r="AW66" s="31">
        <f>VLOOKUP(A66,'IncomeStatement 15-8-19'!$A$10:$CD$222,49,FALSE)</f>
        <v>0</v>
      </c>
      <c r="AX66" s="31">
        <f>VLOOKUP(A66,'IncomeStatement 15-8-19'!$A$10:$CD$222,50,FALSE)</f>
        <v>0</v>
      </c>
      <c r="AY66" s="31">
        <f>VLOOKUP(A66,'IncomeStatement 15-8-19'!$A$10:$CD$222,51,FALSE)</f>
        <v>0</v>
      </c>
      <c r="AZ66" s="31">
        <f>VLOOKUP(A66,'IncomeStatement 15-8-19'!$A$10:$CD$222,52,FALSE)</f>
        <v>0</v>
      </c>
      <c r="BA66" s="31">
        <f>VLOOKUP(A66,'IncomeStatement 15-8-19'!$A$10:$CD$222,53,FALSE)</f>
        <v>0</v>
      </c>
      <c r="BB66" s="31">
        <f>VLOOKUP(A66,'IncomeStatement 15-8-19'!$A$10:$CD$222,54,FALSE)</f>
        <v>0</v>
      </c>
      <c r="BC66" s="31">
        <f>VLOOKUP(A66,'IncomeStatement 15-8-19'!$A$10:$CD$222,55,FALSE)</f>
        <v>0</v>
      </c>
      <c r="BD66" s="31">
        <f>VLOOKUP(A66,'IncomeStatement 15-8-19'!$A$10:$CD$222,56,FALSE)</f>
        <v>0</v>
      </c>
      <c r="BE66" s="31">
        <f>VLOOKUP(A66,'IncomeStatement 15-8-19'!$A$10:$CD$222,57,FALSE)</f>
        <v>0</v>
      </c>
      <c r="BF66" s="31">
        <f>VLOOKUP(A66,'IncomeStatement 15-8-19'!$A$10:$CD$222,58,FALSE)</f>
        <v>0</v>
      </c>
      <c r="BG66" s="31"/>
      <c r="BH66" s="31">
        <f>VLOOKUP(A66,'IncomeStatement 15-8-19'!$A$10:$CD$222,60,FALSE)</f>
        <v>0</v>
      </c>
      <c r="BI66" s="31">
        <f>VLOOKUP(A66,'IncomeStatement 15-8-19'!$A$10:$CD$222,61,FALSE)</f>
        <v>0</v>
      </c>
      <c r="BJ66" s="31">
        <f>VLOOKUP(A66,'IncomeStatement 15-8-19'!$A$10:$CD$222,62,FALSE)</f>
        <v>0</v>
      </c>
      <c r="BK66" s="31">
        <f>VLOOKUP(A66,'IncomeStatement 15-8-19'!$A$10:$CD$222,63,FALSE)</f>
        <v>0</v>
      </c>
      <c r="BL66" s="31">
        <f>VLOOKUP(A66,'IncomeStatement 15-8-19'!$A$10:$CD$222,64,FALSE)</f>
        <v>0</v>
      </c>
      <c r="BM66" s="31">
        <f>VLOOKUP(A66,'IncomeStatement 15-8-19'!$A$10:$CD$222,65,FALSE)</f>
        <v>0</v>
      </c>
      <c r="BN66" s="31">
        <f>VLOOKUP(A66,'IncomeStatement 15-8-19'!$A$10:$CD$222,66,FALSE)</f>
        <v>0</v>
      </c>
      <c r="BO66" s="31">
        <f>VLOOKUP(A66,'IncomeStatement 15-8-19'!$A$10:$CD$222,67,FALSE)</f>
        <v>0</v>
      </c>
      <c r="BP66" s="31">
        <f>VLOOKUP(A66,'IncomeStatement 15-8-19'!$A$10:$CD$222,68,FALSE)</f>
        <v>0</v>
      </c>
      <c r="BQ66" s="3">
        <f>VLOOKUP(A66,'IncomeStatement 15-8-19'!$A$10:$CD$222,69,FALSE)</f>
        <v>0</v>
      </c>
      <c r="BR66" s="3">
        <f>VLOOKUP(A66,'IncomeStatement 15-8-19'!$A$10:$CD$222,70,FALSE)</f>
        <v>0</v>
      </c>
      <c r="BS66" s="3">
        <f>VLOOKUP(A66,'IncomeStatement 15-8-19'!$A$10:$CD$222,71,FALSE)</f>
        <v>0</v>
      </c>
      <c r="BT66" s="3">
        <f>VLOOKUP(A66,'IncomeStatement 15-8-19'!$A$10:$CD$222,72,FALSE)</f>
        <v>0</v>
      </c>
      <c r="BU66" s="3">
        <f>VLOOKUP(A66,'IncomeStatement 15-8-19'!$A$10:$CD$222,73,FALSE)</f>
        <v>0</v>
      </c>
      <c r="BV66" s="3">
        <f>VLOOKUP(A66,'IncomeStatement 15-8-19'!$A$10:$CD$222,74,FALSE)</f>
        <v>0</v>
      </c>
      <c r="BW66" s="3">
        <f>VLOOKUP(A66,'IncomeStatement 15-8-19'!$A$10:$CD$222,75,FALSE)</f>
        <v>0</v>
      </c>
      <c r="BX66" s="3">
        <f>VLOOKUP(A66,'IncomeStatement 15-8-19'!$A$10:$CD$222,76,FALSE)</f>
        <v>0</v>
      </c>
      <c r="BY66" s="3">
        <f>VLOOKUP(A66,'IncomeStatement 15-8-19'!$A$10:$CD$222,77,FALSE)</f>
        <v>0</v>
      </c>
      <c r="BZ66" s="3">
        <f>VLOOKUP(A66,'IncomeStatement 15-8-19'!$A$10:$CD$222,78,FALSE)</f>
        <v>0</v>
      </c>
      <c r="CA66" s="3">
        <f>VLOOKUP(A66,'IncomeStatement 15-8-19'!$A$10:$CD$222,79,FALSE)</f>
        <v>0</v>
      </c>
      <c r="CB66" s="3">
        <f>VLOOKUP(A66,'IncomeStatement 15-8-19'!$A$10:$CD$222,80,FALSE)</f>
        <v>0</v>
      </c>
      <c r="CC66" s="3">
        <f>VLOOKUP(A66,'IncomeStatement 15-8-19'!$A$10:$CD$222,81,FALSE)</f>
        <v>0</v>
      </c>
      <c r="CD66" s="3">
        <f t="shared" si="0"/>
        <v>0</v>
      </c>
      <c r="CF66" s="19">
        <f>CD66-('IncomeStatement 15-8-19'!CD66-'IncomeStatement 15-8-19'!CF66-'IncomeStatement 15-8-19'!CG66)</f>
        <v>0</v>
      </c>
      <c r="CH66" s="132">
        <f t="shared" si="1"/>
        <v>0</v>
      </c>
      <c r="CJ66" s="148">
        <f>HLOOKUP(A66,CJE!$I$5:$TV$2054,2050, FALSE)</f>
        <v>0</v>
      </c>
      <c r="CL66" s="148">
        <f t="shared" si="3"/>
        <v>0</v>
      </c>
    </row>
    <row r="67" spans="1:93" x14ac:dyDescent="0.2">
      <c r="A67" s="13" t="str">
        <f>'IncomeStatement 15-8-19'!A67</f>
        <v>940-405 - Employment Expenses</v>
      </c>
      <c r="B67" s="31">
        <f>VLOOKUP(A67,'IncomeStatement 15-8-19'!$A$10:$CD$222,2,FALSE)</f>
        <v>0</v>
      </c>
      <c r="C67" s="31">
        <f>VLOOKUP(A67,'IncomeStatement 15-8-19'!$A$10:$CD$222,3,FALSE)</f>
        <v>0</v>
      </c>
      <c r="D67" s="31">
        <f>VLOOKUP(A67,'IncomeStatement 15-8-19'!$A$10:$CD$222,4,FALSE)</f>
        <v>0</v>
      </c>
      <c r="E67" s="31">
        <f>VLOOKUP(A67,'IncomeStatement 15-8-19'!$A$10:$CD$222,5,FALSE)</f>
        <v>0</v>
      </c>
      <c r="F67" s="31">
        <f>VLOOKUP(A67,'IncomeStatement 15-8-19'!$A$10:$CD$222,6,FALSE)</f>
        <v>0</v>
      </c>
      <c r="G67" s="31">
        <f>VLOOKUP(A67,'IncomeStatement 15-8-19'!$A$10:$CD$222,7,FALSE)</f>
        <v>0</v>
      </c>
      <c r="H67" s="31">
        <f>VLOOKUP(A67,'IncomeStatement 15-8-19'!$A$10:$CD$222,8,FALSE)</f>
        <v>0</v>
      </c>
      <c r="I67" s="31"/>
      <c r="J67" s="31">
        <f>VLOOKUP(A67,'IncomeStatement 15-8-19'!$A$10:$CD$222,10,FALSE)</f>
        <v>0</v>
      </c>
      <c r="K67" s="31">
        <f>VLOOKUP(A67,'IncomeStatement 15-8-19'!$A$10:$CD$222,11,FALSE)</f>
        <v>0</v>
      </c>
      <c r="L67" s="31">
        <f>VLOOKUP(A67,'IncomeStatement 15-8-19'!$A$10:$CD$222,12,FALSE)</f>
        <v>0</v>
      </c>
      <c r="M67" s="31">
        <f>VLOOKUP(A67,'IncomeStatement 15-8-19'!$A$10:$CD$222,13,FALSE)</f>
        <v>0</v>
      </c>
      <c r="N67" s="31">
        <f>VLOOKUP(A67,'IncomeStatement 15-8-19'!$A$10:$CD$222,14,FALSE)</f>
        <v>0</v>
      </c>
      <c r="O67" s="31">
        <f>VLOOKUP(A67,'IncomeStatement 15-8-19'!$A$10:$CD$222,15,FALSE)</f>
        <v>0</v>
      </c>
      <c r="P67" s="31">
        <f>VLOOKUP(A67,'IncomeStatement 15-8-19'!$A$10:$CD$222,16,FALSE)</f>
        <v>0</v>
      </c>
      <c r="Q67" s="31">
        <f>VLOOKUP(A67,'IncomeStatement 15-8-19'!$A$10:$CD$222,17,FALSE)</f>
        <v>0</v>
      </c>
      <c r="R67" s="31">
        <f>VLOOKUP(A67,'IncomeStatement 15-8-19'!$A$10:$CD$222,18,FALSE)</f>
        <v>0</v>
      </c>
      <c r="S67" s="31">
        <f>VLOOKUP(A67,'IncomeStatement 15-8-19'!$A$10:$CD$222,19,FALSE)</f>
        <v>0</v>
      </c>
      <c r="T67" s="31">
        <f>VLOOKUP(A67,'IncomeStatement 15-8-19'!$A$10:$CD$222,20,FALSE)</f>
        <v>0</v>
      </c>
      <c r="U67" s="31">
        <f>VLOOKUP(A67,'IncomeStatement 15-8-19'!$A$10:$CD$222,21,FALSE)</f>
        <v>0</v>
      </c>
      <c r="V67" s="31">
        <f>VLOOKUP(A67,'IncomeStatement 15-8-19'!$A$10:$CD$222,22,FALSE)</f>
        <v>0</v>
      </c>
      <c r="W67" s="31">
        <f>VLOOKUP(A67,'IncomeStatement 15-8-19'!$A$10:$CD$222,23,FALSE)</f>
        <v>0</v>
      </c>
      <c r="X67" s="31">
        <f>VLOOKUP(A67,'IncomeStatement 15-8-19'!$A$10:$CD$222,24,FALSE)</f>
        <v>0</v>
      </c>
      <c r="Y67" s="31">
        <f>VLOOKUP(A67,'IncomeStatement 15-8-19'!$A$10:$CD$222,25,FALSE)</f>
        <v>0</v>
      </c>
      <c r="Z67" s="31">
        <f>VLOOKUP(A67,'IncomeStatement 15-8-19'!$A$10:$CD$222,26,FALSE)</f>
        <v>0</v>
      </c>
      <c r="AA67" s="31">
        <f>VLOOKUP(A67,'IncomeStatement 15-8-19'!$A$10:$CD$222,27,FALSE)</f>
        <v>0</v>
      </c>
      <c r="AB67" s="31">
        <f>VLOOKUP(A67,'IncomeStatement 15-8-19'!$A$10:$CD$222,28,FALSE)</f>
        <v>0</v>
      </c>
      <c r="AC67" s="31">
        <f>VLOOKUP(A67,'IncomeStatement 15-8-19'!$A$10:$CD$222,29,FALSE)</f>
        <v>0</v>
      </c>
      <c r="AD67" s="31">
        <f>VLOOKUP(A67,'IncomeStatement 15-8-19'!$A$10:$CD$222,30,FALSE)</f>
        <v>0</v>
      </c>
      <c r="AE67" s="31">
        <f>VLOOKUP(A67,'IncomeStatement 15-8-19'!$A$10:$CD$222,31,FALSE)</f>
        <v>0</v>
      </c>
      <c r="AF67" s="31">
        <f>VLOOKUP(A67,'IncomeStatement 15-8-19'!$A$10:$CD$222,32,FALSE)</f>
        <v>0</v>
      </c>
      <c r="AG67" s="31">
        <f>VLOOKUP(A67,'IncomeStatement 15-8-19'!$A$10:$CD$222,33,FALSE)</f>
        <v>0</v>
      </c>
      <c r="AH67" s="31">
        <f>VLOOKUP(A67,'IncomeStatement 15-8-19'!$A$10:$CD$222,34,FALSE)</f>
        <v>0</v>
      </c>
      <c r="AI67" s="31">
        <f>VLOOKUP(A67,'IncomeStatement 15-8-19'!$A$10:$CD$222,35,FALSE)</f>
        <v>0</v>
      </c>
      <c r="AJ67" s="31">
        <f>VLOOKUP(A67,'IncomeStatement 15-8-19'!$A$10:$CD$222,36,FALSE)</f>
        <v>0</v>
      </c>
      <c r="AK67" s="31">
        <f>VLOOKUP(A67,'IncomeStatement 15-8-19'!$A$10:$CD$222,37,FALSE)</f>
        <v>0</v>
      </c>
      <c r="AL67" s="31">
        <f>VLOOKUP(A67,'IncomeStatement 15-8-19'!$A$10:$CD$222,38,FALSE)</f>
        <v>0</v>
      </c>
      <c r="AM67" s="31">
        <f>VLOOKUP(A67,'IncomeStatement 15-8-19'!$A$10:$CD$222,39,FALSE)</f>
        <v>0</v>
      </c>
      <c r="AN67" s="31">
        <f>VLOOKUP(A67,'IncomeStatement 15-8-19'!$A$10:$CD$222,40,FALSE)</f>
        <v>0</v>
      </c>
      <c r="AO67" s="31">
        <f>VLOOKUP(A67,'IncomeStatement 15-8-19'!$A$10:$CD$222,41,FALSE)</f>
        <v>0</v>
      </c>
      <c r="AP67" s="31">
        <f>VLOOKUP(A67,'IncomeStatement 15-8-19'!$A$10:$CD$222,42,FALSE)</f>
        <v>0</v>
      </c>
      <c r="AQ67" s="31">
        <f>VLOOKUP(A67,'IncomeStatement 15-8-19'!$A$10:$CD$222,43,FALSE)</f>
        <v>0</v>
      </c>
      <c r="AR67" s="31">
        <f>VLOOKUP(A67,'IncomeStatement 15-8-19'!$A$10:$CD$222,44,FALSE)</f>
        <v>0</v>
      </c>
      <c r="AS67" s="31">
        <f>VLOOKUP(A67,'IncomeStatement 15-8-19'!$A$10:$CD$222,45,FALSE)</f>
        <v>0</v>
      </c>
      <c r="AT67" s="31">
        <f>VLOOKUP(A67,'IncomeStatement 15-8-19'!$A$10:$CD$222,46,FALSE)</f>
        <v>0</v>
      </c>
      <c r="AU67" s="31">
        <f>VLOOKUP(A67,'IncomeStatement 15-8-19'!$A$10:$CD$222,47,FALSE)</f>
        <v>0</v>
      </c>
      <c r="AV67" s="31">
        <f>VLOOKUP(A67,'IncomeStatement 15-8-19'!$A$10:$CD$222,48,FALSE)</f>
        <v>0</v>
      </c>
      <c r="AW67" s="31">
        <f>VLOOKUP(A67,'IncomeStatement 15-8-19'!$A$10:$CD$222,49,FALSE)</f>
        <v>0</v>
      </c>
      <c r="AX67" s="31">
        <f>VLOOKUP(A67,'IncomeStatement 15-8-19'!$A$10:$CD$222,50,FALSE)</f>
        <v>0</v>
      </c>
      <c r="AY67" s="31">
        <f>VLOOKUP(A67,'IncomeStatement 15-8-19'!$A$10:$CD$222,51,FALSE)</f>
        <v>0</v>
      </c>
      <c r="AZ67" s="31">
        <f>VLOOKUP(A67,'IncomeStatement 15-8-19'!$A$10:$CD$222,52,FALSE)</f>
        <v>0</v>
      </c>
      <c r="BA67" s="31">
        <f>VLOOKUP(A67,'IncomeStatement 15-8-19'!$A$10:$CD$222,53,FALSE)</f>
        <v>0</v>
      </c>
      <c r="BB67" s="31">
        <f>VLOOKUP(A67,'IncomeStatement 15-8-19'!$A$10:$CD$222,54,FALSE)</f>
        <v>0</v>
      </c>
      <c r="BC67" s="31">
        <f>VLOOKUP(A67,'IncomeStatement 15-8-19'!$A$10:$CD$222,55,FALSE)</f>
        <v>0</v>
      </c>
      <c r="BD67" s="31">
        <f>VLOOKUP(A67,'IncomeStatement 15-8-19'!$A$10:$CD$222,56,FALSE)</f>
        <v>0</v>
      </c>
      <c r="BE67" s="31">
        <f>VLOOKUP(A67,'IncomeStatement 15-8-19'!$A$10:$CD$222,57,FALSE)</f>
        <v>0</v>
      </c>
      <c r="BF67" s="31">
        <f>VLOOKUP(A67,'IncomeStatement 15-8-19'!$A$10:$CD$222,58,FALSE)</f>
        <v>0</v>
      </c>
      <c r="BG67" s="31"/>
      <c r="BH67" s="31">
        <f>VLOOKUP(A67,'IncomeStatement 15-8-19'!$A$10:$CD$222,60,FALSE)</f>
        <v>0</v>
      </c>
      <c r="BI67" s="31">
        <f>VLOOKUP(A67,'IncomeStatement 15-8-19'!$A$10:$CD$222,61,FALSE)</f>
        <v>0</v>
      </c>
      <c r="BJ67" s="31">
        <f>VLOOKUP(A67,'IncomeStatement 15-8-19'!$A$10:$CD$222,62,FALSE)</f>
        <v>0</v>
      </c>
      <c r="BK67" s="31">
        <f>VLOOKUP(A67,'IncomeStatement 15-8-19'!$A$10:$CD$222,63,FALSE)</f>
        <v>0</v>
      </c>
      <c r="BL67" s="31">
        <f>VLOOKUP(A67,'IncomeStatement 15-8-19'!$A$10:$CD$222,64,FALSE)</f>
        <v>0</v>
      </c>
      <c r="BM67" s="31">
        <f>VLOOKUP(A67,'IncomeStatement 15-8-19'!$A$10:$CD$222,65,FALSE)</f>
        <v>0</v>
      </c>
      <c r="BN67" s="31">
        <f>VLOOKUP(A67,'IncomeStatement 15-8-19'!$A$10:$CD$222,66,FALSE)</f>
        <v>0</v>
      </c>
      <c r="BO67" s="31">
        <f>VLOOKUP(A67,'IncomeStatement 15-8-19'!$A$10:$CD$222,67,FALSE)</f>
        <v>0</v>
      </c>
      <c r="BP67" s="31">
        <f>VLOOKUP(A67,'IncomeStatement 15-8-19'!$A$10:$CD$222,68,FALSE)</f>
        <v>0</v>
      </c>
      <c r="BQ67" s="3">
        <f>VLOOKUP(A67,'IncomeStatement 15-8-19'!$A$10:$CD$222,69,FALSE)</f>
        <v>0</v>
      </c>
      <c r="BR67" s="3">
        <f>VLOOKUP(A67,'IncomeStatement 15-8-19'!$A$10:$CD$222,70,FALSE)</f>
        <v>0</v>
      </c>
      <c r="BS67" s="3">
        <f>VLOOKUP(A67,'IncomeStatement 15-8-19'!$A$10:$CD$222,71,FALSE)</f>
        <v>0</v>
      </c>
      <c r="BT67" s="3">
        <f>VLOOKUP(A67,'IncomeStatement 15-8-19'!$A$10:$CD$222,72,FALSE)</f>
        <v>0</v>
      </c>
      <c r="BU67" s="3">
        <f>VLOOKUP(A67,'IncomeStatement 15-8-19'!$A$10:$CD$222,73,FALSE)</f>
        <v>0</v>
      </c>
      <c r="BV67" s="3">
        <f>VLOOKUP(A67,'IncomeStatement 15-8-19'!$A$10:$CD$222,74,FALSE)</f>
        <v>0</v>
      </c>
      <c r="BW67" s="3">
        <f>VLOOKUP(A67,'IncomeStatement 15-8-19'!$A$10:$CD$222,75,FALSE)</f>
        <v>0</v>
      </c>
      <c r="BX67" s="3">
        <f>VLOOKUP(A67,'IncomeStatement 15-8-19'!$A$10:$CD$222,76,FALSE)</f>
        <v>0</v>
      </c>
      <c r="BY67" s="3">
        <f>VLOOKUP(A67,'IncomeStatement 15-8-19'!$A$10:$CD$222,77,FALSE)</f>
        <v>0</v>
      </c>
      <c r="BZ67" s="3">
        <f>VLOOKUP(A67,'IncomeStatement 15-8-19'!$A$10:$CD$222,78,FALSE)</f>
        <v>0</v>
      </c>
      <c r="CA67" s="3">
        <f>VLOOKUP(A67,'IncomeStatement 15-8-19'!$A$10:$CD$222,79,FALSE)</f>
        <v>0</v>
      </c>
      <c r="CB67" s="3">
        <f>VLOOKUP(A67,'IncomeStatement 15-8-19'!$A$10:$CD$222,80,FALSE)</f>
        <v>0</v>
      </c>
      <c r="CC67" s="3">
        <f>VLOOKUP(A67,'IncomeStatement 15-8-19'!$A$10:$CD$222,81,FALSE)</f>
        <v>0</v>
      </c>
      <c r="CD67" s="3">
        <f t="shared" si="0"/>
        <v>0</v>
      </c>
      <c r="CF67" s="19">
        <f>CD67-('IncomeStatement 15-8-19'!CD67-'IncomeStatement 15-8-19'!CF67-'IncomeStatement 15-8-19'!CG67)</f>
        <v>0</v>
      </c>
      <c r="CH67" s="132">
        <f t="shared" si="1"/>
        <v>0</v>
      </c>
      <c r="CJ67" s="148">
        <f>HLOOKUP(A67,CJE!$I$5:$TV$2054,2050, FALSE)</f>
        <v>0</v>
      </c>
      <c r="CL67" s="148">
        <f t="shared" si="3"/>
        <v>0</v>
      </c>
      <c r="CN67" s="169"/>
    </row>
    <row r="68" spans="1:93" x14ac:dyDescent="0.2">
      <c r="A68" s="13" t="str">
        <f>'IncomeStatement 15-8-19'!A68</f>
        <v>940-406 - Director Remuneration</v>
      </c>
      <c r="B68" s="31">
        <f>VLOOKUP(A68,'IncomeStatement 15-8-19'!$A$10:$CD$222,2,FALSE)</f>
        <v>0</v>
      </c>
      <c r="C68" s="31">
        <f>VLOOKUP(A68,'IncomeStatement 15-8-19'!$A$10:$CD$222,3,FALSE)</f>
        <v>0</v>
      </c>
      <c r="D68" s="31">
        <f>VLOOKUP(A68,'IncomeStatement 15-8-19'!$A$10:$CD$222,4,FALSE)</f>
        <v>0</v>
      </c>
      <c r="E68" s="31">
        <f>VLOOKUP(A68,'IncomeStatement 15-8-19'!$A$10:$CD$222,5,FALSE)</f>
        <v>0</v>
      </c>
      <c r="F68" s="31">
        <f>VLOOKUP(A68,'IncomeStatement 15-8-19'!$A$10:$CD$222,6,FALSE)</f>
        <v>0</v>
      </c>
      <c r="G68" s="31">
        <f>VLOOKUP(A68,'IncomeStatement 15-8-19'!$A$10:$CD$222,7,FALSE)</f>
        <v>0</v>
      </c>
      <c r="H68" s="31">
        <f>VLOOKUP(A68,'IncomeStatement 15-8-19'!$A$10:$CD$222,8,FALSE)</f>
        <v>0</v>
      </c>
      <c r="I68" s="31"/>
      <c r="J68" s="31">
        <f>VLOOKUP(A68,'IncomeStatement 15-8-19'!$A$10:$CD$222,10,FALSE)</f>
        <v>0</v>
      </c>
      <c r="K68" s="31">
        <f>VLOOKUP(A68,'IncomeStatement 15-8-19'!$A$10:$CD$222,11,FALSE)</f>
        <v>0</v>
      </c>
      <c r="L68" s="31">
        <f>VLOOKUP(A68,'IncomeStatement 15-8-19'!$A$10:$CD$222,12,FALSE)</f>
        <v>0</v>
      </c>
      <c r="M68" s="31">
        <f>VLOOKUP(A68,'IncomeStatement 15-8-19'!$A$10:$CD$222,13,FALSE)</f>
        <v>0</v>
      </c>
      <c r="N68" s="31">
        <f>VLOOKUP(A68,'IncomeStatement 15-8-19'!$A$10:$CD$222,14,FALSE)</f>
        <v>0</v>
      </c>
      <c r="O68" s="31">
        <f>VLOOKUP(A68,'IncomeStatement 15-8-19'!$A$10:$CD$222,15,FALSE)</f>
        <v>0</v>
      </c>
      <c r="P68" s="31">
        <f>VLOOKUP(A68,'IncomeStatement 15-8-19'!$A$10:$CD$222,16,FALSE)</f>
        <v>0</v>
      </c>
      <c r="Q68" s="31">
        <f>VLOOKUP(A68,'IncomeStatement 15-8-19'!$A$10:$CD$222,17,FALSE)</f>
        <v>0</v>
      </c>
      <c r="R68" s="31">
        <f>VLOOKUP(A68,'IncomeStatement 15-8-19'!$A$10:$CD$222,18,FALSE)</f>
        <v>0</v>
      </c>
      <c r="S68" s="31">
        <f>VLOOKUP(A68,'IncomeStatement 15-8-19'!$A$10:$CD$222,19,FALSE)</f>
        <v>0</v>
      </c>
      <c r="T68" s="31">
        <f>VLOOKUP(A68,'IncomeStatement 15-8-19'!$A$10:$CD$222,20,FALSE)</f>
        <v>0</v>
      </c>
      <c r="U68" s="31">
        <f>VLOOKUP(A68,'IncomeStatement 15-8-19'!$A$10:$CD$222,21,FALSE)</f>
        <v>0</v>
      </c>
      <c r="V68" s="31">
        <f>VLOOKUP(A68,'IncomeStatement 15-8-19'!$A$10:$CD$222,22,FALSE)</f>
        <v>0</v>
      </c>
      <c r="W68" s="31">
        <f>VLOOKUP(A68,'IncomeStatement 15-8-19'!$A$10:$CD$222,23,FALSE)</f>
        <v>0</v>
      </c>
      <c r="X68" s="31">
        <f>VLOOKUP(A68,'IncomeStatement 15-8-19'!$A$10:$CD$222,24,FALSE)</f>
        <v>0</v>
      </c>
      <c r="Y68" s="31">
        <f>VLOOKUP(A68,'IncomeStatement 15-8-19'!$A$10:$CD$222,25,FALSE)</f>
        <v>0</v>
      </c>
      <c r="Z68" s="31">
        <f>VLOOKUP(A68,'IncomeStatement 15-8-19'!$A$10:$CD$222,26,FALSE)</f>
        <v>0</v>
      </c>
      <c r="AA68" s="31">
        <f>VLOOKUP(A68,'IncomeStatement 15-8-19'!$A$10:$CD$222,27,FALSE)</f>
        <v>0</v>
      </c>
      <c r="AB68" s="31">
        <f>VLOOKUP(A68,'IncomeStatement 15-8-19'!$A$10:$CD$222,28,FALSE)</f>
        <v>0</v>
      </c>
      <c r="AC68" s="31">
        <f>VLOOKUP(A68,'IncomeStatement 15-8-19'!$A$10:$CD$222,29,FALSE)</f>
        <v>0</v>
      </c>
      <c r="AD68" s="31">
        <f>VLOOKUP(A68,'IncomeStatement 15-8-19'!$A$10:$CD$222,30,FALSE)</f>
        <v>0</v>
      </c>
      <c r="AE68" s="31">
        <f>VLOOKUP(A68,'IncomeStatement 15-8-19'!$A$10:$CD$222,31,FALSE)</f>
        <v>0</v>
      </c>
      <c r="AF68" s="31">
        <f>VLOOKUP(A68,'IncomeStatement 15-8-19'!$A$10:$CD$222,32,FALSE)</f>
        <v>0</v>
      </c>
      <c r="AG68" s="31">
        <f>VLOOKUP(A68,'IncomeStatement 15-8-19'!$A$10:$CD$222,33,FALSE)</f>
        <v>0</v>
      </c>
      <c r="AH68" s="31">
        <f>VLOOKUP(A68,'IncomeStatement 15-8-19'!$A$10:$CD$222,34,FALSE)</f>
        <v>0</v>
      </c>
      <c r="AI68" s="31">
        <f>VLOOKUP(A68,'IncomeStatement 15-8-19'!$A$10:$CD$222,35,FALSE)</f>
        <v>0</v>
      </c>
      <c r="AJ68" s="31">
        <f>VLOOKUP(A68,'IncomeStatement 15-8-19'!$A$10:$CD$222,36,FALSE)</f>
        <v>0</v>
      </c>
      <c r="AK68" s="31">
        <f>VLOOKUP(A68,'IncomeStatement 15-8-19'!$A$10:$CD$222,37,FALSE)</f>
        <v>0</v>
      </c>
      <c r="AL68" s="31">
        <f>VLOOKUP(A68,'IncomeStatement 15-8-19'!$A$10:$CD$222,38,FALSE)</f>
        <v>0</v>
      </c>
      <c r="AM68" s="31">
        <f>VLOOKUP(A68,'IncomeStatement 15-8-19'!$A$10:$CD$222,39,FALSE)</f>
        <v>0</v>
      </c>
      <c r="AN68" s="31">
        <f>VLOOKUP(A68,'IncomeStatement 15-8-19'!$A$10:$CD$222,40,FALSE)</f>
        <v>0</v>
      </c>
      <c r="AO68" s="31">
        <f>VLOOKUP(A68,'IncomeStatement 15-8-19'!$A$10:$CD$222,41,FALSE)</f>
        <v>0</v>
      </c>
      <c r="AP68" s="31">
        <f>VLOOKUP(A68,'IncomeStatement 15-8-19'!$A$10:$CD$222,42,FALSE)</f>
        <v>0</v>
      </c>
      <c r="AQ68" s="31">
        <f>VLOOKUP(A68,'IncomeStatement 15-8-19'!$A$10:$CD$222,43,FALSE)</f>
        <v>0</v>
      </c>
      <c r="AR68" s="31">
        <f>VLOOKUP(A68,'IncomeStatement 15-8-19'!$A$10:$CD$222,44,FALSE)</f>
        <v>0</v>
      </c>
      <c r="AS68" s="31">
        <f>VLOOKUP(A68,'IncomeStatement 15-8-19'!$A$10:$CD$222,45,FALSE)</f>
        <v>0</v>
      </c>
      <c r="AT68" s="31">
        <f>VLOOKUP(A68,'IncomeStatement 15-8-19'!$A$10:$CD$222,46,FALSE)</f>
        <v>0</v>
      </c>
      <c r="AU68" s="31">
        <f>VLOOKUP(A68,'IncomeStatement 15-8-19'!$A$10:$CD$222,47,FALSE)</f>
        <v>0</v>
      </c>
      <c r="AV68" s="31">
        <f>VLOOKUP(A68,'IncomeStatement 15-8-19'!$A$10:$CD$222,48,FALSE)</f>
        <v>0</v>
      </c>
      <c r="AW68" s="31">
        <f>VLOOKUP(A68,'IncomeStatement 15-8-19'!$A$10:$CD$222,49,FALSE)</f>
        <v>0</v>
      </c>
      <c r="AX68" s="31">
        <f>VLOOKUP(A68,'IncomeStatement 15-8-19'!$A$10:$CD$222,50,FALSE)</f>
        <v>0</v>
      </c>
      <c r="AY68" s="31">
        <f>VLOOKUP(A68,'IncomeStatement 15-8-19'!$A$10:$CD$222,51,FALSE)</f>
        <v>0</v>
      </c>
      <c r="AZ68" s="31">
        <f>VLOOKUP(A68,'IncomeStatement 15-8-19'!$A$10:$CD$222,52,FALSE)</f>
        <v>0</v>
      </c>
      <c r="BA68" s="31">
        <f>VLOOKUP(A68,'IncomeStatement 15-8-19'!$A$10:$CD$222,53,FALSE)</f>
        <v>0</v>
      </c>
      <c r="BB68" s="31">
        <f>VLOOKUP(A68,'IncomeStatement 15-8-19'!$A$10:$CD$222,54,FALSE)</f>
        <v>0</v>
      </c>
      <c r="BC68" s="31">
        <f>VLOOKUP(A68,'IncomeStatement 15-8-19'!$A$10:$CD$222,55,FALSE)</f>
        <v>0</v>
      </c>
      <c r="BD68" s="31">
        <f>VLOOKUP(A68,'IncomeStatement 15-8-19'!$A$10:$CD$222,56,FALSE)</f>
        <v>0</v>
      </c>
      <c r="BE68" s="31">
        <f>VLOOKUP(A68,'IncomeStatement 15-8-19'!$A$10:$CD$222,57,FALSE)</f>
        <v>0</v>
      </c>
      <c r="BF68" s="31">
        <f>VLOOKUP(A68,'IncomeStatement 15-8-19'!$A$10:$CD$222,58,FALSE)</f>
        <v>0</v>
      </c>
      <c r="BG68" s="31"/>
      <c r="BH68" s="31">
        <f>VLOOKUP(A68,'IncomeStatement 15-8-19'!$A$10:$CD$222,60,FALSE)</f>
        <v>0</v>
      </c>
      <c r="BI68" s="31">
        <f>VLOOKUP(A68,'IncomeStatement 15-8-19'!$A$10:$CD$222,61,FALSE)</f>
        <v>0</v>
      </c>
      <c r="BJ68" s="31">
        <f>VLOOKUP(A68,'IncomeStatement 15-8-19'!$A$10:$CD$222,62,FALSE)</f>
        <v>0</v>
      </c>
      <c r="BK68" s="31">
        <f>VLOOKUP(A68,'IncomeStatement 15-8-19'!$A$10:$CD$222,63,FALSE)</f>
        <v>0</v>
      </c>
      <c r="BL68" s="31">
        <f>VLOOKUP(A68,'IncomeStatement 15-8-19'!$A$10:$CD$222,64,FALSE)</f>
        <v>0</v>
      </c>
      <c r="BM68" s="31">
        <f>VLOOKUP(A68,'IncomeStatement 15-8-19'!$A$10:$CD$222,65,FALSE)</f>
        <v>0</v>
      </c>
      <c r="BN68" s="31">
        <f>VLOOKUP(A68,'IncomeStatement 15-8-19'!$A$10:$CD$222,66,FALSE)</f>
        <v>0</v>
      </c>
      <c r="BO68" s="31">
        <f>VLOOKUP(A68,'IncomeStatement 15-8-19'!$A$10:$CD$222,67,FALSE)</f>
        <v>0</v>
      </c>
      <c r="BP68" s="31">
        <f>VLOOKUP(A68,'IncomeStatement 15-8-19'!$A$10:$CD$222,68,FALSE)</f>
        <v>0</v>
      </c>
      <c r="BQ68" s="3">
        <f>VLOOKUP(A68,'IncomeStatement 15-8-19'!$A$10:$CD$222,69,FALSE)</f>
        <v>0</v>
      </c>
      <c r="BR68" s="3">
        <f>VLOOKUP(A68,'IncomeStatement 15-8-19'!$A$10:$CD$222,70,FALSE)</f>
        <v>0</v>
      </c>
      <c r="BS68" s="3">
        <f>VLOOKUP(A68,'IncomeStatement 15-8-19'!$A$10:$CD$222,71,FALSE)</f>
        <v>0</v>
      </c>
      <c r="BT68" s="3">
        <f>VLOOKUP(A68,'IncomeStatement 15-8-19'!$A$10:$CD$222,72,FALSE)</f>
        <v>0</v>
      </c>
      <c r="BU68" s="3">
        <f>VLOOKUP(A68,'IncomeStatement 15-8-19'!$A$10:$CD$222,73,FALSE)</f>
        <v>0</v>
      </c>
      <c r="BV68" s="3">
        <f>VLOOKUP(A68,'IncomeStatement 15-8-19'!$A$10:$CD$222,74,FALSE)</f>
        <v>0</v>
      </c>
      <c r="BW68" s="3">
        <f>VLOOKUP(A68,'IncomeStatement 15-8-19'!$A$10:$CD$222,75,FALSE)</f>
        <v>0</v>
      </c>
      <c r="BX68" s="3">
        <f>VLOOKUP(A68,'IncomeStatement 15-8-19'!$A$10:$CD$222,76,FALSE)</f>
        <v>0</v>
      </c>
      <c r="BY68" s="3">
        <f>VLOOKUP(A68,'IncomeStatement 15-8-19'!$A$10:$CD$222,77,FALSE)</f>
        <v>0</v>
      </c>
      <c r="BZ68" s="3">
        <f>VLOOKUP(A68,'IncomeStatement 15-8-19'!$A$10:$CD$222,78,FALSE)</f>
        <v>0</v>
      </c>
      <c r="CA68" s="3">
        <f>VLOOKUP(A68,'IncomeStatement 15-8-19'!$A$10:$CD$222,79,FALSE)</f>
        <v>0</v>
      </c>
      <c r="CB68" s="3">
        <f>VLOOKUP(A68,'IncomeStatement 15-8-19'!$A$10:$CD$222,80,FALSE)</f>
        <v>0</v>
      </c>
      <c r="CC68" s="3">
        <f>VLOOKUP(A68,'IncomeStatement 15-8-19'!$A$10:$CD$222,81,FALSE)</f>
        <v>0</v>
      </c>
      <c r="CD68" s="3">
        <f t="shared" si="0"/>
        <v>0</v>
      </c>
      <c r="CF68" s="19">
        <f>CD68-('IncomeStatement 15-8-19'!CD68-'IncomeStatement 15-8-19'!CF68-'IncomeStatement 15-8-19'!CG68)</f>
        <v>0</v>
      </c>
      <c r="CH68" s="132">
        <f t="shared" si="1"/>
        <v>0</v>
      </c>
      <c r="CJ68" s="148">
        <f>HLOOKUP(A68,CJE!$I$5:$TV$2054,2050, FALSE)</f>
        <v>0</v>
      </c>
      <c r="CL68" s="148">
        <f t="shared" si="3"/>
        <v>0</v>
      </c>
      <c r="CN68" s="19"/>
      <c r="CO68" s="44"/>
    </row>
    <row r="69" spans="1:93" x14ac:dyDescent="0.2">
      <c r="A69" s="13" t="str">
        <f>'IncomeStatement 15-8-19'!A69</f>
        <v>940-407 - Staff Meal &amp; Provisions</v>
      </c>
      <c r="B69" s="31">
        <f>VLOOKUP(A69,'IncomeStatement 15-8-19'!$A$10:$CD$222,2,FALSE)</f>
        <v>0</v>
      </c>
      <c r="C69" s="31">
        <f>VLOOKUP(A69,'IncomeStatement 15-8-19'!$A$10:$CD$222,3,FALSE)</f>
        <v>0</v>
      </c>
      <c r="D69" s="31">
        <f>VLOOKUP(A69,'IncomeStatement 15-8-19'!$A$10:$CD$222,4,FALSE)</f>
        <v>0</v>
      </c>
      <c r="E69" s="31">
        <f>VLOOKUP(A69,'IncomeStatement 15-8-19'!$A$10:$CD$222,5,FALSE)</f>
        <v>0</v>
      </c>
      <c r="F69" s="31">
        <f>VLOOKUP(A69,'IncomeStatement 15-8-19'!$A$10:$CD$222,6,FALSE)</f>
        <v>0</v>
      </c>
      <c r="G69" s="31">
        <f>VLOOKUP(A69,'IncomeStatement 15-8-19'!$A$10:$CD$222,7,FALSE)</f>
        <v>0</v>
      </c>
      <c r="H69" s="31">
        <f>VLOOKUP(A69,'IncomeStatement 15-8-19'!$A$10:$CD$222,8,FALSE)</f>
        <v>0</v>
      </c>
      <c r="I69" s="31"/>
      <c r="J69" s="31">
        <f>VLOOKUP(A69,'IncomeStatement 15-8-19'!$A$10:$CD$222,10,FALSE)</f>
        <v>0</v>
      </c>
      <c r="K69" s="31">
        <f>VLOOKUP(A69,'IncomeStatement 15-8-19'!$A$10:$CD$222,11,FALSE)</f>
        <v>0</v>
      </c>
      <c r="L69" s="31">
        <f>VLOOKUP(A69,'IncomeStatement 15-8-19'!$A$10:$CD$222,12,FALSE)</f>
        <v>0</v>
      </c>
      <c r="M69" s="31">
        <f>VLOOKUP(A69,'IncomeStatement 15-8-19'!$A$10:$CD$222,13,FALSE)</f>
        <v>0</v>
      </c>
      <c r="N69" s="31">
        <f>VLOOKUP(A69,'IncomeStatement 15-8-19'!$A$10:$CD$222,14,FALSE)</f>
        <v>0</v>
      </c>
      <c r="O69" s="31">
        <f>VLOOKUP(A69,'IncomeStatement 15-8-19'!$A$10:$CD$222,15,FALSE)</f>
        <v>0</v>
      </c>
      <c r="P69" s="31">
        <f>VLOOKUP(A69,'IncomeStatement 15-8-19'!$A$10:$CD$222,16,FALSE)</f>
        <v>0</v>
      </c>
      <c r="Q69" s="31">
        <f>VLOOKUP(A69,'IncomeStatement 15-8-19'!$A$10:$CD$222,17,FALSE)</f>
        <v>0</v>
      </c>
      <c r="R69" s="31">
        <f>VLOOKUP(A69,'IncomeStatement 15-8-19'!$A$10:$CD$222,18,FALSE)</f>
        <v>0</v>
      </c>
      <c r="S69" s="31">
        <f>VLOOKUP(A69,'IncomeStatement 15-8-19'!$A$10:$CD$222,19,FALSE)</f>
        <v>0</v>
      </c>
      <c r="T69" s="31">
        <f>VLOOKUP(A69,'IncomeStatement 15-8-19'!$A$10:$CD$222,20,FALSE)</f>
        <v>0</v>
      </c>
      <c r="U69" s="31">
        <f>VLOOKUP(A69,'IncomeStatement 15-8-19'!$A$10:$CD$222,21,FALSE)</f>
        <v>0</v>
      </c>
      <c r="V69" s="31">
        <f>VLOOKUP(A69,'IncomeStatement 15-8-19'!$A$10:$CD$222,22,FALSE)</f>
        <v>0</v>
      </c>
      <c r="W69" s="31">
        <f>VLOOKUP(A69,'IncomeStatement 15-8-19'!$A$10:$CD$222,23,FALSE)</f>
        <v>0</v>
      </c>
      <c r="X69" s="31">
        <f>VLOOKUP(A69,'IncomeStatement 15-8-19'!$A$10:$CD$222,24,FALSE)</f>
        <v>0</v>
      </c>
      <c r="Y69" s="31">
        <f>VLOOKUP(A69,'IncomeStatement 15-8-19'!$A$10:$CD$222,25,FALSE)</f>
        <v>0</v>
      </c>
      <c r="Z69" s="31">
        <f>VLOOKUP(A69,'IncomeStatement 15-8-19'!$A$10:$CD$222,26,FALSE)</f>
        <v>0</v>
      </c>
      <c r="AA69" s="31">
        <f>VLOOKUP(A69,'IncomeStatement 15-8-19'!$A$10:$CD$222,27,FALSE)</f>
        <v>0</v>
      </c>
      <c r="AB69" s="31">
        <f>VLOOKUP(A69,'IncomeStatement 15-8-19'!$A$10:$CD$222,28,FALSE)</f>
        <v>0</v>
      </c>
      <c r="AC69" s="31">
        <f>VLOOKUP(A69,'IncomeStatement 15-8-19'!$A$10:$CD$222,29,FALSE)</f>
        <v>0</v>
      </c>
      <c r="AD69" s="31">
        <f>VLOOKUP(A69,'IncomeStatement 15-8-19'!$A$10:$CD$222,30,FALSE)</f>
        <v>0</v>
      </c>
      <c r="AE69" s="31">
        <f>VLOOKUP(A69,'IncomeStatement 15-8-19'!$A$10:$CD$222,31,FALSE)</f>
        <v>0</v>
      </c>
      <c r="AF69" s="31">
        <f>VLOOKUP(A69,'IncomeStatement 15-8-19'!$A$10:$CD$222,32,FALSE)</f>
        <v>0</v>
      </c>
      <c r="AG69" s="31">
        <f>VLOOKUP(A69,'IncomeStatement 15-8-19'!$A$10:$CD$222,33,FALSE)</f>
        <v>0</v>
      </c>
      <c r="AH69" s="31">
        <f>VLOOKUP(A69,'IncomeStatement 15-8-19'!$A$10:$CD$222,34,FALSE)</f>
        <v>0</v>
      </c>
      <c r="AI69" s="31">
        <f>VLOOKUP(A69,'IncomeStatement 15-8-19'!$A$10:$CD$222,35,FALSE)</f>
        <v>0</v>
      </c>
      <c r="AJ69" s="31">
        <f>VLOOKUP(A69,'IncomeStatement 15-8-19'!$A$10:$CD$222,36,FALSE)</f>
        <v>0</v>
      </c>
      <c r="AK69" s="31">
        <f>VLOOKUP(A69,'IncomeStatement 15-8-19'!$A$10:$CD$222,37,FALSE)</f>
        <v>0</v>
      </c>
      <c r="AL69" s="31">
        <f>VLOOKUP(A69,'IncomeStatement 15-8-19'!$A$10:$CD$222,38,FALSE)</f>
        <v>0</v>
      </c>
      <c r="AM69" s="31">
        <f>VLOOKUP(A69,'IncomeStatement 15-8-19'!$A$10:$CD$222,39,FALSE)</f>
        <v>0</v>
      </c>
      <c r="AN69" s="31">
        <f>VLOOKUP(A69,'IncomeStatement 15-8-19'!$A$10:$CD$222,40,FALSE)</f>
        <v>0</v>
      </c>
      <c r="AO69" s="31">
        <f>VLOOKUP(A69,'IncomeStatement 15-8-19'!$A$10:$CD$222,41,FALSE)</f>
        <v>0</v>
      </c>
      <c r="AP69" s="31">
        <f>VLOOKUP(A69,'IncomeStatement 15-8-19'!$A$10:$CD$222,42,FALSE)</f>
        <v>0</v>
      </c>
      <c r="AQ69" s="31">
        <f>VLOOKUP(A69,'IncomeStatement 15-8-19'!$A$10:$CD$222,43,FALSE)</f>
        <v>0</v>
      </c>
      <c r="AR69" s="31">
        <f>VLOOKUP(A69,'IncomeStatement 15-8-19'!$A$10:$CD$222,44,FALSE)</f>
        <v>0</v>
      </c>
      <c r="AS69" s="31">
        <f>VLOOKUP(A69,'IncomeStatement 15-8-19'!$A$10:$CD$222,45,FALSE)</f>
        <v>0</v>
      </c>
      <c r="AT69" s="31">
        <f>VLOOKUP(A69,'IncomeStatement 15-8-19'!$A$10:$CD$222,46,FALSE)</f>
        <v>0</v>
      </c>
      <c r="AU69" s="31">
        <f>VLOOKUP(A69,'IncomeStatement 15-8-19'!$A$10:$CD$222,47,FALSE)</f>
        <v>0</v>
      </c>
      <c r="AV69" s="31">
        <f>VLOOKUP(A69,'IncomeStatement 15-8-19'!$A$10:$CD$222,48,FALSE)</f>
        <v>0</v>
      </c>
      <c r="AW69" s="31">
        <f>VLOOKUP(A69,'IncomeStatement 15-8-19'!$A$10:$CD$222,49,FALSE)</f>
        <v>0</v>
      </c>
      <c r="AX69" s="31">
        <f>VLOOKUP(A69,'IncomeStatement 15-8-19'!$A$10:$CD$222,50,FALSE)</f>
        <v>0</v>
      </c>
      <c r="AY69" s="31">
        <f>VLOOKUP(A69,'IncomeStatement 15-8-19'!$A$10:$CD$222,51,FALSE)</f>
        <v>0</v>
      </c>
      <c r="AZ69" s="31">
        <f>VLOOKUP(A69,'IncomeStatement 15-8-19'!$A$10:$CD$222,52,FALSE)</f>
        <v>0</v>
      </c>
      <c r="BA69" s="31">
        <f>VLOOKUP(A69,'IncomeStatement 15-8-19'!$A$10:$CD$222,53,FALSE)</f>
        <v>0</v>
      </c>
      <c r="BB69" s="31">
        <f>VLOOKUP(A69,'IncomeStatement 15-8-19'!$A$10:$CD$222,54,FALSE)</f>
        <v>0</v>
      </c>
      <c r="BC69" s="31">
        <f>VLOOKUP(A69,'IncomeStatement 15-8-19'!$A$10:$CD$222,55,FALSE)</f>
        <v>0</v>
      </c>
      <c r="BD69" s="31">
        <f>VLOOKUP(A69,'IncomeStatement 15-8-19'!$A$10:$CD$222,56,FALSE)</f>
        <v>0</v>
      </c>
      <c r="BE69" s="31">
        <f>VLOOKUP(A69,'IncomeStatement 15-8-19'!$A$10:$CD$222,57,FALSE)</f>
        <v>0</v>
      </c>
      <c r="BF69" s="31">
        <f>VLOOKUP(A69,'IncomeStatement 15-8-19'!$A$10:$CD$222,58,FALSE)</f>
        <v>0</v>
      </c>
      <c r="BG69" s="31"/>
      <c r="BH69" s="31">
        <f>VLOOKUP(A69,'IncomeStatement 15-8-19'!$A$10:$CD$222,60,FALSE)</f>
        <v>0</v>
      </c>
      <c r="BI69" s="31">
        <f>VLOOKUP(A69,'IncomeStatement 15-8-19'!$A$10:$CD$222,61,FALSE)</f>
        <v>0</v>
      </c>
      <c r="BJ69" s="31">
        <f>VLOOKUP(A69,'IncomeStatement 15-8-19'!$A$10:$CD$222,62,FALSE)</f>
        <v>0</v>
      </c>
      <c r="BK69" s="31">
        <f>VLOOKUP(A69,'IncomeStatement 15-8-19'!$A$10:$CD$222,63,FALSE)</f>
        <v>0</v>
      </c>
      <c r="BL69" s="31">
        <f>VLOOKUP(A69,'IncomeStatement 15-8-19'!$A$10:$CD$222,64,FALSE)</f>
        <v>0</v>
      </c>
      <c r="BM69" s="31">
        <f>VLOOKUP(A69,'IncomeStatement 15-8-19'!$A$10:$CD$222,65,FALSE)</f>
        <v>0</v>
      </c>
      <c r="BN69" s="31">
        <f>VLOOKUP(A69,'IncomeStatement 15-8-19'!$A$10:$CD$222,66,FALSE)</f>
        <v>0</v>
      </c>
      <c r="BO69" s="31">
        <f>VLOOKUP(A69,'IncomeStatement 15-8-19'!$A$10:$CD$222,67,FALSE)</f>
        <v>0</v>
      </c>
      <c r="BP69" s="31">
        <f>VLOOKUP(A69,'IncomeStatement 15-8-19'!$A$10:$CD$222,68,FALSE)</f>
        <v>0</v>
      </c>
      <c r="BQ69" s="3">
        <f>VLOOKUP(A69,'IncomeStatement 15-8-19'!$A$10:$CD$222,69,FALSE)</f>
        <v>0</v>
      </c>
      <c r="BR69" s="3">
        <f>VLOOKUP(A69,'IncomeStatement 15-8-19'!$A$10:$CD$222,70,FALSE)</f>
        <v>0</v>
      </c>
      <c r="BS69" s="3">
        <f>VLOOKUP(A69,'IncomeStatement 15-8-19'!$A$10:$CD$222,71,FALSE)</f>
        <v>0</v>
      </c>
      <c r="BT69" s="3">
        <f>VLOOKUP(A69,'IncomeStatement 15-8-19'!$A$10:$CD$222,72,FALSE)</f>
        <v>0</v>
      </c>
      <c r="BU69" s="3">
        <f>VLOOKUP(A69,'IncomeStatement 15-8-19'!$A$10:$CD$222,73,FALSE)</f>
        <v>0</v>
      </c>
      <c r="BV69" s="3">
        <f>VLOOKUP(A69,'IncomeStatement 15-8-19'!$A$10:$CD$222,74,FALSE)</f>
        <v>0</v>
      </c>
      <c r="BW69" s="3">
        <f>VLOOKUP(A69,'IncomeStatement 15-8-19'!$A$10:$CD$222,75,FALSE)</f>
        <v>0</v>
      </c>
      <c r="BX69" s="3">
        <f>VLOOKUP(A69,'IncomeStatement 15-8-19'!$A$10:$CD$222,76,FALSE)</f>
        <v>0</v>
      </c>
      <c r="BY69" s="3">
        <f>VLOOKUP(A69,'IncomeStatement 15-8-19'!$A$10:$CD$222,77,FALSE)</f>
        <v>0</v>
      </c>
      <c r="BZ69" s="3">
        <f>VLOOKUP(A69,'IncomeStatement 15-8-19'!$A$10:$CD$222,78,FALSE)</f>
        <v>0</v>
      </c>
      <c r="CA69" s="3">
        <f>VLOOKUP(A69,'IncomeStatement 15-8-19'!$A$10:$CD$222,79,FALSE)</f>
        <v>0</v>
      </c>
      <c r="CB69" s="3">
        <f>VLOOKUP(A69,'IncomeStatement 15-8-19'!$A$10:$CD$222,80,FALSE)</f>
        <v>0</v>
      </c>
      <c r="CC69" s="3">
        <f>VLOOKUP(A69,'IncomeStatement 15-8-19'!$A$10:$CD$222,81,FALSE)</f>
        <v>0</v>
      </c>
      <c r="CD69" s="3">
        <f t="shared" si="0"/>
        <v>0</v>
      </c>
      <c r="CF69" s="19">
        <f>CD69-('IncomeStatement 15-8-19'!CD69-'IncomeStatement 15-8-19'!CF69-'IncomeStatement 15-8-19'!CG69)</f>
        <v>0</v>
      </c>
      <c r="CH69" s="132">
        <f t="shared" si="1"/>
        <v>0</v>
      </c>
      <c r="CJ69" s="148">
        <f>HLOOKUP(A69,CJE!$I$5:$TV$2054,2050, FALSE)</f>
        <v>0</v>
      </c>
      <c r="CL69" s="148">
        <f t="shared" si="3"/>
        <v>0</v>
      </c>
      <c r="CN69" s="19"/>
    </row>
    <row r="70" spans="1:93" x14ac:dyDescent="0.2">
      <c r="A70" s="13" t="str">
        <f>'IncomeStatement 15-8-19'!A70</f>
        <v>940-409 - Staff Welfare</v>
      </c>
      <c r="B70" s="31">
        <f>VLOOKUP(A70,'IncomeStatement 15-8-19'!$A$10:$CD$222,2,FALSE)</f>
        <v>0</v>
      </c>
      <c r="C70" s="31">
        <f>VLOOKUP(A70,'IncomeStatement 15-8-19'!$A$10:$CD$222,3,FALSE)</f>
        <v>0</v>
      </c>
      <c r="D70" s="31">
        <f>VLOOKUP(A70,'IncomeStatement 15-8-19'!$A$10:$CD$222,4,FALSE)</f>
        <v>0</v>
      </c>
      <c r="E70" s="31">
        <f>VLOOKUP(A70,'IncomeStatement 15-8-19'!$A$10:$CD$222,5,FALSE)</f>
        <v>0</v>
      </c>
      <c r="F70" s="31">
        <f>VLOOKUP(A70,'IncomeStatement 15-8-19'!$A$10:$CD$222,6,FALSE)</f>
        <v>0</v>
      </c>
      <c r="G70" s="31">
        <f>VLOOKUP(A70,'IncomeStatement 15-8-19'!$A$10:$CD$222,7,FALSE)</f>
        <v>0</v>
      </c>
      <c r="H70" s="31">
        <f>VLOOKUP(A70,'IncomeStatement 15-8-19'!$A$10:$CD$222,8,FALSE)</f>
        <v>0</v>
      </c>
      <c r="I70" s="31"/>
      <c r="J70" s="31">
        <f>VLOOKUP(A70,'IncomeStatement 15-8-19'!$A$10:$CD$222,10,FALSE)</f>
        <v>0</v>
      </c>
      <c r="K70" s="31">
        <f>VLOOKUP(A70,'IncomeStatement 15-8-19'!$A$10:$CD$222,11,FALSE)</f>
        <v>0</v>
      </c>
      <c r="L70" s="31">
        <f>VLOOKUP(A70,'IncomeStatement 15-8-19'!$A$10:$CD$222,12,FALSE)</f>
        <v>0</v>
      </c>
      <c r="M70" s="31">
        <f>VLOOKUP(A70,'IncomeStatement 15-8-19'!$A$10:$CD$222,13,FALSE)</f>
        <v>0</v>
      </c>
      <c r="N70" s="31">
        <f>VLOOKUP(A70,'IncomeStatement 15-8-19'!$A$10:$CD$222,14,FALSE)</f>
        <v>0</v>
      </c>
      <c r="O70" s="31">
        <f>VLOOKUP(A70,'IncomeStatement 15-8-19'!$A$10:$CD$222,15,FALSE)</f>
        <v>0</v>
      </c>
      <c r="P70" s="31">
        <f>VLOOKUP(A70,'IncomeStatement 15-8-19'!$A$10:$CD$222,16,FALSE)</f>
        <v>0</v>
      </c>
      <c r="Q70" s="31">
        <f>VLOOKUP(A70,'IncomeStatement 15-8-19'!$A$10:$CD$222,17,FALSE)</f>
        <v>0</v>
      </c>
      <c r="R70" s="31">
        <f>VLOOKUP(A70,'IncomeStatement 15-8-19'!$A$10:$CD$222,18,FALSE)</f>
        <v>0</v>
      </c>
      <c r="S70" s="31">
        <f>VLOOKUP(A70,'IncomeStatement 15-8-19'!$A$10:$CD$222,19,FALSE)</f>
        <v>0</v>
      </c>
      <c r="T70" s="31">
        <f>VLOOKUP(A70,'IncomeStatement 15-8-19'!$A$10:$CD$222,20,FALSE)</f>
        <v>0</v>
      </c>
      <c r="U70" s="31">
        <f>VLOOKUP(A70,'IncomeStatement 15-8-19'!$A$10:$CD$222,21,FALSE)</f>
        <v>0</v>
      </c>
      <c r="V70" s="31">
        <f>VLOOKUP(A70,'IncomeStatement 15-8-19'!$A$10:$CD$222,22,FALSE)</f>
        <v>0</v>
      </c>
      <c r="W70" s="31">
        <f>VLOOKUP(A70,'IncomeStatement 15-8-19'!$A$10:$CD$222,23,FALSE)</f>
        <v>0</v>
      </c>
      <c r="X70" s="31">
        <f>VLOOKUP(A70,'IncomeStatement 15-8-19'!$A$10:$CD$222,24,FALSE)</f>
        <v>0</v>
      </c>
      <c r="Y70" s="31">
        <f>VLOOKUP(A70,'IncomeStatement 15-8-19'!$A$10:$CD$222,25,FALSE)</f>
        <v>0</v>
      </c>
      <c r="Z70" s="31">
        <f>VLOOKUP(A70,'IncomeStatement 15-8-19'!$A$10:$CD$222,26,FALSE)</f>
        <v>0</v>
      </c>
      <c r="AA70" s="31">
        <f>VLOOKUP(A70,'IncomeStatement 15-8-19'!$A$10:$CD$222,27,FALSE)</f>
        <v>0</v>
      </c>
      <c r="AB70" s="31">
        <f>VLOOKUP(A70,'IncomeStatement 15-8-19'!$A$10:$CD$222,28,FALSE)</f>
        <v>0</v>
      </c>
      <c r="AC70" s="31">
        <f>VLOOKUP(A70,'IncomeStatement 15-8-19'!$A$10:$CD$222,29,FALSE)</f>
        <v>0</v>
      </c>
      <c r="AD70" s="31">
        <f>VLOOKUP(A70,'IncomeStatement 15-8-19'!$A$10:$CD$222,30,FALSE)</f>
        <v>0</v>
      </c>
      <c r="AE70" s="31">
        <f>VLOOKUP(A70,'IncomeStatement 15-8-19'!$A$10:$CD$222,31,FALSE)</f>
        <v>0</v>
      </c>
      <c r="AF70" s="31">
        <f>VLOOKUP(A70,'IncomeStatement 15-8-19'!$A$10:$CD$222,32,FALSE)</f>
        <v>0</v>
      </c>
      <c r="AG70" s="31">
        <f>VLOOKUP(A70,'IncomeStatement 15-8-19'!$A$10:$CD$222,33,FALSE)</f>
        <v>0</v>
      </c>
      <c r="AH70" s="31">
        <f>VLOOKUP(A70,'IncomeStatement 15-8-19'!$A$10:$CD$222,34,FALSE)</f>
        <v>0</v>
      </c>
      <c r="AI70" s="31">
        <f>VLOOKUP(A70,'IncomeStatement 15-8-19'!$A$10:$CD$222,35,FALSE)</f>
        <v>0</v>
      </c>
      <c r="AJ70" s="31">
        <f>VLOOKUP(A70,'IncomeStatement 15-8-19'!$A$10:$CD$222,36,FALSE)</f>
        <v>0</v>
      </c>
      <c r="AK70" s="31">
        <f>VLOOKUP(A70,'IncomeStatement 15-8-19'!$A$10:$CD$222,37,FALSE)</f>
        <v>0</v>
      </c>
      <c r="AL70" s="31">
        <f>VLOOKUP(A70,'IncomeStatement 15-8-19'!$A$10:$CD$222,38,FALSE)</f>
        <v>0</v>
      </c>
      <c r="AM70" s="31">
        <f>VLOOKUP(A70,'IncomeStatement 15-8-19'!$A$10:$CD$222,39,FALSE)</f>
        <v>0</v>
      </c>
      <c r="AN70" s="31">
        <f>VLOOKUP(A70,'IncomeStatement 15-8-19'!$A$10:$CD$222,40,FALSE)</f>
        <v>0</v>
      </c>
      <c r="AO70" s="31">
        <f>VLOOKUP(A70,'IncomeStatement 15-8-19'!$A$10:$CD$222,41,FALSE)</f>
        <v>0</v>
      </c>
      <c r="AP70" s="31">
        <f>VLOOKUP(A70,'IncomeStatement 15-8-19'!$A$10:$CD$222,42,FALSE)</f>
        <v>0</v>
      </c>
      <c r="AQ70" s="31">
        <f>VLOOKUP(A70,'IncomeStatement 15-8-19'!$A$10:$CD$222,43,FALSE)</f>
        <v>0</v>
      </c>
      <c r="AR70" s="31">
        <f>VLOOKUP(A70,'IncomeStatement 15-8-19'!$A$10:$CD$222,44,FALSE)</f>
        <v>0</v>
      </c>
      <c r="AS70" s="31">
        <f>VLOOKUP(A70,'IncomeStatement 15-8-19'!$A$10:$CD$222,45,FALSE)</f>
        <v>0</v>
      </c>
      <c r="AT70" s="31">
        <f>VLOOKUP(A70,'IncomeStatement 15-8-19'!$A$10:$CD$222,46,FALSE)</f>
        <v>0</v>
      </c>
      <c r="AU70" s="31">
        <f>VLOOKUP(A70,'IncomeStatement 15-8-19'!$A$10:$CD$222,47,FALSE)</f>
        <v>0</v>
      </c>
      <c r="AV70" s="31">
        <f>VLOOKUP(A70,'IncomeStatement 15-8-19'!$A$10:$CD$222,48,FALSE)</f>
        <v>0</v>
      </c>
      <c r="AW70" s="31">
        <f>VLOOKUP(A70,'IncomeStatement 15-8-19'!$A$10:$CD$222,49,FALSE)</f>
        <v>0</v>
      </c>
      <c r="AX70" s="31">
        <f>VLOOKUP(A70,'IncomeStatement 15-8-19'!$A$10:$CD$222,50,FALSE)</f>
        <v>0</v>
      </c>
      <c r="AY70" s="31">
        <f>VLOOKUP(A70,'IncomeStatement 15-8-19'!$A$10:$CD$222,51,FALSE)</f>
        <v>0</v>
      </c>
      <c r="AZ70" s="31">
        <f>VLOOKUP(A70,'IncomeStatement 15-8-19'!$A$10:$CD$222,52,FALSE)</f>
        <v>0</v>
      </c>
      <c r="BA70" s="31">
        <f>VLOOKUP(A70,'IncomeStatement 15-8-19'!$A$10:$CD$222,53,FALSE)</f>
        <v>0</v>
      </c>
      <c r="BB70" s="31">
        <f>VLOOKUP(A70,'IncomeStatement 15-8-19'!$A$10:$CD$222,54,FALSE)</f>
        <v>0</v>
      </c>
      <c r="BC70" s="31">
        <f>VLOOKUP(A70,'IncomeStatement 15-8-19'!$A$10:$CD$222,55,FALSE)</f>
        <v>0</v>
      </c>
      <c r="BD70" s="31">
        <f>VLOOKUP(A70,'IncomeStatement 15-8-19'!$A$10:$CD$222,56,FALSE)</f>
        <v>0</v>
      </c>
      <c r="BE70" s="31">
        <f>VLOOKUP(A70,'IncomeStatement 15-8-19'!$A$10:$CD$222,57,FALSE)</f>
        <v>0</v>
      </c>
      <c r="BF70" s="31">
        <f>VLOOKUP(A70,'IncomeStatement 15-8-19'!$A$10:$CD$222,58,FALSE)</f>
        <v>0</v>
      </c>
      <c r="BG70" s="31"/>
      <c r="BH70" s="31">
        <f>VLOOKUP(A70,'IncomeStatement 15-8-19'!$A$10:$CD$222,60,FALSE)</f>
        <v>0</v>
      </c>
      <c r="BI70" s="31">
        <f>VLOOKUP(A70,'IncomeStatement 15-8-19'!$A$10:$CD$222,61,FALSE)</f>
        <v>0</v>
      </c>
      <c r="BJ70" s="31">
        <f>VLOOKUP(A70,'IncomeStatement 15-8-19'!$A$10:$CD$222,62,FALSE)</f>
        <v>0</v>
      </c>
      <c r="BK70" s="31">
        <f>VLOOKUP(A70,'IncomeStatement 15-8-19'!$A$10:$CD$222,63,FALSE)</f>
        <v>0</v>
      </c>
      <c r="BL70" s="31">
        <f>VLOOKUP(A70,'IncomeStatement 15-8-19'!$A$10:$CD$222,64,FALSE)</f>
        <v>0</v>
      </c>
      <c r="BM70" s="31">
        <f>VLOOKUP(A70,'IncomeStatement 15-8-19'!$A$10:$CD$222,65,FALSE)</f>
        <v>0</v>
      </c>
      <c r="BN70" s="31">
        <f>VLOOKUP(A70,'IncomeStatement 15-8-19'!$A$10:$CD$222,66,FALSE)</f>
        <v>0</v>
      </c>
      <c r="BO70" s="31">
        <f>VLOOKUP(A70,'IncomeStatement 15-8-19'!$A$10:$CD$222,67,FALSE)</f>
        <v>0</v>
      </c>
      <c r="BP70" s="31">
        <f>VLOOKUP(A70,'IncomeStatement 15-8-19'!$A$10:$CD$222,68,FALSE)</f>
        <v>0</v>
      </c>
      <c r="BQ70" s="3">
        <f>VLOOKUP(A70,'IncomeStatement 15-8-19'!$A$10:$CD$222,69,FALSE)</f>
        <v>0</v>
      </c>
      <c r="BR70" s="3">
        <f>VLOOKUP(A70,'IncomeStatement 15-8-19'!$A$10:$CD$222,70,FALSE)</f>
        <v>0</v>
      </c>
      <c r="BS70" s="3">
        <f>VLOOKUP(A70,'IncomeStatement 15-8-19'!$A$10:$CD$222,71,FALSE)</f>
        <v>0</v>
      </c>
      <c r="BT70" s="3">
        <f>VLOOKUP(A70,'IncomeStatement 15-8-19'!$A$10:$CD$222,72,FALSE)</f>
        <v>0</v>
      </c>
      <c r="BU70" s="3">
        <f>VLOOKUP(A70,'IncomeStatement 15-8-19'!$A$10:$CD$222,73,FALSE)</f>
        <v>0</v>
      </c>
      <c r="BV70" s="3">
        <f>VLOOKUP(A70,'IncomeStatement 15-8-19'!$A$10:$CD$222,74,FALSE)</f>
        <v>0</v>
      </c>
      <c r="BW70" s="3">
        <f>VLOOKUP(A70,'IncomeStatement 15-8-19'!$A$10:$CD$222,75,FALSE)</f>
        <v>0</v>
      </c>
      <c r="BX70" s="3">
        <f>VLOOKUP(A70,'IncomeStatement 15-8-19'!$A$10:$CD$222,76,FALSE)</f>
        <v>0</v>
      </c>
      <c r="BY70" s="3">
        <f>VLOOKUP(A70,'IncomeStatement 15-8-19'!$A$10:$CD$222,77,FALSE)</f>
        <v>0</v>
      </c>
      <c r="BZ70" s="3">
        <f>VLOOKUP(A70,'IncomeStatement 15-8-19'!$A$10:$CD$222,78,FALSE)</f>
        <v>0</v>
      </c>
      <c r="CA70" s="3">
        <f>VLOOKUP(A70,'IncomeStatement 15-8-19'!$A$10:$CD$222,79,FALSE)</f>
        <v>0</v>
      </c>
      <c r="CB70" s="3">
        <f>VLOOKUP(A70,'IncomeStatement 15-8-19'!$A$10:$CD$222,80,FALSE)</f>
        <v>0</v>
      </c>
      <c r="CC70" s="3">
        <f>VLOOKUP(A70,'IncomeStatement 15-8-19'!$A$10:$CD$222,81,FALSE)</f>
        <v>0</v>
      </c>
      <c r="CD70" s="3">
        <f t="shared" si="0"/>
        <v>0</v>
      </c>
      <c r="CF70" s="19">
        <f>CD70-('IncomeStatement 15-8-19'!CD70-'IncomeStatement 15-8-19'!CF70-'IncomeStatement 15-8-19'!CG70)</f>
        <v>0</v>
      </c>
      <c r="CH70" s="132">
        <f t="shared" si="1"/>
        <v>0</v>
      </c>
      <c r="CJ70" s="148">
        <f>HLOOKUP(A70,CJE!$I$5:$TV$2054,2050, FALSE)</f>
        <v>0</v>
      </c>
      <c r="CL70" s="148">
        <f t="shared" si="3"/>
        <v>0</v>
      </c>
    </row>
    <row r="71" spans="1:93" x14ac:dyDescent="0.2">
      <c r="A71" s="13" t="str">
        <f>'IncomeStatement 15-8-19'!A71</f>
        <v>940-410 - Bonus</v>
      </c>
      <c r="B71" s="31">
        <f>VLOOKUP(A71,'IncomeStatement 15-8-19'!$A$10:$CD$222,2,FALSE)</f>
        <v>0</v>
      </c>
      <c r="C71" s="31">
        <f>VLOOKUP(A71,'IncomeStatement 15-8-19'!$A$10:$CD$222,3,FALSE)</f>
        <v>0</v>
      </c>
      <c r="D71" s="31">
        <f>VLOOKUP(A71,'IncomeStatement 15-8-19'!$A$10:$CD$222,4,FALSE)</f>
        <v>0</v>
      </c>
      <c r="E71" s="31">
        <f>VLOOKUP(A71,'IncomeStatement 15-8-19'!$A$10:$CD$222,5,FALSE)</f>
        <v>0</v>
      </c>
      <c r="F71" s="31">
        <f>VLOOKUP(A71,'IncomeStatement 15-8-19'!$A$10:$CD$222,6,FALSE)</f>
        <v>0</v>
      </c>
      <c r="G71" s="31">
        <f>VLOOKUP(A71,'IncomeStatement 15-8-19'!$A$10:$CD$222,7,FALSE)</f>
        <v>0</v>
      </c>
      <c r="H71" s="31">
        <f>VLOOKUP(A71,'IncomeStatement 15-8-19'!$A$10:$CD$222,8,FALSE)</f>
        <v>0</v>
      </c>
      <c r="I71" s="31"/>
      <c r="J71" s="31">
        <f>VLOOKUP(A71,'IncomeStatement 15-8-19'!$A$10:$CD$222,10,FALSE)</f>
        <v>0</v>
      </c>
      <c r="K71" s="31">
        <f>VLOOKUP(A71,'IncomeStatement 15-8-19'!$A$10:$CD$222,11,FALSE)</f>
        <v>0</v>
      </c>
      <c r="L71" s="31">
        <f>VLOOKUP(A71,'IncomeStatement 15-8-19'!$A$10:$CD$222,12,FALSE)</f>
        <v>0</v>
      </c>
      <c r="M71" s="31">
        <f>VLOOKUP(A71,'IncomeStatement 15-8-19'!$A$10:$CD$222,13,FALSE)</f>
        <v>0</v>
      </c>
      <c r="N71" s="31">
        <f>VLOOKUP(A71,'IncomeStatement 15-8-19'!$A$10:$CD$222,14,FALSE)</f>
        <v>0</v>
      </c>
      <c r="O71" s="31">
        <f>VLOOKUP(A71,'IncomeStatement 15-8-19'!$A$10:$CD$222,15,FALSE)</f>
        <v>0</v>
      </c>
      <c r="P71" s="31">
        <f>VLOOKUP(A71,'IncomeStatement 15-8-19'!$A$10:$CD$222,16,FALSE)</f>
        <v>0</v>
      </c>
      <c r="Q71" s="31">
        <f>VLOOKUP(A71,'IncomeStatement 15-8-19'!$A$10:$CD$222,17,FALSE)</f>
        <v>0</v>
      </c>
      <c r="R71" s="31">
        <f>VLOOKUP(A71,'IncomeStatement 15-8-19'!$A$10:$CD$222,18,FALSE)</f>
        <v>0</v>
      </c>
      <c r="S71" s="31">
        <f>VLOOKUP(A71,'IncomeStatement 15-8-19'!$A$10:$CD$222,19,FALSE)</f>
        <v>0</v>
      </c>
      <c r="T71" s="31">
        <f>VLOOKUP(A71,'IncomeStatement 15-8-19'!$A$10:$CD$222,20,FALSE)</f>
        <v>0</v>
      </c>
      <c r="U71" s="31">
        <f>VLOOKUP(A71,'IncomeStatement 15-8-19'!$A$10:$CD$222,21,FALSE)</f>
        <v>0</v>
      </c>
      <c r="V71" s="31">
        <f>VLOOKUP(A71,'IncomeStatement 15-8-19'!$A$10:$CD$222,22,FALSE)</f>
        <v>0</v>
      </c>
      <c r="W71" s="31">
        <f>VLOOKUP(A71,'IncomeStatement 15-8-19'!$A$10:$CD$222,23,FALSE)</f>
        <v>0</v>
      </c>
      <c r="X71" s="31">
        <f>VLOOKUP(A71,'IncomeStatement 15-8-19'!$A$10:$CD$222,24,FALSE)</f>
        <v>0</v>
      </c>
      <c r="Y71" s="31">
        <f>VLOOKUP(A71,'IncomeStatement 15-8-19'!$A$10:$CD$222,25,FALSE)</f>
        <v>0</v>
      </c>
      <c r="Z71" s="31">
        <f>VLOOKUP(A71,'IncomeStatement 15-8-19'!$A$10:$CD$222,26,FALSE)</f>
        <v>0</v>
      </c>
      <c r="AA71" s="31">
        <f>VLOOKUP(A71,'IncomeStatement 15-8-19'!$A$10:$CD$222,27,FALSE)</f>
        <v>0</v>
      </c>
      <c r="AB71" s="31">
        <f>VLOOKUP(A71,'IncomeStatement 15-8-19'!$A$10:$CD$222,28,FALSE)</f>
        <v>0</v>
      </c>
      <c r="AC71" s="31">
        <f>VLOOKUP(A71,'IncomeStatement 15-8-19'!$A$10:$CD$222,29,FALSE)</f>
        <v>0</v>
      </c>
      <c r="AD71" s="31">
        <f>VLOOKUP(A71,'IncomeStatement 15-8-19'!$A$10:$CD$222,30,FALSE)</f>
        <v>0</v>
      </c>
      <c r="AE71" s="31">
        <f>VLOOKUP(A71,'IncomeStatement 15-8-19'!$A$10:$CD$222,31,FALSE)</f>
        <v>0</v>
      </c>
      <c r="AF71" s="31">
        <f>VLOOKUP(A71,'IncomeStatement 15-8-19'!$A$10:$CD$222,32,FALSE)</f>
        <v>0</v>
      </c>
      <c r="AG71" s="31">
        <f>VLOOKUP(A71,'IncomeStatement 15-8-19'!$A$10:$CD$222,33,FALSE)</f>
        <v>0</v>
      </c>
      <c r="AH71" s="31">
        <f>VLOOKUP(A71,'IncomeStatement 15-8-19'!$A$10:$CD$222,34,FALSE)</f>
        <v>0</v>
      </c>
      <c r="AI71" s="31">
        <f>VLOOKUP(A71,'IncomeStatement 15-8-19'!$A$10:$CD$222,35,FALSE)</f>
        <v>0</v>
      </c>
      <c r="AJ71" s="31">
        <f>VLOOKUP(A71,'IncomeStatement 15-8-19'!$A$10:$CD$222,36,FALSE)</f>
        <v>0</v>
      </c>
      <c r="AK71" s="31">
        <f>VLOOKUP(A71,'IncomeStatement 15-8-19'!$A$10:$CD$222,37,FALSE)</f>
        <v>0</v>
      </c>
      <c r="AL71" s="31">
        <f>VLOOKUP(A71,'IncomeStatement 15-8-19'!$A$10:$CD$222,38,FALSE)</f>
        <v>0</v>
      </c>
      <c r="AM71" s="31">
        <f>VLOOKUP(A71,'IncomeStatement 15-8-19'!$A$10:$CD$222,39,FALSE)</f>
        <v>0</v>
      </c>
      <c r="AN71" s="31">
        <f>VLOOKUP(A71,'IncomeStatement 15-8-19'!$A$10:$CD$222,40,FALSE)</f>
        <v>0</v>
      </c>
      <c r="AO71" s="31">
        <f>VLOOKUP(A71,'IncomeStatement 15-8-19'!$A$10:$CD$222,41,FALSE)</f>
        <v>0</v>
      </c>
      <c r="AP71" s="31">
        <f>VLOOKUP(A71,'IncomeStatement 15-8-19'!$A$10:$CD$222,42,FALSE)</f>
        <v>0</v>
      </c>
      <c r="AQ71" s="31">
        <f>VLOOKUP(A71,'IncomeStatement 15-8-19'!$A$10:$CD$222,43,FALSE)</f>
        <v>0</v>
      </c>
      <c r="AR71" s="31">
        <f>VLOOKUP(A71,'IncomeStatement 15-8-19'!$A$10:$CD$222,44,FALSE)</f>
        <v>0</v>
      </c>
      <c r="AS71" s="31">
        <f>VLOOKUP(A71,'IncomeStatement 15-8-19'!$A$10:$CD$222,45,FALSE)</f>
        <v>0</v>
      </c>
      <c r="AT71" s="31">
        <f>VLOOKUP(A71,'IncomeStatement 15-8-19'!$A$10:$CD$222,46,FALSE)</f>
        <v>0</v>
      </c>
      <c r="AU71" s="31">
        <f>VLOOKUP(A71,'IncomeStatement 15-8-19'!$A$10:$CD$222,47,FALSE)</f>
        <v>0</v>
      </c>
      <c r="AV71" s="31">
        <f>VLOOKUP(A71,'IncomeStatement 15-8-19'!$A$10:$CD$222,48,FALSE)</f>
        <v>0</v>
      </c>
      <c r="AW71" s="31">
        <f>VLOOKUP(A71,'IncomeStatement 15-8-19'!$A$10:$CD$222,49,FALSE)</f>
        <v>0</v>
      </c>
      <c r="AX71" s="31">
        <f>VLOOKUP(A71,'IncomeStatement 15-8-19'!$A$10:$CD$222,50,FALSE)</f>
        <v>0</v>
      </c>
      <c r="AY71" s="31">
        <f>VLOOKUP(A71,'IncomeStatement 15-8-19'!$A$10:$CD$222,51,FALSE)</f>
        <v>0</v>
      </c>
      <c r="AZ71" s="31">
        <f>VLOOKUP(A71,'IncomeStatement 15-8-19'!$A$10:$CD$222,52,FALSE)</f>
        <v>0</v>
      </c>
      <c r="BA71" s="31">
        <f>VLOOKUP(A71,'IncomeStatement 15-8-19'!$A$10:$CD$222,53,FALSE)</f>
        <v>0</v>
      </c>
      <c r="BB71" s="31">
        <f>VLOOKUP(A71,'IncomeStatement 15-8-19'!$A$10:$CD$222,54,FALSE)</f>
        <v>0</v>
      </c>
      <c r="BC71" s="31">
        <f>VLOOKUP(A71,'IncomeStatement 15-8-19'!$A$10:$CD$222,55,FALSE)</f>
        <v>0</v>
      </c>
      <c r="BD71" s="31">
        <f>VLOOKUP(A71,'IncomeStatement 15-8-19'!$A$10:$CD$222,56,FALSE)</f>
        <v>0</v>
      </c>
      <c r="BE71" s="31">
        <f>VLOOKUP(A71,'IncomeStatement 15-8-19'!$A$10:$CD$222,57,FALSE)</f>
        <v>0</v>
      </c>
      <c r="BF71" s="31">
        <f>VLOOKUP(A71,'IncomeStatement 15-8-19'!$A$10:$CD$222,58,FALSE)</f>
        <v>0</v>
      </c>
      <c r="BG71" s="31"/>
      <c r="BH71" s="31">
        <f>VLOOKUP(A71,'IncomeStatement 15-8-19'!$A$10:$CD$222,60,FALSE)</f>
        <v>0</v>
      </c>
      <c r="BI71" s="31">
        <f>VLOOKUP(A71,'IncomeStatement 15-8-19'!$A$10:$CD$222,61,FALSE)</f>
        <v>0</v>
      </c>
      <c r="BJ71" s="31">
        <f>VLOOKUP(A71,'IncomeStatement 15-8-19'!$A$10:$CD$222,62,FALSE)</f>
        <v>0</v>
      </c>
      <c r="BK71" s="31">
        <f>VLOOKUP(A71,'IncomeStatement 15-8-19'!$A$10:$CD$222,63,FALSE)</f>
        <v>0</v>
      </c>
      <c r="BL71" s="31">
        <f>VLOOKUP(A71,'IncomeStatement 15-8-19'!$A$10:$CD$222,64,FALSE)</f>
        <v>0</v>
      </c>
      <c r="BM71" s="31">
        <f>VLOOKUP(A71,'IncomeStatement 15-8-19'!$A$10:$CD$222,65,FALSE)</f>
        <v>0</v>
      </c>
      <c r="BN71" s="31">
        <f>VLOOKUP(A71,'IncomeStatement 15-8-19'!$A$10:$CD$222,66,FALSE)</f>
        <v>0</v>
      </c>
      <c r="BO71" s="31">
        <f>VLOOKUP(A71,'IncomeStatement 15-8-19'!$A$10:$CD$222,67,FALSE)</f>
        <v>0</v>
      </c>
      <c r="BP71" s="31">
        <f>VLOOKUP(A71,'IncomeStatement 15-8-19'!$A$10:$CD$222,68,FALSE)</f>
        <v>0</v>
      </c>
      <c r="BQ71" s="3">
        <f>VLOOKUP(A71,'IncomeStatement 15-8-19'!$A$10:$CD$222,69,FALSE)</f>
        <v>0</v>
      </c>
      <c r="BR71" s="3">
        <f>VLOOKUP(A71,'IncomeStatement 15-8-19'!$A$10:$CD$222,70,FALSE)</f>
        <v>0</v>
      </c>
      <c r="BS71" s="3">
        <f>VLOOKUP(A71,'IncomeStatement 15-8-19'!$A$10:$CD$222,71,FALSE)</f>
        <v>0</v>
      </c>
      <c r="BT71" s="3">
        <f>VLOOKUP(A71,'IncomeStatement 15-8-19'!$A$10:$CD$222,72,FALSE)</f>
        <v>0</v>
      </c>
      <c r="BU71" s="3">
        <f>VLOOKUP(A71,'IncomeStatement 15-8-19'!$A$10:$CD$222,73,FALSE)</f>
        <v>0</v>
      </c>
      <c r="BV71" s="3">
        <f>VLOOKUP(A71,'IncomeStatement 15-8-19'!$A$10:$CD$222,74,FALSE)</f>
        <v>0</v>
      </c>
      <c r="BW71" s="3">
        <f>VLOOKUP(A71,'IncomeStatement 15-8-19'!$A$10:$CD$222,75,FALSE)</f>
        <v>0</v>
      </c>
      <c r="BX71" s="3">
        <f>VLOOKUP(A71,'IncomeStatement 15-8-19'!$A$10:$CD$222,76,FALSE)</f>
        <v>0</v>
      </c>
      <c r="BY71" s="3">
        <f>VLOOKUP(A71,'IncomeStatement 15-8-19'!$A$10:$CD$222,77,FALSE)</f>
        <v>0</v>
      </c>
      <c r="BZ71" s="3">
        <f>VLOOKUP(A71,'IncomeStatement 15-8-19'!$A$10:$CD$222,78,FALSE)</f>
        <v>0</v>
      </c>
      <c r="CA71" s="3">
        <f>VLOOKUP(A71,'IncomeStatement 15-8-19'!$A$10:$CD$222,79,FALSE)</f>
        <v>0</v>
      </c>
      <c r="CB71" s="3">
        <f>VLOOKUP(A71,'IncomeStatement 15-8-19'!$A$10:$CD$222,80,FALSE)</f>
        <v>0</v>
      </c>
      <c r="CC71" s="3">
        <f>VLOOKUP(A71,'IncomeStatement 15-8-19'!$A$10:$CD$222,81,FALSE)</f>
        <v>0</v>
      </c>
      <c r="CD71" s="3">
        <f t="shared" si="0"/>
        <v>0</v>
      </c>
      <c r="CF71" s="19">
        <f>CD71-('IncomeStatement 15-8-19'!CD71-'IncomeStatement 15-8-19'!CF71-'IncomeStatement 15-8-19'!CG71)</f>
        <v>0</v>
      </c>
      <c r="CH71" s="132">
        <f t="shared" si="1"/>
        <v>0</v>
      </c>
      <c r="CJ71" s="148">
        <f>HLOOKUP(A71,CJE!$I$5:$TV$2054,2050, FALSE)</f>
        <v>0</v>
      </c>
      <c r="CL71" s="148">
        <f t="shared" si="3"/>
        <v>0</v>
      </c>
    </row>
    <row r="72" spans="1:93" x14ac:dyDescent="0.2">
      <c r="A72" s="13" t="str">
        <f>'IncomeStatement 15-8-19'!A72</f>
        <v>940-412 - Social Security</v>
      </c>
      <c r="B72" s="31">
        <f>VLOOKUP(A72,'IncomeStatement 15-8-19'!$A$10:$CD$222,2,FALSE)</f>
        <v>0</v>
      </c>
      <c r="C72" s="31">
        <f>VLOOKUP(A72,'IncomeStatement 15-8-19'!$A$10:$CD$222,3,FALSE)</f>
        <v>0</v>
      </c>
      <c r="D72" s="31">
        <f>VLOOKUP(A72,'IncomeStatement 15-8-19'!$A$10:$CD$222,4,FALSE)</f>
        <v>0</v>
      </c>
      <c r="E72" s="31">
        <f>VLOOKUP(A72,'IncomeStatement 15-8-19'!$A$10:$CD$222,5,FALSE)</f>
        <v>0</v>
      </c>
      <c r="F72" s="31">
        <f>VLOOKUP(A72,'IncomeStatement 15-8-19'!$A$10:$CD$222,6,FALSE)</f>
        <v>0</v>
      </c>
      <c r="G72" s="31">
        <f>VLOOKUP(A72,'IncomeStatement 15-8-19'!$A$10:$CD$222,7,FALSE)</f>
        <v>0</v>
      </c>
      <c r="H72" s="31">
        <f>VLOOKUP(A72,'IncomeStatement 15-8-19'!$A$10:$CD$222,8,FALSE)</f>
        <v>0</v>
      </c>
      <c r="I72" s="31"/>
      <c r="J72" s="31">
        <f>VLOOKUP(A72,'IncomeStatement 15-8-19'!$A$10:$CD$222,10,FALSE)</f>
        <v>0</v>
      </c>
      <c r="K72" s="31">
        <f>VLOOKUP(A72,'IncomeStatement 15-8-19'!$A$10:$CD$222,11,FALSE)</f>
        <v>0</v>
      </c>
      <c r="L72" s="31">
        <f>VLOOKUP(A72,'IncomeStatement 15-8-19'!$A$10:$CD$222,12,FALSE)</f>
        <v>0</v>
      </c>
      <c r="M72" s="31">
        <f>VLOOKUP(A72,'IncomeStatement 15-8-19'!$A$10:$CD$222,13,FALSE)</f>
        <v>0</v>
      </c>
      <c r="N72" s="31">
        <f>VLOOKUP(A72,'IncomeStatement 15-8-19'!$A$10:$CD$222,14,FALSE)</f>
        <v>0</v>
      </c>
      <c r="O72" s="31">
        <f>VLOOKUP(A72,'IncomeStatement 15-8-19'!$A$10:$CD$222,15,FALSE)</f>
        <v>0</v>
      </c>
      <c r="P72" s="31">
        <f>VLOOKUP(A72,'IncomeStatement 15-8-19'!$A$10:$CD$222,16,FALSE)</f>
        <v>0</v>
      </c>
      <c r="Q72" s="31">
        <f>VLOOKUP(A72,'IncomeStatement 15-8-19'!$A$10:$CD$222,17,FALSE)</f>
        <v>0</v>
      </c>
      <c r="R72" s="31">
        <f>VLOOKUP(A72,'IncomeStatement 15-8-19'!$A$10:$CD$222,18,FALSE)</f>
        <v>0</v>
      </c>
      <c r="S72" s="31">
        <f>VLOOKUP(A72,'IncomeStatement 15-8-19'!$A$10:$CD$222,19,FALSE)</f>
        <v>0</v>
      </c>
      <c r="T72" s="31">
        <f>VLOOKUP(A72,'IncomeStatement 15-8-19'!$A$10:$CD$222,20,FALSE)</f>
        <v>0</v>
      </c>
      <c r="U72" s="31">
        <f>VLOOKUP(A72,'IncomeStatement 15-8-19'!$A$10:$CD$222,21,FALSE)</f>
        <v>0</v>
      </c>
      <c r="V72" s="31">
        <f>VLOOKUP(A72,'IncomeStatement 15-8-19'!$A$10:$CD$222,22,FALSE)</f>
        <v>0</v>
      </c>
      <c r="W72" s="31">
        <f>VLOOKUP(A72,'IncomeStatement 15-8-19'!$A$10:$CD$222,23,FALSE)</f>
        <v>0</v>
      </c>
      <c r="X72" s="31">
        <f>VLOOKUP(A72,'IncomeStatement 15-8-19'!$A$10:$CD$222,24,FALSE)</f>
        <v>0</v>
      </c>
      <c r="Y72" s="31">
        <f>VLOOKUP(A72,'IncomeStatement 15-8-19'!$A$10:$CD$222,25,FALSE)</f>
        <v>0</v>
      </c>
      <c r="Z72" s="31">
        <f>VLOOKUP(A72,'IncomeStatement 15-8-19'!$A$10:$CD$222,26,FALSE)</f>
        <v>0</v>
      </c>
      <c r="AA72" s="31">
        <f>VLOOKUP(A72,'IncomeStatement 15-8-19'!$A$10:$CD$222,27,FALSE)</f>
        <v>0</v>
      </c>
      <c r="AB72" s="31">
        <f>VLOOKUP(A72,'IncomeStatement 15-8-19'!$A$10:$CD$222,28,FALSE)</f>
        <v>0</v>
      </c>
      <c r="AC72" s="31">
        <f>VLOOKUP(A72,'IncomeStatement 15-8-19'!$A$10:$CD$222,29,FALSE)</f>
        <v>0</v>
      </c>
      <c r="AD72" s="31">
        <f>VLOOKUP(A72,'IncomeStatement 15-8-19'!$A$10:$CD$222,30,FALSE)</f>
        <v>0</v>
      </c>
      <c r="AE72" s="31">
        <f>VLOOKUP(A72,'IncomeStatement 15-8-19'!$A$10:$CD$222,31,FALSE)</f>
        <v>0</v>
      </c>
      <c r="AF72" s="31">
        <f>VLOOKUP(A72,'IncomeStatement 15-8-19'!$A$10:$CD$222,32,FALSE)</f>
        <v>0</v>
      </c>
      <c r="AG72" s="31">
        <f>VLOOKUP(A72,'IncomeStatement 15-8-19'!$A$10:$CD$222,33,FALSE)</f>
        <v>0</v>
      </c>
      <c r="AH72" s="31">
        <f>VLOOKUP(A72,'IncomeStatement 15-8-19'!$A$10:$CD$222,34,FALSE)</f>
        <v>0</v>
      </c>
      <c r="AI72" s="31">
        <f>VLOOKUP(A72,'IncomeStatement 15-8-19'!$A$10:$CD$222,35,FALSE)</f>
        <v>0</v>
      </c>
      <c r="AJ72" s="31">
        <f>VLOOKUP(A72,'IncomeStatement 15-8-19'!$A$10:$CD$222,36,FALSE)</f>
        <v>0</v>
      </c>
      <c r="AK72" s="31">
        <f>VLOOKUP(A72,'IncomeStatement 15-8-19'!$A$10:$CD$222,37,FALSE)</f>
        <v>0</v>
      </c>
      <c r="AL72" s="31">
        <f>VLOOKUP(A72,'IncomeStatement 15-8-19'!$A$10:$CD$222,38,FALSE)</f>
        <v>0</v>
      </c>
      <c r="AM72" s="31">
        <f>VLOOKUP(A72,'IncomeStatement 15-8-19'!$A$10:$CD$222,39,FALSE)</f>
        <v>0</v>
      </c>
      <c r="AN72" s="31">
        <f>VLOOKUP(A72,'IncomeStatement 15-8-19'!$A$10:$CD$222,40,FALSE)</f>
        <v>0</v>
      </c>
      <c r="AO72" s="31">
        <f>VLOOKUP(A72,'IncomeStatement 15-8-19'!$A$10:$CD$222,41,FALSE)</f>
        <v>0</v>
      </c>
      <c r="AP72" s="31">
        <f>VLOOKUP(A72,'IncomeStatement 15-8-19'!$A$10:$CD$222,42,FALSE)</f>
        <v>0</v>
      </c>
      <c r="AQ72" s="31">
        <f>VLOOKUP(A72,'IncomeStatement 15-8-19'!$A$10:$CD$222,43,FALSE)</f>
        <v>0</v>
      </c>
      <c r="AR72" s="31">
        <f>VLOOKUP(A72,'IncomeStatement 15-8-19'!$A$10:$CD$222,44,FALSE)</f>
        <v>0</v>
      </c>
      <c r="AS72" s="31">
        <f>VLOOKUP(A72,'IncomeStatement 15-8-19'!$A$10:$CD$222,45,FALSE)</f>
        <v>0</v>
      </c>
      <c r="AT72" s="31">
        <f>VLOOKUP(A72,'IncomeStatement 15-8-19'!$A$10:$CD$222,46,FALSE)</f>
        <v>0</v>
      </c>
      <c r="AU72" s="31">
        <f>VLOOKUP(A72,'IncomeStatement 15-8-19'!$A$10:$CD$222,47,FALSE)</f>
        <v>0</v>
      </c>
      <c r="AV72" s="31">
        <f>VLOOKUP(A72,'IncomeStatement 15-8-19'!$A$10:$CD$222,48,FALSE)</f>
        <v>0</v>
      </c>
      <c r="AW72" s="31">
        <f>VLOOKUP(A72,'IncomeStatement 15-8-19'!$A$10:$CD$222,49,FALSE)</f>
        <v>0</v>
      </c>
      <c r="AX72" s="31">
        <f>VLOOKUP(A72,'IncomeStatement 15-8-19'!$A$10:$CD$222,50,FALSE)</f>
        <v>0</v>
      </c>
      <c r="AY72" s="31">
        <f>VLOOKUP(A72,'IncomeStatement 15-8-19'!$A$10:$CD$222,51,FALSE)</f>
        <v>0</v>
      </c>
      <c r="AZ72" s="31">
        <f>VLOOKUP(A72,'IncomeStatement 15-8-19'!$A$10:$CD$222,52,FALSE)</f>
        <v>0</v>
      </c>
      <c r="BA72" s="31">
        <f>VLOOKUP(A72,'IncomeStatement 15-8-19'!$A$10:$CD$222,53,FALSE)</f>
        <v>0</v>
      </c>
      <c r="BB72" s="31">
        <f>VLOOKUP(A72,'IncomeStatement 15-8-19'!$A$10:$CD$222,54,FALSE)</f>
        <v>0</v>
      </c>
      <c r="BC72" s="31">
        <f>VLOOKUP(A72,'IncomeStatement 15-8-19'!$A$10:$CD$222,55,FALSE)</f>
        <v>0</v>
      </c>
      <c r="BD72" s="31">
        <f>VLOOKUP(A72,'IncomeStatement 15-8-19'!$A$10:$CD$222,56,FALSE)</f>
        <v>0</v>
      </c>
      <c r="BE72" s="31">
        <f>VLOOKUP(A72,'IncomeStatement 15-8-19'!$A$10:$CD$222,57,FALSE)</f>
        <v>0</v>
      </c>
      <c r="BF72" s="31">
        <f>VLOOKUP(A72,'IncomeStatement 15-8-19'!$A$10:$CD$222,58,FALSE)</f>
        <v>0</v>
      </c>
      <c r="BG72" s="31"/>
      <c r="BH72" s="31">
        <f>VLOOKUP(A72,'IncomeStatement 15-8-19'!$A$10:$CD$222,60,FALSE)</f>
        <v>0</v>
      </c>
      <c r="BI72" s="31">
        <f>VLOOKUP(A72,'IncomeStatement 15-8-19'!$A$10:$CD$222,61,FALSE)</f>
        <v>0</v>
      </c>
      <c r="BJ72" s="31">
        <f>VLOOKUP(A72,'IncomeStatement 15-8-19'!$A$10:$CD$222,62,FALSE)</f>
        <v>0</v>
      </c>
      <c r="BK72" s="31">
        <f>VLOOKUP(A72,'IncomeStatement 15-8-19'!$A$10:$CD$222,63,FALSE)</f>
        <v>0</v>
      </c>
      <c r="BL72" s="31">
        <f>VLOOKUP(A72,'IncomeStatement 15-8-19'!$A$10:$CD$222,64,FALSE)</f>
        <v>0</v>
      </c>
      <c r="BM72" s="31">
        <f>VLOOKUP(A72,'IncomeStatement 15-8-19'!$A$10:$CD$222,65,FALSE)</f>
        <v>0</v>
      </c>
      <c r="BN72" s="31">
        <f>VLOOKUP(A72,'IncomeStatement 15-8-19'!$A$10:$CD$222,66,FALSE)</f>
        <v>0</v>
      </c>
      <c r="BO72" s="31">
        <f>VLOOKUP(A72,'IncomeStatement 15-8-19'!$A$10:$CD$222,67,FALSE)</f>
        <v>0</v>
      </c>
      <c r="BP72" s="31">
        <f>VLOOKUP(A72,'IncomeStatement 15-8-19'!$A$10:$CD$222,68,FALSE)</f>
        <v>0</v>
      </c>
      <c r="BQ72" s="3">
        <f>VLOOKUP(A72,'IncomeStatement 15-8-19'!$A$10:$CD$222,69,FALSE)</f>
        <v>0</v>
      </c>
      <c r="BR72" s="3">
        <f>VLOOKUP(A72,'IncomeStatement 15-8-19'!$A$10:$CD$222,70,FALSE)</f>
        <v>0</v>
      </c>
      <c r="BS72" s="3">
        <f>VLOOKUP(A72,'IncomeStatement 15-8-19'!$A$10:$CD$222,71,FALSE)</f>
        <v>0</v>
      </c>
      <c r="BT72" s="3">
        <f>VLOOKUP(A72,'IncomeStatement 15-8-19'!$A$10:$CD$222,72,FALSE)</f>
        <v>0</v>
      </c>
      <c r="BU72" s="3">
        <f>VLOOKUP(A72,'IncomeStatement 15-8-19'!$A$10:$CD$222,73,FALSE)</f>
        <v>0</v>
      </c>
      <c r="BV72" s="3">
        <f>VLOOKUP(A72,'IncomeStatement 15-8-19'!$A$10:$CD$222,74,FALSE)</f>
        <v>0</v>
      </c>
      <c r="BW72" s="3">
        <f>VLOOKUP(A72,'IncomeStatement 15-8-19'!$A$10:$CD$222,75,FALSE)</f>
        <v>0</v>
      </c>
      <c r="BX72" s="3">
        <f>VLOOKUP(A72,'IncomeStatement 15-8-19'!$A$10:$CD$222,76,FALSE)</f>
        <v>0</v>
      </c>
      <c r="BY72" s="3">
        <f>VLOOKUP(A72,'IncomeStatement 15-8-19'!$A$10:$CD$222,77,FALSE)</f>
        <v>0</v>
      </c>
      <c r="BZ72" s="3">
        <f>VLOOKUP(A72,'IncomeStatement 15-8-19'!$A$10:$CD$222,78,FALSE)</f>
        <v>0</v>
      </c>
      <c r="CA72" s="10">
        <f>VLOOKUP(A72,'IncomeStatement 15-8-19'!$A$10:$CD$222,79,FALSE)</f>
        <v>0</v>
      </c>
      <c r="CB72" s="10">
        <f>VLOOKUP(A72,'IncomeStatement 15-8-19'!$A$10:$CD$222,80,FALSE)</f>
        <v>0</v>
      </c>
      <c r="CC72" s="10">
        <f>VLOOKUP(A72,'IncomeStatement 15-8-19'!$A$10:$CD$222,81,FALSE)</f>
        <v>0</v>
      </c>
      <c r="CD72" s="3">
        <f t="shared" si="0"/>
        <v>0</v>
      </c>
      <c r="CF72" s="19">
        <f>CD72-('IncomeStatement 15-8-19'!CD72-'IncomeStatement 15-8-19'!CF72-'IncomeStatement 15-8-19'!CG72)</f>
        <v>0</v>
      </c>
      <c r="CH72" s="132">
        <f t="shared" si="1"/>
        <v>0</v>
      </c>
      <c r="CJ72" s="148">
        <f>HLOOKUP(A72,CJE!$I$5:$TV$2054,2050, FALSE)</f>
        <v>0</v>
      </c>
      <c r="CL72" s="148">
        <f t="shared" si="3"/>
        <v>0</v>
      </c>
    </row>
    <row r="73" spans="1:93" x14ac:dyDescent="0.2">
      <c r="A73" s="13" t="str">
        <f>'IncomeStatement 15-8-19'!A73</f>
        <v>940-413 - Provident Fund</v>
      </c>
      <c r="B73" s="118">
        <f>VLOOKUP(A73,'IncomeStatement 15-8-19'!$A$10:$CD$222,2,FALSE)</f>
        <v>0</v>
      </c>
      <c r="C73" s="118">
        <f>VLOOKUP(A73,'IncomeStatement 15-8-19'!$A$10:$CD$222,3,FALSE)</f>
        <v>0</v>
      </c>
      <c r="D73" s="118">
        <f>VLOOKUP(A73,'IncomeStatement 15-8-19'!$A$10:$CD$222,4,FALSE)</f>
        <v>0</v>
      </c>
      <c r="E73" s="118">
        <f>VLOOKUP(A73,'IncomeStatement 15-8-19'!$A$10:$CD$222,5,FALSE)</f>
        <v>0</v>
      </c>
      <c r="F73" s="118">
        <f>VLOOKUP(A73,'IncomeStatement 15-8-19'!$A$10:$CD$222,6,FALSE)</f>
        <v>0</v>
      </c>
      <c r="G73" s="118">
        <f>VLOOKUP(A73,'IncomeStatement 15-8-19'!$A$10:$CD$222,7,FALSE)</f>
        <v>0</v>
      </c>
      <c r="H73" s="118">
        <f>VLOOKUP(A73,'IncomeStatement 15-8-19'!$A$10:$CD$222,8,FALSE)</f>
        <v>0</v>
      </c>
      <c r="I73" s="118"/>
      <c r="J73" s="118">
        <f>VLOOKUP(A73,'IncomeStatement 15-8-19'!$A$10:$CD$222,10,FALSE)</f>
        <v>0</v>
      </c>
      <c r="K73" s="118">
        <f>VLOOKUP(A73,'IncomeStatement 15-8-19'!$A$10:$CD$222,11,FALSE)</f>
        <v>0</v>
      </c>
      <c r="L73" s="118">
        <f>VLOOKUP(A73,'IncomeStatement 15-8-19'!$A$10:$CD$222,12,FALSE)</f>
        <v>0</v>
      </c>
      <c r="M73" s="118">
        <f>VLOOKUP(A73,'IncomeStatement 15-8-19'!$A$10:$CD$222,13,FALSE)</f>
        <v>0</v>
      </c>
      <c r="N73" s="118">
        <f>VLOOKUP(A73,'IncomeStatement 15-8-19'!$A$10:$CD$222,14,FALSE)</f>
        <v>0</v>
      </c>
      <c r="O73" s="118">
        <f>VLOOKUP(A73,'IncomeStatement 15-8-19'!$A$10:$CD$222,15,FALSE)</f>
        <v>0</v>
      </c>
      <c r="P73" s="118">
        <f>VLOOKUP(A73,'IncomeStatement 15-8-19'!$A$10:$CD$222,16,FALSE)</f>
        <v>0</v>
      </c>
      <c r="Q73" s="118">
        <f>VLOOKUP(A73,'IncomeStatement 15-8-19'!$A$10:$CD$222,17,FALSE)</f>
        <v>0</v>
      </c>
      <c r="R73" s="118">
        <f>VLOOKUP(A73,'IncomeStatement 15-8-19'!$A$10:$CD$222,18,FALSE)</f>
        <v>0</v>
      </c>
      <c r="S73" s="118">
        <f>VLOOKUP(A73,'IncomeStatement 15-8-19'!$A$10:$CD$222,19,FALSE)</f>
        <v>0</v>
      </c>
      <c r="T73" s="118">
        <f>VLOOKUP(A73,'IncomeStatement 15-8-19'!$A$10:$CD$222,20,FALSE)</f>
        <v>0</v>
      </c>
      <c r="U73" s="118">
        <f>VLOOKUP(A73,'IncomeStatement 15-8-19'!$A$10:$CD$222,21,FALSE)</f>
        <v>0</v>
      </c>
      <c r="V73" s="118">
        <f>VLOOKUP(A73,'IncomeStatement 15-8-19'!$A$10:$CD$222,22,FALSE)</f>
        <v>0</v>
      </c>
      <c r="W73" s="118">
        <f>VLOOKUP(A73,'IncomeStatement 15-8-19'!$A$10:$CD$222,23,FALSE)</f>
        <v>0</v>
      </c>
      <c r="X73" s="118">
        <f>VLOOKUP(A73,'IncomeStatement 15-8-19'!$A$10:$CD$222,24,FALSE)</f>
        <v>0</v>
      </c>
      <c r="Y73" s="118">
        <f>VLOOKUP(A73,'IncomeStatement 15-8-19'!$A$10:$CD$222,25,FALSE)</f>
        <v>0</v>
      </c>
      <c r="Z73" s="118">
        <f>VLOOKUP(A73,'IncomeStatement 15-8-19'!$A$10:$CD$222,26,FALSE)</f>
        <v>0</v>
      </c>
      <c r="AA73" s="118">
        <f>VLOOKUP(A73,'IncomeStatement 15-8-19'!$A$10:$CD$222,27,FALSE)</f>
        <v>0</v>
      </c>
      <c r="AB73" s="118">
        <f>VLOOKUP(A73,'IncomeStatement 15-8-19'!$A$10:$CD$222,28,FALSE)</f>
        <v>0</v>
      </c>
      <c r="AC73" s="118">
        <f>VLOOKUP(A73,'IncomeStatement 15-8-19'!$A$10:$CD$222,29,FALSE)</f>
        <v>0</v>
      </c>
      <c r="AD73" s="118">
        <f>VLOOKUP(A73,'IncomeStatement 15-8-19'!$A$10:$CD$222,30,FALSE)</f>
        <v>0</v>
      </c>
      <c r="AE73" s="118">
        <f>VLOOKUP(A73,'IncomeStatement 15-8-19'!$A$10:$CD$222,31,FALSE)</f>
        <v>0</v>
      </c>
      <c r="AF73" s="118">
        <f>VLOOKUP(A73,'IncomeStatement 15-8-19'!$A$10:$CD$222,32,FALSE)</f>
        <v>0</v>
      </c>
      <c r="AG73" s="118">
        <f>VLOOKUP(A73,'IncomeStatement 15-8-19'!$A$10:$CD$222,33,FALSE)</f>
        <v>0</v>
      </c>
      <c r="AH73" s="118">
        <f>VLOOKUP(A73,'IncomeStatement 15-8-19'!$A$10:$CD$222,34,FALSE)</f>
        <v>0</v>
      </c>
      <c r="AI73" s="118">
        <f>VLOOKUP(A73,'IncomeStatement 15-8-19'!$A$10:$CD$222,35,FALSE)</f>
        <v>0</v>
      </c>
      <c r="AJ73" s="118">
        <f>VLOOKUP(A73,'IncomeStatement 15-8-19'!$A$10:$CD$222,36,FALSE)</f>
        <v>0</v>
      </c>
      <c r="AK73" s="118">
        <f>VLOOKUP(A73,'IncomeStatement 15-8-19'!$A$10:$CD$222,37,FALSE)</f>
        <v>0</v>
      </c>
      <c r="AL73" s="118">
        <f>VLOOKUP(A73,'IncomeStatement 15-8-19'!$A$10:$CD$222,38,FALSE)</f>
        <v>0</v>
      </c>
      <c r="AM73" s="118">
        <f>VLOOKUP(A73,'IncomeStatement 15-8-19'!$A$10:$CD$222,39,FALSE)</f>
        <v>0</v>
      </c>
      <c r="AN73" s="118">
        <f>VLOOKUP(A73,'IncomeStatement 15-8-19'!$A$10:$CD$222,40,FALSE)</f>
        <v>0</v>
      </c>
      <c r="AO73" s="118">
        <f>VLOOKUP(A73,'IncomeStatement 15-8-19'!$A$10:$CD$222,41,FALSE)</f>
        <v>0</v>
      </c>
      <c r="AP73" s="118">
        <f>VLOOKUP(A73,'IncomeStatement 15-8-19'!$A$10:$CD$222,42,FALSE)</f>
        <v>0</v>
      </c>
      <c r="AQ73" s="118">
        <f>VLOOKUP(A73,'IncomeStatement 15-8-19'!$A$10:$CD$222,43,FALSE)</f>
        <v>0</v>
      </c>
      <c r="AR73" s="118">
        <f>VLOOKUP(A73,'IncomeStatement 15-8-19'!$A$10:$CD$222,44,FALSE)</f>
        <v>0</v>
      </c>
      <c r="AS73" s="118">
        <f>VLOOKUP(A73,'IncomeStatement 15-8-19'!$A$10:$CD$222,45,FALSE)</f>
        <v>0</v>
      </c>
      <c r="AT73" s="118">
        <f>VLOOKUP(A73,'IncomeStatement 15-8-19'!$A$10:$CD$222,46,FALSE)</f>
        <v>0</v>
      </c>
      <c r="AU73" s="118">
        <f>VLOOKUP(A73,'IncomeStatement 15-8-19'!$A$10:$CD$222,47,FALSE)</f>
        <v>0</v>
      </c>
      <c r="AV73" s="118">
        <f>VLOOKUP(A73,'IncomeStatement 15-8-19'!$A$10:$CD$222,48,FALSE)</f>
        <v>0</v>
      </c>
      <c r="AW73" s="118">
        <f>VLOOKUP(A73,'IncomeStatement 15-8-19'!$A$10:$CD$222,49,FALSE)</f>
        <v>0</v>
      </c>
      <c r="AX73" s="118">
        <f>VLOOKUP(A73,'IncomeStatement 15-8-19'!$A$10:$CD$222,50,FALSE)</f>
        <v>0</v>
      </c>
      <c r="AY73" s="118">
        <f>VLOOKUP(A73,'IncomeStatement 15-8-19'!$A$10:$CD$222,51,FALSE)</f>
        <v>0</v>
      </c>
      <c r="AZ73" s="118">
        <f>VLOOKUP(A73,'IncomeStatement 15-8-19'!$A$10:$CD$222,52,FALSE)</f>
        <v>0</v>
      </c>
      <c r="BA73" s="118">
        <f>VLOOKUP(A73,'IncomeStatement 15-8-19'!$A$10:$CD$222,53,FALSE)</f>
        <v>0</v>
      </c>
      <c r="BB73" s="118">
        <f>VLOOKUP(A73,'IncomeStatement 15-8-19'!$A$10:$CD$222,54,FALSE)</f>
        <v>0</v>
      </c>
      <c r="BC73" s="118">
        <f>VLOOKUP(A73,'IncomeStatement 15-8-19'!$A$10:$CD$222,55,FALSE)</f>
        <v>0</v>
      </c>
      <c r="BD73" s="118">
        <f>VLOOKUP(A73,'IncomeStatement 15-8-19'!$A$10:$CD$222,56,FALSE)</f>
        <v>0</v>
      </c>
      <c r="BE73" s="118">
        <f>VLOOKUP(A73,'IncomeStatement 15-8-19'!$A$10:$CD$222,57,FALSE)</f>
        <v>0</v>
      </c>
      <c r="BF73" s="118">
        <f>VLOOKUP(A73,'IncomeStatement 15-8-19'!$A$10:$CD$222,58,FALSE)</f>
        <v>0</v>
      </c>
      <c r="BG73" s="118"/>
      <c r="BH73" s="118">
        <f>VLOOKUP(A73,'IncomeStatement 15-8-19'!$A$10:$CD$222,60,FALSE)</f>
        <v>0</v>
      </c>
      <c r="BI73" s="118">
        <f>VLOOKUP(A73,'IncomeStatement 15-8-19'!$A$10:$CD$222,61,FALSE)</f>
        <v>0</v>
      </c>
      <c r="BJ73" s="118">
        <f>VLOOKUP(A73,'IncomeStatement 15-8-19'!$A$10:$CD$222,62,FALSE)</f>
        <v>0</v>
      </c>
      <c r="BK73" s="118">
        <f>VLOOKUP(A73,'IncomeStatement 15-8-19'!$A$10:$CD$222,63,FALSE)</f>
        <v>0</v>
      </c>
      <c r="BL73" s="118">
        <f>VLOOKUP(A73,'IncomeStatement 15-8-19'!$A$10:$CD$222,64,FALSE)</f>
        <v>0</v>
      </c>
      <c r="BM73" s="118">
        <f>VLOOKUP(A73,'IncomeStatement 15-8-19'!$A$10:$CD$222,65,FALSE)</f>
        <v>0</v>
      </c>
      <c r="BN73" s="118">
        <f>VLOOKUP(A73,'IncomeStatement 15-8-19'!$A$10:$CD$222,66,FALSE)</f>
        <v>0</v>
      </c>
      <c r="BO73" s="118">
        <f>VLOOKUP(A73,'IncomeStatement 15-8-19'!$A$10:$CD$222,67,FALSE)</f>
        <v>0</v>
      </c>
      <c r="BP73" s="118">
        <f>VLOOKUP(A73,'IncomeStatement 15-8-19'!$A$10:$CD$222,68,FALSE)</f>
        <v>0</v>
      </c>
      <c r="BQ73" s="23">
        <f>VLOOKUP(A73,'IncomeStatement 15-8-19'!$A$10:$CD$222,69,FALSE)</f>
        <v>0</v>
      </c>
      <c r="BR73" s="23">
        <f>VLOOKUP(A73,'IncomeStatement 15-8-19'!$A$10:$CD$222,70,FALSE)</f>
        <v>0</v>
      </c>
      <c r="BS73" s="23">
        <f>VLOOKUP(A73,'IncomeStatement 15-8-19'!$A$10:$CD$222,71,FALSE)</f>
        <v>0</v>
      </c>
      <c r="BT73" s="23">
        <f>VLOOKUP(A73,'IncomeStatement 15-8-19'!$A$10:$CD$222,72,FALSE)</f>
        <v>0</v>
      </c>
      <c r="BU73" s="23">
        <f>VLOOKUP(A73,'IncomeStatement 15-8-19'!$A$10:$CD$222,73,FALSE)</f>
        <v>0</v>
      </c>
      <c r="BV73" s="23">
        <f>VLOOKUP(A73,'IncomeStatement 15-8-19'!$A$10:$CD$222,74,FALSE)</f>
        <v>0</v>
      </c>
      <c r="BW73" s="23">
        <f>VLOOKUP(A73,'IncomeStatement 15-8-19'!$A$10:$CD$222,75,FALSE)</f>
        <v>0</v>
      </c>
      <c r="BX73" s="23">
        <f>VLOOKUP(A73,'IncomeStatement 15-8-19'!$A$10:$CD$222,76,FALSE)</f>
        <v>0</v>
      </c>
      <c r="BY73" s="23">
        <f>VLOOKUP(A73,'IncomeStatement 15-8-19'!$A$10:$CD$222,77,FALSE)</f>
        <v>0</v>
      </c>
      <c r="BZ73" s="23">
        <f>VLOOKUP(A73,'IncomeStatement 15-8-19'!$A$10:$CD$222,78,FALSE)</f>
        <v>0</v>
      </c>
      <c r="CA73" s="23">
        <f>VLOOKUP(A73,'IncomeStatement 15-8-19'!$A$10:$CD$222,79,FALSE)</f>
        <v>0</v>
      </c>
      <c r="CB73" s="23">
        <f>VLOOKUP(A73,'IncomeStatement 15-8-19'!$A$10:$CD$222,80,FALSE)</f>
        <v>0</v>
      </c>
      <c r="CC73" s="23">
        <f>VLOOKUP(A73,'IncomeStatement 15-8-19'!$A$10:$CD$222,81,FALSE)</f>
        <v>0</v>
      </c>
      <c r="CD73" s="23">
        <f t="shared" si="0"/>
        <v>0</v>
      </c>
      <c r="CF73" s="19">
        <f>CD73-('IncomeStatement 15-8-19'!CD73-'IncomeStatement 15-8-19'!CF73-'IncomeStatement 15-8-19'!CG73)</f>
        <v>0</v>
      </c>
      <c r="CH73" s="132">
        <f t="shared" si="1"/>
        <v>0</v>
      </c>
      <c r="CJ73" s="148">
        <f>HLOOKUP(A73,CJE!$I$5:$TV$2054,2050, FALSE)</f>
        <v>0</v>
      </c>
      <c r="CL73" s="148">
        <f t="shared" si="3"/>
        <v>0</v>
      </c>
    </row>
    <row r="74" spans="1:93" x14ac:dyDescent="0.2">
      <c r="A74" s="14" t="str">
        <f>'IncomeStatement 15-8-19'!A74</f>
        <v>Total - 940-400 - SALARIES AND EMPLOYEES BENEFITS</v>
      </c>
      <c r="B74" s="31">
        <f>VLOOKUP(A74,'IncomeStatement 15-8-19'!$A$10:$CD$222,2,FALSE)</f>
        <v>0</v>
      </c>
      <c r="C74" s="31">
        <f>VLOOKUP(A74,'IncomeStatement 15-8-19'!$A$10:$CD$222,3,FALSE)</f>
        <v>0</v>
      </c>
      <c r="D74" s="31">
        <f>VLOOKUP(A74,'IncomeStatement 15-8-19'!$A$10:$CD$222,4,FALSE)</f>
        <v>0</v>
      </c>
      <c r="E74" s="31">
        <f>VLOOKUP(A74,'IncomeStatement 15-8-19'!$A$10:$CD$222,5,FALSE)</f>
        <v>0</v>
      </c>
      <c r="F74" s="31">
        <f>VLOOKUP(A74,'IncomeStatement 15-8-19'!$A$10:$CD$222,6,FALSE)</f>
        <v>0</v>
      </c>
      <c r="G74" s="31">
        <f>VLOOKUP(A74,'IncomeStatement 15-8-19'!$A$10:$CD$222,7,FALSE)</f>
        <v>0</v>
      </c>
      <c r="H74" s="31">
        <f>VLOOKUP(A74,'IncomeStatement 15-8-19'!$A$10:$CD$222,8,FALSE)</f>
        <v>0</v>
      </c>
      <c r="I74" s="31"/>
      <c r="J74" s="31">
        <f>VLOOKUP(A74,'IncomeStatement 15-8-19'!$A$10:$CD$222,10,FALSE)</f>
        <v>0</v>
      </c>
      <c r="K74" s="31">
        <f>VLOOKUP(A74,'IncomeStatement 15-8-19'!$A$10:$CD$222,11,FALSE)</f>
        <v>0</v>
      </c>
      <c r="L74" s="31">
        <f>VLOOKUP(A74,'IncomeStatement 15-8-19'!$A$10:$CD$222,12,FALSE)</f>
        <v>0</v>
      </c>
      <c r="M74" s="31">
        <f>VLOOKUP(A74,'IncomeStatement 15-8-19'!$A$10:$CD$222,13,FALSE)</f>
        <v>0</v>
      </c>
      <c r="N74" s="31">
        <f>VLOOKUP(A74,'IncomeStatement 15-8-19'!$A$10:$CD$222,14,FALSE)</f>
        <v>0</v>
      </c>
      <c r="O74" s="31">
        <f>VLOOKUP(A74,'IncomeStatement 15-8-19'!$A$10:$CD$222,15,FALSE)</f>
        <v>0</v>
      </c>
      <c r="P74" s="31">
        <f>VLOOKUP(A74,'IncomeStatement 15-8-19'!$A$10:$CD$222,16,FALSE)</f>
        <v>0</v>
      </c>
      <c r="Q74" s="31">
        <f>VLOOKUP(A74,'IncomeStatement 15-8-19'!$A$10:$CD$222,17,FALSE)</f>
        <v>0</v>
      </c>
      <c r="R74" s="31">
        <f>VLOOKUP(A74,'IncomeStatement 15-8-19'!$A$10:$CD$222,18,FALSE)</f>
        <v>0</v>
      </c>
      <c r="S74" s="31">
        <f>VLOOKUP(A74,'IncomeStatement 15-8-19'!$A$10:$CD$222,19,FALSE)</f>
        <v>0</v>
      </c>
      <c r="T74" s="31">
        <f>VLOOKUP(A74,'IncomeStatement 15-8-19'!$A$10:$CD$222,20,FALSE)</f>
        <v>0</v>
      </c>
      <c r="U74" s="31">
        <f>VLOOKUP(A74,'IncomeStatement 15-8-19'!$A$10:$CD$222,21,FALSE)</f>
        <v>0</v>
      </c>
      <c r="V74" s="31">
        <f>VLOOKUP(A74,'IncomeStatement 15-8-19'!$A$10:$CD$222,22,FALSE)</f>
        <v>0</v>
      </c>
      <c r="W74" s="31">
        <f>VLOOKUP(A74,'IncomeStatement 15-8-19'!$A$10:$CD$222,23,FALSE)</f>
        <v>0</v>
      </c>
      <c r="X74" s="31">
        <f>VLOOKUP(A74,'IncomeStatement 15-8-19'!$A$10:$CD$222,24,FALSE)</f>
        <v>0</v>
      </c>
      <c r="Y74" s="31">
        <f>VLOOKUP(A74,'IncomeStatement 15-8-19'!$A$10:$CD$222,25,FALSE)</f>
        <v>0</v>
      </c>
      <c r="Z74" s="31">
        <f>VLOOKUP(A74,'IncomeStatement 15-8-19'!$A$10:$CD$222,26,FALSE)</f>
        <v>0</v>
      </c>
      <c r="AA74" s="31">
        <f>VLOOKUP(A74,'IncomeStatement 15-8-19'!$A$10:$CD$222,27,FALSE)</f>
        <v>0</v>
      </c>
      <c r="AB74" s="31">
        <f>VLOOKUP(A74,'IncomeStatement 15-8-19'!$A$10:$CD$222,28,FALSE)</f>
        <v>0</v>
      </c>
      <c r="AC74" s="31">
        <f>VLOOKUP(A74,'IncomeStatement 15-8-19'!$A$10:$CD$222,29,FALSE)</f>
        <v>0</v>
      </c>
      <c r="AD74" s="31">
        <f>VLOOKUP(A74,'IncomeStatement 15-8-19'!$A$10:$CD$222,30,FALSE)</f>
        <v>0</v>
      </c>
      <c r="AE74" s="31">
        <f>VLOOKUP(A74,'IncomeStatement 15-8-19'!$A$10:$CD$222,31,FALSE)</f>
        <v>0</v>
      </c>
      <c r="AF74" s="31">
        <f>VLOOKUP(A74,'IncomeStatement 15-8-19'!$A$10:$CD$222,32,FALSE)</f>
        <v>0</v>
      </c>
      <c r="AG74" s="31">
        <f>VLOOKUP(A74,'IncomeStatement 15-8-19'!$A$10:$CD$222,33,FALSE)</f>
        <v>0</v>
      </c>
      <c r="AH74" s="31">
        <f>VLOOKUP(A74,'IncomeStatement 15-8-19'!$A$10:$CD$222,34,FALSE)</f>
        <v>0</v>
      </c>
      <c r="AI74" s="31">
        <f>VLOOKUP(A74,'IncomeStatement 15-8-19'!$A$10:$CD$222,35,FALSE)</f>
        <v>0</v>
      </c>
      <c r="AJ74" s="31">
        <f>VLOOKUP(A74,'IncomeStatement 15-8-19'!$A$10:$CD$222,36,FALSE)</f>
        <v>0</v>
      </c>
      <c r="AK74" s="31">
        <f>VLOOKUP(A74,'IncomeStatement 15-8-19'!$A$10:$CD$222,37,FALSE)</f>
        <v>0</v>
      </c>
      <c r="AL74" s="31">
        <f>VLOOKUP(A74,'IncomeStatement 15-8-19'!$A$10:$CD$222,38,FALSE)</f>
        <v>0</v>
      </c>
      <c r="AM74" s="31">
        <f>VLOOKUP(A74,'IncomeStatement 15-8-19'!$A$10:$CD$222,39,FALSE)</f>
        <v>0</v>
      </c>
      <c r="AN74" s="31">
        <f>VLOOKUP(A74,'IncomeStatement 15-8-19'!$A$10:$CD$222,40,FALSE)</f>
        <v>0</v>
      </c>
      <c r="AO74" s="31">
        <f>VLOOKUP(A74,'IncomeStatement 15-8-19'!$A$10:$CD$222,41,FALSE)</f>
        <v>0</v>
      </c>
      <c r="AP74" s="31">
        <f>VLOOKUP(A74,'IncomeStatement 15-8-19'!$A$10:$CD$222,42,FALSE)</f>
        <v>0</v>
      </c>
      <c r="AQ74" s="31">
        <f>VLOOKUP(A74,'IncomeStatement 15-8-19'!$A$10:$CD$222,43,FALSE)</f>
        <v>0</v>
      </c>
      <c r="AR74" s="31">
        <f>VLOOKUP(A74,'IncomeStatement 15-8-19'!$A$10:$CD$222,44,FALSE)</f>
        <v>0</v>
      </c>
      <c r="AS74" s="31">
        <f>VLOOKUP(A74,'IncomeStatement 15-8-19'!$A$10:$CD$222,45,FALSE)</f>
        <v>0</v>
      </c>
      <c r="AT74" s="31">
        <f>VLOOKUP(A74,'IncomeStatement 15-8-19'!$A$10:$CD$222,46,FALSE)</f>
        <v>0</v>
      </c>
      <c r="AU74" s="31">
        <f>VLOOKUP(A74,'IncomeStatement 15-8-19'!$A$10:$CD$222,47,FALSE)</f>
        <v>0</v>
      </c>
      <c r="AV74" s="31">
        <f>VLOOKUP(A74,'IncomeStatement 15-8-19'!$A$10:$CD$222,48,FALSE)</f>
        <v>0</v>
      </c>
      <c r="AW74" s="31">
        <f>VLOOKUP(A74,'IncomeStatement 15-8-19'!$A$10:$CD$222,49,FALSE)</f>
        <v>0</v>
      </c>
      <c r="AX74" s="31">
        <f>VLOOKUP(A74,'IncomeStatement 15-8-19'!$A$10:$CD$222,50,FALSE)</f>
        <v>0</v>
      </c>
      <c r="AY74" s="31">
        <f>VLOOKUP(A74,'IncomeStatement 15-8-19'!$A$10:$CD$222,51,FALSE)</f>
        <v>0</v>
      </c>
      <c r="AZ74" s="31">
        <f>VLOOKUP(A74,'IncomeStatement 15-8-19'!$A$10:$CD$222,52,FALSE)</f>
        <v>0</v>
      </c>
      <c r="BA74" s="31">
        <f>VLOOKUP(A74,'IncomeStatement 15-8-19'!$A$10:$CD$222,53,FALSE)</f>
        <v>0</v>
      </c>
      <c r="BB74" s="31">
        <f>VLOOKUP(A74,'IncomeStatement 15-8-19'!$A$10:$CD$222,54,FALSE)</f>
        <v>0</v>
      </c>
      <c r="BC74" s="31">
        <f>VLOOKUP(A74,'IncomeStatement 15-8-19'!$A$10:$CD$222,55,FALSE)</f>
        <v>0</v>
      </c>
      <c r="BD74" s="31">
        <f>VLOOKUP(A74,'IncomeStatement 15-8-19'!$A$10:$CD$222,56,FALSE)</f>
        <v>0</v>
      </c>
      <c r="BE74" s="31">
        <f>VLOOKUP(A74,'IncomeStatement 15-8-19'!$A$10:$CD$222,57,FALSE)</f>
        <v>0</v>
      </c>
      <c r="BF74" s="31">
        <f>VLOOKUP(A74,'IncomeStatement 15-8-19'!$A$10:$CD$222,58,FALSE)</f>
        <v>0</v>
      </c>
      <c r="BG74" s="31"/>
      <c r="BH74" s="31">
        <f>VLOOKUP(A74,'IncomeStatement 15-8-19'!$A$10:$CD$222,60,FALSE)</f>
        <v>0</v>
      </c>
      <c r="BI74" s="31">
        <f>VLOOKUP(A74,'IncomeStatement 15-8-19'!$A$10:$CD$222,61,FALSE)</f>
        <v>0</v>
      </c>
      <c r="BJ74" s="31">
        <f>VLOOKUP(A74,'IncomeStatement 15-8-19'!$A$10:$CD$222,62,FALSE)</f>
        <v>0</v>
      </c>
      <c r="BK74" s="31">
        <f>VLOOKUP(A74,'IncomeStatement 15-8-19'!$A$10:$CD$222,63,FALSE)</f>
        <v>0</v>
      </c>
      <c r="BL74" s="31">
        <f>VLOOKUP(A74,'IncomeStatement 15-8-19'!$A$10:$CD$222,64,FALSE)</f>
        <v>0</v>
      </c>
      <c r="BM74" s="31">
        <f>VLOOKUP(A74,'IncomeStatement 15-8-19'!$A$10:$CD$222,65,FALSE)</f>
        <v>0</v>
      </c>
      <c r="BN74" s="31">
        <f>VLOOKUP(A74,'IncomeStatement 15-8-19'!$A$10:$CD$222,66,FALSE)</f>
        <v>0</v>
      </c>
      <c r="BO74" s="31">
        <f>VLOOKUP(A74,'IncomeStatement 15-8-19'!$A$10:$CD$222,67,FALSE)</f>
        <v>0</v>
      </c>
      <c r="BP74" s="31">
        <f>VLOOKUP(A74,'IncomeStatement 15-8-19'!$A$10:$CD$222,68,FALSE)</f>
        <v>0</v>
      </c>
      <c r="BQ74" s="3">
        <f>VLOOKUP(A74,'IncomeStatement 15-8-19'!$A$10:$CD$222,69,FALSE)</f>
        <v>0</v>
      </c>
      <c r="BR74" s="3">
        <f>VLOOKUP(A74,'IncomeStatement 15-8-19'!$A$10:$CD$222,70,FALSE)</f>
        <v>0</v>
      </c>
      <c r="BS74" s="3">
        <f>VLOOKUP(A74,'IncomeStatement 15-8-19'!$A$10:$CD$222,71,FALSE)</f>
        <v>0</v>
      </c>
      <c r="BT74" s="3">
        <f>VLOOKUP(A74,'IncomeStatement 15-8-19'!$A$10:$CD$222,72,FALSE)</f>
        <v>0</v>
      </c>
      <c r="BU74" s="3">
        <f>VLOOKUP(A74,'IncomeStatement 15-8-19'!$A$10:$CD$222,73,FALSE)</f>
        <v>0</v>
      </c>
      <c r="BV74" s="3">
        <f>VLOOKUP(A74,'IncomeStatement 15-8-19'!$A$10:$CD$222,74,FALSE)</f>
        <v>0</v>
      </c>
      <c r="BW74" s="3">
        <f>VLOOKUP(A74,'IncomeStatement 15-8-19'!$A$10:$CD$222,75,FALSE)</f>
        <v>0</v>
      </c>
      <c r="BX74" s="3">
        <f>VLOOKUP(A74,'IncomeStatement 15-8-19'!$A$10:$CD$222,76,FALSE)</f>
        <v>0</v>
      </c>
      <c r="BY74" s="3">
        <f>VLOOKUP(A74,'IncomeStatement 15-8-19'!$A$10:$CD$222,77,FALSE)</f>
        <v>0</v>
      </c>
      <c r="BZ74" s="3">
        <f>VLOOKUP(A74,'IncomeStatement 15-8-19'!$A$10:$CD$222,78,FALSE)</f>
        <v>0</v>
      </c>
      <c r="CA74" s="3">
        <f>VLOOKUP(A74,'IncomeStatement 15-8-19'!$A$10:$CD$222,79,FALSE)</f>
        <v>0</v>
      </c>
      <c r="CB74" s="3">
        <f>VLOOKUP(A74,'IncomeStatement 15-8-19'!$A$10:$CD$222,80,FALSE)</f>
        <v>0</v>
      </c>
      <c r="CC74" s="3">
        <f>VLOOKUP(A74,'IncomeStatement 15-8-19'!$A$10:$CD$222,81,FALSE)</f>
        <v>0</v>
      </c>
      <c r="CD74" s="3">
        <f t="shared" si="0"/>
        <v>0</v>
      </c>
      <c r="CF74" s="19">
        <f>CD74-('IncomeStatement 15-8-19'!CD74-'IncomeStatement 15-8-19'!CF74-'IncomeStatement 15-8-19'!CG74)</f>
        <v>0</v>
      </c>
      <c r="CH74" s="132">
        <f t="shared" si="1"/>
        <v>0</v>
      </c>
      <c r="CJ74" s="148"/>
      <c r="CL74" s="162">
        <f>SUM(CL62:CL73)</f>
        <v>0</v>
      </c>
    </row>
    <row r="75" spans="1:93" x14ac:dyDescent="0.2">
      <c r="A75" s="13" t="str">
        <f>'IncomeStatement 15-8-19'!A75</f>
        <v>940-401-00 - SALARIES &amp; WAGES</v>
      </c>
      <c r="B75" s="31">
        <f>VLOOKUP(A75,'IncomeStatement 15-8-19'!$A$10:$CD$222,2,FALSE)</f>
        <v>0</v>
      </c>
      <c r="C75" s="31">
        <f>VLOOKUP(A75,'IncomeStatement 15-8-19'!$A$10:$CD$222,3,FALSE)</f>
        <v>0</v>
      </c>
      <c r="D75" s="31">
        <f>VLOOKUP(A75,'IncomeStatement 15-8-19'!$A$10:$CD$222,4,FALSE)</f>
        <v>0</v>
      </c>
      <c r="E75" s="31">
        <f>VLOOKUP(A75,'IncomeStatement 15-8-19'!$A$10:$CD$222,5,FALSE)</f>
        <v>0</v>
      </c>
      <c r="F75" s="31">
        <f>VLOOKUP(A75,'IncomeStatement 15-8-19'!$A$10:$CD$222,6,FALSE)</f>
        <v>0</v>
      </c>
      <c r="G75" s="31">
        <f>VLOOKUP(A75,'IncomeStatement 15-8-19'!$A$10:$CD$222,7,FALSE)</f>
        <v>0</v>
      </c>
      <c r="H75" s="31">
        <f>VLOOKUP(A75,'IncomeStatement 15-8-19'!$A$10:$CD$222,8,FALSE)</f>
        <v>0</v>
      </c>
      <c r="I75" s="31"/>
      <c r="J75" s="31">
        <f>VLOOKUP(A75,'IncomeStatement 15-8-19'!$A$10:$CD$222,10,FALSE)</f>
        <v>0</v>
      </c>
      <c r="K75" s="31">
        <f>VLOOKUP(A75,'IncomeStatement 15-8-19'!$A$10:$CD$222,11,FALSE)</f>
        <v>0</v>
      </c>
      <c r="L75" s="31">
        <f>VLOOKUP(A75,'IncomeStatement 15-8-19'!$A$10:$CD$222,12,FALSE)</f>
        <v>0</v>
      </c>
      <c r="M75" s="31">
        <f>VLOOKUP(A75,'IncomeStatement 15-8-19'!$A$10:$CD$222,13,FALSE)</f>
        <v>0</v>
      </c>
      <c r="N75" s="31">
        <f>VLOOKUP(A75,'IncomeStatement 15-8-19'!$A$10:$CD$222,14,FALSE)</f>
        <v>0</v>
      </c>
      <c r="O75" s="31">
        <f>VLOOKUP(A75,'IncomeStatement 15-8-19'!$A$10:$CD$222,15,FALSE)</f>
        <v>0</v>
      </c>
      <c r="P75" s="31">
        <f>VLOOKUP(A75,'IncomeStatement 15-8-19'!$A$10:$CD$222,16,FALSE)</f>
        <v>0</v>
      </c>
      <c r="Q75" s="31">
        <f>VLOOKUP(A75,'IncomeStatement 15-8-19'!$A$10:$CD$222,17,FALSE)</f>
        <v>0</v>
      </c>
      <c r="R75" s="31">
        <f>VLOOKUP(A75,'IncomeStatement 15-8-19'!$A$10:$CD$222,18,FALSE)</f>
        <v>0</v>
      </c>
      <c r="S75" s="31">
        <f>VLOOKUP(A75,'IncomeStatement 15-8-19'!$A$10:$CD$222,19,FALSE)</f>
        <v>0</v>
      </c>
      <c r="T75" s="31">
        <f>VLOOKUP(A75,'IncomeStatement 15-8-19'!$A$10:$CD$222,20,FALSE)</f>
        <v>0</v>
      </c>
      <c r="U75" s="31">
        <f>VLOOKUP(A75,'IncomeStatement 15-8-19'!$A$10:$CD$222,21,FALSE)</f>
        <v>0</v>
      </c>
      <c r="V75" s="31">
        <f>VLOOKUP(A75,'IncomeStatement 15-8-19'!$A$10:$CD$222,22,FALSE)</f>
        <v>0</v>
      </c>
      <c r="W75" s="31">
        <f>VLOOKUP(A75,'IncomeStatement 15-8-19'!$A$10:$CD$222,23,FALSE)</f>
        <v>0</v>
      </c>
      <c r="X75" s="31">
        <f>VLOOKUP(A75,'IncomeStatement 15-8-19'!$A$10:$CD$222,24,FALSE)</f>
        <v>0</v>
      </c>
      <c r="Y75" s="31">
        <f>VLOOKUP(A75,'IncomeStatement 15-8-19'!$A$10:$CD$222,25,FALSE)</f>
        <v>0</v>
      </c>
      <c r="Z75" s="31">
        <f>VLOOKUP(A75,'IncomeStatement 15-8-19'!$A$10:$CD$222,26,FALSE)</f>
        <v>0</v>
      </c>
      <c r="AA75" s="31">
        <f>VLOOKUP(A75,'IncomeStatement 15-8-19'!$A$10:$CD$222,27,FALSE)</f>
        <v>0</v>
      </c>
      <c r="AB75" s="31">
        <f>VLOOKUP(A75,'IncomeStatement 15-8-19'!$A$10:$CD$222,28,FALSE)</f>
        <v>0</v>
      </c>
      <c r="AC75" s="31">
        <f>VLOOKUP(A75,'IncomeStatement 15-8-19'!$A$10:$CD$222,29,FALSE)</f>
        <v>0</v>
      </c>
      <c r="AD75" s="31">
        <f>VLOOKUP(A75,'IncomeStatement 15-8-19'!$A$10:$CD$222,30,FALSE)</f>
        <v>0</v>
      </c>
      <c r="AE75" s="31">
        <f>VLOOKUP(A75,'IncomeStatement 15-8-19'!$A$10:$CD$222,31,FALSE)</f>
        <v>0</v>
      </c>
      <c r="AF75" s="31">
        <f>VLOOKUP(A75,'IncomeStatement 15-8-19'!$A$10:$CD$222,32,FALSE)</f>
        <v>0</v>
      </c>
      <c r="AG75" s="31">
        <f>VLOOKUP(A75,'IncomeStatement 15-8-19'!$A$10:$CD$222,33,FALSE)</f>
        <v>0</v>
      </c>
      <c r="AH75" s="31">
        <f>VLOOKUP(A75,'IncomeStatement 15-8-19'!$A$10:$CD$222,34,FALSE)</f>
        <v>0</v>
      </c>
      <c r="AI75" s="31">
        <f>VLOOKUP(A75,'IncomeStatement 15-8-19'!$A$10:$CD$222,35,FALSE)</f>
        <v>0</v>
      </c>
      <c r="AJ75" s="31">
        <f>VLOOKUP(A75,'IncomeStatement 15-8-19'!$A$10:$CD$222,36,FALSE)</f>
        <v>0</v>
      </c>
      <c r="AK75" s="31">
        <f>VLOOKUP(A75,'IncomeStatement 15-8-19'!$A$10:$CD$222,37,FALSE)</f>
        <v>0</v>
      </c>
      <c r="AL75" s="31">
        <f>VLOOKUP(A75,'IncomeStatement 15-8-19'!$A$10:$CD$222,38,FALSE)</f>
        <v>0</v>
      </c>
      <c r="AM75" s="31">
        <f>VLOOKUP(A75,'IncomeStatement 15-8-19'!$A$10:$CD$222,39,FALSE)</f>
        <v>0</v>
      </c>
      <c r="AN75" s="31">
        <f>VLOOKUP(A75,'IncomeStatement 15-8-19'!$A$10:$CD$222,40,FALSE)</f>
        <v>0</v>
      </c>
      <c r="AO75" s="31">
        <f>VLOOKUP(A75,'IncomeStatement 15-8-19'!$A$10:$CD$222,41,FALSE)</f>
        <v>0</v>
      </c>
      <c r="AP75" s="31">
        <f>VLOOKUP(A75,'IncomeStatement 15-8-19'!$A$10:$CD$222,42,FALSE)</f>
        <v>0</v>
      </c>
      <c r="AQ75" s="31">
        <f>VLOOKUP(A75,'IncomeStatement 15-8-19'!$A$10:$CD$222,43,FALSE)</f>
        <v>0</v>
      </c>
      <c r="AR75" s="31">
        <f>VLOOKUP(A75,'IncomeStatement 15-8-19'!$A$10:$CD$222,44,FALSE)</f>
        <v>0</v>
      </c>
      <c r="AS75" s="31">
        <f>VLOOKUP(A75,'IncomeStatement 15-8-19'!$A$10:$CD$222,45,FALSE)</f>
        <v>0</v>
      </c>
      <c r="AT75" s="31">
        <f>VLOOKUP(A75,'IncomeStatement 15-8-19'!$A$10:$CD$222,46,FALSE)</f>
        <v>0</v>
      </c>
      <c r="AU75" s="31">
        <f>VLOOKUP(A75,'IncomeStatement 15-8-19'!$A$10:$CD$222,47,FALSE)</f>
        <v>0</v>
      </c>
      <c r="AV75" s="31">
        <f>VLOOKUP(A75,'IncomeStatement 15-8-19'!$A$10:$CD$222,48,FALSE)</f>
        <v>0</v>
      </c>
      <c r="AW75" s="31">
        <f>VLOOKUP(A75,'IncomeStatement 15-8-19'!$A$10:$CD$222,49,FALSE)</f>
        <v>0</v>
      </c>
      <c r="AX75" s="31">
        <f>VLOOKUP(A75,'IncomeStatement 15-8-19'!$A$10:$CD$222,50,FALSE)</f>
        <v>0</v>
      </c>
      <c r="AY75" s="31">
        <f>VLOOKUP(A75,'IncomeStatement 15-8-19'!$A$10:$CD$222,51,FALSE)</f>
        <v>0</v>
      </c>
      <c r="AZ75" s="31">
        <f>VLOOKUP(A75,'IncomeStatement 15-8-19'!$A$10:$CD$222,52,FALSE)</f>
        <v>0</v>
      </c>
      <c r="BA75" s="31">
        <f>VLOOKUP(A75,'IncomeStatement 15-8-19'!$A$10:$CD$222,53,FALSE)</f>
        <v>0</v>
      </c>
      <c r="BB75" s="31">
        <f>VLOOKUP(A75,'IncomeStatement 15-8-19'!$A$10:$CD$222,54,FALSE)</f>
        <v>0</v>
      </c>
      <c r="BC75" s="31">
        <f>VLOOKUP(A75,'IncomeStatement 15-8-19'!$A$10:$CD$222,55,FALSE)</f>
        <v>0</v>
      </c>
      <c r="BD75" s="31">
        <f>VLOOKUP(A75,'IncomeStatement 15-8-19'!$A$10:$CD$222,56,FALSE)</f>
        <v>0</v>
      </c>
      <c r="BE75" s="31">
        <f>VLOOKUP(A75,'IncomeStatement 15-8-19'!$A$10:$CD$222,57,FALSE)</f>
        <v>0</v>
      </c>
      <c r="BF75" s="31">
        <f>VLOOKUP(A75,'IncomeStatement 15-8-19'!$A$10:$CD$222,58,FALSE)</f>
        <v>0</v>
      </c>
      <c r="BG75" s="31"/>
      <c r="BH75" s="31">
        <f>VLOOKUP(A75,'IncomeStatement 15-8-19'!$A$10:$CD$222,60,FALSE)</f>
        <v>0</v>
      </c>
      <c r="BI75" s="31">
        <f>VLOOKUP(A75,'IncomeStatement 15-8-19'!$A$10:$CD$222,61,FALSE)</f>
        <v>0</v>
      </c>
      <c r="BJ75" s="31">
        <f>VLOOKUP(A75,'IncomeStatement 15-8-19'!$A$10:$CD$222,62,FALSE)</f>
        <v>0</v>
      </c>
      <c r="BK75" s="31">
        <f>VLOOKUP(A75,'IncomeStatement 15-8-19'!$A$10:$CD$222,63,FALSE)</f>
        <v>0</v>
      </c>
      <c r="BL75" s="31">
        <f>VLOOKUP(A75,'IncomeStatement 15-8-19'!$A$10:$CD$222,64,FALSE)</f>
        <v>0</v>
      </c>
      <c r="BM75" s="31">
        <f>VLOOKUP(A75,'IncomeStatement 15-8-19'!$A$10:$CD$222,65,FALSE)</f>
        <v>0</v>
      </c>
      <c r="BN75" s="31">
        <f>VLOOKUP(A75,'IncomeStatement 15-8-19'!$A$10:$CD$222,66,FALSE)</f>
        <v>0</v>
      </c>
      <c r="BO75" s="31">
        <f>VLOOKUP(A75,'IncomeStatement 15-8-19'!$A$10:$CD$222,67,FALSE)</f>
        <v>0</v>
      </c>
      <c r="BP75" s="31">
        <f>VLOOKUP(A75,'IncomeStatement 15-8-19'!$A$10:$CD$222,68,FALSE)</f>
        <v>0</v>
      </c>
      <c r="BQ75" s="3">
        <f>VLOOKUP(A75,'IncomeStatement 15-8-19'!$A$10:$CD$222,69,FALSE)</f>
        <v>0</v>
      </c>
      <c r="BR75" s="3">
        <f>VLOOKUP(A75,'IncomeStatement 15-8-19'!$A$10:$CD$222,70,FALSE)</f>
        <v>0</v>
      </c>
      <c r="BS75" s="3">
        <f>VLOOKUP(A75,'IncomeStatement 15-8-19'!$A$10:$CD$222,71,FALSE)</f>
        <v>0</v>
      </c>
      <c r="BT75" s="3">
        <f>VLOOKUP(A75,'IncomeStatement 15-8-19'!$A$10:$CD$222,72,FALSE)</f>
        <v>0</v>
      </c>
      <c r="BU75" s="3">
        <f>VLOOKUP(A75,'IncomeStatement 15-8-19'!$A$10:$CD$222,73,FALSE)</f>
        <v>0</v>
      </c>
      <c r="BV75" s="3">
        <f>VLOOKUP(A75,'IncomeStatement 15-8-19'!$A$10:$CD$222,74,FALSE)</f>
        <v>0</v>
      </c>
      <c r="BW75" s="3">
        <f>VLOOKUP(A75,'IncomeStatement 15-8-19'!$A$10:$CD$222,75,FALSE)</f>
        <v>0</v>
      </c>
      <c r="BX75" s="3">
        <f>VLOOKUP(A75,'IncomeStatement 15-8-19'!$A$10:$CD$222,76,FALSE)</f>
        <v>0</v>
      </c>
      <c r="BY75" s="3">
        <f>VLOOKUP(A75,'IncomeStatement 15-8-19'!$A$10:$CD$222,77,FALSE)</f>
        <v>0</v>
      </c>
      <c r="BZ75" s="3">
        <f>VLOOKUP(A75,'IncomeStatement 15-8-19'!$A$10:$CD$222,78,FALSE)</f>
        <v>0</v>
      </c>
      <c r="CA75" s="3">
        <f>VLOOKUP(A75,'IncomeStatement 15-8-19'!$A$10:$CD$222,79,FALSE)</f>
        <v>0</v>
      </c>
      <c r="CB75" s="3">
        <f>VLOOKUP(A75,'IncomeStatement 15-8-19'!$A$10:$CD$222,80,FALSE)</f>
        <v>0</v>
      </c>
      <c r="CC75" s="3">
        <f>VLOOKUP(A75,'IncomeStatement 15-8-19'!$A$10:$CD$222,81,FALSE)</f>
        <v>0</v>
      </c>
      <c r="CD75" s="3">
        <f t="shared" ref="CD75:CD138" si="4">SUM(B75:CC75)</f>
        <v>0</v>
      </c>
      <c r="CF75" s="19">
        <f>CD75-('IncomeStatement 15-8-19'!CD75-'IncomeStatement 15-8-19'!CF75-'IncomeStatement 15-8-19'!CG75)</f>
        <v>0</v>
      </c>
      <c r="CH75" s="132">
        <f t="shared" ref="CH75:CH138" si="5">SUM(BN75:CC75)</f>
        <v>0</v>
      </c>
      <c r="CJ75" s="148">
        <f>HLOOKUP(A75,CJE!$I$5:$TV$2054,2050, FALSE)</f>
        <v>0</v>
      </c>
      <c r="CL75" s="148">
        <f t="shared" si="3"/>
        <v>0</v>
      </c>
    </row>
    <row r="76" spans="1:93" x14ac:dyDescent="0.2">
      <c r="A76" s="13" t="str">
        <f>'IncomeStatement 15-8-19'!A76</f>
        <v>940-402-00 - OVERTIME</v>
      </c>
      <c r="B76" s="31">
        <f>VLOOKUP(A76,'IncomeStatement 15-8-19'!$A$10:$CD$222,2,FALSE)</f>
        <v>0</v>
      </c>
      <c r="C76" s="31">
        <f>VLOOKUP(A76,'IncomeStatement 15-8-19'!$A$10:$CD$222,3,FALSE)</f>
        <v>0</v>
      </c>
      <c r="D76" s="31">
        <f>VLOOKUP(A76,'IncomeStatement 15-8-19'!$A$10:$CD$222,4,FALSE)</f>
        <v>0</v>
      </c>
      <c r="E76" s="31">
        <f>VLOOKUP(A76,'IncomeStatement 15-8-19'!$A$10:$CD$222,5,FALSE)</f>
        <v>0</v>
      </c>
      <c r="F76" s="31">
        <f>VLOOKUP(A76,'IncomeStatement 15-8-19'!$A$10:$CD$222,6,FALSE)</f>
        <v>0</v>
      </c>
      <c r="G76" s="31">
        <f>VLOOKUP(A76,'IncomeStatement 15-8-19'!$A$10:$CD$222,7,FALSE)</f>
        <v>0</v>
      </c>
      <c r="H76" s="31">
        <f>VLOOKUP(A76,'IncomeStatement 15-8-19'!$A$10:$CD$222,8,FALSE)</f>
        <v>0</v>
      </c>
      <c r="I76" s="31"/>
      <c r="J76" s="31">
        <f>VLOOKUP(A76,'IncomeStatement 15-8-19'!$A$10:$CD$222,10,FALSE)</f>
        <v>0</v>
      </c>
      <c r="K76" s="31">
        <f>VLOOKUP(A76,'IncomeStatement 15-8-19'!$A$10:$CD$222,11,FALSE)</f>
        <v>0</v>
      </c>
      <c r="L76" s="31">
        <f>VLOOKUP(A76,'IncomeStatement 15-8-19'!$A$10:$CD$222,12,FALSE)</f>
        <v>0</v>
      </c>
      <c r="M76" s="31">
        <f>VLOOKUP(A76,'IncomeStatement 15-8-19'!$A$10:$CD$222,13,FALSE)</f>
        <v>0</v>
      </c>
      <c r="N76" s="31">
        <f>VLOOKUP(A76,'IncomeStatement 15-8-19'!$A$10:$CD$222,14,FALSE)</f>
        <v>0</v>
      </c>
      <c r="O76" s="31">
        <f>VLOOKUP(A76,'IncomeStatement 15-8-19'!$A$10:$CD$222,15,FALSE)</f>
        <v>0</v>
      </c>
      <c r="P76" s="31">
        <f>VLOOKUP(A76,'IncomeStatement 15-8-19'!$A$10:$CD$222,16,FALSE)</f>
        <v>0</v>
      </c>
      <c r="Q76" s="31">
        <f>VLOOKUP(A76,'IncomeStatement 15-8-19'!$A$10:$CD$222,17,FALSE)</f>
        <v>0</v>
      </c>
      <c r="R76" s="31">
        <f>VLOOKUP(A76,'IncomeStatement 15-8-19'!$A$10:$CD$222,18,FALSE)</f>
        <v>0</v>
      </c>
      <c r="S76" s="31">
        <f>VLOOKUP(A76,'IncomeStatement 15-8-19'!$A$10:$CD$222,19,FALSE)</f>
        <v>0</v>
      </c>
      <c r="T76" s="31">
        <f>VLOOKUP(A76,'IncomeStatement 15-8-19'!$A$10:$CD$222,20,FALSE)</f>
        <v>0</v>
      </c>
      <c r="U76" s="31">
        <f>VLOOKUP(A76,'IncomeStatement 15-8-19'!$A$10:$CD$222,21,FALSE)</f>
        <v>0</v>
      </c>
      <c r="V76" s="31">
        <f>VLOOKUP(A76,'IncomeStatement 15-8-19'!$A$10:$CD$222,22,FALSE)</f>
        <v>0</v>
      </c>
      <c r="W76" s="31">
        <f>VLOOKUP(A76,'IncomeStatement 15-8-19'!$A$10:$CD$222,23,FALSE)</f>
        <v>0</v>
      </c>
      <c r="X76" s="31">
        <f>VLOOKUP(A76,'IncomeStatement 15-8-19'!$A$10:$CD$222,24,FALSE)</f>
        <v>0</v>
      </c>
      <c r="Y76" s="31">
        <f>VLOOKUP(A76,'IncomeStatement 15-8-19'!$A$10:$CD$222,25,FALSE)</f>
        <v>0</v>
      </c>
      <c r="Z76" s="31">
        <f>VLOOKUP(A76,'IncomeStatement 15-8-19'!$A$10:$CD$222,26,FALSE)</f>
        <v>0</v>
      </c>
      <c r="AA76" s="31">
        <f>VLOOKUP(A76,'IncomeStatement 15-8-19'!$A$10:$CD$222,27,FALSE)</f>
        <v>0</v>
      </c>
      <c r="AB76" s="31">
        <f>VLOOKUP(A76,'IncomeStatement 15-8-19'!$A$10:$CD$222,28,FALSE)</f>
        <v>0</v>
      </c>
      <c r="AC76" s="31">
        <f>VLOOKUP(A76,'IncomeStatement 15-8-19'!$A$10:$CD$222,29,FALSE)</f>
        <v>0</v>
      </c>
      <c r="AD76" s="31">
        <f>VLOOKUP(A76,'IncomeStatement 15-8-19'!$A$10:$CD$222,30,FALSE)</f>
        <v>0</v>
      </c>
      <c r="AE76" s="31">
        <f>VLOOKUP(A76,'IncomeStatement 15-8-19'!$A$10:$CD$222,31,FALSE)</f>
        <v>0</v>
      </c>
      <c r="AF76" s="31">
        <f>VLOOKUP(A76,'IncomeStatement 15-8-19'!$A$10:$CD$222,32,FALSE)</f>
        <v>0</v>
      </c>
      <c r="AG76" s="31">
        <f>VLOOKUP(A76,'IncomeStatement 15-8-19'!$A$10:$CD$222,33,FALSE)</f>
        <v>0</v>
      </c>
      <c r="AH76" s="31">
        <f>VLOOKUP(A76,'IncomeStatement 15-8-19'!$A$10:$CD$222,34,FALSE)</f>
        <v>0</v>
      </c>
      <c r="AI76" s="31">
        <f>VLOOKUP(A76,'IncomeStatement 15-8-19'!$A$10:$CD$222,35,FALSE)</f>
        <v>0</v>
      </c>
      <c r="AJ76" s="31">
        <f>VLOOKUP(A76,'IncomeStatement 15-8-19'!$A$10:$CD$222,36,FALSE)</f>
        <v>0</v>
      </c>
      <c r="AK76" s="31">
        <f>VLOOKUP(A76,'IncomeStatement 15-8-19'!$A$10:$CD$222,37,FALSE)</f>
        <v>0</v>
      </c>
      <c r="AL76" s="31">
        <f>VLOOKUP(A76,'IncomeStatement 15-8-19'!$A$10:$CD$222,38,FALSE)</f>
        <v>0</v>
      </c>
      <c r="AM76" s="31">
        <f>VLOOKUP(A76,'IncomeStatement 15-8-19'!$A$10:$CD$222,39,FALSE)</f>
        <v>0</v>
      </c>
      <c r="AN76" s="31">
        <f>VLOOKUP(A76,'IncomeStatement 15-8-19'!$A$10:$CD$222,40,FALSE)</f>
        <v>0</v>
      </c>
      <c r="AO76" s="31">
        <f>VLOOKUP(A76,'IncomeStatement 15-8-19'!$A$10:$CD$222,41,FALSE)</f>
        <v>0</v>
      </c>
      <c r="AP76" s="31">
        <f>VLOOKUP(A76,'IncomeStatement 15-8-19'!$A$10:$CD$222,42,FALSE)</f>
        <v>0</v>
      </c>
      <c r="AQ76" s="31">
        <f>VLOOKUP(A76,'IncomeStatement 15-8-19'!$A$10:$CD$222,43,FALSE)</f>
        <v>0</v>
      </c>
      <c r="AR76" s="31">
        <f>VLOOKUP(A76,'IncomeStatement 15-8-19'!$A$10:$CD$222,44,FALSE)</f>
        <v>0</v>
      </c>
      <c r="AS76" s="31">
        <f>VLOOKUP(A76,'IncomeStatement 15-8-19'!$A$10:$CD$222,45,FALSE)</f>
        <v>0</v>
      </c>
      <c r="AT76" s="31">
        <f>VLOOKUP(A76,'IncomeStatement 15-8-19'!$A$10:$CD$222,46,FALSE)</f>
        <v>0</v>
      </c>
      <c r="AU76" s="31">
        <f>VLOOKUP(A76,'IncomeStatement 15-8-19'!$A$10:$CD$222,47,FALSE)</f>
        <v>0</v>
      </c>
      <c r="AV76" s="31">
        <f>VLOOKUP(A76,'IncomeStatement 15-8-19'!$A$10:$CD$222,48,FALSE)</f>
        <v>0</v>
      </c>
      <c r="AW76" s="31">
        <f>VLOOKUP(A76,'IncomeStatement 15-8-19'!$A$10:$CD$222,49,FALSE)</f>
        <v>0</v>
      </c>
      <c r="AX76" s="31">
        <f>VLOOKUP(A76,'IncomeStatement 15-8-19'!$A$10:$CD$222,50,FALSE)</f>
        <v>0</v>
      </c>
      <c r="AY76" s="31">
        <f>VLOOKUP(A76,'IncomeStatement 15-8-19'!$A$10:$CD$222,51,FALSE)</f>
        <v>0</v>
      </c>
      <c r="AZ76" s="31">
        <f>VLOOKUP(A76,'IncomeStatement 15-8-19'!$A$10:$CD$222,52,FALSE)</f>
        <v>0</v>
      </c>
      <c r="BA76" s="31">
        <f>VLOOKUP(A76,'IncomeStatement 15-8-19'!$A$10:$CD$222,53,FALSE)</f>
        <v>0</v>
      </c>
      <c r="BB76" s="31">
        <f>VLOOKUP(A76,'IncomeStatement 15-8-19'!$A$10:$CD$222,54,FALSE)</f>
        <v>0</v>
      </c>
      <c r="BC76" s="31">
        <f>VLOOKUP(A76,'IncomeStatement 15-8-19'!$A$10:$CD$222,55,FALSE)</f>
        <v>0</v>
      </c>
      <c r="BD76" s="31">
        <f>VLOOKUP(A76,'IncomeStatement 15-8-19'!$A$10:$CD$222,56,FALSE)</f>
        <v>0</v>
      </c>
      <c r="BE76" s="31">
        <f>VLOOKUP(A76,'IncomeStatement 15-8-19'!$A$10:$CD$222,57,FALSE)</f>
        <v>0</v>
      </c>
      <c r="BF76" s="31">
        <f>VLOOKUP(A76,'IncomeStatement 15-8-19'!$A$10:$CD$222,58,FALSE)</f>
        <v>0</v>
      </c>
      <c r="BG76" s="31"/>
      <c r="BH76" s="31">
        <f>VLOOKUP(A76,'IncomeStatement 15-8-19'!$A$10:$CD$222,60,FALSE)</f>
        <v>0</v>
      </c>
      <c r="BI76" s="31">
        <f>VLOOKUP(A76,'IncomeStatement 15-8-19'!$A$10:$CD$222,61,FALSE)</f>
        <v>0</v>
      </c>
      <c r="BJ76" s="31">
        <f>VLOOKUP(A76,'IncomeStatement 15-8-19'!$A$10:$CD$222,62,FALSE)</f>
        <v>0</v>
      </c>
      <c r="BK76" s="31">
        <f>VLOOKUP(A76,'IncomeStatement 15-8-19'!$A$10:$CD$222,63,FALSE)</f>
        <v>0</v>
      </c>
      <c r="BL76" s="31">
        <f>VLOOKUP(A76,'IncomeStatement 15-8-19'!$A$10:$CD$222,64,FALSE)</f>
        <v>0</v>
      </c>
      <c r="BM76" s="31">
        <f>VLOOKUP(A76,'IncomeStatement 15-8-19'!$A$10:$CD$222,65,FALSE)</f>
        <v>0</v>
      </c>
      <c r="BN76" s="31">
        <f>VLOOKUP(A76,'IncomeStatement 15-8-19'!$A$10:$CD$222,66,FALSE)</f>
        <v>0</v>
      </c>
      <c r="BO76" s="31">
        <f>VLOOKUP(A76,'IncomeStatement 15-8-19'!$A$10:$CD$222,67,FALSE)</f>
        <v>0</v>
      </c>
      <c r="BP76" s="31">
        <f>VLOOKUP(A76,'IncomeStatement 15-8-19'!$A$10:$CD$222,68,FALSE)</f>
        <v>0</v>
      </c>
      <c r="BQ76" s="3">
        <f>VLOOKUP(A76,'IncomeStatement 15-8-19'!$A$10:$CD$222,69,FALSE)</f>
        <v>0</v>
      </c>
      <c r="BR76" s="3">
        <f>VLOOKUP(A76,'IncomeStatement 15-8-19'!$A$10:$CD$222,70,FALSE)</f>
        <v>0</v>
      </c>
      <c r="BS76" s="3">
        <f>VLOOKUP(A76,'IncomeStatement 15-8-19'!$A$10:$CD$222,71,FALSE)</f>
        <v>0</v>
      </c>
      <c r="BT76" s="3">
        <f>VLOOKUP(A76,'IncomeStatement 15-8-19'!$A$10:$CD$222,72,FALSE)</f>
        <v>0</v>
      </c>
      <c r="BU76" s="3">
        <f>VLOOKUP(A76,'IncomeStatement 15-8-19'!$A$10:$CD$222,73,FALSE)</f>
        <v>0</v>
      </c>
      <c r="BV76" s="3">
        <f>VLOOKUP(A76,'IncomeStatement 15-8-19'!$A$10:$CD$222,74,FALSE)</f>
        <v>0</v>
      </c>
      <c r="BW76" s="3">
        <f>VLOOKUP(A76,'IncomeStatement 15-8-19'!$A$10:$CD$222,75,FALSE)</f>
        <v>0</v>
      </c>
      <c r="BX76" s="3">
        <f>VLOOKUP(A76,'IncomeStatement 15-8-19'!$A$10:$CD$222,76,FALSE)</f>
        <v>0</v>
      </c>
      <c r="BY76" s="3">
        <f>VLOOKUP(A76,'IncomeStatement 15-8-19'!$A$10:$CD$222,77,FALSE)</f>
        <v>0</v>
      </c>
      <c r="BZ76" s="3">
        <f>VLOOKUP(A76,'IncomeStatement 15-8-19'!$A$10:$CD$222,78,FALSE)</f>
        <v>0</v>
      </c>
      <c r="CA76" s="3">
        <f>VLOOKUP(A76,'IncomeStatement 15-8-19'!$A$10:$CD$222,79,FALSE)</f>
        <v>0</v>
      </c>
      <c r="CB76" s="3">
        <f>VLOOKUP(A76,'IncomeStatement 15-8-19'!$A$10:$CD$222,80,FALSE)</f>
        <v>0</v>
      </c>
      <c r="CC76" s="3">
        <f>VLOOKUP(A76,'IncomeStatement 15-8-19'!$A$10:$CD$222,81,FALSE)</f>
        <v>0</v>
      </c>
      <c r="CD76" s="3">
        <f t="shared" si="4"/>
        <v>0</v>
      </c>
      <c r="CF76" s="19">
        <f>CD76-('IncomeStatement 15-8-19'!CD76-'IncomeStatement 15-8-19'!CF76-'IncomeStatement 15-8-19'!CG76)</f>
        <v>0</v>
      </c>
      <c r="CH76" s="132">
        <f t="shared" si="5"/>
        <v>0</v>
      </c>
      <c r="CJ76" s="148">
        <f>HLOOKUP(A76,CJE!$I$5:$TV$2054,2050, FALSE)</f>
        <v>0</v>
      </c>
      <c r="CL76" s="148">
        <f t="shared" si="3"/>
        <v>0</v>
      </c>
    </row>
    <row r="77" spans="1:93" x14ac:dyDescent="0.2">
      <c r="A77" s="13" t="str">
        <f>'IncomeStatement 15-8-19'!A77</f>
        <v>940-405-00 - 13TH MONTH PAY</v>
      </c>
      <c r="B77" s="31">
        <f>VLOOKUP(A77,'IncomeStatement 15-8-19'!$A$10:$CD$222,2,FALSE)</f>
        <v>0</v>
      </c>
      <c r="C77" s="31">
        <f>VLOOKUP(A77,'IncomeStatement 15-8-19'!$A$10:$CD$222,3,FALSE)</f>
        <v>0</v>
      </c>
      <c r="D77" s="31">
        <f>VLOOKUP(A77,'IncomeStatement 15-8-19'!$A$10:$CD$222,4,FALSE)</f>
        <v>0</v>
      </c>
      <c r="E77" s="31">
        <f>VLOOKUP(A77,'IncomeStatement 15-8-19'!$A$10:$CD$222,5,FALSE)</f>
        <v>0</v>
      </c>
      <c r="F77" s="31">
        <f>VLOOKUP(A77,'IncomeStatement 15-8-19'!$A$10:$CD$222,6,FALSE)</f>
        <v>0</v>
      </c>
      <c r="G77" s="31">
        <f>VLOOKUP(A77,'IncomeStatement 15-8-19'!$A$10:$CD$222,7,FALSE)</f>
        <v>0</v>
      </c>
      <c r="H77" s="31">
        <f>VLOOKUP(A77,'IncomeStatement 15-8-19'!$A$10:$CD$222,8,FALSE)</f>
        <v>0</v>
      </c>
      <c r="I77" s="31"/>
      <c r="J77" s="31">
        <f>VLOOKUP(A77,'IncomeStatement 15-8-19'!$A$10:$CD$222,10,FALSE)</f>
        <v>0</v>
      </c>
      <c r="K77" s="31">
        <f>VLOOKUP(A77,'IncomeStatement 15-8-19'!$A$10:$CD$222,11,FALSE)</f>
        <v>0</v>
      </c>
      <c r="L77" s="31">
        <f>VLOOKUP(A77,'IncomeStatement 15-8-19'!$A$10:$CD$222,12,FALSE)</f>
        <v>0</v>
      </c>
      <c r="M77" s="31">
        <f>VLOOKUP(A77,'IncomeStatement 15-8-19'!$A$10:$CD$222,13,FALSE)</f>
        <v>0</v>
      </c>
      <c r="N77" s="31">
        <f>VLOOKUP(A77,'IncomeStatement 15-8-19'!$A$10:$CD$222,14,FALSE)</f>
        <v>0</v>
      </c>
      <c r="O77" s="31">
        <f>VLOOKUP(A77,'IncomeStatement 15-8-19'!$A$10:$CD$222,15,FALSE)</f>
        <v>0</v>
      </c>
      <c r="P77" s="31">
        <f>VLOOKUP(A77,'IncomeStatement 15-8-19'!$A$10:$CD$222,16,FALSE)</f>
        <v>0</v>
      </c>
      <c r="Q77" s="31">
        <f>VLOOKUP(A77,'IncomeStatement 15-8-19'!$A$10:$CD$222,17,FALSE)</f>
        <v>0</v>
      </c>
      <c r="R77" s="31">
        <f>VLOOKUP(A77,'IncomeStatement 15-8-19'!$A$10:$CD$222,18,FALSE)</f>
        <v>0</v>
      </c>
      <c r="S77" s="31">
        <f>VLOOKUP(A77,'IncomeStatement 15-8-19'!$A$10:$CD$222,19,FALSE)</f>
        <v>0</v>
      </c>
      <c r="T77" s="31">
        <f>VLOOKUP(A77,'IncomeStatement 15-8-19'!$A$10:$CD$222,20,FALSE)</f>
        <v>0</v>
      </c>
      <c r="U77" s="31">
        <f>VLOOKUP(A77,'IncomeStatement 15-8-19'!$A$10:$CD$222,21,FALSE)</f>
        <v>0</v>
      </c>
      <c r="V77" s="31">
        <f>VLOOKUP(A77,'IncomeStatement 15-8-19'!$A$10:$CD$222,22,FALSE)</f>
        <v>0</v>
      </c>
      <c r="W77" s="31">
        <f>VLOOKUP(A77,'IncomeStatement 15-8-19'!$A$10:$CD$222,23,FALSE)</f>
        <v>0</v>
      </c>
      <c r="X77" s="31">
        <f>VLOOKUP(A77,'IncomeStatement 15-8-19'!$A$10:$CD$222,24,FALSE)</f>
        <v>0</v>
      </c>
      <c r="Y77" s="31">
        <f>VLOOKUP(A77,'IncomeStatement 15-8-19'!$A$10:$CD$222,25,FALSE)</f>
        <v>0</v>
      </c>
      <c r="Z77" s="31">
        <f>VLOOKUP(A77,'IncomeStatement 15-8-19'!$A$10:$CD$222,26,FALSE)</f>
        <v>0</v>
      </c>
      <c r="AA77" s="31">
        <f>VLOOKUP(A77,'IncomeStatement 15-8-19'!$A$10:$CD$222,27,FALSE)</f>
        <v>0</v>
      </c>
      <c r="AB77" s="31">
        <f>VLOOKUP(A77,'IncomeStatement 15-8-19'!$A$10:$CD$222,28,FALSE)</f>
        <v>0</v>
      </c>
      <c r="AC77" s="31">
        <f>VLOOKUP(A77,'IncomeStatement 15-8-19'!$A$10:$CD$222,29,FALSE)</f>
        <v>0</v>
      </c>
      <c r="AD77" s="31">
        <f>VLOOKUP(A77,'IncomeStatement 15-8-19'!$A$10:$CD$222,30,FALSE)</f>
        <v>0</v>
      </c>
      <c r="AE77" s="31">
        <f>VLOOKUP(A77,'IncomeStatement 15-8-19'!$A$10:$CD$222,31,FALSE)</f>
        <v>0</v>
      </c>
      <c r="AF77" s="31">
        <f>VLOOKUP(A77,'IncomeStatement 15-8-19'!$A$10:$CD$222,32,FALSE)</f>
        <v>0</v>
      </c>
      <c r="AG77" s="31">
        <f>VLOOKUP(A77,'IncomeStatement 15-8-19'!$A$10:$CD$222,33,FALSE)</f>
        <v>0</v>
      </c>
      <c r="AH77" s="31">
        <f>VLOOKUP(A77,'IncomeStatement 15-8-19'!$A$10:$CD$222,34,FALSE)</f>
        <v>0</v>
      </c>
      <c r="AI77" s="31">
        <f>VLOOKUP(A77,'IncomeStatement 15-8-19'!$A$10:$CD$222,35,FALSE)</f>
        <v>0</v>
      </c>
      <c r="AJ77" s="31">
        <f>VLOOKUP(A77,'IncomeStatement 15-8-19'!$A$10:$CD$222,36,FALSE)</f>
        <v>0</v>
      </c>
      <c r="AK77" s="31">
        <f>VLOOKUP(A77,'IncomeStatement 15-8-19'!$A$10:$CD$222,37,FALSE)</f>
        <v>0</v>
      </c>
      <c r="AL77" s="31">
        <f>VLOOKUP(A77,'IncomeStatement 15-8-19'!$A$10:$CD$222,38,FALSE)</f>
        <v>0</v>
      </c>
      <c r="AM77" s="31">
        <f>VLOOKUP(A77,'IncomeStatement 15-8-19'!$A$10:$CD$222,39,FALSE)</f>
        <v>0</v>
      </c>
      <c r="AN77" s="31">
        <f>VLOOKUP(A77,'IncomeStatement 15-8-19'!$A$10:$CD$222,40,FALSE)</f>
        <v>0</v>
      </c>
      <c r="AO77" s="31">
        <f>VLOOKUP(A77,'IncomeStatement 15-8-19'!$A$10:$CD$222,41,FALSE)</f>
        <v>0</v>
      </c>
      <c r="AP77" s="31">
        <f>VLOOKUP(A77,'IncomeStatement 15-8-19'!$A$10:$CD$222,42,FALSE)</f>
        <v>0</v>
      </c>
      <c r="AQ77" s="31">
        <f>VLOOKUP(A77,'IncomeStatement 15-8-19'!$A$10:$CD$222,43,FALSE)</f>
        <v>0</v>
      </c>
      <c r="AR77" s="31">
        <f>VLOOKUP(A77,'IncomeStatement 15-8-19'!$A$10:$CD$222,44,FALSE)</f>
        <v>0</v>
      </c>
      <c r="AS77" s="31">
        <f>VLOOKUP(A77,'IncomeStatement 15-8-19'!$A$10:$CD$222,45,FALSE)</f>
        <v>0</v>
      </c>
      <c r="AT77" s="31">
        <f>VLOOKUP(A77,'IncomeStatement 15-8-19'!$A$10:$CD$222,46,FALSE)</f>
        <v>0</v>
      </c>
      <c r="AU77" s="31">
        <f>VLOOKUP(A77,'IncomeStatement 15-8-19'!$A$10:$CD$222,47,FALSE)</f>
        <v>0</v>
      </c>
      <c r="AV77" s="31">
        <f>VLOOKUP(A77,'IncomeStatement 15-8-19'!$A$10:$CD$222,48,FALSE)</f>
        <v>0</v>
      </c>
      <c r="AW77" s="31">
        <f>VLOOKUP(A77,'IncomeStatement 15-8-19'!$A$10:$CD$222,49,FALSE)</f>
        <v>0</v>
      </c>
      <c r="AX77" s="31">
        <f>VLOOKUP(A77,'IncomeStatement 15-8-19'!$A$10:$CD$222,50,FALSE)</f>
        <v>0</v>
      </c>
      <c r="AY77" s="31">
        <f>VLOOKUP(A77,'IncomeStatement 15-8-19'!$A$10:$CD$222,51,FALSE)</f>
        <v>0</v>
      </c>
      <c r="AZ77" s="31">
        <f>VLOOKUP(A77,'IncomeStatement 15-8-19'!$A$10:$CD$222,52,FALSE)</f>
        <v>0</v>
      </c>
      <c r="BA77" s="31">
        <f>VLOOKUP(A77,'IncomeStatement 15-8-19'!$A$10:$CD$222,53,FALSE)</f>
        <v>0</v>
      </c>
      <c r="BB77" s="31">
        <f>VLOOKUP(A77,'IncomeStatement 15-8-19'!$A$10:$CD$222,54,FALSE)</f>
        <v>0</v>
      </c>
      <c r="BC77" s="31">
        <f>VLOOKUP(A77,'IncomeStatement 15-8-19'!$A$10:$CD$222,55,FALSE)</f>
        <v>0</v>
      </c>
      <c r="BD77" s="31">
        <f>VLOOKUP(A77,'IncomeStatement 15-8-19'!$A$10:$CD$222,56,FALSE)</f>
        <v>0</v>
      </c>
      <c r="BE77" s="31">
        <f>VLOOKUP(A77,'IncomeStatement 15-8-19'!$A$10:$CD$222,57,FALSE)</f>
        <v>0</v>
      </c>
      <c r="BF77" s="31">
        <f>VLOOKUP(A77,'IncomeStatement 15-8-19'!$A$10:$CD$222,58,FALSE)</f>
        <v>0</v>
      </c>
      <c r="BG77" s="31"/>
      <c r="BH77" s="31">
        <f>VLOOKUP(A77,'IncomeStatement 15-8-19'!$A$10:$CD$222,60,FALSE)</f>
        <v>0</v>
      </c>
      <c r="BI77" s="31">
        <f>VLOOKUP(A77,'IncomeStatement 15-8-19'!$A$10:$CD$222,61,FALSE)</f>
        <v>0</v>
      </c>
      <c r="BJ77" s="31">
        <f>VLOOKUP(A77,'IncomeStatement 15-8-19'!$A$10:$CD$222,62,FALSE)</f>
        <v>0</v>
      </c>
      <c r="BK77" s="31">
        <f>VLOOKUP(A77,'IncomeStatement 15-8-19'!$A$10:$CD$222,63,FALSE)</f>
        <v>0</v>
      </c>
      <c r="BL77" s="31">
        <f>VLOOKUP(A77,'IncomeStatement 15-8-19'!$A$10:$CD$222,64,FALSE)</f>
        <v>0</v>
      </c>
      <c r="BM77" s="31">
        <f>VLOOKUP(A77,'IncomeStatement 15-8-19'!$A$10:$CD$222,65,FALSE)</f>
        <v>0</v>
      </c>
      <c r="BN77" s="31">
        <f>VLOOKUP(A77,'IncomeStatement 15-8-19'!$A$10:$CD$222,66,FALSE)</f>
        <v>0</v>
      </c>
      <c r="BO77" s="31">
        <f>VLOOKUP(A77,'IncomeStatement 15-8-19'!$A$10:$CD$222,67,FALSE)</f>
        <v>0</v>
      </c>
      <c r="BP77" s="31">
        <f>VLOOKUP(A77,'IncomeStatement 15-8-19'!$A$10:$CD$222,68,FALSE)</f>
        <v>0</v>
      </c>
      <c r="BQ77" s="3">
        <f>VLOOKUP(A77,'IncomeStatement 15-8-19'!$A$10:$CD$222,69,FALSE)</f>
        <v>0</v>
      </c>
      <c r="BR77" s="3">
        <f>VLOOKUP(A77,'IncomeStatement 15-8-19'!$A$10:$CD$222,70,FALSE)</f>
        <v>0</v>
      </c>
      <c r="BS77" s="3">
        <f>VLOOKUP(A77,'IncomeStatement 15-8-19'!$A$10:$CD$222,71,FALSE)</f>
        <v>0</v>
      </c>
      <c r="BT77" s="3">
        <f>VLOOKUP(A77,'IncomeStatement 15-8-19'!$A$10:$CD$222,72,FALSE)</f>
        <v>0</v>
      </c>
      <c r="BU77" s="3">
        <f>VLOOKUP(A77,'IncomeStatement 15-8-19'!$A$10:$CD$222,73,FALSE)</f>
        <v>0</v>
      </c>
      <c r="BV77" s="3">
        <f>VLOOKUP(A77,'IncomeStatement 15-8-19'!$A$10:$CD$222,74,FALSE)</f>
        <v>0</v>
      </c>
      <c r="BW77" s="3">
        <f>VLOOKUP(A77,'IncomeStatement 15-8-19'!$A$10:$CD$222,75,FALSE)</f>
        <v>0</v>
      </c>
      <c r="BX77" s="3">
        <f>VLOOKUP(A77,'IncomeStatement 15-8-19'!$A$10:$CD$222,76,FALSE)</f>
        <v>0</v>
      </c>
      <c r="BY77" s="3">
        <f>VLOOKUP(A77,'IncomeStatement 15-8-19'!$A$10:$CD$222,77,FALSE)</f>
        <v>0</v>
      </c>
      <c r="BZ77" s="3">
        <f>VLOOKUP(A77,'IncomeStatement 15-8-19'!$A$10:$CD$222,78,FALSE)</f>
        <v>0</v>
      </c>
      <c r="CA77" s="3">
        <f>VLOOKUP(A77,'IncomeStatement 15-8-19'!$A$10:$CD$222,79,FALSE)</f>
        <v>0</v>
      </c>
      <c r="CB77" s="3">
        <f>VLOOKUP(A77,'IncomeStatement 15-8-19'!$A$10:$CD$222,80,FALSE)</f>
        <v>0</v>
      </c>
      <c r="CC77" s="3">
        <f>VLOOKUP(A77,'IncomeStatement 15-8-19'!$A$10:$CD$222,81,FALSE)</f>
        <v>0</v>
      </c>
      <c r="CD77" s="3">
        <f t="shared" si="4"/>
        <v>0</v>
      </c>
      <c r="CF77" s="19">
        <f>CD77-('IncomeStatement 15-8-19'!CD77-'IncomeStatement 15-8-19'!CF77-'IncomeStatement 15-8-19'!CG77)</f>
        <v>0</v>
      </c>
      <c r="CH77" s="132">
        <f t="shared" si="5"/>
        <v>0</v>
      </c>
      <c r="CJ77" s="148">
        <f>HLOOKUP(A77,CJE!$I$5:$TV$2054,2050, FALSE)</f>
        <v>0</v>
      </c>
      <c r="CL77" s="148">
        <f t="shared" si="3"/>
        <v>0</v>
      </c>
    </row>
    <row r="78" spans="1:93" x14ac:dyDescent="0.2">
      <c r="A78" s="13" t="str">
        <f>'IncomeStatement 15-8-19'!A78</f>
        <v>940-406-00 - SSS PREMIUMS</v>
      </c>
      <c r="B78" s="31">
        <f>VLOOKUP(A78,'IncomeStatement 15-8-19'!$A$10:$CD$222,2,FALSE)</f>
        <v>0</v>
      </c>
      <c r="C78" s="31">
        <f>VLOOKUP(A78,'IncomeStatement 15-8-19'!$A$10:$CD$222,3,FALSE)</f>
        <v>0</v>
      </c>
      <c r="D78" s="31">
        <f>VLOOKUP(A78,'IncomeStatement 15-8-19'!$A$10:$CD$222,4,FALSE)</f>
        <v>0</v>
      </c>
      <c r="E78" s="31">
        <f>VLOOKUP(A78,'IncomeStatement 15-8-19'!$A$10:$CD$222,5,FALSE)</f>
        <v>0</v>
      </c>
      <c r="F78" s="31">
        <f>VLOOKUP(A78,'IncomeStatement 15-8-19'!$A$10:$CD$222,6,FALSE)</f>
        <v>0</v>
      </c>
      <c r="G78" s="31">
        <f>VLOOKUP(A78,'IncomeStatement 15-8-19'!$A$10:$CD$222,7,FALSE)</f>
        <v>0</v>
      </c>
      <c r="H78" s="31">
        <f>VLOOKUP(A78,'IncomeStatement 15-8-19'!$A$10:$CD$222,8,FALSE)</f>
        <v>0</v>
      </c>
      <c r="I78" s="31"/>
      <c r="J78" s="31">
        <f>VLOOKUP(A78,'IncomeStatement 15-8-19'!$A$10:$CD$222,10,FALSE)</f>
        <v>0</v>
      </c>
      <c r="K78" s="31">
        <f>VLOOKUP(A78,'IncomeStatement 15-8-19'!$A$10:$CD$222,11,FALSE)</f>
        <v>0</v>
      </c>
      <c r="L78" s="31">
        <f>VLOOKUP(A78,'IncomeStatement 15-8-19'!$A$10:$CD$222,12,FALSE)</f>
        <v>0</v>
      </c>
      <c r="M78" s="31">
        <f>VLOOKUP(A78,'IncomeStatement 15-8-19'!$A$10:$CD$222,13,FALSE)</f>
        <v>0</v>
      </c>
      <c r="N78" s="31">
        <f>VLOOKUP(A78,'IncomeStatement 15-8-19'!$A$10:$CD$222,14,FALSE)</f>
        <v>0</v>
      </c>
      <c r="O78" s="31">
        <f>VLOOKUP(A78,'IncomeStatement 15-8-19'!$A$10:$CD$222,15,FALSE)</f>
        <v>0</v>
      </c>
      <c r="P78" s="31">
        <f>VLOOKUP(A78,'IncomeStatement 15-8-19'!$A$10:$CD$222,16,FALSE)</f>
        <v>0</v>
      </c>
      <c r="Q78" s="31">
        <f>VLOOKUP(A78,'IncomeStatement 15-8-19'!$A$10:$CD$222,17,FALSE)</f>
        <v>0</v>
      </c>
      <c r="R78" s="31">
        <f>VLOOKUP(A78,'IncomeStatement 15-8-19'!$A$10:$CD$222,18,FALSE)</f>
        <v>0</v>
      </c>
      <c r="S78" s="31">
        <f>VLOOKUP(A78,'IncomeStatement 15-8-19'!$A$10:$CD$222,19,FALSE)</f>
        <v>0</v>
      </c>
      <c r="T78" s="31">
        <f>VLOOKUP(A78,'IncomeStatement 15-8-19'!$A$10:$CD$222,20,FALSE)</f>
        <v>0</v>
      </c>
      <c r="U78" s="31">
        <f>VLOOKUP(A78,'IncomeStatement 15-8-19'!$A$10:$CD$222,21,FALSE)</f>
        <v>0</v>
      </c>
      <c r="V78" s="31">
        <f>VLOOKUP(A78,'IncomeStatement 15-8-19'!$A$10:$CD$222,22,FALSE)</f>
        <v>0</v>
      </c>
      <c r="W78" s="31">
        <f>VLOOKUP(A78,'IncomeStatement 15-8-19'!$A$10:$CD$222,23,FALSE)</f>
        <v>0</v>
      </c>
      <c r="X78" s="31">
        <f>VLOOKUP(A78,'IncomeStatement 15-8-19'!$A$10:$CD$222,24,FALSE)</f>
        <v>0</v>
      </c>
      <c r="Y78" s="31">
        <f>VLOOKUP(A78,'IncomeStatement 15-8-19'!$A$10:$CD$222,25,FALSE)</f>
        <v>0</v>
      </c>
      <c r="Z78" s="31">
        <f>VLOOKUP(A78,'IncomeStatement 15-8-19'!$A$10:$CD$222,26,FALSE)</f>
        <v>0</v>
      </c>
      <c r="AA78" s="31">
        <f>VLOOKUP(A78,'IncomeStatement 15-8-19'!$A$10:$CD$222,27,FALSE)</f>
        <v>0</v>
      </c>
      <c r="AB78" s="31">
        <f>VLOOKUP(A78,'IncomeStatement 15-8-19'!$A$10:$CD$222,28,FALSE)</f>
        <v>0</v>
      </c>
      <c r="AC78" s="31">
        <f>VLOOKUP(A78,'IncomeStatement 15-8-19'!$A$10:$CD$222,29,FALSE)</f>
        <v>0</v>
      </c>
      <c r="AD78" s="31">
        <f>VLOOKUP(A78,'IncomeStatement 15-8-19'!$A$10:$CD$222,30,FALSE)</f>
        <v>0</v>
      </c>
      <c r="AE78" s="31">
        <f>VLOOKUP(A78,'IncomeStatement 15-8-19'!$A$10:$CD$222,31,FALSE)</f>
        <v>0</v>
      </c>
      <c r="AF78" s="31">
        <f>VLOOKUP(A78,'IncomeStatement 15-8-19'!$A$10:$CD$222,32,FALSE)</f>
        <v>0</v>
      </c>
      <c r="AG78" s="31">
        <f>VLOOKUP(A78,'IncomeStatement 15-8-19'!$A$10:$CD$222,33,FALSE)</f>
        <v>0</v>
      </c>
      <c r="AH78" s="31">
        <f>VLOOKUP(A78,'IncomeStatement 15-8-19'!$A$10:$CD$222,34,FALSE)</f>
        <v>0</v>
      </c>
      <c r="AI78" s="31">
        <f>VLOOKUP(A78,'IncomeStatement 15-8-19'!$A$10:$CD$222,35,FALSE)</f>
        <v>0</v>
      </c>
      <c r="AJ78" s="31">
        <f>VLOOKUP(A78,'IncomeStatement 15-8-19'!$A$10:$CD$222,36,FALSE)</f>
        <v>0</v>
      </c>
      <c r="AK78" s="31">
        <f>VLOOKUP(A78,'IncomeStatement 15-8-19'!$A$10:$CD$222,37,FALSE)</f>
        <v>0</v>
      </c>
      <c r="AL78" s="31">
        <f>VLOOKUP(A78,'IncomeStatement 15-8-19'!$A$10:$CD$222,38,FALSE)</f>
        <v>0</v>
      </c>
      <c r="AM78" s="31">
        <f>VLOOKUP(A78,'IncomeStatement 15-8-19'!$A$10:$CD$222,39,FALSE)</f>
        <v>0</v>
      </c>
      <c r="AN78" s="31">
        <f>VLOOKUP(A78,'IncomeStatement 15-8-19'!$A$10:$CD$222,40,FALSE)</f>
        <v>0</v>
      </c>
      <c r="AO78" s="31">
        <f>VLOOKUP(A78,'IncomeStatement 15-8-19'!$A$10:$CD$222,41,FALSE)</f>
        <v>0</v>
      </c>
      <c r="AP78" s="31">
        <f>VLOOKUP(A78,'IncomeStatement 15-8-19'!$A$10:$CD$222,42,FALSE)</f>
        <v>0</v>
      </c>
      <c r="AQ78" s="31">
        <f>VLOOKUP(A78,'IncomeStatement 15-8-19'!$A$10:$CD$222,43,FALSE)</f>
        <v>0</v>
      </c>
      <c r="AR78" s="31">
        <f>VLOOKUP(A78,'IncomeStatement 15-8-19'!$A$10:$CD$222,44,FALSE)</f>
        <v>0</v>
      </c>
      <c r="AS78" s="31">
        <f>VLOOKUP(A78,'IncomeStatement 15-8-19'!$A$10:$CD$222,45,FALSE)</f>
        <v>0</v>
      </c>
      <c r="AT78" s="31">
        <f>VLOOKUP(A78,'IncomeStatement 15-8-19'!$A$10:$CD$222,46,FALSE)</f>
        <v>0</v>
      </c>
      <c r="AU78" s="31">
        <f>VLOOKUP(A78,'IncomeStatement 15-8-19'!$A$10:$CD$222,47,FALSE)</f>
        <v>0</v>
      </c>
      <c r="AV78" s="31">
        <f>VLOOKUP(A78,'IncomeStatement 15-8-19'!$A$10:$CD$222,48,FALSE)</f>
        <v>0</v>
      </c>
      <c r="AW78" s="31">
        <f>VLOOKUP(A78,'IncomeStatement 15-8-19'!$A$10:$CD$222,49,FALSE)</f>
        <v>0</v>
      </c>
      <c r="AX78" s="31">
        <f>VLOOKUP(A78,'IncomeStatement 15-8-19'!$A$10:$CD$222,50,FALSE)</f>
        <v>0</v>
      </c>
      <c r="AY78" s="31">
        <f>VLOOKUP(A78,'IncomeStatement 15-8-19'!$A$10:$CD$222,51,FALSE)</f>
        <v>0</v>
      </c>
      <c r="AZ78" s="31">
        <f>VLOOKUP(A78,'IncomeStatement 15-8-19'!$A$10:$CD$222,52,FALSE)</f>
        <v>0</v>
      </c>
      <c r="BA78" s="31">
        <f>VLOOKUP(A78,'IncomeStatement 15-8-19'!$A$10:$CD$222,53,FALSE)</f>
        <v>0</v>
      </c>
      <c r="BB78" s="31">
        <f>VLOOKUP(A78,'IncomeStatement 15-8-19'!$A$10:$CD$222,54,FALSE)</f>
        <v>0</v>
      </c>
      <c r="BC78" s="31">
        <f>VLOOKUP(A78,'IncomeStatement 15-8-19'!$A$10:$CD$222,55,FALSE)</f>
        <v>0</v>
      </c>
      <c r="BD78" s="31">
        <f>VLOOKUP(A78,'IncomeStatement 15-8-19'!$A$10:$CD$222,56,FALSE)</f>
        <v>0</v>
      </c>
      <c r="BE78" s="31">
        <f>VLOOKUP(A78,'IncomeStatement 15-8-19'!$A$10:$CD$222,57,FALSE)</f>
        <v>0</v>
      </c>
      <c r="BF78" s="31">
        <f>VLOOKUP(A78,'IncomeStatement 15-8-19'!$A$10:$CD$222,58,FALSE)</f>
        <v>0</v>
      </c>
      <c r="BG78" s="31"/>
      <c r="BH78" s="31">
        <f>VLOOKUP(A78,'IncomeStatement 15-8-19'!$A$10:$CD$222,60,FALSE)</f>
        <v>0</v>
      </c>
      <c r="BI78" s="31">
        <f>VLOOKUP(A78,'IncomeStatement 15-8-19'!$A$10:$CD$222,61,FALSE)</f>
        <v>0</v>
      </c>
      <c r="BJ78" s="31">
        <f>VLOOKUP(A78,'IncomeStatement 15-8-19'!$A$10:$CD$222,62,FALSE)</f>
        <v>0</v>
      </c>
      <c r="BK78" s="31">
        <f>VLOOKUP(A78,'IncomeStatement 15-8-19'!$A$10:$CD$222,63,FALSE)</f>
        <v>0</v>
      </c>
      <c r="BL78" s="31">
        <f>VLOOKUP(A78,'IncomeStatement 15-8-19'!$A$10:$CD$222,64,FALSE)</f>
        <v>0</v>
      </c>
      <c r="BM78" s="31">
        <f>VLOOKUP(A78,'IncomeStatement 15-8-19'!$A$10:$CD$222,65,FALSE)</f>
        <v>0</v>
      </c>
      <c r="BN78" s="31">
        <f>VLOOKUP(A78,'IncomeStatement 15-8-19'!$A$10:$CD$222,66,FALSE)</f>
        <v>0</v>
      </c>
      <c r="BO78" s="31">
        <f>VLOOKUP(A78,'IncomeStatement 15-8-19'!$A$10:$CD$222,67,FALSE)</f>
        <v>0</v>
      </c>
      <c r="BP78" s="31">
        <f>VLOOKUP(A78,'IncomeStatement 15-8-19'!$A$10:$CD$222,68,FALSE)</f>
        <v>0</v>
      </c>
      <c r="BQ78" s="3">
        <f>VLOOKUP(A78,'IncomeStatement 15-8-19'!$A$10:$CD$222,69,FALSE)</f>
        <v>0</v>
      </c>
      <c r="BR78" s="3">
        <f>VLOOKUP(A78,'IncomeStatement 15-8-19'!$A$10:$CD$222,70,FALSE)</f>
        <v>0</v>
      </c>
      <c r="BS78" s="3">
        <f>VLOOKUP(A78,'IncomeStatement 15-8-19'!$A$10:$CD$222,71,FALSE)</f>
        <v>0</v>
      </c>
      <c r="BT78" s="3">
        <f>VLOOKUP(A78,'IncomeStatement 15-8-19'!$A$10:$CD$222,72,FALSE)</f>
        <v>0</v>
      </c>
      <c r="BU78" s="3">
        <f>VLOOKUP(A78,'IncomeStatement 15-8-19'!$A$10:$CD$222,73,FALSE)</f>
        <v>0</v>
      </c>
      <c r="BV78" s="3">
        <f>VLOOKUP(A78,'IncomeStatement 15-8-19'!$A$10:$CD$222,74,FALSE)</f>
        <v>0</v>
      </c>
      <c r="BW78" s="3">
        <f>VLOOKUP(A78,'IncomeStatement 15-8-19'!$A$10:$CD$222,75,FALSE)</f>
        <v>0</v>
      </c>
      <c r="BX78" s="3">
        <f>VLOOKUP(A78,'IncomeStatement 15-8-19'!$A$10:$CD$222,76,FALSE)</f>
        <v>0</v>
      </c>
      <c r="BY78" s="3">
        <f>VLOOKUP(A78,'IncomeStatement 15-8-19'!$A$10:$CD$222,77,FALSE)</f>
        <v>0</v>
      </c>
      <c r="BZ78" s="3">
        <f>VLOOKUP(A78,'IncomeStatement 15-8-19'!$A$10:$CD$222,78,FALSE)</f>
        <v>0</v>
      </c>
      <c r="CA78" s="3">
        <f>VLOOKUP(A78,'IncomeStatement 15-8-19'!$A$10:$CD$222,79,FALSE)</f>
        <v>0</v>
      </c>
      <c r="CB78" s="3">
        <f>VLOOKUP(A78,'IncomeStatement 15-8-19'!$A$10:$CD$222,80,FALSE)</f>
        <v>0</v>
      </c>
      <c r="CC78" s="3">
        <f>VLOOKUP(A78,'IncomeStatement 15-8-19'!$A$10:$CD$222,81,FALSE)</f>
        <v>0</v>
      </c>
      <c r="CD78" s="3">
        <f t="shared" si="4"/>
        <v>0</v>
      </c>
      <c r="CF78" s="19">
        <f>CD78-('IncomeStatement 15-8-19'!CD78-'IncomeStatement 15-8-19'!CF78-'IncomeStatement 15-8-19'!CG78)</f>
        <v>0</v>
      </c>
      <c r="CH78" s="132">
        <f t="shared" si="5"/>
        <v>0</v>
      </c>
      <c r="CJ78" s="148">
        <f>HLOOKUP(A78,CJE!$I$5:$TV$2054,2050, FALSE)</f>
        <v>0</v>
      </c>
      <c r="CL78" s="148">
        <f t="shared" si="3"/>
        <v>0</v>
      </c>
    </row>
    <row r="79" spans="1:93" x14ac:dyDescent="0.2">
      <c r="A79" s="13" t="str">
        <f>'IncomeStatement 15-8-19'!A79</f>
        <v>940-407-00 - PHILHEALTH PREMIUMS</v>
      </c>
      <c r="B79" s="31">
        <f>VLOOKUP(A79,'IncomeStatement 15-8-19'!$A$10:$CD$222,2,FALSE)</f>
        <v>0</v>
      </c>
      <c r="C79" s="31">
        <f>VLOOKUP(A79,'IncomeStatement 15-8-19'!$A$10:$CD$222,3,FALSE)</f>
        <v>0</v>
      </c>
      <c r="D79" s="31">
        <f>VLOOKUP(A79,'IncomeStatement 15-8-19'!$A$10:$CD$222,4,FALSE)</f>
        <v>0</v>
      </c>
      <c r="E79" s="31">
        <f>VLOOKUP(A79,'IncomeStatement 15-8-19'!$A$10:$CD$222,5,FALSE)</f>
        <v>0</v>
      </c>
      <c r="F79" s="31">
        <f>VLOOKUP(A79,'IncomeStatement 15-8-19'!$A$10:$CD$222,6,FALSE)</f>
        <v>0</v>
      </c>
      <c r="G79" s="31">
        <f>VLOOKUP(A79,'IncomeStatement 15-8-19'!$A$10:$CD$222,7,FALSE)</f>
        <v>0</v>
      </c>
      <c r="H79" s="31">
        <f>VLOOKUP(A79,'IncomeStatement 15-8-19'!$A$10:$CD$222,8,FALSE)</f>
        <v>0</v>
      </c>
      <c r="I79" s="31"/>
      <c r="J79" s="31">
        <f>VLOOKUP(A79,'IncomeStatement 15-8-19'!$A$10:$CD$222,10,FALSE)</f>
        <v>0</v>
      </c>
      <c r="K79" s="31">
        <f>VLOOKUP(A79,'IncomeStatement 15-8-19'!$A$10:$CD$222,11,FALSE)</f>
        <v>0</v>
      </c>
      <c r="L79" s="31">
        <f>VLOOKUP(A79,'IncomeStatement 15-8-19'!$A$10:$CD$222,12,FALSE)</f>
        <v>0</v>
      </c>
      <c r="M79" s="31">
        <f>VLOOKUP(A79,'IncomeStatement 15-8-19'!$A$10:$CD$222,13,FALSE)</f>
        <v>0</v>
      </c>
      <c r="N79" s="31">
        <f>VLOOKUP(A79,'IncomeStatement 15-8-19'!$A$10:$CD$222,14,FALSE)</f>
        <v>0</v>
      </c>
      <c r="O79" s="31">
        <f>VLOOKUP(A79,'IncomeStatement 15-8-19'!$A$10:$CD$222,15,FALSE)</f>
        <v>0</v>
      </c>
      <c r="P79" s="31">
        <f>VLOOKUP(A79,'IncomeStatement 15-8-19'!$A$10:$CD$222,16,FALSE)</f>
        <v>0</v>
      </c>
      <c r="Q79" s="31">
        <f>VLOOKUP(A79,'IncomeStatement 15-8-19'!$A$10:$CD$222,17,FALSE)</f>
        <v>0</v>
      </c>
      <c r="R79" s="31">
        <f>VLOOKUP(A79,'IncomeStatement 15-8-19'!$A$10:$CD$222,18,FALSE)</f>
        <v>0</v>
      </c>
      <c r="S79" s="31">
        <f>VLOOKUP(A79,'IncomeStatement 15-8-19'!$A$10:$CD$222,19,FALSE)</f>
        <v>0</v>
      </c>
      <c r="T79" s="31">
        <f>VLOOKUP(A79,'IncomeStatement 15-8-19'!$A$10:$CD$222,20,FALSE)</f>
        <v>0</v>
      </c>
      <c r="U79" s="31">
        <f>VLOOKUP(A79,'IncomeStatement 15-8-19'!$A$10:$CD$222,21,FALSE)</f>
        <v>0</v>
      </c>
      <c r="V79" s="31">
        <f>VLOOKUP(A79,'IncomeStatement 15-8-19'!$A$10:$CD$222,22,FALSE)</f>
        <v>0</v>
      </c>
      <c r="W79" s="31">
        <f>VLOOKUP(A79,'IncomeStatement 15-8-19'!$A$10:$CD$222,23,FALSE)</f>
        <v>0</v>
      </c>
      <c r="X79" s="31">
        <f>VLOOKUP(A79,'IncomeStatement 15-8-19'!$A$10:$CD$222,24,FALSE)</f>
        <v>0</v>
      </c>
      <c r="Y79" s="31">
        <f>VLOOKUP(A79,'IncomeStatement 15-8-19'!$A$10:$CD$222,25,FALSE)</f>
        <v>0</v>
      </c>
      <c r="Z79" s="31">
        <f>VLOOKUP(A79,'IncomeStatement 15-8-19'!$A$10:$CD$222,26,FALSE)</f>
        <v>0</v>
      </c>
      <c r="AA79" s="31">
        <f>VLOOKUP(A79,'IncomeStatement 15-8-19'!$A$10:$CD$222,27,FALSE)</f>
        <v>0</v>
      </c>
      <c r="AB79" s="31">
        <f>VLOOKUP(A79,'IncomeStatement 15-8-19'!$A$10:$CD$222,28,FALSE)</f>
        <v>0</v>
      </c>
      <c r="AC79" s="31">
        <f>VLOOKUP(A79,'IncomeStatement 15-8-19'!$A$10:$CD$222,29,FALSE)</f>
        <v>0</v>
      </c>
      <c r="AD79" s="31">
        <f>VLOOKUP(A79,'IncomeStatement 15-8-19'!$A$10:$CD$222,30,FALSE)</f>
        <v>0</v>
      </c>
      <c r="AE79" s="31">
        <f>VLOOKUP(A79,'IncomeStatement 15-8-19'!$A$10:$CD$222,31,FALSE)</f>
        <v>0</v>
      </c>
      <c r="AF79" s="31">
        <f>VLOOKUP(A79,'IncomeStatement 15-8-19'!$A$10:$CD$222,32,FALSE)</f>
        <v>0</v>
      </c>
      <c r="AG79" s="31">
        <f>VLOOKUP(A79,'IncomeStatement 15-8-19'!$A$10:$CD$222,33,FALSE)</f>
        <v>0</v>
      </c>
      <c r="AH79" s="31">
        <f>VLOOKUP(A79,'IncomeStatement 15-8-19'!$A$10:$CD$222,34,FALSE)</f>
        <v>0</v>
      </c>
      <c r="AI79" s="31">
        <f>VLOOKUP(A79,'IncomeStatement 15-8-19'!$A$10:$CD$222,35,FALSE)</f>
        <v>0</v>
      </c>
      <c r="AJ79" s="31">
        <f>VLOOKUP(A79,'IncomeStatement 15-8-19'!$A$10:$CD$222,36,FALSE)</f>
        <v>0</v>
      </c>
      <c r="AK79" s="31">
        <f>VLOOKUP(A79,'IncomeStatement 15-8-19'!$A$10:$CD$222,37,FALSE)</f>
        <v>0</v>
      </c>
      <c r="AL79" s="31">
        <f>VLOOKUP(A79,'IncomeStatement 15-8-19'!$A$10:$CD$222,38,FALSE)</f>
        <v>0</v>
      </c>
      <c r="AM79" s="31">
        <f>VLOOKUP(A79,'IncomeStatement 15-8-19'!$A$10:$CD$222,39,FALSE)</f>
        <v>0</v>
      </c>
      <c r="AN79" s="31">
        <f>VLOOKUP(A79,'IncomeStatement 15-8-19'!$A$10:$CD$222,40,FALSE)</f>
        <v>0</v>
      </c>
      <c r="AO79" s="31">
        <f>VLOOKUP(A79,'IncomeStatement 15-8-19'!$A$10:$CD$222,41,FALSE)</f>
        <v>0</v>
      </c>
      <c r="AP79" s="31">
        <f>VLOOKUP(A79,'IncomeStatement 15-8-19'!$A$10:$CD$222,42,FALSE)</f>
        <v>0</v>
      </c>
      <c r="AQ79" s="31">
        <f>VLOOKUP(A79,'IncomeStatement 15-8-19'!$A$10:$CD$222,43,FALSE)</f>
        <v>0</v>
      </c>
      <c r="AR79" s="31">
        <f>VLOOKUP(A79,'IncomeStatement 15-8-19'!$A$10:$CD$222,44,FALSE)</f>
        <v>0</v>
      </c>
      <c r="AS79" s="31">
        <f>VLOOKUP(A79,'IncomeStatement 15-8-19'!$A$10:$CD$222,45,FALSE)</f>
        <v>0</v>
      </c>
      <c r="AT79" s="31">
        <f>VLOOKUP(A79,'IncomeStatement 15-8-19'!$A$10:$CD$222,46,FALSE)</f>
        <v>0</v>
      </c>
      <c r="AU79" s="31">
        <f>VLOOKUP(A79,'IncomeStatement 15-8-19'!$A$10:$CD$222,47,FALSE)</f>
        <v>0</v>
      </c>
      <c r="AV79" s="31">
        <f>VLOOKUP(A79,'IncomeStatement 15-8-19'!$A$10:$CD$222,48,FALSE)</f>
        <v>0</v>
      </c>
      <c r="AW79" s="31">
        <f>VLOOKUP(A79,'IncomeStatement 15-8-19'!$A$10:$CD$222,49,FALSE)</f>
        <v>0</v>
      </c>
      <c r="AX79" s="31">
        <f>VLOOKUP(A79,'IncomeStatement 15-8-19'!$A$10:$CD$222,50,FALSE)</f>
        <v>0</v>
      </c>
      <c r="AY79" s="31">
        <f>VLOOKUP(A79,'IncomeStatement 15-8-19'!$A$10:$CD$222,51,FALSE)</f>
        <v>0</v>
      </c>
      <c r="AZ79" s="31">
        <f>VLOOKUP(A79,'IncomeStatement 15-8-19'!$A$10:$CD$222,52,FALSE)</f>
        <v>0</v>
      </c>
      <c r="BA79" s="31">
        <f>VLOOKUP(A79,'IncomeStatement 15-8-19'!$A$10:$CD$222,53,FALSE)</f>
        <v>0</v>
      </c>
      <c r="BB79" s="31">
        <f>VLOOKUP(A79,'IncomeStatement 15-8-19'!$A$10:$CD$222,54,FALSE)</f>
        <v>0</v>
      </c>
      <c r="BC79" s="31">
        <f>VLOOKUP(A79,'IncomeStatement 15-8-19'!$A$10:$CD$222,55,FALSE)</f>
        <v>0</v>
      </c>
      <c r="BD79" s="31">
        <f>VLOOKUP(A79,'IncomeStatement 15-8-19'!$A$10:$CD$222,56,FALSE)</f>
        <v>0</v>
      </c>
      <c r="BE79" s="31">
        <f>VLOOKUP(A79,'IncomeStatement 15-8-19'!$A$10:$CD$222,57,FALSE)</f>
        <v>0</v>
      </c>
      <c r="BF79" s="31">
        <f>VLOOKUP(A79,'IncomeStatement 15-8-19'!$A$10:$CD$222,58,FALSE)</f>
        <v>0</v>
      </c>
      <c r="BG79" s="31"/>
      <c r="BH79" s="31">
        <f>VLOOKUP(A79,'IncomeStatement 15-8-19'!$A$10:$CD$222,60,FALSE)</f>
        <v>0</v>
      </c>
      <c r="BI79" s="31">
        <f>VLOOKUP(A79,'IncomeStatement 15-8-19'!$A$10:$CD$222,61,FALSE)</f>
        <v>0</v>
      </c>
      <c r="BJ79" s="31">
        <f>VLOOKUP(A79,'IncomeStatement 15-8-19'!$A$10:$CD$222,62,FALSE)</f>
        <v>0</v>
      </c>
      <c r="BK79" s="31">
        <f>VLOOKUP(A79,'IncomeStatement 15-8-19'!$A$10:$CD$222,63,FALSE)</f>
        <v>0</v>
      </c>
      <c r="BL79" s="31">
        <f>VLOOKUP(A79,'IncomeStatement 15-8-19'!$A$10:$CD$222,64,FALSE)</f>
        <v>0</v>
      </c>
      <c r="BM79" s="31">
        <f>VLOOKUP(A79,'IncomeStatement 15-8-19'!$A$10:$CD$222,65,FALSE)</f>
        <v>0</v>
      </c>
      <c r="BN79" s="31">
        <f>VLOOKUP(A79,'IncomeStatement 15-8-19'!$A$10:$CD$222,66,FALSE)</f>
        <v>0</v>
      </c>
      <c r="BO79" s="31">
        <f>VLOOKUP(A79,'IncomeStatement 15-8-19'!$A$10:$CD$222,67,FALSE)</f>
        <v>0</v>
      </c>
      <c r="BP79" s="31">
        <f>VLOOKUP(A79,'IncomeStatement 15-8-19'!$A$10:$CD$222,68,FALSE)</f>
        <v>0</v>
      </c>
      <c r="BQ79" s="3">
        <f>VLOOKUP(A79,'IncomeStatement 15-8-19'!$A$10:$CD$222,69,FALSE)</f>
        <v>0</v>
      </c>
      <c r="BR79" s="3">
        <f>VLOOKUP(A79,'IncomeStatement 15-8-19'!$A$10:$CD$222,70,FALSE)</f>
        <v>0</v>
      </c>
      <c r="BS79" s="3">
        <f>VLOOKUP(A79,'IncomeStatement 15-8-19'!$A$10:$CD$222,71,FALSE)</f>
        <v>0</v>
      </c>
      <c r="BT79" s="3">
        <f>VLOOKUP(A79,'IncomeStatement 15-8-19'!$A$10:$CD$222,72,FALSE)</f>
        <v>0</v>
      </c>
      <c r="BU79" s="3">
        <f>VLOOKUP(A79,'IncomeStatement 15-8-19'!$A$10:$CD$222,73,FALSE)</f>
        <v>0</v>
      </c>
      <c r="BV79" s="3">
        <f>VLOOKUP(A79,'IncomeStatement 15-8-19'!$A$10:$CD$222,74,FALSE)</f>
        <v>0</v>
      </c>
      <c r="BW79" s="3">
        <f>VLOOKUP(A79,'IncomeStatement 15-8-19'!$A$10:$CD$222,75,FALSE)</f>
        <v>0</v>
      </c>
      <c r="BX79" s="3">
        <f>VLOOKUP(A79,'IncomeStatement 15-8-19'!$A$10:$CD$222,76,FALSE)</f>
        <v>0</v>
      </c>
      <c r="BY79" s="3">
        <f>VLOOKUP(A79,'IncomeStatement 15-8-19'!$A$10:$CD$222,77,FALSE)</f>
        <v>0</v>
      </c>
      <c r="BZ79" s="3">
        <f>VLOOKUP(A79,'IncomeStatement 15-8-19'!$A$10:$CD$222,78,FALSE)</f>
        <v>0</v>
      </c>
      <c r="CA79" s="3">
        <f>VLOOKUP(A79,'IncomeStatement 15-8-19'!$A$10:$CD$222,79,FALSE)</f>
        <v>0</v>
      </c>
      <c r="CB79" s="3">
        <f>VLOOKUP(A79,'IncomeStatement 15-8-19'!$A$10:$CD$222,80,FALSE)</f>
        <v>0</v>
      </c>
      <c r="CC79" s="3">
        <f>VLOOKUP(A79,'IncomeStatement 15-8-19'!$A$10:$CD$222,81,FALSE)</f>
        <v>0</v>
      </c>
      <c r="CD79" s="3">
        <f t="shared" si="4"/>
        <v>0</v>
      </c>
      <c r="CF79" s="19">
        <f>CD79-('IncomeStatement 15-8-19'!CD79-'IncomeStatement 15-8-19'!CF79-'IncomeStatement 15-8-19'!CG79)</f>
        <v>0</v>
      </c>
      <c r="CH79" s="132">
        <f t="shared" si="5"/>
        <v>0</v>
      </c>
      <c r="CJ79" s="148">
        <f>HLOOKUP(A79,CJE!$I$5:$TV$2054,2050, FALSE)</f>
        <v>0</v>
      </c>
      <c r="CL79" s="148">
        <f t="shared" si="3"/>
        <v>0</v>
      </c>
    </row>
    <row r="80" spans="1:93" x14ac:dyDescent="0.2">
      <c r="A80" s="13" t="str">
        <f>'IncomeStatement 15-8-19'!A80</f>
        <v>940-408-00 - PAG-IBIG PREMIUMS</v>
      </c>
      <c r="B80" s="31">
        <f>VLOOKUP(A80,'IncomeStatement 15-8-19'!$A$10:$CD$222,2,FALSE)</f>
        <v>0</v>
      </c>
      <c r="C80" s="31">
        <f>VLOOKUP(A80,'IncomeStatement 15-8-19'!$A$10:$CD$222,3,FALSE)</f>
        <v>0</v>
      </c>
      <c r="D80" s="31">
        <f>VLOOKUP(A80,'IncomeStatement 15-8-19'!$A$10:$CD$222,4,FALSE)</f>
        <v>0</v>
      </c>
      <c r="E80" s="31">
        <f>VLOOKUP(A80,'IncomeStatement 15-8-19'!$A$10:$CD$222,5,FALSE)</f>
        <v>0</v>
      </c>
      <c r="F80" s="31">
        <f>VLOOKUP(A80,'IncomeStatement 15-8-19'!$A$10:$CD$222,6,FALSE)</f>
        <v>0</v>
      </c>
      <c r="G80" s="31">
        <f>VLOOKUP(A80,'IncomeStatement 15-8-19'!$A$10:$CD$222,7,FALSE)</f>
        <v>0</v>
      </c>
      <c r="H80" s="31">
        <f>VLOOKUP(A80,'IncomeStatement 15-8-19'!$A$10:$CD$222,8,FALSE)</f>
        <v>0</v>
      </c>
      <c r="I80" s="31"/>
      <c r="J80" s="31">
        <f>VLOOKUP(A80,'IncomeStatement 15-8-19'!$A$10:$CD$222,10,FALSE)</f>
        <v>0</v>
      </c>
      <c r="K80" s="31">
        <f>VLOOKUP(A80,'IncomeStatement 15-8-19'!$A$10:$CD$222,11,FALSE)</f>
        <v>0</v>
      </c>
      <c r="L80" s="31">
        <f>VLOOKUP(A80,'IncomeStatement 15-8-19'!$A$10:$CD$222,12,FALSE)</f>
        <v>0</v>
      </c>
      <c r="M80" s="31">
        <f>VLOOKUP(A80,'IncomeStatement 15-8-19'!$A$10:$CD$222,13,FALSE)</f>
        <v>0</v>
      </c>
      <c r="N80" s="31">
        <f>VLOOKUP(A80,'IncomeStatement 15-8-19'!$A$10:$CD$222,14,FALSE)</f>
        <v>0</v>
      </c>
      <c r="O80" s="31">
        <f>VLOOKUP(A80,'IncomeStatement 15-8-19'!$A$10:$CD$222,15,FALSE)</f>
        <v>0</v>
      </c>
      <c r="P80" s="31">
        <f>VLOOKUP(A80,'IncomeStatement 15-8-19'!$A$10:$CD$222,16,FALSE)</f>
        <v>0</v>
      </c>
      <c r="Q80" s="31">
        <f>VLOOKUP(A80,'IncomeStatement 15-8-19'!$A$10:$CD$222,17,FALSE)</f>
        <v>0</v>
      </c>
      <c r="R80" s="31">
        <f>VLOOKUP(A80,'IncomeStatement 15-8-19'!$A$10:$CD$222,18,FALSE)</f>
        <v>0</v>
      </c>
      <c r="S80" s="31">
        <f>VLOOKUP(A80,'IncomeStatement 15-8-19'!$A$10:$CD$222,19,FALSE)</f>
        <v>0</v>
      </c>
      <c r="T80" s="31">
        <f>VLOOKUP(A80,'IncomeStatement 15-8-19'!$A$10:$CD$222,20,FALSE)</f>
        <v>0</v>
      </c>
      <c r="U80" s="31">
        <f>VLOOKUP(A80,'IncomeStatement 15-8-19'!$A$10:$CD$222,21,FALSE)</f>
        <v>0</v>
      </c>
      <c r="V80" s="31">
        <f>VLOOKUP(A80,'IncomeStatement 15-8-19'!$A$10:$CD$222,22,FALSE)</f>
        <v>0</v>
      </c>
      <c r="W80" s="31">
        <f>VLOOKUP(A80,'IncomeStatement 15-8-19'!$A$10:$CD$222,23,FALSE)</f>
        <v>0</v>
      </c>
      <c r="X80" s="31">
        <f>VLOOKUP(A80,'IncomeStatement 15-8-19'!$A$10:$CD$222,24,FALSE)</f>
        <v>0</v>
      </c>
      <c r="Y80" s="31">
        <f>VLOOKUP(A80,'IncomeStatement 15-8-19'!$A$10:$CD$222,25,FALSE)</f>
        <v>0</v>
      </c>
      <c r="Z80" s="31">
        <f>VLOOKUP(A80,'IncomeStatement 15-8-19'!$A$10:$CD$222,26,FALSE)</f>
        <v>0</v>
      </c>
      <c r="AA80" s="31">
        <f>VLOOKUP(A80,'IncomeStatement 15-8-19'!$A$10:$CD$222,27,FALSE)</f>
        <v>0</v>
      </c>
      <c r="AB80" s="31">
        <f>VLOOKUP(A80,'IncomeStatement 15-8-19'!$A$10:$CD$222,28,FALSE)</f>
        <v>0</v>
      </c>
      <c r="AC80" s="31">
        <f>VLOOKUP(A80,'IncomeStatement 15-8-19'!$A$10:$CD$222,29,FALSE)</f>
        <v>0</v>
      </c>
      <c r="AD80" s="31">
        <f>VLOOKUP(A80,'IncomeStatement 15-8-19'!$A$10:$CD$222,30,FALSE)</f>
        <v>0</v>
      </c>
      <c r="AE80" s="31">
        <f>VLOOKUP(A80,'IncomeStatement 15-8-19'!$A$10:$CD$222,31,FALSE)</f>
        <v>0</v>
      </c>
      <c r="AF80" s="31">
        <f>VLOOKUP(A80,'IncomeStatement 15-8-19'!$A$10:$CD$222,32,FALSE)</f>
        <v>0</v>
      </c>
      <c r="AG80" s="31">
        <f>VLOOKUP(A80,'IncomeStatement 15-8-19'!$A$10:$CD$222,33,FALSE)</f>
        <v>0</v>
      </c>
      <c r="AH80" s="31">
        <f>VLOOKUP(A80,'IncomeStatement 15-8-19'!$A$10:$CD$222,34,FALSE)</f>
        <v>0</v>
      </c>
      <c r="AI80" s="31">
        <f>VLOOKUP(A80,'IncomeStatement 15-8-19'!$A$10:$CD$222,35,FALSE)</f>
        <v>0</v>
      </c>
      <c r="AJ80" s="31">
        <f>VLOOKUP(A80,'IncomeStatement 15-8-19'!$A$10:$CD$222,36,FALSE)</f>
        <v>0</v>
      </c>
      <c r="AK80" s="31">
        <f>VLOOKUP(A80,'IncomeStatement 15-8-19'!$A$10:$CD$222,37,FALSE)</f>
        <v>0</v>
      </c>
      <c r="AL80" s="31">
        <f>VLOOKUP(A80,'IncomeStatement 15-8-19'!$A$10:$CD$222,38,FALSE)</f>
        <v>0</v>
      </c>
      <c r="AM80" s="31">
        <f>VLOOKUP(A80,'IncomeStatement 15-8-19'!$A$10:$CD$222,39,FALSE)</f>
        <v>0</v>
      </c>
      <c r="AN80" s="31">
        <f>VLOOKUP(A80,'IncomeStatement 15-8-19'!$A$10:$CD$222,40,FALSE)</f>
        <v>0</v>
      </c>
      <c r="AO80" s="31">
        <f>VLOOKUP(A80,'IncomeStatement 15-8-19'!$A$10:$CD$222,41,FALSE)</f>
        <v>0</v>
      </c>
      <c r="AP80" s="31">
        <f>VLOOKUP(A80,'IncomeStatement 15-8-19'!$A$10:$CD$222,42,FALSE)</f>
        <v>0</v>
      </c>
      <c r="AQ80" s="31">
        <f>VLOOKUP(A80,'IncomeStatement 15-8-19'!$A$10:$CD$222,43,FALSE)</f>
        <v>0</v>
      </c>
      <c r="AR80" s="31">
        <f>VLOOKUP(A80,'IncomeStatement 15-8-19'!$A$10:$CD$222,44,FALSE)</f>
        <v>0</v>
      </c>
      <c r="AS80" s="31">
        <f>VLOOKUP(A80,'IncomeStatement 15-8-19'!$A$10:$CD$222,45,FALSE)</f>
        <v>0</v>
      </c>
      <c r="AT80" s="31">
        <f>VLOOKUP(A80,'IncomeStatement 15-8-19'!$A$10:$CD$222,46,FALSE)</f>
        <v>0</v>
      </c>
      <c r="AU80" s="31">
        <f>VLOOKUP(A80,'IncomeStatement 15-8-19'!$A$10:$CD$222,47,FALSE)</f>
        <v>0</v>
      </c>
      <c r="AV80" s="31">
        <f>VLOOKUP(A80,'IncomeStatement 15-8-19'!$A$10:$CD$222,48,FALSE)</f>
        <v>0</v>
      </c>
      <c r="AW80" s="31">
        <f>VLOOKUP(A80,'IncomeStatement 15-8-19'!$A$10:$CD$222,49,FALSE)</f>
        <v>0</v>
      </c>
      <c r="AX80" s="31">
        <f>VLOOKUP(A80,'IncomeStatement 15-8-19'!$A$10:$CD$222,50,FALSE)</f>
        <v>0</v>
      </c>
      <c r="AY80" s="31">
        <f>VLOOKUP(A80,'IncomeStatement 15-8-19'!$A$10:$CD$222,51,FALSE)</f>
        <v>0</v>
      </c>
      <c r="AZ80" s="31">
        <f>VLOOKUP(A80,'IncomeStatement 15-8-19'!$A$10:$CD$222,52,FALSE)</f>
        <v>0</v>
      </c>
      <c r="BA80" s="31">
        <f>VLOOKUP(A80,'IncomeStatement 15-8-19'!$A$10:$CD$222,53,FALSE)</f>
        <v>0</v>
      </c>
      <c r="BB80" s="31">
        <f>VLOOKUP(A80,'IncomeStatement 15-8-19'!$A$10:$CD$222,54,FALSE)</f>
        <v>0</v>
      </c>
      <c r="BC80" s="31">
        <f>VLOOKUP(A80,'IncomeStatement 15-8-19'!$A$10:$CD$222,55,FALSE)</f>
        <v>0</v>
      </c>
      <c r="BD80" s="31">
        <f>VLOOKUP(A80,'IncomeStatement 15-8-19'!$A$10:$CD$222,56,FALSE)</f>
        <v>0</v>
      </c>
      <c r="BE80" s="31">
        <f>VLOOKUP(A80,'IncomeStatement 15-8-19'!$A$10:$CD$222,57,FALSE)</f>
        <v>0</v>
      </c>
      <c r="BF80" s="31">
        <f>VLOOKUP(A80,'IncomeStatement 15-8-19'!$A$10:$CD$222,58,FALSE)</f>
        <v>0</v>
      </c>
      <c r="BG80" s="31"/>
      <c r="BH80" s="31">
        <f>VLOOKUP(A80,'IncomeStatement 15-8-19'!$A$10:$CD$222,60,FALSE)</f>
        <v>0</v>
      </c>
      <c r="BI80" s="31">
        <f>VLOOKUP(A80,'IncomeStatement 15-8-19'!$A$10:$CD$222,61,FALSE)</f>
        <v>0</v>
      </c>
      <c r="BJ80" s="31">
        <f>VLOOKUP(A80,'IncomeStatement 15-8-19'!$A$10:$CD$222,62,FALSE)</f>
        <v>0</v>
      </c>
      <c r="BK80" s="31">
        <f>VLOOKUP(A80,'IncomeStatement 15-8-19'!$A$10:$CD$222,63,FALSE)</f>
        <v>0</v>
      </c>
      <c r="BL80" s="31">
        <f>VLOOKUP(A80,'IncomeStatement 15-8-19'!$A$10:$CD$222,64,FALSE)</f>
        <v>0</v>
      </c>
      <c r="BM80" s="31">
        <f>VLOOKUP(A80,'IncomeStatement 15-8-19'!$A$10:$CD$222,65,FALSE)</f>
        <v>0</v>
      </c>
      <c r="BN80" s="31">
        <f>VLOOKUP(A80,'IncomeStatement 15-8-19'!$A$10:$CD$222,66,FALSE)</f>
        <v>0</v>
      </c>
      <c r="BO80" s="31">
        <f>VLOOKUP(A80,'IncomeStatement 15-8-19'!$A$10:$CD$222,67,FALSE)</f>
        <v>0</v>
      </c>
      <c r="BP80" s="31">
        <f>VLOOKUP(A80,'IncomeStatement 15-8-19'!$A$10:$CD$222,68,FALSE)</f>
        <v>0</v>
      </c>
      <c r="BQ80" s="3">
        <f>VLOOKUP(A80,'IncomeStatement 15-8-19'!$A$10:$CD$222,69,FALSE)</f>
        <v>0</v>
      </c>
      <c r="BR80" s="3">
        <f>VLOOKUP(A80,'IncomeStatement 15-8-19'!$A$10:$CD$222,70,FALSE)</f>
        <v>0</v>
      </c>
      <c r="BS80" s="3">
        <f>VLOOKUP(A80,'IncomeStatement 15-8-19'!$A$10:$CD$222,71,FALSE)</f>
        <v>0</v>
      </c>
      <c r="BT80" s="3">
        <f>VLOOKUP(A80,'IncomeStatement 15-8-19'!$A$10:$CD$222,72,FALSE)</f>
        <v>0</v>
      </c>
      <c r="BU80" s="3">
        <f>VLOOKUP(A80,'IncomeStatement 15-8-19'!$A$10:$CD$222,73,FALSE)</f>
        <v>0</v>
      </c>
      <c r="BV80" s="3">
        <f>VLOOKUP(A80,'IncomeStatement 15-8-19'!$A$10:$CD$222,74,FALSE)</f>
        <v>0</v>
      </c>
      <c r="BW80" s="3">
        <f>VLOOKUP(A80,'IncomeStatement 15-8-19'!$A$10:$CD$222,75,FALSE)</f>
        <v>0</v>
      </c>
      <c r="BX80" s="3">
        <f>VLOOKUP(A80,'IncomeStatement 15-8-19'!$A$10:$CD$222,76,FALSE)</f>
        <v>0</v>
      </c>
      <c r="BY80" s="3">
        <f>VLOOKUP(A80,'IncomeStatement 15-8-19'!$A$10:$CD$222,77,FALSE)</f>
        <v>0</v>
      </c>
      <c r="BZ80" s="3">
        <f>VLOOKUP(A80,'IncomeStatement 15-8-19'!$A$10:$CD$222,78,FALSE)</f>
        <v>0</v>
      </c>
      <c r="CA80" s="3">
        <f>VLOOKUP(A80,'IncomeStatement 15-8-19'!$A$10:$CD$222,79,FALSE)</f>
        <v>0</v>
      </c>
      <c r="CB80" s="3">
        <f>VLOOKUP(A80,'IncomeStatement 15-8-19'!$A$10:$CD$222,80,FALSE)</f>
        <v>0</v>
      </c>
      <c r="CC80" s="3">
        <f>VLOOKUP(A80,'IncomeStatement 15-8-19'!$A$10:$CD$222,81,FALSE)</f>
        <v>0</v>
      </c>
      <c r="CD80" s="3">
        <f t="shared" si="4"/>
        <v>0</v>
      </c>
      <c r="CF80" s="19">
        <f>CD80-('IncomeStatement 15-8-19'!CD80-'IncomeStatement 15-8-19'!CF80-'IncomeStatement 15-8-19'!CG80)</f>
        <v>0</v>
      </c>
      <c r="CH80" s="132">
        <f t="shared" si="5"/>
        <v>0</v>
      </c>
      <c r="CJ80" s="148">
        <f>HLOOKUP(A80,CJE!$I$5:$TV$2054,2050, FALSE)</f>
        <v>0</v>
      </c>
      <c r="CL80" s="148">
        <f t="shared" si="3"/>
        <v>0</v>
      </c>
    </row>
    <row r="81" spans="1:90" x14ac:dyDescent="0.2">
      <c r="A81" s="13" t="str">
        <f>'IncomeStatement 15-8-19'!A81</f>
        <v>940-410-00 - UNIFORMS</v>
      </c>
      <c r="B81" s="31">
        <f>VLOOKUP(A81,'IncomeStatement 15-8-19'!$A$10:$CD$222,2,FALSE)</f>
        <v>0</v>
      </c>
      <c r="C81" s="31">
        <f>VLOOKUP(A81,'IncomeStatement 15-8-19'!$A$10:$CD$222,3,FALSE)</f>
        <v>0</v>
      </c>
      <c r="D81" s="31">
        <f>VLOOKUP(A81,'IncomeStatement 15-8-19'!$A$10:$CD$222,4,FALSE)</f>
        <v>0</v>
      </c>
      <c r="E81" s="31">
        <f>VLOOKUP(A81,'IncomeStatement 15-8-19'!$A$10:$CD$222,5,FALSE)</f>
        <v>0</v>
      </c>
      <c r="F81" s="31">
        <f>VLOOKUP(A81,'IncomeStatement 15-8-19'!$A$10:$CD$222,6,FALSE)</f>
        <v>0</v>
      </c>
      <c r="G81" s="31">
        <f>VLOOKUP(A81,'IncomeStatement 15-8-19'!$A$10:$CD$222,7,FALSE)</f>
        <v>0</v>
      </c>
      <c r="H81" s="31">
        <f>VLOOKUP(A81,'IncomeStatement 15-8-19'!$A$10:$CD$222,8,FALSE)</f>
        <v>0</v>
      </c>
      <c r="I81" s="31"/>
      <c r="J81" s="31">
        <f>VLOOKUP(A81,'IncomeStatement 15-8-19'!$A$10:$CD$222,10,FALSE)</f>
        <v>0</v>
      </c>
      <c r="K81" s="31">
        <f>VLOOKUP(A81,'IncomeStatement 15-8-19'!$A$10:$CD$222,11,FALSE)</f>
        <v>0</v>
      </c>
      <c r="L81" s="31">
        <f>VLOOKUP(A81,'IncomeStatement 15-8-19'!$A$10:$CD$222,12,FALSE)</f>
        <v>0</v>
      </c>
      <c r="M81" s="31">
        <f>VLOOKUP(A81,'IncomeStatement 15-8-19'!$A$10:$CD$222,13,FALSE)</f>
        <v>0</v>
      </c>
      <c r="N81" s="31">
        <f>VLOOKUP(A81,'IncomeStatement 15-8-19'!$A$10:$CD$222,14,FALSE)</f>
        <v>0</v>
      </c>
      <c r="O81" s="31">
        <f>VLOOKUP(A81,'IncomeStatement 15-8-19'!$A$10:$CD$222,15,FALSE)</f>
        <v>0</v>
      </c>
      <c r="P81" s="31">
        <f>VLOOKUP(A81,'IncomeStatement 15-8-19'!$A$10:$CD$222,16,FALSE)</f>
        <v>0</v>
      </c>
      <c r="Q81" s="31">
        <f>VLOOKUP(A81,'IncomeStatement 15-8-19'!$A$10:$CD$222,17,FALSE)</f>
        <v>0</v>
      </c>
      <c r="R81" s="31">
        <f>VLOOKUP(A81,'IncomeStatement 15-8-19'!$A$10:$CD$222,18,FALSE)</f>
        <v>0</v>
      </c>
      <c r="S81" s="31">
        <f>VLOOKUP(A81,'IncomeStatement 15-8-19'!$A$10:$CD$222,19,FALSE)</f>
        <v>0</v>
      </c>
      <c r="T81" s="31">
        <f>VLOOKUP(A81,'IncomeStatement 15-8-19'!$A$10:$CD$222,20,FALSE)</f>
        <v>0</v>
      </c>
      <c r="U81" s="31">
        <f>VLOOKUP(A81,'IncomeStatement 15-8-19'!$A$10:$CD$222,21,FALSE)</f>
        <v>0</v>
      </c>
      <c r="V81" s="31">
        <f>VLOOKUP(A81,'IncomeStatement 15-8-19'!$A$10:$CD$222,22,FALSE)</f>
        <v>0</v>
      </c>
      <c r="W81" s="31">
        <f>VLOOKUP(A81,'IncomeStatement 15-8-19'!$A$10:$CD$222,23,FALSE)</f>
        <v>0</v>
      </c>
      <c r="X81" s="31">
        <f>VLOOKUP(A81,'IncomeStatement 15-8-19'!$A$10:$CD$222,24,FALSE)</f>
        <v>0</v>
      </c>
      <c r="Y81" s="31">
        <f>VLOOKUP(A81,'IncomeStatement 15-8-19'!$A$10:$CD$222,25,FALSE)</f>
        <v>0</v>
      </c>
      <c r="Z81" s="31">
        <f>VLOOKUP(A81,'IncomeStatement 15-8-19'!$A$10:$CD$222,26,FALSE)</f>
        <v>0</v>
      </c>
      <c r="AA81" s="31">
        <f>VLOOKUP(A81,'IncomeStatement 15-8-19'!$A$10:$CD$222,27,FALSE)</f>
        <v>0</v>
      </c>
      <c r="AB81" s="31">
        <f>VLOOKUP(A81,'IncomeStatement 15-8-19'!$A$10:$CD$222,28,FALSE)</f>
        <v>0</v>
      </c>
      <c r="AC81" s="31">
        <f>VLOOKUP(A81,'IncomeStatement 15-8-19'!$A$10:$CD$222,29,FALSE)</f>
        <v>0</v>
      </c>
      <c r="AD81" s="31">
        <f>VLOOKUP(A81,'IncomeStatement 15-8-19'!$A$10:$CD$222,30,FALSE)</f>
        <v>0</v>
      </c>
      <c r="AE81" s="31">
        <f>VLOOKUP(A81,'IncomeStatement 15-8-19'!$A$10:$CD$222,31,FALSE)</f>
        <v>0</v>
      </c>
      <c r="AF81" s="31">
        <f>VLOOKUP(A81,'IncomeStatement 15-8-19'!$A$10:$CD$222,32,FALSE)</f>
        <v>0</v>
      </c>
      <c r="AG81" s="31">
        <f>VLOOKUP(A81,'IncomeStatement 15-8-19'!$A$10:$CD$222,33,FALSE)</f>
        <v>0</v>
      </c>
      <c r="AH81" s="31">
        <f>VLOOKUP(A81,'IncomeStatement 15-8-19'!$A$10:$CD$222,34,FALSE)</f>
        <v>0</v>
      </c>
      <c r="AI81" s="31">
        <f>VLOOKUP(A81,'IncomeStatement 15-8-19'!$A$10:$CD$222,35,FALSE)</f>
        <v>0</v>
      </c>
      <c r="AJ81" s="31">
        <f>VLOOKUP(A81,'IncomeStatement 15-8-19'!$A$10:$CD$222,36,FALSE)</f>
        <v>0</v>
      </c>
      <c r="AK81" s="31">
        <f>VLOOKUP(A81,'IncomeStatement 15-8-19'!$A$10:$CD$222,37,FALSE)</f>
        <v>0</v>
      </c>
      <c r="AL81" s="31">
        <f>VLOOKUP(A81,'IncomeStatement 15-8-19'!$A$10:$CD$222,38,FALSE)</f>
        <v>0</v>
      </c>
      <c r="AM81" s="31">
        <f>VLOOKUP(A81,'IncomeStatement 15-8-19'!$A$10:$CD$222,39,FALSE)</f>
        <v>0</v>
      </c>
      <c r="AN81" s="31">
        <f>VLOOKUP(A81,'IncomeStatement 15-8-19'!$A$10:$CD$222,40,FALSE)</f>
        <v>0</v>
      </c>
      <c r="AO81" s="31">
        <f>VLOOKUP(A81,'IncomeStatement 15-8-19'!$A$10:$CD$222,41,FALSE)</f>
        <v>0</v>
      </c>
      <c r="AP81" s="31">
        <f>VLOOKUP(A81,'IncomeStatement 15-8-19'!$A$10:$CD$222,42,FALSE)</f>
        <v>0</v>
      </c>
      <c r="AQ81" s="31">
        <f>VLOOKUP(A81,'IncomeStatement 15-8-19'!$A$10:$CD$222,43,FALSE)</f>
        <v>0</v>
      </c>
      <c r="AR81" s="31">
        <f>VLOOKUP(A81,'IncomeStatement 15-8-19'!$A$10:$CD$222,44,FALSE)</f>
        <v>0</v>
      </c>
      <c r="AS81" s="31">
        <f>VLOOKUP(A81,'IncomeStatement 15-8-19'!$A$10:$CD$222,45,FALSE)</f>
        <v>0</v>
      </c>
      <c r="AT81" s="31">
        <f>VLOOKUP(A81,'IncomeStatement 15-8-19'!$A$10:$CD$222,46,FALSE)</f>
        <v>0</v>
      </c>
      <c r="AU81" s="31">
        <f>VLOOKUP(A81,'IncomeStatement 15-8-19'!$A$10:$CD$222,47,FALSE)</f>
        <v>0</v>
      </c>
      <c r="AV81" s="31">
        <f>VLOOKUP(A81,'IncomeStatement 15-8-19'!$A$10:$CD$222,48,FALSE)</f>
        <v>0</v>
      </c>
      <c r="AW81" s="31">
        <f>VLOOKUP(A81,'IncomeStatement 15-8-19'!$A$10:$CD$222,49,FALSE)</f>
        <v>0</v>
      </c>
      <c r="AX81" s="31">
        <f>VLOOKUP(A81,'IncomeStatement 15-8-19'!$A$10:$CD$222,50,FALSE)</f>
        <v>0</v>
      </c>
      <c r="AY81" s="31">
        <f>VLOOKUP(A81,'IncomeStatement 15-8-19'!$A$10:$CD$222,51,FALSE)</f>
        <v>0</v>
      </c>
      <c r="AZ81" s="31">
        <f>VLOOKUP(A81,'IncomeStatement 15-8-19'!$A$10:$CD$222,52,FALSE)</f>
        <v>0</v>
      </c>
      <c r="BA81" s="31">
        <f>VLOOKUP(A81,'IncomeStatement 15-8-19'!$A$10:$CD$222,53,FALSE)</f>
        <v>0</v>
      </c>
      <c r="BB81" s="31">
        <f>VLOOKUP(A81,'IncomeStatement 15-8-19'!$A$10:$CD$222,54,FALSE)</f>
        <v>0</v>
      </c>
      <c r="BC81" s="31">
        <f>VLOOKUP(A81,'IncomeStatement 15-8-19'!$A$10:$CD$222,55,FALSE)</f>
        <v>0</v>
      </c>
      <c r="BD81" s="31">
        <f>VLOOKUP(A81,'IncomeStatement 15-8-19'!$A$10:$CD$222,56,FALSE)</f>
        <v>0</v>
      </c>
      <c r="BE81" s="31">
        <f>VLOOKUP(A81,'IncomeStatement 15-8-19'!$A$10:$CD$222,57,FALSE)</f>
        <v>0</v>
      </c>
      <c r="BF81" s="31">
        <f>VLOOKUP(A81,'IncomeStatement 15-8-19'!$A$10:$CD$222,58,FALSE)</f>
        <v>0</v>
      </c>
      <c r="BG81" s="31"/>
      <c r="BH81" s="31">
        <f>VLOOKUP(A81,'IncomeStatement 15-8-19'!$A$10:$CD$222,60,FALSE)</f>
        <v>0</v>
      </c>
      <c r="BI81" s="31">
        <f>VLOOKUP(A81,'IncomeStatement 15-8-19'!$A$10:$CD$222,61,FALSE)</f>
        <v>0</v>
      </c>
      <c r="BJ81" s="31">
        <f>VLOOKUP(A81,'IncomeStatement 15-8-19'!$A$10:$CD$222,62,FALSE)</f>
        <v>0</v>
      </c>
      <c r="BK81" s="31">
        <f>VLOOKUP(A81,'IncomeStatement 15-8-19'!$A$10:$CD$222,63,FALSE)</f>
        <v>0</v>
      </c>
      <c r="BL81" s="31">
        <f>VLOOKUP(A81,'IncomeStatement 15-8-19'!$A$10:$CD$222,64,FALSE)</f>
        <v>0</v>
      </c>
      <c r="BM81" s="31">
        <f>VLOOKUP(A81,'IncomeStatement 15-8-19'!$A$10:$CD$222,65,FALSE)</f>
        <v>0</v>
      </c>
      <c r="BN81" s="31">
        <f>VLOOKUP(A81,'IncomeStatement 15-8-19'!$A$10:$CD$222,66,FALSE)</f>
        <v>0</v>
      </c>
      <c r="BO81" s="31">
        <f>VLOOKUP(A81,'IncomeStatement 15-8-19'!$A$10:$CD$222,67,FALSE)</f>
        <v>0</v>
      </c>
      <c r="BP81" s="31">
        <f>VLOOKUP(A81,'IncomeStatement 15-8-19'!$A$10:$CD$222,68,FALSE)</f>
        <v>0</v>
      </c>
      <c r="BQ81" s="3">
        <f>VLOOKUP(A81,'IncomeStatement 15-8-19'!$A$10:$CD$222,69,FALSE)</f>
        <v>0</v>
      </c>
      <c r="BR81" s="3">
        <f>VLOOKUP(A81,'IncomeStatement 15-8-19'!$A$10:$CD$222,70,FALSE)</f>
        <v>0</v>
      </c>
      <c r="BS81" s="3">
        <f>VLOOKUP(A81,'IncomeStatement 15-8-19'!$A$10:$CD$222,71,FALSE)</f>
        <v>0</v>
      </c>
      <c r="BT81" s="3">
        <f>VLOOKUP(A81,'IncomeStatement 15-8-19'!$A$10:$CD$222,72,FALSE)</f>
        <v>0</v>
      </c>
      <c r="BU81" s="3">
        <f>VLOOKUP(A81,'IncomeStatement 15-8-19'!$A$10:$CD$222,73,FALSE)</f>
        <v>0</v>
      </c>
      <c r="BV81" s="3">
        <f>VLOOKUP(A81,'IncomeStatement 15-8-19'!$A$10:$CD$222,74,FALSE)</f>
        <v>0</v>
      </c>
      <c r="BW81" s="3">
        <f>VLOOKUP(A81,'IncomeStatement 15-8-19'!$A$10:$CD$222,75,FALSE)</f>
        <v>0</v>
      </c>
      <c r="BX81" s="3">
        <f>VLOOKUP(A81,'IncomeStatement 15-8-19'!$A$10:$CD$222,76,FALSE)</f>
        <v>0</v>
      </c>
      <c r="BY81" s="3">
        <f>VLOOKUP(A81,'IncomeStatement 15-8-19'!$A$10:$CD$222,77,FALSE)</f>
        <v>0</v>
      </c>
      <c r="BZ81" s="3">
        <f>VLOOKUP(A81,'IncomeStatement 15-8-19'!$A$10:$CD$222,78,FALSE)</f>
        <v>0</v>
      </c>
      <c r="CA81" s="3">
        <f>VLOOKUP(A81,'IncomeStatement 15-8-19'!$A$10:$CD$222,79,FALSE)</f>
        <v>0</v>
      </c>
      <c r="CB81" s="3">
        <f>VLOOKUP(A81,'IncomeStatement 15-8-19'!$A$10:$CD$222,80,FALSE)</f>
        <v>0</v>
      </c>
      <c r="CC81" s="3">
        <f>VLOOKUP(A81,'IncomeStatement 15-8-19'!$A$10:$CD$222,81,FALSE)</f>
        <v>0</v>
      </c>
      <c r="CD81" s="3">
        <f t="shared" si="4"/>
        <v>0</v>
      </c>
      <c r="CF81" s="19">
        <f>CD81-('IncomeStatement 15-8-19'!CD81-'IncomeStatement 15-8-19'!CF81-'IncomeStatement 15-8-19'!CG81)</f>
        <v>0</v>
      </c>
      <c r="CH81" s="132">
        <f t="shared" si="5"/>
        <v>0</v>
      </c>
      <c r="CJ81" s="148">
        <f>HLOOKUP(A81,CJE!$I$5:$TV$2054,2050, FALSE)</f>
        <v>0</v>
      </c>
      <c r="CL81" s="148">
        <f t="shared" si="3"/>
        <v>0</v>
      </c>
    </row>
    <row r="82" spans="1:90" x14ac:dyDescent="0.2">
      <c r="A82" s="13" t="str">
        <f>'IncomeStatement 15-8-19'!A82</f>
        <v>940-412-00 - Employees' meals and allowances</v>
      </c>
      <c r="B82" s="31">
        <f>VLOOKUP(A82,'IncomeStatement 15-8-19'!$A$10:$CD$222,2,FALSE)</f>
        <v>0</v>
      </c>
      <c r="C82" s="31">
        <f>VLOOKUP(A82,'IncomeStatement 15-8-19'!$A$10:$CD$222,3,FALSE)</f>
        <v>0</v>
      </c>
      <c r="D82" s="31">
        <f>VLOOKUP(A82,'IncomeStatement 15-8-19'!$A$10:$CD$222,4,FALSE)</f>
        <v>0</v>
      </c>
      <c r="E82" s="31">
        <f>VLOOKUP(A82,'IncomeStatement 15-8-19'!$A$10:$CD$222,5,FALSE)</f>
        <v>0</v>
      </c>
      <c r="F82" s="31">
        <f>VLOOKUP(A82,'IncomeStatement 15-8-19'!$A$10:$CD$222,6,FALSE)</f>
        <v>0</v>
      </c>
      <c r="G82" s="31">
        <f>VLOOKUP(A82,'IncomeStatement 15-8-19'!$A$10:$CD$222,7,FALSE)</f>
        <v>0</v>
      </c>
      <c r="H82" s="31">
        <f>VLOOKUP(A82,'IncomeStatement 15-8-19'!$A$10:$CD$222,8,FALSE)</f>
        <v>0</v>
      </c>
      <c r="I82" s="31"/>
      <c r="J82" s="31">
        <f>VLOOKUP(A82,'IncomeStatement 15-8-19'!$A$10:$CD$222,10,FALSE)</f>
        <v>0</v>
      </c>
      <c r="K82" s="31">
        <f>VLOOKUP(A82,'IncomeStatement 15-8-19'!$A$10:$CD$222,11,FALSE)</f>
        <v>0</v>
      </c>
      <c r="L82" s="31">
        <f>VLOOKUP(A82,'IncomeStatement 15-8-19'!$A$10:$CD$222,12,FALSE)</f>
        <v>0</v>
      </c>
      <c r="M82" s="31">
        <f>VLOOKUP(A82,'IncomeStatement 15-8-19'!$A$10:$CD$222,13,FALSE)</f>
        <v>0</v>
      </c>
      <c r="N82" s="31">
        <f>VLOOKUP(A82,'IncomeStatement 15-8-19'!$A$10:$CD$222,14,FALSE)</f>
        <v>0</v>
      </c>
      <c r="O82" s="31">
        <f>VLOOKUP(A82,'IncomeStatement 15-8-19'!$A$10:$CD$222,15,FALSE)</f>
        <v>0</v>
      </c>
      <c r="P82" s="31">
        <f>VLOOKUP(A82,'IncomeStatement 15-8-19'!$A$10:$CD$222,16,FALSE)</f>
        <v>0</v>
      </c>
      <c r="Q82" s="31">
        <f>VLOOKUP(A82,'IncomeStatement 15-8-19'!$A$10:$CD$222,17,FALSE)</f>
        <v>0</v>
      </c>
      <c r="R82" s="31">
        <f>VLOOKUP(A82,'IncomeStatement 15-8-19'!$A$10:$CD$222,18,FALSE)</f>
        <v>0</v>
      </c>
      <c r="S82" s="31">
        <f>VLOOKUP(A82,'IncomeStatement 15-8-19'!$A$10:$CD$222,19,FALSE)</f>
        <v>0</v>
      </c>
      <c r="T82" s="31">
        <f>VLOOKUP(A82,'IncomeStatement 15-8-19'!$A$10:$CD$222,20,FALSE)</f>
        <v>0</v>
      </c>
      <c r="U82" s="31">
        <f>VLOOKUP(A82,'IncomeStatement 15-8-19'!$A$10:$CD$222,21,FALSE)</f>
        <v>0</v>
      </c>
      <c r="V82" s="31">
        <f>VLOOKUP(A82,'IncomeStatement 15-8-19'!$A$10:$CD$222,22,FALSE)</f>
        <v>0</v>
      </c>
      <c r="W82" s="31">
        <f>VLOOKUP(A82,'IncomeStatement 15-8-19'!$A$10:$CD$222,23,FALSE)</f>
        <v>0</v>
      </c>
      <c r="X82" s="31">
        <f>VLOOKUP(A82,'IncomeStatement 15-8-19'!$A$10:$CD$222,24,FALSE)</f>
        <v>0</v>
      </c>
      <c r="Y82" s="31">
        <f>VLOOKUP(A82,'IncomeStatement 15-8-19'!$A$10:$CD$222,25,FALSE)</f>
        <v>0</v>
      </c>
      <c r="Z82" s="31">
        <f>VLOOKUP(A82,'IncomeStatement 15-8-19'!$A$10:$CD$222,26,FALSE)</f>
        <v>0</v>
      </c>
      <c r="AA82" s="31">
        <f>VLOOKUP(A82,'IncomeStatement 15-8-19'!$A$10:$CD$222,27,FALSE)</f>
        <v>0</v>
      </c>
      <c r="AB82" s="31">
        <f>VLOOKUP(A82,'IncomeStatement 15-8-19'!$A$10:$CD$222,28,FALSE)</f>
        <v>0</v>
      </c>
      <c r="AC82" s="31">
        <f>VLOOKUP(A82,'IncomeStatement 15-8-19'!$A$10:$CD$222,29,FALSE)</f>
        <v>0</v>
      </c>
      <c r="AD82" s="31">
        <f>VLOOKUP(A82,'IncomeStatement 15-8-19'!$A$10:$CD$222,30,FALSE)</f>
        <v>0</v>
      </c>
      <c r="AE82" s="31">
        <f>VLOOKUP(A82,'IncomeStatement 15-8-19'!$A$10:$CD$222,31,FALSE)</f>
        <v>0</v>
      </c>
      <c r="AF82" s="31">
        <f>VLOOKUP(A82,'IncomeStatement 15-8-19'!$A$10:$CD$222,32,FALSE)</f>
        <v>0</v>
      </c>
      <c r="AG82" s="31">
        <f>VLOOKUP(A82,'IncomeStatement 15-8-19'!$A$10:$CD$222,33,FALSE)</f>
        <v>0</v>
      </c>
      <c r="AH82" s="31">
        <f>VLOOKUP(A82,'IncomeStatement 15-8-19'!$A$10:$CD$222,34,FALSE)</f>
        <v>0</v>
      </c>
      <c r="AI82" s="31">
        <f>VLOOKUP(A82,'IncomeStatement 15-8-19'!$A$10:$CD$222,35,FALSE)</f>
        <v>0</v>
      </c>
      <c r="AJ82" s="31">
        <f>VLOOKUP(A82,'IncomeStatement 15-8-19'!$A$10:$CD$222,36,FALSE)</f>
        <v>0</v>
      </c>
      <c r="AK82" s="31">
        <f>VLOOKUP(A82,'IncomeStatement 15-8-19'!$A$10:$CD$222,37,FALSE)</f>
        <v>0</v>
      </c>
      <c r="AL82" s="31">
        <f>VLOOKUP(A82,'IncomeStatement 15-8-19'!$A$10:$CD$222,38,FALSE)</f>
        <v>0</v>
      </c>
      <c r="AM82" s="31">
        <f>VLOOKUP(A82,'IncomeStatement 15-8-19'!$A$10:$CD$222,39,FALSE)</f>
        <v>0</v>
      </c>
      <c r="AN82" s="31">
        <f>VLOOKUP(A82,'IncomeStatement 15-8-19'!$A$10:$CD$222,40,FALSE)</f>
        <v>0</v>
      </c>
      <c r="AO82" s="31">
        <f>VLOOKUP(A82,'IncomeStatement 15-8-19'!$A$10:$CD$222,41,FALSE)</f>
        <v>0</v>
      </c>
      <c r="AP82" s="31">
        <f>VLOOKUP(A82,'IncomeStatement 15-8-19'!$A$10:$CD$222,42,FALSE)</f>
        <v>0</v>
      </c>
      <c r="AQ82" s="31">
        <f>VLOOKUP(A82,'IncomeStatement 15-8-19'!$A$10:$CD$222,43,FALSE)</f>
        <v>0</v>
      </c>
      <c r="AR82" s="31">
        <f>VLOOKUP(A82,'IncomeStatement 15-8-19'!$A$10:$CD$222,44,FALSE)</f>
        <v>0</v>
      </c>
      <c r="AS82" s="31">
        <f>VLOOKUP(A82,'IncomeStatement 15-8-19'!$A$10:$CD$222,45,FALSE)</f>
        <v>0</v>
      </c>
      <c r="AT82" s="31">
        <f>VLOOKUP(A82,'IncomeStatement 15-8-19'!$A$10:$CD$222,46,FALSE)</f>
        <v>0</v>
      </c>
      <c r="AU82" s="31">
        <f>VLOOKUP(A82,'IncomeStatement 15-8-19'!$A$10:$CD$222,47,FALSE)</f>
        <v>0</v>
      </c>
      <c r="AV82" s="31">
        <f>VLOOKUP(A82,'IncomeStatement 15-8-19'!$A$10:$CD$222,48,FALSE)</f>
        <v>0</v>
      </c>
      <c r="AW82" s="31">
        <f>VLOOKUP(A82,'IncomeStatement 15-8-19'!$A$10:$CD$222,49,FALSE)</f>
        <v>0</v>
      </c>
      <c r="AX82" s="31">
        <f>VLOOKUP(A82,'IncomeStatement 15-8-19'!$A$10:$CD$222,50,FALSE)</f>
        <v>0</v>
      </c>
      <c r="AY82" s="31">
        <f>VLOOKUP(A82,'IncomeStatement 15-8-19'!$A$10:$CD$222,51,FALSE)</f>
        <v>0</v>
      </c>
      <c r="AZ82" s="31">
        <f>VLOOKUP(A82,'IncomeStatement 15-8-19'!$A$10:$CD$222,52,FALSE)</f>
        <v>0</v>
      </c>
      <c r="BA82" s="31">
        <f>VLOOKUP(A82,'IncomeStatement 15-8-19'!$A$10:$CD$222,53,FALSE)</f>
        <v>0</v>
      </c>
      <c r="BB82" s="31">
        <f>VLOOKUP(A82,'IncomeStatement 15-8-19'!$A$10:$CD$222,54,FALSE)</f>
        <v>0</v>
      </c>
      <c r="BC82" s="31">
        <f>VLOOKUP(A82,'IncomeStatement 15-8-19'!$A$10:$CD$222,55,FALSE)</f>
        <v>0</v>
      </c>
      <c r="BD82" s="31">
        <f>VLOOKUP(A82,'IncomeStatement 15-8-19'!$A$10:$CD$222,56,FALSE)</f>
        <v>0</v>
      </c>
      <c r="BE82" s="31">
        <f>VLOOKUP(A82,'IncomeStatement 15-8-19'!$A$10:$CD$222,57,FALSE)</f>
        <v>0</v>
      </c>
      <c r="BF82" s="31">
        <f>VLOOKUP(A82,'IncomeStatement 15-8-19'!$A$10:$CD$222,58,FALSE)</f>
        <v>0</v>
      </c>
      <c r="BG82" s="31"/>
      <c r="BH82" s="31">
        <f>VLOOKUP(A82,'IncomeStatement 15-8-19'!$A$10:$CD$222,60,FALSE)</f>
        <v>0</v>
      </c>
      <c r="BI82" s="31">
        <f>VLOOKUP(A82,'IncomeStatement 15-8-19'!$A$10:$CD$222,61,FALSE)</f>
        <v>0</v>
      </c>
      <c r="BJ82" s="31">
        <f>VLOOKUP(A82,'IncomeStatement 15-8-19'!$A$10:$CD$222,62,FALSE)</f>
        <v>0</v>
      </c>
      <c r="BK82" s="31">
        <f>VLOOKUP(A82,'IncomeStatement 15-8-19'!$A$10:$CD$222,63,FALSE)</f>
        <v>0</v>
      </c>
      <c r="BL82" s="31">
        <f>VLOOKUP(A82,'IncomeStatement 15-8-19'!$A$10:$CD$222,64,FALSE)</f>
        <v>0</v>
      </c>
      <c r="BM82" s="31">
        <f>VLOOKUP(A82,'IncomeStatement 15-8-19'!$A$10:$CD$222,65,FALSE)</f>
        <v>0</v>
      </c>
      <c r="BN82" s="31">
        <f>VLOOKUP(A82,'IncomeStatement 15-8-19'!$A$10:$CD$222,66,FALSE)</f>
        <v>0</v>
      </c>
      <c r="BO82" s="31">
        <f>VLOOKUP(A82,'IncomeStatement 15-8-19'!$A$10:$CD$222,67,FALSE)</f>
        <v>0</v>
      </c>
      <c r="BP82" s="31">
        <f>VLOOKUP(A82,'IncomeStatement 15-8-19'!$A$10:$CD$222,68,FALSE)</f>
        <v>0</v>
      </c>
      <c r="BQ82" s="3">
        <f>VLOOKUP(A82,'IncomeStatement 15-8-19'!$A$10:$CD$222,69,FALSE)</f>
        <v>0</v>
      </c>
      <c r="BR82" s="3">
        <f>VLOOKUP(A82,'IncomeStatement 15-8-19'!$A$10:$CD$222,70,FALSE)</f>
        <v>0</v>
      </c>
      <c r="BS82" s="3">
        <f>VLOOKUP(A82,'IncomeStatement 15-8-19'!$A$10:$CD$222,71,FALSE)</f>
        <v>0</v>
      </c>
      <c r="BT82" s="3">
        <f>VLOOKUP(A82,'IncomeStatement 15-8-19'!$A$10:$CD$222,72,FALSE)</f>
        <v>0</v>
      </c>
      <c r="BU82" s="3">
        <f>VLOOKUP(A82,'IncomeStatement 15-8-19'!$A$10:$CD$222,73,FALSE)</f>
        <v>0</v>
      </c>
      <c r="BV82" s="3">
        <f>VLOOKUP(A82,'IncomeStatement 15-8-19'!$A$10:$CD$222,74,FALSE)</f>
        <v>0</v>
      </c>
      <c r="BW82" s="3">
        <f>VLOOKUP(A82,'IncomeStatement 15-8-19'!$A$10:$CD$222,75,FALSE)</f>
        <v>0</v>
      </c>
      <c r="BX82" s="3">
        <f>VLOOKUP(A82,'IncomeStatement 15-8-19'!$A$10:$CD$222,76,FALSE)</f>
        <v>0</v>
      </c>
      <c r="BY82" s="3">
        <f>VLOOKUP(A82,'IncomeStatement 15-8-19'!$A$10:$CD$222,77,FALSE)</f>
        <v>0</v>
      </c>
      <c r="BZ82" s="3">
        <f>VLOOKUP(A82,'IncomeStatement 15-8-19'!$A$10:$CD$222,78,FALSE)</f>
        <v>0</v>
      </c>
      <c r="CA82" s="3">
        <f>VLOOKUP(A82,'IncomeStatement 15-8-19'!$A$10:$CD$222,79,FALSE)</f>
        <v>0</v>
      </c>
      <c r="CB82" s="3">
        <f>VLOOKUP(A82,'IncomeStatement 15-8-19'!$A$10:$CD$222,80,FALSE)</f>
        <v>0</v>
      </c>
      <c r="CC82" s="3">
        <f>VLOOKUP(A82,'IncomeStatement 15-8-19'!$A$10:$CD$222,81,FALSE)</f>
        <v>0</v>
      </c>
      <c r="CD82" s="3">
        <f t="shared" si="4"/>
        <v>0</v>
      </c>
      <c r="CF82" s="19">
        <f>CD82-('IncomeStatement 15-8-19'!CD82-'IncomeStatement 15-8-19'!CF82-'IncomeStatement 15-8-19'!CG82)</f>
        <v>0</v>
      </c>
      <c r="CH82" s="132">
        <f t="shared" si="5"/>
        <v>0</v>
      </c>
      <c r="CJ82" s="148">
        <f>HLOOKUP(A82,CJE!$I$5:$TV$2054,2050, FALSE)</f>
        <v>0</v>
      </c>
      <c r="CL82" s="148">
        <f t="shared" si="3"/>
        <v>0</v>
      </c>
    </row>
    <row r="83" spans="1:90" x14ac:dyDescent="0.2">
      <c r="A83" s="13" t="str">
        <f>'IncomeStatement 15-8-19'!A83</f>
        <v>940-413-00 - OTHER EMPLOYEE BENEFITS</v>
      </c>
      <c r="B83" s="31">
        <f>VLOOKUP(A83,'IncomeStatement 15-8-19'!$A$10:$CD$222,2,FALSE)</f>
        <v>0</v>
      </c>
      <c r="C83" s="31">
        <f>VLOOKUP(A83,'IncomeStatement 15-8-19'!$A$10:$CD$222,3,FALSE)</f>
        <v>0</v>
      </c>
      <c r="D83" s="31">
        <f>VLOOKUP(A83,'IncomeStatement 15-8-19'!$A$10:$CD$222,4,FALSE)</f>
        <v>0</v>
      </c>
      <c r="E83" s="31">
        <f>VLOOKUP(A83,'IncomeStatement 15-8-19'!$A$10:$CD$222,5,FALSE)</f>
        <v>0</v>
      </c>
      <c r="F83" s="31">
        <f>VLOOKUP(A83,'IncomeStatement 15-8-19'!$A$10:$CD$222,6,FALSE)</f>
        <v>0</v>
      </c>
      <c r="G83" s="31">
        <f>VLOOKUP(A83,'IncomeStatement 15-8-19'!$A$10:$CD$222,7,FALSE)</f>
        <v>0</v>
      </c>
      <c r="H83" s="31">
        <f>VLOOKUP(A83,'IncomeStatement 15-8-19'!$A$10:$CD$222,8,FALSE)</f>
        <v>0</v>
      </c>
      <c r="I83" s="31"/>
      <c r="J83" s="31">
        <f>VLOOKUP(A83,'IncomeStatement 15-8-19'!$A$10:$CD$222,10,FALSE)</f>
        <v>0</v>
      </c>
      <c r="K83" s="31">
        <f>VLOOKUP(A83,'IncomeStatement 15-8-19'!$A$10:$CD$222,11,FALSE)</f>
        <v>0</v>
      </c>
      <c r="L83" s="31">
        <f>VLOOKUP(A83,'IncomeStatement 15-8-19'!$A$10:$CD$222,12,FALSE)</f>
        <v>0</v>
      </c>
      <c r="M83" s="31">
        <f>VLOOKUP(A83,'IncomeStatement 15-8-19'!$A$10:$CD$222,13,FALSE)</f>
        <v>0</v>
      </c>
      <c r="N83" s="31">
        <f>VLOOKUP(A83,'IncomeStatement 15-8-19'!$A$10:$CD$222,14,FALSE)</f>
        <v>0</v>
      </c>
      <c r="O83" s="31">
        <f>VLOOKUP(A83,'IncomeStatement 15-8-19'!$A$10:$CD$222,15,FALSE)</f>
        <v>0</v>
      </c>
      <c r="P83" s="31">
        <f>VLOOKUP(A83,'IncomeStatement 15-8-19'!$A$10:$CD$222,16,FALSE)</f>
        <v>0</v>
      </c>
      <c r="Q83" s="31">
        <f>VLOOKUP(A83,'IncomeStatement 15-8-19'!$A$10:$CD$222,17,FALSE)</f>
        <v>0</v>
      </c>
      <c r="R83" s="31">
        <f>VLOOKUP(A83,'IncomeStatement 15-8-19'!$A$10:$CD$222,18,FALSE)</f>
        <v>0</v>
      </c>
      <c r="S83" s="31">
        <f>VLOOKUP(A83,'IncomeStatement 15-8-19'!$A$10:$CD$222,19,FALSE)</f>
        <v>0</v>
      </c>
      <c r="T83" s="31">
        <f>VLOOKUP(A83,'IncomeStatement 15-8-19'!$A$10:$CD$222,20,FALSE)</f>
        <v>0</v>
      </c>
      <c r="U83" s="31">
        <f>VLOOKUP(A83,'IncomeStatement 15-8-19'!$A$10:$CD$222,21,FALSE)</f>
        <v>0</v>
      </c>
      <c r="V83" s="31">
        <f>VLOOKUP(A83,'IncomeStatement 15-8-19'!$A$10:$CD$222,22,FALSE)</f>
        <v>0</v>
      </c>
      <c r="W83" s="31">
        <f>VLOOKUP(A83,'IncomeStatement 15-8-19'!$A$10:$CD$222,23,FALSE)</f>
        <v>0</v>
      </c>
      <c r="X83" s="31">
        <f>VLOOKUP(A83,'IncomeStatement 15-8-19'!$A$10:$CD$222,24,FALSE)</f>
        <v>0</v>
      </c>
      <c r="Y83" s="31">
        <f>VLOOKUP(A83,'IncomeStatement 15-8-19'!$A$10:$CD$222,25,FALSE)</f>
        <v>0</v>
      </c>
      <c r="Z83" s="31">
        <f>VLOOKUP(A83,'IncomeStatement 15-8-19'!$A$10:$CD$222,26,FALSE)</f>
        <v>0</v>
      </c>
      <c r="AA83" s="31">
        <f>VLOOKUP(A83,'IncomeStatement 15-8-19'!$A$10:$CD$222,27,FALSE)</f>
        <v>0</v>
      </c>
      <c r="AB83" s="31">
        <f>VLOOKUP(A83,'IncomeStatement 15-8-19'!$A$10:$CD$222,28,FALSE)</f>
        <v>0</v>
      </c>
      <c r="AC83" s="31">
        <f>VLOOKUP(A83,'IncomeStatement 15-8-19'!$A$10:$CD$222,29,FALSE)</f>
        <v>0</v>
      </c>
      <c r="AD83" s="31">
        <f>VLOOKUP(A83,'IncomeStatement 15-8-19'!$A$10:$CD$222,30,FALSE)</f>
        <v>0</v>
      </c>
      <c r="AE83" s="31">
        <f>VLOOKUP(A83,'IncomeStatement 15-8-19'!$A$10:$CD$222,31,FALSE)</f>
        <v>0</v>
      </c>
      <c r="AF83" s="31">
        <f>VLOOKUP(A83,'IncomeStatement 15-8-19'!$A$10:$CD$222,32,FALSE)</f>
        <v>0</v>
      </c>
      <c r="AG83" s="31">
        <f>VLOOKUP(A83,'IncomeStatement 15-8-19'!$A$10:$CD$222,33,FALSE)</f>
        <v>0</v>
      </c>
      <c r="AH83" s="31">
        <f>VLOOKUP(A83,'IncomeStatement 15-8-19'!$A$10:$CD$222,34,FALSE)</f>
        <v>0</v>
      </c>
      <c r="AI83" s="31">
        <f>VLOOKUP(A83,'IncomeStatement 15-8-19'!$A$10:$CD$222,35,FALSE)</f>
        <v>0</v>
      </c>
      <c r="AJ83" s="31">
        <f>VLOOKUP(A83,'IncomeStatement 15-8-19'!$A$10:$CD$222,36,FALSE)</f>
        <v>0</v>
      </c>
      <c r="AK83" s="31">
        <f>VLOOKUP(A83,'IncomeStatement 15-8-19'!$A$10:$CD$222,37,FALSE)</f>
        <v>0</v>
      </c>
      <c r="AL83" s="31">
        <f>VLOOKUP(A83,'IncomeStatement 15-8-19'!$A$10:$CD$222,38,FALSE)</f>
        <v>0</v>
      </c>
      <c r="AM83" s="31">
        <f>VLOOKUP(A83,'IncomeStatement 15-8-19'!$A$10:$CD$222,39,FALSE)</f>
        <v>0</v>
      </c>
      <c r="AN83" s="31">
        <f>VLOOKUP(A83,'IncomeStatement 15-8-19'!$A$10:$CD$222,40,FALSE)</f>
        <v>0</v>
      </c>
      <c r="AO83" s="31">
        <f>VLOOKUP(A83,'IncomeStatement 15-8-19'!$A$10:$CD$222,41,FALSE)</f>
        <v>0</v>
      </c>
      <c r="AP83" s="31">
        <f>VLOOKUP(A83,'IncomeStatement 15-8-19'!$A$10:$CD$222,42,FALSE)</f>
        <v>0</v>
      </c>
      <c r="AQ83" s="31">
        <f>VLOOKUP(A83,'IncomeStatement 15-8-19'!$A$10:$CD$222,43,FALSE)</f>
        <v>0</v>
      </c>
      <c r="AR83" s="31">
        <f>VLOOKUP(A83,'IncomeStatement 15-8-19'!$A$10:$CD$222,44,FALSE)</f>
        <v>0</v>
      </c>
      <c r="AS83" s="31">
        <f>VLOOKUP(A83,'IncomeStatement 15-8-19'!$A$10:$CD$222,45,FALSE)</f>
        <v>0</v>
      </c>
      <c r="AT83" s="31">
        <f>VLOOKUP(A83,'IncomeStatement 15-8-19'!$A$10:$CD$222,46,FALSE)</f>
        <v>0</v>
      </c>
      <c r="AU83" s="31">
        <f>VLOOKUP(A83,'IncomeStatement 15-8-19'!$A$10:$CD$222,47,FALSE)</f>
        <v>0</v>
      </c>
      <c r="AV83" s="31">
        <f>VLOOKUP(A83,'IncomeStatement 15-8-19'!$A$10:$CD$222,48,FALSE)</f>
        <v>0</v>
      </c>
      <c r="AW83" s="31">
        <f>VLOOKUP(A83,'IncomeStatement 15-8-19'!$A$10:$CD$222,49,FALSE)</f>
        <v>0</v>
      </c>
      <c r="AX83" s="31">
        <f>VLOOKUP(A83,'IncomeStatement 15-8-19'!$A$10:$CD$222,50,FALSE)</f>
        <v>0</v>
      </c>
      <c r="AY83" s="31">
        <f>VLOOKUP(A83,'IncomeStatement 15-8-19'!$A$10:$CD$222,51,FALSE)</f>
        <v>0</v>
      </c>
      <c r="AZ83" s="31">
        <f>VLOOKUP(A83,'IncomeStatement 15-8-19'!$A$10:$CD$222,52,FALSE)</f>
        <v>0</v>
      </c>
      <c r="BA83" s="31">
        <f>VLOOKUP(A83,'IncomeStatement 15-8-19'!$A$10:$CD$222,53,FALSE)</f>
        <v>0</v>
      </c>
      <c r="BB83" s="31">
        <f>VLOOKUP(A83,'IncomeStatement 15-8-19'!$A$10:$CD$222,54,FALSE)</f>
        <v>0</v>
      </c>
      <c r="BC83" s="31">
        <f>VLOOKUP(A83,'IncomeStatement 15-8-19'!$A$10:$CD$222,55,FALSE)</f>
        <v>0</v>
      </c>
      <c r="BD83" s="31">
        <f>VLOOKUP(A83,'IncomeStatement 15-8-19'!$A$10:$CD$222,56,FALSE)</f>
        <v>0</v>
      </c>
      <c r="BE83" s="31">
        <f>VLOOKUP(A83,'IncomeStatement 15-8-19'!$A$10:$CD$222,57,FALSE)</f>
        <v>0</v>
      </c>
      <c r="BF83" s="31">
        <f>VLOOKUP(A83,'IncomeStatement 15-8-19'!$A$10:$CD$222,58,FALSE)</f>
        <v>0</v>
      </c>
      <c r="BG83" s="31"/>
      <c r="BH83" s="31">
        <f>VLOOKUP(A83,'IncomeStatement 15-8-19'!$A$10:$CD$222,60,FALSE)</f>
        <v>0</v>
      </c>
      <c r="BI83" s="31">
        <f>VLOOKUP(A83,'IncomeStatement 15-8-19'!$A$10:$CD$222,61,FALSE)</f>
        <v>0</v>
      </c>
      <c r="BJ83" s="31">
        <f>VLOOKUP(A83,'IncomeStatement 15-8-19'!$A$10:$CD$222,62,FALSE)</f>
        <v>0</v>
      </c>
      <c r="BK83" s="31">
        <f>VLOOKUP(A83,'IncomeStatement 15-8-19'!$A$10:$CD$222,63,FALSE)</f>
        <v>0</v>
      </c>
      <c r="BL83" s="31">
        <f>VLOOKUP(A83,'IncomeStatement 15-8-19'!$A$10:$CD$222,64,FALSE)</f>
        <v>0</v>
      </c>
      <c r="BM83" s="31">
        <f>VLOOKUP(A83,'IncomeStatement 15-8-19'!$A$10:$CD$222,65,FALSE)</f>
        <v>0</v>
      </c>
      <c r="BN83" s="31">
        <f>VLOOKUP(A83,'IncomeStatement 15-8-19'!$A$10:$CD$222,66,FALSE)</f>
        <v>0</v>
      </c>
      <c r="BO83" s="31">
        <f>VLOOKUP(A83,'IncomeStatement 15-8-19'!$A$10:$CD$222,67,FALSE)</f>
        <v>0</v>
      </c>
      <c r="BP83" s="31">
        <f>VLOOKUP(A83,'IncomeStatement 15-8-19'!$A$10:$CD$222,68,FALSE)</f>
        <v>0</v>
      </c>
      <c r="BQ83" s="3">
        <f>VLOOKUP(A83,'IncomeStatement 15-8-19'!$A$10:$CD$222,69,FALSE)</f>
        <v>0</v>
      </c>
      <c r="BR83" s="3">
        <f>VLOOKUP(A83,'IncomeStatement 15-8-19'!$A$10:$CD$222,70,FALSE)</f>
        <v>0</v>
      </c>
      <c r="BS83" s="3">
        <f>VLOOKUP(A83,'IncomeStatement 15-8-19'!$A$10:$CD$222,71,FALSE)</f>
        <v>0</v>
      </c>
      <c r="BT83" s="3">
        <f>VLOOKUP(A83,'IncomeStatement 15-8-19'!$A$10:$CD$222,72,FALSE)</f>
        <v>0</v>
      </c>
      <c r="BU83" s="3">
        <f>VLOOKUP(A83,'IncomeStatement 15-8-19'!$A$10:$CD$222,73,FALSE)</f>
        <v>0</v>
      </c>
      <c r="BV83" s="3">
        <f>VLOOKUP(A83,'IncomeStatement 15-8-19'!$A$10:$CD$222,74,FALSE)</f>
        <v>0</v>
      </c>
      <c r="BW83" s="3">
        <f>VLOOKUP(A83,'IncomeStatement 15-8-19'!$A$10:$CD$222,75,FALSE)</f>
        <v>0</v>
      </c>
      <c r="BX83" s="3">
        <f>VLOOKUP(A83,'IncomeStatement 15-8-19'!$A$10:$CD$222,76,FALSE)</f>
        <v>0</v>
      </c>
      <c r="BY83" s="3">
        <f>VLOOKUP(A83,'IncomeStatement 15-8-19'!$A$10:$CD$222,77,FALSE)</f>
        <v>0</v>
      </c>
      <c r="BZ83" s="3">
        <f>VLOOKUP(A83,'IncomeStatement 15-8-19'!$A$10:$CD$222,78,FALSE)</f>
        <v>0</v>
      </c>
      <c r="CA83" s="3">
        <f>VLOOKUP(A83,'IncomeStatement 15-8-19'!$A$10:$CD$222,79,FALSE)</f>
        <v>0</v>
      </c>
      <c r="CB83" s="3">
        <f>VLOOKUP(A83,'IncomeStatement 15-8-19'!$A$10:$CD$222,80,FALSE)</f>
        <v>0</v>
      </c>
      <c r="CC83" s="3">
        <f>VLOOKUP(A83,'IncomeStatement 15-8-19'!$A$10:$CD$222,81,FALSE)</f>
        <v>0</v>
      </c>
      <c r="CD83" s="3">
        <f t="shared" si="4"/>
        <v>0</v>
      </c>
      <c r="CF83" s="19">
        <f>CD83-('IncomeStatement 15-8-19'!CD83-'IncomeStatement 15-8-19'!CF83-'IncomeStatement 15-8-19'!CG83)</f>
        <v>0</v>
      </c>
      <c r="CH83" s="132">
        <f t="shared" si="5"/>
        <v>0</v>
      </c>
      <c r="CJ83" s="148">
        <f>HLOOKUP(A83,CJE!$I$5:$TV$2054,2050, FALSE)</f>
        <v>0</v>
      </c>
      <c r="CL83" s="148">
        <f t="shared" si="3"/>
        <v>0</v>
      </c>
    </row>
    <row r="84" spans="1:90" x14ac:dyDescent="0.2">
      <c r="A84" s="13" t="str">
        <f>'IncomeStatement 15-8-19'!A84</f>
        <v>940-416-00 - COMMUNICATION ALLOWANCE</v>
      </c>
      <c r="B84" s="31">
        <f>VLOOKUP(A84,'IncomeStatement 15-8-19'!$A$10:$CD$222,2,FALSE)</f>
        <v>0</v>
      </c>
      <c r="C84" s="31">
        <f>VLOOKUP(A84,'IncomeStatement 15-8-19'!$A$10:$CD$222,3,FALSE)</f>
        <v>0</v>
      </c>
      <c r="D84" s="31">
        <f>VLOOKUP(A84,'IncomeStatement 15-8-19'!$A$10:$CD$222,4,FALSE)</f>
        <v>0</v>
      </c>
      <c r="E84" s="31">
        <f>VLOOKUP(A84,'IncomeStatement 15-8-19'!$A$10:$CD$222,5,FALSE)</f>
        <v>0</v>
      </c>
      <c r="F84" s="31">
        <f>VLOOKUP(A84,'IncomeStatement 15-8-19'!$A$10:$CD$222,6,FALSE)</f>
        <v>0</v>
      </c>
      <c r="G84" s="31">
        <f>VLOOKUP(A84,'IncomeStatement 15-8-19'!$A$10:$CD$222,7,FALSE)</f>
        <v>0</v>
      </c>
      <c r="H84" s="31">
        <f>VLOOKUP(A84,'IncomeStatement 15-8-19'!$A$10:$CD$222,8,FALSE)</f>
        <v>0</v>
      </c>
      <c r="I84" s="31"/>
      <c r="J84" s="31">
        <f>VLOOKUP(A84,'IncomeStatement 15-8-19'!$A$10:$CD$222,10,FALSE)</f>
        <v>0</v>
      </c>
      <c r="K84" s="31">
        <f>VLOOKUP(A84,'IncomeStatement 15-8-19'!$A$10:$CD$222,11,FALSE)</f>
        <v>0</v>
      </c>
      <c r="L84" s="31">
        <f>VLOOKUP(A84,'IncomeStatement 15-8-19'!$A$10:$CD$222,12,FALSE)</f>
        <v>0</v>
      </c>
      <c r="M84" s="31">
        <f>VLOOKUP(A84,'IncomeStatement 15-8-19'!$A$10:$CD$222,13,FALSE)</f>
        <v>0</v>
      </c>
      <c r="N84" s="31">
        <f>VLOOKUP(A84,'IncomeStatement 15-8-19'!$A$10:$CD$222,14,FALSE)</f>
        <v>0</v>
      </c>
      <c r="O84" s="31">
        <f>VLOOKUP(A84,'IncomeStatement 15-8-19'!$A$10:$CD$222,15,FALSE)</f>
        <v>0</v>
      </c>
      <c r="P84" s="31">
        <f>VLOOKUP(A84,'IncomeStatement 15-8-19'!$A$10:$CD$222,16,FALSE)</f>
        <v>0</v>
      </c>
      <c r="Q84" s="31">
        <f>VLOOKUP(A84,'IncomeStatement 15-8-19'!$A$10:$CD$222,17,FALSE)</f>
        <v>0</v>
      </c>
      <c r="R84" s="31">
        <f>VLOOKUP(A84,'IncomeStatement 15-8-19'!$A$10:$CD$222,18,FALSE)</f>
        <v>0</v>
      </c>
      <c r="S84" s="31">
        <f>VLOOKUP(A84,'IncomeStatement 15-8-19'!$A$10:$CD$222,19,FALSE)</f>
        <v>0</v>
      </c>
      <c r="T84" s="31">
        <f>VLOOKUP(A84,'IncomeStatement 15-8-19'!$A$10:$CD$222,20,FALSE)</f>
        <v>0</v>
      </c>
      <c r="U84" s="31">
        <f>VLOOKUP(A84,'IncomeStatement 15-8-19'!$A$10:$CD$222,21,FALSE)</f>
        <v>0</v>
      </c>
      <c r="V84" s="31">
        <f>VLOOKUP(A84,'IncomeStatement 15-8-19'!$A$10:$CD$222,22,FALSE)</f>
        <v>0</v>
      </c>
      <c r="W84" s="31">
        <f>VLOOKUP(A84,'IncomeStatement 15-8-19'!$A$10:$CD$222,23,FALSE)</f>
        <v>0</v>
      </c>
      <c r="X84" s="31">
        <f>VLOOKUP(A84,'IncomeStatement 15-8-19'!$A$10:$CD$222,24,FALSE)</f>
        <v>0</v>
      </c>
      <c r="Y84" s="31">
        <f>VLOOKUP(A84,'IncomeStatement 15-8-19'!$A$10:$CD$222,25,FALSE)</f>
        <v>0</v>
      </c>
      <c r="Z84" s="31">
        <f>VLOOKUP(A84,'IncomeStatement 15-8-19'!$A$10:$CD$222,26,FALSE)</f>
        <v>0</v>
      </c>
      <c r="AA84" s="31">
        <f>VLOOKUP(A84,'IncomeStatement 15-8-19'!$A$10:$CD$222,27,FALSE)</f>
        <v>0</v>
      </c>
      <c r="AB84" s="31">
        <f>VLOOKUP(A84,'IncomeStatement 15-8-19'!$A$10:$CD$222,28,FALSE)</f>
        <v>0</v>
      </c>
      <c r="AC84" s="31">
        <f>VLOOKUP(A84,'IncomeStatement 15-8-19'!$A$10:$CD$222,29,FALSE)</f>
        <v>0</v>
      </c>
      <c r="AD84" s="31">
        <f>VLOOKUP(A84,'IncomeStatement 15-8-19'!$A$10:$CD$222,30,FALSE)</f>
        <v>0</v>
      </c>
      <c r="AE84" s="31">
        <f>VLOOKUP(A84,'IncomeStatement 15-8-19'!$A$10:$CD$222,31,FALSE)</f>
        <v>0</v>
      </c>
      <c r="AF84" s="31">
        <f>VLOOKUP(A84,'IncomeStatement 15-8-19'!$A$10:$CD$222,32,FALSE)</f>
        <v>0</v>
      </c>
      <c r="AG84" s="31">
        <f>VLOOKUP(A84,'IncomeStatement 15-8-19'!$A$10:$CD$222,33,FALSE)</f>
        <v>0</v>
      </c>
      <c r="AH84" s="31">
        <f>VLOOKUP(A84,'IncomeStatement 15-8-19'!$A$10:$CD$222,34,FALSE)</f>
        <v>0</v>
      </c>
      <c r="AI84" s="31">
        <f>VLOOKUP(A84,'IncomeStatement 15-8-19'!$A$10:$CD$222,35,FALSE)</f>
        <v>0</v>
      </c>
      <c r="AJ84" s="31">
        <f>VLOOKUP(A84,'IncomeStatement 15-8-19'!$A$10:$CD$222,36,FALSE)</f>
        <v>0</v>
      </c>
      <c r="AK84" s="31">
        <f>VLOOKUP(A84,'IncomeStatement 15-8-19'!$A$10:$CD$222,37,FALSE)</f>
        <v>0</v>
      </c>
      <c r="AL84" s="31">
        <f>VLOOKUP(A84,'IncomeStatement 15-8-19'!$A$10:$CD$222,38,FALSE)</f>
        <v>0</v>
      </c>
      <c r="AM84" s="31">
        <f>VLOOKUP(A84,'IncomeStatement 15-8-19'!$A$10:$CD$222,39,FALSE)</f>
        <v>0</v>
      </c>
      <c r="AN84" s="31">
        <f>VLOOKUP(A84,'IncomeStatement 15-8-19'!$A$10:$CD$222,40,FALSE)</f>
        <v>0</v>
      </c>
      <c r="AO84" s="31">
        <f>VLOOKUP(A84,'IncomeStatement 15-8-19'!$A$10:$CD$222,41,FALSE)</f>
        <v>0</v>
      </c>
      <c r="AP84" s="31">
        <f>VLOOKUP(A84,'IncomeStatement 15-8-19'!$A$10:$CD$222,42,FALSE)</f>
        <v>0</v>
      </c>
      <c r="AQ84" s="31">
        <f>VLOOKUP(A84,'IncomeStatement 15-8-19'!$A$10:$CD$222,43,FALSE)</f>
        <v>0</v>
      </c>
      <c r="AR84" s="31">
        <f>VLOOKUP(A84,'IncomeStatement 15-8-19'!$A$10:$CD$222,44,FALSE)</f>
        <v>0</v>
      </c>
      <c r="AS84" s="31">
        <f>VLOOKUP(A84,'IncomeStatement 15-8-19'!$A$10:$CD$222,45,FALSE)</f>
        <v>0</v>
      </c>
      <c r="AT84" s="31">
        <f>VLOOKUP(A84,'IncomeStatement 15-8-19'!$A$10:$CD$222,46,FALSE)</f>
        <v>0</v>
      </c>
      <c r="AU84" s="31">
        <f>VLOOKUP(A84,'IncomeStatement 15-8-19'!$A$10:$CD$222,47,FALSE)</f>
        <v>0</v>
      </c>
      <c r="AV84" s="31">
        <f>VLOOKUP(A84,'IncomeStatement 15-8-19'!$A$10:$CD$222,48,FALSE)</f>
        <v>0</v>
      </c>
      <c r="AW84" s="31">
        <f>VLOOKUP(A84,'IncomeStatement 15-8-19'!$A$10:$CD$222,49,FALSE)</f>
        <v>0</v>
      </c>
      <c r="AX84" s="31">
        <f>VLOOKUP(A84,'IncomeStatement 15-8-19'!$A$10:$CD$222,50,FALSE)</f>
        <v>0</v>
      </c>
      <c r="AY84" s="31">
        <f>VLOOKUP(A84,'IncomeStatement 15-8-19'!$A$10:$CD$222,51,FALSE)</f>
        <v>0</v>
      </c>
      <c r="AZ84" s="31">
        <f>VLOOKUP(A84,'IncomeStatement 15-8-19'!$A$10:$CD$222,52,FALSE)</f>
        <v>0</v>
      </c>
      <c r="BA84" s="31">
        <f>VLOOKUP(A84,'IncomeStatement 15-8-19'!$A$10:$CD$222,53,FALSE)</f>
        <v>0</v>
      </c>
      <c r="BB84" s="31">
        <f>VLOOKUP(A84,'IncomeStatement 15-8-19'!$A$10:$CD$222,54,FALSE)</f>
        <v>0</v>
      </c>
      <c r="BC84" s="31">
        <f>VLOOKUP(A84,'IncomeStatement 15-8-19'!$A$10:$CD$222,55,FALSE)</f>
        <v>0</v>
      </c>
      <c r="BD84" s="31">
        <f>VLOOKUP(A84,'IncomeStatement 15-8-19'!$A$10:$CD$222,56,FALSE)</f>
        <v>0</v>
      </c>
      <c r="BE84" s="31">
        <f>VLOOKUP(A84,'IncomeStatement 15-8-19'!$A$10:$CD$222,57,FALSE)</f>
        <v>0</v>
      </c>
      <c r="BF84" s="31">
        <f>VLOOKUP(A84,'IncomeStatement 15-8-19'!$A$10:$CD$222,58,FALSE)</f>
        <v>0</v>
      </c>
      <c r="BG84" s="31"/>
      <c r="BH84" s="31">
        <f>VLOOKUP(A84,'IncomeStatement 15-8-19'!$A$10:$CD$222,60,FALSE)</f>
        <v>0</v>
      </c>
      <c r="BI84" s="31">
        <f>VLOOKUP(A84,'IncomeStatement 15-8-19'!$A$10:$CD$222,61,FALSE)</f>
        <v>0</v>
      </c>
      <c r="BJ84" s="31">
        <f>VLOOKUP(A84,'IncomeStatement 15-8-19'!$A$10:$CD$222,62,FALSE)</f>
        <v>0</v>
      </c>
      <c r="BK84" s="31">
        <f>VLOOKUP(A84,'IncomeStatement 15-8-19'!$A$10:$CD$222,63,FALSE)</f>
        <v>0</v>
      </c>
      <c r="BL84" s="31">
        <f>VLOOKUP(A84,'IncomeStatement 15-8-19'!$A$10:$CD$222,64,FALSE)</f>
        <v>0</v>
      </c>
      <c r="BM84" s="31">
        <f>VLOOKUP(A84,'IncomeStatement 15-8-19'!$A$10:$CD$222,65,FALSE)</f>
        <v>0</v>
      </c>
      <c r="BN84" s="31">
        <f>VLOOKUP(A84,'IncomeStatement 15-8-19'!$A$10:$CD$222,66,FALSE)</f>
        <v>0</v>
      </c>
      <c r="BO84" s="31">
        <f>VLOOKUP(A84,'IncomeStatement 15-8-19'!$A$10:$CD$222,67,FALSE)</f>
        <v>0</v>
      </c>
      <c r="BP84" s="31">
        <f>VLOOKUP(A84,'IncomeStatement 15-8-19'!$A$10:$CD$222,68,FALSE)</f>
        <v>0</v>
      </c>
      <c r="BQ84" s="3">
        <f>VLOOKUP(A84,'IncomeStatement 15-8-19'!$A$10:$CD$222,69,FALSE)</f>
        <v>0</v>
      </c>
      <c r="BR84" s="3">
        <f>VLOOKUP(A84,'IncomeStatement 15-8-19'!$A$10:$CD$222,70,FALSE)</f>
        <v>0</v>
      </c>
      <c r="BS84" s="3">
        <f>VLOOKUP(A84,'IncomeStatement 15-8-19'!$A$10:$CD$222,71,FALSE)</f>
        <v>0</v>
      </c>
      <c r="BT84" s="3">
        <f>VLOOKUP(A84,'IncomeStatement 15-8-19'!$A$10:$CD$222,72,FALSE)</f>
        <v>0</v>
      </c>
      <c r="BU84" s="3">
        <f>VLOOKUP(A84,'IncomeStatement 15-8-19'!$A$10:$CD$222,73,FALSE)</f>
        <v>0</v>
      </c>
      <c r="BV84" s="3">
        <f>VLOOKUP(A84,'IncomeStatement 15-8-19'!$A$10:$CD$222,74,FALSE)</f>
        <v>0</v>
      </c>
      <c r="BW84" s="3">
        <f>VLOOKUP(A84,'IncomeStatement 15-8-19'!$A$10:$CD$222,75,FALSE)</f>
        <v>0</v>
      </c>
      <c r="BX84" s="3">
        <f>VLOOKUP(A84,'IncomeStatement 15-8-19'!$A$10:$CD$222,76,FALSE)</f>
        <v>0</v>
      </c>
      <c r="BY84" s="3">
        <f>VLOOKUP(A84,'IncomeStatement 15-8-19'!$A$10:$CD$222,77,FALSE)</f>
        <v>0</v>
      </c>
      <c r="BZ84" s="3">
        <f>VLOOKUP(A84,'IncomeStatement 15-8-19'!$A$10:$CD$222,78,FALSE)</f>
        <v>0</v>
      </c>
      <c r="CA84" s="3">
        <f>VLOOKUP(A84,'IncomeStatement 15-8-19'!$A$10:$CD$222,79,FALSE)</f>
        <v>0</v>
      </c>
      <c r="CB84" s="3">
        <f>VLOOKUP(A84,'IncomeStatement 15-8-19'!$A$10:$CD$222,80,FALSE)</f>
        <v>0</v>
      </c>
      <c r="CC84" s="3">
        <f>VLOOKUP(A84,'IncomeStatement 15-8-19'!$A$10:$CD$222,81,FALSE)</f>
        <v>0</v>
      </c>
      <c r="CD84" s="3">
        <f t="shared" si="4"/>
        <v>0</v>
      </c>
      <c r="CF84" s="19">
        <f>CD84-('IncomeStatement 15-8-19'!CD84-'IncomeStatement 15-8-19'!CF84-'IncomeStatement 15-8-19'!CG84)</f>
        <v>0</v>
      </c>
      <c r="CH84" s="132">
        <f t="shared" si="5"/>
        <v>0</v>
      </c>
      <c r="CJ84" s="148">
        <f>HLOOKUP(A84,CJE!$I$5:$TV$2054,2050, FALSE)</f>
        <v>0</v>
      </c>
      <c r="CL84" s="148">
        <f t="shared" si="3"/>
        <v>0</v>
      </c>
    </row>
    <row r="85" spans="1:90" x14ac:dyDescent="0.2">
      <c r="A85" s="13" t="str">
        <f>'IncomeStatement 15-8-19'!A85</f>
        <v>940-417-00 - TRANSPORTATION ALLOWANCE</v>
      </c>
      <c r="B85" s="31">
        <f>VLOOKUP(A85,'IncomeStatement 15-8-19'!$A$10:$CD$222,2,FALSE)</f>
        <v>0</v>
      </c>
      <c r="C85" s="31">
        <f>VLOOKUP(A85,'IncomeStatement 15-8-19'!$A$10:$CD$222,3,FALSE)</f>
        <v>0</v>
      </c>
      <c r="D85" s="31">
        <f>VLOOKUP(A85,'IncomeStatement 15-8-19'!$A$10:$CD$222,4,FALSE)</f>
        <v>0</v>
      </c>
      <c r="E85" s="31">
        <f>VLOOKUP(A85,'IncomeStatement 15-8-19'!$A$10:$CD$222,5,FALSE)</f>
        <v>0</v>
      </c>
      <c r="F85" s="31">
        <f>VLOOKUP(A85,'IncomeStatement 15-8-19'!$A$10:$CD$222,6,FALSE)</f>
        <v>0</v>
      </c>
      <c r="G85" s="31">
        <f>VLOOKUP(A85,'IncomeStatement 15-8-19'!$A$10:$CD$222,7,FALSE)</f>
        <v>0</v>
      </c>
      <c r="H85" s="31">
        <f>VLOOKUP(A85,'IncomeStatement 15-8-19'!$A$10:$CD$222,8,FALSE)</f>
        <v>0</v>
      </c>
      <c r="I85" s="31"/>
      <c r="J85" s="31">
        <f>VLOOKUP(A85,'IncomeStatement 15-8-19'!$A$10:$CD$222,10,FALSE)</f>
        <v>0</v>
      </c>
      <c r="K85" s="31">
        <f>VLOOKUP(A85,'IncomeStatement 15-8-19'!$A$10:$CD$222,11,FALSE)</f>
        <v>0</v>
      </c>
      <c r="L85" s="31">
        <f>VLOOKUP(A85,'IncomeStatement 15-8-19'!$A$10:$CD$222,12,FALSE)</f>
        <v>0</v>
      </c>
      <c r="M85" s="31">
        <f>VLOOKUP(A85,'IncomeStatement 15-8-19'!$A$10:$CD$222,13,FALSE)</f>
        <v>0</v>
      </c>
      <c r="N85" s="31">
        <f>VLOOKUP(A85,'IncomeStatement 15-8-19'!$A$10:$CD$222,14,FALSE)</f>
        <v>0</v>
      </c>
      <c r="O85" s="31">
        <f>VLOOKUP(A85,'IncomeStatement 15-8-19'!$A$10:$CD$222,15,FALSE)</f>
        <v>0</v>
      </c>
      <c r="P85" s="31">
        <f>VLOOKUP(A85,'IncomeStatement 15-8-19'!$A$10:$CD$222,16,FALSE)</f>
        <v>0</v>
      </c>
      <c r="Q85" s="31">
        <f>VLOOKUP(A85,'IncomeStatement 15-8-19'!$A$10:$CD$222,17,FALSE)</f>
        <v>0</v>
      </c>
      <c r="R85" s="31">
        <f>VLOOKUP(A85,'IncomeStatement 15-8-19'!$A$10:$CD$222,18,FALSE)</f>
        <v>0</v>
      </c>
      <c r="S85" s="31">
        <f>VLOOKUP(A85,'IncomeStatement 15-8-19'!$A$10:$CD$222,19,FALSE)</f>
        <v>0</v>
      </c>
      <c r="T85" s="31">
        <f>VLOOKUP(A85,'IncomeStatement 15-8-19'!$A$10:$CD$222,20,FALSE)</f>
        <v>0</v>
      </c>
      <c r="U85" s="31">
        <f>VLOOKUP(A85,'IncomeStatement 15-8-19'!$A$10:$CD$222,21,FALSE)</f>
        <v>0</v>
      </c>
      <c r="V85" s="31">
        <f>VLOOKUP(A85,'IncomeStatement 15-8-19'!$A$10:$CD$222,22,FALSE)</f>
        <v>0</v>
      </c>
      <c r="W85" s="31">
        <f>VLOOKUP(A85,'IncomeStatement 15-8-19'!$A$10:$CD$222,23,FALSE)</f>
        <v>0</v>
      </c>
      <c r="X85" s="31">
        <f>VLOOKUP(A85,'IncomeStatement 15-8-19'!$A$10:$CD$222,24,FALSE)</f>
        <v>0</v>
      </c>
      <c r="Y85" s="31">
        <f>VLOOKUP(A85,'IncomeStatement 15-8-19'!$A$10:$CD$222,25,FALSE)</f>
        <v>0</v>
      </c>
      <c r="Z85" s="31">
        <f>VLOOKUP(A85,'IncomeStatement 15-8-19'!$A$10:$CD$222,26,FALSE)</f>
        <v>0</v>
      </c>
      <c r="AA85" s="31">
        <f>VLOOKUP(A85,'IncomeStatement 15-8-19'!$A$10:$CD$222,27,FALSE)</f>
        <v>0</v>
      </c>
      <c r="AB85" s="31">
        <f>VLOOKUP(A85,'IncomeStatement 15-8-19'!$A$10:$CD$222,28,FALSE)</f>
        <v>0</v>
      </c>
      <c r="AC85" s="31">
        <f>VLOOKUP(A85,'IncomeStatement 15-8-19'!$A$10:$CD$222,29,FALSE)</f>
        <v>0</v>
      </c>
      <c r="AD85" s="31">
        <f>VLOOKUP(A85,'IncomeStatement 15-8-19'!$A$10:$CD$222,30,FALSE)</f>
        <v>0</v>
      </c>
      <c r="AE85" s="31">
        <f>VLOOKUP(A85,'IncomeStatement 15-8-19'!$A$10:$CD$222,31,FALSE)</f>
        <v>0</v>
      </c>
      <c r="AF85" s="31">
        <f>VLOOKUP(A85,'IncomeStatement 15-8-19'!$A$10:$CD$222,32,FALSE)</f>
        <v>0</v>
      </c>
      <c r="AG85" s="31">
        <f>VLOOKUP(A85,'IncomeStatement 15-8-19'!$A$10:$CD$222,33,FALSE)</f>
        <v>0</v>
      </c>
      <c r="AH85" s="31">
        <f>VLOOKUP(A85,'IncomeStatement 15-8-19'!$A$10:$CD$222,34,FALSE)</f>
        <v>0</v>
      </c>
      <c r="AI85" s="31">
        <f>VLOOKUP(A85,'IncomeStatement 15-8-19'!$A$10:$CD$222,35,FALSE)</f>
        <v>0</v>
      </c>
      <c r="AJ85" s="31">
        <f>VLOOKUP(A85,'IncomeStatement 15-8-19'!$A$10:$CD$222,36,FALSE)</f>
        <v>0</v>
      </c>
      <c r="AK85" s="31">
        <f>VLOOKUP(A85,'IncomeStatement 15-8-19'!$A$10:$CD$222,37,FALSE)</f>
        <v>0</v>
      </c>
      <c r="AL85" s="31">
        <f>VLOOKUP(A85,'IncomeStatement 15-8-19'!$A$10:$CD$222,38,FALSE)</f>
        <v>0</v>
      </c>
      <c r="AM85" s="31">
        <f>VLOOKUP(A85,'IncomeStatement 15-8-19'!$A$10:$CD$222,39,FALSE)</f>
        <v>0</v>
      </c>
      <c r="AN85" s="31">
        <f>VLOOKUP(A85,'IncomeStatement 15-8-19'!$A$10:$CD$222,40,FALSE)</f>
        <v>0</v>
      </c>
      <c r="AO85" s="31">
        <f>VLOOKUP(A85,'IncomeStatement 15-8-19'!$A$10:$CD$222,41,FALSE)</f>
        <v>0</v>
      </c>
      <c r="AP85" s="31">
        <f>VLOOKUP(A85,'IncomeStatement 15-8-19'!$A$10:$CD$222,42,FALSE)</f>
        <v>0</v>
      </c>
      <c r="AQ85" s="31">
        <f>VLOOKUP(A85,'IncomeStatement 15-8-19'!$A$10:$CD$222,43,FALSE)</f>
        <v>0</v>
      </c>
      <c r="AR85" s="31">
        <f>VLOOKUP(A85,'IncomeStatement 15-8-19'!$A$10:$CD$222,44,FALSE)</f>
        <v>0</v>
      </c>
      <c r="AS85" s="31">
        <f>VLOOKUP(A85,'IncomeStatement 15-8-19'!$A$10:$CD$222,45,FALSE)</f>
        <v>0</v>
      </c>
      <c r="AT85" s="31">
        <f>VLOOKUP(A85,'IncomeStatement 15-8-19'!$A$10:$CD$222,46,FALSE)</f>
        <v>0</v>
      </c>
      <c r="AU85" s="31">
        <f>VLOOKUP(A85,'IncomeStatement 15-8-19'!$A$10:$CD$222,47,FALSE)</f>
        <v>0</v>
      </c>
      <c r="AV85" s="31">
        <f>VLOOKUP(A85,'IncomeStatement 15-8-19'!$A$10:$CD$222,48,FALSE)</f>
        <v>0</v>
      </c>
      <c r="AW85" s="31">
        <f>VLOOKUP(A85,'IncomeStatement 15-8-19'!$A$10:$CD$222,49,FALSE)</f>
        <v>0</v>
      </c>
      <c r="AX85" s="31">
        <f>VLOOKUP(A85,'IncomeStatement 15-8-19'!$A$10:$CD$222,50,FALSE)</f>
        <v>0</v>
      </c>
      <c r="AY85" s="31">
        <f>VLOOKUP(A85,'IncomeStatement 15-8-19'!$A$10:$CD$222,51,FALSE)</f>
        <v>0</v>
      </c>
      <c r="AZ85" s="31">
        <f>VLOOKUP(A85,'IncomeStatement 15-8-19'!$A$10:$CD$222,52,FALSE)</f>
        <v>0</v>
      </c>
      <c r="BA85" s="31">
        <f>VLOOKUP(A85,'IncomeStatement 15-8-19'!$A$10:$CD$222,53,FALSE)</f>
        <v>0</v>
      </c>
      <c r="BB85" s="31">
        <f>VLOOKUP(A85,'IncomeStatement 15-8-19'!$A$10:$CD$222,54,FALSE)</f>
        <v>0</v>
      </c>
      <c r="BC85" s="31">
        <f>VLOOKUP(A85,'IncomeStatement 15-8-19'!$A$10:$CD$222,55,FALSE)</f>
        <v>0</v>
      </c>
      <c r="BD85" s="31">
        <f>VLOOKUP(A85,'IncomeStatement 15-8-19'!$A$10:$CD$222,56,FALSE)</f>
        <v>0</v>
      </c>
      <c r="BE85" s="31">
        <f>VLOOKUP(A85,'IncomeStatement 15-8-19'!$A$10:$CD$222,57,FALSE)</f>
        <v>0</v>
      </c>
      <c r="BF85" s="31">
        <f>VLOOKUP(A85,'IncomeStatement 15-8-19'!$A$10:$CD$222,58,FALSE)</f>
        <v>0</v>
      </c>
      <c r="BG85" s="31"/>
      <c r="BH85" s="31">
        <f>VLOOKUP(A85,'IncomeStatement 15-8-19'!$A$10:$CD$222,60,FALSE)</f>
        <v>0</v>
      </c>
      <c r="BI85" s="31">
        <f>VLOOKUP(A85,'IncomeStatement 15-8-19'!$A$10:$CD$222,61,FALSE)</f>
        <v>0</v>
      </c>
      <c r="BJ85" s="31">
        <f>VLOOKUP(A85,'IncomeStatement 15-8-19'!$A$10:$CD$222,62,FALSE)</f>
        <v>0</v>
      </c>
      <c r="BK85" s="31">
        <f>VLOOKUP(A85,'IncomeStatement 15-8-19'!$A$10:$CD$222,63,FALSE)</f>
        <v>0</v>
      </c>
      <c r="BL85" s="31">
        <f>VLOOKUP(A85,'IncomeStatement 15-8-19'!$A$10:$CD$222,64,FALSE)</f>
        <v>0</v>
      </c>
      <c r="BM85" s="31">
        <f>VLOOKUP(A85,'IncomeStatement 15-8-19'!$A$10:$CD$222,65,FALSE)</f>
        <v>0</v>
      </c>
      <c r="BN85" s="31">
        <f>VLOOKUP(A85,'IncomeStatement 15-8-19'!$A$10:$CD$222,66,FALSE)</f>
        <v>0</v>
      </c>
      <c r="BO85" s="31">
        <f>VLOOKUP(A85,'IncomeStatement 15-8-19'!$A$10:$CD$222,67,FALSE)</f>
        <v>0</v>
      </c>
      <c r="BP85" s="31">
        <f>VLOOKUP(A85,'IncomeStatement 15-8-19'!$A$10:$CD$222,68,FALSE)</f>
        <v>0</v>
      </c>
      <c r="BQ85" s="3">
        <f>VLOOKUP(A85,'IncomeStatement 15-8-19'!$A$10:$CD$222,69,FALSE)</f>
        <v>0</v>
      </c>
      <c r="BR85" s="3">
        <f>VLOOKUP(A85,'IncomeStatement 15-8-19'!$A$10:$CD$222,70,FALSE)</f>
        <v>0</v>
      </c>
      <c r="BS85" s="3">
        <f>VLOOKUP(A85,'IncomeStatement 15-8-19'!$A$10:$CD$222,71,FALSE)</f>
        <v>0</v>
      </c>
      <c r="BT85" s="3">
        <f>VLOOKUP(A85,'IncomeStatement 15-8-19'!$A$10:$CD$222,72,FALSE)</f>
        <v>0</v>
      </c>
      <c r="BU85" s="3">
        <f>VLOOKUP(A85,'IncomeStatement 15-8-19'!$A$10:$CD$222,73,FALSE)</f>
        <v>0</v>
      </c>
      <c r="BV85" s="3">
        <f>VLOOKUP(A85,'IncomeStatement 15-8-19'!$A$10:$CD$222,74,FALSE)</f>
        <v>0</v>
      </c>
      <c r="BW85" s="3">
        <f>VLOOKUP(A85,'IncomeStatement 15-8-19'!$A$10:$CD$222,75,FALSE)</f>
        <v>0</v>
      </c>
      <c r="BX85" s="3">
        <f>VLOOKUP(A85,'IncomeStatement 15-8-19'!$A$10:$CD$222,76,FALSE)</f>
        <v>0</v>
      </c>
      <c r="BY85" s="3">
        <f>VLOOKUP(A85,'IncomeStatement 15-8-19'!$A$10:$CD$222,77,FALSE)</f>
        <v>0</v>
      </c>
      <c r="BZ85" s="3">
        <f>VLOOKUP(A85,'IncomeStatement 15-8-19'!$A$10:$CD$222,78,FALSE)</f>
        <v>0</v>
      </c>
      <c r="CA85" s="3">
        <f>VLOOKUP(A85,'IncomeStatement 15-8-19'!$A$10:$CD$222,79,FALSE)</f>
        <v>0</v>
      </c>
      <c r="CB85" s="3">
        <f>VLOOKUP(A85,'IncomeStatement 15-8-19'!$A$10:$CD$222,80,FALSE)</f>
        <v>0</v>
      </c>
      <c r="CC85" s="3">
        <f>VLOOKUP(A85,'IncomeStatement 15-8-19'!$A$10:$CD$222,81,FALSE)</f>
        <v>0</v>
      </c>
      <c r="CD85" s="3">
        <f t="shared" si="4"/>
        <v>0</v>
      </c>
      <c r="CF85" s="19">
        <f>CD85-('IncomeStatement 15-8-19'!CD85-'IncomeStatement 15-8-19'!CF85-'IncomeStatement 15-8-19'!CG85)</f>
        <v>0</v>
      </c>
      <c r="CH85" s="132">
        <f t="shared" si="5"/>
        <v>0</v>
      </c>
      <c r="CJ85" s="148">
        <f>HLOOKUP(A85,CJE!$I$5:$TV$2054,2050, FALSE)</f>
        <v>0</v>
      </c>
      <c r="CL85" s="148">
        <f t="shared" si="3"/>
        <v>0</v>
      </c>
    </row>
    <row r="86" spans="1:90" x14ac:dyDescent="0.2">
      <c r="A86" s="13" t="str">
        <f>'IncomeStatement 15-8-19'!A86</f>
        <v>940-421-00 - SUBCONTRACTORS 3RD PARTY</v>
      </c>
      <c r="B86" s="31">
        <f>VLOOKUP(A86,'IncomeStatement 15-8-19'!$A$10:$CD$222,2,FALSE)</f>
        <v>0</v>
      </c>
      <c r="C86" s="31">
        <f>VLOOKUP(A86,'IncomeStatement 15-8-19'!$A$10:$CD$222,3,FALSE)</f>
        <v>0</v>
      </c>
      <c r="D86" s="31">
        <f>VLOOKUP(A86,'IncomeStatement 15-8-19'!$A$10:$CD$222,4,FALSE)</f>
        <v>0</v>
      </c>
      <c r="E86" s="31">
        <f>VLOOKUP(A86,'IncomeStatement 15-8-19'!$A$10:$CD$222,5,FALSE)</f>
        <v>0</v>
      </c>
      <c r="F86" s="31">
        <f>VLOOKUP(A86,'IncomeStatement 15-8-19'!$A$10:$CD$222,6,FALSE)</f>
        <v>0</v>
      </c>
      <c r="G86" s="31">
        <f>VLOOKUP(A86,'IncomeStatement 15-8-19'!$A$10:$CD$222,7,FALSE)</f>
        <v>0</v>
      </c>
      <c r="H86" s="31">
        <f>VLOOKUP(A86,'IncomeStatement 15-8-19'!$A$10:$CD$222,8,FALSE)</f>
        <v>0</v>
      </c>
      <c r="I86" s="31"/>
      <c r="J86" s="31">
        <f>VLOOKUP(A86,'IncomeStatement 15-8-19'!$A$10:$CD$222,10,FALSE)</f>
        <v>0</v>
      </c>
      <c r="K86" s="31">
        <f>VLOOKUP(A86,'IncomeStatement 15-8-19'!$A$10:$CD$222,11,FALSE)</f>
        <v>0</v>
      </c>
      <c r="L86" s="31">
        <f>VLOOKUP(A86,'IncomeStatement 15-8-19'!$A$10:$CD$222,12,FALSE)</f>
        <v>0</v>
      </c>
      <c r="M86" s="31">
        <f>VLOOKUP(A86,'IncomeStatement 15-8-19'!$A$10:$CD$222,13,FALSE)</f>
        <v>0</v>
      </c>
      <c r="N86" s="31">
        <f>VLOOKUP(A86,'IncomeStatement 15-8-19'!$A$10:$CD$222,14,FALSE)</f>
        <v>0</v>
      </c>
      <c r="O86" s="31">
        <f>VLOOKUP(A86,'IncomeStatement 15-8-19'!$A$10:$CD$222,15,FALSE)</f>
        <v>0</v>
      </c>
      <c r="P86" s="31">
        <f>VLOOKUP(A86,'IncomeStatement 15-8-19'!$A$10:$CD$222,16,FALSE)</f>
        <v>0</v>
      </c>
      <c r="Q86" s="31">
        <f>VLOOKUP(A86,'IncomeStatement 15-8-19'!$A$10:$CD$222,17,FALSE)</f>
        <v>0</v>
      </c>
      <c r="R86" s="31">
        <f>VLOOKUP(A86,'IncomeStatement 15-8-19'!$A$10:$CD$222,18,FALSE)</f>
        <v>0</v>
      </c>
      <c r="S86" s="31">
        <f>VLOOKUP(A86,'IncomeStatement 15-8-19'!$A$10:$CD$222,19,FALSE)</f>
        <v>0</v>
      </c>
      <c r="T86" s="31">
        <f>VLOOKUP(A86,'IncomeStatement 15-8-19'!$A$10:$CD$222,20,FALSE)</f>
        <v>0</v>
      </c>
      <c r="U86" s="31">
        <f>VLOOKUP(A86,'IncomeStatement 15-8-19'!$A$10:$CD$222,21,FALSE)</f>
        <v>0</v>
      </c>
      <c r="V86" s="31">
        <f>VLOOKUP(A86,'IncomeStatement 15-8-19'!$A$10:$CD$222,22,FALSE)</f>
        <v>0</v>
      </c>
      <c r="W86" s="31">
        <f>VLOOKUP(A86,'IncomeStatement 15-8-19'!$A$10:$CD$222,23,FALSE)</f>
        <v>0</v>
      </c>
      <c r="X86" s="31">
        <f>VLOOKUP(A86,'IncomeStatement 15-8-19'!$A$10:$CD$222,24,FALSE)</f>
        <v>0</v>
      </c>
      <c r="Y86" s="31">
        <f>VLOOKUP(A86,'IncomeStatement 15-8-19'!$A$10:$CD$222,25,FALSE)</f>
        <v>0</v>
      </c>
      <c r="Z86" s="31">
        <f>VLOOKUP(A86,'IncomeStatement 15-8-19'!$A$10:$CD$222,26,FALSE)</f>
        <v>0</v>
      </c>
      <c r="AA86" s="31">
        <f>VLOOKUP(A86,'IncomeStatement 15-8-19'!$A$10:$CD$222,27,FALSE)</f>
        <v>0</v>
      </c>
      <c r="AB86" s="31">
        <f>VLOOKUP(A86,'IncomeStatement 15-8-19'!$A$10:$CD$222,28,FALSE)</f>
        <v>0</v>
      </c>
      <c r="AC86" s="31">
        <f>VLOOKUP(A86,'IncomeStatement 15-8-19'!$A$10:$CD$222,29,FALSE)</f>
        <v>0</v>
      </c>
      <c r="AD86" s="31">
        <f>VLOOKUP(A86,'IncomeStatement 15-8-19'!$A$10:$CD$222,30,FALSE)</f>
        <v>0</v>
      </c>
      <c r="AE86" s="31">
        <f>VLOOKUP(A86,'IncomeStatement 15-8-19'!$A$10:$CD$222,31,FALSE)</f>
        <v>0</v>
      </c>
      <c r="AF86" s="31">
        <f>VLOOKUP(A86,'IncomeStatement 15-8-19'!$A$10:$CD$222,32,FALSE)</f>
        <v>0</v>
      </c>
      <c r="AG86" s="31">
        <f>VLOOKUP(A86,'IncomeStatement 15-8-19'!$A$10:$CD$222,33,FALSE)</f>
        <v>0</v>
      </c>
      <c r="AH86" s="31">
        <f>VLOOKUP(A86,'IncomeStatement 15-8-19'!$A$10:$CD$222,34,FALSE)</f>
        <v>0</v>
      </c>
      <c r="AI86" s="31">
        <f>VLOOKUP(A86,'IncomeStatement 15-8-19'!$A$10:$CD$222,35,FALSE)</f>
        <v>0</v>
      </c>
      <c r="AJ86" s="31">
        <f>VLOOKUP(A86,'IncomeStatement 15-8-19'!$A$10:$CD$222,36,FALSE)</f>
        <v>0</v>
      </c>
      <c r="AK86" s="31">
        <f>VLOOKUP(A86,'IncomeStatement 15-8-19'!$A$10:$CD$222,37,FALSE)</f>
        <v>0</v>
      </c>
      <c r="AL86" s="31">
        <f>VLOOKUP(A86,'IncomeStatement 15-8-19'!$A$10:$CD$222,38,FALSE)</f>
        <v>0</v>
      </c>
      <c r="AM86" s="31">
        <f>VLOOKUP(A86,'IncomeStatement 15-8-19'!$A$10:$CD$222,39,FALSE)</f>
        <v>0</v>
      </c>
      <c r="AN86" s="31">
        <f>VLOOKUP(A86,'IncomeStatement 15-8-19'!$A$10:$CD$222,40,FALSE)</f>
        <v>0</v>
      </c>
      <c r="AO86" s="31">
        <f>VLOOKUP(A86,'IncomeStatement 15-8-19'!$A$10:$CD$222,41,FALSE)</f>
        <v>0</v>
      </c>
      <c r="AP86" s="31">
        <f>VLOOKUP(A86,'IncomeStatement 15-8-19'!$A$10:$CD$222,42,FALSE)</f>
        <v>0</v>
      </c>
      <c r="AQ86" s="31">
        <f>VLOOKUP(A86,'IncomeStatement 15-8-19'!$A$10:$CD$222,43,FALSE)</f>
        <v>0</v>
      </c>
      <c r="AR86" s="31">
        <f>VLOOKUP(A86,'IncomeStatement 15-8-19'!$A$10:$CD$222,44,FALSE)</f>
        <v>0</v>
      </c>
      <c r="AS86" s="31">
        <f>VLOOKUP(A86,'IncomeStatement 15-8-19'!$A$10:$CD$222,45,FALSE)</f>
        <v>0</v>
      </c>
      <c r="AT86" s="31">
        <f>VLOOKUP(A86,'IncomeStatement 15-8-19'!$A$10:$CD$222,46,FALSE)</f>
        <v>0</v>
      </c>
      <c r="AU86" s="31">
        <f>VLOOKUP(A86,'IncomeStatement 15-8-19'!$A$10:$CD$222,47,FALSE)</f>
        <v>0</v>
      </c>
      <c r="AV86" s="31">
        <f>VLOOKUP(A86,'IncomeStatement 15-8-19'!$A$10:$CD$222,48,FALSE)</f>
        <v>0</v>
      </c>
      <c r="AW86" s="31">
        <f>VLOOKUP(A86,'IncomeStatement 15-8-19'!$A$10:$CD$222,49,FALSE)</f>
        <v>0</v>
      </c>
      <c r="AX86" s="31">
        <f>VLOOKUP(A86,'IncomeStatement 15-8-19'!$A$10:$CD$222,50,FALSE)</f>
        <v>0</v>
      </c>
      <c r="AY86" s="31">
        <f>VLOOKUP(A86,'IncomeStatement 15-8-19'!$A$10:$CD$222,51,FALSE)</f>
        <v>0</v>
      </c>
      <c r="AZ86" s="31">
        <f>VLOOKUP(A86,'IncomeStatement 15-8-19'!$A$10:$CD$222,52,FALSE)</f>
        <v>0</v>
      </c>
      <c r="BA86" s="31">
        <f>VLOOKUP(A86,'IncomeStatement 15-8-19'!$A$10:$CD$222,53,FALSE)</f>
        <v>0</v>
      </c>
      <c r="BB86" s="31">
        <f>VLOOKUP(A86,'IncomeStatement 15-8-19'!$A$10:$CD$222,54,FALSE)</f>
        <v>0</v>
      </c>
      <c r="BC86" s="31">
        <f>VLOOKUP(A86,'IncomeStatement 15-8-19'!$A$10:$CD$222,55,FALSE)</f>
        <v>0</v>
      </c>
      <c r="BD86" s="31">
        <f>VLOOKUP(A86,'IncomeStatement 15-8-19'!$A$10:$CD$222,56,FALSE)</f>
        <v>0</v>
      </c>
      <c r="BE86" s="31">
        <f>VLOOKUP(A86,'IncomeStatement 15-8-19'!$A$10:$CD$222,57,FALSE)</f>
        <v>0</v>
      </c>
      <c r="BF86" s="31">
        <f>VLOOKUP(A86,'IncomeStatement 15-8-19'!$A$10:$CD$222,58,FALSE)</f>
        <v>0</v>
      </c>
      <c r="BG86" s="31"/>
      <c r="BH86" s="31">
        <f>VLOOKUP(A86,'IncomeStatement 15-8-19'!$A$10:$CD$222,60,FALSE)</f>
        <v>0</v>
      </c>
      <c r="BI86" s="31">
        <f>VLOOKUP(A86,'IncomeStatement 15-8-19'!$A$10:$CD$222,61,FALSE)</f>
        <v>0</v>
      </c>
      <c r="BJ86" s="31">
        <f>VLOOKUP(A86,'IncomeStatement 15-8-19'!$A$10:$CD$222,62,FALSE)</f>
        <v>0</v>
      </c>
      <c r="BK86" s="31">
        <f>VLOOKUP(A86,'IncomeStatement 15-8-19'!$A$10:$CD$222,63,FALSE)</f>
        <v>0</v>
      </c>
      <c r="BL86" s="31">
        <f>VLOOKUP(A86,'IncomeStatement 15-8-19'!$A$10:$CD$222,64,FALSE)</f>
        <v>0</v>
      </c>
      <c r="BM86" s="31">
        <f>VLOOKUP(A86,'IncomeStatement 15-8-19'!$A$10:$CD$222,65,FALSE)</f>
        <v>0</v>
      </c>
      <c r="BN86" s="31">
        <f>VLOOKUP(A86,'IncomeStatement 15-8-19'!$A$10:$CD$222,66,FALSE)</f>
        <v>0</v>
      </c>
      <c r="BO86" s="31">
        <f>VLOOKUP(A86,'IncomeStatement 15-8-19'!$A$10:$CD$222,67,FALSE)</f>
        <v>0</v>
      </c>
      <c r="BP86" s="31">
        <f>VLOOKUP(A86,'IncomeStatement 15-8-19'!$A$10:$CD$222,68,FALSE)</f>
        <v>0</v>
      </c>
      <c r="BQ86" s="3">
        <f>VLOOKUP(A86,'IncomeStatement 15-8-19'!$A$10:$CD$222,69,FALSE)</f>
        <v>0</v>
      </c>
      <c r="BR86" s="3">
        <f>VLOOKUP(A86,'IncomeStatement 15-8-19'!$A$10:$CD$222,70,FALSE)</f>
        <v>0</v>
      </c>
      <c r="BS86" s="3">
        <f>VLOOKUP(A86,'IncomeStatement 15-8-19'!$A$10:$CD$222,71,FALSE)</f>
        <v>0</v>
      </c>
      <c r="BT86" s="3">
        <f>VLOOKUP(A86,'IncomeStatement 15-8-19'!$A$10:$CD$222,72,FALSE)</f>
        <v>0</v>
      </c>
      <c r="BU86" s="3">
        <f>VLOOKUP(A86,'IncomeStatement 15-8-19'!$A$10:$CD$222,73,FALSE)</f>
        <v>0</v>
      </c>
      <c r="BV86" s="3">
        <f>VLOOKUP(A86,'IncomeStatement 15-8-19'!$A$10:$CD$222,74,FALSE)</f>
        <v>0</v>
      </c>
      <c r="BW86" s="3">
        <f>VLOOKUP(A86,'IncomeStatement 15-8-19'!$A$10:$CD$222,75,FALSE)</f>
        <v>0</v>
      </c>
      <c r="BX86" s="3">
        <f>VLOOKUP(A86,'IncomeStatement 15-8-19'!$A$10:$CD$222,76,FALSE)</f>
        <v>0</v>
      </c>
      <c r="BY86" s="3">
        <f>VLOOKUP(A86,'IncomeStatement 15-8-19'!$A$10:$CD$222,77,FALSE)</f>
        <v>0</v>
      </c>
      <c r="BZ86" s="3">
        <f>VLOOKUP(A86,'IncomeStatement 15-8-19'!$A$10:$CD$222,78,FALSE)</f>
        <v>0</v>
      </c>
      <c r="CA86" s="3">
        <f>VLOOKUP(A86,'IncomeStatement 15-8-19'!$A$10:$CD$222,79,FALSE)</f>
        <v>0</v>
      </c>
      <c r="CB86" s="3">
        <f>VLOOKUP(A86,'IncomeStatement 15-8-19'!$A$10:$CD$222,80,FALSE)</f>
        <v>0</v>
      </c>
      <c r="CC86" s="3">
        <f>VLOOKUP(A86,'IncomeStatement 15-8-19'!$A$10:$CD$222,81,FALSE)</f>
        <v>0</v>
      </c>
      <c r="CD86" s="3">
        <f t="shared" si="4"/>
        <v>0</v>
      </c>
      <c r="CF86" s="19">
        <f>CD86-('IncomeStatement 15-8-19'!CD86-'IncomeStatement 15-8-19'!CF86-'IncomeStatement 15-8-19'!CG86)</f>
        <v>0</v>
      </c>
      <c r="CH86" s="132">
        <f t="shared" si="5"/>
        <v>0</v>
      </c>
      <c r="CJ86" s="148">
        <f>HLOOKUP(A86,CJE!$I$5:$TV$2054,2050, FALSE)</f>
        <v>0</v>
      </c>
      <c r="CL86" s="148">
        <f t="shared" si="3"/>
        <v>0</v>
      </c>
    </row>
    <row r="87" spans="1:90" x14ac:dyDescent="0.2">
      <c r="A87" s="13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F87" s="19">
        <f>CD87-('IncomeStatement 15-8-19'!CD87-'IncomeStatement 15-8-19'!CF87-'IncomeStatement 15-8-19'!CG87)</f>
        <v>0</v>
      </c>
      <c r="CH87" s="132">
        <f t="shared" si="5"/>
        <v>0</v>
      </c>
      <c r="CJ87" s="148"/>
      <c r="CL87" s="148">
        <f t="shared" ref="CL87:CL149" si="6">SUM(B87:BM87)+CJ87</f>
        <v>0</v>
      </c>
    </row>
    <row r="88" spans="1:90" x14ac:dyDescent="0.2">
      <c r="A88" s="13" t="str">
        <f>'IncomeStatement 15-8-19'!A88</f>
        <v>940-500 - TRAVEL EXPENSES</v>
      </c>
      <c r="B88" s="31">
        <f>VLOOKUP(A88,'IncomeStatement 15-8-19'!$A$10:$CD$222,2,FALSE)</f>
        <v>0</v>
      </c>
      <c r="C88" s="31">
        <f>VLOOKUP(A88,'IncomeStatement 15-8-19'!$A$10:$CD$222,3,FALSE)</f>
        <v>0</v>
      </c>
      <c r="D88" s="31">
        <f>VLOOKUP(A88,'IncomeStatement 15-8-19'!$A$10:$CD$222,4,FALSE)</f>
        <v>0</v>
      </c>
      <c r="E88" s="31">
        <f>VLOOKUP(A88,'IncomeStatement 15-8-19'!$A$10:$CD$222,5,FALSE)</f>
        <v>0</v>
      </c>
      <c r="F88" s="31">
        <f>VLOOKUP(A88,'IncomeStatement 15-8-19'!$A$10:$CD$222,6,FALSE)</f>
        <v>0</v>
      </c>
      <c r="G88" s="31">
        <f>VLOOKUP(A88,'IncomeStatement 15-8-19'!$A$10:$CD$222,7,FALSE)</f>
        <v>0</v>
      </c>
      <c r="H88" s="31">
        <f>VLOOKUP(A88,'IncomeStatement 15-8-19'!$A$10:$CD$222,8,FALSE)</f>
        <v>0</v>
      </c>
      <c r="I88" s="31"/>
      <c r="J88" s="31">
        <f>VLOOKUP(A88,'IncomeStatement 15-8-19'!$A$10:$CD$222,10,FALSE)</f>
        <v>0</v>
      </c>
      <c r="K88" s="31">
        <f>VLOOKUP(A88,'IncomeStatement 15-8-19'!$A$10:$CD$222,11,FALSE)</f>
        <v>0</v>
      </c>
      <c r="L88" s="31">
        <f>VLOOKUP(A88,'IncomeStatement 15-8-19'!$A$10:$CD$222,12,FALSE)</f>
        <v>0</v>
      </c>
      <c r="M88" s="31">
        <f>VLOOKUP(A88,'IncomeStatement 15-8-19'!$A$10:$CD$222,13,FALSE)</f>
        <v>0</v>
      </c>
      <c r="N88" s="31">
        <f>VLOOKUP(A88,'IncomeStatement 15-8-19'!$A$10:$CD$222,14,FALSE)</f>
        <v>0</v>
      </c>
      <c r="O88" s="31">
        <f>VLOOKUP(A88,'IncomeStatement 15-8-19'!$A$10:$CD$222,15,FALSE)</f>
        <v>0</v>
      </c>
      <c r="P88" s="31">
        <f>VLOOKUP(A88,'IncomeStatement 15-8-19'!$A$10:$CD$222,16,FALSE)</f>
        <v>0</v>
      </c>
      <c r="Q88" s="31">
        <f>VLOOKUP(A88,'IncomeStatement 15-8-19'!$A$10:$CD$222,17,FALSE)</f>
        <v>0</v>
      </c>
      <c r="R88" s="31">
        <f>VLOOKUP(A88,'IncomeStatement 15-8-19'!$A$10:$CD$222,18,FALSE)</f>
        <v>0</v>
      </c>
      <c r="S88" s="31">
        <f>VLOOKUP(A88,'IncomeStatement 15-8-19'!$A$10:$CD$222,19,FALSE)</f>
        <v>0</v>
      </c>
      <c r="T88" s="31">
        <f>VLOOKUP(A88,'IncomeStatement 15-8-19'!$A$10:$CD$222,20,FALSE)</f>
        <v>0</v>
      </c>
      <c r="U88" s="31">
        <f>VLOOKUP(A88,'IncomeStatement 15-8-19'!$A$10:$CD$222,21,FALSE)</f>
        <v>0</v>
      </c>
      <c r="V88" s="31">
        <f>VLOOKUP(A88,'IncomeStatement 15-8-19'!$A$10:$CD$222,22,FALSE)</f>
        <v>0</v>
      </c>
      <c r="W88" s="31">
        <f>VLOOKUP(A88,'IncomeStatement 15-8-19'!$A$10:$CD$222,23,FALSE)</f>
        <v>0</v>
      </c>
      <c r="X88" s="31">
        <f>VLOOKUP(A88,'IncomeStatement 15-8-19'!$A$10:$CD$222,24,FALSE)</f>
        <v>0</v>
      </c>
      <c r="Y88" s="31">
        <f>VLOOKUP(A88,'IncomeStatement 15-8-19'!$A$10:$CD$222,25,FALSE)</f>
        <v>0</v>
      </c>
      <c r="Z88" s="31">
        <f>VLOOKUP(A88,'IncomeStatement 15-8-19'!$A$10:$CD$222,26,FALSE)</f>
        <v>0</v>
      </c>
      <c r="AA88" s="31">
        <f>VLOOKUP(A88,'IncomeStatement 15-8-19'!$A$10:$CD$222,27,FALSE)</f>
        <v>0</v>
      </c>
      <c r="AB88" s="31">
        <f>VLOOKUP(A88,'IncomeStatement 15-8-19'!$A$10:$CD$222,28,FALSE)</f>
        <v>0</v>
      </c>
      <c r="AC88" s="31">
        <f>VLOOKUP(A88,'IncomeStatement 15-8-19'!$A$10:$CD$222,29,FALSE)</f>
        <v>0</v>
      </c>
      <c r="AD88" s="31">
        <f>VLOOKUP(A88,'IncomeStatement 15-8-19'!$A$10:$CD$222,30,FALSE)</f>
        <v>0</v>
      </c>
      <c r="AE88" s="31">
        <f>VLOOKUP(A88,'IncomeStatement 15-8-19'!$A$10:$CD$222,31,FALSE)</f>
        <v>0</v>
      </c>
      <c r="AF88" s="31">
        <f>VLOOKUP(A88,'IncomeStatement 15-8-19'!$A$10:$CD$222,32,FALSE)</f>
        <v>0</v>
      </c>
      <c r="AG88" s="31">
        <f>VLOOKUP(A88,'IncomeStatement 15-8-19'!$A$10:$CD$222,33,FALSE)</f>
        <v>0</v>
      </c>
      <c r="AH88" s="31">
        <f>VLOOKUP(A88,'IncomeStatement 15-8-19'!$A$10:$CD$222,34,FALSE)</f>
        <v>0</v>
      </c>
      <c r="AI88" s="31">
        <f>VLOOKUP(A88,'IncomeStatement 15-8-19'!$A$10:$CD$222,35,FALSE)</f>
        <v>0</v>
      </c>
      <c r="AJ88" s="31">
        <f>VLOOKUP(A88,'IncomeStatement 15-8-19'!$A$10:$CD$222,36,FALSE)</f>
        <v>0</v>
      </c>
      <c r="AK88" s="31">
        <f>VLOOKUP(A88,'IncomeStatement 15-8-19'!$A$10:$CD$222,37,FALSE)</f>
        <v>0</v>
      </c>
      <c r="AL88" s="31">
        <f>VLOOKUP(A88,'IncomeStatement 15-8-19'!$A$10:$CD$222,38,FALSE)</f>
        <v>0</v>
      </c>
      <c r="AM88" s="31">
        <f>VLOOKUP(A88,'IncomeStatement 15-8-19'!$A$10:$CD$222,39,FALSE)</f>
        <v>0</v>
      </c>
      <c r="AN88" s="31">
        <f>VLOOKUP(A88,'IncomeStatement 15-8-19'!$A$10:$CD$222,40,FALSE)</f>
        <v>0</v>
      </c>
      <c r="AO88" s="31">
        <f>VLOOKUP(A88,'IncomeStatement 15-8-19'!$A$10:$CD$222,41,FALSE)</f>
        <v>0</v>
      </c>
      <c r="AP88" s="31">
        <f>VLOOKUP(A88,'IncomeStatement 15-8-19'!$A$10:$CD$222,42,FALSE)</f>
        <v>0</v>
      </c>
      <c r="AQ88" s="31">
        <f>VLOOKUP(A88,'IncomeStatement 15-8-19'!$A$10:$CD$222,43,FALSE)</f>
        <v>0</v>
      </c>
      <c r="AR88" s="31">
        <f>VLOOKUP(A88,'IncomeStatement 15-8-19'!$A$10:$CD$222,44,FALSE)</f>
        <v>0</v>
      </c>
      <c r="AS88" s="31">
        <f>VLOOKUP(A88,'IncomeStatement 15-8-19'!$A$10:$CD$222,45,FALSE)</f>
        <v>0</v>
      </c>
      <c r="AT88" s="31">
        <f>VLOOKUP(A88,'IncomeStatement 15-8-19'!$A$10:$CD$222,46,FALSE)</f>
        <v>0</v>
      </c>
      <c r="AU88" s="31">
        <f>VLOOKUP(A88,'IncomeStatement 15-8-19'!$A$10:$CD$222,47,FALSE)</f>
        <v>0</v>
      </c>
      <c r="AV88" s="31">
        <f>VLOOKUP(A88,'IncomeStatement 15-8-19'!$A$10:$CD$222,48,FALSE)</f>
        <v>0</v>
      </c>
      <c r="AW88" s="31">
        <f>VLOOKUP(A88,'IncomeStatement 15-8-19'!$A$10:$CD$222,49,FALSE)</f>
        <v>0</v>
      </c>
      <c r="AX88" s="31">
        <f>VLOOKUP(A88,'IncomeStatement 15-8-19'!$A$10:$CD$222,50,FALSE)</f>
        <v>0</v>
      </c>
      <c r="AY88" s="31">
        <f>VLOOKUP(A88,'IncomeStatement 15-8-19'!$A$10:$CD$222,51,FALSE)</f>
        <v>0</v>
      </c>
      <c r="AZ88" s="31">
        <f>VLOOKUP(A88,'IncomeStatement 15-8-19'!$A$10:$CD$222,52,FALSE)</f>
        <v>0</v>
      </c>
      <c r="BA88" s="31">
        <f>VLOOKUP(A88,'IncomeStatement 15-8-19'!$A$10:$CD$222,53,FALSE)</f>
        <v>0</v>
      </c>
      <c r="BB88" s="31">
        <f>VLOOKUP(A88,'IncomeStatement 15-8-19'!$A$10:$CD$222,54,FALSE)</f>
        <v>0</v>
      </c>
      <c r="BC88" s="31">
        <f>VLOOKUP(A88,'IncomeStatement 15-8-19'!$A$10:$CD$222,55,FALSE)</f>
        <v>0</v>
      </c>
      <c r="BD88" s="31">
        <f>VLOOKUP(A88,'IncomeStatement 15-8-19'!$A$10:$CD$222,56,FALSE)</f>
        <v>0</v>
      </c>
      <c r="BE88" s="31">
        <f>VLOOKUP(A88,'IncomeStatement 15-8-19'!$A$10:$CD$222,57,FALSE)</f>
        <v>0</v>
      </c>
      <c r="BF88" s="31">
        <f>VLOOKUP(A88,'IncomeStatement 15-8-19'!$A$10:$CD$222,58,FALSE)</f>
        <v>0</v>
      </c>
      <c r="BG88" s="31"/>
      <c r="BH88" s="31">
        <f>VLOOKUP(A88,'IncomeStatement 15-8-19'!$A$10:$CD$222,60,FALSE)</f>
        <v>0</v>
      </c>
      <c r="BI88" s="31">
        <f>VLOOKUP(A88,'IncomeStatement 15-8-19'!$A$10:$CD$222,61,FALSE)</f>
        <v>0</v>
      </c>
      <c r="BJ88" s="31">
        <f>VLOOKUP(A88,'IncomeStatement 15-8-19'!$A$10:$CD$222,62,FALSE)</f>
        <v>0</v>
      </c>
      <c r="BK88" s="31">
        <f>VLOOKUP(A88,'IncomeStatement 15-8-19'!$A$10:$CD$222,63,FALSE)</f>
        <v>0</v>
      </c>
      <c r="BL88" s="31">
        <f>VLOOKUP(A88,'IncomeStatement 15-8-19'!$A$10:$CD$222,64,FALSE)</f>
        <v>0</v>
      </c>
      <c r="BM88" s="31">
        <f>VLOOKUP(A88,'IncomeStatement 15-8-19'!$A$10:$CD$222,65,FALSE)</f>
        <v>0</v>
      </c>
      <c r="BN88" s="31">
        <f>VLOOKUP(A88,'IncomeStatement 15-8-19'!$A$10:$CD$222,66,FALSE)</f>
        <v>0</v>
      </c>
      <c r="BO88" s="31">
        <f>VLOOKUP(A88,'IncomeStatement 15-8-19'!$A$10:$CD$222,67,FALSE)</f>
        <v>0</v>
      </c>
      <c r="BP88" s="31">
        <f>VLOOKUP(A88,'IncomeStatement 15-8-19'!$A$10:$CD$222,68,FALSE)</f>
        <v>0</v>
      </c>
      <c r="BQ88" s="3">
        <f>VLOOKUP(A88,'IncomeStatement 15-8-19'!$A$10:$CD$222,69,FALSE)</f>
        <v>0</v>
      </c>
      <c r="BR88" s="3">
        <f>VLOOKUP(A88,'IncomeStatement 15-8-19'!$A$10:$CD$222,70,FALSE)</f>
        <v>0</v>
      </c>
      <c r="BS88" s="3">
        <f>VLOOKUP(A88,'IncomeStatement 15-8-19'!$A$10:$CD$222,71,FALSE)</f>
        <v>0</v>
      </c>
      <c r="BT88" s="3">
        <f>VLOOKUP(A88,'IncomeStatement 15-8-19'!$A$10:$CD$222,72,FALSE)</f>
        <v>0</v>
      </c>
      <c r="BU88" s="3">
        <f>VLOOKUP(A88,'IncomeStatement 15-8-19'!$A$10:$CD$222,73,FALSE)</f>
        <v>0</v>
      </c>
      <c r="BV88" s="3">
        <f>VLOOKUP(A88,'IncomeStatement 15-8-19'!$A$10:$CD$222,74,FALSE)</f>
        <v>0</v>
      </c>
      <c r="BW88" s="3">
        <f>VLOOKUP(A88,'IncomeStatement 15-8-19'!$A$10:$CD$222,75,FALSE)</f>
        <v>0</v>
      </c>
      <c r="BX88" s="3">
        <f>VLOOKUP(A88,'IncomeStatement 15-8-19'!$A$10:$CD$222,76,FALSE)</f>
        <v>0</v>
      </c>
      <c r="BY88" s="3">
        <f>VLOOKUP(A88,'IncomeStatement 15-8-19'!$A$10:$CD$222,77,FALSE)</f>
        <v>0</v>
      </c>
      <c r="BZ88" s="3">
        <f>VLOOKUP(A88,'IncomeStatement 15-8-19'!$A$10:$CD$222,78,FALSE)</f>
        <v>0</v>
      </c>
      <c r="CA88" s="3">
        <f>VLOOKUP(A88,'IncomeStatement 15-8-19'!$A$10:$CD$222,79,FALSE)</f>
        <v>0</v>
      </c>
      <c r="CB88" s="3">
        <f>VLOOKUP(A88,'IncomeStatement 15-8-19'!$A$10:$CD$222,80,FALSE)</f>
        <v>0</v>
      </c>
      <c r="CC88" s="3">
        <f>VLOOKUP(A88,'IncomeStatement 15-8-19'!$A$10:$CD$222,81,FALSE)</f>
        <v>0</v>
      </c>
      <c r="CD88" s="3">
        <f t="shared" si="4"/>
        <v>0</v>
      </c>
      <c r="CF88" s="19">
        <f>CD88-('IncomeStatement 15-8-19'!CD88-'IncomeStatement 15-8-19'!CF88-'IncomeStatement 15-8-19'!CG88)</f>
        <v>0</v>
      </c>
      <c r="CH88" s="132">
        <f t="shared" si="5"/>
        <v>0</v>
      </c>
      <c r="CJ88" s="148">
        <f>HLOOKUP(A88,CJE!$I$5:$TV$2054,2050, FALSE)</f>
        <v>0</v>
      </c>
      <c r="CL88" s="148">
        <f t="shared" si="6"/>
        <v>0</v>
      </c>
    </row>
    <row r="89" spans="1:90" x14ac:dyDescent="0.2">
      <c r="A89" s="13" t="str">
        <f>'IncomeStatement 15-8-19'!A89</f>
        <v>940-501 - TRAVEL EXPENSES : Travel Expenses (Overseas)</v>
      </c>
      <c r="B89" s="31">
        <f>VLOOKUP(A89,'IncomeStatement 15-8-19'!$A$10:$CD$222,2,FALSE)</f>
        <v>0</v>
      </c>
      <c r="C89" s="31">
        <f>VLOOKUP(A89,'IncomeStatement 15-8-19'!$A$10:$CD$222,3,FALSE)</f>
        <v>0</v>
      </c>
      <c r="D89" s="31">
        <f>VLOOKUP(A89,'IncomeStatement 15-8-19'!$A$10:$CD$222,4,FALSE)</f>
        <v>0</v>
      </c>
      <c r="E89" s="31">
        <f>VLOOKUP(A89,'IncomeStatement 15-8-19'!$A$10:$CD$222,5,FALSE)</f>
        <v>0</v>
      </c>
      <c r="F89" s="31">
        <f>VLOOKUP(A89,'IncomeStatement 15-8-19'!$A$10:$CD$222,6,FALSE)</f>
        <v>0</v>
      </c>
      <c r="G89" s="31">
        <f>VLOOKUP(A89,'IncomeStatement 15-8-19'!$A$10:$CD$222,7,FALSE)</f>
        <v>0</v>
      </c>
      <c r="H89" s="31">
        <f>VLOOKUP(A89,'IncomeStatement 15-8-19'!$A$10:$CD$222,8,FALSE)</f>
        <v>0</v>
      </c>
      <c r="I89" s="31"/>
      <c r="J89" s="31">
        <f>VLOOKUP(A89,'IncomeStatement 15-8-19'!$A$10:$CD$222,10,FALSE)</f>
        <v>0</v>
      </c>
      <c r="K89" s="31">
        <f>VLOOKUP(A89,'IncomeStatement 15-8-19'!$A$10:$CD$222,11,FALSE)</f>
        <v>0</v>
      </c>
      <c r="L89" s="31">
        <f>VLOOKUP(A89,'IncomeStatement 15-8-19'!$A$10:$CD$222,12,FALSE)</f>
        <v>0</v>
      </c>
      <c r="M89" s="31">
        <f>VLOOKUP(A89,'IncomeStatement 15-8-19'!$A$10:$CD$222,13,FALSE)</f>
        <v>0</v>
      </c>
      <c r="N89" s="31">
        <f>VLOOKUP(A89,'IncomeStatement 15-8-19'!$A$10:$CD$222,14,FALSE)</f>
        <v>0</v>
      </c>
      <c r="O89" s="31">
        <f>VLOOKUP(A89,'IncomeStatement 15-8-19'!$A$10:$CD$222,15,FALSE)</f>
        <v>0</v>
      </c>
      <c r="P89" s="31">
        <f>VLOOKUP(A89,'IncomeStatement 15-8-19'!$A$10:$CD$222,16,FALSE)</f>
        <v>0</v>
      </c>
      <c r="Q89" s="31">
        <f>VLOOKUP(A89,'IncomeStatement 15-8-19'!$A$10:$CD$222,17,FALSE)</f>
        <v>0</v>
      </c>
      <c r="R89" s="31">
        <f>VLOOKUP(A89,'IncomeStatement 15-8-19'!$A$10:$CD$222,18,FALSE)</f>
        <v>0</v>
      </c>
      <c r="S89" s="31">
        <f>VLOOKUP(A89,'IncomeStatement 15-8-19'!$A$10:$CD$222,19,FALSE)</f>
        <v>0</v>
      </c>
      <c r="T89" s="31">
        <f>VLOOKUP(A89,'IncomeStatement 15-8-19'!$A$10:$CD$222,20,FALSE)</f>
        <v>0</v>
      </c>
      <c r="U89" s="31">
        <f>VLOOKUP(A89,'IncomeStatement 15-8-19'!$A$10:$CD$222,21,FALSE)</f>
        <v>0</v>
      </c>
      <c r="V89" s="31">
        <f>VLOOKUP(A89,'IncomeStatement 15-8-19'!$A$10:$CD$222,22,FALSE)</f>
        <v>0</v>
      </c>
      <c r="W89" s="31">
        <f>VLOOKUP(A89,'IncomeStatement 15-8-19'!$A$10:$CD$222,23,FALSE)</f>
        <v>0</v>
      </c>
      <c r="X89" s="31">
        <f>VLOOKUP(A89,'IncomeStatement 15-8-19'!$A$10:$CD$222,24,FALSE)</f>
        <v>0</v>
      </c>
      <c r="Y89" s="31">
        <f>VLOOKUP(A89,'IncomeStatement 15-8-19'!$A$10:$CD$222,25,FALSE)</f>
        <v>0</v>
      </c>
      <c r="Z89" s="31">
        <f>VLOOKUP(A89,'IncomeStatement 15-8-19'!$A$10:$CD$222,26,FALSE)</f>
        <v>0</v>
      </c>
      <c r="AA89" s="31">
        <f>VLOOKUP(A89,'IncomeStatement 15-8-19'!$A$10:$CD$222,27,FALSE)</f>
        <v>0</v>
      </c>
      <c r="AB89" s="31">
        <f>VLOOKUP(A89,'IncomeStatement 15-8-19'!$A$10:$CD$222,28,FALSE)</f>
        <v>0</v>
      </c>
      <c r="AC89" s="31">
        <f>VLOOKUP(A89,'IncomeStatement 15-8-19'!$A$10:$CD$222,29,FALSE)</f>
        <v>0</v>
      </c>
      <c r="AD89" s="31">
        <f>VLOOKUP(A89,'IncomeStatement 15-8-19'!$A$10:$CD$222,30,FALSE)</f>
        <v>0</v>
      </c>
      <c r="AE89" s="31">
        <f>VLOOKUP(A89,'IncomeStatement 15-8-19'!$A$10:$CD$222,31,FALSE)</f>
        <v>0</v>
      </c>
      <c r="AF89" s="31">
        <f>VLOOKUP(A89,'IncomeStatement 15-8-19'!$A$10:$CD$222,32,FALSE)</f>
        <v>0</v>
      </c>
      <c r="AG89" s="31">
        <f>VLOOKUP(A89,'IncomeStatement 15-8-19'!$A$10:$CD$222,33,FALSE)</f>
        <v>0</v>
      </c>
      <c r="AH89" s="31">
        <f>VLOOKUP(A89,'IncomeStatement 15-8-19'!$A$10:$CD$222,34,FALSE)</f>
        <v>0</v>
      </c>
      <c r="AI89" s="31">
        <f>VLOOKUP(A89,'IncomeStatement 15-8-19'!$A$10:$CD$222,35,FALSE)</f>
        <v>0</v>
      </c>
      <c r="AJ89" s="31">
        <f>VLOOKUP(A89,'IncomeStatement 15-8-19'!$A$10:$CD$222,36,FALSE)</f>
        <v>0</v>
      </c>
      <c r="AK89" s="31">
        <f>VLOOKUP(A89,'IncomeStatement 15-8-19'!$A$10:$CD$222,37,FALSE)</f>
        <v>0</v>
      </c>
      <c r="AL89" s="31">
        <f>VLOOKUP(A89,'IncomeStatement 15-8-19'!$A$10:$CD$222,38,FALSE)</f>
        <v>0</v>
      </c>
      <c r="AM89" s="31">
        <f>VLOOKUP(A89,'IncomeStatement 15-8-19'!$A$10:$CD$222,39,FALSE)</f>
        <v>0</v>
      </c>
      <c r="AN89" s="31">
        <f>VLOOKUP(A89,'IncomeStatement 15-8-19'!$A$10:$CD$222,40,FALSE)</f>
        <v>0</v>
      </c>
      <c r="AO89" s="31">
        <f>VLOOKUP(A89,'IncomeStatement 15-8-19'!$A$10:$CD$222,41,FALSE)</f>
        <v>0</v>
      </c>
      <c r="AP89" s="31">
        <f>VLOOKUP(A89,'IncomeStatement 15-8-19'!$A$10:$CD$222,42,FALSE)</f>
        <v>0</v>
      </c>
      <c r="AQ89" s="31">
        <f>VLOOKUP(A89,'IncomeStatement 15-8-19'!$A$10:$CD$222,43,FALSE)</f>
        <v>0</v>
      </c>
      <c r="AR89" s="31">
        <f>VLOOKUP(A89,'IncomeStatement 15-8-19'!$A$10:$CD$222,44,FALSE)</f>
        <v>0</v>
      </c>
      <c r="AS89" s="31">
        <f>VLOOKUP(A89,'IncomeStatement 15-8-19'!$A$10:$CD$222,45,FALSE)</f>
        <v>0</v>
      </c>
      <c r="AT89" s="31">
        <f>VLOOKUP(A89,'IncomeStatement 15-8-19'!$A$10:$CD$222,46,FALSE)</f>
        <v>0</v>
      </c>
      <c r="AU89" s="31">
        <f>VLOOKUP(A89,'IncomeStatement 15-8-19'!$A$10:$CD$222,47,FALSE)</f>
        <v>0</v>
      </c>
      <c r="AV89" s="31">
        <f>VLOOKUP(A89,'IncomeStatement 15-8-19'!$A$10:$CD$222,48,FALSE)</f>
        <v>0</v>
      </c>
      <c r="AW89" s="31">
        <f>VLOOKUP(A89,'IncomeStatement 15-8-19'!$A$10:$CD$222,49,FALSE)</f>
        <v>0</v>
      </c>
      <c r="AX89" s="31">
        <f>VLOOKUP(A89,'IncomeStatement 15-8-19'!$A$10:$CD$222,50,FALSE)</f>
        <v>0</v>
      </c>
      <c r="AY89" s="31">
        <f>VLOOKUP(A89,'IncomeStatement 15-8-19'!$A$10:$CD$222,51,FALSE)</f>
        <v>0</v>
      </c>
      <c r="AZ89" s="31">
        <f>VLOOKUP(A89,'IncomeStatement 15-8-19'!$A$10:$CD$222,52,FALSE)</f>
        <v>0</v>
      </c>
      <c r="BA89" s="31">
        <f>VLOOKUP(A89,'IncomeStatement 15-8-19'!$A$10:$CD$222,53,FALSE)</f>
        <v>0</v>
      </c>
      <c r="BB89" s="31">
        <f>VLOOKUP(A89,'IncomeStatement 15-8-19'!$A$10:$CD$222,54,FALSE)</f>
        <v>0</v>
      </c>
      <c r="BC89" s="31">
        <f>VLOOKUP(A89,'IncomeStatement 15-8-19'!$A$10:$CD$222,55,FALSE)</f>
        <v>0</v>
      </c>
      <c r="BD89" s="31">
        <f>VLOOKUP(A89,'IncomeStatement 15-8-19'!$A$10:$CD$222,56,FALSE)</f>
        <v>0</v>
      </c>
      <c r="BE89" s="31">
        <f>VLOOKUP(A89,'IncomeStatement 15-8-19'!$A$10:$CD$222,57,FALSE)</f>
        <v>0</v>
      </c>
      <c r="BF89" s="31">
        <f>VLOOKUP(A89,'IncomeStatement 15-8-19'!$A$10:$CD$222,58,FALSE)</f>
        <v>0</v>
      </c>
      <c r="BG89" s="31"/>
      <c r="BH89" s="31">
        <f>VLOOKUP(A89,'IncomeStatement 15-8-19'!$A$10:$CD$222,60,FALSE)</f>
        <v>0</v>
      </c>
      <c r="BI89" s="31">
        <f>VLOOKUP(A89,'IncomeStatement 15-8-19'!$A$10:$CD$222,61,FALSE)</f>
        <v>0</v>
      </c>
      <c r="BJ89" s="31">
        <f>VLOOKUP(A89,'IncomeStatement 15-8-19'!$A$10:$CD$222,62,FALSE)</f>
        <v>0</v>
      </c>
      <c r="BK89" s="31">
        <f>VLOOKUP(A89,'IncomeStatement 15-8-19'!$A$10:$CD$222,63,FALSE)</f>
        <v>0</v>
      </c>
      <c r="BL89" s="31">
        <f>VLOOKUP(A89,'IncomeStatement 15-8-19'!$A$10:$CD$222,64,FALSE)</f>
        <v>0</v>
      </c>
      <c r="BM89" s="31">
        <f>VLOOKUP(A89,'IncomeStatement 15-8-19'!$A$10:$CD$222,65,FALSE)</f>
        <v>0</v>
      </c>
      <c r="BN89" s="31">
        <f>VLOOKUP(A89,'IncomeStatement 15-8-19'!$A$10:$CD$222,66,FALSE)</f>
        <v>0</v>
      </c>
      <c r="BO89" s="31">
        <f>VLOOKUP(A89,'IncomeStatement 15-8-19'!$A$10:$CD$222,67,FALSE)</f>
        <v>0</v>
      </c>
      <c r="BP89" s="31">
        <f>VLOOKUP(A89,'IncomeStatement 15-8-19'!$A$10:$CD$222,68,FALSE)</f>
        <v>0</v>
      </c>
      <c r="BQ89" s="3">
        <f>VLOOKUP(A89,'IncomeStatement 15-8-19'!$A$10:$CD$222,69,FALSE)</f>
        <v>0</v>
      </c>
      <c r="BR89" s="3">
        <f>VLOOKUP(A89,'IncomeStatement 15-8-19'!$A$10:$CD$222,70,FALSE)</f>
        <v>0</v>
      </c>
      <c r="BS89" s="3">
        <f>VLOOKUP(A89,'IncomeStatement 15-8-19'!$A$10:$CD$222,71,FALSE)</f>
        <v>0</v>
      </c>
      <c r="BT89" s="3">
        <f>VLOOKUP(A89,'IncomeStatement 15-8-19'!$A$10:$CD$222,72,FALSE)</f>
        <v>0</v>
      </c>
      <c r="BU89" s="3">
        <f>VLOOKUP(A89,'IncomeStatement 15-8-19'!$A$10:$CD$222,73,FALSE)</f>
        <v>0</v>
      </c>
      <c r="BV89" s="3">
        <f>VLOOKUP(A89,'IncomeStatement 15-8-19'!$A$10:$CD$222,74,FALSE)</f>
        <v>0</v>
      </c>
      <c r="BW89" s="3">
        <f>VLOOKUP(A89,'IncomeStatement 15-8-19'!$A$10:$CD$222,75,FALSE)</f>
        <v>0</v>
      </c>
      <c r="BX89" s="3">
        <f>VLOOKUP(A89,'IncomeStatement 15-8-19'!$A$10:$CD$222,76,FALSE)</f>
        <v>0</v>
      </c>
      <c r="BY89" s="3">
        <f>VLOOKUP(A89,'IncomeStatement 15-8-19'!$A$10:$CD$222,77,FALSE)</f>
        <v>0</v>
      </c>
      <c r="BZ89" s="3">
        <f>VLOOKUP(A89,'IncomeStatement 15-8-19'!$A$10:$CD$222,78,FALSE)</f>
        <v>0</v>
      </c>
      <c r="CA89" s="3">
        <f>VLOOKUP(A89,'IncomeStatement 15-8-19'!$A$10:$CD$222,79,FALSE)</f>
        <v>0</v>
      </c>
      <c r="CB89" s="3">
        <f>VLOOKUP(A89,'IncomeStatement 15-8-19'!$A$10:$CD$222,80,FALSE)</f>
        <v>0</v>
      </c>
      <c r="CC89" s="3">
        <f>VLOOKUP(A89,'IncomeStatement 15-8-19'!$A$10:$CD$222,81,FALSE)</f>
        <v>0</v>
      </c>
      <c r="CD89" s="3">
        <f t="shared" si="4"/>
        <v>0</v>
      </c>
      <c r="CF89" s="19">
        <f>CD89-('IncomeStatement 15-8-19'!CD89-'IncomeStatement 15-8-19'!CF89-'IncomeStatement 15-8-19'!CG89)</f>
        <v>0</v>
      </c>
      <c r="CH89" s="132">
        <f t="shared" si="5"/>
        <v>0</v>
      </c>
      <c r="CJ89" s="148">
        <f>HLOOKUP(A89,CJE!$I$5:$TV$2054,2050, FALSE)</f>
        <v>0</v>
      </c>
      <c r="CL89" s="148">
        <f t="shared" si="6"/>
        <v>0</v>
      </c>
    </row>
    <row r="90" spans="1:90" x14ac:dyDescent="0.2">
      <c r="A90" s="13" t="str">
        <f>'IncomeStatement 15-8-19'!A90</f>
        <v>940-502 - TRAVEL EXPENSES : Transportation Expense (Local)</v>
      </c>
      <c r="B90" s="31">
        <f>VLOOKUP(A90,'IncomeStatement 15-8-19'!$A$10:$CD$222,2,FALSE)</f>
        <v>106.90940999999999</v>
      </c>
      <c r="C90" s="31">
        <f>VLOOKUP(A90,'IncomeStatement 15-8-19'!$A$10:$CD$222,3,FALSE)</f>
        <v>106.90940999999999</v>
      </c>
      <c r="D90" s="31">
        <f>VLOOKUP(A90,'IncomeStatement 15-8-19'!$A$10:$CD$222,4,FALSE)</f>
        <v>106.90940999999999</v>
      </c>
      <c r="E90" s="31">
        <f>VLOOKUP(A90,'IncomeStatement 15-8-19'!$A$10:$CD$222,5,FALSE)</f>
        <v>106.90940999999999</v>
      </c>
      <c r="F90" s="31">
        <f>VLOOKUP(A90,'IncomeStatement 15-8-19'!$A$10:$CD$222,6,FALSE)</f>
        <v>106.90940999999999</v>
      </c>
      <c r="G90" s="31">
        <f>VLOOKUP(A90,'IncomeStatement 15-8-19'!$A$10:$CD$222,7,FALSE)</f>
        <v>106.90940999999999</v>
      </c>
      <c r="H90" s="31">
        <f>VLOOKUP(A90,'IncomeStatement 15-8-19'!$A$10:$CD$222,8,FALSE)</f>
        <v>106.90940999999999</v>
      </c>
      <c r="I90" s="31"/>
      <c r="J90" s="31">
        <f>VLOOKUP(A90,'IncomeStatement 15-8-19'!$A$10:$CD$222,10,FALSE)</f>
        <v>106.90940999999999</v>
      </c>
      <c r="K90" s="31">
        <f>VLOOKUP(A90,'IncomeStatement 15-8-19'!$A$10:$CD$222,11,FALSE)</f>
        <v>106.90940999999999</v>
      </c>
      <c r="L90" s="31">
        <f>VLOOKUP(A90,'IncomeStatement 15-8-19'!$A$10:$CD$222,12,FALSE)</f>
        <v>106.90940999999999</v>
      </c>
      <c r="M90" s="31">
        <f>VLOOKUP(A90,'IncomeStatement 15-8-19'!$A$10:$CD$222,13,FALSE)</f>
        <v>106.90940999999999</v>
      </c>
      <c r="N90" s="31">
        <f>VLOOKUP(A90,'IncomeStatement 15-8-19'!$A$10:$CD$222,14,FALSE)</f>
        <v>106.90940999999999</v>
      </c>
      <c r="O90" s="31">
        <f>VLOOKUP(A90,'IncomeStatement 15-8-19'!$A$10:$CD$222,15,FALSE)</f>
        <v>106.90940999999999</v>
      </c>
      <c r="P90" s="31">
        <f>VLOOKUP(A90,'IncomeStatement 15-8-19'!$A$10:$CD$222,16,FALSE)</f>
        <v>106.90940999999999</v>
      </c>
      <c r="Q90" s="31">
        <f>VLOOKUP(A90,'IncomeStatement 15-8-19'!$A$10:$CD$222,17,FALSE)</f>
        <v>106.90940999999999</v>
      </c>
      <c r="R90" s="31">
        <f>VLOOKUP(A90,'IncomeStatement 15-8-19'!$A$10:$CD$222,18,FALSE)</f>
        <v>106.90940999999999</v>
      </c>
      <c r="S90" s="31">
        <f>VLOOKUP(A90,'IncomeStatement 15-8-19'!$A$10:$CD$222,19,FALSE)</f>
        <v>106.90940999999999</v>
      </c>
      <c r="T90" s="31">
        <f>VLOOKUP(A90,'IncomeStatement 15-8-19'!$A$10:$CD$222,20,FALSE)</f>
        <v>106.90940999999999</v>
      </c>
      <c r="U90" s="31">
        <f>VLOOKUP(A90,'IncomeStatement 15-8-19'!$A$10:$CD$222,21,FALSE)</f>
        <v>106.90940999999999</v>
      </c>
      <c r="V90" s="31">
        <f>VLOOKUP(A90,'IncomeStatement 15-8-19'!$A$10:$CD$222,22,FALSE)</f>
        <v>106.90940999999999</v>
      </c>
      <c r="W90" s="31">
        <f>VLOOKUP(A90,'IncomeStatement 15-8-19'!$A$10:$CD$222,23,FALSE)</f>
        <v>106.90940999999999</v>
      </c>
      <c r="X90" s="31">
        <f>VLOOKUP(A90,'IncomeStatement 15-8-19'!$A$10:$CD$222,24,FALSE)</f>
        <v>106.90940999999999</v>
      </c>
      <c r="Y90" s="31">
        <f>VLOOKUP(A90,'IncomeStatement 15-8-19'!$A$10:$CD$222,25,FALSE)</f>
        <v>106.90940999999999</v>
      </c>
      <c r="Z90" s="31">
        <f>VLOOKUP(A90,'IncomeStatement 15-8-19'!$A$10:$CD$222,26,FALSE)</f>
        <v>106.90940999999999</v>
      </c>
      <c r="AA90" s="31">
        <f>VLOOKUP(A90,'IncomeStatement 15-8-19'!$A$10:$CD$222,27,FALSE)</f>
        <v>106.90940999999999</v>
      </c>
      <c r="AB90" s="31">
        <f>VLOOKUP(A90,'IncomeStatement 15-8-19'!$A$10:$CD$222,28,FALSE)</f>
        <v>106.90940999999999</v>
      </c>
      <c r="AC90" s="31">
        <f>VLOOKUP(A90,'IncomeStatement 15-8-19'!$A$10:$CD$222,29,FALSE)</f>
        <v>106.90940999999999</v>
      </c>
      <c r="AD90" s="31">
        <f>VLOOKUP(A90,'IncomeStatement 15-8-19'!$A$10:$CD$222,30,FALSE)</f>
        <v>106.90940999999999</v>
      </c>
      <c r="AE90" s="31">
        <f>VLOOKUP(A90,'IncomeStatement 15-8-19'!$A$10:$CD$222,31,FALSE)</f>
        <v>106.90940999999999</v>
      </c>
      <c r="AF90" s="31">
        <f>VLOOKUP(A90,'IncomeStatement 15-8-19'!$A$10:$CD$222,32,FALSE)</f>
        <v>106.90940999999999</v>
      </c>
      <c r="AG90" s="31">
        <f>VLOOKUP(A90,'IncomeStatement 15-8-19'!$A$10:$CD$222,33,FALSE)</f>
        <v>106.90940999999999</v>
      </c>
      <c r="AH90" s="31">
        <f>VLOOKUP(A90,'IncomeStatement 15-8-19'!$A$10:$CD$222,34,FALSE)</f>
        <v>106.90940999999999</v>
      </c>
      <c r="AI90" s="31">
        <f>VLOOKUP(A90,'IncomeStatement 15-8-19'!$A$10:$CD$222,35,FALSE)</f>
        <v>106.90940999999999</v>
      </c>
      <c r="AJ90" s="31">
        <f>VLOOKUP(A90,'IncomeStatement 15-8-19'!$A$10:$CD$222,36,FALSE)</f>
        <v>106.90940999999999</v>
      </c>
      <c r="AK90" s="31">
        <f>VLOOKUP(A90,'IncomeStatement 15-8-19'!$A$10:$CD$222,37,FALSE)</f>
        <v>106.90940999999999</v>
      </c>
      <c r="AL90" s="31">
        <f>VLOOKUP(A90,'IncomeStatement 15-8-19'!$A$10:$CD$222,38,FALSE)</f>
        <v>106.90940999999999</v>
      </c>
      <c r="AM90" s="31">
        <f>VLOOKUP(A90,'IncomeStatement 15-8-19'!$A$10:$CD$222,39,FALSE)</f>
        <v>106.90940999999999</v>
      </c>
      <c r="AN90" s="31">
        <f>VLOOKUP(A90,'IncomeStatement 15-8-19'!$A$10:$CD$222,40,FALSE)</f>
        <v>106.90940999999999</v>
      </c>
      <c r="AO90" s="31">
        <f>VLOOKUP(A90,'IncomeStatement 15-8-19'!$A$10:$CD$222,41,FALSE)</f>
        <v>106.90940999999999</v>
      </c>
      <c r="AP90" s="31">
        <f>VLOOKUP(A90,'IncomeStatement 15-8-19'!$A$10:$CD$222,42,FALSE)</f>
        <v>106.90940999999999</v>
      </c>
      <c r="AQ90" s="31">
        <f>VLOOKUP(A90,'IncomeStatement 15-8-19'!$A$10:$CD$222,43,FALSE)</f>
        <v>106.90940999999999</v>
      </c>
      <c r="AR90" s="31">
        <f>VLOOKUP(A90,'IncomeStatement 15-8-19'!$A$10:$CD$222,44,FALSE)</f>
        <v>106.90940999999999</v>
      </c>
      <c r="AS90" s="31">
        <f>VLOOKUP(A90,'IncomeStatement 15-8-19'!$A$10:$CD$222,45,FALSE)</f>
        <v>106.90940999999999</v>
      </c>
      <c r="AT90" s="31">
        <f>VLOOKUP(A90,'IncomeStatement 15-8-19'!$A$10:$CD$222,46,FALSE)</f>
        <v>106.90940999999999</v>
      </c>
      <c r="AU90" s="31">
        <f>VLOOKUP(A90,'IncomeStatement 15-8-19'!$A$10:$CD$222,47,FALSE)</f>
        <v>106.90940999999999</v>
      </c>
      <c r="AV90" s="31">
        <f>VLOOKUP(A90,'IncomeStatement 15-8-19'!$A$10:$CD$222,48,FALSE)</f>
        <v>106.90940999999999</v>
      </c>
      <c r="AW90" s="31">
        <f>VLOOKUP(A90,'IncomeStatement 15-8-19'!$A$10:$CD$222,49,FALSE)</f>
        <v>106.90940999999999</v>
      </c>
      <c r="AX90" s="31">
        <f>VLOOKUP(A90,'IncomeStatement 15-8-19'!$A$10:$CD$222,50,FALSE)</f>
        <v>106.90940999999999</v>
      </c>
      <c r="AY90" s="31">
        <f>VLOOKUP(A90,'IncomeStatement 15-8-19'!$A$10:$CD$222,51,FALSE)</f>
        <v>106.90940999999999</v>
      </c>
      <c r="AZ90" s="31">
        <f>VLOOKUP(A90,'IncomeStatement 15-8-19'!$A$10:$CD$222,52,FALSE)</f>
        <v>106.90940999999999</v>
      </c>
      <c r="BA90" s="31">
        <f>VLOOKUP(A90,'IncomeStatement 15-8-19'!$A$10:$CD$222,53,FALSE)</f>
        <v>106.90940999999999</v>
      </c>
      <c r="BB90" s="31">
        <f>VLOOKUP(A90,'IncomeStatement 15-8-19'!$A$10:$CD$222,54,FALSE)</f>
        <v>106.90940999999999</v>
      </c>
      <c r="BC90" s="31">
        <f>VLOOKUP(A90,'IncomeStatement 15-8-19'!$A$10:$CD$222,55,FALSE)</f>
        <v>106.90940999999999</v>
      </c>
      <c r="BD90" s="31">
        <f>VLOOKUP(A90,'IncomeStatement 15-8-19'!$A$10:$CD$222,56,FALSE)</f>
        <v>106.90940999999999</v>
      </c>
      <c r="BE90" s="31">
        <f>VLOOKUP(A90,'IncomeStatement 15-8-19'!$A$10:$CD$222,57,FALSE)</f>
        <v>106.90940999999999</v>
      </c>
      <c r="BF90" s="31">
        <f>VLOOKUP(A90,'IncomeStatement 15-8-19'!$A$10:$CD$222,58,FALSE)</f>
        <v>106.90940999999999</v>
      </c>
      <c r="BG90" s="31"/>
      <c r="BH90" s="31">
        <f>VLOOKUP(A90,'IncomeStatement 15-8-19'!$A$10:$CD$222,60,FALSE)</f>
        <v>106.90940999999999</v>
      </c>
      <c r="BI90" s="31">
        <f>VLOOKUP(A90,'IncomeStatement 15-8-19'!$A$10:$CD$222,61,FALSE)</f>
        <v>106.90940999999999</v>
      </c>
      <c r="BJ90" s="31">
        <f>VLOOKUP(A90,'IncomeStatement 15-8-19'!$A$10:$CD$222,62,FALSE)</f>
        <v>106.90940999999999</v>
      </c>
      <c r="BK90" s="31">
        <f>VLOOKUP(A90,'IncomeStatement 15-8-19'!$A$10:$CD$222,63,FALSE)</f>
        <v>106.90940999999999</v>
      </c>
      <c r="BL90" s="31">
        <f>VLOOKUP(A90,'IncomeStatement 15-8-19'!$A$10:$CD$222,64,FALSE)</f>
        <v>106.90940999999999</v>
      </c>
      <c r="BM90" s="31">
        <f>VLOOKUP(A90,'IncomeStatement 15-8-19'!$A$10:$CD$222,65,FALSE)</f>
        <v>106.90940999999999</v>
      </c>
      <c r="BN90" s="31">
        <f>VLOOKUP(A90,'IncomeStatement 15-8-19'!$A$10:$CD$222,66,FALSE)</f>
        <v>106.90940999999999</v>
      </c>
      <c r="BO90" s="31">
        <f>VLOOKUP(A90,'IncomeStatement 15-8-19'!$A$10:$CD$222,67,FALSE)</f>
        <v>106.90940999999999</v>
      </c>
      <c r="BP90" s="31">
        <f>VLOOKUP(A90,'IncomeStatement 15-8-19'!$A$10:$CD$222,68,FALSE)</f>
        <v>106.90940999999999</v>
      </c>
      <c r="BQ90" s="3">
        <f>VLOOKUP(A90,'IncomeStatement 15-8-19'!$A$10:$CD$222,69,FALSE)</f>
        <v>106.90940999999999</v>
      </c>
      <c r="BR90" s="3">
        <f>VLOOKUP(A90,'IncomeStatement 15-8-19'!$A$10:$CD$222,70,FALSE)</f>
        <v>106.90940999999999</v>
      </c>
      <c r="BS90" s="3">
        <f>VLOOKUP(A90,'IncomeStatement 15-8-19'!$A$10:$CD$222,71,FALSE)</f>
        <v>106.90940999999999</v>
      </c>
      <c r="BT90" s="3">
        <f>VLOOKUP(A90,'IncomeStatement 15-8-19'!$A$10:$CD$222,72,FALSE)</f>
        <v>106.90940999999999</v>
      </c>
      <c r="BU90" s="3">
        <f>VLOOKUP(A90,'IncomeStatement 15-8-19'!$A$10:$CD$222,73,FALSE)</f>
        <v>106.90940999999999</v>
      </c>
      <c r="BV90" s="3">
        <f>VLOOKUP(A90,'IncomeStatement 15-8-19'!$A$10:$CD$222,74,FALSE)</f>
        <v>106.90940999999999</v>
      </c>
      <c r="BW90" s="3">
        <f>VLOOKUP(A90,'IncomeStatement 15-8-19'!$A$10:$CD$222,75,FALSE)</f>
        <v>106.90940999999999</v>
      </c>
      <c r="BX90" s="3">
        <f>VLOOKUP(A90,'IncomeStatement 15-8-19'!$A$10:$CD$222,76,FALSE)</f>
        <v>106.90940999999999</v>
      </c>
      <c r="BY90" s="3">
        <f>VLOOKUP(A90,'IncomeStatement 15-8-19'!$A$10:$CD$222,77,FALSE)</f>
        <v>106.90940999999999</v>
      </c>
      <c r="BZ90" s="3">
        <f>VLOOKUP(A90,'IncomeStatement 15-8-19'!$A$10:$CD$222,78,FALSE)</f>
        <v>106.90940999999999</v>
      </c>
      <c r="CA90" s="3">
        <f>VLOOKUP(A90,'IncomeStatement 15-8-19'!$A$10:$CD$222,79,FALSE)</f>
        <v>106.90940999999999</v>
      </c>
      <c r="CB90" s="3">
        <f>VLOOKUP(A90,'IncomeStatement 15-8-19'!$A$10:$CD$222,80,FALSE)</f>
        <v>106.90940999999999</v>
      </c>
      <c r="CC90" s="3">
        <f>VLOOKUP(A90,'IncomeStatement 15-8-19'!$A$10:$CD$222,81,FALSE)</f>
        <v>106.90940999999999</v>
      </c>
      <c r="CD90" s="3">
        <f t="shared" si="4"/>
        <v>8338.9339800000107</v>
      </c>
      <c r="CF90" s="19">
        <f>CD90-('IncomeStatement 15-8-19'!CD90-'IncomeStatement 15-8-19'!CF90-'IncomeStatement 15-8-19'!CG90)</f>
        <v>0</v>
      </c>
      <c r="CH90" s="132">
        <f t="shared" si="5"/>
        <v>1710.5505599999999</v>
      </c>
      <c r="CJ90" s="148">
        <f>HLOOKUP(A90,CJE!$I$5:$TV$2054,2050, FALSE)</f>
        <v>0</v>
      </c>
      <c r="CL90" s="148">
        <f t="shared" si="6"/>
        <v>6628.3834200000083</v>
      </c>
    </row>
    <row r="91" spans="1:90" x14ac:dyDescent="0.2">
      <c r="A91" s="13" t="str">
        <f>'IncomeStatement 15-8-19'!A91</f>
        <v>940-503 - TRAVEL EXPENSES : Hotel/Lodging</v>
      </c>
      <c r="B91" s="118">
        <f>VLOOKUP(A91,'IncomeStatement 15-8-19'!$A$10:$CD$222,2,FALSE)</f>
        <v>0</v>
      </c>
      <c r="C91" s="118">
        <f>VLOOKUP(A91,'IncomeStatement 15-8-19'!$A$10:$CD$222,3,FALSE)</f>
        <v>0</v>
      </c>
      <c r="D91" s="118">
        <f>VLOOKUP(A91,'IncomeStatement 15-8-19'!$A$10:$CD$222,4,FALSE)</f>
        <v>0</v>
      </c>
      <c r="E91" s="118">
        <f>VLOOKUP(A91,'IncomeStatement 15-8-19'!$A$10:$CD$222,5,FALSE)</f>
        <v>0</v>
      </c>
      <c r="F91" s="118">
        <f>VLOOKUP(A91,'IncomeStatement 15-8-19'!$A$10:$CD$222,6,FALSE)</f>
        <v>0</v>
      </c>
      <c r="G91" s="118">
        <f>VLOOKUP(A91,'IncomeStatement 15-8-19'!$A$10:$CD$222,7,FALSE)</f>
        <v>0</v>
      </c>
      <c r="H91" s="118">
        <f>VLOOKUP(A91,'IncomeStatement 15-8-19'!$A$10:$CD$222,8,FALSE)</f>
        <v>0</v>
      </c>
      <c r="I91" s="118"/>
      <c r="J91" s="118">
        <f>VLOOKUP(A91,'IncomeStatement 15-8-19'!$A$10:$CD$222,10,FALSE)</f>
        <v>0</v>
      </c>
      <c r="K91" s="118">
        <f>VLOOKUP(A91,'IncomeStatement 15-8-19'!$A$10:$CD$222,11,FALSE)</f>
        <v>0</v>
      </c>
      <c r="L91" s="118">
        <f>VLOOKUP(A91,'IncomeStatement 15-8-19'!$A$10:$CD$222,12,FALSE)</f>
        <v>0</v>
      </c>
      <c r="M91" s="118">
        <f>VLOOKUP(A91,'IncomeStatement 15-8-19'!$A$10:$CD$222,13,FALSE)</f>
        <v>0</v>
      </c>
      <c r="N91" s="118">
        <f>VLOOKUP(A91,'IncomeStatement 15-8-19'!$A$10:$CD$222,14,FALSE)</f>
        <v>0</v>
      </c>
      <c r="O91" s="118">
        <f>VLOOKUP(A91,'IncomeStatement 15-8-19'!$A$10:$CD$222,15,FALSE)</f>
        <v>0</v>
      </c>
      <c r="P91" s="118">
        <f>VLOOKUP(A91,'IncomeStatement 15-8-19'!$A$10:$CD$222,16,FALSE)</f>
        <v>0</v>
      </c>
      <c r="Q91" s="118">
        <f>VLOOKUP(A91,'IncomeStatement 15-8-19'!$A$10:$CD$222,17,FALSE)</f>
        <v>0</v>
      </c>
      <c r="R91" s="118">
        <f>VLOOKUP(A91,'IncomeStatement 15-8-19'!$A$10:$CD$222,18,FALSE)</f>
        <v>0</v>
      </c>
      <c r="S91" s="118">
        <f>VLOOKUP(A91,'IncomeStatement 15-8-19'!$A$10:$CD$222,19,FALSE)</f>
        <v>0</v>
      </c>
      <c r="T91" s="118">
        <f>VLOOKUP(A91,'IncomeStatement 15-8-19'!$A$10:$CD$222,20,FALSE)</f>
        <v>0</v>
      </c>
      <c r="U91" s="118">
        <f>VLOOKUP(A91,'IncomeStatement 15-8-19'!$A$10:$CD$222,21,FALSE)</f>
        <v>0</v>
      </c>
      <c r="V91" s="118">
        <f>VLOOKUP(A91,'IncomeStatement 15-8-19'!$A$10:$CD$222,22,FALSE)</f>
        <v>0</v>
      </c>
      <c r="W91" s="118">
        <f>VLOOKUP(A91,'IncomeStatement 15-8-19'!$A$10:$CD$222,23,FALSE)</f>
        <v>0</v>
      </c>
      <c r="X91" s="118">
        <f>VLOOKUP(A91,'IncomeStatement 15-8-19'!$A$10:$CD$222,24,FALSE)</f>
        <v>0</v>
      </c>
      <c r="Y91" s="118">
        <f>VLOOKUP(A91,'IncomeStatement 15-8-19'!$A$10:$CD$222,25,FALSE)</f>
        <v>0</v>
      </c>
      <c r="Z91" s="118">
        <f>VLOOKUP(A91,'IncomeStatement 15-8-19'!$A$10:$CD$222,26,FALSE)</f>
        <v>0</v>
      </c>
      <c r="AA91" s="118">
        <f>VLOOKUP(A91,'IncomeStatement 15-8-19'!$A$10:$CD$222,27,FALSE)</f>
        <v>0</v>
      </c>
      <c r="AB91" s="118">
        <f>VLOOKUP(A91,'IncomeStatement 15-8-19'!$A$10:$CD$222,28,FALSE)</f>
        <v>0</v>
      </c>
      <c r="AC91" s="118">
        <f>VLOOKUP(A91,'IncomeStatement 15-8-19'!$A$10:$CD$222,29,FALSE)</f>
        <v>0</v>
      </c>
      <c r="AD91" s="118">
        <f>VLOOKUP(A91,'IncomeStatement 15-8-19'!$A$10:$CD$222,30,FALSE)</f>
        <v>0</v>
      </c>
      <c r="AE91" s="118">
        <f>VLOOKUP(A91,'IncomeStatement 15-8-19'!$A$10:$CD$222,31,FALSE)</f>
        <v>0</v>
      </c>
      <c r="AF91" s="118">
        <f>VLOOKUP(A91,'IncomeStatement 15-8-19'!$A$10:$CD$222,32,FALSE)</f>
        <v>0</v>
      </c>
      <c r="AG91" s="118">
        <f>VLOOKUP(A91,'IncomeStatement 15-8-19'!$A$10:$CD$222,33,FALSE)</f>
        <v>0</v>
      </c>
      <c r="AH91" s="118">
        <f>VLOOKUP(A91,'IncomeStatement 15-8-19'!$A$10:$CD$222,34,FALSE)</f>
        <v>0</v>
      </c>
      <c r="AI91" s="118">
        <f>VLOOKUP(A91,'IncomeStatement 15-8-19'!$A$10:$CD$222,35,FALSE)</f>
        <v>0</v>
      </c>
      <c r="AJ91" s="118">
        <f>VLOOKUP(A91,'IncomeStatement 15-8-19'!$A$10:$CD$222,36,FALSE)</f>
        <v>0</v>
      </c>
      <c r="AK91" s="118">
        <f>VLOOKUP(A91,'IncomeStatement 15-8-19'!$A$10:$CD$222,37,FALSE)</f>
        <v>0</v>
      </c>
      <c r="AL91" s="118">
        <f>VLOOKUP(A91,'IncomeStatement 15-8-19'!$A$10:$CD$222,38,FALSE)</f>
        <v>0</v>
      </c>
      <c r="AM91" s="118">
        <f>VLOOKUP(A91,'IncomeStatement 15-8-19'!$A$10:$CD$222,39,FALSE)</f>
        <v>0</v>
      </c>
      <c r="AN91" s="118">
        <f>VLOOKUP(A91,'IncomeStatement 15-8-19'!$A$10:$CD$222,40,FALSE)</f>
        <v>0</v>
      </c>
      <c r="AO91" s="118">
        <f>VLOOKUP(A91,'IncomeStatement 15-8-19'!$A$10:$CD$222,41,FALSE)</f>
        <v>0</v>
      </c>
      <c r="AP91" s="118">
        <f>VLOOKUP(A91,'IncomeStatement 15-8-19'!$A$10:$CD$222,42,FALSE)</f>
        <v>0</v>
      </c>
      <c r="AQ91" s="118">
        <f>VLOOKUP(A91,'IncomeStatement 15-8-19'!$A$10:$CD$222,43,FALSE)</f>
        <v>0</v>
      </c>
      <c r="AR91" s="118">
        <f>VLOOKUP(A91,'IncomeStatement 15-8-19'!$A$10:$CD$222,44,FALSE)</f>
        <v>0</v>
      </c>
      <c r="AS91" s="118">
        <f>VLOOKUP(A91,'IncomeStatement 15-8-19'!$A$10:$CD$222,45,FALSE)</f>
        <v>0</v>
      </c>
      <c r="AT91" s="118">
        <f>VLOOKUP(A91,'IncomeStatement 15-8-19'!$A$10:$CD$222,46,FALSE)</f>
        <v>0</v>
      </c>
      <c r="AU91" s="118">
        <f>VLOOKUP(A91,'IncomeStatement 15-8-19'!$A$10:$CD$222,47,FALSE)</f>
        <v>0</v>
      </c>
      <c r="AV91" s="118">
        <f>VLOOKUP(A91,'IncomeStatement 15-8-19'!$A$10:$CD$222,48,FALSE)</f>
        <v>0</v>
      </c>
      <c r="AW91" s="118">
        <f>VLOOKUP(A91,'IncomeStatement 15-8-19'!$A$10:$CD$222,49,FALSE)</f>
        <v>0</v>
      </c>
      <c r="AX91" s="118">
        <f>VLOOKUP(A91,'IncomeStatement 15-8-19'!$A$10:$CD$222,50,FALSE)</f>
        <v>0</v>
      </c>
      <c r="AY91" s="118">
        <f>VLOOKUP(A91,'IncomeStatement 15-8-19'!$A$10:$CD$222,51,FALSE)</f>
        <v>0</v>
      </c>
      <c r="AZ91" s="118">
        <f>VLOOKUP(A91,'IncomeStatement 15-8-19'!$A$10:$CD$222,52,FALSE)</f>
        <v>0</v>
      </c>
      <c r="BA91" s="118">
        <f>VLOOKUP(A91,'IncomeStatement 15-8-19'!$A$10:$CD$222,53,FALSE)</f>
        <v>0</v>
      </c>
      <c r="BB91" s="118">
        <f>VLOOKUP(A91,'IncomeStatement 15-8-19'!$A$10:$CD$222,54,FALSE)</f>
        <v>0</v>
      </c>
      <c r="BC91" s="118">
        <f>VLOOKUP(A91,'IncomeStatement 15-8-19'!$A$10:$CD$222,55,FALSE)</f>
        <v>0</v>
      </c>
      <c r="BD91" s="118">
        <f>VLOOKUP(A91,'IncomeStatement 15-8-19'!$A$10:$CD$222,56,FALSE)</f>
        <v>0</v>
      </c>
      <c r="BE91" s="118">
        <f>VLOOKUP(A91,'IncomeStatement 15-8-19'!$A$10:$CD$222,57,FALSE)</f>
        <v>0</v>
      </c>
      <c r="BF91" s="118">
        <f>VLOOKUP(A91,'IncomeStatement 15-8-19'!$A$10:$CD$222,58,FALSE)</f>
        <v>0</v>
      </c>
      <c r="BG91" s="118"/>
      <c r="BH91" s="118">
        <f>VLOOKUP(A91,'IncomeStatement 15-8-19'!$A$10:$CD$222,60,FALSE)</f>
        <v>0</v>
      </c>
      <c r="BI91" s="118">
        <f>VLOOKUP(A91,'IncomeStatement 15-8-19'!$A$10:$CD$222,61,FALSE)</f>
        <v>0</v>
      </c>
      <c r="BJ91" s="118">
        <f>VLOOKUP(A91,'IncomeStatement 15-8-19'!$A$10:$CD$222,62,FALSE)</f>
        <v>0</v>
      </c>
      <c r="BK91" s="118">
        <f>VLOOKUP(A91,'IncomeStatement 15-8-19'!$A$10:$CD$222,63,FALSE)</f>
        <v>0</v>
      </c>
      <c r="BL91" s="118">
        <f>VLOOKUP(A91,'IncomeStatement 15-8-19'!$A$10:$CD$222,64,FALSE)</f>
        <v>0</v>
      </c>
      <c r="BM91" s="118">
        <f>VLOOKUP(A91,'IncomeStatement 15-8-19'!$A$10:$CD$222,65,FALSE)</f>
        <v>0</v>
      </c>
      <c r="BN91" s="118">
        <f>VLOOKUP(A91,'IncomeStatement 15-8-19'!$A$10:$CD$222,66,FALSE)</f>
        <v>0</v>
      </c>
      <c r="BO91" s="118">
        <f>VLOOKUP(A91,'IncomeStatement 15-8-19'!$A$10:$CD$222,67,FALSE)</f>
        <v>0</v>
      </c>
      <c r="BP91" s="118">
        <f>VLOOKUP(A91,'IncomeStatement 15-8-19'!$A$10:$CD$222,68,FALSE)</f>
        <v>0</v>
      </c>
      <c r="BQ91" s="23">
        <f>VLOOKUP(A91,'IncomeStatement 15-8-19'!$A$10:$CD$222,69,FALSE)</f>
        <v>0</v>
      </c>
      <c r="BR91" s="23">
        <f>VLOOKUP(A91,'IncomeStatement 15-8-19'!$A$10:$CD$222,70,FALSE)</f>
        <v>0</v>
      </c>
      <c r="BS91" s="23">
        <f>VLOOKUP(A91,'IncomeStatement 15-8-19'!$A$10:$CD$222,71,FALSE)</f>
        <v>0</v>
      </c>
      <c r="BT91" s="23">
        <f>VLOOKUP(A91,'IncomeStatement 15-8-19'!$A$10:$CD$222,72,FALSE)</f>
        <v>0</v>
      </c>
      <c r="BU91" s="23">
        <f>VLOOKUP(A91,'IncomeStatement 15-8-19'!$A$10:$CD$222,73,FALSE)</f>
        <v>0</v>
      </c>
      <c r="BV91" s="23">
        <f>VLOOKUP(A91,'IncomeStatement 15-8-19'!$A$10:$CD$222,74,FALSE)</f>
        <v>0</v>
      </c>
      <c r="BW91" s="23">
        <f>VLOOKUP(A91,'IncomeStatement 15-8-19'!$A$10:$CD$222,75,FALSE)</f>
        <v>0</v>
      </c>
      <c r="BX91" s="23">
        <f>VLOOKUP(A91,'IncomeStatement 15-8-19'!$A$10:$CD$222,76,FALSE)</f>
        <v>0</v>
      </c>
      <c r="BY91" s="23">
        <f>VLOOKUP(A91,'IncomeStatement 15-8-19'!$A$10:$CD$222,77,FALSE)</f>
        <v>0</v>
      </c>
      <c r="BZ91" s="23">
        <f>VLOOKUP(A91,'IncomeStatement 15-8-19'!$A$10:$CD$222,78,FALSE)</f>
        <v>0</v>
      </c>
      <c r="CA91" s="23">
        <f>VLOOKUP(A91,'IncomeStatement 15-8-19'!$A$10:$CD$222,79,FALSE)</f>
        <v>0</v>
      </c>
      <c r="CB91" s="23">
        <f>VLOOKUP(A91,'IncomeStatement 15-8-19'!$A$10:$CD$222,80,FALSE)</f>
        <v>0</v>
      </c>
      <c r="CC91" s="23">
        <f>VLOOKUP(A91,'IncomeStatement 15-8-19'!$A$10:$CD$222,81,FALSE)</f>
        <v>0</v>
      </c>
      <c r="CD91" s="23">
        <f t="shared" si="4"/>
        <v>0</v>
      </c>
      <c r="CF91" s="19">
        <f>CD91-('IncomeStatement 15-8-19'!CD91-'IncomeStatement 15-8-19'!CF91-'IncomeStatement 15-8-19'!CG91)</f>
        <v>0</v>
      </c>
      <c r="CH91" s="132">
        <f t="shared" si="5"/>
        <v>0</v>
      </c>
      <c r="CJ91" s="148">
        <f>HLOOKUP(A91,CJE!$I$5:$TV$2054,2050, FALSE)</f>
        <v>0</v>
      </c>
      <c r="CL91" s="148">
        <f t="shared" si="6"/>
        <v>0</v>
      </c>
    </row>
    <row r="92" spans="1:90" x14ac:dyDescent="0.2">
      <c r="A92" s="14" t="str">
        <f>'IncomeStatement 15-8-19'!A92</f>
        <v>Total - 940-500 - TRAVEL EXPENSES</v>
      </c>
      <c r="B92" s="31">
        <f>VLOOKUP(A92,'IncomeStatement 15-8-19'!$A$10:$CD$222,2,FALSE)</f>
        <v>106.90940999999999</v>
      </c>
      <c r="C92" s="31">
        <f>VLOOKUP(A92,'IncomeStatement 15-8-19'!$A$10:$CD$222,3,FALSE)</f>
        <v>106.90940999999999</v>
      </c>
      <c r="D92" s="31">
        <f>VLOOKUP(A92,'IncomeStatement 15-8-19'!$A$10:$CD$222,4,FALSE)</f>
        <v>106.90940999999999</v>
      </c>
      <c r="E92" s="31">
        <f>VLOOKUP(A92,'IncomeStatement 15-8-19'!$A$10:$CD$222,5,FALSE)</f>
        <v>106.90940999999999</v>
      </c>
      <c r="F92" s="31">
        <f>VLOOKUP(A92,'IncomeStatement 15-8-19'!$A$10:$CD$222,6,FALSE)</f>
        <v>106.90940999999999</v>
      </c>
      <c r="G92" s="31">
        <f>VLOOKUP(A92,'IncomeStatement 15-8-19'!$A$10:$CD$222,7,FALSE)</f>
        <v>106.90940999999999</v>
      </c>
      <c r="H92" s="31">
        <f>VLOOKUP(A92,'IncomeStatement 15-8-19'!$A$10:$CD$222,8,FALSE)</f>
        <v>106.90940999999999</v>
      </c>
      <c r="I92" s="31"/>
      <c r="J92" s="31">
        <f>VLOOKUP(A92,'IncomeStatement 15-8-19'!$A$10:$CD$222,10,FALSE)</f>
        <v>106.90940999999999</v>
      </c>
      <c r="K92" s="31">
        <f>VLOOKUP(A92,'IncomeStatement 15-8-19'!$A$10:$CD$222,11,FALSE)</f>
        <v>106.90940999999999</v>
      </c>
      <c r="L92" s="31">
        <f>VLOOKUP(A92,'IncomeStatement 15-8-19'!$A$10:$CD$222,12,FALSE)</f>
        <v>106.90940999999999</v>
      </c>
      <c r="M92" s="31">
        <f>VLOOKUP(A92,'IncomeStatement 15-8-19'!$A$10:$CD$222,13,FALSE)</f>
        <v>106.90940999999999</v>
      </c>
      <c r="N92" s="31">
        <f>VLOOKUP(A92,'IncomeStatement 15-8-19'!$A$10:$CD$222,14,FALSE)</f>
        <v>106.90940999999999</v>
      </c>
      <c r="O92" s="31">
        <f>VLOOKUP(A92,'IncomeStatement 15-8-19'!$A$10:$CD$222,15,FALSE)</f>
        <v>106.90940999999999</v>
      </c>
      <c r="P92" s="31">
        <f>VLOOKUP(A92,'IncomeStatement 15-8-19'!$A$10:$CD$222,16,FALSE)</f>
        <v>106.90940999999999</v>
      </c>
      <c r="Q92" s="31">
        <f>VLOOKUP(A92,'IncomeStatement 15-8-19'!$A$10:$CD$222,17,FALSE)</f>
        <v>106.90940999999999</v>
      </c>
      <c r="R92" s="31">
        <f>VLOOKUP(A92,'IncomeStatement 15-8-19'!$A$10:$CD$222,18,FALSE)</f>
        <v>106.90940999999999</v>
      </c>
      <c r="S92" s="31">
        <f>VLOOKUP(A92,'IncomeStatement 15-8-19'!$A$10:$CD$222,19,FALSE)</f>
        <v>106.90940999999999</v>
      </c>
      <c r="T92" s="31">
        <f>VLOOKUP(A92,'IncomeStatement 15-8-19'!$A$10:$CD$222,20,FALSE)</f>
        <v>106.90940999999999</v>
      </c>
      <c r="U92" s="31">
        <f>VLOOKUP(A92,'IncomeStatement 15-8-19'!$A$10:$CD$222,21,FALSE)</f>
        <v>106.90940999999999</v>
      </c>
      <c r="V92" s="31">
        <f>VLOOKUP(A92,'IncomeStatement 15-8-19'!$A$10:$CD$222,22,FALSE)</f>
        <v>106.90940999999999</v>
      </c>
      <c r="W92" s="31">
        <f>VLOOKUP(A92,'IncomeStatement 15-8-19'!$A$10:$CD$222,23,FALSE)</f>
        <v>106.90940999999999</v>
      </c>
      <c r="X92" s="31">
        <f>VLOOKUP(A92,'IncomeStatement 15-8-19'!$A$10:$CD$222,24,FALSE)</f>
        <v>106.90940999999999</v>
      </c>
      <c r="Y92" s="31">
        <f>VLOOKUP(A92,'IncomeStatement 15-8-19'!$A$10:$CD$222,25,FALSE)</f>
        <v>106.90940999999999</v>
      </c>
      <c r="Z92" s="31">
        <f>VLOOKUP(A92,'IncomeStatement 15-8-19'!$A$10:$CD$222,26,FALSE)</f>
        <v>106.90940999999999</v>
      </c>
      <c r="AA92" s="31">
        <f>VLOOKUP(A92,'IncomeStatement 15-8-19'!$A$10:$CD$222,27,FALSE)</f>
        <v>106.90940999999999</v>
      </c>
      <c r="AB92" s="31">
        <f>VLOOKUP(A92,'IncomeStatement 15-8-19'!$A$10:$CD$222,28,FALSE)</f>
        <v>106.90940999999999</v>
      </c>
      <c r="AC92" s="31">
        <f>VLOOKUP(A92,'IncomeStatement 15-8-19'!$A$10:$CD$222,29,FALSE)</f>
        <v>106.90940999999999</v>
      </c>
      <c r="AD92" s="31">
        <f>VLOOKUP(A92,'IncomeStatement 15-8-19'!$A$10:$CD$222,30,FALSE)</f>
        <v>106.90940999999999</v>
      </c>
      <c r="AE92" s="31">
        <f>VLOOKUP(A92,'IncomeStatement 15-8-19'!$A$10:$CD$222,31,FALSE)</f>
        <v>106.90940999999999</v>
      </c>
      <c r="AF92" s="31">
        <f>VLOOKUP(A92,'IncomeStatement 15-8-19'!$A$10:$CD$222,32,FALSE)</f>
        <v>106.90940999999999</v>
      </c>
      <c r="AG92" s="31">
        <f>VLOOKUP(A92,'IncomeStatement 15-8-19'!$A$10:$CD$222,33,FALSE)</f>
        <v>106.90940999999999</v>
      </c>
      <c r="AH92" s="31">
        <f>VLOOKUP(A92,'IncomeStatement 15-8-19'!$A$10:$CD$222,34,FALSE)</f>
        <v>106.90940999999999</v>
      </c>
      <c r="AI92" s="31">
        <f>VLOOKUP(A92,'IncomeStatement 15-8-19'!$A$10:$CD$222,35,FALSE)</f>
        <v>106.90940999999999</v>
      </c>
      <c r="AJ92" s="31">
        <f>VLOOKUP(A92,'IncomeStatement 15-8-19'!$A$10:$CD$222,36,FALSE)</f>
        <v>106.90940999999999</v>
      </c>
      <c r="AK92" s="31">
        <f>VLOOKUP(A92,'IncomeStatement 15-8-19'!$A$10:$CD$222,37,FALSE)</f>
        <v>106.90940999999999</v>
      </c>
      <c r="AL92" s="31">
        <f>VLOOKUP(A92,'IncomeStatement 15-8-19'!$A$10:$CD$222,38,FALSE)</f>
        <v>106.90940999999999</v>
      </c>
      <c r="AM92" s="31">
        <f>VLOOKUP(A92,'IncomeStatement 15-8-19'!$A$10:$CD$222,39,FALSE)</f>
        <v>106.90940999999999</v>
      </c>
      <c r="AN92" s="31">
        <f>VLOOKUP(A92,'IncomeStatement 15-8-19'!$A$10:$CD$222,40,FALSE)</f>
        <v>106.90940999999999</v>
      </c>
      <c r="AO92" s="31">
        <f>VLOOKUP(A92,'IncomeStatement 15-8-19'!$A$10:$CD$222,41,FALSE)</f>
        <v>106.90940999999999</v>
      </c>
      <c r="AP92" s="31">
        <f>VLOOKUP(A92,'IncomeStatement 15-8-19'!$A$10:$CD$222,42,FALSE)</f>
        <v>106.90940999999999</v>
      </c>
      <c r="AQ92" s="31">
        <f>VLOOKUP(A92,'IncomeStatement 15-8-19'!$A$10:$CD$222,43,FALSE)</f>
        <v>106.90940999999999</v>
      </c>
      <c r="AR92" s="31">
        <f>VLOOKUP(A92,'IncomeStatement 15-8-19'!$A$10:$CD$222,44,FALSE)</f>
        <v>106.90940999999999</v>
      </c>
      <c r="AS92" s="31">
        <f>VLOOKUP(A92,'IncomeStatement 15-8-19'!$A$10:$CD$222,45,FALSE)</f>
        <v>106.90940999999999</v>
      </c>
      <c r="AT92" s="31">
        <f>VLOOKUP(A92,'IncomeStatement 15-8-19'!$A$10:$CD$222,46,FALSE)</f>
        <v>106.90940999999999</v>
      </c>
      <c r="AU92" s="31">
        <f>VLOOKUP(A92,'IncomeStatement 15-8-19'!$A$10:$CD$222,47,FALSE)</f>
        <v>106.90940999999999</v>
      </c>
      <c r="AV92" s="31">
        <f>VLOOKUP(A92,'IncomeStatement 15-8-19'!$A$10:$CD$222,48,FALSE)</f>
        <v>106.90940999999999</v>
      </c>
      <c r="AW92" s="31">
        <f>VLOOKUP(A92,'IncomeStatement 15-8-19'!$A$10:$CD$222,49,FALSE)</f>
        <v>106.90940999999999</v>
      </c>
      <c r="AX92" s="31">
        <f>VLOOKUP(A92,'IncomeStatement 15-8-19'!$A$10:$CD$222,50,FALSE)</f>
        <v>106.90940999999999</v>
      </c>
      <c r="AY92" s="31">
        <f>VLOOKUP(A92,'IncomeStatement 15-8-19'!$A$10:$CD$222,51,FALSE)</f>
        <v>106.90940999999999</v>
      </c>
      <c r="AZ92" s="31">
        <f>VLOOKUP(A92,'IncomeStatement 15-8-19'!$A$10:$CD$222,52,FALSE)</f>
        <v>106.90940999999999</v>
      </c>
      <c r="BA92" s="31">
        <f>VLOOKUP(A92,'IncomeStatement 15-8-19'!$A$10:$CD$222,53,FALSE)</f>
        <v>106.90940999999999</v>
      </c>
      <c r="BB92" s="31">
        <f>VLOOKUP(A92,'IncomeStatement 15-8-19'!$A$10:$CD$222,54,FALSE)</f>
        <v>106.90940999999999</v>
      </c>
      <c r="BC92" s="31">
        <f>VLOOKUP(A92,'IncomeStatement 15-8-19'!$A$10:$CD$222,55,FALSE)</f>
        <v>106.90940999999999</v>
      </c>
      <c r="BD92" s="31">
        <f>VLOOKUP(A92,'IncomeStatement 15-8-19'!$A$10:$CD$222,56,FALSE)</f>
        <v>106.90940999999999</v>
      </c>
      <c r="BE92" s="31">
        <f>VLOOKUP(A92,'IncomeStatement 15-8-19'!$A$10:$CD$222,57,FALSE)</f>
        <v>106.90940999999999</v>
      </c>
      <c r="BF92" s="31">
        <f>VLOOKUP(A92,'IncomeStatement 15-8-19'!$A$10:$CD$222,58,FALSE)</f>
        <v>106.90940999999999</v>
      </c>
      <c r="BG92" s="31"/>
      <c r="BH92" s="31">
        <f>VLOOKUP(A92,'IncomeStatement 15-8-19'!$A$10:$CD$222,60,FALSE)</f>
        <v>106.90940999999999</v>
      </c>
      <c r="BI92" s="31">
        <f>VLOOKUP(A92,'IncomeStatement 15-8-19'!$A$10:$CD$222,61,FALSE)</f>
        <v>106.90940999999999</v>
      </c>
      <c r="BJ92" s="31">
        <f>VLOOKUP(A92,'IncomeStatement 15-8-19'!$A$10:$CD$222,62,FALSE)</f>
        <v>106.90940999999999</v>
      </c>
      <c r="BK92" s="31">
        <f>VLOOKUP(A92,'IncomeStatement 15-8-19'!$A$10:$CD$222,63,FALSE)</f>
        <v>106.90940999999999</v>
      </c>
      <c r="BL92" s="31">
        <f>VLOOKUP(A92,'IncomeStatement 15-8-19'!$A$10:$CD$222,64,FALSE)</f>
        <v>106.90940999999999</v>
      </c>
      <c r="BM92" s="31">
        <f>VLOOKUP(A92,'IncomeStatement 15-8-19'!$A$10:$CD$222,65,FALSE)</f>
        <v>106.90940999999999</v>
      </c>
      <c r="BN92" s="31">
        <f>VLOOKUP(A92,'IncomeStatement 15-8-19'!$A$10:$CD$222,66,FALSE)</f>
        <v>106.90940999999999</v>
      </c>
      <c r="BO92" s="31">
        <f>VLOOKUP(A92,'IncomeStatement 15-8-19'!$A$10:$CD$222,67,FALSE)</f>
        <v>106.90940999999999</v>
      </c>
      <c r="BP92" s="31">
        <f>VLOOKUP(A92,'IncomeStatement 15-8-19'!$A$10:$CD$222,68,FALSE)</f>
        <v>106.90940999999999</v>
      </c>
      <c r="BQ92" s="3">
        <f>VLOOKUP(A92,'IncomeStatement 15-8-19'!$A$10:$CD$222,69,FALSE)</f>
        <v>106.90940999999999</v>
      </c>
      <c r="BR92" s="3">
        <f>VLOOKUP(A92,'IncomeStatement 15-8-19'!$A$10:$CD$222,70,FALSE)</f>
        <v>106.90940999999999</v>
      </c>
      <c r="BS92" s="3">
        <f>VLOOKUP(A92,'IncomeStatement 15-8-19'!$A$10:$CD$222,71,FALSE)</f>
        <v>106.90940999999999</v>
      </c>
      <c r="BT92" s="3">
        <f>VLOOKUP(A92,'IncomeStatement 15-8-19'!$A$10:$CD$222,72,FALSE)</f>
        <v>106.90940999999999</v>
      </c>
      <c r="BU92" s="3">
        <f>VLOOKUP(A92,'IncomeStatement 15-8-19'!$A$10:$CD$222,73,FALSE)</f>
        <v>106.90940999999999</v>
      </c>
      <c r="BV92" s="3">
        <f>VLOOKUP(A92,'IncomeStatement 15-8-19'!$A$10:$CD$222,74,FALSE)</f>
        <v>106.90940999999999</v>
      </c>
      <c r="BW92" s="3">
        <f>VLOOKUP(A92,'IncomeStatement 15-8-19'!$A$10:$CD$222,75,FALSE)</f>
        <v>106.90940999999999</v>
      </c>
      <c r="BX92" s="3">
        <f>VLOOKUP(A92,'IncomeStatement 15-8-19'!$A$10:$CD$222,76,FALSE)</f>
        <v>106.90940999999999</v>
      </c>
      <c r="BY92" s="3">
        <f>VLOOKUP(A92,'IncomeStatement 15-8-19'!$A$10:$CD$222,77,FALSE)</f>
        <v>106.90940999999999</v>
      </c>
      <c r="BZ92" s="3">
        <f>VLOOKUP(A92,'IncomeStatement 15-8-19'!$A$10:$CD$222,78,FALSE)</f>
        <v>106.90940999999999</v>
      </c>
      <c r="CA92" s="3">
        <f>VLOOKUP(A92,'IncomeStatement 15-8-19'!$A$10:$CD$222,79,FALSE)</f>
        <v>106.90940999999999</v>
      </c>
      <c r="CB92" s="3">
        <f>VLOOKUP(A92,'IncomeStatement 15-8-19'!$A$10:$CD$222,80,FALSE)</f>
        <v>106.90940999999999</v>
      </c>
      <c r="CC92" s="3">
        <f>VLOOKUP(A92,'IncomeStatement 15-8-19'!$A$10:$CD$222,81,FALSE)</f>
        <v>106.90940999999999</v>
      </c>
      <c r="CD92" s="3">
        <f t="shared" si="4"/>
        <v>8338.9339800000107</v>
      </c>
      <c r="CF92" s="19">
        <f>CD92-('IncomeStatement 15-8-19'!CD92-'IncomeStatement 15-8-19'!CF92-'IncomeStatement 15-8-19'!CG92)</f>
        <v>0</v>
      </c>
      <c r="CH92" s="132">
        <f t="shared" si="5"/>
        <v>1710.5505599999999</v>
      </c>
      <c r="CJ92" s="148"/>
      <c r="CL92" s="162">
        <f>SUM(CL75:CL91)</f>
        <v>6628.3834200000083</v>
      </c>
    </row>
    <row r="93" spans="1:90" x14ac:dyDescent="0.2">
      <c r="A93" s="13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F93" s="19">
        <f>CD93-('IncomeStatement 15-8-19'!CD93-'IncomeStatement 15-8-19'!CF93-'IncomeStatement 15-8-19'!CG93)</f>
        <v>0</v>
      </c>
      <c r="CH93" s="132">
        <f t="shared" si="5"/>
        <v>0</v>
      </c>
      <c r="CJ93" s="148"/>
      <c r="CL93" s="148">
        <f t="shared" si="6"/>
        <v>0</v>
      </c>
    </row>
    <row r="94" spans="1:90" x14ac:dyDescent="0.2">
      <c r="A94" s="13" t="str">
        <f>'IncomeStatement 15-8-19'!A94</f>
        <v>940-501-00 - Travel and transportation</v>
      </c>
      <c r="B94" s="31">
        <f>VLOOKUP(A94,'IncomeStatement 15-8-19'!$A$10:$CD$222,2,FALSE)</f>
        <v>0</v>
      </c>
      <c r="C94" s="31">
        <f>VLOOKUP(A94,'IncomeStatement 15-8-19'!$A$10:$CD$222,3,FALSE)</f>
        <v>0</v>
      </c>
      <c r="D94" s="31">
        <f>VLOOKUP(A94,'IncomeStatement 15-8-19'!$A$10:$CD$222,4,FALSE)</f>
        <v>0</v>
      </c>
      <c r="E94" s="31">
        <f>VLOOKUP(A94,'IncomeStatement 15-8-19'!$A$10:$CD$222,5,FALSE)</f>
        <v>0</v>
      </c>
      <c r="F94" s="31">
        <f>VLOOKUP(A94,'IncomeStatement 15-8-19'!$A$10:$CD$222,6,FALSE)</f>
        <v>0</v>
      </c>
      <c r="G94" s="31">
        <f>VLOOKUP(A94,'IncomeStatement 15-8-19'!$A$10:$CD$222,7,FALSE)</f>
        <v>0</v>
      </c>
      <c r="H94" s="31">
        <f>VLOOKUP(A94,'IncomeStatement 15-8-19'!$A$10:$CD$222,8,FALSE)</f>
        <v>0</v>
      </c>
      <c r="I94" s="31"/>
      <c r="J94" s="31">
        <f>VLOOKUP(A94,'IncomeStatement 15-8-19'!$A$10:$CD$222,10,FALSE)</f>
        <v>0</v>
      </c>
      <c r="K94" s="31">
        <f>VLOOKUP(A94,'IncomeStatement 15-8-19'!$A$10:$CD$222,11,FALSE)</f>
        <v>0</v>
      </c>
      <c r="L94" s="31">
        <f>VLOOKUP(A94,'IncomeStatement 15-8-19'!$A$10:$CD$222,12,FALSE)</f>
        <v>0</v>
      </c>
      <c r="M94" s="31">
        <f>VLOOKUP(A94,'IncomeStatement 15-8-19'!$A$10:$CD$222,13,FALSE)</f>
        <v>0</v>
      </c>
      <c r="N94" s="31">
        <f>VLOOKUP(A94,'IncomeStatement 15-8-19'!$A$10:$CD$222,14,FALSE)</f>
        <v>0</v>
      </c>
      <c r="O94" s="31">
        <f>VLOOKUP(A94,'IncomeStatement 15-8-19'!$A$10:$CD$222,15,FALSE)</f>
        <v>0</v>
      </c>
      <c r="P94" s="31">
        <f>VLOOKUP(A94,'IncomeStatement 15-8-19'!$A$10:$CD$222,16,FALSE)</f>
        <v>0</v>
      </c>
      <c r="Q94" s="31">
        <f>VLOOKUP(A94,'IncomeStatement 15-8-19'!$A$10:$CD$222,17,FALSE)</f>
        <v>0</v>
      </c>
      <c r="R94" s="31">
        <f>VLOOKUP(A94,'IncomeStatement 15-8-19'!$A$10:$CD$222,18,FALSE)</f>
        <v>0</v>
      </c>
      <c r="S94" s="31">
        <f>VLOOKUP(A94,'IncomeStatement 15-8-19'!$A$10:$CD$222,19,FALSE)</f>
        <v>0</v>
      </c>
      <c r="T94" s="31">
        <f>VLOOKUP(A94,'IncomeStatement 15-8-19'!$A$10:$CD$222,20,FALSE)</f>
        <v>0</v>
      </c>
      <c r="U94" s="31">
        <f>VLOOKUP(A94,'IncomeStatement 15-8-19'!$A$10:$CD$222,21,FALSE)</f>
        <v>0</v>
      </c>
      <c r="V94" s="31">
        <f>VLOOKUP(A94,'IncomeStatement 15-8-19'!$A$10:$CD$222,22,FALSE)</f>
        <v>0</v>
      </c>
      <c r="W94" s="31">
        <f>VLOOKUP(A94,'IncomeStatement 15-8-19'!$A$10:$CD$222,23,FALSE)</f>
        <v>0</v>
      </c>
      <c r="X94" s="31">
        <f>VLOOKUP(A94,'IncomeStatement 15-8-19'!$A$10:$CD$222,24,FALSE)</f>
        <v>0</v>
      </c>
      <c r="Y94" s="31">
        <f>VLOOKUP(A94,'IncomeStatement 15-8-19'!$A$10:$CD$222,25,FALSE)</f>
        <v>0</v>
      </c>
      <c r="Z94" s="31">
        <f>VLOOKUP(A94,'IncomeStatement 15-8-19'!$A$10:$CD$222,26,FALSE)</f>
        <v>0</v>
      </c>
      <c r="AA94" s="31">
        <f>VLOOKUP(A94,'IncomeStatement 15-8-19'!$A$10:$CD$222,27,FALSE)</f>
        <v>0</v>
      </c>
      <c r="AB94" s="31">
        <f>VLOOKUP(A94,'IncomeStatement 15-8-19'!$A$10:$CD$222,28,FALSE)</f>
        <v>0</v>
      </c>
      <c r="AC94" s="31">
        <f>VLOOKUP(A94,'IncomeStatement 15-8-19'!$A$10:$CD$222,29,FALSE)</f>
        <v>0</v>
      </c>
      <c r="AD94" s="31">
        <f>VLOOKUP(A94,'IncomeStatement 15-8-19'!$A$10:$CD$222,30,FALSE)</f>
        <v>0</v>
      </c>
      <c r="AE94" s="31">
        <f>VLOOKUP(A94,'IncomeStatement 15-8-19'!$A$10:$CD$222,31,FALSE)</f>
        <v>0</v>
      </c>
      <c r="AF94" s="31">
        <f>VLOOKUP(A94,'IncomeStatement 15-8-19'!$A$10:$CD$222,32,FALSE)</f>
        <v>0</v>
      </c>
      <c r="AG94" s="31">
        <f>VLOOKUP(A94,'IncomeStatement 15-8-19'!$A$10:$CD$222,33,FALSE)</f>
        <v>0</v>
      </c>
      <c r="AH94" s="31">
        <f>VLOOKUP(A94,'IncomeStatement 15-8-19'!$A$10:$CD$222,34,FALSE)</f>
        <v>0</v>
      </c>
      <c r="AI94" s="31">
        <f>VLOOKUP(A94,'IncomeStatement 15-8-19'!$A$10:$CD$222,35,FALSE)</f>
        <v>0</v>
      </c>
      <c r="AJ94" s="31">
        <f>VLOOKUP(A94,'IncomeStatement 15-8-19'!$A$10:$CD$222,36,FALSE)</f>
        <v>0</v>
      </c>
      <c r="AK94" s="31">
        <f>VLOOKUP(A94,'IncomeStatement 15-8-19'!$A$10:$CD$222,37,FALSE)</f>
        <v>0</v>
      </c>
      <c r="AL94" s="31">
        <f>VLOOKUP(A94,'IncomeStatement 15-8-19'!$A$10:$CD$222,38,FALSE)</f>
        <v>0</v>
      </c>
      <c r="AM94" s="31">
        <f>VLOOKUP(A94,'IncomeStatement 15-8-19'!$A$10:$CD$222,39,FALSE)</f>
        <v>0</v>
      </c>
      <c r="AN94" s="31">
        <f>VLOOKUP(A94,'IncomeStatement 15-8-19'!$A$10:$CD$222,40,FALSE)</f>
        <v>0</v>
      </c>
      <c r="AO94" s="31">
        <f>VLOOKUP(A94,'IncomeStatement 15-8-19'!$A$10:$CD$222,41,FALSE)</f>
        <v>0</v>
      </c>
      <c r="AP94" s="31">
        <f>VLOOKUP(A94,'IncomeStatement 15-8-19'!$A$10:$CD$222,42,FALSE)</f>
        <v>0</v>
      </c>
      <c r="AQ94" s="31">
        <f>VLOOKUP(A94,'IncomeStatement 15-8-19'!$A$10:$CD$222,43,FALSE)</f>
        <v>0</v>
      </c>
      <c r="AR94" s="31">
        <f>VLOOKUP(A94,'IncomeStatement 15-8-19'!$A$10:$CD$222,44,FALSE)</f>
        <v>0</v>
      </c>
      <c r="AS94" s="31">
        <f>VLOOKUP(A94,'IncomeStatement 15-8-19'!$A$10:$CD$222,45,FALSE)</f>
        <v>0</v>
      </c>
      <c r="AT94" s="31">
        <f>VLOOKUP(A94,'IncomeStatement 15-8-19'!$A$10:$CD$222,46,FALSE)</f>
        <v>0</v>
      </c>
      <c r="AU94" s="31">
        <f>VLOOKUP(A94,'IncomeStatement 15-8-19'!$A$10:$CD$222,47,FALSE)</f>
        <v>0</v>
      </c>
      <c r="AV94" s="31">
        <f>VLOOKUP(A94,'IncomeStatement 15-8-19'!$A$10:$CD$222,48,FALSE)</f>
        <v>0</v>
      </c>
      <c r="AW94" s="31">
        <f>VLOOKUP(A94,'IncomeStatement 15-8-19'!$A$10:$CD$222,49,FALSE)</f>
        <v>0</v>
      </c>
      <c r="AX94" s="31">
        <f>VLOOKUP(A94,'IncomeStatement 15-8-19'!$A$10:$CD$222,50,FALSE)</f>
        <v>0</v>
      </c>
      <c r="AY94" s="31">
        <f>VLOOKUP(A94,'IncomeStatement 15-8-19'!$A$10:$CD$222,51,FALSE)</f>
        <v>0</v>
      </c>
      <c r="AZ94" s="31">
        <f>VLOOKUP(A94,'IncomeStatement 15-8-19'!$A$10:$CD$222,52,FALSE)</f>
        <v>0</v>
      </c>
      <c r="BA94" s="31">
        <f>VLOOKUP(A94,'IncomeStatement 15-8-19'!$A$10:$CD$222,53,FALSE)</f>
        <v>0</v>
      </c>
      <c r="BB94" s="31">
        <f>VLOOKUP(A94,'IncomeStatement 15-8-19'!$A$10:$CD$222,54,FALSE)</f>
        <v>0</v>
      </c>
      <c r="BC94" s="31">
        <f>VLOOKUP(A94,'IncomeStatement 15-8-19'!$A$10:$CD$222,55,FALSE)</f>
        <v>0</v>
      </c>
      <c r="BD94" s="31">
        <f>VLOOKUP(A94,'IncomeStatement 15-8-19'!$A$10:$CD$222,56,FALSE)</f>
        <v>0</v>
      </c>
      <c r="BE94" s="31">
        <f>VLOOKUP(A94,'IncomeStatement 15-8-19'!$A$10:$CD$222,57,FALSE)</f>
        <v>0</v>
      </c>
      <c r="BF94" s="31">
        <f>VLOOKUP(A94,'IncomeStatement 15-8-19'!$A$10:$CD$222,58,FALSE)</f>
        <v>0</v>
      </c>
      <c r="BG94" s="31"/>
      <c r="BH94" s="31">
        <f>VLOOKUP(A94,'IncomeStatement 15-8-19'!$A$10:$CD$222,60,FALSE)</f>
        <v>0</v>
      </c>
      <c r="BI94" s="31">
        <f>VLOOKUP(A94,'IncomeStatement 15-8-19'!$A$10:$CD$222,61,FALSE)</f>
        <v>0</v>
      </c>
      <c r="BJ94" s="31">
        <f>VLOOKUP(A94,'IncomeStatement 15-8-19'!$A$10:$CD$222,62,FALSE)</f>
        <v>0</v>
      </c>
      <c r="BK94" s="31">
        <f>VLOOKUP(A94,'IncomeStatement 15-8-19'!$A$10:$CD$222,63,FALSE)</f>
        <v>0</v>
      </c>
      <c r="BL94" s="31">
        <f>VLOOKUP(A94,'IncomeStatement 15-8-19'!$A$10:$CD$222,64,FALSE)</f>
        <v>0</v>
      </c>
      <c r="BM94" s="31">
        <f>VLOOKUP(A94,'IncomeStatement 15-8-19'!$A$10:$CD$222,65,FALSE)</f>
        <v>0</v>
      </c>
      <c r="BN94" s="31">
        <f>VLOOKUP(A94,'IncomeStatement 15-8-19'!$A$10:$CD$222,66,FALSE)</f>
        <v>0</v>
      </c>
      <c r="BO94" s="31">
        <f>VLOOKUP(A94,'IncomeStatement 15-8-19'!$A$10:$CD$222,67,FALSE)</f>
        <v>0</v>
      </c>
      <c r="BP94" s="31">
        <f>VLOOKUP(A94,'IncomeStatement 15-8-19'!$A$10:$CD$222,68,FALSE)</f>
        <v>0</v>
      </c>
      <c r="BQ94" s="3">
        <f>VLOOKUP(A94,'IncomeStatement 15-8-19'!$A$10:$CD$222,69,FALSE)</f>
        <v>0</v>
      </c>
      <c r="BR94" s="3">
        <f>VLOOKUP(A94,'IncomeStatement 15-8-19'!$A$10:$CD$222,70,FALSE)</f>
        <v>0</v>
      </c>
      <c r="BS94" s="3">
        <f>VLOOKUP(A94,'IncomeStatement 15-8-19'!$A$10:$CD$222,71,FALSE)</f>
        <v>0</v>
      </c>
      <c r="BT94" s="3">
        <f>VLOOKUP(A94,'IncomeStatement 15-8-19'!$A$10:$CD$222,72,FALSE)</f>
        <v>0</v>
      </c>
      <c r="BU94" s="3">
        <f>VLOOKUP(A94,'IncomeStatement 15-8-19'!$A$10:$CD$222,73,FALSE)</f>
        <v>0</v>
      </c>
      <c r="BV94" s="3">
        <f>VLOOKUP(A94,'IncomeStatement 15-8-19'!$A$10:$CD$222,74,FALSE)</f>
        <v>0</v>
      </c>
      <c r="BW94" s="3">
        <f>VLOOKUP(A94,'IncomeStatement 15-8-19'!$A$10:$CD$222,75,FALSE)</f>
        <v>0</v>
      </c>
      <c r="BX94" s="3">
        <f>VLOOKUP(A94,'IncomeStatement 15-8-19'!$A$10:$CD$222,76,FALSE)</f>
        <v>0</v>
      </c>
      <c r="BY94" s="3">
        <f>VLOOKUP(A94,'IncomeStatement 15-8-19'!$A$10:$CD$222,77,FALSE)</f>
        <v>0</v>
      </c>
      <c r="BZ94" s="3">
        <f>VLOOKUP(A94,'IncomeStatement 15-8-19'!$A$10:$CD$222,78,FALSE)</f>
        <v>0</v>
      </c>
      <c r="CA94" s="3">
        <f>VLOOKUP(A94,'IncomeStatement 15-8-19'!$A$10:$CD$222,79,FALSE)</f>
        <v>0</v>
      </c>
      <c r="CB94" s="3">
        <f>VLOOKUP(A94,'IncomeStatement 15-8-19'!$A$10:$CD$222,80,FALSE)</f>
        <v>0</v>
      </c>
      <c r="CC94" s="3">
        <f>VLOOKUP(A94,'IncomeStatement 15-8-19'!$A$10:$CD$222,81,FALSE)</f>
        <v>0</v>
      </c>
      <c r="CD94" s="3">
        <f t="shared" si="4"/>
        <v>0</v>
      </c>
      <c r="CF94" s="19">
        <f>CD94-('IncomeStatement 15-8-19'!CD94-'IncomeStatement 15-8-19'!CF94-'IncomeStatement 15-8-19'!CG94)</f>
        <v>0</v>
      </c>
      <c r="CH94" s="132">
        <f t="shared" si="5"/>
        <v>0</v>
      </c>
      <c r="CJ94" s="148">
        <f>HLOOKUP(A94,CJE!$I$5:$TV$2054,2050, FALSE)</f>
        <v>0</v>
      </c>
      <c r="CL94" s="148">
        <f t="shared" si="6"/>
        <v>0</v>
      </c>
    </row>
    <row r="95" spans="1:90" x14ac:dyDescent="0.2">
      <c r="A95" s="13" t="str">
        <f>'IncomeStatement 15-8-19'!A95</f>
        <v>940-501-01 - Toll and Parking</v>
      </c>
      <c r="B95" s="118">
        <f>VLOOKUP(A95,'IncomeStatement 15-8-19'!$A$10:$CD$222,2,FALSE)</f>
        <v>0</v>
      </c>
      <c r="C95" s="118">
        <f>VLOOKUP(A95,'IncomeStatement 15-8-19'!$A$10:$CD$222,3,FALSE)</f>
        <v>0</v>
      </c>
      <c r="D95" s="118">
        <f>VLOOKUP(A95,'IncomeStatement 15-8-19'!$A$10:$CD$222,4,FALSE)</f>
        <v>0</v>
      </c>
      <c r="E95" s="118">
        <f>VLOOKUP(A95,'IncomeStatement 15-8-19'!$A$10:$CD$222,5,FALSE)</f>
        <v>0</v>
      </c>
      <c r="F95" s="118">
        <f>VLOOKUP(A95,'IncomeStatement 15-8-19'!$A$10:$CD$222,6,FALSE)</f>
        <v>0</v>
      </c>
      <c r="G95" s="118">
        <f>VLOOKUP(A95,'IncomeStatement 15-8-19'!$A$10:$CD$222,7,FALSE)</f>
        <v>0</v>
      </c>
      <c r="H95" s="118">
        <f>VLOOKUP(A95,'IncomeStatement 15-8-19'!$A$10:$CD$222,8,FALSE)</f>
        <v>0</v>
      </c>
      <c r="I95" s="118"/>
      <c r="J95" s="118">
        <f>VLOOKUP(A95,'IncomeStatement 15-8-19'!$A$10:$CD$222,10,FALSE)</f>
        <v>0</v>
      </c>
      <c r="K95" s="118">
        <f>VLOOKUP(A95,'IncomeStatement 15-8-19'!$A$10:$CD$222,11,FALSE)</f>
        <v>0</v>
      </c>
      <c r="L95" s="118">
        <f>VLOOKUP(A95,'IncomeStatement 15-8-19'!$A$10:$CD$222,12,FALSE)</f>
        <v>0</v>
      </c>
      <c r="M95" s="118">
        <f>VLOOKUP(A95,'IncomeStatement 15-8-19'!$A$10:$CD$222,13,FALSE)</f>
        <v>0</v>
      </c>
      <c r="N95" s="118">
        <f>VLOOKUP(A95,'IncomeStatement 15-8-19'!$A$10:$CD$222,14,FALSE)</f>
        <v>0</v>
      </c>
      <c r="O95" s="118">
        <f>VLOOKUP(A95,'IncomeStatement 15-8-19'!$A$10:$CD$222,15,FALSE)</f>
        <v>0</v>
      </c>
      <c r="P95" s="118">
        <f>VLOOKUP(A95,'IncomeStatement 15-8-19'!$A$10:$CD$222,16,FALSE)</f>
        <v>0</v>
      </c>
      <c r="Q95" s="118">
        <f>VLOOKUP(A95,'IncomeStatement 15-8-19'!$A$10:$CD$222,17,FALSE)</f>
        <v>0</v>
      </c>
      <c r="R95" s="118">
        <f>VLOOKUP(A95,'IncomeStatement 15-8-19'!$A$10:$CD$222,18,FALSE)</f>
        <v>0</v>
      </c>
      <c r="S95" s="118">
        <f>VLOOKUP(A95,'IncomeStatement 15-8-19'!$A$10:$CD$222,19,FALSE)</f>
        <v>0</v>
      </c>
      <c r="T95" s="118">
        <f>VLOOKUP(A95,'IncomeStatement 15-8-19'!$A$10:$CD$222,20,FALSE)</f>
        <v>0</v>
      </c>
      <c r="U95" s="118">
        <f>VLOOKUP(A95,'IncomeStatement 15-8-19'!$A$10:$CD$222,21,FALSE)</f>
        <v>0</v>
      </c>
      <c r="V95" s="118">
        <f>VLOOKUP(A95,'IncomeStatement 15-8-19'!$A$10:$CD$222,22,FALSE)</f>
        <v>0</v>
      </c>
      <c r="W95" s="118">
        <f>VLOOKUP(A95,'IncomeStatement 15-8-19'!$A$10:$CD$222,23,FALSE)</f>
        <v>0</v>
      </c>
      <c r="X95" s="118">
        <f>VLOOKUP(A95,'IncomeStatement 15-8-19'!$A$10:$CD$222,24,FALSE)</f>
        <v>0</v>
      </c>
      <c r="Y95" s="118">
        <f>VLOOKUP(A95,'IncomeStatement 15-8-19'!$A$10:$CD$222,25,FALSE)</f>
        <v>0</v>
      </c>
      <c r="Z95" s="118">
        <f>VLOOKUP(A95,'IncomeStatement 15-8-19'!$A$10:$CD$222,26,FALSE)</f>
        <v>0</v>
      </c>
      <c r="AA95" s="118">
        <f>VLOOKUP(A95,'IncomeStatement 15-8-19'!$A$10:$CD$222,27,FALSE)</f>
        <v>0</v>
      </c>
      <c r="AB95" s="118">
        <f>VLOOKUP(A95,'IncomeStatement 15-8-19'!$A$10:$CD$222,28,FALSE)</f>
        <v>0</v>
      </c>
      <c r="AC95" s="118">
        <f>VLOOKUP(A95,'IncomeStatement 15-8-19'!$A$10:$CD$222,29,FALSE)</f>
        <v>0</v>
      </c>
      <c r="AD95" s="118">
        <f>VLOOKUP(A95,'IncomeStatement 15-8-19'!$A$10:$CD$222,30,FALSE)</f>
        <v>0</v>
      </c>
      <c r="AE95" s="118">
        <f>VLOOKUP(A95,'IncomeStatement 15-8-19'!$A$10:$CD$222,31,FALSE)</f>
        <v>0</v>
      </c>
      <c r="AF95" s="118">
        <f>VLOOKUP(A95,'IncomeStatement 15-8-19'!$A$10:$CD$222,32,FALSE)</f>
        <v>0</v>
      </c>
      <c r="AG95" s="118">
        <f>VLOOKUP(A95,'IncomeStatement 15-8-19'!$A$10:$CD$222,33,FALSE)</f>
        <v>0</v>
      </c>
      <c r="AH95" s="118">
        <f>VLOOKUP(A95,'IncomeStatement 15-8-19'!$A$10:$CD$222,34,FALSE)</f>
        <v>0</v>
      </c>
      <c r="AI95" s="118">
        <f>VLOOKUP(A95,'IncomeStatement 15-8-19'!$A$10:$CD$222,35,FALSE)</f>
        <v>0</v>
      </c>
      <c r="AJ95" s="118">
        <f>VLOOKUP(A95,'IncomeStatement 15-8-19'!$A$10:$CD$222,36,FALSE)</f>
        <v>0</v>
      </c>
      <c r="AK95" s="118">
        <f>VLOOKUP(A95,'IncomeStatement 15-8-19'!$A$10:$CD$222,37,FALSE)</f>
        <v>0</v>
      </c>
      <c r="AL95" s="118">
        <f>VLOOKUP(A95,'IncomeStatement 15-8-19'!$A$10:$CD$222,38,FALSE)</f>
        <v>0</v>
      </c>
      <c r="AM95" s="118">
        <f>VLOOKUP(A95,'IncomeStatement 15-8-19'!$A$10:$CD$222,39,FALSE)</f>
        <v>0</v>
      </c>
      <c r="AN95" s="118">
        <f>VLOOKUP(A95,'IncomeStatement 15-8-19'!$A$10:$CD$222,40,FALSE)</f>
        <v>0</v>
      </c>
      <c r="AO95" s="118">
        <f>VLOOKUP(A95,'IncomeStatement 15-8-19'!$A$10:$CD$222,41,FALSE)</f>
        <v>0</v>
      </c>
      <c r="AP95" s="118">
        <f>VLOOKUP(A95,'IncomeStatement 15-8-19'!$A$10:$CD$222,42,FALSE)</f>
        <v>0</v>
      </c>
      <c r="AQ95" s="118">
        <f>VLOOKUP(A95,'IncomeStatement 15-8-19'!$A$10:$CD$222,43,FALSE)</f>
        <v>0</v>
      </c>
      <c r="AR95" s="118">
        <f>VLOOKUP(A95,'IncomeStatement 15-8-19'!$A$10:$CD$222,44,FALSE)</f>
        <v>0</v>
      </c>
      <c r="AS95" s="118">
        <f>VLOOKUP(A95,'IncomeStatement 15-8-19'!$A$10:$CD$222,45,FALSE)</f>
        <v>0</v>
      </c>
      <c r="AT95" s="118">
        <f>VLOOKUP(A95,'IncomeStatement 15-8-19'!$A$10:$CD$222,46,FALSE)</f>
        <v>0</v>
      </c>
      <c r="AU95" s="118">
        <f>VLOOKUP(A95,'IncomeStatement 15-8-19'!$A$10:$CD$222,47,FALSE)</f>
        <v>0</v>
      </c>
      <c r="AV95" s="118">
        <f>VLOOKUP(A95,'IncomeStatement 15-8-19'!$A$10:$CD$222,48,FALSE)</f>
        <v>0</v>
      </c>
      <c r="AW95" s="118">
        <f>VLOOKUP(A95,'IncomeStatement 15-8-19'!$A$10:$CD$222,49,FALSE)</f>
        <v>0</v>
      </c>
      <c r="AX95" s="118">
        <f>VLOOKUP(A95,'IncomeStatement 15-8-19'!$A$10:$CD$222,50,FALSE)</f>
        <v>0</v>
      </c>
      <c r="AY95" s="118">
        <f>VLOOKUP(A95,'IncomeStatement 15-8-19'!$A$10:$CD$222,51,FALSE)</f>
        <v>0</v>
      </c>
      <c r="AZ95" s="118">
        <f>VLOOKUP(A95,'IncomeStatement 15-8-19'!$A$10:$CD$222,52,FALSE)</f>
        <v>0</v>
      </c>
      <c r="BA95" s="118">
        <f>VLOOKUP(A95,'IncomeStatement 15-8-19'!$A$10:$CD$222,53,FALSE)</f>
        <v>0</v>
      </c>
      <c r="BB95" s="118">
        <f>VLOOKUP(A95,'IncomeStatement 15-8-19'!$A$10:$CD$222,54,FALSE)</f>
        <v>0</v>
      </c>
      <c r="BC95" s="118">
        <f>VLOOKUP(A95,'IncomeStatement 15-8-19'!$A$10:$CD$222,55,FALSE)</f>
        <v>0</v>
      </c>
      <c r="BD95" s="118">
        <f>VLOOKUP(A95,'IncomeStatement 15-8-19'!$A$10:$CD$222,56,FALSE)</f>
        <v>0</v>
      </c>
      <c r="BE95" s="118">
        <f>VLOOKUP(A95,'IncomeStatement 15-8-19'!$A$10:$CD$222,57,FALSE)</f>
        <v>0</v>
      </c>
      <c r="BF95" s="118">
        <f>VLOOKUP(A95,'IncomeStatement 15-8-19'!$A$10:$CD$222,58,FALSE)</f>
        <v>0</v>
      </c>
      <c r="BG95" s="118"/>
      <c r="BH95" s="118">
        <f>VLOOKUP(A95,'IncomeStatement 15-8-19'!$A$10:$CD$222,60,FALSE)</f>
        <v>0</v>
      </c>
      <c r="BI95" s="118">
        <f>VLOOKUP(A95,'IncomeStatement 15-8-19'!$A$10:$CD$222,61,FALSE)</f>
        <v>0</v>
      </c>
      <c r="BJ95" s="118">
        <f>VLOOKUP(A95,'IncomeStatement 15-8-19'!$A$10:$CD$222,62,FALSE)</f>
        <v>0</v>
      </c>
      <c r="BK95" s="118">
        <f>VLOOKUP(A95,'IncomeStatement 15-8-19'!$A$10:$CD$222,63,FALSE)</f>
        <v>0</v>
      </c>
      <c r="BL95" s="118">
        <f>VLOOKUP(A95,'IncomeStatement 15-8-19'!$A$10:$CD$222,64,FALSE)</f>
        <v>0</v>
      </c>
      <c r="BM95" s="118">
        <f>VLOOKUP(A95,'IncomeStatement 15-8-19'!$A$10:$CD$222,65,FALSE)</f>
        <v>0</v>
      </c>
      <c r="BN95" s="118">
        <f>VLOOKUP(A95,'IncomeStatement 15-8-19'!$A$10:$CD$222,66,FALSE)</f>
        <v>0</v>
      </c>
      <c r="BO95" s="118">
        <f>VLOOKUP(A95,'IncomeStatement 15-8-19'!$A$10:$CD$222,67,FALSE)</f>
        <v>0</v>
      </c>
      <c r="BP95" s="118">
        <f>VLOOKUP(A95,'IncomeStatement 15-8-19'!$A$10:$CD$222,68,FALSE)</f>
        <v>0</v>
      </c>
      <c r="BQ95" s="23">
        <f>VLOOKUP(A95,'IncomeStatement 15-8-19'!$A$10:$CD$222,69,FALSE)</f>
        <v>0</v>
      </c>
      <c r="BR95" s="23">
        <f>VLOOKUP(A95,'IncomeStatement 15-8-19'!$A$10:$CD$222,70,FALSE)</f>
        <v>0</v>
      </c>
      <c r="BS95" s="23">
        <f>VLOOKUP(A95,'IncomeStatement 15-8-19'!$A$10:$CD$222,71,FALSE)</f>
        <v>0</v>
      </c>
      <c r="BT95" s="23">
        <f>VLOOKUP(A95,'IncomeStatement 15-8-19'!$A$10:$CD$222,72,FALSE)</f>
        <v>0</v>
      </c>
      <c r="BU95" s="23">
        <f>VLOOKUP(A95,'IncomeStatement 15-8-19'!$A$10:$CD$222,73,FALSE)</f>
        <v>0</v>
      </c>
      <c r="BV95" s="23">
        <f>VLOOKUP(A95,'IncomeStatement 15-8-19'!$A$10:$CD$222,74,FALSE)</f>
        <v>0</v>
      </c>
      <c r="BW95" s="23">
        <f>VLOOKUP(A95,'IncomeStatement 15-8-19'!$A$10:$CD$222,75,FALSE)</f>
        <v>0</v>
      </c>
      <c r="BX95" s="23">
        <f>VLOOKUP(A95,'IncomeStatement 15-8-19'!$A$10:$CD$222,76,FALSE)</f>
        <v>0</v>
      </c>
      <c r="BY95" s="23">
        <f>VLOOKUP(A95,'IncomeStatement 15-8-19'!$A$10:$CD$222,77,FALSE)</f>
        <v>0</v>
      </c>
      <c r="BZ95" s="23">
        <f>VLOOKUP(A95,'IncomeStatement 15-8-19'!$A$10:$CD$222,78,FALSE)</f>
        <v>0</v>
      </c>
      <c r="CA95" s="23">
        <f>VLOOKUP(A95,'IncomeStatement 15-8-19'!$A$10:$CD$222,79,FALSE)</f>
        <v>0</v>
      </c>
      <c r="CB95" s="23">
        <f>VLOOKUP(A95,'IncomeStatement 15-8-19'!$A$10:$CD$222,80,FALSE)</f>
        <v>0</v>
      </c>
      <c r="CC95" s="23">
        <f>VLOOKUP(A95,'IncomeStatement 15-8-19'!$A$10:$CD$222,81,FALSE)</f>
        <v>0</v>
      </c>
      <c r="CD95" s="23">
        <f t="shared" si="4"/>
        <v>0</v>
      </c>
      <c r="CF95" s="19">
        <f>CD95-('IncomeStatement 15-8-19'!CD95-'IncomeStatement 15-8-19'!CF95-'IncomeStatement 15-8-19'!CG95)</f>
        <v>0</v>
      </c>
      <c r="CH95" s="132">
        <f t="shared" si="5"/>
        <v>0</v>
      </c>
      <c r="CJ95" s="148">
        <f>HLOOKUP(A95,CJE!$I$5:$TV$2054,2050, FALSE)</f>
        <v>0</v>
      </c>
      <c r="CL95" s="148">
        <f t="shared" si="6"/>
        <v>0</v>
      </c>
    </row>
    <row r="96" spans="1:90" x14ac:dyDescent="0.2">
      <c r="A96" s="14" t="str">
        <f>'IncomeStatement 15-8-19'!A96</f>
        <v>Total - 940-501-00 - Travel and transportation</v>
      </c>
      <c r="B96" s="31">
        <f>VLOOKUP(A96,'IncomeStatement 15-8-19'!$A$10:$CD$222,2,FALSE)</f>
        <v>0</v>
      </c>
      <c r="C96" s="31">
        <f>VLOOKUP(A96,'IncomeStatement 15-8-19'!$A$10:$CD$222,3,FALSE)</f>
        <v>0</v>
      </c>
      <c r="D96" s="31">
        <f>VLOOKUP(A96,'IncomeStatement 15-8-19'!$A$10:$CD$222,4,FALSE)</f>
        <v>0</v>
      </c>
      <c r="E96" s="31">
        <f>VLOOKUP(A96,'IncomeStatement 15-8-19'!$A$10:$CD$222,5,FALSE)</f>
        <v>0</v>
      </c>
      <c r="F96" s="31">
        <f>VLOOKUP(A96,'IncomeStatement 15-8-19'!$A$10:$CD$222,6,FALSE)</f>
        <v>0</v>
      </c>
      <c r="G96" s="31">
        <f>VLOOKUP(A96,'IncomeStatement 15-8-19'!$A$10:$CD$222,7,FALSE)</f>
        <v>0</v>
      </c>
      <c r="H96" s="31">
        <f>VLOOKUP(A96,'IncomeStatement 15-8-19'!$A$10:$CD$222,8,FALSE)</f>
        <v>0</v>
      </c>
      <c r="I96" s="31"/>
      <c r="J96" s="31">
        <f>VLOOKUP(A96,'IncomeStatement 15-8-19'!$A$10:$CD$222,10,FALSE)</f>
        <v>0</v>
      </c>
      <c r="K96" s="31">
        <f>VLOOKUP(A96,'IncomeStatement 15-8-19'!$A$10:$CD$222,11,FALSE)</f>
        <v>0</v>
      </c>
      <c r="L96" s="31">
        <f>VLOOKUP(A96,'IncomeStatement 15-8-19'!$A$10:$CD$222,12,FALSE)</f>
        <v>0</v>
      </c>
      <c r="M96" s="31">
        <f>VLOOKUP(A96,'IncomeStatement 15-8-19'!$A$10:$CD$222,13,FALSE)</f>
        <v>0</v>
      </c>
      <c r="N96" s="31">
        <f>VLOOKUP(A96,'IncomeStatement 15-8-19'!$A$10:$CD$222,14,FALSE)</f>
        <v>0</v>
      </c>
      <c r="O96" s="31">
        <f>VLOOKUP(A96,'IncomeStatement 15-8-19'!$A$10:$CD$222,15,FALSE)</f>
        <v>0</v>
      </c>
      <c r="P96" s="31">
        <f>VLOOKUP(A96,'IncomeStatement 15-8-19'!$A$10:$CD$222,16,FALSE)</f>
        <v>0</v>
      </c>
      <c r="Q96" s="31">
        <f>VLOOKUP(A96,'IncomeStatement 15-8-19'!$A$10:$CD$222,17,FALSE)</f>
        <v>0</v>
      </c>
      <c r="R96" s="31">
        <f>VLOOKUP(A96,'IncomeStatement 15-8-19'!$A$10:$CD$222,18,FALSE)</f>
        <v>0</v>
      </c>
      <c r="S96" s="31">
        <f>VLOOKUP(A96,'IncomeStatement 15-8-19'!$A$10:$CD$222,19,FALSE)</f>
        <v>0</v>
      </c>
      <c r="T96" s="31">
        <f>VLOOKUP(A96,'IncomeStatement 15-8-19'!$A$10:$CD$222,20,FALSE)</f>
        <v>0</v>
      </c>
      <c r="U96" s="31">
        <f>VLOOKUP(A96,'IncomeStatement 15-8-19'!$A$10:$CD$222,21,FALSE)</f>
        <v>0</v>
      </c>
      <c r="V96" s="31">
        <f>VLOOKUP(A96,'IncomeStatement 15-8-19'!$A$10:$CD$222,22,FALSE)</f>
        <v>0</v>
      </c>
      <c r="W96" s="31">
        <f>VLOOKUP(A96,'IncomeStatement 15-8-19'!$A$10:$CD$222,23,FALSE)</f>
        <v>0</v>
      </c>
      <c r="X96" s="31">
        <f>VLOOKUP(A96,'IncomeStatement 15-8-19'!$A$10:$CD$222,24,FALSE)</f>
        <v>0</v>
      </c>
      <c r="Y96" s="31">
        <f>VLOOKUP(A96,'IncomeStatement 15-8-19'!$A$10:$CD$222,25,FALSE)</f>
        <v>0</v>
      </c>
      <c r="Z96" s="31">
        <f>VLOOKUP(A96,'IncomeStatement 15-8-19'!$A$10:$CD$222,26,FALSE)</f>
        <v>0</v>
      </c>
      <c r="AA96" s="31">
        <f>VLOOKUP(A96,'IncomeStatement 15-8-19'!$A$10:$CD$222,27,FALSE)</f>
        <v>0</v>
      </c>
      <c r="AB96" s="31">
        <f>VLOOKUP(A96,'IncomeStatement 15-8-19'!$A$10:$CD$222,28,FALSE)</f>
        <v>0</v>
      </c>
      <c r="AC96" s="31">
        <f>VLOOKUP(A96,'IncomeStatement 15-8-19'!$A$10:$CD$222,29,FALSE)</f>
        <v>0</v>
      </c>
      <c r="AD96" s="31">
        <f>VLOOKUP(A96,'IncomeStatement 15-8-19'!$A$10:$CD$222,30,FALSE)</f>
        <v>0</v>
      </c>
      <c r="AE96" s="31">
        <f>VLOOKUP(A96,'IncomeStatement 15-8-19'!$A$10:$CD$222,31,FALSE)</f>
        <v>0</v>
      </c>
      <c r="AF96" s="31">
        <f>VLOOKUP(A96,'IncomeStatement 15-8-19'!$A$10:$CD$222,32,FALSE)</f>
        <v>0</v>
      </c>
      <c r="AG96" s="31">
        <f>VLOOKUP(A96,'IncomeStatement 15-8-19'!$A$10:$CD$222,33,FALSE)</f>
        <v>0</v>
      </c>
      <c r="AH96" s="31">
        <f>VLOOKUP(A96,'IncomeStatement 15-8-19'!$A$10:$CD$222,34,FALSE)</f>
        <v>0</v>
      </c>
      <c r="AI96" s="31">
        <f>VLOOKUP(A96,'IncomeStatement 15-8-19'!$A$10:$CD$222,35,FALSE)</f>
        <v>0</v>
      </c>
      <c r="AJ96" s="31">
        <f>VLOOKUP(A96,'IncomeStatement 15-8-19'!$A$10:$CD$222,36,FALSE)</f>
        <v>0</v>
      </c>
      <c r="AK96" s="31">
        <f>VLOOKUP(A96,'IncomeStatement 15-8-19'!$A$10:$CD$222,37,FALSE)</f>
        <v>0</v>
      </c>
      <c r="AL96" s="31">
        <f>VLOOKUP(A96,'IncomeStatement 15-8-19'!$A$10:$CD$222,38,FALSE)</f>
        <v>0</v>
      </c>
      <c r="AM96" s="31">
        <f>VLOOKUP(A96,'IncomeStatement 15-8-19'!$A$10:$CD$222,39,FALSE)</f>
        <v>0</v>
      </c>
      <c r="AN96" s="31">
        <f>VLOOKUP(A96,'IncomeStatement 15-8-19'!$A$10:$CD$222,40,FALSE)</f>
        <v>0</v>
      </c>
      <c r="AO96" s="31">
        <f>VLOOKUP(A96,'IncomeStatement 15-8-19'!$A$10:$CD$222,41,FALSE)</f>
        <v>0</v>
      </c>
      <c r="AP96" s="31">
        <f>VLOOKUP(A96,'IncomeStatement 15-8-19'!$A$10:$CD$222,42,FALSE)</f>
        <v>0</v>
      </c>
      <c r="AQ96" s="31">
        <f>VLOOKUP(A96,'IncomeStatement 15-8-19'!$A$10:$CD$222,43,FALSE)</f>
        <v>0</v>
      </c>
      <c r="AR96" s="31">
        <f>VLOOKUP(A96,'IncomeStatement 15-8-19'!$A$10:$CD$222,44,FALSE)</f>
        <v>0</v>
      </c>
      <c r="AS96" s="31">
        <f>VLOOKUP(A96,'IncomeStatement 15-8-19'!$A$10:$CD$222,45,FALSE)</f>
        <v>0</v>
      </c>
      <c r="AT96" s="31">
        <f>VLOOKUP(A96,'IncomeStatement 15-8-19'!$A$10:$CD$222,46,FALSE)</f>
        <v>0</v>
      </c>
      <c r="AU96" s="31">
        <f>VLOOKUP(A96,'IncomeStatement 15-8-19'!$A$10:$CD$222,47,FALSE)</f>
        <v>0</v>
      </c>
      <c r="AV96" s="31">
        <f>VLOOKUP(A96,'IncomeStatement 15-8-19'!$A$10:$CD$222,48,FALSE)</f>
        <v>0</v>
      </c>
      <c r="AW96" s="31">
        <f>VLOOKUP(A96,'IncomeStatement 15-8-19'!$A$10:$CD$222,49,FALSE)</f>
        <v>0</v>
      </c>
      <c r="AX96" s="31">
        <f>VLOOKUP(A96,'IncomeStatement 15-8-19'!$A$10:$CD$222,50,FALSE)</f>
        <v>0</v>
      </c>
      <c r="AY96" s="31">
        <f>VLOOKUP(A96,'IncomeStatement 15-8-19'!$A$10:$CD$222,51,FALSE)</f>
        <v>0</v>
      </c>
      <c r="AZ96" s="31">
        <f>VLOOKUP(A96,'IncomeStatement 15-8-19'!$A$10:$CD$222,52,FALSE)</f>
        <v>0</v>
      </c>
      <c r="BA96" s="31">
        <f>VLOOKUP(A96,'IncomeStatement 15-8-19'!$A$10:$CD$222,53,FALSE)</f>
        <v>0</v>
      </c>
      <c r="BB96" s="31">
        <f>VLOOKUP(A96,'IncomeStatement 15-8-19'!$A$10:$CD$222,54,FALSE)</f>
        <v>0</v>
      </c>
      <c r="BC96" s="31">
        <f>VLOOKUP(A96,'IncomeStatement 15-8-19'!$A$10:$CD$222,55,FALSE)</f>
        <v>0</v>
      </c>
      <c r="BD96" s="31">
        <f>VLOOKUP(A96,'IncomeStatement 15-8-19'!$A$10:$CD$222,56,FALSE)</f>
        <v>0</v>
      </c>
      <c r="BE96" s="31">
        <f>VLOOKUP(A96,'IncomeStatement 15-8-19'!$A$10:$CD$222,57,FALSE)</f>
        <v>0</v>
      </c>
      <c r="BF96" s="31">
        <f>VLOOKUP(A96,'IncomeStatement 15-8-19'!$A$10:$CD$222,58,FALSE)</f>
        <v>0</v>
      </c>
      <c r="BG96" s="31"/>
      <c r="BH96" s="31">
        <f>VLOOKUP(A96,'IncomeStatement 15-8-19'!$A$10:$CD$222,60,FALSE)</f>
        <v>0</v>
      </c>
      <c r="BI96" s="31">
        <f>VLOOKUP(A96,'IncomeStatement 15-8-19'!$A$10:$CD$222,61,FALSE)</f>
        <v>0</v>
      </c>
      <c r="BJ96" s="31">
        <f>VLOOKUP(A96,'IncomeStatement 15-8-19'!$A$10:$CD$222,62,FALSE)</f>
        <v>0</v>
      </c>
      <c r="BK96" s="31">
        <f>VLOOKUP(A96,'IncomeStatement 15-8-19'!$A$10:$CD$222,63,FALSE)</f>
        <v>0</v>
      </c>
      <c r="BL96" s="31">
        <f>VLOOKUP(A96,'IncomeStatement 15-8-19'!$A$10:$CD$222,64,FALSE)</f>
        <v>0</v>
      </c>
      <c r="BM96" s="31">
        <f>VLOOKUP(A96,'IncomeStatement 15-8-19'!$A$10:$CD$222,65,FALSE)</f>
        <v>0</v>
      </c>
      <c r="BN96" s="31">
        <f>VLOOKUP(A96,'IncomeStatement 15-8-19'!$A$10:$CD$222,66,FALSE)</f>
        <v>0</v>
      </c>
      <c r="BO96" s="31">
        <f>VLOOKUP(A96,'IncomeStatement 15-8-19'!$A$10:$CD$222,67,FALSE)</f>
        <v>0</v>
      </c>
      <c r="BP96" s="31">
        <f>VLOOKUP(A96,'IncomeStatement 15-8-19'!$A$10:$CD$222,68,FALSE)</f>
        <v>0</v>
      </c>
      <c r="BQ96" s="3">
        <f>VLOOKUP(A96,'IncomeStatement 15-8-19'!$A$10:$CD$222,69,FALSE)</f>
        <v>0</v>
      </c>
      <c r="BR96" s="3">
        <f>VLOOKUP(A96,'IncomeStatement 15-8-19'!$A$10:$CD$222,70,FALSE)</f>
        <v>0</v>
      </c>
      <c r="BS96" s="3">
        <f>VLOOKUP(A96,'IncomeStatement 15-8-19'!$A$10:$CD$222,71,FALSE)</f>
        <v>0</v>
      </c>
      <c r="BT96" s="3">
        <f>VLOOKUP(A96,'IncomeStatement 15-8-19'!$A$10:$CD$222,72,FALSE)</f>
        <v>0</v>
      </c>
      <c r="BU96" s="3">
        <f>VLOOKUP(A96,'IncomeStatement 15-8-19'!$A$10:$CD$222,73,FALSE)</f>
        <v>0</v>
      </c>
      <c r="BV96" s="3">
        <f>VLOOKUP(A96,'IncomeStatement 15-8-19'!$A$10:$CD$222,74,FALSE)</f>
        <v>0</v>
      </c>
      <c r="BW96" s="3">
        <f>VLOOKUP(A96,'IncomeStatement 15-8-19'!$A$10:$CD$222,75,FALSE)</f>
        <v>0</v>
      </c>
      <c r="BX96" s="3">
        <f>VLOOKUP(A96,'IncomeStatement 15-8-19'!$A$10:$CD$222,76,FALSE)</f>
        <v>0</v>
      </c>
      <c r="BY96" s="3">
        <f>VLOOKUP(A96,'IncomeStatement 15-8-19'!$A$10:$CD$222,77,FALSE)</f>
        <v>0</v>
      </c>
      <c r="BZ96" s="3">
        <f>VLOOKUP(A96,'IncomeStatement 15-8-19'!$A$10:$CD$222,78,FALSE)</f>
        <v>0</v>
      </c>
      <c r="CA96" s="3">
        <f>VLOOKUP(A96,'IncomeStatement 15-8-19'!$A$10:$CD$222,79,FALSE)</f>
        <v>0</v>
      </c>
      <c r="CB96" s="3">
        <f>VLOOKUP(A96,'IncomeStatement 15-8-19'!$A$10:$CD$222,80,FALSE)</f>
        <v>0</v>
      </c>
      <c r="CC96" s="3">
        <f>VLOOKUP(A96,'IncomeStatement 15-8-19'!$A$10:$CD$222,81,FALSE)</f>
        <v>0</v>
      </c>
      <c r="CD96" s="3">
        <f t="shared" si="4"/>
        <v>0</v>
      </c>
      <c r="CF96" s="19">
        <f>CD96-('IncomeStatement 15-8-19'!CD96-'IncomeStatement 15-8-19'!CF96-'IncomeStatement 15-8-19'!CG96)</f>
        <v>0</v>
      </c>
      <c r="CH96" s="132">
        <f t="shared" si="5"/>
        <v>0</v>
      </c>
      <c r="CJ96" s="148"/>
      <c r="CL96" s="162">
        <f>SUM(CL94:CL95)</f>
        <v>0</v>
      </c>
    </row>
    <row r="97" spans="1:94" x14ac:dyDescent="0.2">
      <c r="A97" s="13" t="str">
        <f>'IncomeStatement 15-8-19'!A97</f>
        <v>940-511-00 - Delivery expense</v>
      </c>
      <c r="B97" s="31">
        <f>VLOOKUP(A97,'IncomeStatement 15-8-19'!$A$10:$CD$222,2,FALSE)</f>
        <v>0</v>
      </c>
      <c r="C97" s="31">
        <f>VLOOKUP(A97,'IncomeStatement 15-8-19'!$A$10:$CD$222,3,FALSE)</f>
        <v>0</v>
      </c>
      <c r="D97" s="31">
        <f>VLOOKUP(A97,'IncomeStatement 15-8-19'!$A$10:$CD$222,4,FALSE)</f>
        <v>0</v>
      </c>
      <c r="E97" s="31">
        <f>VLOOKUP(A97,'IncomeStatement 15-8-19'!$A$10:$CD$222,5,FALSE)</f>
        <v>0</v>
      </c>
      <c r="F97" s="31">
        <f>VLOOKUP(A97,'IncomeStatement 15-8-19'!$A$10:$CD$222,6,FALSE)</f>
        <v>0</v>
      </c>
      <c r="G97" s="31">
        <f>VLOOKUP(A97,'IncomeStatement 15-8-19'!$A$10:$CD$222,7,FALSE)</f>
        <v>0</v>
      </c>
      <c r="H97" s="31">
        <f>VLOOKUP(A97,'IncomeStatement 15-8-19'!$A$10:$CD$222,8,FALSE)</f>
        <v>0</v>
      </c>
      <c r="I97" s="31"/>
      <c r="J97" s="31">
        <f>VLOOKUP(A97,'IncomeStatement 15-8-19'!$A$10:$CD$222,10,FALSE)</f>
        <v>0</v>
      </c>
      <c r="K97" s="31">
        <f>VLOOKUP(A97,'IncomeStatement 15-8-19'!$A$10:$CD$222,11,FALSE)</f>
        <v>0</v>
      </c>
      <c r="L97" s="31">
        <f>VLOOKUP(A97,'IncomeStatement 15-8-19'!$A$10:$CD$222,12,FALSE)</f>
        <v>0</v>
      </c>
      <c r="M97" s="31">
        <f>VLOOKUP(A97,'IncomeStatement 15-8-19'!$A$10:$CD$222,13,FALSE)</f>
        <v>0</v>
      </c>
      <c r="N97" s="31">
        <f>VLOOKUP(A97,'IncomeStatement 15-8-19'!$A$10:$CD$222,14,FALSE)</f>
        <v>0</v>
      </c>
      <c r="O97" s="31">
        <f>VLOOKUP(A97,'IncomeStatement 15-8-19'!$A$10:$CD$222,15,FALSE)</f>
        <v>0</v>
      </c>
      <c r="P97" s="31">
        <f>VLOOKUP(A97,'IncomeStatement 15-8-19'!$A$10:$CD$222,16,FALSE)</f>
        <v>0</v>
      </c>
      <c r="Q97" s="31">
        <f>VLOOKUP(A97,'IncomeStatement 15-8-19'!$A$10:$CD$222,17,FALSE)</f>
        <v>0</v>
      </c>
      <c r="R97" s="31">
        <f>VLOOKUP(A97,'IncomeStatement 15-8-19'!$A$10:$CD$222,18,FALSE)</f>
        <v>0</v>
      </c>
      <c r="S97" s="31">
        <f>VLOOKUP(A97,'IncomeStatement 15-8-19'!$A$10:$CD$222,19,FALSE)</f>
        <v>0</v>
      </c>
      <c r="T97" s="31">
        <f>VLOOKUP(A97,'IncomeStatement 15-8-19'!$A$10:$CD$222,20,FALSE)</f>
        <v>0</v>
      </c>
      <c r="U97" s="31">
        <f>VLOOKUP(A97,'IncomeStatement 15-8-19'!$A$10:$CD$222,21,FALSE)</f>
        <v>0</v>
      </c>
      <c r="V97" s="31">
        <f>VLOOKUP(A97,'IncomeStatement 15-8-19'!$A$10:$CD$222,22,FALSE)</f>
        <v>0</v>
      </c>
      <c r="W97" s="31">
        <f>VLOOKUP(A97,'IncomeStatement 15-8-19'!$A$10:$CD$222,23,FALSE)</f>
        <v>0</v>
      </c>
      <c r="X97" s="31">
        <f>VLOOKUP(A97,'IncomeStatement 15-8-19'!$A$10:$CD$222,24,FALSE)</f>
        <v>0</v>
      </c>
      <c r="Y97" s="31">
        <f>VLOOKUP(A97,'IncomeStatement 15-8-19'!$A$10:$CD$222,25,FALSE)</f>
        <v>0</v>
      </c>
      <c r="Z97" s="31">
        <f>VLOOKUP(A97,'IncomeStatement 15-8-19'!$A$10:$CD$222,26,FALSE)</f>
        <v>0</v>
      </c>
      <c r="AA97" s="31">
        <f>VLOOKUP(A97,'IncomeStatement 15-8-19'!$A$10:$CD$222,27,FALSE)</f>
        <v>0</v>
      </c>
      <c r="AB97" s="31">
        <f>VLOOKUP(A97,'IncomeStatement 15-8-19'!$A$10:$CD$222,28,FALSE)</f>
        <v>0</v>
      </c>
      <c r="AC97" s="31">
        <f>VLOOKUP(A97,'IncomeStatement 15-8-19'!$A$10:$CD$222,29,FALSE)</f>
        <v>0</v>
      </c>
      <c r="AD97" s="31">
        <f>VLOOKUP(A97,'IncomeStatement 15-8-19'!$A$10:$CD$222,30,FALSE)</f>
        <v>0</v>
      </c>
      <c r="AE97" s="31">
        <f>VLOOKUP(A97,'IncomeStatement 15-8-19'!$A$10:$CD$222,31,FALSE)</f>
        <v>0</v>
      </c>
      <c r="AF97" s="31">
        <f>VLOOKUP(A97,'IncomeStatement 15-8-19'!$A$10:$CD$222,32,FALSE)</f>
        <v>0</v>
      </c>
      <c r="AG97" s="31">
        <f>VLOOKUP(A97,'IncomeStatement 15-8-19'!$A$10:$CD$222,33,FALSE)</f>
        <v>0</v>
      </c>
      <c r="AH97" s="31">
        <f>VLOOKUP(A97,'IncomeStatement 15-8-19'!$A$10:$CD$222,34,FALSE)</f>
        <v>0</v>
      </c>
      <c r="AI97" s="31">
        <f>VLOOKUP(A97,'IncomeStatement 15-8-19'!$A$10:$CD$222,35,FALSE)</f>
        <v>0</v>
      </c>
      <c r="AJ97" s="31">
        <f>VLOOKUP(A97,'IncomeStatement 15-8-19'!$A$10:$CD$222,36,FALSE)</f>
        <v>0</v>
      </c>
      <c r="AK97" s="31">
        <f>VLOOKUP(A97,'IncomeStatement 15-8-19'!$A$10:$CD$222,37,FALSE)</f>
        <v>0</v>
      </c>
      <c r="AL97" s="31">
        <f>VLOOKUP(A97,'IncomeStatement 15-8-19'!$A$10:$CD$222,38,FALSE)</f>
        <v>0</v>
      </c>
      <c r="AM97" s="31">
        <f>VLOOKUP(A97,'IncomeStatement 15-8-19'!$A$10:$CD$222,39,FALSE)</f>
        <v>0</v>
      </c>
      <c r="AN97" s="31">
        <f>VLOOKUP(A97,'IncomeStatement 15-8-19'!$A$10:$CD$222,40,FALSE)</f>
        <v>0</v>
      </c>
      <c r="AO97" s="31">
        <f>VLOOKUP(A97,'IncomeStatement 15-8-19'!$A$10:$CD$222,41,FALSE)</f>
        <v>0</v>
      </c>
      <c r="AP97" s="31">
        <f>VLOOKUP(A97,'IncomeStatement 15-8-19'!$A$10:$CD$222,42,FALSE)</f>
        <v>0</v>
      </c>
      <c r="AQ97" s="31">
        <f>VLOOKUP(A97,'IncomeStatement 15-8-19'!$A$10:$CD$222,43,FALSE)</f>
        <v>0</v>
      </c>
      <c r="AR97" s="31">
        <f>VLOOKUP(A97,'IncomeStatement 15-8-19'!$A$10:$CD$222,44,FALSE)</f>
        <v>0</v>
      </c>
      <c r="AS97" s="31">
        <f>VLOOKUP(A97,'IncomeStatement 15-8-19'!$A$10:$CD$222,45,FALSE)</f>
        <v>0</v>
      </c>
      <c r="AT97" s="31">
        <f>VLOOKUP(A97,'IncomeStatement 15-8-19'!$A$10:$CD$222,46,FALSE)</f>
        <v>0</v>
      </c>
      <c r="AU97" s="31">
        <f>VLOOKUP(A97,'IncomeStatement 15-8-19'!$A$10:$CD$222,47,FALSE)</f>
        <v>0</v>
      </c>
      <c r="AV97" s="31">
        <f>VLOOKUP(A97,'IncomeStatement 15-8-19'!$A$10:$CD$222,48,FALSE)</f>
        <v>0</v>
      </c>
      <c r="AW97" s="31">
        <f>VLOOKUP(A97,'IncomeStatement 15-8-19'!$A$10:$CD$222,49,FALSE)</f>
        <v>0</v>
      </c>
      <c r="AX97" s="31">
        <f>VLOOKUP(A97,'IncomeStatement 15-8-19'!$A$10:$CD$222,50,FALSE)</f>
        <v>0</v>
      </c>
      <c r="AY97" s="31">
        <f>VLOOKUP(A97,'IncomeStatement 15-8-19'!$A$10:$CD$222,51,FALSE)</f>
        <v>0</v>
      </c>
      <c r="AZ97" s="31">
        <f>VLOOKUP(A97,'IncomeStatement 15-8-19'!$A$10:$CD$222,52,FALSE)</f>
        <v>0</v>
      </c>
      <c r="BA97" s="31">
        <f>VLOOKUP(A97,'IncomeStatement 15-8-19'!$A$10:$CD$222,53,FALSE)</f>
        <v>0</v>
      </c>
      <c r="BB97" s="31">
        <f>VLOOKUP(A97,'IncomeStatement 15-8-19'!$A$10:$CD$222,54,FALSE)</f>
        <v>0</v>
      </c>
      <c r="BC97" s="31">
        <f>VLOOKUP(A97,'IncomeStatement 15-8-19'!$A$10:$CD$222,55,FALSE)</f>
        <v>0</v>
      </c>
      <c r="BD97" s="31">
        <f>VLOOKUP(A97,'IncomeStatement 15-8-19'!$A$10:$CD$222,56,FALSE)</f>
        <v>0</v>
      </c>
      <c r="BE97" s="31">
        <f>VLOOKUP(A97,'IncomeStatement 15-8-19'!$A$10:$CD$222,57,FALSE)</f>
        <v>0</v>
      </c>
      <c r="BF97" s="31">
        <f>VLOOKUP(A97,'IncomeStatement 15-8-19'!$A$10:$CD$222,58,FALSE)</f>
        <v>0</v>
      </c>
      <c r="BG97" s="31"/>
      <c r="BH97" s="31">
        <f>VLOOKUP(A97,'IncomeStatement 15-8-19'!$A$10:$CD$222,60,FALSE)</f>
        <v>0</v>
      </c>
      <c r="BI97" s="31">
        <f>VLOOKUP(A97,'IncomeStatement 15-8-19'!$A$10:$CD$222,61,FALSE)</f>
        <v>0</v>
      </c>
      <c r="BJ97" s="31">
        <f>VLOOKUP(A97,'IncomeStatement 15-8-19'!$A$10:$CD$222,62,FALSE)</f>
        <v>0</v>
      </c>
      <c r="BK97" s="31">
        <f>VLOOKUP(A97,'IncomeStatement 15-8-19'!$A$10:$CD$222,63,FALSE)</f>
        <v>0</v>
      </c>
      <c r="BL97" s="31">
        <f>VLOOKUP(A97,'IncomeStatement 15-8-19'!$A$10:$CD$222,64,FALSE)</f>
        <v>0</v>
      </c>
      <c r="BM97" s="31">
        <f>VLOOKUP(A97,'IncomeStatement 15-8-19'!$A$10:$CD$222,65,FALSE)</f>
        <v>0</v>
      </c>
      <c r="BN97" s="31">
        <f>VLOOKUP(A97,'IncomeStatement 15-8-19'!$A$10:$CD$222,66,FALSE)</f>
        <v>0</v>
      </c>
      <c r="BO97" s="31">
        <f>VLOOKUP(A97,'IncomeStatement 15-8-19'!$A$10:$CD$222,67,FALSE)</f>
        <v>0</v>
      </c>
      <c r="BP97" s="31">
        <f>VLOOKUP(A97,'IncomeStatement 15-8-19'!$A$10:$CD$222,68,FALSE)</f>
        <v>0</v>
      </c>
      <c r="BQ97" s="3">
        <f>VLOOKUP(A97,'IncomeStatement 15-8-19'!$A$10:$CD$222,69,FALSE)</f>
        <v>0</v>
      </c>
      <c r="BR97" s="3">
        <f>VLOOKUP(A97,'IncomeStatement 15-8-19'!$A$10:$CD$222,70,FALSE)</f>
        <v>0</v>
      </c>
      <c r="BS97" s="3">
        <f>VLOOKUP(A97,'IncomeStatement 15-8-19'!$A$10:$CD$222,71,FALSE)</f>
        <v>0</v>
      </c>
      <c r="BT97" s="3">
        <f>VLOOKUP(A97,'IncomeStatement 15-8-19'!$A$10:$CD$222,72,FALSE)</f>
        <v>0</v>
      </c>
      <c r="BU97" s="3">
        <f>VLOOKUP(A97,'IncomeStatement 15-8-19'!$A$10:$CD$222,73,FALSE)</f>
        <v>0</v>
      </c>
      <c r="BV97" s="3">
        <f>VLOOKUP(A97,'IncomeStatement 15-8-19'!$A$10:$CD$222,74,FALSE)</f>
        <v>0</v>
      </c>
      <c r="BW97" s="3">
        <f>VLOOKUP(A97,'IncomeStatement 15-8-19'!$A$10:$CD$222,75,FALSE)</f>
        <v>0</v>
      </c>
      <c r="BX97" s="3">
        <f>VLOOKUP(A97,'IncomeStatement 15-8-19'!$A$10:$CD$222,76,FALSE)</f>
        <v>0</v>
      </c>
      <c r="BY97" s="3">
        <f>VLOOKUP(A97,'IncomeStatement 15-8-19'!$A$10:$CD$222,77,FALSE)</f>
        <v>0</v>
      </c>
      <c r="BZ97" s="3">
        <f>VLOOKUP(A97,'IncomeStatement 15-8-19'!$A$10:$CD$222,78,FALSE)</f>
        <v>0</v>
      </c>
      <c r="CA97" s="3">
        <f>VLOOKUP(A97,'IncomeStatement 15-8-19'!$A$10:$CD$222,79,FALSE)</f>
        <v>0</v>
      </c>
      <c r="CB97" s="3">
        <f>VLOOKUP(A97,'IncomeStatement 15-8-19'!$A$10:$CD$222,80,FALSE)</f>
        <v>0</v>
      </c>
      <c r="CC97" s="3">
        <f>VLOOKUP(A97,'IncomeStatement 15-8-19'!$A$10:$CD$222,81,FALSE)</f>
        <v>0</v>
      </c>
      <c r="CD97" s="3">
        <f t="shared" si="4"/>
        <v>0</v>
      </c>
      <c r="CF97" s="19">
        <f>CD97-('IncomeStatement 15-8-19'!CD97-'IncomeStatement 15-8-19'!CF97-'IncomeStatement 15-8-19'!CG97)</f>
        <v>0</v>
      </c>
      <c r="CH97" s="132">
        <f t="shared" si="5"/>
        <v>0</v>
      </c>
      <c r="CJ97" s="148">
        <f>HLOOKUP(A97,CJE!$I$5:$TV$2054,2050, FALSE)</f>
        <v>0</v>
      </c>
      <c r="CL97" s="148">
        <f t="shared" si="6"/>
        <v>0</v>
      </c>
    </row>
    <row r="98" spans="1:94" x14ac:dyDescent="0.2">
      <c r="A98" s="13" t="str">
        <f>'IncomeStatement 15-8-19'!A98</f>
        <v>940-600 - UTILITIES EXPENSE</v>
      </c>
      <c r="B98" s="31">
        <f>VLOOKUP(A98,'IncomeStatement 15-8-19'!$A$10:$CD$222,2,FALSE)</f>
        <v>0</v>
      </c>
      <c r="C98" s="31">
        <f>VLOOKUP(A98,'IncomeStatement 15-8-19'!$A$10:$CD$222,3,FALSE)</f>
        <v>0</v>
      </c>
      <c r="D98" s="31">
        <f>VLOOKUP(A98,'IncomeStatement 15-8-19'!$A$10:$CD$222,4,FALSE)</f>
        <v>0</v>
      </c>
      <c r="E98" s="31">
        <f>VLOOKUP(A98,'IncomeStatement 15-8-19'!$A$10:$CD$222,5,FALSE)</f>
        <v>0</v>
      </c>
      <c r="F98" s="31">
        <f>VLOOKUP(A98,'IncomeStatement 15-8-19'!$A$10:$CD$222,6,FALSE)</f>
        <v>0</v>
      </c>
      <c r="G98" s="31">
        <f>VLOOKUP(A98,'IncomeStatement 15-8-19'!$A$10:$CD$222,7,FALSE)</f>
        <v>0</v>
      </c>
      <c r="H98" s="31">
        <f>VLOOKUP(A98,'IncomeStatement 15-8-19'!$A$10:$CD$222,8,FALSE)</f>
        <v>0</v>
      </c>
      <c r="I98" s="31"/>
      <c r="J98" s="31">
        <f>VLOOKUP(A98,'IncomeStatement 15-8-19'!$A$10:$CD$222,10,FALSE)</f>
        <v>0</v>
      </c>
      <c r="K98" s="31">
        <f>VLOOKUP(A98,'IncomeStatement 15-8-19'!$A$10:$CD$222,11,FALSE)</f>
        <v>0</v>
      </c>
      <c r="L98" s="31">
        <f>VLOOKUP(A98,'IncomeStatement 15-8-19'!$A$10:$CD$222,12,FALSE)</f>
        <v>0</v>
      </c>
      <c r="M98" s="31">
        <f>VLOOKUP(A98,'IncomeStatement 15-8-19'!$A$10:$CD$222,13,FALSE)</f>
        <v>0</v>
      </c>
      <c r="N98" s="31">
        <f>VLOOKUP(A98,'IncomeStatement 15-8-19'!$A$10:$CD$222,14,FALSE)</f>
        <v>0</v>
      </c>
      <c r="O98" s="31">
        <f>VLOOKUP(A98,'IncomeStatement 15-8-19'!$A$10:$CD$222,15,FALSE)</f>
        <v>0</v>
      </c>
      <c r="P98" s="31">
        <f>VLOOKUP(A98,'IncomeStatement 15-8-19'!$A$10:$CD$222,16,FALSE)</f>
        <v>0</v>
      </c>
      <c r="Q98" s="31">
        <f>VLOOKUP(A98,'IncomeStatement 15-8-19'!$A$10:$CD$222,17,FALSE)</f>
        <v>0</v>
      </c>
      <c r="R98" s="31">
        <f>VLOOKUP(A98,'IncomeStatement 15-8-19'!$A$10:$CD$222,18,FALSE)</f>
        <v>0</v>
      </c>
      <c r="S98" s="31">
        <f>VLOOKUP(A98,'IncomeStatement 15-8-19'!$A$10:$CD$222,19,FALSE)</f>
        <v>0</v>
      </c>
      <c r="T98" s="31">
        <f>VLOOKUP(A98,'IncomeStatement 15-8-19'!$A$10:$CD$222,20,FALSE)</f>
        <v>0</v>
      </c>
      <c r="U98" s="31">
        <f>VLOOKUP(A98,'IncomeStatement 15-8-19'!$A$10:$CD$222,21,FALSE)</f>
        <v>0</v>
      </c>
      <c r="V98" s="31">
        <f>VLOOKUP(A98,'IncomeStatement 15-8-19'!$A$10:$CD$222,22,FALSE)</f>
        <v>0</v>
      </c>
      <c r="W98" s="31">
        <f>VLOOKUP(A98,'IncomeStatement 15-8-19'!$A$10:$CD$222,23,FALSE)</f>
        <v>0</v>
      </c>
      <c r="X98" s="31">
        <f>VLOOKUP(A98,'IncomeStatement 15-8-19'!$A$10:$CD$222,24,FALSE)</f>
        <v>0</v>
      </c>
      <c r="Y98" s="31">
        <f>VLOOKUP(A98,'IncomeStatement 15-8-19'!$A$10:$CD$222,25,FALSE)</f>
        <v>0</v>
      </c>
      <c r="Z98" s="31">
        <f>VLOOKUP(A98,'IncomeStatement 15-8-19'!$A$10:$CD$222,26,FALSE)</f>
        <v>0</v>
      </c>
      <c r="AA98" s="31">
        <f>VLOOKUP(A98,'IncomeStatement 15-8-19'!$A$10:$CD$222,27,FALSE)</f>
        <v>0</v>
      </c>
      <c r="AB98" s="31">
        <f>VLOOKUP(A98,'IncomeStatement 15-8-19'!$A$10:$CD$222,28,FALSE)</f>
        <v>0</v>
      </c>
      <c r="AC98" s="31">
        <f>VLOOKUP(A98,'IncomeStatement 15-8-19'!$A$10:$CD$222,29,FALSE)</f>
        <v>0</v>
      </c>
      <c r="AD98" s="31">
        <f>VLOOKUP(A98,'IncomeStatement 15-8-19'!$A$10:$CD$222,30,FALSE)</f>
        <v>0</v>
      </c>
      <c r="AE98" s="31">
        <f>VLOOKUP(A98,'IncomeStatement 15-8-19'!$A$10:$CD$222,31,FALSE)</f>
        <v>0</v>
      </c>
      <c r="AF98" s="31">
        <f>VLOOKUP(A98,'IncomeStatement 15-8-19'!$A$10:$CD$222,32,FALSE)</f>
        <v>0</v>
      </c>
      <c r="AG98" s="31">
        <f>VLOOKUP(A98,'IncomeStatement 15-8-19'!$A$10:$CD$222,33,FALSE)</f>
        <v>0</v>
      </c>
      <c r="AH98" s="31">
        <f>VLOOKUP(A98,'IncomeStatement 15-8-19'!$A$10:$CD$222,34,FALSE)</f>
        <v>0</v>
      </c>
      <c r="AI98" s="31">
        <f>VLOOKUP(A98,'IncomeStatement 15-8-19'!$A$10:$CD$222,35,FALSE)</f>
        <v>0</v>
      </c>
      <c r="AJ98" s="31">
        <f>VLOOKUP(A98,'IncomeStatement 15-8-19'!$A$10:$CD$222,36,FALSE)</f>
        <v>0</v>
      </c>
      <c r="AK98" s="31">
        <f>VLOOKUP(A98,'IncomeStatement 15-8-19'!$A$10:$CD$222,37,FALSE)</f>
        <v>0</v>
      </c>
      <c r="AL98" s="31">
        <f>VLOOKUP(A98,'IncomeStatement 15-8-19'!$A$10:$CD$222,38,FALSE)</f>
        <v>0</v>
      </c>
      <c r="AM98" s="31">
        <f>VLOOKUP(A98,'IncomeStatement 15-8-19'!$A$10:$CD$222,39,FALSE)</f>
        <v>0</v>
      </c>
      <c r="AN98" s="31">
        <f>VLOOKUP(A98,'IncomeStatement 15-8-19'!$A$10:$CD$222,40,FALSE)</f>
        <v>0</v>
      </c>
      <c r="AO98" s="31">
        <f>VLOOKUP(A98,'IncomeStatement 15-8-19'!$A$10:$CD$222,41,FALSE)</f>
        <v>0</v>
      </c>
      <c r="AP98" s="31">
        <f>VLOOKUP(A98,'IncomeStatement 15-8-19'!$A$10:$CD$222,42,FALSE)</f>
        <v>0</v>
      </c>
      <c r="AQ98" s="31">
        <f>VLOOKUP(A98,'IncomeStatement 15-8-19'!$A$10:$CD$222,43,FALSE)</f>
        <v>0</v>
      </c>
      <c r="AR98" s="31">
        <f>VLOOKUP(A98,'IncomeStatement 15-8-19'!$A$10:$CD$222,44,FALSE)</f>
        <v>0</v>
      </c>
      <c r="AS98" s="31">
        <f>VLOOKUP(A98,'IncomeStatement 15-8-19'!$A$10:$CD$222,45,FALSE)</f>
        <v>0</v>
      </c>
      <c r="AT98" s="31">
        <f>VLOOKUP(A98,'IncomeStatement 15-8-19'!$A$10:$CD$222,46,FALSE)</f>
        <v>0</v>
      </c>
      <c r="AU98" s="31">
        <f>VLOOKUP(A98,'IncomeStatement 15-8-19'!$A$10:$CD$222,47,FALSE)</f>
        <v>0</v>
      </c>
      <c r="AV98" s="31">
        <f>VLOOKUP(A98,'IncomeStatement 15-8-19'!$A$10:$CD$222,48,FALSE)</f>
        <v>0</v>
      </c>
      <c r="AW98" s="31">
        <f>VLOOKUP(A98,'IncomeStatement 15-8-19'!$A$10:$CD$222,49,FALSE)</f>
        <v>0</v>
      </c>
      <c r="AX98" s="31">
        <f>VLOOKUP(A98,'IncomeStatement 15-8-19'!$A$10:$CD$222,50,FALSE)</f>
        <v>0</v>
      </c>
      <c r="AY98" s="31">
        <f>VLOOKUP(A98,'IncomeStatement 15-8-19'!$A$10:$CD$222,51,FALSE)</f>
        <v>0</v>
      </c>
      <c r="AZ98" s="31">
        <f>VLOOKUP(A98,'IncomeStatement 15-8-19'!$A$10:$CD$222,52,FALSE)</f>
        <v>0</v>
      </c>
      <c r="BA98" s="31">
        <f>VLOOKUP(A98,'IncomeStatement 15-8-19'!$A$10:$CD$222,53,FALSE)</f>
        <v>0</v>
      </c>
      <c r="BB98" s="31">
        <f>VLOOKUP(A98,'IncomeStatement 15-8-19'!$A$10:$CD$222,54,FALSE)</f>
        <v>0</v>
      </c>
      <c r="BC98" s="31">
        <f>VLOOKUP(A98,'IncomeStatement 15-8-19'!$A$10:$CD$222,55,FALSE)</f>
        <v>0</v>
      </c>
      <c r="BD98" s="31">
        <f>VLOOKUP(A98,'IncomeStatement 15-8-19'!$A$10:$CD$222,56,FALSE)</f>
        <v>0</v>
      </c>
      <c r="BE98" s="31">
        <f>VLOOKUP(A98,'IncomeStatement 15-8-19'!$A$10:$CD$222,57,FALSE)</f>
        <v>0</v>
      </c>
      <c r="BF98" s="31">
        <f>VLOOKUP(A98,'IncomeStatement 15-8-19'!$A$10:$CD$222,58,FALSE)</f>
        <v>0</v>
      </c>
      <c r="BG98" s="31"/>
      <c r="BH98" s="31">
        <f>VLOOKUP(A98,'IncomeStatement 15-8-19'!$A$10:$CD$222,60,FALSE)</f>
        <v>0</v>
      </c>
      <c r="BI98" s="31">
        <f>VLOOKUP(A98,'IncomeStatement 15-8-19'!$A$10:$CD$222,61,FALSE)</f>
        <v>0</v>
      </c>
      <c r="BJ98" s="31">
        <f>VLOOKUP(A98,'IncomeStatement 15-8-19'!$A$10:$CD$222,62,FALSE)</f>
        <v>0</v>
      </c>
      <c r="BK98" s="31">
        <f>VLOOKUP(A98,'IncomeStatement 15-8-19'!$A$10:$CD$222,63,FALSE)</f>
        <v>0</v>
      </c>
      <c r="BL98" s="31">
        <f>VLOOKUP(A98,'IncomeStatement 15-8-19'!$A$10:$CD$222,64,FALSE)</f>
        <v>0</v>
      </c>
      <c r="BM98" s="31">
        <f>VLOOKUP(A98,'IncomeStatement 15-8-19'!$A$10:$CD$222,65,FALSE)</f>
        <v>0</v>
      </c>
      <c r="BN98" s="31">
        <f>VLOOKUP(A98,'IncomeStatement 15-8-19'!$A$10:$CD$222,66,FALSE)</f>
        <v>0</v>
      </c>
      <c r="BO98" s="31">
        <f>VLOOKUP(A98,'IncomeStatement 15-8-19'!$A$10:$CD$222,67,FALSE)</f>
        <v>0</v>
      </c>
      <c r="BP98" s="31">
        <f>VLOOKUP(A98,'IncomeStatement 15-8-19'!$A$10:$CD$222,68,FALSE)</f>
        <v>0</v>
      </c>
      <c r="BQ98" s="3">
        <f>VLOOKUP(A98,'IncomeStatement 15-8-19'!$A$10:$CD$222,69,FALSE)</f>
        <v>0</v>
      </c>
      <c r="BR98" s="3">
        <f>VLOOKUP(A98,'IncomeStatement 15-8-19'!$A$10:$CD$222,70,FALSE)</f>
        <v>0</v>
      </c>
      <c r="BS98" s="3">
        <f>VLOOKUP(A98,'IncomeStatement 15-8-19'!$A$10:$CD$222,71,FALSE)</f>
        <v>0</v>
      </c>
      <c r="BT98" s="3">
        <f>VLOOKUP(A98,'IncomeStatement 15-8-19'!$A$10:$CD$222,72,FALSE)</f>
        <v>0</v>
      </c>
      <c r="BU98" s="3">
        <f>VLOOKUP(A98,'IncomeStatement 15-8-19'!$A$10:$CD$222,73,FALSE)</f>
        <v>0</v>
      </c>
      <c r="BV98" s="3">
        <f>VLOOKUP(A98,'IncomeStatement 15-8-19'!$A$10:$CD$222,74,FALSE)</f>
        <v>0</v>
      </c>
      <c r="BW98" s="3">
        <f>VLOOKUP(A98,'IncomeStatement 15-8-19'!$A$10:$CD$222,75,FALSE)</f>
        <v>0</v>
      </c>
      <c r="BX98" s="3">
        <f>VLOOKUP(A98,'IncomeStatement 15-8-19'!$A$10:$CD$222,76,FALSE)</f>
        <v>0</v>
      </c>
      <c r="BY98" s="3">
        <f>VLOOKUP(A98,'IncomeStatement 15-8-19'!$A$10:$CD$222,77,FALSE)</f>
        <v>0</v>
      </c>
      <c r="BZ98" s="3">
        <f>VLOOKUP(A98,'IncomeStatement 15-8-19'!$A$10:$CD$222,78,FALSE)</f>
        <v>0</v>
      </c>
      <c r="CA98" s="3">
        <f>VLOOKUP(A98,'IncomeStatement 15-8-19'!$A$10:$CD$222,79,FALSE)</f>
        <v>0</v>
      </c>
      <c r="CB98" s="3">
        <f>VLOOKUP(A98,'IncomeStatement 15-8-19'!$A$10:$CD$222,80,FALSE)</f>
        <v>0</v>
      </c>
      <c r="CC98" s="3">
        <f>VLOOKUP(A98,'IncomeStatement 15-8-19'!$A$10:$CD$222,81,FALSE)</f>
        <v>0</v>
      </c>
      <c r="CD98" s="3">
        <f t="shared" si="4"/>
        <v>0</v>
      </c>
      <c r="CF98" s="19">
        <f>CD98-('IncomeStatement 15-8-19'!CD98-'IncomeStatement 15-8-19'!CF98-'IncomeStatement 15-8-19'!CG98)</f>
        <v>0</v>
      </c>
      <c r="CH98" s="132">
        <f t="shared" si="5"/>
        <v>0</v>
      </c>
      <c r="CJ98" s="148">
        <f>HLOOKUP(A98,CJE!$I$5:$TV$2054,2050, FALSE)</f>
        <v>0</v>
      </c>
      <c r="CL98" s="148">
        <f t="shared" si="6"/>
        <v>0</v>
      </c>
    </row>
    <row r="99" spans="1:94" x14ac:dyDescent="0.2">
      <c r="A99" s="13" t="str">
        <f>'IncomeStatement 15-8-19'!A99</f>
        <v>940-601 - UTILITIES EXPENSE : Electricity, Water &amp; Gas/Fuel</v>
      </c>
      <c r="B99" s="31">
        <f>VLOOKUP(A99,'IncomeStatement 15-8-19'!$A$10:$CD$222,2,FALSE)</f>
        <v>0</v>
      </c>
      <c r="C99" s="31">
        <f>VLOOKUP(A99,'IncomeStatement 15-8-19'!$A$10:$CD$222,3,FALSE)</f>
        <v>0</v>
      </c>
      <c r="D99" s="31">
        <f>VLOOKUP(A99,'IncomeStatement 15-8-19'!$A$10:$CD$222,4,FALSE)</f>
        <v>0</v>
      </c>
      <c r="E99" s="31">
        <f>VLOOKUP(A99,'IncomeStatement 15-8-19'!$A$10:$CD$222,5,FALSE)</f>
        <v>0</v>
      </c>
      <c r="F99" s="31">
        <f>VLOOKUP(A99,'IncomeStatement 15-8-19'!$A$10:$CD$222,6,FALSE)</f>
        <v>0</v>
      </c>
      <c r="G99" s="31">
        <f>VLOOKUP(A99,'IncomeStatement 15-8-19'!$A$10:$CD$222,7,FALSE)</f>
        <v>0</v>
      </c>
      <c r="H99" s="31">
        <f>VLOOKUP(A99,'IncomeStatement 15-8-19'!$A$10:$CD$222,8,FALSE)</f>
        <v>0</v>
      </c>
      <c r="I99" s="31"/>
      <c r="J99" s="31">
        <f>VLOOKUP(A99,'IncomeStatement 15-8-19'!$A$10:$CD$222,10,FALSE)</f>
        <v>0</v>
      </c>
      <c r="K99" s="31">
        <f>VLOOKUP(A99,'IncomeStatement 15-8-19'!$A$10:$CD$222,11,FALSE)</f>
        <v>0</v>
      </c>
      <c r="L99" s="31">
        <f>VLOOKUP(A99,'IncomeStatement 15-8-19'!$A$10:$CD$222,12,FALSE)</f>
        <v>0</v>
      </c>
      <c r="M99" s="31">
        <f>VLOOKUP(A99,'IncomeStatement 15-8-19'!$A$10:$CD$222,13,FALSE)</f>
        <v>0</v>
      </c>
      <c r="N99" s="31">
        <f>VLOOKUP(A99,'IncomeStatement 15-8-19'!$A$10:$CD$222,14,FALSE)</f>
        <v>0</v>
      </c>
      <c r="O99" s="31">
        <f>VLOOKUP(A99,'IncomeStatement 15-8-19'!$A$10:$CD$222,15,FALSE)</f>
        <v>0</v>
      </c>
      <c r="P99" s="31">
        <f>VLOOKUP(A99,'IncomeStatement 15-8-19'!$A$10:$CD$222,16,FALSE)</f>
        <v>0</v>
      </c>
      <c r="Q99" s="31">
        <f>VLOOKUP(A99,'IncomeStatement 15-8-19'!$A$10:$CD$222,17,FALSE)</f>
        <v>0</v>
      </c>
      <c r="R99" s="31">
        <f>VLOOKUP(A99,'IncomeStatement 15-8-19'!$A$10:$CD$222,18,FALSE)</f>
        <v>0</v>
      </c>
      <c r="S99" s="31">
        <f>VLOOKUP(A99,'IncomeStatement 15-8-19'!$A$10:$CD$222,19,FALSE)</f>
        <v>0</v>
      </c>
      <c r="T99" s="31">
        <f>VLOOKUP(A99,'IncomeStatement 15-8-19'!$A$10:$CD$222,20,FALSE)</f>
        <v>0</v>
      </c>
      <c r="U99" s="31">
        <f>VLOOKUP(A99,'IncomeStatement 15-8-19'!$A$10:$CD$222,21,FALSE)</f>
        <v>0</v>
      </c>
      <c r="V99" s="31">
        <f>VLOOKUP(A99,'IncomeStatement 15-8-19'!$A$10:$CD$222,22,FALSE)</f>
        <v>0</v>
      </c>
      <c r="W99" s="31">
        <f>VLOOKUP(A99,'IncomeStatement 15-8-19'!$A$10:$CD$222,23,FALSE)</f>
        <v>0</v>
      </c>
      <c r="X99" s="31">
        <f>VLOOKUP(A99,'IncomeStatement 15-8-19'!$A$10:$CD$222,24,FALSE)</f>
        <v>0</v>
      </c>
      <c r="Y99" s="31">
        <f>VLOOKUP(A99,'IncomeStatement 15-8-19'!$A$10:$CD$222,25,FALSE)</f>
        <v>0</v>
      </c>
      <c r="Z99" s="31">
        <f>VLOOKUP(A99,'IncomeStatement 15-8-19'!$A$10:$CD$222,26,FALSE)</f>
        <v>0</v>
      </c>
      <c r="AA99" s="31">
        <f>VLOOKUP(A99,'IncomeStatement 15-8-19'!$A$10:$CD$222,27,FALSE)</f>
        <v>0</v>
      </c>
      <c r="AB99" s="31">
        <f>VLOOKUP(A99,'IncomeStatement 15-8-19'!$A$10:$CD$222,28,FALSE)</f>
        <v>0</v>
      </c>
      <c r="AC99" s="31">
        <f>VLOOKUP(A99,'IncomeStatement 15-8-19'!$A$10:$CD$222,29,FALSE)</f>
        <v>0</v>
      </c>
      <c r="AD99" s="31">
        <f>VLOOKUP(A99,'IncomeStatement 15-8-19'!$A$10:$CD$222,30,FALSE)</f>
        <v>0</v>
      </c>
      <c r="AE99" s="31">
        <f>VLOOKUP(A99,'IncomeStatement 15-8-19'!$A$10:$CD$222,31,FALSE)</f>
        <v>0</v>
      </c>
      <c r="AF99" s="31">
        <f>VLOOKUP(A99,'IncomeStatement 15-8-19'!$A$10:$CD$222,32,FALSE)</f>
        <v>0</v>
      </c>
      <c r="AG99" s="31">
        <f>VLOOKUP(A99,'IncomeStatement 15-8-19'!$A$10:$CD$222,33,FALSE)</f>
        <v>0</v>
      </c>
      <c r="AH99" s="31">
        <f>VLOOKUP(A99,'IncomeStatement 15-8-19'!$A$10:$CD$222,34,FALSE)</f>
        <v>0</v>
      </c>
      <c r="AI99" s="31">
        <f>VLOOKUP(A99,'IncomeStatement 15-8-19'!$A$10:$CD$222,35,FALSE)</f>
        <v>0</v>
      </c>
      <c r="AJ99" s="31">
        <f>VLOOKUP(A99,'IncomeStatement 15-8-19'!$A$10:$CD$222,36,FALSE)</f>
        <v>0</v>
      </c>
      <c r="AK99" s="31">
        <f>VLOOKUP(A99,'IncomeStatement 15-8-19'!$A$10:$CD$222,37,FALSE)</f>
        <v>0</v>
      </c>
      <c r="AL99" s="31">
        <f>VLOOKUP(A99,'IncomeStatement 15-8-19'!$A$10:$CD$222,38,FALSE)</f>
        <v>0</v>
      </c>
      <c r="AM99" s="31">
        <f>VLOOKUP(A99,'IncomeStatement 15-8-19'!$A$10:$CD$222,39,FALSE)</f>
        <v>0</v>
      </c>
      <c r="AN99" s="31">
        <f>VLOOKUP(A99,'IncomeStatement 15-8-19'!$A$10:$CD$222,40,FALSE)</f>
        <v>0</v>
      </c>
      <c r="AO99" s="31">
        <f>VLOOKUP(A99,'IncomeStatement 15-8-19'!$A$10:$CD$222,41,FALSE)</f>
        <v>0</v>
      </c>
      <c r="AP99" s="31">
        <f>VLOOKUP(A99,'IncomeStatement 15-8-19'!$A$10:$CD$222,42,FALSE)</f>
        <v>0</v>
      </c>
      <c r="AQ99" s="31">
        <f>VLOOKUP(A99,'IncomeStatement 15-8-19'!$A$10:$CD$222,43,FALSE)</f>
        <v>0</v>
      </c>
      <c r="AR99" s="31">
        <f>VLOOKUP(A99,'IncomeStatement 15-8-19'!$A$10:$CD$222,44,FALSE)</f>
        <v>0</v>
      </c>
      <c r="AS99" s="31">
        <f>VLOOKUP(A99,'IncomeStatement 15-8-19'!$A$10:$CD$222,45,FALSE)</f>
        <v>0</v>
      </c>
      <c r="AT99" s="31">
        <f>VLOOKUP(A99,'IncomeStatement 15-8-19'!$A$10:$CD$222,46,FALSE)</f>
        <v>0</v>
      </c>
      <c r="AU99" s="31">
        <f>VLOOKUP(A99,'IncomeStatement 15-8-19'!$A$10:$CD$222,47,FALSE)</f>
        <v>0</v>
      </c>
      <c r="AV99" s="31">
        <f>VLOOKUP(A99,'IncomeStatement 15-8-19'!$A$10:$CD$222,48,FALSE)</f>
        <v>0</v>
      </c>
      <c r="AW99" s="31">
        <f>VLOOKUP(A99,'IncomeStatement 15-8-19'!$A$10:$CD$222,49,FALSE)</f>
        <v>0</v>
      </c>
      <c r="AX99" s="31">
        <f>VLOOKUP(A99,'IncomeStatement 15-8-19'!$A$10:$CD$222,50,FALSE)</f>
        <v>0</v>
      </c>
      <c r="AY99" s="31">
        <f>VLOOKUP(A99,'IncomeStatement 15-8-19'!$A$10:$CD$222,51,FALSE)</f>
        <v>0</v>
      </c>
      <c r="AZ99" s="31">
        <f>VLOOKUP(A99,'IncomeStatement 15-8-19'!$A$10:$CD$222,52,FALSE)</f>
        <v>0</v>
      </c>
      <c r="BA99" s="31">
        <f>VLOOKUP(A99,'IncomeStatement 15-8-19'!$A$10:$CD$222,53,FALSE)</f>
        <v>0</v>
      </c>
      <c r="BB99" s="31">
        <f>VLOOKUP(A99,'IncomeStatement 15-8-19'!$A$10:$CD$222,54,FALSE)</f>
        <v>0</v>
      </c>
      <c r="BC99" s="31">
        <f>VLOOKUP(A99,'IncomeStatement 15-8-19'!$A$10:$CD$222,55,FALSE)</f>
        <v>0</v>
      </c>
      <c r="BD99" s="31">
        <f>VLOOKUP(A99,'IncomeStatement 15-8-19'!$A$10:$CD$222,56,FALSE)</f>
        <v>0</v>
      </c>
      <c r="BE99" s="31">
        <f>VLOOKUP(A99,'IncomeStatement 15-8-19'!$A$10:$CD$222,57,FALSE)</f>
        <v>0</v>
      </c>
      <c r="BF99" s="31">
        <f>VLOOKUP(A99,'IncomeStatement 15-8-19'!$A$10:$CD$222,58,FALSE)</f>
        <v>0</v>
      </c>
      <c r="BG99" s="31"/>
      <c r="BH99" s="31">
        <f>VLOOKUP(A99,'IncomeStatement 15-8-19'!$A$10:$CD$222,60,FALSE)</f>
        <v>0</v>
      </c>
      <c r="BI99" s="31">
        <f>VLOOKUP(A99,'IncomeStatement 15-8-19'!$A$10:$CD$222,61,FALSE)</f>
        <v>0</v>
      </c>
      <c r="BJ99" s="31">
        <f>VLOOKUP(A99,'IncomeStatement 15-8-19'!$A$10:$CD$222,62,FALSE)</f>
        <v>0</v>
      </c>
      <c r="BK99" s="31">
        <f>VLOOKUP(A99,'IncomeStatement 15-8-19'!$A$10:$CD$222,63,FALSE)</f>
        <v>0</v>
      </c>
      <c r="BL99" s="31">
        <f>VLOOKUP(A99,'IncomeStatement 15-8-19'!$A$10:$CD$222,64,FALSE)</f>
        <v>0</v>
      </c>
      <c r="BM99" s="31">
        <f>VLOOKUP(A99,'IncomeStatement 15-8-19'!$A$10:$CD$222,65,FALSE)</f>
        <v>0</v>
      </c>
      <c r="BN99" s="31">
        <f>VLOOKUP(A99,'IncomeStatement 15-8-19'!$A$10:$CD$222,66,FALSE)</f>
        <v>0</v>
      </c>
      <c r="BO99" s="31">
        <f>VLOOKUP(A99,'IncomeStatement 15-8-19'!$A$10:$CD$222,67,FALSE)</f>
        <v>0</v>
      </c>
      <c r="BP99" s="31">
        <f>VLOOKUP(A99,'IncomeStatement 15-8-19'!$A$10:$CD$222,68,FALSE)</f>
        <v>0</v>
      </c>
      <c r="BQ99" s="3">
        <f>VLOOKUP(A99,'IncomeStatement 15-8-19'!$A$10:$CD$222,69,FALSE)</f>
        <v>0</v>
      </c>
      <c r="BR99" s="3">
        <f>VLOOKUP(A99,'IncomeStatement 15-8-19'!$A$10:$CD$222,70,FALSE)</f>
        <v>0</v>
      </c>
      <c r="BS99" s="3">
        <f>VLOOKUP(A99,'IncomeStatement 15-8-19'!$A$10:$CD$222,71,FALSE)</f>
        <v>0</v>
      </c>
      <c r="BT99" s="3">
        <f>VLOOKUP(A99,'IncomeStatement 15-8-19'!$A$10:$CD$222,72,FALSE)</f>
        <v>0</v>
      </c>
      <c r="BU99" s="3">
        <f>VLOOKUP(A99,'IncomeStatement 15-8-19'!$A$10:$CD$222,73,FALSE)</f>
        <v>0</v>
      </c>
      <c r="BV99" s="3">
        <f>VLOOKUP(A99,'IncomeStatement 15-8-19'!$A$10:$CD$222,74,FALSE)</f>
        <v>0</v>
      </c>
      <c r="BW99" s="3">
        <f>VLOOKUP(A99,'IncomeStatement 15-8-19'!$A$10:$CD$222,75,FALSE)</f>
        <v>0</v>
      </c>
      <c r="BX99" s="3">
        <f>VLOOKUP(A99,'IncomeStatement 15-8-19'!$A$10:$CD$222,76,FALSE)</f>
        <v>0</v>
      </c>
      <c r="BY99" s="3">
        <f>VLOOKUP(A99,'IncomeStatement 15-8-19'!$A$10:$CD$222,77,FALSE)</f>
        <v>0</v>
      </c>
      <c r="BZ99" s="3">
        <f>VLOOKUP(A99,'IncomeStatement 15-8-19'!$A$10:$CD$222,78,FALSE)</f>
        <v>0</v>
      </c>
      <c r="CA99" s="3">
        <f>VLOOKUP(A99,'IncomeStatement 15-8-19'!$A$10:$CD$222,79,FALSE)</f>
        <v>0</v>
      </c>
      <c r="CB99" s="3">
        <f>VLOOKUP(A99,'IncomeStatement 15-8-19'!$A$10:$CD$222,80,FALSE)</f>
        <v>0</v>
      </c>
      <c r="CC99" s="3">
        <f>VLOOKUP(A99,'IncomeStatement 15-8-19'!$A$10:$CD$222,81,FALSE)</f>
        <v>0</v>
      </c>
      <c r="CD99" s="3">
        <f t="shared" si="4"/>
        <v>0</v>
      </c>
      <c r="CF99" s="19">
        <f>CD99-('IncomeStatement 15-8-19'!CD99-'IncomeStatement 15-8-19'!CF99-'IncomeStatement 15-8-19'!CG99)</f>
        <v>0</v>
      </c>
      <c r="CH99" s="132">
        <f t="shared" si="5"/>
        <v>0</v>
      </c>
      <c r="CJ99" s="148">
        <f>HLOOKUP(A99,CJE!$I$5:$TV$2054,2050, FALSE)</f>
        <v>0</v>
      </c>
      <c r="CL99" s="148">
        <f t="shared" si="6"/>
        <v>0</v>
      </c>
    </row>
    <row r="100" spans="1:94" x14ac:dyDescent="0.2">
      <c r="A100" s="13" t="str">
        <f>'IncomeStatement 15-8-19'!A100</f>
        <v>940-602 - UTILITIES EXPENSE : Telephone &amp; Internet</v>
      </c>
      <c r="B100" s="118">
        <f>VLOOKUP(A100,'IncomeStatement 15-8-19'!$A$10:$CD$222,2,FALSE)</f>
        <v>0</v>
      </c>
      <c r="C100" s="118">
        <f>VLOOKUP(A100,'IncomeStatement 15-8-19'!$A$10:$CD$222,3,FALSE)</f>
        <v>0</v>
      </c>
      <c r="D100" s="118">
        <f>VLOOKUP(A100,'IncomeStatement 15-8-19'!$A$10:$CD$222,4,FALSE)</f>
        <v>0</v>
      </c>
      <c r="E100" s="118">
        <f>VLOOKUP(A100,'IncomeStatement 15-8-19'!$A$10:$CD$222,5,FALSE)</f>
        <v>0</v>
      </c>
      <c r="F100" s="118">
        <f>VLOOKUP(A100,'IncomeStatement 15-8-19'!$A$10:$CD$222,6,FALSE)</f>
        <v>0</v>
      </c>
      <c r="G100" s="118">
        <f>VLOOKUP(A100,'IncomeStatement 15-8-19'!$A$10:$CD$222,7,FALSE)</f>
        <v>0</v>
      </c>
      <c r="H100" s="118">
        <f>VLOOKUP(A100,'IncomeStatement 15-8-19'!$A$10:$CD$222,8,FALSE)</f>
        <v>0</v>
      </c>
      <c r="I100" s="118"/>
      <c r="J100" s="118">
        <f>VLOOKUP(A100,'IncomeStatement 15-8-19'!$A$10:$CD$222,10,FALSE)</f>
        <v>0</v>
      </c>
      <c r="K100" s="118">
        <f>VLOOKUP(A100,'IncomeStatement 15-8-19'!$A$10:$CD$222,11,FALSE)</f>
        <v>0</v>
      </c>
      <c r="L100" s="118">
        <f>VLOOKUP(A100,'IncomeStatement 15-8-19'!$A$10:$CD$222,12,FALSE)</f>
        <v>0</v>
      </c>
      <c r="M100" s="118">
        <f>VLOOKUP(A100,'IncomeStatement 15-8-19'!$A$10:$CD$222,13,FALSE)</f>
        <v>0</v>
      </c>
      <c r="N100" s="118">
        <f>VLOOKUP(A100,'IncomeStatement 15-8-19'!$A$10:$CD$222,14,FALSE)</f>
        <v>0</v>
      </c>
      <c r="O100" s="118">
        <f>VLOOKUP(A100,'IncomeStatement 15-8-19'!$A$10:$CD$222,15,FALSE)</f>
        <v>0</v>
      </c>
      <c r="P100" s="118">
        <f>VLOOKUP(A100,'IncomeStatement 15-8-19'!$A$10:$CD$222,16,FALSE)</f>
        <v>0</v>
      </c>
      <c r="Q100" s="118">
        <f>VLOOKUP(A100,'IncomeStatement 15-8-19'!$A$10:$CD$222,17,FALSE)</f>
        <v>0</v>
      </c>
      <c r="R100" s="118">
        <f>VLOOKUP(A100,'IncomeStatement 15-8-19'!$A$10:$CD$222,18,FALSE)</f>
        <v>0</v>
      </c>
      <c r="S100" s="118">
        <f>VLOOKUP(A100,'IncomeStatement 15-8-19'!$A$10:$CD$222,19,FALSE)</f>
        <v>0</v>
      </c>
      <c r="T100" s="118">
        <f>VLOOKUP(A100,'IncomeStatement 15-8-19'!$A$10:$CD$222,20,FALSE)</f>
        <v>0</v>
      </c>
      <c r="U100" s="118">
        <f>VLOOKUP(A100,'IncomeStatement 15-8-19'!$A$10:$CD$222,21,FALSE)</f>
        <v>0</v>
      </c>
      <c r="V100" s="118">
        <f>VLOOKUP(A100,'IncomeStatement 15-8-19'!$A$10:$CD$222,22,FALSE)</f>
        <v>0</v>
      </c>
      <c r="W100" s="118">
        <f>VLOOKUP(A100,'IncomeStatement 15-8-19'!$A$10:$CD$222,23,FALSE)</f>
        <v>0</v>
      </c>
      <c r="X100" s="118">
        <f>VLOOKUP(A100,'IncomeStatement 15-8-19'!$A$10:$CD$222,24,FALSE)</f>
        <v>0</v>
      </c>
      <c r="Y100" s="118">
        <f>VLOOKUP(A100,'IncomeStatement 15-8-19'!$A$10:$CD$222,25,FALSE)</f>
        <v>0</v>
      </c>
      <c r="Z100" s="118">
        <f>VLOOKUP(A100,'IncomeStatement 15-8-19'!$A$10:$CD$222,26,FALSE)</f>
        <v>0</v>
      </c>
      <c r="AA100" s="118">
        <f>VLOOKUP(A100,'IncomeStatement 15-8-19'!$A$10:$CD$222,27,FALSE)</f>
        <v>0</v>
      </c>
      <c r="AB100" s="118">
        <f>VLOOKUP(A100,'IncomeStatement 15-8-19'!$A$10:$CD$222,28,FALSE)</f>
        <v>0</v>
      </c>
      <c r="AC100" s="118">
        <f>VLOOKUP(A100,'IncomeStatement 15-8-19'!$A$10:$CD$222,29,FALSE)</f>
        <v>0</v>
      </c>
      <c r="AD100" s="118">
        <f>VLOOKUP(A100,'IncomeStatement 15-8-19'!$A$10:$CD$222,30,FALSE)</f>
        <v>0</v>
      </c>
      <c r="AE100" s="118">
        <f>VLOOKUP(A100,'IncomeStatement 15-8-19'!$A$10:$CD$222,31,FALSE)</f>
        <v>0</v>
      </c>
      <c r="AF100" s="118">
        <f>VLOOKUP(A100,'IncomeStatement 15-8-19'!$A$10:$CD$222,32,FALSE)</f>
        <v>0</v>
      </c>
      <c r="AG100" s="118">
        <f>VLOOKUP(A100,'IncomeStatement 15-8-19'!$A$10:$CD$222,33,FALSE)</f>
        <v>0</v>
      </c>
      <c r="AH100" s="118">
        <f>VLOOKUP(A100,'IncomeStatement 15-8-19'!$A$10:$CD$222,34,FALSE)</f>
        <v>0</v>
      </c>
      <c r="AI100" s="118">
        <f>VLOOKUP(A100,'IncomeStatement 15-8-19'!$A$10:$CD$222,35,FALSE)</f>
        <v>0</v>
      </c>
      <c r="AJ100" s="118">
        <f>VLOOKUP(A100,'IncomeStatement 15-8-19'!$A$10:$CD$222,36,FALSE)</f>
        <v>0</v>
      </c>
      <c r="AK100" s="118">
        <f>VLOOKUP(A100,'IncomeStatement 15-8-19'!$A$10:$CD$222,37,FALSE)</f>
        <v>0</v>
      </c>
      <c r="AL100" s="118">
        <f>VLOOKUP(A100,'IncomeStatement 15-8-19'!$A$10:$CD$222,38,FALSE)</f>
        <v>0</v>
      </c>
      <c r="AM100" s="118">
        <f>VLOOKUP(A100,'IncomeStatement 15-8-19'!$A$10:$CD$222,39,FALSE)</f>
        <v>0</v>
      </c>
      <c r="AN100" s="118">
        <f>VLOOKUP(A100,'IncomeStatement 15-8-19'!$A$10:$CD$222,40,FALSE)</f>
        <v>0</v>
      </c>
      <c r="AO100" s="118">
        <f>VLOOKUP(A100,'IncomeStatement 15-8-19'!$A$10:$CD$222,41,FALSE)</f>
        <v>0</v>
      </c>
      <c r="AP100" s="118">
        <f>VLOOKUP(A100,'IncomeStatement 15-8-19'!$A$10:$CD$222,42,FALSE)</f>
        <v>0</v>
      </c>
      <c r="AQ100" s="118">
        <f>VLOOKUP(A100,'IncomeStatement 15-8-19'!$A$10:$CD$222,43,FALSE)</f>
        <v>0</v>
      </c>
      <c r="AR100" s="118">
        <f>VLOOKUP(A100,'IncomeStatement 15-8-19'!$A$10:$CD$222,44,FALSE)</f>
        <v>0</v>
      </c>
      <c r="AS100" s="118">
        <f>VLOOKUP(A100,'IncomeStatement 15-8-19'!$A$10:$CD$222,45,FALSE)</f>
        <v>0</v>
      </c>
      <c r="AT100" s="118">
        <f>VLOOKUP(A100,'IncomeStatement 15-8-19'!$A$10:$CD$222,46,FALSE)</f>
        <v>0</v>
      </c>
      <c r="AU100" s="118">
        <f>VLOOKUP(A100,'IncomeStatement 15-8-19'!$A$10:$CD$222,47,FALSE)</f>
        <v>0</v>
      </c>
      <c r="AV100" s="118">
        <f>VLOOKUP(A100,'IncomeStatement 15-8-19'!$A$10:$CD$222,48,FALSE)</f>
        <v>0</v>
      </c>
      <c r="AW100" s="118">
        <f>VLOOKUP(A100,'IncomeStatement 15-8-19'!$A$10:$CD$222,49,FALSE)</f>
        <v>0</v>
      </c>
      <c r="AX100" s="118">
        <f>VLOOKUP(A100,'IncomeStatement 15-8-19'!$A$10:$CD$222,50,FALSE)</f>
        <v>0</v>
      </c>
      <c r="AY100" s="118">
        <f>VLOOKUP(A100,'IncomeStatement 15-8-19'!$A$10:$CD$222,51,FALSE)</f>
        <v>0</v>
      </c>
      <c r="AZ100" s="118">
        <f>VLOOKUP(A100,'IncomeStatement 15-8-19'!$A$10:$CD$222,52,FALSE)</f>
        <v>0</v>
      </c>
      <c r="BA100" s="118">
        <f>VLOOKUP(A100,'IncomeStatement 15-8-19'!$A$10:$CD$222,53,FALSE)</f>
        <v>0</v>
      </c>
      <c r="BB100" s="118">
        <f>VLOOKUP(A100,'IncomeStatement 15-8-19'!$A$10:$CD$222,54,FALSE)</f>
        <v>0</v>
      </c>
      <c r="BC100" s="118">
        <f>VLOOKUP(A100,'IncomeStatement 15-8-19'!$A$10:$CD$222,55,FALSE)</f>
        <v>0</v>
      </c>
      <c r="BD100" s="118">
        <f>VLOOKUP(A100,'IncomeStatement 15-8-19'!$A$10:$CD$222,56,FALSE)</f>
        <v>0</v>
      </c>
      <c r="BE100" s="118">
        <f>VLOOKUP(A100,'IncomeStatement 15-8-19'!$A$10:$CD$222,57,FALSE)</f>
        <v>0</v>
      </c>
      <c r="BF100" s="118">
        <f>VLOOKUP(A100,'IncomeStatement 15-8-19'!$A$10:$CD$222,58,FALSE)</f>
        <v>0</v>
      </c>
      <c r="BG100" s="118"/>
      <c r="BH100" s="118">
        <f>VLOOKUP(A100,'IncomeStatement 15-8-19'!$A$10:$CD$222,60,FALSE)</f>
        <v>0</v>
      </c>
      <c r="BI100" s="118">
        <f>VLOOKUP(A100,'IncomeStatement 15-8-19'!$A$10:$CD$222,61,FALSE)</f>
        <v>0</v>
      </c>
      <c r="BJ100" s="118">
        <f>VLOOKUP(A100,'IncomeStatement 15-8-19'!$A$10:$CD$222,62,FALSE)</f>
        <v>0</v>
      </c>
      <c r="BK100" s="118">
        <f>VLOOKUP(A100,'IncomeStatement 15-8-19'!$A$10:$CD$222,63,FALSE)</f>
        <v>0</v>
      </c>
      <c r="BL100" s="118">
        <f>VLOOKUP(A100,'IncomeStatement 15-8-19'!$A$10:$CD$222,64,FALSE)</f>
        <v>0</v>
      </c>
      <c r="BM100" s="118">
        <f>VLOOKUP(A100,'IncomeStatement 15-8-19'!$A$10:$CD$222,65,FALSE)</f>
        <v>0</v>
      </c>
      <c r="BN100" s="118">
        <f>VLOOKUP(A100,'IncomeStatement 15-8-19'!$A$10:$CD$222,66,FALSE)</f>
        <v>0</v>
      </c>
      <c r="BO100" s="118">
        <f>VLOOKUP(A100,'IncomeStatement 15-8-19'!$A$10:$CD$222,67,FALSE)</f>
        <v>0</v>
      </c>
      <c r="BP100" s="118">
        <f>VLOOKUP(A100,'IncomeStatement 15-8-19'!$A$10:$CD$222,68,FALSE)</f>
        <v>0</v>
      </c>
      <c r="BQ100" s="23">
        <f>VLOOKUP(A100,'IncomeStatement 15-8-19'!$A$10:$CD$222,69,FALSE)</f>
        <v>0</v>
      </c>
      <c r="BR100" s="23">
        <f>VLOOKUP(A100,'IncomeStatement 15-8-19'!$A$10:$CD$222,70,FALSE)</f>
        <v>0</v>
      </c>
      <c r="BS100" s="23">
        <f>VLOOKUP(A100,'IncomeStatement 15-8-19'!$A$10:$CD$222,71,FALSE)</f>
        <v>0</v>
      </c>
      <c r="BT100" s="23">
        <f>VLOOKUP(A100,'IncomeStatement 15-8-19'!$A$10:$CD$222,72,FALSE)</f>
        <v>0</v>
      </c>
      <c r="BU100" s="23">
        <f>VLOOKUP(A100,'IncomeStatement 15-8-19'!$A$10:$CD$222,73,FALSE)</f>
        <v>0</v>
      </c>
      <c r="BV100" s="23">
        <f>VLOOKUP(A100,'IncomeStatement 15-8-19'!$A$10:$CD$222,74,FALSE)</f>
        <v>0</v>
      </c>
      <c r="BW100" s="23">
        <f>VLOOKUP(A100,'IncomeStatement 15-8-19'!$A$10:$CD$222,75,FALSE)</f>
        <v>0</v>
      </c>
      <c r="BX100" s="23">
        <f>VLOOKUP(A100,'IncomeStatement 15-8-19'!$A$10:$CD$222,76,FALSE)</f>
        <v>0</v>
      </c>
      <c r="BY100" s="23">
        <f>VLOOKUP(A100,'IncomeStatement 15-8-19'!$A$10:$CD$222,77,FALSE)</f>
        <v>0</v>
      </c>
      <c r="BZ100" s="23">
        <f>VLOOKUP(A100,'IncomeStatement 15-8-19'!$A$10:$CD$222,78,FALSE)</f>
        <v>0</v>
      </c>
      <c r="CA100" s="23">
        <f>VLOOKUP(A100,'IncomeStatement 15-8-19'!$A$10:$CD$222,79,FALSE)</f>
        <v>0</v>
      </c>
      <c r="CB100" s="23">
        <f>VLOOKUP(A100,'IncomeStatement 15-8-19'!$A$10:$CD$222,80,FALSE)</f>
        <v>0</v>
      </c>
      <c r="CC100" s="23">
        <f>VLOOKUP(A100,'IncomeStatement 15-8-19'!$A$10:$CD$222,81,FALSE)</f>
        <v>0</v>
      </c>
      <c r="CD100" s="23">
        <f t="shared" si="4"/>
        <v>0</v>
      </c>
      <c r="CF100" s="19">
        <f>CD100-('IncomeStatement 15-8-19'!CD100-'IncomeStatement 15-8-19'!CF100-'IncomeStatement 15-8-19'!CG100)</f>
        <v>0</v>
      </c>
      <c r="CH100" s="132">
        <f t="shared" si="5"/>
        <v>0</v>
      </c>
      <c r="CJ100" s="148">
        <f>HLOOKUP(A100,CJE!$I$5:$TV$2054,2050, FALSE)</f>
        <v>0</v>
      </c>
      <c r="CL100" s="148">
        <f t="shared" si="6"/>
        <v>0</v>
      </c>
    </row>
    <row r="101" spans="1:94" x14ac:dyDescent="0.2">
      <c r="A101" s="14" t="str">
        <f>'IncomeStatement 15-8-19'!A101</f>
        <v>Total - 940-600 - UTILITIES EXPENSE</v>
      </c>
      <c r="B101" s="31">
        <f>VLOOKUP(A101,'IncomeStatement 15-8-19'!$A$10:$CD$222,2,FALSE)</f>
        <v>0</v>
      </c>
      <c r="C101" s="31">
        <f>VLOOKUP(A101,'IncomeStatement 15-8-19'!$A$10:$CD$222,3,FALSE)</f>
        <v>0</v>
      </c>
      <c r="D101" s="31">
        <f>VLOOKUP(A101,'IncomeStatement 15-8-19'!$A$10:$CD$222,4,FALSE)</f>
        <v>0</v>
      </c>
      <c r="E101" s="31">
        <f>VLOOKUP(A101,'IncomeStatement 15-8-19'!$A$10:$CD$222,5,FALSE)</f>
        <v>0</v>
      </c>
      <c r="F101" s="31">
        <f>VLOOKUP(A101,'IncomeStatement 15-8-19'!$A$10:$CD$222,6,FALSE)</f>
        <v>0</v>
      </c>
      <c r="G101" s="31">
        <f>VLOOKUP(A101,'IncomeStatement 15-8-19'!$A$10:$CD$222,7,FALSE)</f>
        <v>0</v>
      </c>
      <c r="H101" s="31">
        <f>VLOOKUP(A101,'IncomeStatement 15-8-19'!$A$10:$CD$222,8,FALSE)</f>
        <v>0</v>
      </c>
      <c r="I101" s="31"/>
      <c r="J101" s="31">
        <f>VLOOKUP(A101,'IncomeStatement 15-8-19'!$A$10:$CD$222,10,FALSE)</f>
        <v>0</v>
      </c>
      <c r="K101" s="31">
        <f>VLOOKUP(A101,'IncomeStatement 15-8-19'!$A$10:$CD$222,11,FALSE)</f>
        <v>0</v>
      </c>
      <c r="L101" s="31">
        <f>VLOOKUP(A101,'IncomeStatement 15-8-19'!$A$10:$CD$222,12,FALSE)</f>
        <v>0</v>
      </c>
      <c r="M101" s="31">
        <f>VLOOKUP(A101,'IncomeStatement 15-8-19'!$A$10:$CD$222,13,FALSE)</f>
        <v>0</v>
      </c>
      <c r="N101" s="31">
        <f>VLOOKUP(A101,'IncomeStatement 15-8-19'!$A$10:$CD$222,14,FALSE)</f>
        <v>0</v>
      </c>
      <c r="O101" s="31">
        <f>VLOOKUP(A101,'IncomeStatement 15-8-19'!$A$10:$CD$222,15,FALSE)</f>
        <v>0</v>
      </c>
      <c r="P101" s="31">
        <f>VLOOKUP(A101,'IncomeStatement 15-8-19'!$A$10:$CD$222,16,FALSE)</f>
        <v>0</v>
      </c>
      <c r="Q101" s="31">
        <f>VLOOKUP(A101,'IncomeStatement 15-8-19'!$A$10:$CD$222,17,FALSE)</f>
        <v>0</v>
      </c>
      <c r="R101" s="31">
        <f>VLOOKUP(A101,'IncomeStatement 15-8-19'!$A$10:$CD$222,18,FALSE)</f>
        <v>0</v>
      </c>
      <c r="S101" s="31">
        <f>VLOOKUP(A101,'IncomeStatement 15-8-19'!$A$10:$CD$222,19,FALSE)</f>
        <v>0</v>
      </c>
      <c r="T101" s="31">
        <f>VLOOKUP(A101,'IncomeStatement 15-8-19'!$A$10:$CD$222,20,FALSE)</f>
        <v>0</v>
      </c>
      <c r="U101" s="31">
        <f>VLOOKUP(A101,'IncomeStatement 15-8-19'!$A$10:$CD$222,21,FALSE)</f>
        <v>0</v>
      </c>
      <c r="V101" s="31">
        <f>VLOOKUP(A101,'IncomeStatement 15-8-19'!$A$10:$CD$222,22,FALSE)</f>
        <v>0</v>
      </c>
      <c r="W101" s="31">
        <f>VLOOKUP(A101,'IncomeStatement 15-8-19'!$A$10:$CD$222,23,FALSE)</f>
        <v>0</v>
      </c>
      <c r="X101" s="31">
        <f>VLOOKUP(A101,'IncomeStatement 15-8-19'!$A$10:$CD$222,24,FALSE)</f>
        <v>0</v>
      </c>
      <c r="Y101" s="31">
        <f>VLOOKUP(A101,'IncomeStatement 15-8-19'!$A$10:$CD$222,25,FALSE)</f>
        <v>0</v>
      </c>
      <c r="Z101" s="31">
        <f>VLOOKUP(A101,'IncomeStatement 15-8-19'!$A$10:$CD$222,26,FALSE)</f>
        <v>0</v>
      </c>
      <c r="AA101" s="31">
        <f>VLOOKUP(A101,'IncomeStatement 15-8-19'!$A$10:$CD$222,27,FALSE)</f>
        <v>0</v>
      </c>
      <c r="AB101" s="31">
        <f>VLOOKUP(A101,'IncomeStatement 15-8-19'!$A$10:$CD$222,28,FALSE)</f>
        <v>0</v>
      </c>
      <c r="AC101" s="31">
        <f>VLOOKUP(A101,'IncomeStatement 15-8-19'!$A$10:$CD$222,29,FALSE)</f>
        <v>0</v>
      </c>
      <c r="AD101" s="31">
        <f>VLOOKUP(A101,'IncomeStatement 15-8-19'!$A$10:$CD$222,30,FALSE)</f>
        <v>0</v>
      </c>
      <c r="AE101" s="31">
        <f>VLOOKUP(A101,'IncomeStatement 15-8-19'!$A$10:$CD$222,31,FALSE)</f>
        <v>0</v>
      </c>
      <c r="AF101" s="31">
        <f>VLOOKUP(A101,'IncomeStatement 15-8-19'!$A$10:$CD$222,32,FALSE)</f>
        <v>0</v>
      </c>
      <c r="AG101" s="31">
        <f>VLOOKUP(A101,'IncomeStatement 15-8-19'!$A$10:$CD$222,33,FALSE)</f>
        <v>0</v>
      </c>
      <c r="AH101" s="31">
        <f>VLOOKUP(A101,'IncomeStatement 15-8-19'!$A$10:$CD$222,34,FALSE)</f>
        <v>0</v>
      </c>
      <c r="AI101" s="31">
        <f>VLOOKUP(A101,'IncomeStatement 15-8-19'!$A$10:$CD$222,35,FALSE)</f>
        <v>0</v>
      </c>
      <c r="AJ101" s="31">
        <f>VLOOKUP(A101,'IncomeStatement 15-8-19'!$A$10:$CD$222,36,FALSE)</f>
        <v>0</v>
      </c>
      <c r="AK101" s="31">
        <f>VLOOKUP(A101,'IncomeStatement 15-8-19'!$A$10:$CD$222,37,FALSE)</f>
        <v>0</v>
      </c>
      <c r="AL101" s="31">
        <f>VLOOKUP(A101,'IncomeStatement 15-8-19'!$A$10:$CD$222,38,FALSE)</f>
        <v>0</v>
      </c>
      <c r="AM101" s="31">
        <f>VLOOKUP(A101,'IncomeStatement 15-8-19'!$A$10:$CD$222,39,FALSE)</f>
        <v>0</v>
      </c>
      <c r="AN101" s="31">
        <f>VLOOKUP(A101,'IncomeStatement 15-8-19'!$A$10:$CD$222,40,FALSE)</f>
        <v>0</v>
      </c>
      <c r="AO101" s="31">
        <f>VLOOKUP(A101,'IncomeStatement 15-8-19'!$A$10:$CD$222,41,FALSE)</f>
        <v>0</v>
      </c>
      <c r="AP101" s="31">
        <f>VLOOKUP(A101,'IncomeStatement 15-8-19'!$A$10:$CD$222,42,FALSE)</f>
        <v>0</v>
      </c>
      <c r="AQ101" s="31">
        <f>VLOOKUP(A101,'IncomeStatement 15-8-19'!$A$10:$CD$222,43,FALSE)</f>
        <v>0</v>
      </c>
      <c r="AR101" s="31">
        <f>VLOOKUP(A101,'IncomeStatement 15-8-19'!$A$10:$CD$222,44,FALSE)</f>
        <v>0</v>
      </c>
      <c r="AS101" s="31">
        <f>VLOOKUP(A101,'IncomeStatement 15-8-19'!$A$10:$CD$222,45,FALSE)</f>
        <v>0</v>
      </c>
      <c r="AT101" s="31">
        <f>VLOOKUP(A101,'IncomeStatement 15-8-19'!$A$10:$CD$222,46,FALSE)</f>
        <v>0</v>
      </c>
      <c r="AU101" s="31">
        <f>VLOOKUP(A101,'IncomeStatement 15-8-19'!$A$10:$CD$222,47,FALSE)</f>
        <v>0</v>
      </c>
      <c r="AV101" s="31">
        <f>VLOOKUP(A101,'IncomeStatement 15-8-19'!$A$10:$CD$222,48,FALSE)</f>
        <v>0</v>
      </c>
      <c r="AW101" s="31">
        <f>VLOOKUP(A101,'IncomeStatement 15-8-19'!$A$10:$CD$222,49,FALSE)</f>
        <v>0</v>
      </c>
      <c r="AX101" s="31">
        <f>VLOOKUP(A101,'IncomeStatement 15-8-19'!$A$10:$CD$222,50,FALSE)</f>
        <v>0</v>
      </c>
      <c r="AY101" s="31">
        <f>VLOOKUP(A101,'IncomeStatement 15-8-19'!$A$10:$CD$222,51,FALSE)</f>
        <v>0</v>
      </c>
      <c r="AZ101" s="31">
        <f>VLOOKUP(A101,'IncomeStatement 15-8-19'!$A$10:$CD$222,52,FALSE)</f>
        <v>0</v>
      </c>
      <c r="BA101" s="31">
        <f>VLOOKUP(A101,'IncomeStatement 15-8-19'!$A$10:$CD$222,53,FALSE)</f>
        <v>0</v>
      </c>
      <c r="BB101" s="31">
        <f>VLOOKUP(A101,'IncomeStatement 15-8-19'!$A$10:$CD$222,54,FALSE)</f>
        <v>0</v>
      </c>
      <c r="BC101" s="31">
        <f>VLOOKUP(A101,'IncomeStatement 15-8-19'!$A$10:$CD$222,55,FALSE)</f>
        <v>0</v>
      </c>
      <c r="BD101" s="31">
        <f>VLOOKUP(A101,'IncomeStatement 15-8-19'!$A$10:$CD$222,56,FALSE)</f>
        <v>0</v>
      </c>
      <c r="BE101" s="31">
        <f>VLOOKUP(A101,'IncomeStatement 15-8-19'!$A$10:$CD$222,57,FALSE)</f>
        <v>0</v>
      </c>
      <c r="BF101" s="31">
        <f>VLOOKUP(A101,'IncomeStatement 15-8-19'!$A$10:$CD$222,58,FALSE)</f>
        <v>0</v>
      </c>
      <c r="BG101" s="31"/>
      <c r="BH101" s="31">
        <f>VLOOKUP(A101,'IncomeStatement 15-8-19'!$A$10:$CD$222,60,FALSE)</f>
        <v>0</v>
      </c>
      <c r="BI101" s="31">
        <f>VLOOKUP(A101,'IncomeStatement 15-8-19'!$A$10:$CD$222,61,FALSE)</f>
        <v>0</v>
      </c>
      <c r="BJ101" s="31">
        <f>VLOOKUP(A101,'IncomeStatement 15-8-19'!$A$10:$CD$222,62,FALSE)</f>
        <v>0</v>
      </c>
      <c r="BK101" s="31">
        <f>VLOOKUP(A101,'IncomeStatement 15-8-19'!$A$10:$CD$222,63,FALSE)</f>
        <v>0</v>
      </c>
      <c r="BL101" s="31">
        <f>VLOOKUP(A101,'IncomeStatement 15-8-19'!$A$10:$CD$222,64,FALSE)</f>
        <v>0</v>
      </c>
      <c r="BM101" s="31">
        <f>VLOOKUP(A101,'IncomeStatement 15-8-19'!$A$10:$CD$222,65,FALSE)</f>
        <v>0</v>
      </c>
      <c r="BN101" s="31">
        <f>VLOOKUP(A101,'IncomeStatement 15-8-19'!$A$10:$CD$222,66,FALSE)</f>
        <v>0</v>
      </c>
      <c r="BO101" s="31">
        <f>VLOOKUP(A101,'IncomeStatement 15-8-19'!$A$10:$CD$222,67,FALSE)</f>
        <v>0</v>
      </c>
      <c r="BP101" s="31">
        <f>VLOOKUP(A101,'IncomeStatement 15-8-19'!$A$10:$CD$222,68,FALSE)</f>
        <v>0</v>
      </c>
      <c r="BQ101" s="3">
        <f>VLOOKUP(A101,'IncomeStatement 15-8-19'!$A$10:$CD$222,69,FALSE)</f>
        <v>0</v>
      </c>
      <c r="BR101" s="3">
        <f>VLOOKUP(A101,'IncomeStatement 15-8-19'!$A$10:$CD$222,70,FALSE)</f>
        <v>0</v>
      </c>
      <c r="BS101" s="3">
        <f>VLOOKUP(A101,'IncomeStatement 15-8-19'!$A$10:$CD$222,71,FALSE)</f>
        <v>0</v>
      </c>
      <c r="BT101" s="3">
        <f>VLOOKUP(A101,'IncomeStatement 15-8-19'!$A$10:$CD$222,72,FALSE)</f>
        <v>0</v>
      </c>
      <c r="BU101" s="3">
        <f>VLOOKUP(A101,'IncomeStatement 15-8-19'!$A$10:$CD$222,73,FALSE)</f>
        <v>0</v>
      </c>
      <c r="BV101" s="3">
        <f>VLOOKUP(A101,'IncomeStatement 15-8-19'!$A$10:$CD$222,74,FALSE)</f>
        <v>0</v>
      </c>
      <c r="BW101" s="3">
        <f>VLOOKUP(A101,'IncomeStatement 15-8-19'!$A$10:$CD$222,75,FALSE)</f>
        <v>0</v>
      </c>
      <c r="BX101" s="3">
        <f>VLOOKUP(A101,'IncomeStatement 15-8-19'!$A$10:$CD$222,76,FALSE)</f>
        <v>0</v>
      </c>
      <c r="BY101" s="3">
        <f>VLOOKUP(A101,'IncomeStatement 15-8-19'!$A$10:$CD$222,77,FALSE)</f>
        <v>0</v>
      </c>
      <c r="BZ101" s="3">
        <f>VLOOKUP(A101,'IncomeStatement 15-8-19'!$A$10:$CD$222,78,FALSE)</f>
        <v>0</v>
      </c>
      <c r="CA101" s="3">
        <f>VLOOKUP(A101,'IncomeStatement 15-8-19'!$A$10:$CD$222,79,FALSE)</f>
        <v>0</v>
      </c>
      <c r="CB101" s="3">
        <f>VLOOKUP(A101,'IncomeStatement 15-8-19'!$A$10:$CD$222,80,FALSE)</f>
        <v>0</v>
      </c>
      <c r="CC101" s="3">
        <f>VLOOKUP(A101,'IncomeStatement 15-8-19'!$A$10:$CD$222,81,FALSE)</f>
        <v>0</v>
      </c>
      <c r="CD101" s="3">
        <f t="shared" si="4"/>
        <v>0</v>
      </c>
      <c r="CF101" s="19">
        <f>CD101-('IncomeStatement 15-8-19'!CD101-'IncomeStatement 15-8-19'!CF101-'IncomeStatement 15-8-19'!CG101)</f>
        <v>0</v>
      </c>
      <c r="CH101" s="132">
        <f t="shared" si="5"/>
        <v>0</v>
      </c>
      <c r="CJ101" s="148"/>
      <c r="CL101" s="162">
        <f>SUM(CL97:CL100)</f>
        <v>0</v>
      </c>
    </row>
    <row r="102" spans="1:94" x14ac:dyDescent="0.2">
      <c r="A102" s="13" t="str">
        <f>'IncomeStatement 15-8-19'!A102</f>
        <v>940-601-00 - ELECTRICITY</v>
      </c>
      <c r="B102" s="31">
        <f>VLOOKUP(A102,'IncomeStatement 15-8-19'!$A$10:$CD$222,2,FALSE)</f>
        <v>0</v>
      </c>
      <c r="C102" s="31">
        <f>VLOOKUP(A102,'IncomeStatement 15-8-19'!$A$10:$CD$222,3,FALSE)</f>
        <v>0</v>
      </c>
      <c r="D102" s="31">
        <f>VLOOKUP(A102,'IncomeStatement 15-8-19'!$A$10:$CD$222,4,FALSE)</f>
        <v>0</v>
      </c>
      <c r="E102" s="31">
        <f>VLOOKUP(A102,'IncomeStatement 15-8-19'!$A$10:$CD$222,5,FALSE)</f>
        <v>0</v>
      </c>
      <c r="F102" s="31">
        <f>VLOOKUP(A102,'IncomeStatement 15-8-19'!$A$10:$CD$222,6,FALSE)</f>
        <v>0</v>
      </c>
      <c r="G102" s="31">
        <f>VLOOKUP(A102,'IncomeStatement 15-8-19'!$A$10:$CD$222,7,FALSE)</f>
        <v>0</v>
      </c>
      <c r="H102" s="31">
        <f>VLOOKUP(A102,'IncomeStatement 15-8-19'!$A$10:$CD$222,8,FALSE)</f>
        <v>0</v>
      </c>
      <c r="I102" s="31"/>
      <c r="J102" s="31">
        <f>VLOOKUP(A102,'IncomeStatement 15-8-19'!$A$10:$CD$222,10,FALSE)</f>
        <v>0</v>
      </c>
      <c r="K102" s="31">
        <f>VLOOKUP(A102,'IncomeStatement 15-8-19'!$A$10:$CD$222,11,FALSE)</f>
        <v>0</v>
      </c>
      <c r="L102" s="31">
        <f>VLOOKUP(A102,'IncomeStatement 15-8-19'!$A$10:$CD$222,12,FALSE)</f>
        <v>0</v>
      </c>
      <c r="M102" s="31">
        <f>VLOOKUP(A102,'IncomeStatement 15-8-19'!$A$10:$CD$222,13,FALSE)</f>
        <v>0</v>
      </c>
      <c r="N102" s="31">
        <f>VLOOKUP(A102,'IncomeStatement 15-8-19'!$A$10:$CD$222,14,FALSE)</f>
        <v>0</v>
      </c>
      <c r="O102" s="31">
        <f>VLOOKUP(A102,'IncomeStatement 15-8-19'!$A$10:$CD$222,15,FALSE)</f>
        <v>0</v>
      </c>
      <c r="P102" s="31">
        <f>VLOOKUP(A102,'IncomeStatement 15-8-19'!$A$10:$CD$222,16,FALSE)</f>
        <v>0</v>
      </c>
      <c r="Q102" s="31">
        <f>VLOOKUP(A102,'IncomeStatement 15-8-19'!$A$10:$CD$222,17,FALSE)</f>
        <v>0</v>
      </c>
      <c r="R102" s="31">
        <f>VLOOKUP(A102,'IncomeStatement 15-8-19'!$A$10:$CD$222,18,FALSE)</f>
        <v>0</v>
      </c>
      <c r="S102" s="31">
        <f>VLOOKUP(A102,'IncomeStatement 15-8-19'!$A$10:$CD$222,19,FALSE)</f>
        <v>0</v>
      </c>
      <c r="T102" s="31">
        <f>VLOOKUP(A102,'IncomeStatement 15-8-19'!$A$10:$CD$222,20,FALSE)</f>
        <v>0</v>
      </c>
      <c r="U102" s="31">
        <f>VLOOKUP(A102,'IncomeStatement 15-8-19'!$A$10:$CD$222,21,FALSE)</f>
        <v>0</v>
      </c>
      <c r="V102" s="31">
        <f>VLOOKUP(A102,'IncomeStatement 15-8-19'!$A$10:$CD$222,22,FALSE)</f>
        <v>0</v>
      </c>
      <c r="W102" s="31">
        <f>VLOOKUP(A102,'IncomeStatement 15-8-19'!$A$10:$CD$222,23,FALSE)</f>
        <v>0</v>
      </c>
      <c r="X102" s="31">
        <f>VLOOKUP(A102,'IncomeStatement 15-8-19'!$A$10:$CD$222,24,FALSE)</f>
        <v>0</v>
      </c>
      <c r="Y102" s="31">
        <f>VLOOKUP(A102,'IncomeStatement 15-8-19'!$A$10:$CD$222,25,FALSE)</f>
        <v>0</v>
      </c>
      <c r="Z102" s="31">
        <f>VLOOKUP(A102,'IncomeStatement 15-8-19'!$A$10:$CD$222,26,FALSE)</f>
        <v>0</v>
      </c>
      <c r="AA102" s="31">
        <f>VLOOKUP(A102,'IncomeStatement 15-8-19'!$A$10:$CD$222,27,FALSE)</f>
        <v>0</v>
      </c>
      <c r="AB102" s="31">
        <f>VLOOKUP(A102,'IncomeStatement 15-8-19'!$A$10:$CD$222,28,FALSE)</f>
        <v>0</v>
      </c>
      <c r="AC102" s="31">
        <f>VLOOKUP(A102,'IncomeStatement 15-8-19'!$A$10:$CD$222,29,FALSE)</f>
        <v>0</v>
      </c>
      <c r="AD102" s="31">
        <f>VLOOKUP(A102,'IncomeStatement 15-8-19'!$A$10:$CD$222,30,FALSE)</f>
        <v>0</v>
      </c>
      <c r="AE102" s="31">
        <f>VLOOKUP(A102,'IncomeStatement 15-8-19'!$A$10:$CD$222,31,FALSE)</f>
        <v>0</v>
      </c>
      <c r="AF102" s="31">
        <f>VLOOKUP(A102,'IncomeStatement 15-8-19'!$A$10:$CD$222,32,FALSE)</f>
        <v>0</v>
      </c>
      <c r="AG102" s="31">
        <f>VLOOKUP(A102,'IncomeStatement 15-8-19'!$A$10:$CD$222,33,FALSE)</f>
        <v>0</v>
      </c>
      <c r="AH102" s="31">
        <f>VLOOKUP(A102,'IncomeStatement 15-8-19'!$A$10:$CD$222,34,FALSE)</f>
        <v>0</v>
      </c>
      <c r="AI102" s="31">
        <f>VLOOKUP(A102,'IncomeStatement 15-8-19'!$A$10:$CD$222,35,FALSE)</f>
        <v>0</v>
      </c>
      <c r="AJ102" s="31">
        <f>VLOOKUP(A102,'IncomeStatement 15-8-19'!$A$10:$CD$222,36,FALSE)</f>
        <v>0</v>
      </c>
      <c r="AK102" s="31">
        <f>VLOOKUP(A102,'IncomeStatement 15-8-19'!$A$10:$CD$222,37,FALSE)</f>
        <v>0</v>
      </c>
      <c r="AL102" s="31">
        <f>VLOOKUP(A102,'IncomeStatement 15-8-19'!$A$10:$CD$222,38,FALSE)</f>
        <v>0</v>
      </c>
      <c r="AM102" s="31">
        <f>VLOOKUP(A102,'IncomeStatement 15-8-19'!$A$10:$CD$222,39,FALSE)</f>
        <v>0</v>
      </c>
      <c r="AN102" s="31">
        <f>VLOOKUP(A102,'IncomeStatement 15-8-19'!$A$10:$CD$222,40,FALSE)</f>
        <v>0</v>
      </c>
      <c r="AO102" s="31">
        <f>VLOOKUP(A102,'IncomeStatement 15-8-19'!$A$10:$CD$222,41,FALSE)</f>
        <v>0</v>
      </c>
      <c r="AP102" s="31">
        <f>VLOOKUP(A102,'IncomeStatement 15-8-19'!$A$10:$CD$222,42,FALSE)</f>
        <v>0</v>
      </c>
      <c r="AQ102" s="31">
        <f>VLOOKUP(A102,'IncomeStatement 15-8-19'!$A$10:$CD$222,43,FALSE)</f>
        <v>0</v>
      </c>
      <c r="AR102" s="31">
        <f>VLOOKUP(A102,'IncomeStatement 15-8-19'!$A$10:$CD$222,44,FALSE)</f>
        <v>0</v>
      </c>
      <c r="AS102" s="31">
        <f>VLOOKUP(A102,'IncomeStatement 15-8-19'!$A$10:$CD$222,45,FALSE)</f>
        <v>0</v>
      </c>
      <c r="AT102" s="31">
        <f>VLOOKUP(A102,'IncomeStatement 15-8-19'!$A$10:$CD$222,46,FALSE)</f>
        <v>0</v>
      </c>
      <c r="AU102" s="31">
        <f>VLOOKUP(A102,'IncomeStatement 15-8-19'!$A$10:$CD$222,47,FALSE)</f>
        <v>0</v>
      </c>
      <c r="AV102" s="31">
        <f>VLOOKUP(A102,'IncomeStatement 15-8-19'!$A$10:$CD$222,48,FALSE)</f>
        <v>0</v>
      </c>
      <c r="AW102" s="31">
        <f>VLOOKUP(A102,'IncomeStatement 15-8-19'!$A$10:$CD$222,49,FALSE)</f>
        <v>0</v>
      </c>
      <c r="AX102" s="31">
        <f>VLOOKUP(A102,'IncomeStatement 15-8-19'!$A$10:$CD$222,50,FALSE)</f>
        <v>0</v>
      </c>
      <c r="AY102" s="31">
        <f>VLOOKUP(A102,'IncomeStatement 15-8-19'!$A$10:$CD$222,51,FALSE)</f>
        <v>0</v>
      </c>
      <c r="AZ102" s="31">
        <f>VLOOKUP(A102,'IncomeStatement 15-8-19'!$A$10:$CD$222,52,FALSE)</f>
        <v>0</v>
      </c>
      <c r="BA102" s="31">
        <f>VLOOKUP(A102,'IncomeStatement 15-8-19'!$A$10:$CD$222,53,FALSE)</f>
        <v>0</v>
      </c>
      <c r="BB102" s="31">
        <f>VLOOKUP(A102,'IncomeStatement 15-8-19'!$A$10:$CD$222,54,FALSE)</f>
        <v>0</v>
      </c>
      <c r="BC102" s="31">
        <f>VLOOKUP(A102,'IncomeStatement 15-8-19'!$A$10:$CD$222,55,FALSE)</f>
        <v>0</v>
      </c>
      <c r="BD102" s="31">
        <f>VLOOKUP(A102,'IncomeStatement 15-8-19'!$A$10:$CD$222,56,FALSE)</f>
        <v>0</v>
      </c>
      <c r="BE102" s="31">
        <f>VLOOKUP(A102,'IncomeStatement 15-8-19'!$A$10:$CD$222,57,FALSE)</f>
        <v>0</v>
      </c>
      <c r="BF102" s="31">
        <f>VLOOKUP(A102,'IncomeStatement 15-8-19'!$A$10:$CD$222,58,FALSE)</f>
        <v>0</v>
      </c>
      <c r="BG102" s="31"/>
      <c r="BH102" s="31">
        <f>VLOOKUP(A102,'IncomeStatement 15-8-19'!$A$10:$CD$222,60,FALSE)</f>
        <v>0</v>
      </c>
      <c r="BI102" s="31">
        <f>VLOOKUP(A102,'IncomeStatement 15-8-19'!$A$10:$CD$222,61,FALSE)</f>
        <v>0</v>
      </c>
      <c r="BJ102" s="31">
        <f>VLOOKUP(A102,'IncomeStatement 15-8-19'!$A$10:$CD$222,62,FALSE)</f>
        <v>0</v>
      </c>
      <c r="BK102" s="31">
        <f>VLOOKUP(A102,'IncomeStatement 15-8-19'!$A$10:$CD$222,63,FALSE)</f>
        <v>0</v>
      </c>
      <c r="BL102" s="31">
        <f>VLOOKUP(A102,'IncomeStatement 15-8-19'!$A$10:$CD$222,64,FALSE)</f>
        <v>0</v>
      </c>
      <c r="BM102" s="31">
        <f>VLOOKUP(A102,'IncomeStatement 15-8-19'!$A$10:$CD$222,65,FALSE)</f>
        <v>0</v>
      </c>
      <c r="BN102" s="31">
        <f>VLOOKUP(A102,'IncomeStatement 15-8-19'!$A$10:$CD$222,66,FALSE)</f>
        <v>0</v>
      </c>
      <c r="BO102" s="31">
        <f>VLOOKUP(A102,'IncomeStatement 15-8-19'!$A$10:$CD$222,67,FALSE)</f>
        <v>0</v>
      </c>
      <c r="BP102" s="31">
        <f>VLOOKUP(A102,'IncomeStatement 15-8-19'!$A$10:$CD$222,68,FALSE)</f>
        <v>0</v>
      </c>
      <c r="BQ102" s="3">
        <f>VLOOKUP(A102,'IncomeStatement 15-8-19'!$A$10:$CD$222,69,FALSE)</f>
        <v>0</v>
      </c>
      <c r="BR102" s="3">
        <f>VLOOKUP(A102,'IncomeStatement 15-8-19'!$A$10:$CD$222,70,FALSE)</f>
        <v>0</v>
      </c>
      <c r="BS102" s="3">
        <f>VLOOKUP(A102,'IncomeStatement 15-8-19'!$A$10:$CD$222,71,FALSE)</f>
        <v>0</v>
      </c>
      <c r="BT102" s="3">
        <f>VLOOKUP(A102,'IncomeStatement 15-8-19'!$A$10:$CD$222,72,FALSE)</f>
        <v>0</v>
      </c>
      <c r="BU102" s="3">
        <f>VLOOKUP(A102,'IncomeStatement 15-8-19'!$A$10:$CD$222,73,FALSE)</f>
        <v>0</v>
      </c>
      <c r="BV102" s="3">
        <f>VLOOKUP(A102,'IncomeStatement 15-8-19'!$A$10:$CD$222,74,FALSE)</f>
        <v>0</v>
      </c>
      <c r="BW102" s="3">
        <f>VLOOKUP(A102,'IncomeStatement 15-8-19'!$A$10:$CD$222,75,FALSE)</f>
        <v>0</v>
      </c>
      <c r="BX102" s="3">
        <f>VLOOKUP(A102,'IncomeStatement 15-8-19'!$A$10:$CD$222,76,FALSE)</f>
        <v>0</v>
      </c>
      <c r="BY102" s="3">
        <f>VLOOKUP(A102,'IncomeStatement 15-8-19'!$A$10:$CD$222,77,FALSE)</f>
        <v>0</v>
      </c>
      <c r="BZ102" s="3">
        <f>VLOOKUP(A102,'IncomeStatement 15-8-19'!$A$10:$CD$222,78,FALSE)</f>
        <v>0</v>
      </c>
      <c r="CA102" s="3">
        <f>VLOOKUP(A102,'IncomeStatement 15-8-19'!$A$10:$CD$222,79,FALSE)</f>
        <v>0</v>
      </c>
      <c r="CB102" s="3">
        <f>VLOOKUP(A102,'IncomeStatement 15-8-19'!$A$10:$CD$222,80,FALSE)</f>
        <v>0</v>
      </c>
      <c r="CC102" s="3">
        <f>VLOOKUP(A102,'IncomeStatement 15-8-19'!$A$10:$CD$222,81,FALSE)</f>
        <v>0</v>
      </c>
      <c r="CD102" s="3">
        <f t="shared" si="4"/>
        <v>0</v>
      </c>
      <c r="CF102" s="19">
        <f>CD102-('IncomeStatement 15-8-19'!CD102-'IncomeStatement 15-8-19'!CF102-'IncomeStatement 15-8-19'!CG102)</f>
        <v>0</v>
      </c>
      <c r="CH102" s="132">
        <f t="shared" si="5"/>
        <v>0</v>
      </c>
      <c r="CJ102" s="148">
        <f>HLOOKUP(A102,CJE!$I$5:$TV$2054,2050, FALSE)</f>
        <v>0</v>
      </c>
      <c r="CL102" s="148">
        <f t="shared" si="6"/>
        <v>0</v>
      </c>
    </row>
    <row r="103" spans="1:94" x14ac:dyDescent="0.2">
      <c r="A103" s="13" t="str">
        <f>'IncomeStatement 15-8-19'!A103</f>
        <v>940-603-00 - Broadband and internet connection</v>
      </c>
      <c r="B103" s="31">
        <f>VLOOKUP(A103,'IncomeStatement 15-8-19'!$A$10:$CD$222,2,FALSE)</f>
        <v>0</v>
      </c>
      <c r="C103" s="31">
        <f>VLOOKUP(A103,'IncomeStatement 15-8-19'!$A$10:$CD$222,3,FALSE)</f>
        <v>0</v>
      </c>
      <c r="D103" s="31">
        <f>VLOOKUP(A103,'IncomeStatement 15-8-19'!$A$10:$CD$222,4,FALSE)</f>
        <v>0</v>
      </c>
      <c r="E103" s="31">
        <f>VLOOKUP(A103,'IncomeStatement 15-8-19'!$A$10:$CD$222,5,FALSE)</f>
        <v>0</v>
      </c>
      <c r="F103" s="31">
        <f>VLOOKUP(A103,'IncomeStatement 15-8-19'!$A$10:$CD$222,6,FALSE)</f>
        <v>0</v>
      </c>
      <c r="G103" s="31">
        <f>VLOOKUP(A103,'IncomeStatement 15-8-19'!$A$10:$CD$222,7,FALSE)</f>
        <v>0</v>
      </c>
      <c r="H103" s="31">
        <f>VLOOKUP(A103,'IncomeStatement 15-8-19'!$A$10:$CD$222,8,FALSE)</f>
        <v>0</v>
      </c>
      <c r="I103" s="31"/>
      <c r="J103" s="31">
        <f>VLOOKUP(A103,'IncomeStatement 15-8-19'!$A$10:$CD$222,10,FALSE)</f>
        <v>0</v>
      </c>
      <c r="K103" s="31">
        <f>VLOOKUP(A103,'IncomeStatement 15-8-19'!$A$10:$CD$222,11,FALSE)</f>
        <v>0</v>
      </c>
      <c r="L103" s="31">
        <f>VLOOKUP(A103,'IncomeStatement 15-8-19'!$A$10:$CD$222,12,FALSE)</f>
        <v>0</v>
      </c>
      <c r="M103" s="31">
        <f>VLOOKUP(A103,'IncomeStatement 15-8-19'!$A$10:$CD$222,13,FALSE)</f>
        <v>0</v>
      </c>
      <c r="N103" s="31">
        <f>VLOOKUP(A103,'IncomeStatement 15-8-19'!$A$10:$CD$222,14,FALSE)</f>
        <v>0</v>
      </c>
      <c r="O103" s="31">
        <f>VLOOKUP(A103,'IncomeStatement 15-8-19'!$A$10:$CD$222,15,FALSE)</f>
        <v>0</v>
      </c>
      <c r="P103" s="31">
        <f>VLOOKUP(A103,'IncomeStatement 15-8-19'!$A$10:$CD$222,16,FALSE)</f>
        <v>0</v>
      </c>
      <c r="Q103" s="31">
        <f>VLOOKUP(A103,'IncomeStatement 15-8-19'!$A$10:$CD$222,17,FALSE)</f>
        <v>0</v>
      </c>
      <c r="R103" s="31">
        <f>VLOOKUP(A103,'IncomeStatement 15-8-19'!$A$10:$CD$222,18,FALSE)</f>
        <v>0</v>
      </c>
      <c r="S103" s="31">
        <f>VLOOKUP(A103,'IncomeStatement 15-8-19'!$A$10:$CD$222,19,FALSE)</f>
        <v>0</v>
      </c>
      <c r="T103" s="31">
        <f>VLOOKUP(A103,'IncomeStatement 15-8-19'!$A$10:$CD$222,20,FALSE)</f>
        <v>0</v>
      </c>
      <c r="U103" s="31">
        <f>VLOOKUP(A103,'IncomeStatement 15-8-19'!$A$10:$CD$222,21,FALSE)</f>
        <v>0</v>
      </c>
      <c r="V103" s="31">
        <f>VLOOKUP(A103,'IncomeStatement 15-8-19'!$A$10:$CD$222,22,FALSE)</f>
        <v>0</v>
      </c>
      <c r="W103" s="31">
        <f>VLOOKUP(A103,'IncomeStatement 15-8-19'!$A$10:$CD$222,23,FALSE)</f>
        <v>0</v>
      </c>
      <c r="X103" s="31">
        <f>VLOOKUP(A103,'IncomeStatement 15-8-19'!$A$10:$CD$222,24,FALSE)</f>
        <v>0</v>
      </c>
      <c r="Y103" s="31">
        <f>VLOOKUP(A103,'IncomeStatement 15-8-19'!$A$10:$CD$222,25,FALSE)</f>
        <v>0</v>
      </c>
      <c r="Z103" s="31">
        <f>VLOOKUP(A103,'IncomeStatement 15-8-19'!$A$10:$CD$222,26,FALSE)</f>
        <v>0</v>
      </c>
      <c r="AA103" s="31">
        <f>VLOOKUP(A103,'IncomeStatement 15-8-19'!$A$10:$CD$222,27,FALSE)</f>
        <v>0</v>
      </c>
      <c r="AB103" s="31">
        <f>VLOOKUP(A103,'IncomeStatement 15-8-19'!$A$10:$CD$222,28,FALSE)</f>
        <v>0</v>
      </c>
      <c r="AC103" s="31">
        <f>VLOOKUP(A103,'IncomeStatement 15-8-19'!$A$10:$CD$222,29,FALSE)</f>
        <v>0</v>
      </c>
      <c r="AD103" s="31">
        <f>VLOOKUP(A103,'IncomeStatement 15-8-19'!$A$10:$CD$222,30,FALSE)</f>
        <v>0</v>
      </c>
      <c r="AE103" s="31">
        <f>VLOOKUP(A103,'IncomeStatement 15-8-19'!$A$10:$CD$222,31,FALSE)</f>
        <v>0</v>
      </c>
      <c r="AF103" s="31">
        <f>VLOOKUP(A103,'IncomeStatement 15-8-19'!$A$10:$CD$222,32,FALSE)</f>
        <v>0</v>
      </c>
      <c r="AG103" s="31">
        <f>VLOOKUP(A103,'IncomeStatement 15-8-19'!$A$10:$CD$222,33,FALSE)</f>
        <v>0</v>
      </c>
      <c r="AH103" s="31">
        <f>VLOOKUP(A103,'IncomeStatement 15-8-19'!$A$10:$CD$222,34,FALSE)</f>
        <v>0</v>
      </c>
      <c r="AI103" s="31">
        <f>VLOOKUP(A103,'IncomeStatement 15-8-19'!$A$10:$CD$222,35,FALSE)</f>
        <v>0</v>
      </c>
      <c r="AJ103" s="31">
        <f>VLOOKUP(A103,'IncomeStatement 15-8-19'!$A$10:$CD$222,36,FALSE)</f>
        <v>0</v>
      </c>
      <c r="AK103" s="31">
        <f>VLOOKUP(A103,'IncomeStatement 15-8-19'!$A$10:$CD$222,37,FALSE)</f>
        <v>0</v>
      </c>
      <c r="AL103" s="31">
        <f>VLOOKUP(A103,'IncomeStatement 15-8-19'!$A$10:$CD$222,38,FALSE)</f>
        <v>0</v>
      </c>
      <c r="AM103" s="31">
        <f>VLOOKUP(A103,'IncomeStatement 15-8-19'!$A$10:$CD$222,39,FALSE)</f>
        <v>0</v>
      </c>
      <c r="AN103" s="31">
        <f>VLOOKUP(A103,'IncomeStatement 15-8-19'!$A$10:$CD$222,40,FALSE)</f>
        <v>0</v>
      </c>
      <c r="AO103" s="31">
        <f>VLOOKUP(A103,'IncomeStatement 15-8-19'!$A$10:$CD$222,41,FALSE)</f>
        <v>0</v>
      </c>
      <c r="AP103" s="31">
        <f>VLOOKUP(A103,'IncomeStatement 15-8-19'!$A$10:$CD$222,42,FALSE)</f>
        <v>0</v>
      </c>
      <c r="AQ103" s="31">
        <f>VLOOKUP(A103,'IncomeStatement 15-8-19'!$A$10:$CD$222,43,FALSE)</f>
        <v>0</v>
      </c>
      <c r="AR103" s="31">
        <f>VLOOKUP(A103,'IncomeStatement 15-8-19'!$A$10:$CD$222,44,FALSE)</f>
        <v>0</v>
      </c>
      <c r="AS103" s="31">
        <f>VLOOKUP(A103,'IncomeStatement 15-8-19'!$A$10:$CD$222,45,FALSE)</f>
        <v>0</v>
      </c>
      <c r="AT103" s="31">
        <f>VLOOKUP(A103,'IncomeStatement 15-8-19'!$A$10:$CD$222,46,FALSE)</f>
        <v>0</v>
      </c>
      <c r="AU103" s="31">
        <f>VLOOKUP(A103,'IncomeStatement 15-8-19'!$A$10:$CD$222,47,FALSE)</f>
        <v>0</v>
      </c>
      <c r="AV103" s="31">
        <f>VLOOKUP(A103,'IncomeStatement 15-8-19'!$A$10:$CD$222,48,FALSE)</f>
        <v>0</v>
      </c>
      <c r="AW103" s="31">
        <f>VLOOKUP(A103,'IncomeStatement 15-8-19'!$A$10:$CD$222,49,FALSE)</f>
        <v>0</v>
      </c>
      <c r="AX103" s="31">
        <f>VLOOKUP(A103,'IncomeStatement 15-8-19'!$A$10:$CD$222,50,FALSE)</f>
        <v>0</v>
      </c>
      <c r="AY103" s="31">
        <f>VLOOKUP(A103,'IncomeStatement 15-8-19'!$A$10:$CD$222,51,FALSE)</f>
        <v>0</v>
      </c>
      <c r="AZ103" s="31">
        <f>VLOOKUP(A103,'IncomeStatement 15-8-19'!$A$10:$CD$222,52,FALSE)</f>
        <v>0</v>
      </c>
      <c r="BA103" s="31">
        <f>VLOOKUP(A103,'IncomeStatement 15-8-19'!$A$10:$CD$222,53,FALSE)</f>
        <v>0</v>
      </c>
      <c r="BB103" s="31">
        <f>VLOOKUP(A103,'IncomeStatement 15-8-19'!$A$10:$CD$222,54,FALSE)</f>
        <v>0</v>
      </c>
      <c r="BC103" s="31">
        <f>VLOOKUP(A103,'IncomeStatement 15-8-19'!$A$10:$CD$222,55,FALSE)</f>
        <v>0</v>
      </c>
      <c r="BD103" s="31">
        <f>VLOOKUP(A103,'IncomeStatement 15-8-19'!$A$10:$CD$222,56,FALSE)</f>
        <v>0</v>
      </c>
      <c r="BE103" s="31">
        <f>VLOOKUP(A103,'IncomeStatement 15-8-19'!$A$10:$CD$222,57,FALSE)</f>
        <v>0</v>
      </c>
      <c r="BF103" s="31">
        <f>VLOOKUP(A103,'IncomeStatement 15-8-19'!$A$10:$CD$222,58,FALSE)</f>
        <v>0</v>
      </c>
      <c r="BG103" s="31"/>
      <c r="BH103" s="31">
        <f>VLOOKUP(A103,'IncomeStatement 15-8-19'!$A$10:$CD$222,60,FALSE)</f>
        <v>0</v>
      </c>
      <c r="BI103" s="31">
        <f>VLOOKUP(A103,'IncomeStatement 15-8-19'!$A$10:$CD$222,61,FALSE)</f>
        <v>0</v>
      </c>
      <c r="BJ103" s="31">
        <f>VLOOKUP(A103,'IncomeStatement 15-8-19'!$A$10:$CD$222,62,FALSE)</f>
        <v>0</v>
      </c>
      <c r="BK103" s="31">
        <f>VLOOKUP(A103,'IncomeStatement 15-8-19'!$A$10:$CD$222,63,FALSE)</f>
        <v>0</v>
      </c>
      <c r="BL103" s="31">
        <f>VLOOKUP(A103,'IncomeStatement 15-8-19'!$A$10:$CD$222,64,FALSE)</f>
        <v>0</v>
      </c>
      <c r="BM103" s="31">
        <f>VLOOKUP(A103,'IncomeStatement 15-8-19'!$A$10:$CD$222,65,FALSE)</f>
        <v>0</v>
      </c>
      <c r="BN103" s="31">
        <f>VLOOKUP(A103,'IncomeStatement 15-8-19'!$A$10:$CD$222,66,FALSE)</f>
        <v>0</v>
      </c>
      <c r="BO103" s="31">
        <f>VLOOKUP(A103,'IncomeStatement 15-8-19'!$A$10:$CD$222,67,FALSE)</f>
        <v>0</v>
      </c>
      <c r="BP103" s="31">
        <f>VLOOKUP(A103,'IncomeStatement 15-8-19'!$A$10:$CD$222,68,FALSE)</f>
        <v>0</v>
      </c>
      <c r="BQ103" s="3">
        <f>VLOOKUP(A103,'IncomeStatement 15-8-19'!$A$10:$CD$222,69,FALSE)</f>
        <v>0</v>
      </c>
      <c r="BR103" s="3">
        <f>VLOOKUP(A103,'IncomeStatement 15-8-19'!$A$10:$CD$222,70,FALSE)</f>
        <v>0</v>
      </c>
      <c r="BS103" s="3">
        <f>VLOOKUP(A103,'IncomeStatement 15-8-19'!$A$10:$CD$222,71,FALSE)</f>
        <v>0</v>
      </c>
      <c r="BT103" s="3">
        <f>VLOOKUP(A103,'IncomeStatement 15-8-19'!$A$10:$CD$222,72,FALSE)</f>
        <v>0</v>
      </c>
      <c r="BU103" s="3">
        <f>VLOOKUP(A103,'IncomeStatement 15-8-19'!$A$10:$CD$222,73,FALSE)</f>
        <v>0</v>
      </c>
      <c r="BV103" s="3">
        <f>VLOOKUP(A103,'IncomeStatement 15-8-19'!$A$10:$CD$222,74,FALSE)</f>
        <v>0</v>
      </c>
      <c r="BW103" s="3">
        <f>VLOOKUP(A103,'IncomeStatement 15-8-19'!$A$10:$CD$222,75,FALSE)</f>
        <v>0</v>
      </c>
      <c r="BX103" s="3">
        <f>VLOOKUP(A103,'IncomeStatement 15-8-19'!$A$10:$CD$222,76,FALSE)</f>
        <v>0</v>
      </c>
      <c r="BY103" s="3">
        <f>VLOOKUP(A103,'IncomeStatement 15-8-19'!$A$10:$CD$222,77,FALSE)</f>
        <v>0</v>
      </c>
      <c r="BZ103" s="3">
        <f>VLOOKUP(A103,'IncomeStatement 15-8-19'!$A$10:$CD$222,78,FALSE)</f>
        <v>0</v>
      </c>
      <c r="CA103" s="3">
        <f>VLOOKUP(A103,'IncomeStatement 15-8-19'!$A$10:$CD$222,79,FALSE)</f>
        <v>0</v>
      </c>
      <c r="CB103" s="3">
        <f>VLOOKUP(A103,'IncomeStatement 15-8-19'!$A$10:$CD$222,80,FALSE)</f>
        <v>0</v>
      </c>
      <c r="CC103" s="3">
        <f>VLOOKUP(A103,'IncomeStatement 15-8-19'!$A$10:$CD$222,81,FALSE)</f>
        <v>0</v>
      </c>
      <c r="CD103" s="3">
        <f t="shared" si="4"/>
        <v>0</v>
      </c>
      <c r="CF103" s="19">
        <f>CD103-('IncomeStatement 15-8-19'!CD103-'IncomeStatement 15-8-19'!CF103-'IncomeStatement 15-8-19'!CG103)</f>
        <v>0</v>
      </c>
      <c r="CH103" s="132">
        <f t="shared" si="5"/>
        <v>0</v>
      </c>
      <c r="CJ103" s="148">
        <f>HLOOKUP(A103,CJE!$I$5:$TV$2054,2050, FALSE)</f>
        <v>0</v>
      </c>
      <c r="CL103" s="148">
        <f t="shared" si="6"/>
        <v>0</v>
      </c>
    </row>
    <row r="104" spans="1:94" x14ac:dyDescent="0.2">
      <c r="A104" s="13" t="str">
        <f>'IncomeStatement 15-8-19'!A104</f>
        <v>940-700 - Management Fee</v>
      </c>
      <c r="B104" s="31">
        <f>VLOOKUP(A104,'IncomeStatement 15-8-19'!$A$10:$CD$222,2,FALSE)</f>
        <v>0</v>
      </c>
      <c r="C104" s="31">
        <f>VLOOKUP(A104,'IncomeStatement 15-8-19'!$A$10:$CD$222,3,FALSE)</f>
        <v>0</v>
      </c>
      <c r="D104" s="31">
        <f>VLOOKUP(A104,'IncomeStatement 15-8-19'!$A$10:$CD$222,4,FALSE)</f>
        <v>0</v>
      </c>
      <c r="E104" s="31">
        <f>VLOOKUP(A104,'IncomeStatement 15-8-19'!$A$10:$CD$222,5,FALSE)</f>
        <v>0</v>
      </c>
      <c r="F104" s="31">
        <f>VLOOKUP(A104,'IncomeStatement 15-8-19'!$A$10:$CD$222,6,FALSE)</f>
        <v>0</v>
      </c>
      <c r="G104" s="31">
        <f>VLOOKUP(A104,'IncomeStatement 15-8-19'!$A$10:$CD$222,7,FALSE)</f>
        <v>0</v>
      </c>
      <c r="H104" s="31">
        <f>VLOOKUP(A104,'IncomeStatement 15-8-19'!$A$10:$CD$222,8,FALSE)</f>
        <v>0</v>
      </c>
      <c r="I104" s="31"/>
      <c r="J104" s="31">
        <f>VLOOKUP(A104,'IncomeStatement 15-8-19'!$A$10:$CD$222,10,FALSE)</f>
        <v>0</v>
      </c>
      <c r="K104" s="31">
        <f>VLOOKUP(A104,'IncomeStatement 15-8-19'!$A$10:$CD$222,11,FALSE)</f>
        <v>0</v>
      </c>
      <c r="L104" s="31">
        <f>VLOOKUP(A104,'IncomeStatement 15-8-19'!$A$10:$CD$222,12,FALSE)</f>
        <v>0</v>
      </c>
      <c r="M104" s="31">
        <f>VLOOKUP(A104,'IncomeStatement 15-8-19'!$A$10:$CD$222,13,FALSE)</f>
        <v>0</v>
      </c>
      <c r="N104" s="31">
        <f>VLOOKUP(A104,'IncomeStatement 15-8-19'!$A$10:$CD$222,14,FALSE)</f>
        <v>0</v>
      </c>
      <c r="O104" s="31">
        <f>VLOOKUP(A104,'IncomeStatement 15-8-19'!$A$10:$CD$222,15,FALSE)</f>
        <v>0</v>
      </c>
      <c r="P104" s="31">
        <f>VLOOKUP(A104,'IncomeStatement 15-8-19'!$A$10:$CD$222,16,FALSE)</f>
        <v>0</v>
      </c>
      <c r="Q104" s="31">
        <f>VLOOKUP(A104,'IncomeStatement 15-8-19'!$A$10:$CD$222,17,FALSE)</f>
        <v>0</v>
      </c>
      <c r="R104" s="31">
        <f>VLOOKUP(A104,'IncomeStatement 15-8-19'!$A$10:$CD$222,18,FALSE)</f>
        <v>0</v>
      </c>
      <c r="S104" s="31">
        <f>VLOOKUP(A104,'IncomeStatement 15-8-19'!$A$10:$CD$222,19,FALSE)</f>
        <v>0</v>
      </c>
      <c r="T104" s="31">
        <f>VLOOKUP(A104,'IncomeStatement 15-8-19'!$A$10:$CD$222,20,FALSE)</f>
        <v>0</v>
      </c>
      <c r="U104" s="31">
        <f>VLOOKUP(A104,'IncomeStatement 15-8-19'!$A$10:$CD$222,21,FALSE)</f>
        <v>0</v>
      </c>
      <c r="V104" s="31">
        <f>VLOOKUP(A104,'IncomeStatement 15-8-19'!$A$10:$CD$222,22,FALSE)</f>
        <v>0</v>
      </c>
      <c r="W104" s="31">
        <f>VLOOKUP(A104,'IncomeStatement 15-8-19'!$A$10:$CD$222,23,FALSE)</f>
        <v>0</v>
      </c>
      <c r="X104" s="31">
        <f>VLOOKUP(A104,'IncomeStatement 15-8-19'!$A$10:$CD$222,24,FALSE)</f>
        <v>0</v>
      </c>
      <c r="Y104" s="31">
        <f>VLOOKUP(A104,'IncomeStatement 15-8-19'!$A$10:$CD$222,25,FALSE)</f>
        <v>0</v>
      </c>
      <c r="Z104" s="31">
        <f>VLOOKUP(A104,'IncomeStatement 15-8-19'!$A$10:$CD$222,26,FALSE)</f>
        <v>0</v>
      </c>
      <c r="AA104" s="31">
        <f>VLOOKUP(A104,'IncomeStatement 15-8-19'!$A$10:$CD$222,27,FALSE)</f>
        <v>0</v>
      </c>
      <c r="AB104" s="31">
        <f>VLOOKUP(A104,'IncomeStatement 15-8-19'!$A$10:$CD$222,28,FALSE)</f>
        <v>0</v>
      </c>
      <c r="AC104" s="31">
        <f>VLOOKUP(A104,'IncomeStatement 15-8-19'!$A$10:$CD$222,29,FALSE)</f>
        <v>0</v>
      </c>
      <c r="AD104" s="31">
        <f>VLOOKUP(A104,'IncomeStatement 15-8-19'!$A$10:$CD$222,30,FALSE)</f>
        <v>0</v>
      </c>
      <c r="AE104" s="31">
        <f>VLOOKUP(A104,'IncomeStatement 15-8-19'!$A$10:$CD$222,31,FALSE)</f>
        <v>0</v>
      </c>
      <c r="AF104" s="31">
        <f>VLOOKUP(A104,'IncomeStatement 15-8-19'!$A$10:$CD$222,32,FALSE)</f>
        <v>0</v>
      </c>
      <c r="AG104" s="31">
        <f>VLOOKUP(A104,'IncomeStatement 15-8-19'!$A$10:$CD$222,33,FALSE)</f>
        <v>0</v>
      </c>
      <c r="AH104" s="31">
        <f>VLOOKUP(A104,'IncomeStatement 15-8-19'!$A$10:$CD$222,34,FALSE)</f>
        <v>0</v>
      </c>
      <c r="AI104" s="31">
        <f>VLOOKUP(A104,'IncomeStatement 15-8-19'!$A$10:$CD$222,35,FALSE)</f>
        <v>0</v>
      </c>
      <c r="AJ104" s="31">
        <f>VLOOKUP(A104,'IncomeStatement 15-8-19'!$A$10:$CD$222,36,FALSE)</f>
        <v>0</v>
      </c>
      <c r="AK104" s="31">
        <f>VLOOKUP(A104,'IncomeStatement 15-8-19'!$A$10:$CD$222,37,FALSE)</f>
        <v>0</v>
      </c>
      <c r="AL104" s="31">
        <f>VLOOKUP(A104,'IncomeStatement 15-8-19'!$A$10:$CD$222,38,FALSE)</f>
        <v>0</v>
      </c>
      <c r="AM104" s="31">
        <f>VLOOKUP(A104,'IncomeStatement 15-8-19'!$A$10:$CD$222,39,FALSE)</f>
        <v>0</v>
      </c>
      <c r="AN104" s="31">
        <f>VLOOKUP(A104,'IncomeStatement 15-8-19'!$A$10:$CD$222,40,FALSE)</f>
        <v>0</v>
      </c>
      <c r="AO104" s="31">
        <f>VLOOKUP(A104,'IncomeStatement 15-8-19'!$A$10:$CD$222,41,FALSE)</f>
        <v>0</v>
      </c>
      <c r="AP104" s="31">
        <f>VLOOKUP(A104,'IncomeStatement 15-8-19'!$A$10:$CD$222,42,FALSE)</f>
        <v>0</v>
      </c>
      <c r="AQ104" s="31">
        <f>VLOOKUP(A104,'IncomeStatement 15-8-19'!$A$10:$CD$222,43,FALSE)</f>
        <v>0</v>
      </c>
      <c r="AR104" s="31">
        <f>VLOOKUP(A104,'IncomeStatement 15-8-19'!$A$10:$CD$222,44,FALSE)</f>
        <v>0</v>
      </c>
      <c r="AS104" s="31">
        <f>VLOOKUP(A104,'IncomeStatement 15-8-19'!$A$10:$CD$222,45,FALSE)</f>
        <v>0</v>
      </c>
      <c r="AT104" s="31">
        <f>VLOOKUP(A104,'IncomeStatement 15-8-19'!$A$10:$CD$222,46,FALSE)</f>
        <v>0</v>
      </c>
      <c r="AU104" s="31">
        <f>VLOOKUP(A104,'IncomeStatement 15-8-19'!$A$10:$CD$222,47,FALSE)</f>
        <v>0</v>
      </c>
      <c r="AV104" s="31">
        <f>VLOOKUP(A104,'IncomeStatement 15-8-19'!$A$10:$CD$222,48,FALSE)</f>
        <v>0</v>
      </c>
      <c r="AW104" s="31">
        <f>VLOOKUP(A104,'IncomeStatement 15-8-19'!$A$10:$CD$222,49,FALSE)</f>
        <v>0</v>
      </c>
      <c r="AX104" s="31">
        <f>VLOOKUP(A104,'IncomeStatement 15-8-19'!$A$10:$CD$222,50,FALSE)</f>
        <v>0</v>
      </c>
      <c r="AY104" s="31">
        <f>VLOOKUP(A104,'IncomeStatement 15-8-19'!$A$10:$CD$222,51,FALSE)</f>
        <v>0</v>
      </c>
      <c r="AZ104" s="31">
        <f>VLOOKUP(A104,'IncomeStatement 15-8-19'!$A$10:$CD$222,52,FALSE)</f>
        <v>0</v>
      </c>
      <c r="BA104" s="31">
        <f>VLOOKUP(A104,'IncomeStatement 15-8-19'!$A$10:$CD$222,53,FALSE)</f>
        <v>0</v>
      </c>
      <c r="BB104" s="31">
        <f>VLOOKUP(A104,'IncomeStatement 15-8-19'!$A$10:$CD$222,54,FALSE)</f>
        <v>0</v>
      </c>
      <c r="BC104" s="31">
        <f>VLOOKUP(A104,'IncomeStatement 15-8-19'!$A$10:$CD$222,55,FALSE)</f>
        <v>0</v>
      </c>
      <c r="BD104" s="31">
        <f>VLOOKUP(A104,'IncomeStatement 15-8-19'!$A$10:$CD$222,56,FALSE)</f>
        <v>0</v>
      </c>
      <c r="BE104" s="31">
        <f>VLOOKUP(A104,'IncomeStatement 15-8-19'!$A$10:$CD$222,57,FALSE)</f>
        <v>0</v>
      </c>
      <c r="BF104" s="31">
        <f>VLOOKUP(A104,'IncomeStatement 15-8-19'!$A$10:$CD$222,58,FALSE)</f>
        <v>0</v>
      </c>
      <c r="BG104" s="31"/>
      <c r="BH104" s="31">
        <f>VLOOKUP(A104,'IncomeStatement 15-8-19'!$A$10:$CD$222,60,FALSE)</f>
        <v>0</v>
      </c>
      <c r="BI104" s="31">
        <f>VLOOKUP(A104,'IncomeStatement 15-8-19'!$A$10:$CD$222,61,FALSE)</f>
        <v>0</v>
      </c>
      <c r="BJ104" s="31">
        <f>VLOOKUP(A104,'IncomeStatement 15-8-19'!$A$10:$CD$222,62,FALSE)</f>
        <v>0</v>
      </c>
      <c r="BK104" s="31">
        <f>VLOOKUP(A104,'IncomeStatement 15-8-19'!$A$10:$CD$222,63,FALSE)</f>
        <v>0</v>
      </c>
      <c r="BL104" s="31">
        <f>VLOOKUP(A104,'IncomeStatement 15-8-19'!$A$10:$CD$222,64,FALSE)</f>
        <v>0</v>
      </c>
      <c r="BM104" s="31">
        <f>VLOOKUP(A104,'IncomeStatement 15-8-19'!$A$10:$CD$222,65,FALSE)</f>
        <v>0</v>
      </c>
      <c r="BN104" s="31">
        <f>VLOOKUP(A104,'IncomeStatement 15-8-19'!$A$10:$CD$222,66,FALSE)</f>
        <v>0</v>
      </c>
      <c r="BO104" s="31">
        <f>VLOOKUP(A104,'IncomeStatement 15-8-19'!$A$10:$CD$222,67,FALSE)</f>
        <v>0</v>
      </c>
      <c r="BP104" s="31">
        <f>VLOOKUP(A104,'IncomeStatement 15-8-19'!$A$10:$CD$222,68,FALSE)</f>
        <v>0</v>
      </c>
      <c r="BQ104" s="3">
        <f>VLOOKUP(A104,'IncomeStatement 15-8-19'!$A$10:$CD$222,69,FALSE)</f>
        <v>0</v>
      </c>
      <c r="BR104" s="3">
        <f>VLOOKUP(A104,'IncomeStatement 15-8-19'!$A$10:$CD$222,70,FALSE)</f>
        <v>0</v>
      </c>
      <c r="BS104" s="3">
        <f>VLOOKUP(A104,'IncomeStatement 15-8-19'!$A$10:$CD$222,71,FALSE)</f>
        <v>0</v>
      </c>
      <c r="BT104" s="3">
        <f>VLOOKUP(A104,'IncomeStatement 15-8-19'!$A$10:$CD$222,72,FALSE)</f>
        <v>0</v>
      </c>
      <c r="BU104" s="3">
        <f>VLOOKUP(A104,'IncomeStatement 15-8-19'!$A$10:$CD$222,73,FALSE)</f>
        <v>0</v>
      </c>
      <c r="BV104" s="3">
        <f>VLOOKUP(A104,'IncomeStatement 15-8-19'!$A$10:$CD$222,74,FALSE)</f>
        <v>0</v>
      </c>
      <c r="BW104" s="3">
        <f>VLOOKUP(A104,'IncomeStatement 15-8-19'!$A$10:$CD$222,75,FALSE)</f>
        <v>0</v>
      </c>
      <c r="BX104" s="3">
        <f>VLOOKUP(A104,'IncomeStatement 15-8-19'!$A$10:$CD$222,76,FALSE)</f>
        <v>0</v>
      </c>
      <c r="BY104" s="3">
        <f>VLOOKUP(A104,'IncomeStatement 15-8-19'!$A$10:$CD$222,77,FALSE)</f>
        <v>0</v>
      </c>
      <c r="BZ104" s="3">
        <f>VLOOKUP(A104,'IncomeStatement 15-8-19'!$A$10:$CD$222,78,FALSE)</f>
        <v>0</v>
      </c>
      <c r="CA104" s="3">
        <f>VLOOKUP(A104,'IncomeStatement 15-8-19'!$A$10:$CD$222,79,FALSE)</f>
        <v>0</v>
      </c>
      <c r="CB104" s="3">
        <f>VLOOKUP(A104,'IncomeStatement 15-8-19'!$A$10:$CD$222,80,FALSE)</f>
        <v>0</v>
      </c>
      <c r="CC104" s="3">
        <f>VLOOKUP(A104,'IncomeStatement 15-8-19'!$A$10:$CD$222,81,FALSE)</f>
        <v>0</v>
      </c>
      <c r="CD104" s="3">
        <f t="shared" si="4"/>
        <v>0</v>
      </c>
      <c r="CF104" s="19">
        <f>CD104-('IncomeStatement 15-8-19'!CD104-'IncomeStatement 15-8-19'!CF104-'IncomeStatement 15-8-19'!CG104)</f>
        <v>0</v>
      </c>
      <c r="CH104" s="132">
        <f t="shared" si="5"/>
        <v>0</v>
      </c>
      <c r="CJ104" s="148">
        <f>HLOOKUP(A104,CJE!$I$5:$TV$2054,2050, FALSE)</f>
        <v>-4177.142151</v>
      </c>
      <c r="CL104" s="148">
        <f t="shared" si="6"/>
        <v>-4177.142151</v>
      </c>
    </row>
    <row r="105" spans="1:94" x14ac:dyDescent="0.2">
      <c r="A105" s="13" t="str">
        <f>'IncomeStatement 15-8-19'!A105</f>
        <v>940-800 - Advertising &amp; Promotion</v>
      </c>
      <c r="B105" s="31">
        <f>VLOOKUP(A105,'IncomeStatement 15-8-19'!$A$10:$CD$222,2,FALSE)</f>
        <v>0</v>
      </c>
      <c r="C105" s="31">
        <f>VLOOKUP(A105,'IncomeStatement 15-8-19'!$A$10:$CD$222,3,FALSE)</f>
        <v>0</v>
      </c>
      <c r="D105" s="31">
        <f>VLOOKUP(A105,'IncomeStatement 15-8-19'!$A$10:$CD$222,4,FALSE)</f>
        <v>0</v>
      </c>
      <c r="E105" s="31">
        <f>VLOOKUP(A105,'IncomeStatement 15-8-19'!$A$10:$CD$222,5,FALSE)</f>
        <v>0</v>
      </c>
      <c r="F105" s="31">
        <f>VLOOKUP(A105,'IncomeStatement 15-8-19'!$A$10:$CD$222,6,FALSE)</f>
        <v>0</v>
      </c>
      <c r="G105" s="31">
        <f>VLOOKUP(A105,'IncomeStatement 15-8-19'!$A$10:$CD$222,7,FALSE)</f>
        <v>0</v>
      </c>
      <c r="H105" s="31">
        <f>VLOOKUP(A105,'IncomeStatement 15-8-19'!$A$10:$CD$222,8,FALSE)</f>
        <v>0</v>
      </c>
      <c r="I105" s="31"/>
      <c r="J105" s="31">
        <f>VLOOKUP(A105,'IncomeStatement 15-8-19'!$A$10:$CD$222,10,FALSE)</f>
        <v>0</v>
      </c>
      <c r="K105" s="31">
        <f>VLOOKUP(A105,'IncomeStatement 15-8-19'!$A$10:$CD$222,11,FALSE)</f>
        <v>0</v>
      </c>
      <c r="L105" s="31">
        <f>VLOOKUP(A105,'IncomeStatement 15-8-19'!$A$10:$CD$222,12,FALSE)</f>
        <v>0</v>
      </c>
      <c r="M105" s="31">
        <f>VLOOKUP(A105,'IncomeStatement 15-8-19'!$A$10:$CD$222,13,FALSE)</f>
        <v>0</v>
      </c>
      <c r="N105" s="31">
        <f>VLOOKUP(A105,'IncomeStatement 15-8-19'!$A$10:$CD$222,14,FALSE)</f>
        <v>0</v>
      </c>
      <c r="O105" s="31">
        <f>VLOOKUP(A105,'IncomeStatement 15-8-19'!$A$10:$CD$222,15,FALSE)</f>
        <v>0</v>
      </c>
      <c r="P105" s="31">
        <f>VLOOKUP(A105,'IncomeStatement 15-8-19'!$A$10:$CD$222,16,FALSE)</f>
        <v>0</v>
      </c>
      <c r="Q105" s="31">
        <f>VLOOKUP(A105,'IncomeStatement 15-8-19'!$A$10:$CD$222,17,FALSE)</f>
        <v>0</v>
      </c>
      <c r="R105" s="31">
        <f>VLOOKUP(A105,'IncomeStatement 15-8-19'!$A$10:$CD$222,18,FALSE)</f>
        <v>0</v>
      </c>
      <c r="S105" s="31">
        <f>VLOOKUP(A105,'IncomeStatement 15-8-19'!$A$10:$CD$222,19,FALSE)</f>
        <v>0</v>
      </c>
      <c r="T105" s="31">
        <f>VLOOKUP(A105,'IncomeStatement 15-8-19'!$A$10:$CD$222,20,FALSE)</f>
        <v>0</v>
      </c>
      <c r="U105" s="31">
        <f>VLOOKUP(A105,'IncomeStatement 15-8-19'!$A$10:$CD$222,21,FALSE)</f>
        <v>0</v>
      </c>
      <c r="V105" s="31">
        <f>VLOOKUP(A105,'IncomeStatement 15-8-19'!$A$10:$CD$222,22,FALSE)</f>
        <v>0</v>
      </c>
      <c r="W105" s="31">
        <f>VLOOKUP(A105,'IncomeStatement 15-8-19'!$A$10:$CD$222,23,FALSE)</f>
        <v>0</v>
      </c>
      <c r="X105" s="31">
        <f>VLOOKUP(A105,'IncomeStatement 15-8-19'!$A$10:$CD$222,24,FALSE)</f>
        <v>0</v>
      </c>
      <c r="Y105" s="31">
        <f>VLOOKUP(A105,'IncomeStatement 15-8-19'!$A$10:$CD$222,25,FALSE)</f>
        <v>0</v>
      </c>
      <c r="Z105" s="31">
        <f>VLOOKUP(A105,'IncomeStatement 15-8-19'!$A$10:$CD$222,26,FALSE)</f>
        <v>0</v>
      </c>
      <c r="AA105" s="31">
        <f>VLOOKUP(A105,'IncomeStatement 15-8-19'!$A$10:$CD$222,27,FALSE)</f>
        <v>0</v>
      </c>
      <c r="AB105" s="31">
        <f>VLOOKUP(A105,'IncomeStatement 15-8-19'!$A$10:$CD$222,28,FALSE)</f>
        <v>0</v>
      </c>
      <c r="AC105" s="31">
        <f>VLOOKUP(A105,'IncomeStatement 15-8-19'!$A$10:$CD$222,29,FALSE)</f>
        <v>0</v>
      </c>
      <c r="AD105" s="31">
        <f>VLOOKUP(A105,'IncomeStatement 15-8-19'!$A$10:$CD$222,30,FALSE)</f>
        <v>0</v>
      </c>
      <c r="AE105" s="31">
        <f>VLOOKUP(A105,'IncomeStatement 15-8-19'!$A$10:$CD$222,31,FALSE)</f>
        <v>0</v>
      </c>
      <c r="AF105" s="31">
        <f>VLOOKUP(A105,'IncomeStatement 15-8-19'!$A$10:$CD$222,32,FALSE)</f>
        <v>0</v>
      </c>
      <c r="AG105" s="31">
        <f>VLOOKUP(A105,'IncomeStatement 15-8-19'!$A$10:$CD$222,33,FALSE)</f>
        <v>0</v>
      </c>
      <c r="AH105" s="31">
        <f>VLOOKUP(A105,'IncomeStatement 15-8-19'!$A$10:$CD$222,34,FALSE)</f>
        <v>0</v>
      </c>
      <c r="AI105" s="31">
        <f>VLOOKUP(A105,'IncomeStatement 15-8-19'!$A$10:$CD$222,35,FALSE)</f>
        <v>0</v>
      </c>
      <c r="AJ105" s="31">
        <f>VLOOKUP(A105,'IncomeStatement 15-8-19'!$A$10:$CD$222,36,FALSE)</f>
        <v>0</v>
      </c>
      <c r="AK105" s="31">
        <f>VLOOKUP(A105,'IncomeStatement 15-8-19'!$A$10:$CD$222,37,FALSE)</f>
        <v>0</v>
      </c>
      <c r="AL105" s="31">
        <f>VLOOKUP(A105,'IncomeStatement 15-8-19'!$A$10:$CD$222,38,FALSE)</f>
        <v>0</v>
      </c>
      <c r="AM105" s="31">
        <f>VLOOKUP(A105,'IncomeStatement 15-8-19'!$A$10:$CD$222,39,FALSE)</f>
        <v>0</v>
      </c>
      <c r="AN105" s="31">
        <f>VLOOKUP(A105,'IncomeStatement 15-8-19'!$A$10:$CD$222,40,FALSE)</f>
        <v>0</v>
      </c>
      <c r="AO105" s="31">
        <f>VLOOKUP(A105,'IncomeStatement 15-8-19'!$A$10:$CD$222,41,FALSE)</f>
        <v>0</v>
      </c>
      <c r="AP105" s="31">
        <f>VLOOKUP(A105,'IncomeStatement 15-8-19'!$A$10:$CD$222,42,FALSE)</f>
        <v>0</v>
      </c>
      <c r="AQ105" s="31">
        <f>VLOOKUP(A105,'IncomeStatement 15-8-19'!$A$10:$CD$222,43,FALSE)</f>
        <v>0</v>
      </c>
      <c r="AR105" s="31">
        <f>VLOOKUP(A105,'IncomeStatement 15-8-19'!$A$10:$CD$222,44,FALSE)</f>
        <v>0</v>
      </c>
      <c r="AS105" s="31">
        <f>VLOOKUP(A105,'IncomeStatement 15-8-19'!$A$10:$CD$222,45,FALSE)</f>
        <v>0</v>
      </c>
      <c r="AT105" s="31">
        <f>VLOOKUP(A105,'IncomeStatement 15-8-19'!$A$10:$CD$222,46,FALSE)</f>
        <v>0</v>
      </c>
      <c r="AU105" s="31">
        <f>VLOOKUP(A105,'IncomeStatement 15-8-19'!$A$10:$CD$222,47,FALSE)</f>
        <v>0</v>
      </c>
      <c r="AV105" s="31">
        <f>VLOOKUP(A105,'IncomeStatement 15-8-19'!$A$10:$CD$222,48,FALSE)</f>
        <v>0</v>
      </c>
      <c r="AW105" s="31">
        <f>VLOOKUP(A105,'IncomeStatement 15-8-19'!$A$10:$CD$222,49,FALSE)</f>
        <v>0</v>
      </c>
      <c r="AX105" s="31">
        <f>VLOOKUP(A105,'IncomeStatement 15-8-19'!$A$10:$CD$222,50,FALSE)</f>
        <v>0</v>
      </c>
      <c r="AY105" s="31">
        <f>VLOOKUP(A105,'IncomeStatement 15-8-19'!$A$10:$CD$222,51,FALSE)</f>
        <v>0</v>
      </c>
      <c r="AZ105" s="31">
        <f>VLOOKUP(A105,'IncomeStatement 15-8-19'!$A$10:$CD$222,52,FALSE)</f>
        <v>0</v>
      </c>
      <c r="BA105" s="31">
        <f>VLOOKUP(A105,'IncomeStatement 15-8-19'!$A$10:$CD$222,53,FALSE)</f>
        <v>0</v>
      </c>
      <c r="BB105" s="31">
        <f>VLOOKUP(A105,'IncomeStatement 15-8-19'!$A$10:$CD$222,54,FALSE)</f>
        <v>0</v>
      </c>
      <c r="BC105" s="31">
        <f>VLOOKUP(A105,'IncomeStatement 15-8-19'!$A$10:$CD$222,55,FALSE)</f>
        <v>0</v>
      </c>
      <c r="BD105" s="31">
        <f>VLOOKUP(A105,'IncomeStatement 15-8-19'!$A$10:$CD$222,56,FALSE)</f>
        <v>0</v>
      </c>
      <c r="BE105" s="31">
        <f>VLOOKUP(A105,'IncomeStatement 15-8-19'!$A$10:$CD$222,57,FALSE)</f>
        <v>0</v>
      </c>
      <c r="BF105" s="31">
        <f>VLOOKUP(A105,'IncomeStatement 15-8-19'!$A$10:$CD$222,58,FALSE)</f>
        <v>0</v>
      </c>
      <c r="BG105" s="31"/>
      <c r="BH105" s="31">
        <f>VLOOKUP(A105,'IncomeStatement 15-8-19'!$A$10:$CD$222,60,FALSE)</f>
        <v>0</v>
      </c>
      <c r="BI105" s="31">
        <f>VLOOKUP(A105,'IncomeStatement 15-8-19'!$A$10:$CD$222,61,FALSE)</f>
        <v>0</v>
      </c>
      <c r="BJ105" s="31">
        <f>VLOOKUP(A105,'IncomeStatement 15-8-19'!$A$10:$CD$222,62,FALSE)</f>
        <v>0</v>
      </c>
      <c r="BK105" s="31">
        <f>VLOOKUP(A105,'IncomeStatement 15-8-19'!$A$10:$CD$222,63,FALSE)</f>
        <v>0</v>
      </c>
      <c r="BL105" s="31">
        <f>VLOOKUP(A105,'IncomeStatement 15-8-19'!$A$10:$CD$222,64,FALSE)</f>
        <v>0</v>
      </c>
      <c r="BM105" s="31">
        <f>VLOOKUP(A105,'IncomeStatement 15-8-19'!$A$10:$CD$222,65,FALSE)</f>
        <v>0</v>
      </c>
      <c r="BN105" s="31">
        <f>VLOOKUP(A105,'IncomeStatement 15-8-19'!$A$10:$CD$222,66,FALSE)</f>
        <v>0</v>
      </c>
      <c r="BO105" s="31">
        <f>VLOOKUP(A105,'IncomeStatement 15-8-19'!$A$10:$CD$222,67,FALSE)</f>
        <v>0</v>
      </c>
      <c r="BP105" s="31">
        <f>VLOOKUP(A105,'IncomeStatement 15-8-19'!$A$10:$CD$222,68,FALSE)</f>
        <v>0</v>
      </c>
      <c r="BQ105" s="3">
        <f>VLOOKUP(A105,'IncomeStatement 15-8-19'!$A$10:$CD$222,69,FALSE)</f>
        <v>0</v>
      </c>
      <c r="BR105" s="3">
        <f>VLOOKUP(A105,'IncomeStatement 15-8-19'!$A$10:$CD$222,70,FALSE)</f>
        <v>0</v>
      </c>
      <c r="BS105" s="3">
        <f>VLOOKUP(A105,'IncomeStatement 15-8-19'!$A$10:$CD$222,71,FALSE)</f>
        <v>0</v>
      </c>
      <c r="BT105" s="3">
        <f>VLOOKUP(A105,'IncomeStatement 15-8-19'!$A$10:$CD$222,72,FALSE)</f>
        <v>0</v>
      </c>
      <c r="BU105" s="3">
        <f>VLOOKUP(A105,'IncomeStatement 15-8-19'!$A$10:$CD$222,73,FALSE)</f>
        <v>0</v>
      </c>
      <c r="BV105" s="3">
        <f>VLOOKUP(A105,'IncomeStatement 15-8-19'!$A$10:$CD$222,74,FALSE)</f>
        <v>0</v>
      </c>
      <c r="BW105" s="3">
        <f>VLOOKUP(A105,'IncomeStatement 15-8-19'!$A$10:$CD$222,75,FALSE)</f>
        <v>0</v>
      </c>
      <c r="BX105" s="3">
        <f>VLOOKUP(A105,'IncomeStatement 15-8-19'!$A$10:$CD$222,76,FALSE)</f>
        <v>0</v>
      </c>
      <c r="BY105" s="3">
        <f>VLOOKUP(A105,'IncomeStatement 15-8-19'!$A$10:$CD$222,77,FALSE)</f>
        <v>0</v>
      </c>
      <c r="BZ105" s="3">
        <f>VLOOKUP(A105,'IncomeStatement 15-8-19'!$A$10:$CD$222,78,FALSE)</f>
        <v>0</v>
      </c>
      <c r="CA105" s="3">
        <f>VLOOKUP(A105,'IncomeStatement 15-8-19'!$A$10:$CD$222,79,FALSE)</f>
        <v>0</v>
      </c>
      <c r="CB105" s="3">
        <f>VLOOKUP(A105,'IncomeStatement 15-8-19'!$A$10:$CD$222,80,FALSE)</f>
        <v>0</v>
      </c>
      <c r="CC105" s="3">
        <f>VLOOKUP(A105,'IncomeStatement 15-8-19'!$A$10:$CD$222,81,FALSE)</f>
        <v>0</v>
      </c>
      <c r="CD105" s="3">
        <f t="shared" si="4"/>
        <v>0</v>
      </c>
      <c r="CF105" s="19">
        <f>CD105-('IncomeStatement 15-8-19'!CD105-'IncomeStatement 15-8-19'!CF105-'IncomeStatement 15-8-19'!CG105)</f>
        <v>0</v>
      </c>
      <c r="CH105" s="132">
        <f t="shared" si="5"/>
        <v>0</v>
      </c>
      <c r="CJ105" s="148">
        <f>HLOOKUP(A105,CJE!$I$5:$TV$2054,2050, FALSE)</f>
        <v>0</v>
      </c>
      <c r="CL105" s="148">
        <f t="shared" si="6"/>
        <v>0</v>
      </c>
    </row>
    <row r="106" spans="1:94" x14ac:dyDescent="0.2">
      <c r="A106" s="13" t="str">
        <f>'IncomeStatement 15-8-19'!A106</f>
        <v>940-800-00 - Advertising</v>
      </c>
      <c r="B106" s="31">
        <f>VLOOKUP(A106,'IncomeStatement 15-8-19'!$A$10:$CD$222,2,FALSE)</f>
        <v>0</v>
      </c>
      <c r="C106" s="31">
        <f>VLOOKUP(A106,'IncomeStatement 15-8-19'!$A$10:$CD$222,3,FALSE)</f>
        <v>0</v>
      </c>
      <c r="D106" s="31">
        <f>VLOOKUP(A106,'IncomeStatement 15-8-19'!$A$10:$CD$222,4,FALSE)</f>
        <v>0</v>
      </c>
      <c r="E106" s="31">
        <f>VLOOKUP(A106,'IncomeStatement 15-8-19'!$A$10:$CD$222,5,FALSE)</f>
        <v>0</v>
      </c>
      <c r="F106" s="31">
        <f>VLOOKUP(A106,'IncomeStatement 15-8-19'!$A$10:$CD$222,6,FALSE)</f>
        <v>0</v>
      </c>
      <c r="G106" s="31">
        <f>VLOOKUP(A106,'IncomeStatement 15-8-19'!$A$10:$CD$222,7,FALSE)</f>
        <v>0</v>
      </c>
      <c r="H106" s="31">
        <f>VLOOKUP(A106,'IncomeStatement 15-8-19'!$A$10:$CD$222,8,FALSE)</f>
        <v>0</v>
      </c>
      <c r="I106" s="31"/>
      <c r="J106" s="31">
        <f>VLOOKUP(A106,'IncomeStatement 15-8-19'!$A$10:$CD$222,10,FALSE)</f>
        <v>0</v>
      </c>
      <c r="K106" s="31">
        <f>VLOOKUP(A106,'IncomeStatement 15-8-19'!$A$10:$CD$222,11,FALSE)</f>
        <v>0</v>
      </c>
      <c r="L106" s="31">
        <f>VLOOKUP(A106,'IncomeStatement 15-8-19'!$A$10:$CD$222,12,FALSE)</f>
        <v>0</v>
      </c>
      <c r="M106" s="31">
        <f>VLOOKUP(A106,'IncomeStatement 15-8-19'!$A$10:$CD$222,13,FALSE)</f>
        <v>0</v>
      </c>
      <c r="N106" s="31">
        <f>VLOOKUP(A106,'IncomeStatement 15-8-19'!$A$10:$CD$222,14,FALSE)</f>
        <v>0</v>
      </c>
      <c r="O106" s="31">
        <f>VLOOKUP(A106,'IncomeStatement 15-8-19'!$A$10:$CD$222,15,FALSE)</f>
        <v>0</v>
      </c>
      <c r="P106" s="31">
        <f>VLOOKUP(A106,'IncomeStatement 15-8-19'!$A$10:$CD$222,16,FALSE)</f>
        <v>0</v>
      </c>
      <c r="Q106" s="31">
        <f>VLOOKUP(A106,'IncomeStatement 15-8-19'!$A$10:$CD$222,17,FALSE)</f>
        <v>0</v>
      </c>
      <c r="R106" s="31">
        <f>VLOOKUP(A106,'IncomeStatement 15-8-19'!$A$10:$CD$222,18,FALSE)</f>
        <v>0</v>
      </c>
      <c r="S106" s="31">
        <f>VLOOKUP(A106,'IncomeStatement 15-8-19'!$A$10:$CD$222,19,FALSE)</f>
        <v>0</v>
      </c>
      <c r="T106" s="31">
        <f>VLOOKUP(A106,'IncomeStatement 15-8-19'!$A$10:$CD$222,20,FALSE)</f>
        <v>0</v>
      </c>
      <c r="U106" s="31">
        <f>VLOOKUP(A106,'IncomeStatement 15-8-19'!$A$10:$CD$222,21,FALSE)</f>
        <v>0</v>
      </c>
      <c r="V106" s="31">
        <f>VLOOKUP(A106,'IncomeStatement 15-8-19'!$A$10:$CD$222,22,FALSE)</f>
        <v>0</v>
      </c>
      <c r="W106" s="31">
        <f>VLOOKUP(A106,'IncomeStatement 15-8-19'!$A$10:$CD$222,23,FALSE)</f>
        <v>0</v>
      </c>
      <c r="X106" s="31">
        <f>VLOOKUP(A106,'IncomeStatement 15-8-19'!$A$10:$CD$222,24,FALSE)</f>
        <v>0</v>
      </c>
      <c r="Y106" s="31">
        <f>VLOOKUP(A106,'IncomeStatement 15-8-19'!$A$10:$CD$222,25,FALSE)</f>
        <v>0</v>
      </c>
      <c r="Z106" s="31">
        <f>VLOOKUP(A106,'IncomeStatement 15-8-19'!$A$10:$CD$222,26,FALSE)</f>
        <v>0</v>
      </c>
      <c r="AA106" s="31">
        <f>VLOOKUP(A106,'IncomeStatement 15-8-19'!$A$10:$CD$222,27,FALSE)</f>
        <v>0</v>
      </c>
      <c r="AB106" s="31">
        <f>VLOOKUP(A106,'IncomeStatement 15-8-19'!$A$10:$CD$222,28,FALSE)</f>
        <v>0</v>
      </c>
      <c r="AC106" s="31">
        <f>VLOOKUP(A106,'IncomeStatement 15-8-19'!$A$10:$CD$222,29,FALSE)</f>
        <v>0</v>
      </c>
      <c r="AD106" s="31">
        <f>VLOOKUP(A106,'IncomeStatement 15-8-19'!$A$10:$CD$222,30,FALSE)</f>
        <v>0</v>
      </c>
      <c r="AE106" s="31">
        <f>VLOOKUP(A106,'IncomeStatement 15-8-19'!$A$10:$CD$222,31,FALSE)</f>
        <v>0</v>
      </c>
      <c r="AF106" s="31">
        <f>VLOOKUP(A106,'IncomeStatement 15-8-19'!$A$10:$CD$222,32,FALSE)</f>
        <v>0</v>
      </c>
      <c r="AG106" s="31">
        <f>VLOOKUP(A106,'IncomeStatement 15-8-19'!$A$10:$CD$222,33,FALSE)</f>
        <v>0</v>
      </c>
      <c r="AH106" s="31">
        <f>VLOOKUP(A106,'IncomeStatement 15-8-19'!$A$10:$CD$222,34,FALSE)</f>
        <v>0</v>
      </c>
      <c r="AI106" s="31">
        <f>VLOOKUP(A106,'IncomeStatement 15-8-19'!$A$10:$CD$222,35,FALSE)</f>
        <v>0</v>
      </c>
      <c r="AJ106" s="31">
        <f>VLOOKUP(A106,'IncomeStatement 15-8-19'!$A$10:$CD$222,36,FALSE)</f>
        <v>0</v>
      </c>
      <c r="AK106" s="31">
        <f>VLOOKUP(A106,'IncomeStatement 15-8-19'!$A$10:$CD$222,37,FALSE)</f>
        <v>0</v>
      </c>
      <c r="AL106" s="31">
        <f>VLOOKUP(A106,'IncomeStatement 15-8-19'!$A$10:$CD$222,38,FALSE)</f>
        <v>0</v>
      </c>
      <c r="AM106" s="31">
        <f>VLOOKUP(A106,'IncomeStatement 15-8-19'!$A$10:$CD$222,39,FALSE)</f>
        <v>0</v>
      </c>
      <c r="AN106" s="31">
        <f>VLOOKUP(A106,'IncomeStatement 15-8-19'!$A$10:$CD$222,40,FALSE)</f>
        <v>0</v>
      </c>
      <c r="AO106" s="31">
        <f>VLOOKUP(A106,'IncomeStatement 15-8-19'!$A$10:$CD$222,41,FALSE)</f>
        <v>0</v>
      </c>
      <c r="AP106" s="31">
        <f>VLOOKUP(A106,'IncomeStatement 15-8-19'!$A$10:$CD$222,42,FALSE)</f>
        <v>0</v>
      </c>
      <c r="AQ106" s="31">
        <f>VLOOKUP(A106,'IncomeStatement 15-8-19'!$A$10:$CD$222,43,FALSE)</f>
        <v>0</v>
      </c>
      <c r="AR106" s="31">
        <f>VLOOKUP(A106,'IncomeStatement 15-8-19'!$A$10:$CD$222,44,FALSE)</f>
        <v>0</v>
      </c>
      <c r="AS106" s="31">
        <f>VLOOKUP(A106,'IncomeStatement 15-8-19'!$A$10:$CD$222,45,FALSE)</f>
        <v>0</v>
      </c>
      <c r="AT106" s="31">
        <f>VLOOKUP(A106,'IncomeStatement 15-8-19'!$A$10:$CD$222,46,FALSE)</f>
        <v>0</v>
      </c>
      <c r="AU106" s="31">
        <f>VLOOKUP(A106,'IncomeStatement 15-8-19'!$A$10:$CD$222,47,FALSE)</f>
        <v>0</v>
      </c>
      <c r="AV106" s="31">
        <f>VLOOKUP(A106,'IncomeStatement 15-8-19'!$A$10:$CD$222,48,FALSE)</f>
        <v>0</v>
      </c>
      <c r="AW106" s="31">
        <f>VLOOKUP(A106,'IncomeStatement 15-8-19'!$A$10:$CD$222,49,FALSE)</f>
        <v>0</v>
      </c>
      <c r="AX106" s="31">
        <f>VLOOKUP(A106,'IncomeStatement 15-8-19'!$A$10:$CD$222,50,FALSE)</f>
        <v>0</v>
      </c>
      <c r="AY106" s="31">
        <f>VLOOKUP(A106,'IncomeStatement 15-8-19'!$A$10:$CD$222,51,FALSE)</f>
        <v>0</v>
      </c>
      <c r="AZ106" s="31">
        <f>VLOOKUP(A106,'IncomeStatement 15-8-19'!$A$10:$CD$222,52,FALSE)</f>
        <v>0</v>
      </c>
      <c r="BA106" s="31">
        <f>VLOOKUP(A106,'IncomeStatement 15-8-19'!$A$10:$CD$222,53,FALSE)</f>
        <v>0</v>
      </c>
      <c r="BB106" s="31">
        <f>VLOOKUP(A106,'IncomeStatement 15-8-19'!$A$10:$CD$222,54,FALSE)</f>
        <v>0</v>
      </c>
      <c r="BC106" s="31">
        <f>VLOOKUP(A106,'IncomeStatement 15-8-19'!$A$10:$CD$222,55,FALSE)</f>
        <v>0</v>
      </c>
      <c r="BD106" s="31">
        <f>VLOOKUP(A106,'IncomeStatement 15-8-19'!$A$10:$CD$222,56,FALSE)</f>
        <v>0</v>
      </c>
      <c r="BE106" s="31">
        <f>VLOOKUP(A106,'IncomeStatement 15-8-19'!$A$10:$CD$222,57,FALSE)</f>
        <v>0</v>
      </c>
      <c r="BF106" s="31">
        <f>VLOOKUP(A106,'IncomeStatement 15-8-19'!$A$10:$CD$222,58,FALSE)</f>
        <v>0</v>
      </c>
      <c r="BG106" s="31"/>
      <c r="BH106" s="31">
        <f>VLOOKUP(A106,'IncomeStatement 15-8-19'!$A$10:$CD$222,60,FALSE)</f>
        <v>0</v>
      </c>
      <c r="BI106" s="31">
        <f>VLOOKUP(A106,'IncomeStatement 15-8-19'!$A$10:$CD$222,61,FALSE)</f>
        <v>0</v>
      </c>
      <c r="BJ106" s="31">
        <f>VLOOKUP(A106,'IncomeStatement 15-8-19'!$A$10:$CD$222,62,FALSE)</f>
        <v>0</v>
      </c>
      <c r="BK106" s="31">
        <f>VLOOKUP(A106,'IncomeStatement 15-8-19'!$A$10:$CD$222,63,FALSE)</f>
        <v>0</v>
      </c>
      <c r="BL106" s="31">
        <f>VLOOKUP(A106,'IncomeStatement 15-8-19'!$A$10:$CD$222,64,FALSE)</f>
        <v>0</v>
      </c>
      <c r="BM106" s="31">
        <f>VLOOKUP(A106,'IncomeStatement 15-8-19'!$A$10:$CD$222,65,FALSE)</f>
        <v>0</v>
      </c>
      <c r="BN106" s="31">
        <f>VLOOKUP(A106,'IncomeStatement 15-8-19'!$A$10:$CD$222,66,FALSE)</f>
        <v>0</v>
      </c>
      <c r="BO106" s="31">
        <f>VLOOKUP(A106,'IncomeStatement 15-8-19'!$A$10:$CD$222,67,FALSE)</f>
        <v>0</v>
      </c>
      <c r="BP106" s="31">
        <f>VLOOKUP(A106,'IncomeStatement 15-8-19'!$A$10:$CD$222,68,FALSE)</f>
        <v>0</v>
      </c>
      <c r="BQ106" s="3">
        <f>VLOOKUP(A106,'IncomeStatement 15-8-19'!$A$10:$CD$222,69,FALSE)</f>
        <v>0</v>
      </c>
      <c r="BR106" s="3">
        <f>VLOOKUP(A106,'IncomeStatement 15-8-19'!$A$10:$CD$222,70,FALSE)</f>
        <v>0</v>
      </c>
      <c r="BS106" s="3">
        <f>VLOOKUP(A106,'IncomeStatement 15-8-19'!$A$10:$CD$222,71,FALSE)</f>
        <v>0</v>
      </c>
      <c r="BT106" s="3">
        <f>VLOOKUP(A106,'IncomeStatement 15-8-19'!$A$10:$CD$222,72,FALSE)</f>
        <v>0</v>
      </c>
      <c r="BU106" s="3">
        <f>VLOOKUP(A106,'IncomeStatement 15-8-19'!$A$10:$CD$222,73,FALSE)</f>
        <v>0</v>
      </c>
      <c r="BV106" s="3">
        <f>VLOOKUP(A106,'IncomeStatement 15-8-19'!$A$10:$CD$222,74,FALSE)</f>
        <v>0</v>
      </c>
      <c r="BW106" s="3">
        <f>VLOOKUP(A106,'IncomeStatement 15-8-19'!$A$10:$CD$222,75,FALSE)</f>
        <v>0</v>
      </c>
      <c r="BX106" s="3">
        <f>VLOOKUP(A106,'IncomeStatement 15-8-19'!$A$10:$CD$222,76,FALSE)</f>
        <v>0</v>
      </c>
      <c r="BY106" s="3">
        <f>VLOOKUP(A106,'IncomeStatement 15-8-19'!$A$10:$CD$222,77,FALSE)</f>
        <v>0</v>
      </c>
      <c r="BZ106" s="3">
        <f>VLOOKUP(A106,'IncomeStatement 15-8-19'!$A$10:$CD$222,78,FALSE)</f>
        <v>0</v>
      </c>
      <c r="CA106" s="3">
        <f>VLOOKUP(A106,'IncomeStatement 15-8-19'!$A$10:$CD$222,79,FALSE)</f>
        <v>0</v>
      </c>
      <c r="CB106" s="3">
        <f>VLOOKUP(A106,'IncomeStatement 15-8-19'!$A$10:$CD$222,80,FALSE)</f>
        <v>0</v>
      </c>
      <c r="CC106" s="3">
        <f>VLOOKUP(A106,'IncomeStatement 15-8-19'!$A$10:$CD$222,81,FALSE)</f>
        <v>0</v>
      </c>
      <c r="CD106" s="3">
        <f t="shared" si="4"/>
        <v>0</v>
      </c>
      <c r="CF106" s="19">
        <f>CD106-('IncomeStatement 15-8-19'!CD106-'IncomeStatement 15-8-19'!CF106-'IncomeStatement 15-8-19'!CG106)</f>
        <v>0</v>
      </c>
      <c r="CH106" s="132">
        <f t="shared" si="5"/>
        <v>0</v>
      </c>
      <c r="CJ106" s="148">
        <f>HLOOKUP(A106,CJE!$I$5:$TV$2054,2050, FALSE)</f>
        <v>0</v>
      </c>
      <c r="CL106" s="148">
        <f t="shared" si="6"/>
        <v>0</v>
      </c>
    </row>
    <row r="107" spans="1:94" x14ac:dyDescent="0.2">
      <c r="A107" s="13" t="str">
        <f>'IncomeStatement 15-8-19'!A107</f>
        <v>940-803-00 - Sales incentives - sales management</v>
      </c>
      <c r="B107" s="31">
        <f>VLOOKUP(A107,'IncomeStatement 15-8-19'!$A$10:$CD$222,2,FALSE)</f>
        <v>0</v>
      </c>
      <c r="C107" s="31">
        <f>VLOOKUP(A107,'IncomeStatement 15-8-19'!$A$10:$CD$222,3,FALSE)</f>
        <v>0</v>
      </c>
      <c r="D107" s="31">
        <f>VLOOKUP(A107,'IncomeStatement 15-8-19'!$A$10:$CD$222,4,FALSE)</f>
        <v>0</v>
      </c>
      <c r="E107" s="31">
        <f>VLOOKUP(A107,'IncomeStatement 15-8-19'!$A$10:$CD$222,5,FALSE)</f>
        <v>0</v>
      </c>
      <c r="F107" s="31">
        <f>VLOOKUP(A107,'IncomeStatement 15-8-19'!$A$10:$CD$222,6,FALSE)</f>
        <v>0</v>
      </c>
      <c r="G107" s="31">
        <f>VLOOKUP(A107,'IncomeStatement 15-8-19'!$A$10:$CD$222,7,FALSE)</f>
        <v>0</v>
      </c>
      <c r="H107" s="31">
        <f>VLOOKUP(A107,'IncomeStatement 15-8-19'!$A$10:$CD$222,8,FALSE)</f>
        <v>0</v>
      </c>
      <c r="I107" s="31"/>
      <c r="J107" s="31">
        <f>VLOOKUP(A107,'IncomeStatement 15-8-19'!$A$10:$CD$222,10,FALSE)</f>
        <v>0</v>
      </c>
      <c r="K107" s="31">
        <f>VLOOKUP(A107,'IncomeStatement 15-8-19'!$A$10:$CD$222,11,FALSE)</f>
        <v>0</v>
      </c>
      <c r="L107" s="31">
        <f>VLOOKUP(A107,'IncomeStatement 15-8-19'!$A$10:$CD$222,12,FALSE)</f>
        <v>0</v>
      </c>
      <c r="M107" s="31">
        <f>VLOOKUP(A107,'IncomeStatement 15-8-19'!$A$10:$CD$222,13,FALSE)</f>
        <v>0</v>
      </c>
      <c r="N107" s="31">
        <f>VLOOKUP(A107,'IncomeStatement 15-8-19'!$A$10:$CD$222,14,FALSE)</f>
        <v>0</v>
      </c>
      <c r="O107" s="31">
        <f>VLOOKUP(A107,'IncomeStatement 15-8-19'!$A$10:$CD$222,15,FALSE)</f>
        <v>0</v>
      </c>
      <c r="P107" s="31">
        <f>VLOOKUP(A107,'IncomeStatement 15-8-19'!$A$10:$CD$222,16,FALSE)</f>
        <v>0</v>
      </c>
      <c r="Q107" s="31">
        <f>VLOOKUP(A107,'IncomeStatement 15-8-19'!$A$10:$CD$222,17,FALSE)</f>
        <v>0</v>
      </c>
      <c r="R107" s="31">
        <f>VLOOKUP(A107,'IncomeStatement 15-8-19'!$A$10:$CD$222,18,FALSE)</f>
        <v>0</v>
      </c>
      <c r="S107" s="31">
        <f>VLOOKUP(A107,'IncomeStatement 15-8-19'!$A$10:$CD$222,19,FALSE)</f>
        <v>0</v>
      </c>
      <c r="T107" s="31">
        <f>VLOOKUP(A107,'IncomeStatement 15-8-19'!$A$10:$CD$222,20,FALSE)</f>
        <v>0</v>
      </c>
      <c r="U107" s="31">
        <f>VLOOKUP(A107,'IncomeStatement 15-8-19'!$A$10:$CD$222,21,FALSE)</f>
        <v>0</v>
      </c>
      <c r="V107" s="31">
        <f>VLOOKUP(A107,'IncomeStatement 15-8-19'!$A$10:$CD$222,22,FALSE)</f>
        <v>0</v>
      </c>
      <c r="W107" s="31">
        <f>VLOOKUP(A107,'IncomeStatement 15-8-19'!$A$10:$CD$222,23,FALSE)</f>
        <v>0</v>
      </c>
      <c r="X107" s="31">
        <f>VLOOKUP(A107,'IncomeStatement 15-8-19'!$A$10:$CD$222,24,FALSE)</f>
        <v>0</v>
      </c>
      <c r="Y107" s="31">
        <f>VLOOKUP(A107,'IncomeStatement 15-8-19'!$A$10:$CD$222,25,FALSE)</f>
        <v>0</v>
      </c>
      <c r="Z107" s="31">
        <f>VLOOKUP(A107,'IncomeStatement 15-8-19'!$A$10:$CD$222,26,FALSE)</f>
        <v>0</v>
      </c>
      <c r="AA107" s="31">
        <f>VLOOKUP(A107,'IncomeStatement 15-8-19'!$A$10:$CD$222,27,FALSE)</f>
        <v>0</v>
      </c>
      <c r="AB107" s="31">
        <f>VLOOKUP(A107,'IncomeStatement 15-8-19'!$A$10:$CD$222,28,FALSE)</f>
        <v>0</v>
      </c>
      <c r="AC107" s="31">
        <f>VLOOKUP(A107,'IncomeStatement 15-8-19'!$A$10:$CD$222,29,FALSE)</f>
        <v>0</v>
      </c>
      <c r="AD107" s="31">
        <f>VLOOKUP(A107,'IncomeStatement 15-8-19'!$A$10:$CD$222,30,FALSE)</f>
        <v>0</v>
      </c>
      <c r="AE107" s="31">
        <f>VLOOKUP(A107,'IncomeStatement 15-8-19'!$A$10:$CD$222,31,FALSE)</f>
        <v>0</v>
      </c>
      <c r="AF107" s="31">
        <f>VLOOKUP(A107,'IncomeStatement 15-8-19'!$A$10:$CD$222,32,FALSE)</f>
        <v>0</v>
      </c>
      <c r="AG107" s="31">
        <f>VLOOKUP(A107,'IncomeStatement 15-8-19'!$A$10:$CD$222,33,FALSE)</f>
        <v>0</v>
      </c>
      <c r="AH107" s="31">
        <f>VLOOKUP(A107,'IncomeStatement 15-8-19'!$A$10:$CD$222,34,FALSE)</f>
        <v>0</v>
      </c>
      <c r="AI107" s="31">
        <f>VLOOKUP(A107,'IncomeStatement 15-8-19'!$A$10:$CD$222,35,FALSE)</f>
        <v>0</v>
      </c>
      <c r="AJ107" s="31">
        <f>VLOOKUP(A107,'IncomeStatement 15-8-19'!$A$10:$CD$222,36,FALSE)</f>
        <v>0</v>
      </c>
      <c r="AK107" s="31">
        <f>VLOOKUP(A107,'IncomeStatement 15-8-19'!$A$10:$CD$222,37,FALSE)</f>
        <v>0</v>
      </c>
      <c r="AL107" s="31">
        <f>VLOOKUP(A107,'IncomeStatement 15-8-19'!$A$10:$CD$222,38,FALSE)</f>
        <v>0</v>
      </c>
      <c r="AM107" s="31">
        <f>VLOOKUP(A107,'IncomeStatement 15-8-19'!$A$10:$CD$222,39,FALSE)</f>
        <v>0</v>
      </c>
      <c r="AN107" s="31">
        <f>VLOOKUP(A107,'IncomeStatement 15-8-19'!$A$10:$CD$222,40,FALSE)</f>
        <v>0</v>
      </c>
      <c r="AO107" s="31">
        <f>VLOOKUP(A107,'IncomeStatement 15-8-19'!$A$10:$CD$222,41,FALSE)</f>
        <v>0</v>
      </c>
      <c r="AP107" s="31">
        <f>VLOOKUP(A107,'IncomeStatement 15-8-19'!$A$10:$CD$222,42,FALSE)</f>
        <v>0</v>
      </c>
      <c r="AQ107" s="31">
        <f>VLOOKUP(A107,'IncomeStatement 15-8-19'!$A$10:$CD$222,43,FALSE)</f>
        <v>0</v>
      </c>
      <c r="AR107" s="31">
        <f>VLOOKUP(A107,'IncomeStatement 15-8-19'!$A$10:$CD$222,44,FALSE)</f>
        <v>0</v>
      </c>
      <c r="AS107" s="31">
        <f>VLOOKUP(A107,'IncomeStatement 15-8-19'!$A$10:$CD$222,45,FALSE)</f>
        <v>0</v>
      </c>
      <c r="AT107" s="31">
        <f>VLOOKUP(A107,'IncomeStatement 15-8-19'!$A$10:$CD$222,46,FALSE)</f>
        <v>0</v>
      </c>
      <c r="AU107" s="31">
        <f>VLOOKUP(A107,'IncomeStatement 15-8-19'!$A$10:$CD$222,47,FALSE)</f>
        <v>0</v>
      </c>
      <c r="AV107" s="31">
        <f>VLOOKUP(A107,'IncomeStatement 15-8-19'!$A$10:$CD$222,48,FALSE)</f>
        <v>0</v>
      </c>
      <c r="AW107" s="31">
        <f>VLOOKUP(A107,'IncomeStatement 15-8-19'!$A$10:$CD$222,49,FALSE)</f>
        <v>0</v>
      </c>
      <c r="AX107" s="31">
        <f>VLOOKUP(A107,'IncomeStatement 15-8-19'!$A$10:$CD$222,50,FALSE)</f>
        <v>0</v>
      </c>
      <c r="AY107" s="31">
        <f>VLOOKUP(A107,'IncomeStatement 15-8-19'!$A$10:$CD$222,51,FALSE)</f>
        <v>0</v>
      </c>
      <c r="AZ107" s="31">
        <f>VLOOKUP(A107,'IncomeStatement 15-8-19'!$A$10:$CD$222,52,FALSE)</f>
        <v>0</v>
      </c>
      <c r="BA107" s="31">
        <f>VLOOKUP(A107,'IncomeStatement 15-8-19'!$A$10:$CD$222,53,FALSE)</f>
        <v>0</v>
      </c>
      <c r="BB107" s="31">
        <f>VLOOKUP(A107,'IncomeStatement 15-8-19'!$A$10:$CD$222,54,FALSE)</f>
        <v>0</v>
      </c>
      <c r="BC107" s="31">
        <f>VLOOKUP(A107,'IncomeStatement 15-8-19'!$A$10:$CD$222,55,FALSE)</f>
        <v>0</v>
      </c>
      <c r="BD107" s="31">
        <f>VLOOKUP(A107,'IncomeStatement 15-8-19'!$A$10:$CD$222,56,FALSE)</f>
        <v>0</v>
      </c>
      <c r="BE107" s="31">
        <f>VLOOKUP(A107,'IncomeStatement 15-8-19'!$A$10:$CD$222,57,FALSE)</f>
        <v>0</v>
      </c>
      <c r="BF107" s="31">
        <f>VLOOKUP(A107,'IncomeStatement 15-8-19'!$A$10:$CD$222,58,FALSE)</f>
        <v>0</v>
      </c>
      <c r="BG107" s="31"/>
      <c r="BH107" s="31">
        <f>VLOOKUP(A107,'IncomeStatement 15-8-19'!$A$10:$CD$222,60,FALSE)</f>
        <v>0</v>
      </c>
      <c r="BI107" s="31">
        <f>VLOOKUP(A107,'IncomeStatement 15-8-19'!$A$10:$CD$222,61,FALSE)</f>
        <v>0</v>
      </c>
      <c r="BJ107" s="31">
        <f>VLOOKUP(A107,'IncomeStatement 15-8-19'!$A$10:$CD$222,62,FALSE)</f>
        <v>0</v>
      </c>
      <c r="BK107" s="31">
        <f>VLOOKUP(A107,'IncomeStatement 15-8-19'!$A$10:$CD$222,63,FALSE)</f>
        <v>0</v>
      </c>
      <c r="BL107" s="31">
        <f>VLOOKUP(A107,'IncomeStatement 15-8-19'!$A$10:$CD$222,64,FALSE)</f>
        <v>0</v>
      </c>
      <c r="BM107" s="31">
        <f>VLOOKUP(A107,'IncomeStatement 15-8-19'!$A$10:$CD$222,65,FALSE)</f>
        <v>0</v>
      </c>
      <c r="BN107" s="31">
        <f>VLOOKUP(A107,'IncomeStatement 15-8-19'!$A$10:$CD$222,66,FALSE)</f>
        <v>0</v>
      </c>
      <c r="BO107" s="31">
        <f>VLOOKUP(A107,'IncomeStatement 15-8-19'!$A$10:$CD$222,67,FALSE)</f>
        <v>0</v>
      </c>
      <c r="BP107" s="31">
        <f>VLOOKUP(A107,'IncomeStatement 15-8-19'!$A$10:$CD$222,68,FALSE)</f>
        <v>0</v>
      </c>
      <c r="BQ107" s="3">
        <f>VLOOKUP(A107,'IncomeStatement 15-8-19'!$A$10:$CD$222,69,FALSE)</f>
        <v>0</v>
      </c>
      <c r="BR107" s="3">
        <f>VLOOKUP(A107,'IncomeStatement 15-8-19'!$A$10:$CD$222,70,FALSE)</f>
        <v>0</v>
      </c>
      <c r="BS107" s="3">
        <f>VLOOKUP(A107,'IncomeStatement 15-8-19'!$A$10:$CD$222,71,FALSE)</f>
        <v>0</v>
      </c>
      <c r="BT107" s="3">
        <f>VLOOKUP(A107,'IncomeStatement 15-8-19'!$A$10:$CD$222,72,FALSE)</f>
        <v>0</v>
      </c>
      <c r="BU107" s="3">
        <f>VLOOKUP(A107,'IncomeStatement 15-8-19'!$A$10:$CD$222,73,FALSE)</f>
        <v>0</v>
      </c>
      <c r="BV107" s="3">
        <f>VLOOKUP(A107,'IncomeStatement 15-8-19'!$A$10:$CD$222,74,FALSE)</f>
        <v>0</v>
      </c>
      <c r="BW107" s="3">
        <f>VLOOKUP(A107,'IncomeStatement 15-8-19'!$A$10:$CD$222,75,FALSE)</f>
        <v>0</v>
      </c>
      <c r="BX107" s="3">
        <f>VLOOKUP(A107,'IncomeStatement 15-8-19'!$A$10:$CD$222,76,FALSE)</f>
        <v>0</v>
      </c>
      <c r="BY107" s="3">
        <f>VLOOKUP(A107,'IncomeStatement 15-8-19'!$A$10:$CD$222,77,FALSE)</f>
        <v>0</v>
      </c>
      <c r="BZ107" s="3">
        <f>VLOOKUP(A107,'IncomeStatement 15-8-19'!$A$10:$CD$222,78,FALSE)</f>
        <v>0</v>
      </c>
      <c r="CA107" s="3">
        <f>VLOOKUP(A107,'IncomeStatement 15-8-19'!$A$10:$CD$222,79,FALSE)</f>
        <v>0</v>
      </c>
      <c r="CB107" s="3">
        <f>VLOOKUP(A107,'IncomeStatement 15-8-19'!$A$10:$CD$222,80,FALSE)</f>
        <v>0</v>
      </c>
      <c r="CC107" s="3">
        <f>VLOOKUP(A107,'IncomeStatement 15-8-19'!$A$10:$CD$222,81,FALSE)</f>
        <v>0</v>
      </c>
      <c r="CD107" s="3">
        <f t="shared" si="4"/>
        <v>0</v>
      </c>
      <c r="CF107" s="19">
        <f>CD107-('IncomeStatement 15-8-19'!CD107-'IncomeStatement 15-8-19'!CF107-'IncomeStatement 15-8-19'!CG107)</f>
        <v>0</v>
      </c>
      <c r="CH107" s="132">
        <f t="shared" si="5"/>
        <v>0</v>
      </c>
      <c r="CJ107" s="148">
        <f>HLOOKUP(A107,CJE!$I$5:$TV$2054,2050, FALSE)</f>
        <v>0</v>
      </c>
      <c r="CL107" s="148">
        <f t="shared" si="6"/>
        <v>0</v>
      </c>
    </row>
    <row r="108" spans="1:94" x14ac:dyDescent="0.2">
      <c r="A108" s="13" t="str">
        <f>'IncomeStatement 15-8-19'!A108</f>
        <v>940-803-01 - COMMISSION - LAZADA</v>
      </c>
      <c r="B108" s="31">
        <f>VLOOKUP(A108,'IncomeStatement 15-8-19'!$A$10:$CD$222,2,FALSE)</f>
        <v>0</v>
      </c>
      <c r="C108" s="31">
        <f>VLOOKUP(A108,'IncomeStatement 15-8-19'!$A$10:$CD$222,3,FALSE)</f>
        <v>0</v>
      </c>
      <c r="D108" s="31">
        <f>VLOOKUP(A108,'IncomeStatement 15-8-19'!$A$10:$CD$222,4,FALSE)</f>
        <v>0</v>
      </c>
      <c r="E108" s="31">
        <f>VLOOKUP(A108,'IncomeStatement 15-8-19'!$A$10:$CD$222,5,FALSE)</f>
        <v>0</v>
      </c>
      <c r="F108" s="31">
        <f>VLOOKUP(A108,'IncomeStatement 15-8-19'!$A$10:$CD$222,6,FALSE)</f>
        <v>0</v>
      </c>
      <c r="G108" s="31">
        <f>VLOOKUP(A108,'IncomeStatement 15-8-19'!$A$10:$CD$222,7,FALSE)</f>
        <v>0</v>
      </c>
      <c r="H108" s="31">
        <f>VLOOKUP(A108,'IncomeStatement 15-8-19'!$A$10:$CD$222,8,FALSE)</f>
        <v>0</v>
      </c>
      <c r="I108" s="31"/>
      <c r="J108" s="31">
        <f>VLOOKUP(A108,'IncomeStatement 15-8-19'!$A$10:$CD$222,10,FALSE)</f>
        <v>0</v>
      </c>
      <c r="K108" s="31">
        <f>VLOOKUP(A108,'IncomeStatement 15-8-19'!$A$10:$CD$222,11,FALSE)</f>
        <v>0</v>
      </c>
      <c r="L108" s="31">
        <f>VLOOKUP(A108,'IncomeStatement 15-8-19'!$A$10:$CD$222,12,FALSE)</f>
        <v>0</v>
      </c>
      <c r="M108" s="31">
        <f>VLOOKUP(A108,'IncomeStatement 15-8-19'!$A$10:$CD$222,13,FALSE)</f>
        <v>0</v>
      </c>
      <c r="N108" s="31">
        <f>VLOOKUP(A108,'IncomeStatement 15-8-19'!$A$10:$CD$222,14,FALSE)</f>
        <v>0</v>
      </c>
      <c r="O108" s="31">
        <f>VLOOKUP(A108,'IncomeStatement 15-8-19'!$A$10:$CD$222,15,FALSE)</f>
        <v>0</v>
      </c>
      <c r="P108" s="31">
        <f>VLOOKUP(A108,'IncomeStatement 15-8-19'!$A$10:$CD$222,16,FALSE)</f>
        <v>0</v>
      </c>
      <c r="Q108" s="31">
        <f>VLOOKUP(A108,'IncomeStatement 15-8-19'!$A$10:$CD$222,17,FALSE)</f>
        <v>0</v>
      </c>
      <c r="R108" s="31">
        <f>VLOOKUP(A108,'IncomeStatement 15-8-19'!$A$10:$CD$222,18,FALSE)</f>
        <v>0</v>
      </c>
      <c r="S108" s="31">
        <f>VLOOKUP(A108,'IncomeStatement 15-8-19'!$A$10:$CD$222,19,FALSE)</f>
        <v>0</v>
      </c>
      <c r="T108" s="31">
        <f>VLOOKUP(A108,'IncomeStatement 15-8-19'!$A$10:$CD$222,20,FALSE)</f>
        <v>0</v>
      </c>
      <c r="U108" s="31">
        <f>VLOOKUP(A108,'IncomeStatement 15-8-19'!$A$10:$CD$222,21,FALSE)</f>
        <v>0</v>
      </c>
      <c r="V108" s="31">
        <f>VLOOKUP(A108,'IncomeStatement 15-8-19'!$A$10:$CD$222,22,FALSE)</f>
        <v>0</v>
      </c>
      <c r="W108" s="31">
        <f>VLOOKUP(A108,'IncomeStatement 15-8-19'!$A$10:$CD$222,23,FALSE)</f>
        <v>0</v>
      </c>
      <c r="X108" s="31">
        <f>VLOOKUP(A108,'IncomeStatement 15-8-19'!$A$10:$CD$222,24,FALSE)</f>
        <v>0</v>
      </c>
      <c r="Y108" s="31">
        <f>VLOOKUP(A108,'IncomeStatement 15-8-19'!$A$10:$CD$222,25,FALSE)</f>
        <v>0</v>
      </c>
      <c r="Z108" s="31">
        <f>VLOOKUP(A108,'IncomeStatement 15-8-19'!$A$10:$CD$222,26,FALSE)</f>
        <v>0</v>
      </c>
      <c r="AA108" s="31">
        <f>VLOOKUP(A108,'IncomeStatement 15-8-19'!$A$10:$CD$222,27,FALSE)</f>
        <v>0</v>
      </c>
      <c r="AB108" s="31">
        <f>VLOOKUP(A108,'IncomeStatement 15-8-19'!$A$10:$CD$222,28,FALSE)</f>
        <v>0</v>
      </c>
      <c r="AC108" s="31">
        <f>VLOOKUP(A108,'IncomeStatement 15-8-19'!$A$10:$CD$222,29,FALSE)</f>
        <v>0</v>
      </c>
      <c r="AD108" s="31">
        <f>VLOOKUP(A108,'IncomeStatement 15-8-19'!$A$10:$CD$222,30,FALSE)</f>
        <v>0</v>
      </c>
      <c r="AE108" s="31">
        <f>VLOOKUP(A108,'IncomeStatement 15-8-19'!$A$10:$CD$222,31,FALSE)</f>
        <v>0</v>
      </c>
      <c r="AF108" s="31">
        <f>VLOOKUP(A108,'IncomeStatement 15-8-19'!$A$10:$CD$222,32,FALSE)</f>
        <v>0</v>
      </c>
      <c r="AG108" s="31">
        <f>VLOOKUP(A108,'IncomeStatement 15-8-19'!$A$10:$CD$222,33,FALSE)</f>
        <v>0</v>
      </c>
      <c r="AH108" s="31">
        <f>VLOOKUP(A108,'IncomeStatement 15-8-19'!$A$10:$CD$222,34,FALSE)</f>
        <v>0</v>
      </c>
      <c r="AI108" s="31">
        <f>VLOOKUP(A108,'IncomeStatement 15-8-19'!$A$10:$CD$222,35,FALSE)</f>
        <v>0</v>
      </c>
      <c r="AJ108" s="31">
        <f>VLOOKUP(A108,'IncomeStatement 15-8-19'!$A$10:$CD$222,36,FALSE)</f>
        <v>0</v>
      </c>
      <c r="AK108" s="31">
        <f>VLOOKUP(A108,'IncomeStatement 15-8-19'!$A$10:$CD$222,37,FALSE)</f>
        <v>0</v>
      </c>
      <c r="AL108" s="31">
        <f>VLOOKUP(A108,'IncomeStatement 15-8-19'!$A$10:$CD$222,38,FALSE)</f>
        <v>0</v>
      </c>
      <c r="AM108" s="31">
        <f>VLOOKUP(A108,'IncomeStatement 15-8-19'!$A$10:$CD$222,39,FALSE)</f>
        <v>0</v>
      </c>
      <c r="AN108" s="31">
        <f>VLOOKUP(A108,'IncomeStatement 15-8-19'!$A$10:$CD$222,40,FALSE)</f>
        <v>0</v>
      </c>
      <c r="AO108" s="31">
        <f>VLOOKUP(A108,'IncomeStatement 15-8-19'!$A$10:$CD$222,41,FALSE)</f>
        <v>0</v>
      </c>
      <c r="AP108" s="31">
        <f>VLOOKUP(A108,'IncomeStatement 15-8-19'!$A$10:$CD$222,42,FALSE)</f>
        <v>0</v>
      </c>
      <c r="AQ108" s="31">
        <f>VLOOKUP(A108,'IncomeStatement 15-8-19'!$A$10:$CD$222,43,FALSE)</f>
        <v>0</v>
      </c>
      <c r="AR108" s="31">
        <f>VLOOKUP(A108,'IncomeStatement 15-8-19'!$A$10:$CD$222,44,FALSE)</f>
        <v>0</v>
      </c>
      <c r="AS108" s="31">
        <f>VLOOKUP(A108,'IncomeStatement 15-8-19'!$A$10:$CD$222,45,FALSE)</f>
        <v>0</v>
      </c>
      <c r="AT108" s="31">
        <f>VLOOKUP(A108,'IncomeStatement 15-8-19'!$A$10:$CD$222,46,FALSE)</f>
        <v>0</v>
      </c>
      <c r="AU108" s="31">
        <f>VLOOKUP(A108,'IncomeStatement 15-8-19'!$A$10:$CD$222,47,FALSE)</f>
        <v>0</v>
      </c>
      <c r="AV108" s="31">
        <f>VLOOKUP(A108,'IncomeStatement 15-8-19'!$A$10:$CD$222,48,FALSE)</f>
        <v>0</v>
      </c>
      <c r="AW108" s="31">
        <f>VLOOKUP(A108,'IncomeStatement 15-8-19'!$A$10:$CD$222,49,FALSE)</f>
        <v>0</v>
      </c>
      <c r="AX108" s="31">
        <f>VLOOKUP(A108,'IncomeStatement 15-8-19'!$A$10:$CD$222,50,FALSE)</f>
        <v>0</v>
      </c>
      <c r="AY108" s="31">
        <f>VLOOKUP(A108,'IncomeStatement 15-8-19'!$A$10:$CD$222,51,FALSE)</f>
        <v>0</v>
      </c>
      <c r="AZ108" s="31">
        <f>VLOOKUP(A108,'IncomeStatement 15-8-19'!$A$10:$CD$222,52,FALSE)</f>
        <v>0</v>
      </c>
      <c r="BA108" s="31">
        <f>VLOOKUP(A108,'IncomeStatement 15-8-19'!$A$10:$CD$222,53,FALSE)</f>
        <v>0</v>
      </c>
      <c r="BB108" s="31">
        <f>VLOOKUP(A108,'IncomeStatement 15-8-19'!$A$10:$CD$222,54,FALSE)</f>
        <v>0</v>
      </c>
      <c r="BC108" s="31">
        <f>VLOOKUP(A108,'IncomeStatement 15-8-19'!$A$10:$CD$222,55,FALSE)</f>
        <v>0</v>
      </c>
      <c r="BD108" s="31">
        <f>VLOOKUP(A108,'IncomeStatement 15-8-19'!$A$10:$CD$222,56,FALSE)</f>
        <v>0</v>
      </c>
      <c r="BE108" s="31">
        <f>VLOOKUP(A108,'IncomeStatement 15-8-19'!$A$10:$CD$222,57,FALSE)</f>
        <v>0</v>
      </c>
      <c r="BF108" s="31">
        <f>VLOOKUP(A108,'IncomeStatement 15-8-19'!$A$10:$CD$222,58,FALSE)</f>
        <v>0</v>
      </c>
      <c r="BG108" s="31"/>
      <c r="BH108" s="31">
        <f>VLOOKUP(A108,'IncomeStatement 15-8-19'!$A$10:$CD$222,60,FALSE)</f>
        <v>0</v>
      </c>
      <c r="BI108" s="31">
        <f>VLOOKUP(A108,'IncomeStatement 15-8-19'!$A$10:$CD$222,61,FALSE)</f>
        <v>0</v>
      </c>
      <c r="BJ108" s="31">
        <f>VLOOKUP(A108,'IncomeStatement 15-8-19'!$A$10:$CD$222,62,FALSE)</f>
        <v>0</v>
      </c>
      <c r="BK108" s="31">
        <f>VLOOKUP(A108,'IncomeStatement 15-8-19'!$A$10:$CD$222,63,FALSE)</f>
        <v>0</v>
      </c>
      <c r="BL108" s="31">
        <f>VLOOKUP(A108,'IncomeStatement 15-8-19'!$A$10:$CD$222,64,FALSE)</f>
        <v>0</v>
      </c>
      <c r="BM108" s="31">
        <f>VLOOKUP(A108,'IncomeStatement 15-8-19'!$A$10:$CD$222,65,FALSE)</f>
        <v>0</v>
      </c>
      <c r="BN108" s="31">
        <f>VLOOKUP(A108,'IncomeStatement 15-8-19'!$A$10:$CD$222,66,FALSE)</f>
        <v>0</v>
      </c>
      <c r="BO108" s="31">
        <f>VLOOKUP(A108,'IncomeStatement 15-8-19'!$A$10:$CD$222,67,FALSE)</f>
        <v>0</v>
      </c>
      <c r="BP108" s="31">
        <f>VLOOKUP(A108,'IncomeStatement 15-8-19'!$A$10:$CD$222,68,FALSE)</f>
        <v>0</v>
      </c>
      <c r="BQ108" s="3">
        <f>VLOOKUP(A108,'IncomeStatement 15-8-19'!$A$10:$CD$222,69,FALSE)</f>
        <v>0</v>
      </c>
      <c r="BR108" s="3">
        <f>VLOOKUP(A108,'IncomeStatement 15-8-19'!$A$10:$CD$222,70,FALSE)</f>
        <v>0</v>
      </c>
      <c r="BS108" s="3">
        <f>VLOOKUP(A108,'IncomeStatement 15-8-19'!$A$10:$CD$222,71,FALSE)</f>
        <v>0</v>
      </c>
      <c r="BT108" s="3">
        <f>VLOOKUP(A108,'IncomeStatement 15-8-19'!$A$10:$CD$222,72,FALSE)</f>
        <v>0</v>
      </c>
      <c r="BU108" s="3">
        <f>VLOOKUP(A108,'IncomeStatement 15-8-19'!$A$10:$CD$222,73,FALSE)</f>
        <v>0</v>
      </c>
      <c r="BV108" s="3">
        <f>VLOOKUP(A108,'IncomeStatement 15-8-19'!$A$10:$CD$222,74,FALSE)</f>
        <v>0</v>
      </c>
      <c r="BW108" s="3">
        <f>VLOOKUP(A108,'IncomeStatement 15-8-19'!$A$10:$CD$222,75,FALSE)</f>
        <v>0</v>
      </c>
      <c r="BX108" s="3">
        <f>VLOOKUP(A108,'IncomeStatement 15-8-19'!$A$10:$CD$222,76,FALSE)</f>
        <v>0</v>
      </c>
      <c r="BY108" s="3">
        <f>VLOOKUP(A108,'IncomeStatement 15-8-19'!$A$10:$CD$222,77,FALSE)</f>
        <v>0</v>
      </c>
      <c r="BZ108" s="3">
        <f>VLOOKUP(A108,'IncomeStatement 15-8-19'!$A$10:$CD$222,78,FALSE)</f>
        <v>0</v>
      </c>
      <c r="CA108" s="3">
        <f>VLOOKUP(A108,'IncomeStatement 15-8-19'!$A$10:$CD$222,79,FALSE)</f>
        <v>0</v>
      </c>
      <c r="CB108" s="3">
        <f>VLOOKUP(A108,'IncomeStatement 15-8-19'!$A$10:$CD$222,80,FALSE)</f>
        <v>0</v>
      </c>
      <c r="CC108" s="3">
        <f>VLOOKUP(A108,'IncomeStatement 15-8-19'!$A$10:$CD$222,81,FALSE)</f>
        <v>0</v>
      </c>
      <c r="CD108" s="3">
        <f t="shared" si="4"/>
        <v>0</v>
      </c>
      <c r="CF108" s="19">
        <f>CD108-('IncomeStatement 15-8-19'!CD108-'IncomeStatement 15-8-19'!CF108-'IncomeStatement 15-8-19'!CG108)</f>
        <v>0</v>
      </c>
      <c r="CH108" s="132">
        <f t="shared" si="5"/>
        <v>0</v>
      </c>
      <c r="CJ108" s="148">
        <f>HLOOKUP(A108,CJE!$I$5:$TV$2054,2050, FALSE)</f>
        <v>0</v>
      </c>
      <c r="CL108" s="148">
        <f t="shared" si="6"/>
        <v>0</v>
      </c>
    </row>
    <row r="109" spans="1:94" x14ac:dyDescent="0.2">
      <c r="A109" s="13" t="str">
        <f>'IncomeStatement 15-8-19'!A109</f>
        <v>940-805-00 - Marketing expense</v>
      </c>
      <c r="B109" s="31">
        <f>VLOOKUP(A109,'IncomeStatement 15-8-19'!$A$10:$CD$222,2,FALSE)</f>
        <v>0</v>
      </c>
      <c r="C109" s="31">
        <f>VLOOKUP(A109,'IncomeStatement 15-8-19'!$A$10:$CD$222,3,FALSE)</f>
        <v>0</v>
      </c>
      <c r="D109" s="31">
        <f>VLOOKUP(A109,'IncomeStatement 15-8-19'!$A$10:$CD$222,4,FALSE)</f>
        <v>0</v>
      </c>
      <c r="E109" s="31">
        <f>VLOOKUP(A109,'IncomeStatement 15-8-19'!$A$10:$CD$222,5,FALSE)</f>
        <v>0</v>
      </c>
      <c r="F109" s="31">
        <f>VLOOKUP(A109,'IncomeStatement 15-8-19'!$A$10:$CD$222,6,FALSE)</f>
        <v>0</v>
      </c>
      <c r="G109" s="31">
        <f>VLOOKUP(A109,'IncomeStatement 15-8-19'!$A$10:$CD$222,7,FALSE)</f>
        <v>0</v>
      </c>
      <c r="H109" s="31">
        <f>VLOOKUP(A109,'IncomeStatement 15-8-19'!$A$10:$CD$222,8,FALSE)</f>
        <v>0</v>
      </c>
      <c r="I109" s="31"/>
      <c r="J109" s="31">
        <f>VLOOKUP(A109,'IncomeStatement 15-8-19'!$A$10:$CD$222,10,FALSE)</f>
        <v>0</v>
      </c>
      <c r="K109" s="31">
        <f>VLOOKUP(A109,'IncomeStatement 15-8-19'!$A$10:$CD$222,11,FALSE)</f>
        <v>0</v>
      </c>
      <c r="L109" s="31">
        <f>VLOOKUP(A109,'IncomeStatement 15-8-19'!$A$10:$CD$222,12,FALSE)</f>
        <v>0</v>
      </c>
      <c r="M109" s="31">
        <f>VLOOKUP(A109,'IncomeStatement 15-8-19'!$A$10:$CD$222,13,FALSE)</f>
        <v>0</v>
      </c>
      <c r="N109" s="31">
        <f>VLOOKUP(A109,'IncomeStatement 15-8-19'!$A$10:$CD$222,14,FALSE)</f>
        <v>0</v>
      </c>
      <c r="O109" s="31">
        <f>VLOOKUP(A109,'IncomeStatement 15-8-19'!$A$10:$CD$222,15,FALSE)</f>
        <v>0</v>
      </c>
      <c r="P109" s="31">
        <f>VLOOKUP(A109,'IncomeStatement 15-8-19'!$A$10:$CD$222,16,FALSE)</f>
        <v>0</v>
      </c>
      <c r="Q109" s="31">
        <f>VLOOKUP(A109,'IncomeStatement 15-8-19'!$A$10:$CD$222,17,FALSE)</f>
        <v>0</v>
      </c>
      <c r="R109" s="31">
        <f>VLOOKUP(A109,'IncomeStatement 15-8-19'!$A$10:$CD$222,18,FALSE)</f>
        <v>0</v>
      </c>
      <c r="S109" s="31">
        <f>VLOOKUP(A109,'IncomeStatement 15-8-19'!$A$10:$CD$222,19,FALSE)</f>
        <v>0</v>
      </c>
      <c r="T109" s="31">
        <f>VLOOKUP(A109,'IncomeStatement 15-8-19'!$A$10:$CD$222,20,FALSE)</f>
        <v>0</v>
      </c>
      <c r="U109" s="31">
        <f>VLOOKUP(A109,'IncomeStatement 15-8-19'!$A$10:$CD$222,21,FALSE)</f>
        <v>0</v>
      </c>
      <c r="V109" s="31">
        <f>VLOOKUP(A109,'IncomeStatement 15-8-19'!$A$10:$CD$222,22,FALSE)</f>
        <v>0</v>
      </c>
      <c r="W109" s="31">
        <f>VLOOKUP(A109,'IncomeStatement 15-8-19'!$A$10:$CD$222,23,FALSE)</f>
        <v>0</v>
      </c>
      <c r="X109" s="31">
        <f>VLOOKUP(A109,'IncomeStatement 15-8-19'!$A$10:$CD$222,24,FALSE)</f>
        <v>0</v>
      </c>
      <c r="Y109" s="31">
        <f>VLOOKUP(A109,'IncomeStatement 15-8-19'!$A$10:$CD$222,25,FALSE)</f>
        <v>0</v>
      </c>
      <c r="Z109" s="31">
        <f>VLOOKUP(A109,'IncomeStatement 15-8-19'!$A$10:$CD$222,26,FALSE)</f>
        <v>0</v>
      </c>
      <c r="AA109" s="31">
        <f>VLOOKUP(A109,'IncomeStatement 15-8-19'!$A$10:$CD$222,27,FALSE)</f>
        <v>0</v>
      </c>
      <c r="AB109" s="31">
        <f>VLOOKUP(A109,'IncomeStatement 15-8-19'!$A$10:$CD$222,28,FALSE)</f>
        <v>0</v>
      </c>
      <c r="AC109" s="31">
        <f>VLOOKUP(A109,'IncomeStatement 15-8-19'!$A$10:$CD$222,29,FALSE)</f>
        <v>0</v>
      </c>
      <c r="AD109" s="31">
        <f>VLOOKUP(A109,'IncomeStatement 15-8-19'!$A$10:$CD$222,30,FALSE)</f>
        <v>0</v>
      </c>
      <c r="AE109" s="31">
        <f>VLOOKUP(A109,'IncomeStatement 15-8-19'!$A$10:$CD$222,31,FALSE)</f>
        <v>0</v>
      </c>
      <c r="AF109" s="31">
        <f>VLOOKUP(A109,'IncomeStatement 15-8-19'!$A$10:$CD$222,32,FALSE)</f>
        <v>0</v>
      </c>
      <c r="AG109" s="31">
        <f>VLOOKUP(A109,'IncomeStatement 15-8-19'!$A$10:$CD$222,33,FALSE)</f>
        <v>0</v>
      </c>
      <c r="AH109" s="31">
        <f>VLOOKUP(A109,'IncomeStatement 15-8-19'!$A$10:$CD$222,34,FALSE)</f>
        <v>0</v>
      </c>
      <c r="AI109" s="31">
        <f>VLOOKUP(A109,'IncomeStatement 15-8-19'!$A$10:$CD$222,35,FALSE)</f>
        <v>0</v>
      </c>
      <c r="AJ109" s="31">
        <f>VLOOKUP(A109,'IncomeStatement 15-8-19'!$A$10:$CD$222,36,FALSE)</f>
        <v>0</v>
      </c>
      <c r="AK109" s="31">
        <f>VLOOKUP(A109,'IncomeStatement 15-8-19'!$A$10:$CD$222,37,FALSE)</f>
        <v>0</v>
      </c>
      <c r="AL109" s="31">
        <f>VLOOKUP(A109,'IncomeStatement 15-8-19'!$A$10:$CD$222,38,FALSE)</f>
        <v>0</v>
      </c>
      <c r="AM109" s="31">
        <f>VLOOKUP(A109,'IncomeStatement 15-8-19'!$A$10:$CD$222,39,FALSE)</f>
        <v>0</v>
      </c>
      <c r="AN109" s="31">
        <f>VLOOKUP(A109,'IncomeStatement 15-8-19'!$A$10:$CD$222,40,FALSE)</f>
        <v>0</v>
      </c>
      <c r="AO109" s="31">
        <f>VLOOKUP(A109,'IncomeStatement 15-8-19'!$A$10:$CD$222,41,FALSE)</f>
        <v>0</v>
      </c>
      <c r="AP109" s="31">
        <f>VLOOKUP(A109,'IncomeStatement 15-8-19'!$A$10:$CD$222,42,FALSE)</f>
        <v>0</v>
      </c>
      <c r="AQ109" s="31">
        <f>VLOOKUP(A109,'IncomeStatement 15-8-19'!$A$10:$CD$222,43,FALSE)</f>
        <v>0</v>
      </c>
      <c r="AR109" s="31">
        <f>VLOOKUP(A109,'IncomeStatement 15-8-19'!$A$10:$CD$222,44,FALSE)</f>
        <v>0</v>
      </c>
      <c r="AS109" s="31">
        <f>VLOOKUP(A109,'IncomeStatement 15-8-19'!$A$10:$CD$222,45,FALSE)</f>
        <v>0</v>
      </c>
      <c r="AT109" s="31">
        <f>VLOOKUP(A109,'IncomeStatement 15-8-19'!$A$10:$CD$222,46,FALSE)</f>
        <v>0</v>
      </c>
      <c r="AU109" s="31">
        <f>VLOOKUP(A109,'IncomeStatement 15-8-19'!$A$10:$CD$222,47,FALSE)</f>
        <v>0</v>
      </c>
      <c r="AV109" s="31">
        <f>VLOOKUP(A109,'IncomeStatement 15-8-19'!$A$10:$CD$222,48,FALSE)</f>
        <v>0</v>
      </c>
      <c r="AW109" s="31">
        <f>VLOOKUP(A109,'IncomeStatement 15-8-19'!$A$10:$CD$222,49,FALSE)</f>
        <v>0</v>
      </c>
      <c r="AX109" s="31">
        <f>VLOOKUP(A109,'IncomeStatement 15-8-19'!$A$10:$CD$222,50,FALSE)</f>
        <v>0</v>
      </c>
      <c r="AY109" s="31">
        <f>VLOOKUP(A109,'IncomeStatement 15-8-19'!$A$10:$CD$222,51,FALSE)</f>
        <v>0</v>
      </c>
      <c r="AZ109" s="31">
        <f>VLOOKUP(A109,'IncomeStatement 15-8-19'!$A$10:$CD$222,52,FALSE)</f>
        <v>0</v>
      </c>
      <c r="BA109" s="31">
        <f>VLOOKUP(A109,'IncomeStatement 15-8-19'!$A$10:$CD$222,53,FALSE)</f>
        <v>0</v>
      </c>
      <c r="BB109" s="31">
        <f>VLOOKUP(A109,'IncomeStatement 15-8-19'!$A$10:$CD$222,54,FALSE)</f>
        <v>0</v>
      </c>
      <c r="BC109" s="31">
        <f>VLOOKUP(A109,'IncomeStatement 15-8-19'!$A$10:$CD$222,55,FALSE)</f>
        <v>0</v>
      </c>
      <c r="BD109" s="31">
        <f>VLOOKUP(A109,'IncomeStatement 15-8-19'!$A$10:$CD$222,56,FALSE)</f>
        <v>0</v>
      </c>
      <c r="BE109" s="31">
        <f>VLOOKUP(A109,'IncomeStatement 15-8-19'!$A$10:$CD$222,57,FALSE)</f>
        <v>0</v>
      </c>
      <c r="BF109" s="31">
        <f>VLOOKUP(A109,'IncomeStatement 15-8-19'!$A$10:$CD$222,58,FALSE)</f>
        <v>0</v>
      </c>
      <c r="BG109" s="31"/>
      <c r="BH109" s="31">
        <f>VLOOKUP(A109,'IncomeStatement 15-8-19'!$A$10:$CD$222,60,FALSE)</f>
        <v>0</v>
      </c>
      <c r="BI109" s="31">
        <f>VLOOKUP(A109,'IncomeStatement 15-8-19'!$A$10:$CD$222,61,FALSE)</f>
        <v>0</v>
      </c>
      <c r="BJ109" s="31">
        <f>VLOOKUP(A109,'IncomeStatement 15-8-19'!$A$10:$CD$222,62,FALSE)</f>
        <v>0</v>
      </c>
      <c r="BK109" s="31">
        <f>VLOOKUP(A109,'IncomeStatement 15-8-19'!$A$10:$CD$222,63,FALSE)</f>
        <v>0</v>
      </c>
      <c r="BL109" s="31">
        <f>VLOOKUP(A109,'IncomeStatement 15-8-19'!$A$10:$CD$222,64,FALSE)</f>
        <v>0</v>
      </c>
      <c r="BM109" s="31">
        <f>VLOOKUP(A109,'IncomeStatement 15-8-19'!$A$10:$CD$222,65,FALSE)</f>
        <v>0</v>
      </c>
      <c r="BN109" s="31">
        <f>VLOOKUP(A109,'IncomeStatement 15-8-19'!$A$10:$CD$222,66,FALSE)</f>
        <v>0</v>
      </c>
      <c r="BO109" s="31">
        <f>VLOOKUP(A109,'IncomeStatement 15-8-19'!$A$10:$CD$222,67,FALSE)</f>
        <v>0</v>
      </c>
      <c r="BP109" s="31">
        <f>VLOOKUP(A109,'IncomeStatement 15-8-19'!$A$10:$CD$222,68,FALSE)</f>
        <v>0</v>
      </c>
      <c r="BQ109" s="3">
        <f>VLOOKUP(A109,'IncomeStatement 15-8-19'!$A$10:$CD$222,69,FALSE)</f>
        <v>0</v>
      </c>
      <c r="BR109" s="3">
        <f>VLOOKUP(A109,'IncomeStatement 15-8-19'!$A$10:$CD$222,70,FALSE)</f>
        <v>0</v>
      </c>
      <c r="BS109" s="3">
        <f>VLOOKUP(A109,'IncomeStatement 15-8-19'!$A$10:$CD$222,71,FALSE)</f>
        <v>0</v>
      </c>
      <c r="BT109" s="3">
        <f>VLOOKUP(A109,'IncomeStatement 15-8-19'!$A$10:$CD$222,72,FALSE)</f>
        <v>0</v>
      </c>
      <c r="BU109" s="3">
        <f>VLOOKUP(A109,'IncomeStatement 15-8-19'!$A$10:$CD$222,73,FALSE)</f>
        <v>0</v>
      </c>
      <c r="BV109" s="3">
        <f>VLOOKUP(A109,'IncomeStatement 15-8-19'!$A$10:$CD$222,74,FALSE)</f>
        <v>0</v>
      </c>
      <c r="BW109" s="3">
        <f>VLOOKUP(A109,'IncomeStatement 15-8-19'!$A$10:$CD$222,75,FALSE)</f>
        <v>0</v>
      </c>
      <c r="BX109" s="3">
        <f>VLOOKUP(A109,'IncomeStatement 15-8-19'!$A$10:$CD$222,76,FALSE)</f>
        <v>0</v>
      </c>
      <c r="BY109" s="3">
        <f>VLOOKUP(A109,'IncomeStatement 15-8-19'!$A$10:$CD$222,77,FALSE)</f>
        <v>0</v>
      </c>
      <c r="BZ109" s="3">
        <f>VLOOKUP(A109,'IncomeStatement 15-8-19'!$A$10:$CD$222,78,FALSE)</f>
        <v>0</v>
      </c>
      <c r="CA109" s="3">
        <f>VLOOKUP(A109,'IncomeStatement 15-8-19'!$A$10:$CD$222,79,FALSE)</f>
        <v>0</v>
      </c>
      <c r="CB109" s="3">
        <f>VLOOKUP(A109,'IncomeStatement 15-8-19'!$A$10:$CD$222,80,FALSE)</f>
        <v>0</v>
      </c>
      <c r="CC109" s="3">
        <f>VLOOKUP(A109,'IncomeStatement 15-8-19'!$A$10:$CD$222,81,FALSE)</f>
        <v>0</v>
      </c>
      <c r="CD109" s="3">
        <f t="shared" si="4"/>
        <v>0</v>
      </c>
      <c r="CF109" s="19">
        <f>CD109-('IncomeStatement 15-8-19'!CD109-'IncomeStatement 15-8-19'!CF109-'IncomeStatement 15-8-19'!CG109)</f>
        <v>0</v>
      </c>
      <c r="CH109" s="132">
        <f t="shared" si="5"/>
        <v>0</v>
      </c>
      <c r="CJ109" s="148">
        <f>HLOOKUP(A109,CJE!$I$5:$TV$2054,2050, FALSE)</f>
        <v>0</v>
      </c>
      <c r="CL109" s="148">
        <f t="shared" si="6"/>
        <v>0</v>
      </c>
    </row>
    <row r="110" spans="1:94" x14ac:dyDescent="0.2">
      <c r="A110" s="13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F110" s="19">
        <f>CD110-('IncomeStatement 15-8-19'!CD110-'IncomeStatement 15-8-19'!CF110-'IncomeStatement 15-8-19'!CG110)</f>
        <v>0</v>
      </c>
      <c r="CH110" s="132">
        <f t="shared" si="5"/>
        <v>0</v>
      </c>
      <c r="CJ110" s="148"/>
      <c r="CL110" s="148">
        <f t="shared" si="6"/>
        <v>0</v>
      </c>
    </row>
    <row r="111" spans="1:94" x14ac:dyDescent="0.2">
      <c r="A111" s="13" t="str">
        <f>'IncomeStatement 15-8-19'!A111</f>
        <v>940-900 - Depreciation and Amorization Expense</v>
      </c>
      <c r="B111" s="31">
        <f>VLOOKUP(A111,'IncomeStatement 15-8-19'!$A$10:$CD$222,2,FALSE)</f>
        <v>0</v>
      </c>
      <c r="C111" s="31">
        <f>VLOOKUP(A111,'IncomeStatement 15-8-19'!$A$10:$CD$222,3,FALSE)</f>
        <v>0</v>
      </c>
      <c r="D111" s="31">
        <f>VLOOKUP(A111,'IncomeStatement 15-8-19'!$A$10:$CD$222,4,FALSE)</f>
        <v>0</v>
      </c>
      <c r="E111" s="31">
        <f>VLOOKUP(A111,'IncomeStatement 15-8-19'!$A$10:$CD$222,5,FALSE)</f>
        <v>0</v>
      </c>
      <c r="F111" s="31">
        <f>VLOOKUP(A111,'IncomeStatement 15-8-19'!$A$10:$CD$222,6,FALSE)</f>
        <v>0</v>
      </c>
      <c r="G111" s="31">
        <f>VLOOKUP(A111,'IncomeStatement 15-8-19'!$A$10:$CD$222,7,FALSE)</f>
        <v>0</v>
      </c>
      <c r="H111" s="31">
        <f>VLOOKUP(A111,'IncomeStatement 15-8-19'!$A$10:$CD$222,8,FALSE)</f>
        <v>0</v>
      </c>
      <c r="I111" s="31"/>
      <c r="J111" s="31">
        <f>VLOOKUP(A111,'IncomeStatement 15-8-19'!$A$10:$CD$222,10,FALSE)</f>
        <v>0</v>
      </c>
      <c r="K111" s="31">
        <f>VLOOKUP(A111,'IncomeStatement 15-8-19'!$A$10:$CD$222,11,FALSE)</f>
        <v>0</v>
      </c>
      <c r="L111" s="31">
        <f>VLOOKUP(A111,'IncomeStatement 15-8-19'!$A$10:$CD$222,12,FALSE)</f>
        <v>0</v>
      </c>
      <c r="M111" s="31">
        <f>VLOOKUP(A111,'IncomeStatement 15-8-19'!$A$10:$CD$222,13,FALSE)</f>
        <v>0</v>
      </c>
      <c r="N111" s="31">
        <f>VLOOKUP(A111,'IncomeStatement 15-8-19'!$A$10:$CD$222,14,FALSE)</f>
        <v>0</v>
      </c>
      <c r="O111" s="31">
        <f>VLOOKUP(A111,'IncomeStatement 15-8-19'!$A$10:$CD$222,15,FALSE)</f>
        <v>0</v>
      </c>
      <c r="P111" s="31">
        <f>VLOOKUP(A111,'IncomeStatement 15-8-19'!$A$10:$CD$222,16,FALSE)</f>
        <v>0</v>
      </c>
      <c r="Q111" s="31">
        <f>VLOOKUP(A111,'IncomeStatement 15-8-19'!$A$10:$CD$222,17,FALSE)</f>
        <v>0</v>
      </c>
      <c r="R111" s="31">
        <f>VLOOKUP(A111,'IncomeStatement 15-8-19'!$A$10:$CD$222,18,FALSE)</f>
        <v>0</v>
      </c>
      <c r="S111" s="31">
        <f>VLOOKUP(A111,'IncomeStatement 15-8-19'!$A$10:$CD$222,19,FALSE)</f>
        <v>0</v>
      </c>
      <c r="T111" s="31">
        <f>VLOOKUP(A111,'IncomeStatement 15-8-19'!$A$10:$CD$222,20,FALSE)</f>
        <v>0</v>
      </c>
      <c r="U111" s="31">
        <f>VLOOKUP(A111,'IncomeStatement 15-8-19'!$A$10:$CD$222,21,FALSE)</f>
        <v>0</v>
      </c>
      <c r="V111" s="31">
        <f>VLOOKUP(A111,'IncomeStatement 15-8-19'!$A$10:$CD$222,22,FALSE)</f>
        <v>0</v>
      </c>
      <c r="W111" s="31">
        <f>VLOOKUP(A111,'IncomeStatement 15-8-19'!$A$10:$CD$222,23,FALSE)</f>
        <v>0</v>
      </c>
      <c r="X111" s="31">
        <f>VLOOKUP(A111,'IncomeStatement 15-8-19'!$A$10:$CD$222,24,FALSE)</f>
        <v>0</v>
      </c>
      <c r="Y111" s="31">
        <f>VLOOKUP(A111,'IncomeStatement 15-8-19'!$A$10:$CD$222,25,FALSE)</f>
        <v>0</v>
      </c>
      <c r="Z111" s="31">
        <f>VLOOKUP(A111,'IncomeStatement 15-8-19'!$A$10:$CD$222,26,FALSE)</f>
        <v>0</v>
      </c>
      <c r="AA111" s="31">
        <f>VLOOKUP(A111,'IncomeStatement 15-8-19'!$A$10:$CD$222,27,FALSE)</f>
        <v>0</v>
      </c>
      <c r="AB111" s="31">
        <f>VLOOKUP(A111,'IncomeStatement 15-8-19'!$A$10:$CD$222,28,FALSE)</f>
        <v>0</v>
      </c>
      <c r="AC111" s="31">
        <f>VLOOKUP(A111,'IncomeStatement 15-8-19'!$A$10:$CD$222,29,FALSE)</f>
        <v>0</v>
      </c>
      <c r="AD111" s="31">
        <f>VLOOKUP(A111,'IncomeStatement 15-8-19'!$A$10:$CD$222,30,FALSE)</f>
        <v>0</v>
      </c>
      <c r="AE111" s="31">
        <f>VLOOKUP(A111,'IncomeStatement 15-8-19'!$A$10:$CD$222,31,FALSE)</f>
        <v>0</v>
      </c>
      <c r="AF111" s="31">
        <f>VLOOKUP(A111,'IncomeStatement 15-8-19'!$A$10:$CD$222,32,FALSE)</f>
        <v>0</v>
      </c>
      <c r="AG111" s="31">
        <f>VLOOKUP(A111,'IncomeStatement 15-8-19'!$A$10:$CD$222,33,FALSE)</f>
        <v>0</v>
      </c>
      <c r="AH111" s="31">
        <f>VLOOKUP(A111,'IncomeStatement 15-8-19'!$A$10:$CD$222,34,FALSE)</f>
        <v>0</v>
      </c>
      <c r="AI111" s="31">
        <f>VLOOKUP(A111,'IncomeStatement 15-8-19'!$A$10:$CD$222,35,FALSE)</f>
        <v>0</v>
      </c>
      <c r="AJ111" s="31">
        <f>VLOOKUP(A111,'IncomeStatement 15-8-19'!$A$10:$CD$222,36,FALSE)</f>
        <v>0</v>
      </c>
      <c r="AK111" s="31">
        <f>VLOOKUP(A111,'IncomeStatement 15-8-19'!$A$10:$CD$222,37,FALSE)</f>
        <v>0</v>
      </c>
      <c r="AL111" s="31">
        <f>VLOOKUP(A111,'IncomeStatement 15-8-19'!$A$10:$CD$222,38,FALSE)</f>
        <v>0</v>
      </c>
      <c r="AM111" s="31">
        <f>VLOOKUP(A111,'IncomeStatement 15-8-19'!$A$10:$CD$222,39,FALSE)</f>
        <v>0</v>
      </c>
      <c r="AN111" s="31">
        <f>VLOOKUP(A111,'IncomeStatement 15-8-19'!$A$10:$CD$222,40,FALSE)</f>
        <v>0</v>
      </c>
      <c r="AO111" s="31">
        <f>VLOOKUP(A111,'IncomeStatement 15-8-19'!$A$10:$CD$222,41,FALSE)</f>
        <v>0</v>
      </c>
      <c r="AP111" s="31">
        <f>VLOOKUP(A111,'IncomeStatement 15-8-19'!$A$10:$CD$222,42,FALSE)</f>
        <v>0</v>
      </c>
      <c r="AQ111" s="31">
        <f>VLOOKUP(A111,'IncomeStatement 15-8-19'!$A$10:$CD$222,43,FALSE)</f>
        <v>0</v>
      </c>
      <c r="AR111" s="31">
        <f>VLOOKUP(A111,'IncomeStatement 15-8-19'!$A$10:$CD$222,44,FALSE)</f>
        <v>0</v>
      </c>
      <c r="AS111" s="31">
        <f>VLOOKUP(A111,'IncomeStatement 15-8-19'!$A$10:$CD$222,45,FALSE)</f>
        <v>0</v>
      </c>
      <c r="AT111" s="31">
        <f>VLOOKUP(A111,'IncomeStatement 15-8-19'!$A$10:$CD$222,46,FALSE)</f>
        <v>0</v>
      </c>
      <c r="AU111" s="31">
        <f>VLOOKUP(A111,'IncomeStatement 15-8-19'!$A$10:$CD$222,47,FALSE)</f>
        <v>0</v>
      </c>
      <c r="AV111" s="31">
        <f>VLOOKUP(A111,'IncomeStatement 15-8-19'!$A$10:$CD$222,48,FALSE)</f>
        <v>0</v>
      </c>
      <c r="AW111" s="31">
        <f>VLOOKUP(A111,'IncomeStatement 15-8-19'!$A$10:$CD$222,49,FALSE)</f>
        <v>0</v>
      </c>
      <c r="AX111" s="31">
        <f>VLOOKUP(A111,'IncomeStatement 15-8-19'!$A$10:$CD$222,50,FALSE)</f>
        <v>0</v>
      </c>
      <c r="AY111" s="31">
        <f>VLOOKUP(A111,'IncomeStatement 15-8-19'!$A$10:$CD$222,51,FALSE)</f>
        <v>0</v>
      </c>
      <c r="AZ111" s="31">
        <f>VLOOKUP(A111,'IncomeStatement 15-8-19'!$A$10:$CD$222,52,FALSE)</f>
        <v>0</v>
      </c>
      <c r="BA111" s="31">
        <f>VLOOKUP(A111,'IncomeStatement 15-8-19'!$A$10:$CD$222,53,FALSE)</f>
        <v>0</v>
      </c>
      <c r="BB111" s="31">
        <f>VLOOKUP(A111,'IncomeStatement 15-8-19'!$A$10:$CD$222,54,FALSE)</f>
        <v>0</v>
      </c>
      <c r="BC111" s="31">
        <f>VLOOKUP(A111,'IncomeStatement 15-8-19'!$A$10:$CD$222,55,FALSE)</f>
        <v>0</v>
      </c>
      <c r="BD111" s="31">
        <f>VLOOKUP(A111,'IncomeStatement 15-8-19'!$A$10:$CD$222,56,FALSE)</f>
        <v>0</v>
      </c>
      <c r="BE111" s="31">
        <f>VLOOKUP(A111,'IncomeStatement 15-8-19'!$A$10:$CD$222,57,FALSE)</f>
        <v>0</v>
      </c>
      <c r="BF111" s="31">
        <f>VLOOKUP(A111,'IncomeStatement 15-8-19'!$A$10:$CD$222,58,FALSE)</f>
        <v>0</v>
      </c>
      <c r="BG111" s="31"/>
      <c r="BH111" s="31">
        <f>VLOOKUP(A111,'IncomeStatement 15-8-19'!$A$10:$CD$222,60,FALSE)</f>
        <v>0</v>
      </c>
      <c r="BI111" s="31">
        <f>VLOOKUP(A111,'IncomeStatement 15-8-19'!$A$10:$CD$222,61,FALSE)</f>
        <v>0</v>
      </c>
      <c r="BJ111" s="31">
        <f>VLOOKUP(A111,'IncomeStatement 15-8-19'!$A$10:$CD$222,62,FALSE)</f>
        <v>0</v>
      </c>
      <c r="BK111" s="31">
        <f>VLOOKUP(A111,'IncomeStatement 15-8-19'!$A$10:$CD$222,63,FALSE)</f>
        <v>0</v>
      </c>
      <c r="BL111" s="31">
        <f>VLOOKUP(A111,'IncomeStatement 15-8-19'!$A$10:$CD$222,64,FALSE)</f>
        <v>0</v>
      </c>
      <c r="BM111" s="31">
        <f>VLOOKUP(A111,'IncomeStatement 15-8-19'!$A$10:$CD$222,65,FALSE)</f>
        <v>0</v>
      </c>
      <c r="BN111" s="31">
        <f>VLOOKUP(A111,'IncomeStatement 15-8-19'!$A$10:$CD$222,66,FALSE)</f>
        <v>0</v>
      </c>
      <c r="BO111" s="31">
        <f>VLOOKUP(A111,'IncomeStatement 15-8-19'!$A$10:$CD$222,67,FALSE)</f>
        <v>0</v>
      </c>
      <c r="BP111" s="31">
        <f>VLOOKUP(A111,'IncomeStatement 15-8-19'!$A$10:$CD$222,68,FALSE)</f>
        <v>0</v>
      </c>
      <c r="BQ111" s="3">
        <f>VLOOKUP(A111,'IncomeStatement 15-8-19'!$A$10:$CD$222,69,FALSE)</f>
        <v>0</v>
      </c>
      <c r="BR111" s="3">
        <f>VLOOKUP(A111,'IncomeStatement 15-8-19'!$A$10:$CD$222,70,FALSE)</f>
        <v>0</v>
      </c>
      <c r="BS111" s="3">
        <f>VLOOKUP(A111,'IncomeStatement 15-8-19'!$A$10:$CD$222,71,FALSE)</f>
        <v>0</v>
      </c>
      <c r="BT111" s="3">
        <f>VLOOKUP(A111,'IncomeStatement 15-8-19'!$A$10:$CD$222,72,FALSE)</f>
        <v>0</v>
      </c>
      <c r="BU111" s="3">
        <f>VLOOKUP(A111,'IncomeStatement 15-8-19'!$A$10:$CD$222,73,FALSE)</f>
        <v>0</v>
      </c>
      <c r="BV111" s="3">
        <f>VLOOKUP(A111,'IncomeStatement 15-8-19'!$A$10:$CD$222,74,FALSE)</f>
        <v>0</v>
      </c>
      <c r="BW111" s="3">
        <f>VLOOKUP(A111,'IncomeStatement 15-8-19'!$A$10:$CD$222,75,FALSE)</f>
        <v>0</v>
      </c>
      <c r="BX111" s="3">
        <f>VLOOKUP(A111,'IncomeStatement 15-8-19'!$A$10:$CD$222,76,FALSE)</f>
        <v>0</v>
      </c>
      <c r="BY111" s="3">
        <f>VLOOKUP(A111,'IncomeStatement 15-8-19'!$A$10:$CD$222,77,FALSE)</f>
        <v>0</v>
      </c>
      <c r="BZ111" s="3">
        <f>VLOOKUP(A111,'IncomeStatement 15-8-19'!$A$10:$CD$222,78,FALSE)</f>
        <v>0</v>
      </c>
      <c r="CA111" s="3">
        <f>VLOOKUP(A111,'IncomeStatement 15-8-19'!$A$10:$CD$222,79,FALSE)</f>
        <v>0</v>
      </c>
      <c r="CB111" s="3">
        <f>VLOOKUP(A111,'IncomeStatement 15-8-19'!$A$10:$CD$222,80,FALSE)</f>
        <v>0</v>
      </c>
      <c r="CC111" s="3">
        <f>VLOOKUP(A111,'IncomeStatement 15-8-19'!$A$10:$CD$222,81,FALSE)</f>
        <v>0</v>
      </c>
      <c r="CD111" s="3">
        <f t="shared" si="4"/>
        <v>0</v>
      </c>
      <c r="CF111" s="19">
        <f>CD111-('IncomeStatement 15-8-19'!CD111-'IncomeStatement 15-8-19'!CF111-'IncomeStatement 15-8-19'!CG111)</f>
        <v>0</v>
      </c>
      <c r="CH111" s="132">
        <f t="shared" si="5"/>
        <v>0</v>
      </c>
      <c r="CJ111" s="148">
        <f>HLOOKUP(A111,CJE!$I$5:$TV$2054,2050, FALSE)</f>
        <v>0</v>
      </c>
      <c r="CL111" s="148">
        <f t="shared" si="6"/>
        <v>0</v>
      </c>
    </row>
    <row r="112" spans="1:94" x14ac:dyDescent="0.2">
      <c r="A112" s="13" t="str">
        <f>'IncomeStatement 15-8-19'!A112</f>
        <v>940-901 - Dep. Exp. - Bldg. &amp; Improv.</v>
      </c>
      <c r="B112" s="31">
        <f>VLOOKUP(A112,'IncomeStatement 15-8-19'!$A$10:$CD$222,2,FALSE)</f>
        <v>0</v>
      </c>
      <c r="C112" s="31">
        <f>VLOOKUP(A112,'IncomeStatement 15-8-19'!$A$10:$CD$222,3,FALSE)</f>
        <v>0</v>
      </c>
      <c r="D112" s="31">
        <f>VLOOKUP(A112,'IncomeStatement 15-8-19'!$A$10:$CD$222,4,FALSE)</f>
        <v>0</v>
      </c>
      <c r="E112" s="31">
        <f>VLOOKUP(A112,'IncomeStatement 15-8-19'!$A$10:$CD$222,5,FALSE)</f>
        <v>0</v>
      </c>
      <c r="F112" s="31">
        <f>VLOOKUP(A112,'IncomeStatement 15-8-19'!$A$10:$CD$222,6,FALSE)</f>
        <v>0</v>
      </c>
      <c r="G112" s="31">
        <f>VLOOKUP(A112,'IncomeStatement 15-8-19'!$A$10:$CD$222,7,FALSE)</f>
        <v>0</v>
      </c>
      <c r="H112" s="31">
        <f>VLOOKUP(A112,'IncomeStatement 15-8-19'!$A$10:$CD$222,8,FALSE)</f>
        <v>0</v>
      </c>
      <c r="I112" s="31"/>
      <c r="J112" s="31">
        <f>VLOOKUP(A112,'IncomeStatement 15-8-19'!$A$10:$CD$222,10,FALSE)</f>
        <v>0</v>
      </c>
      <c r="K112" s="31">
        <f>VLOOKUP(A112,'IncomeStatement 15-8-19'!$A$10:$CD$222,11,FALSE)</f>
        <v>0</v>
      </c>
      <c r="L112" s="31">
        <f>VLOOKUP(A112,'IncomeStatement 15-8-19'!$A$10:$CD$222,12,FALSE)</f>
        <v>0</v>
      </c>
      <c r="M112" s="31">
        <f>VLOOKUP(A112,'IncomeStatement 15-8-19'!$A$10:$CD$222,13,FALSE)</f>
        <v>0</v>
      </c>
      <c r="N112" s="31">
        <f>VLOOKUP(A112,'IncomeStatement 15-8-19'!$A$10:$CD$222,14,FALSE)</f>
        <v>0</v>
      </c>
      <c r="O112" s="31">
        <f>VLOOKUP(A112,'IncomeStatement 15-8-19'!$A$10:$CD$222,15,FALSE)</f>
        <v>0</v>
      </c>
      <c r="P112" s="31">
        <f>VLOOKUP(A112,'IncomeStatement 15-8-19'!$A$10:$CD$222,16,FALSE)</f>
        <v>0</v>
      </c>
      <c r="Q112" s="31">
        <f>VLOOKUP(A112,'IncomeStatement 15-8-19'!$A$10:$CD$222,17,FALSE)</f>
        <v>0</v>
      </c>
      <c r="R112" s="31">
        <f>VLOOKUP(A112,'IncomeStatement 15-8-19'!$A$10:$CD$222,18,FALSE)</f>
        <v>0</v>
      </c>
      <c r="S112" s="31">
        <f>VLOOKUP(A112,'IncomeStatement 15-8-19'!$A$10:$CD$222,19,FALSE)</f>
        <v>0</v>
      </c>
      <c r="T112" s="31">
        <f>VLOOKUP(A112,'IncomeStatement 15-8-19'!$A$10:$CD$222,20,FALSE)</f>
        <v>0</v>
      </c>
      <c r="U112" s="31">
        <f>VLOOKUP(A112,'IncomeStatement 15-8-19'!$A$10:$CD$222,21,FALSE)</f>
        <v>0</v>
      </c>
      <c r="V112" s="31">
        <f>VLOOKUP(A112,'IncomeStatement 15-8-19'!$A$10:$CD$222,22,FALSE)</f>
        <v>0</v>
      </c>
      <c r="W112" s="31">
        <f>VLOOKUP(A112,'IncomeStatement 15-8-19'!$A$10:$CD$222,23,FALSE)</f>
        <v>0</v>
      </c>
      <c r="X112" s="31">
        <f>VLOOKUP(A112,'IncomeStatement 15-8-19'!$A$10:$CD$222,24,FALSE)</f>
        <v>0</v>
      </c>
      <c r="Y112" s="31">
        <f>VLOOKUP(A112,'IncomeStatement 15-8-19'!$A$10:$CD$222,25,FALSE)</f>
        <v>0</v>
      </c>
      <c r="Z112" s="31">
        <f>VLOOKUP(A112,'IncomeStatement 15-8-19'!$A$10:$CD$222,26,FALSE)</f>
        <v>0</v>
      </c>
      <c r="AA112" s="31">
        <f>VLOOKUP(A112,'IncomeStatement 15-8-19'!$A$10:$CD$222,27,FALSE)</f>
        <v>0</v>
      </c>
      <c r="AB112" s="31">
        <f>VLOOKUP(A112,'IncomeStatement 15-8-19'!$A$10:$CD$222,28,FALSE)</f>
        <v>0</v>
      </c>
      <c r="AC112" s="31">
        <f>VLOOKUP(A112,'IncomeStatement 15-8-19'!$A$10:$CD$222,29,FALSE)</f>
        <v>0</v>
      </c>
      <c r="AD112" s="31">
        <f>VLOOKUP(A112,'IncomeStatement 15-8-19'!$A$10:$CD$222,30,FALSE)</f>
        <v>0</v>
      </c>
      <c r="AE112" s="31">
        <f>VLOOKUP(A112,'IncomeStatement 15-8-19'!$A$10:$CD$222,31,FALSE)</f>
        <v>0</v>
      </c>
      <c r="AF112" s="31">
        <f>VLOOKUP(A112,'IncomeStatement 15-8-19'!$A$10:$CD$222,32,FALSE)</f>
        <v>0</v>
      </c>
      <c r="AG112" s="31">
        <f>VLOOKUP(A112,'IncomeStatement 15-8-19'!$A$10:$CD$222,33,FALSE)</f>
        <v>0</v>
      </c>
      <c r="AH112" s="31">
        <f>VLOOKUP(A112,'IncomeStatement 15-8-19'!$A$10:$CD$222,34,FALSE)</f>
        <v>0</v>
      </c>
      <c r="AI112" s="31">
        <f>VLOOKUP(A112,'IncomeStatement 15-8-19'!$A$10:$CD$222,35,FALSE)</f>
        <v>0</v>
      </c>
      <c r="AJ112" s="31">
        <f>VLOOKUP(A112,'IncomeStatement 15-8-19'!$A$10:$CD$222,36,FALSE)</f>
        <v>0</v>
      </c>
      <c r="AK112" s="31">
        <f>VLOOKUP(A112,'IncomeStatement 15-8-19'!$A$10:$CD$222,37,FALSE)</f>
        <v>0</v>
      </c>
      <c r="AL112" s="31">
        <f>VLOOKUP(A112,'IncomeStatement 15-8-19'!$A$10:$CD$222,38,FALSE)</f>
        <v>0</v>
      </c>
      <c r="AM112" s="31">
        <f>VLOOKUP(A112,'IncomeStatement 15-8-19'!$A$10:$CD$222,39,FALSE)</f>
        <v>0</v>
      </c>
      <c r="AN112" s="31">
        <f>VLOOKUP(A112,'IncomeStatement 15-8-19'!$A$10:$CD$222,40,FALSE)</f>
        <v>0</v>
      </c>
      <c r="AO112" s="31">
        <f>VLOOKUP(A112,'IncomeStatement 15-8-19'!$A$10:$CD$222,41,FALSE)</f>
        <v>0</v>
      </c>
      <c r="AP112" s="31">
        <f>VLOOKUP(A112,'IncomeStatement 15-8-19'!$A$10:$CD$222,42,FALSE)</f>
        <v>0</v>
      </c>
      <c r="AQ112" s="31">
        <f>VLOOKUP(A112,'IncomeStatement 15-8-19'!$A$10:$CD$222,43,FALSE)</f>
        <v>0</v>
      </c>
      <c r="AR112" s="31">
        <f>VLOOKUP(A112,'IncomeStatement 15-8-19'!$A$10:$CD$222,44,FALSE)</f>
        <v>0</v>
      </c>
      <c r="AS112" s="31">
        <f>VLOOKUP(A112,'IncomeStatement 15-8-19'!$A$10:$CD$222,45,FALSE)</f>
        <v>0</v>
      </c>
      <c r="AT112" s="31">
        <f>VLOOKUP(A112,'IncomeStatement 15-8-19'!$A$10:$CD$222,46,FALSE)</f>
        <v>0</v>
      </c>
      <c r="AU112" s="31">
        <f>VLOOKUP(A112,'IncomeStatement 15-8-19'!$A$10:$CD$222,47,FALSE)</f>
        <v>0</v>
      </c>
      <c r="AV112" s="31">
        <f>VLOOKUP(A112,'IncomeStatement 15-8-19'!$A$10:$CD$222,48,FALSE)</f>
        <v>0</v>
      </c>
      <c r="AW112" s="31">
        <f>VLOOKUP(A112,'IncomeStatement 15-8-19'!$A$10:$CD$222,49,FALSE)</f>
        <v>0</v>
      </c>
      <c r="AX112" s="31">
        <f>VLOOKUP(A112,'IncomeStatement 15-8-19'!$A$10:$CD$222,50,FALSE)</f>
        <v>0</v>
      </c>
      <c r="AY112" s="31">
        <f>VLOOKUP(A112,'IncomeStatement 15-8-19'!$A$10:$CD$222,51,FALSE)</f>
        <v>0</v>
      </c>
      <c r="AZ112" s="31">
        <f>VLOOKUP(A112,'IncomeStatement 15-8-19'!$A$10:$CD$222,52,FALSE)</f>
        <v>0</v>
      </c>
      <c r="BA112" s="31">
        <f>VLOOKUP(A112,'IncomeStatement 15-8-19'!$A$10:$CD$222,53,FALSE)</f>
        <v>0</v>
      </c>
      <c r="BB112" s="31">
        <f>VLOOKUP(A112,'IncomeStatement 15-8-19'!$A$10:$CD$222,54,FALSE)</f>
        <v>0</v>
      </c>
      <c r="BC112" s="31">
        <f>VLOOKUP(A112,'IncomeStatement 15-8-19'!$A$10:$CD$222,55,FALSE)</f>
        <v>0</v>
      </c>
      <c r="BD112" s="31">
        <f>VLOOKUP(A112,'IncomeStatement 15-8-19'!$A$10:$CD$222,56,FALSE)</f>
        <v>0</v>
      </c>
      <c r="BE112" s="31">
        <f>VLOOKUP(A112,'IncomeStatement 15-8-19'!$A$10:$CD$222,57,FALSE)</f>
        <v>0</v>
      </c>
      <c r="BF112" s="31">
        <f>VLOOKUP(A112,'IncomeStatement 15-8-19'!$A$10:$CD$222,58,FALSE)</f>
        <v>0</v>
      </c>
      <c r="BG112" s="31"/>
      <c r="BH112" s="31">
        <f>VLOOKUP(A112,'IncomeStatement 15-8-19'!$A$10:$CD$222,60,FALSE)</f>
        <v>0</v>
      </c>
      <c r="BI112" s="31">
        <f>VLOOKUP(A112,'IncomeStatement 15-8-19'!$A$10:$CD$222,61,FALSE)</f>
        <v>0</v>
      </c>
      <c r="BJ112" s="31">
        <f>VLOOKUP(A112,'IncomeStatement 15-8-19'!$A$10:$CD$222,62,FALSE)</f>
        <v>0</v>
      </c>
      <c r="BK112" s="31">
        <f>VLOOKUP(A112,'IncomeStatement 15-8-19'!$A$10:$CD$222,63,FALSE)</f>
        <v>0</v>
      </c>
      <c r="BL112" s="31">
        <f>VLOOKUP(A112,'IncomeStatement 15-8-19'!$A$10:$CD$222,64,FALSE)</f>
        <v>0</v>
      </c>
      <c r="BM112" s="31">
        <f>VLOOKUP(A112,'IncomeStatement 15-8-19'!$A$10:$CD$222,65,FALSE)</f>
        <v>0</v>
      </c>
      <c r="BN112" s="31">
        <f>VLOOKUP(A112,'IncomeStatement 15-8-19'!$A$10:$CD$222,66,FALSE)</f>
        <v>0</v>
      </c>
      <c r="BO112" s="31">
        <f>VLOOKUP(A112,'IncomeStatement 15-8-19'!$A$10:$CD$222,67,FALSE)</f>
        <v>0</v>
      </c>
      <c r="BP112" s="31">
        <f>VLOOKUP(A112,'IncomeStatement 15-8-19'!$A$10:$CD$222,68,FALSE)</f>
        <v>0</v>
      </c>
      <c r="BQ112" s="3">
        <f>VLOOKUP(A112,'IncomeStatement 15-8-19'!$A$10:$CD$222,69,FALSE)</f>
        <v>0</v>
      </c>
      <c r="BR112" s="3">
        <f>VLOOKUP(A112,'IncomeStatement 15-8-19'!$A$10:$CD$222,70,FALSE)</f>
        <v>0</v>
      </c>
      <c r="BS112" s="3">
        <f>VLOOKUP(A112,'IncomeStatement 15-8-19'!$A$10:$CD$222,71,FALSE)</f>
        <v>0</v>
      </c>
      <c r="BT112" s="3">
        <f>VLOOKUP(A112,'IncomeStatement 15-8-19'!$A$10:$CD$222,72,FALSE)</f>
        <v>0</v>
      </c>
      <c r="BU112" s="3">
        <f>VLOOKUP(A112,'IncomeStatement 15-8-19'!$A$10:$CD$222,73,FALSE)</f>
        <v>0</v>
      </c>
      <c r="BV112" s="3">
        <f>VLOOKUP(A112,'IncomeStatement 15-8-19'!$A$10:$CD$222,74,FALSE)</f>
        <v>0</v>
      </c>
      <c r="BW112" s="3">
        <f>VLOOKUP(A112,'IncomeStatement 15-8-19'!$A$10:$CD$222,75,FALSE)</f>
        <v>0</v>
      </c>
      <c r="BX112" s="3">
        <f>VLOOKUP(A112,'IncomeStatement 15-8-19'!$A$10:$CD$222,76,FALSE)</f>
        <v>0</v>
      </c>
      <c r="BY112" s="3">
        <f>VLOOKUP(A112,'IncomeStatement 15-8-19'!$A$10:$CD$222,77,FALSE)</f>
        <v>0</v>
      </c>
      <c r="BZ112" s="3">
        <f>VLOOKUP(A112,'IncomeStatement 15-8-19'!$A$10:$CD$222,78,FALSE)</f>
        <v>0</v>
      </c>
      <c r="CA112" s="3">
        <f>VLOOKUP(A112,'IncomeStatement 15-8-19'!$A$10:$CD$222,79,FALSE)</f>
        <v>0</v>
      </c>
      <c r="CB112" s="3">
        <f>VLOOKUP(A112,'IncomeStatement 15-8-19'!$A$10:$CD$222,80,FALSE)</f>
        <v>0</v>
      </c>
      <c r="CC112" s="3">
        <f>VLOOKUP(A112,'IncomeStatement 15-8-19'!$A$10:$CD$222,81,FALSE)</f>
        <v>0</v>
      </c>
      <c r="CD112" s="3">
        <f t="shared" si="4"/>
        <v>0</v>
      </c>
      <c r="CF112" s="19">
        <f>CD112-('IncomeStatement 15-8-19'!CD112-'IncomeStatement 15-8-19'!CF112-'IncomeStatement 15-8-19'!CG112)</f>
        <v>0</v>
      </c>
      <c r="CH112" s="132">
        <f t="shared" si="5"/>
        <v>0</v>
      </c>
      <c r="CJ112" s="148">
        <f>HLOOKUP(A112,CJE!$I$5:$TV$2054,2050, FALSE)</f>
        <v>0</v>
      </c>
      <c r="CL112" s="148">
        <f t="shared" si="6"/>
        <v>0</v>
      </c>
      <c r="CO112" s="19"/>
      <c r="CP112" s="44"/>
    </row>
    <row r="113" spans="1:94" x14ac:dyDescent="0.2">
      <c r="A113" s="13" t="str">
        <f>'IncomeStatement 15-8-19'!A113</f>
        <v>940-902 - Dep. Exp. - Computer and Equipment</v>
      </c>
      <c r="B113" s="31">
        <f>VLOOKUP(A113,'IncomeStatement 15-8-19'!$A$10:$CD$222,2,FALSE)</f>
        <v>0</v>
      </c>
      <c r="C113" s="31">
        <f>VLOOKUP(A113,'IncomeStatement 15-8-19'!$A$10:$CD$222,3,FALSE)</f>
        <v>0</v>
      </c>
      <c r="D113" s="31">
        <f>VLOOKUP(A113,'IncomeStatement 15-8-19'!$A$10:$CD$222,4,FALSE)</f>
        <v>0</v>
      </c>
      <c r="E113" s="31">
        <f>VLOOKUP(A113,'IncomeStatement 15-8-19'!$A$10:$CD$222,5,FALSE)</f>
        <v>0</v>
      </c>
      <c r="F113" s="31">
        <f>VLOOKUP(A113,'IncomeStatement 15-8-19'!$A$10:$CD$222,6,FALSE)</f>
        <v>0</v>
      </c>
      <c r="G113" s="31">
        <f>VLOOKUP(A113,'IncomeStatement 15-8-19'!$A$10:$CD$222,7,FALSE)</f>
        <v>0</v>
      </c>
      <c r="H113" s="31">
        <f>VLOOKUP(A113,'IncomeStatement 15-8-19'!$A$10:$CD$222,8,FALSE)</f>
        <v>0</v>
      </c>
      <c r="I113" s="31"/>
      <c r="J113" s="31">
        <f>VLOOKUP(A113,'IncomeStatement 15-8-19'!$A$10:$CD$222,10,FALSE)</f>
        <v>0</v>
      </c>
      <c r="K113" s="31">
        <f>VLOOKUP(A113,'IncomeStatement 15-8-19'!$A$10:$CD$222,11,FALSE)</f>
        <v>0</v>
      </c>
      <c r="L113" s="31">
        <f>VLOOKUP(A113,'IncomeStatement 15-8-19'!$A$10:$CD$222,12,FALSE)</f>
        <v>0</v>
      </c>
      <c r="M113" s="31">
        <f>VLOOKUP(A113,'IncomeStatement 15-8-19'!$A$10:$CD$222,13,FALSE)</f>
        <v>0</v>
      </c>
      <c r="N113" s="31">
        <f>VLOOKUP(A113,'IncomeStatement 15-8-19'!$A$10:$CD$222,14,FALSE)</f>
        <v>0</v>
      </c>
      <c r="O113" s="31">
        <f>VLOOKUP(A113,'IncomeStatement 15-8-19'!$A$10:$CD$222,15,FALSE)</f>
        <v>0</v>
      </c>
      <c r="P113" s="31">
        <f>VLOOKUP(A113,'IncomeStatement 15-8-19'!$A$10:$CD$222,16,FALSE)</f>
        <v>0</v>
      </c>
      <c r="Q113" s="31">
        <f>VLOOKUP(A113,'IncomeStatement 15-8-19'!$A$10:$CD$222,17,FALSE)</f>
        <v>0</v>
      </c>
      <c r="R113" s="31">
        <f>VLOOKUP(A113,'IncomeStatement 15-8-19'!$A$10:$CD$222,18,FALSE)</f>
        <v>0</v>
      </c>
      <c r="S113" s="31">
        <f>VLOOKUP(A113,'IncomeStatement 15-8-19'!$A$10:$CD$222,19,FALSE)</f>
        <v>0</v>
      </c>
      <c r="T113" s="31">
        <f>VLOOKUP(A113,'IncomeStatement 15-8-19'!$A$10:$CD$222,20,FALSE)</f>
        <v>0</v>
      </c>
      <c r="U113" s="31">
        <f>VLOOKUP(A113,'IncomeStatement 15-8-19'!$A$10:$CD$222,21,FALSE)</f>
        <v>0</v>
      </c>
      <c r="V113" s="31">
        <f>VLOOKUP(A113,'IncomeStatement 15-8-19'!$A$10:$CD$222,22,FALSE)</f>
        <v>0</v>
      </c>
      <c r="W113" s="31">
        <f>VLOOKUP(A113,'IncomeStatement 15-8-19'!$A$10:$CD$222,23,FALSE)</f>
        <v>0</v>
      </c>
      <c r="X113" s="31">
        <f>VLOOKUP(A113,'IncomeStatement 15-8-19'!$A$10:$CD$222,24,FALSE)</f>
        <v>0</v>
      </c>
      <c r="Y113" s="31">
        <f>VLOOKUP(A113,'IncomeStatement 15-8-19'!$A$10:$CD$222,25,FALSE)</f>
        <v>0</v>
      </c>
      <c r="Z113" s="31">
        <f>VLOOKUP(A113,'IncomeStatement 15-8-19'!$A$10:$CD$222,26,FALSE)</f>
        <v>0</v>
      </c>
      <c r="AA113" s="31">
        <f>VLOOKUP(A113,'IncomeStatement 15-8-19'!$A$10:$CD$222,27,FALSE)</f>
        <v>0</v>
      </c>
      <c r="AB113" s="31">
        <f>VLOOKUP(A113,'IncomeStatement 15-8-19'!$A$10:$CD$222,28,FALSE)</f>
        <v>0</v>
      </c>
      <c r="AC113" s="31">
        <f>VLOOKUP(A113,'IncomeStatement 15-8-19'!$A$10:$CD$222,29,FALSE)</f>
        <v>0</v>
      </c>
      <c r="AD113" s="31">
        <f>VLOOKUP(A113,'IncomeStatement 15-8-19'!$A$10:$CD$222,30,FALSE)</f>
        <v>0</v>
      </c>
      <c r="AE113" s="31">
        <f>VLOOKUP(A113,'IncomeStatement 15-8-19'!$A$10:$CD$222,31,FALSE)</f>
        <v>0</v>
      </c>
      <c r="AF113" s="31">
        <f>VLOOKUP(A113,'IncomeStatement 15-8-19'!$A$10:$CD$222,32,FALSE)</f>
        <v>0</v>
      </c>
      <c r="AG113" s="31">
        <f>VLOOKUP(A113,'IncomeStatement 15-8-19'!$A$10:$CD$222,33,FALSE)</f>
        <v>0</v>
      </c>
      <c r="AH113" s="31">
        <f>VLOOKUP(A113,'IncomeStatement 15-8-19'!$A$10:$CD$222,34,FALSE)</f>
        <v>0</v>
      </c>
      <c r="AI113" s="31">
        <f>VLOOKUP(A113,'IncomeStatement 15-8-19'!$A$10:$CD$222,35,FALSE)</f>
        <v>0</v>
      </c>
      <c r="AJ113" s="31">
        <f>VLOOKUP(A113,'IncomeStatement 15-8-19'!$A$10:$CD$222,36,FALSE)</f>
        <v>0</v>
      </c>
      <c r="AK113" s="31">
        <f>VLOOKUP(A113,'IncomeStatement 15-8-19'!$A$10:$CD$222,37,FALSE)</f>
        <v>0</v>
      </c>
      <c r="AL113" s="31">
        <f>VLOOKUP(A113,'IncomeStatement 15-8-19'!$A$10:$CD$222,38,FALSE)</f>
        <v>0</v>
      </c>
      <c r="AM113" s="31">
        <f>VLOOKUP(A113,'IncomeStatement 15-8-19'!$A$10:$CD$222,39,FALSE)</f>
        <v>0</v>
      </c>
      <c r="AN113" s="31">
        <f>VLOOKUP(A113,'IncomeStatement 15-8-19'!$A$10:$CD$222,40,FALSE)</f>
        <v>0</v>
      </c>
      <c r="AO113" s="31">
        <f>VLOOKUP(A113,'IncomeStatement 15-8-19'!$A$10:$CD$222,41,FALSE)</f>
        <v>0</v>
      </c>
      <c r="AP113" s="31">
        <f>VLOOKUP(A113,'IncomeStatement 15-8-19'!$A$10:$CD$222,42,FALSE)</f>
        <v>0</v>
      </c>
      <c r="AQ113" s="31">
        <f>VLOOKUP(A113,'IncomeStatement 15-8-19'!$A$10:$CD$222,43,FALSE)</f>
        <v>0</v>
      </c>
      <c r="AR113" s="31">
        <f>VLOOKUP(A113,'IncomeStatement 15-8-19'!$A$10:$CD$222,44,FALSE)</f>
        <v>0</v>
      </c>
      <c r="AS113" s="31">
        <f>VLOOKUP(A113,'IncomeStatement 15-8-19'!$A$10:$CD$222,45,FALSE)</f>
        <v>0</v>
      </c>
      <c r="AT113" s="31">
        <f>VLOOKUP(A113,'IncomeStatement 15-8-19'!$A$10:$CD$222,46,FALSE)</f>
        <v>0</v>
      </c>
      <c r="AU113" s="31">
        <f>VLOOKUP(A113,'IncomeStatement 15-8-19'!$A$10:$CD$222,47,FALSE)</f>
        <v>0</v>
      </c>
      <c r="AV113" s="31">
        <f>VLOOKUP(A113,'IncomeStatement 15-8-19'!$A$10:$CD$222,48,FALSE)</f>
        <v>0</v>
      </c>
      <c r="AW113" s="31">
        <f>VLOOKUP(A113,'IncomeStatement 15-8-19'!$A$10:$CD$222,49,FALSE)</f>
        <v>0</v>
      </c>
      <c r="AX113" s="31">
        <f>VLOOKUP(A113,'IncomeStatement 15-8-19'!$A$10:$CD$222,50,FALSE)</f>
        <v>0</v>
      </c>
      <c r="AY113" s="31">
        <f>VLOOKUP(A113,'IncomeStatement 15-8-19'!$A$10:$CD$222,51,FALSE)</f>
        <v>0</v>
      </c>
      <c r="AZ113" s="31">
        <f>VLOOKUP(A113,'IncomeStatement 15-8-19'!$A$10:$CD$222,52,FALSE)</f>
        <v>0</v>
      </c>
      <c r="BA113" s="31">
        <f>VLOOKUP(A113,'IncomeStatement 15-8-19'!$A$10:$CD$222,53,FALSE)</f>
        <v>0</v>
      </c>
      <c r="BB113" s="31">
        <f>VLOOKUP(A113,'IncomeStatement 15-8-19'!$A$10:$CD$222,54,FALSE)</f>
        <v>0</v>
      </c>
      <c r="BC113" s="31">
        <f>VLOOKUP(A113,'IncomeStatement 15-8-19'!$A$10:$CD$222,55,FALSE)</f>
        <v>0</v>
      </c>
      <c r="BD113" s="31">
        <f>VLOOKUP(A113,'IncomeStatement 15-8-19'!$A$10:$CD$222,56,FALSE)</f>
        <v>0</v>
      </c>
      <c r="BE113" s="31">
        <f>VLOOKUP(A113,'IncomeStatement 15-8-19'!$A$10:$CD$222,57,FALSE)</f>
        <v>0</v>
      </c>
      <c r="BF113" s="31">
        <f>VLOOKUP(A113,'IncomeStatement 15-8-19'!$A$10:$CD$222,58,FALSE)</f>
        <v>0</v>
      </c>
      <c r="BG113" s="31"/>
      <c r="BH113" s="31">
        <f>VLOOKUP(A113,'IncomeStatement 15-8-19'!$A$10:$CD$222,60,FALSE)</f>
        <v>0</v>
      </c>
      <c r="BI113" s="31">
        <f>VLOOKUP(A113,'IncomeStatement 15-8-19'!$A$10:$CD$222,61,FALSE)</f>
        <v>0</v>
      </c>
      <c r="BJ113" s="31">
        <f>VLOOKUP(A113,'IncomeStatement 15-8-19'!$A$10:$CD$222,62,FALSE)</f>
        <v>0</v>
      </c>
      <c r="BK113" s="31">
        <f>VLOOKUP(A113,'IncomeStatement 15-8-19'!$A$10:$CD$222,63,FALSE)</f>
        <v>0</v>
      </c>
      <c r="BL113" s="31">
        <f>VLOOKUP(A113,'IncomeStatement 15-8-19'!$A$10:$CD$222,64,FALSE)</f>
        <v>0</v>
      </c>
      <c r="BM113" s="31">
        <f>VLOOKUP(A113,'IncomeStatement 15-8-19'!$A$10:$CD$222,65,FALSE)</f>
        <v>0</v>
      </c>
      <c r="BN113" s="31">
        <f>VLOOKUP(A113,'IncomeStatement 15-8-19'!$A$10:$CD$222,66,FALSE)</f>
        <v>0</v>
      </c>
      <c r="BO113" s="31">
        <f>VLOOKUP(A113,'IncomeStatement 15-8-19'!$A$10:$CD$222,67,FALSE)</f>
        <v>0</v>
      </c>
      <c r="BP113" s="31">
        <f>VLOOKUP(A113,'IncomeStatement 15-8-19'!$A$10:$CD$222,68,FALSE)</f>
        <v>0</v>
      </c>
      <c r="BQ113" s="3">
        <f>VLOOKUP(A113,'IncomeStatement 15-8-19'!$A$10:$CD$222,69,FALSE)</f>
        <v>0</v>
      </c>
      <c r="BR113" s="3">
        <f>VLOOKUP(A113,'IncomeStatement 15-8-19'!$A$10:$CD$222,70,FALSE)</f>
        <v>0</v>
      </c>
      <c r="BS113" s="3">
        <f>VLOOKUP(A113,'IncomeStatement 15-8-19'!$A$10:$CD$222,71,FALSE)</f>
        <v>0</v>
      </c>
      <c r="BT113" s="3">
        <f>VLOOKUP(A113,'IncomeStatement 15-8-19'!$A$10:$CD$222,72,FALSE)</f>
        <v>0</v>
      </c>
      <c r="BU113" s="3">
        <f>VLOOKUP(A113,'IncomeStatement 15-8-19'!$A$10:$CD$222,73,FALSE)</f>
        <v>0</v>
      </c>
      <c r="BV113" s="3">
        <f>VLOOKUP(A113,'IncomeStatement 15-8-19'!$A$10:$CD$222,74,FALSE)</f>
        <v>0</v>
      </c>
      <c r="BW113" s="3">
        <f>VLOOKUP(A113,'IncomeStatement 15-8-19'!$A$10:$CD$222,75,FALSE)</f>
        <v>0</v>
      </c>
      <c r="BX113" s="3">
        <f>VLOOKUP(A113,'IncomeStatement 15-8-19'!$A$10:$CD$222,76,FALSE)</f>
        <v>0</v>
      </c>
      <c r="BY113" s="3">
        <f>VLOOKUP(A113,'IncomeStatement 15-8-19'!$A$10:$CD$222,77,FALSE)</f>
        <v>0</v>
      </c>
      <c r="BZ113" s="3">
        <f>VLOOKUP(A113,'IncomeStatement 15-8-19'!$A$10:$CD$222,78,FALSE)</f>
        <v>0</v>
      </c>
      <c r="CA113" s="3">
        <f>VLOOKUP(A113,'IncomeStatement 15-8-19'!$A$10:$CD$222,79,FALSE)</f>
        <v>0</v>
      </c>
      <c r="CB113" s="3">
        <f>VLOOKUP(A113,'IncomeStatement 15-8-19'!$A$10:$CD$222,80,FALSE)</f>
        <v>0</v>
      </c>
      <c r="CC113" s="3">
        <f>VLOOKUP(A113,'IncomeStatement 15-8-19'!$A$10:$CD$222,81,FALSE)</f>
        <v>0</v>
      </c>
      <c r="CD113" s="3">
        <f t="shared" si="4"/>
        <v>0</v>
      </c>
      <c r="CF113" s="19">
        <f>CD113-('IncomeStatement 15-8-19'!CD113-'IncomeStatement 15-8-19'!CF113-'IncomeStatement 15-8-19'!CG113)</f>
        <v>0</v>
      </c>
      <c r="CH113" s="132">
        <f t="shared" si="5"/>
        <v>0</v>
      </c>
      <c r="CJ113" s="148">
        <f>HLOOKUP(A113,CJE!$I$5:$TV$2054,2050, FALSE)</f>
        <v>0</v>
      </c>
      <c r="CL113" s="148">
        <f t="shared" si="6"/>
        <v>0</v>
      </c>
      <c r="CO113" s="19"/>
      <c r="CP113" s="44"/>
    </row>
    <row r="114" spans="1:94" x14ac:dyDescent="0.2">
      <c r="A114" s="13" t="str">
        <f>'IncomeStatement 15-8-19'!A114</f>
        <v>940-903 - Dep. Exp. - Vehicle</v>
      </c>
      <c r="B114" s="31">
        <f>VLOOKUP(A114,'IncomeStatement 15-8-19'!$A$10:$CD$222,2,FALSE)</f>
        <v>0</v>
      </c>
      <c r="C114" s="31">
        <f>VLOOKUP(A114,'IncomeStatement 15-8-19'!$A$10:$CD$222,3,FALSE)</f>
        <v>0</v>
      </c>
      <c r="D114" s="31">
        <f>VLOOKUP(A114,'IncomeStatement 15-8-19'!$A$10:$CD$222,4,FALSE)</f>
        <v>0</v>
      </c>
      <c r="E114" s="31">
        <f>VLOOKUP(A114,'IncomeStatement 15-8-19'!$A$10:$CD$222,5,FALSE)</f>
        <v>0</v>
      </c>
      <c r="F114" s="31">
        <f>VLOOKUP(A114,'IncomeStatement 15-8-19'!$A$10:$CD$222,6,FALSE)</f>
        <v>0</v>
      </c>
      <c r="G114" s="31">
        <f>VLOOKUP(A114,'IncomeStatement 15-8-19'!$A$10:$CD$222,7,FALSE)</f>
        <v>0</v>
      </c>
      <c r="H114" s="31">
        <f>VLOOKUP(A114,'IncomeStatement 15-8-19'!$A$10:$CD$222,8,FALSE)</f>
        <v>0</v>
      </c>
      <c r="I114" s="31"/>
      <c r="J114" s="31">
        <f>VLOOKUP(A114,'IncomeStatement 15-8-19'!$A$10:$CD$222,10,FALSE)</f>
        <v>0</v>
      </c>
      <c r="K114" s="31">
        <f>VLOOKUP(A114,'IncomeStatement 15-8-19'!$A$10:$CD$222,11,FALSE)</f>
        <v>0</v>
      </c>
      <c r="L114" s="31">
        <f>VLOOKUP(A114,'IncomeStatement 15-8-19'!$A$10:$CD$222,12,FALSE)</f>
        <v>0</v>
      </c>
      <c r="M114" s="31">
        <f>VLOOKUP(A114,'IncomeStatement 15-8-19'!$A$10:$CD$222,13,FALSE)</f>
        <v>0</v>
      </c>
      <c r="N114" s="31">
        <f>VLOOKUP(A114,'IncomeStatement 15-8-19'!$A$10:$CD$222,14,FALSE)</f>
        <v>0</v>
      </c>
      <c r="O114" s="31">
        <f>VLOOKUP(A114,'IncomeStatement 15-8-19'!$A$10:$CD$222,15,FALSE)</f>
        <v>0</v>
      </c>
      <c r="P114" s="31">
        <f>VLOOKUP(A114,'IncomeStatement 15-8-19'!$A$10:$CD$222,16,FALSE)</f>
        <v>0</v>
      </c>
      <c r="Q114" s="31">
        <f>VLOOKUP(A114,'IncomeStatement 15-8-19'!$A$10:$CD$222,17,FALSE)</f>
        <v>0</v>
      </c>
      <c r="R114" s="31">
        <f>VLOOKUP(A114,'IncomeStatement 15-8-19'!$A$10:$CD$222,18,FALSE)</f>
        <v>0</v>
      </c>
      <c r="S114" s="31">
        <f>VLOOKUP(A114,'IncomeStatement 15-8-19'!$A$10:$CD$222,19,FALSE)</f>
        <v>0</v>
      </c>
      <c r="T114" s="31">
        <f>VLOOKUP(A114,'IncomeStatement 15-8-19'!$A$10:$CD$222,20,FALSE)</f>
        <v>0</v>
      </c>
      <c r="U114" s="31">
        <f>VLOOKUP(A114,'IncomeStatement 15-8-19'!$A$10:$CD$222,21,FALSE)</f>
        <v>0</v>
      </c>
      <c r="V114" s="31">
        <f>VLOOKUP(A114,'IncomeStatement 15-8-19'!$A$10:$CD$222,22,FALSE)</f>
        <v>0</v>
      </c>
      <c r="W114" s="31">
        <f>VLOOKUP(A114,'IncomeStatement 15-8-19'!$A$10:$CD$222,23,FALSE)</f>
        <v>0</v>
      </c>
      <c r="X114" s="31">
        <f>VLOOKUP(A114,'IncomeStatement 15-8-19'!$A$10:$CD$222,24,FALSE)</f>
        <v>0</v>
      </c>
      <c r="Y114" s="31">
        <f>VLOOKUP(A114,'IncomeStatement 15-8-19'!$A$10:$CD$222,25,FALSE)</f>
        <v>0</v>
      </c>
      <c r="Z114" s="31">
        <f>VLOOKUP(A114,'IncomeStatement 15-8-19'!$A$10:$CD$222,26,FALSE)</f>
        <v>0</v>
      </c>
      <c r="AA114" s="31">
        <f>VLOOKUP(A114,'IncomeStatement 15-8-19'!$A$10:$CD$222,27,FALSE)</f>
        <v>0</v>
      </c>
      <c r="AB114" s="31">
        <f>VLOOKUP(A114,'IncomeStatement 15-8-19'!$A$10:$CD$222,28,FALSE)</f>
        <v>0</v>
      </c>
      <c r="AC114" s="31">
        <f>VLOOKUP(A114,'IncomeStatement 15-8-19'!$A$10:$CD$222,29,FALSE)</f>
        <v>0</v>
      </c>
      <c r="AD114" s="31">
        <f>VLOOKUP(A114,'IncomeStatement 15-8-19'!$A$10:$CD$222,30,FALSE)</f>
        <v>0</v>
      </c>
      <c r="AE114" s="31">
        <f>VLOOKUP(A114,'IncomeStatement 15-8-19'!$A$10:$CD$222,31,FALSE)</f>
        <v>0</v>
      </c>
      <c r="AF114" s="31">
        <f>VLOOKUP(A114,'IncomeStatement 15-8-19'!$A$10:$CD$222,32,FALSE)</f>
        <v>0</v>
      </c>
      <c r="AG114" s="31">
        <f>VLOOKUP(A114,'IncomeStatement 15-8-19'!$A$10:$CD$222,33,FALSE)</f>
        <v>0</v>
      </c>
      <c r="AH114" s="31">
        <f>VLOOKUP(A114,'IncomeStatement 15-8-19'!$A$10:$CD$222,34,FALSE)</f>
        <v>0</v>
      </c>
      <c r="AI114" s="31">
        <f>VLOOKUP(A114,'IncomeStatement 15-8-19'!$A$10:$CD$222,35,FALSE)</f>
        <v>0</v>
      </c>
      <c r="AJ114" s="31">
        <f>VLOOKUP(A114,'IncomeStatement 15-8-19'!$A$10:$CD$222,36,FALSE)</f>
        <v>0</v>
      </c>
      <c r="AK114" s="31">
        <f>VLOOKUP(A114,'IncomeStatement 15-8-19'!$A$10:$CD$222,37,FALSE)</f>
        <v>0</v>
      </c>
      <c r="AL114" s="31">
        <f>VLOOKUP(A114,'IncomeStatement 15-8-19'!$A$10:$CD$222,38,FALSE)</f>
        <v>0</v>
      </c>
      <c r="AM114" s="31">
        <f>VLOOKUP(A114,'IncomeStatement 15-8-19'!$A$10:$CD$222,39,FALSE)</f>
        <v>0</v>
      </c>
      <c r="AN114" s="31">
        <f>VLOOKUP(A114,'IncomeStatement 15-8-19'!$A$10:$CD$222,40,FALSE)</f>
        <v>0</v>
      </c>
      <c r="AO114" s="31">
        <f>VLOOKUP(A114,'IncomeStatement 15-8-19'!$A$10:$CD$222,41,FALSE)</f>
        <v>0</v>
      </c>
      <c r="AP114" s="31">
        <f>VLOOKUP(A114,'IncomeStatement 15-8-19'!$A$10:$CD$222,42,FALSE)</f>
        <v>0</v>
      </c>
      <c r="AQ114" s="31">
        <f>VLOOKUP(A114,'IncomeStatement 15-8-19'!$A$10:$CD$222,43,FALSE)</f>
        <v>0</v>
      </c>
      <c r="AR114" s="31">
        <f>VLOOKUP(A114,'IncomeStatement 15-8-19'!$A$10:$CD$222,44,FALSE)</f>
        <v>0</v>
      </c>
      <c r="AS114" s="31">
        <f>VLOOKUP(A114,'IncomeStatement 15-8-19'!$A$10:$CD$222,45,FALSE)</f>
        <v>0</v>
      </c>
      <c r="AT114" s="31">
        <f>VLOOKUP(A114,'IncomeStatement 15-8-19'!$A$10:$CD$222,46,FALSE)</f>
        <v>0</v>
      </c>
      <c r="AU114" s="31">
        <f>VLOOKUP(A114,'IncomeStatement 15-8-19'!$A$10:$CD$222,47,FALSE)</f>
        <v>0</v>
      </c>
      <c r="AV114" s="31">
        <f>VLOOKUP(A114,'IncomeStatement 15-8-19'!$A$10:$CD$222,48,FALSE)</f>
        <v>0</v>
      </c>
      <c r="AW114" s="31">
        <f>VLOOKUP(A114,'IncomeStatement 15-8-19'!$A$10:$CD$222,49,FALSE)</f>
        <v>0</v>
      </c>
      <c r="AX114" s="31">
        <f>VLOOKUP(A114,'IncomeStatement 15-8-19'!$A$10:$CD$222,50,FALSE)</f>
        <v>0</v>
      </c>
      <c r="AY114" s="31">
        <f>VLOOKUP(A114,'IncomeStatement 15-8-19'!$A$10:$CD$222,51,FALSE)</f>
        <v>0</v>
      </c>
      <c r="AZ114" s="31">
        <f>VLOOKUP(A114,'IncomeStatement 15-8-19'!$A$10:$CD$222,52,FALSE)</f>
        <v>0</v>
      </c>
      <c r="BA114" s="31">
        <f>VLOOKUP(A114,'IncomeStatement 15-8-19'!$A$10:$CD$222,53,FALSE)</f>
        <v>0</v>
      </c>
      <c r="BB114" s="31">
        <f>VLOOKUP(A114,'IncomeStatement 15-8-19'!$A$10:$CD$222,54,FALSE)</f>
        <v>0</v>
      </c>
      <c r="BC114" s="31">
        <f>VLOOKUP(A114,'IncomeStatement 15-8-19'!$A$10:$CD$222,55,FALSE)</f>
        <v>0</v>
      </c>
      <c r="BD114" s="31">
        <f>VLOOKUP(A114,'IncomeStatement 15-8-19'!$A$10:$CD$222,56,FALSE)</f>
        <v>0</v>
      </c>
      <c r="BE114" s="31">
        <f>VLOOKUP(A114,'IncomeStatement 15-8-19'!$A$10:$CD$222,57,FALSE)</f>
        <v>0</v>
      </c>
      <c r="BF114" s="31">
        <f>VLOOKUP(A114,'IncomeStatement 15-8-19'!$A$10:$CD$222,58,FALSE)</f>
        <v>0</v>
      </c>
      <c r="BG114" s="31"/>
      <c r="BH114" s="31">
        <f>VLOOKUP(A114,'IncomeStatement 15-8-19'!$A$10:$CD$222,60,FALSE)</f>
        <v>0</v>
      </c>
      <c r="BI114" s="31">
        <f>VLOOKUP(A114,'IncomeStatement 15-8-19'!$A$10:$CD$222,61,FALSE)</f>
        <v>0</v>
      </c>
      <c r="BJ114" s="31">
        <f>VLOOKUP(A114,'IncomeStatement 15-8-19'!$A$10:$CD$222,62,FALSE)</f>
        <v>0</v>
      </c>
      <c r="BK114" s="31">
        <f>VLOOKUP(A114,'IncomeStatement 15-8-19'!$A$10:$CD$222,63,FALSE)</f>
        <v>0</v>
      </c>
      <c r="BL114" s="31">
        <f>VLOOKUP(A114,'IncomeStatement 15-8-19'!$A$10:$CD$222,64,FALSE)</f>
        <v>0</v>
      </c>
      <c r="BM114" s="31">
        <f>VLOOKUP(A114,'IncomeStatement 15-8-19'!$A$10:$CD$222,65,FALSE)</f>
        <v>0</v>
      </c>
      <c r="BN114" s="31">
        <f>VLOOKUP(A114,'IncomeStatement 15-8-19'!$A$10:$CD$222,66,FALSE)</f>
        <v>0</v>
      </c>
      <c r="BO114" s="31">
        <f>VLOOKUP(A114,'IncomeStatement 15-8-19'!$A$10:$CD$222,67,FALSE)</f>
        <v>0</v>
      </c>
      <c r="BP114" s="31">
        <f>VLOOKUP(A114,'IncomeStatement 15-8-19'!$A$10:$CD$222,68,FALSE)</f>
        <v>0</v>
      </c>
      <c r="BQ114" s="3">
        <f>VLOOKUP(A114,'IncomeStatement 15-8-19'!$A$10:$CD$222,69,FALSE)</f>
        <v>0</v>
      </c>
      <c r="BR114" s="3">
        <f>VLOOKUP(A114,'IncomeStatement 15-8-19'!$A$10:$CD$222,70,FALSE)</f>
        <v>0</v>
      </c>
      <c r="BS114" s="3">
        <f>VLOOKUP(A114,'IncomeStatement 15-8-19'!$A$10:$CD$222,71,FALSE)</f>
        <v>0</v>
      </c>
      <c r="BT114" s="3">
        <f>VLOOKUP(A114,'IncomeStatement 15-8-19'!$A$10:$CD$222,72,FALSE)</f>
        <v>0</v>
      </c>
      <c r="BU114" s="3">
        <f>VLOOKUP(A114,'IncomeStatement 15-8-19'!$A$10:$CD$222,73,FALSE)</f>
        <v>0</v>
      </c>
      <c r="BV114" s="3">
        <f>VLOOKUP(A114,'IncomeStatement 15-8-19'!$A$10:$CD$222,74,FALSE)</f>
        <v>0</v>
      </c>
      <c r="BW114" s="3">
        <f>VLOOKUP(A114,'IncomeStatement 15-8-19'!$A$10:$CD$222,75,FALSE)</f>
        <v>0</v>
      </c>
      <c r="BX114" s="3">
        <f>VLOOKUP(A114,'IncomeStatement 15-8-19'!$A$10:$CD$222,76,FALSE)</f>
        <v>0</v>
      </c>
      <c r="BY114" s="3">
        <f>VLOOKUP(A114,'IncomeStatement 15-8-19'!$A$10:$CD$222,77,FALSE)</f>
        <v>0</v>
      </c>
      <c r="BZ114" s="3">
        <f>VLOOKUP(A114,'IncomeStatement 15-8-19'!$A$10:$CD$222,78,FALSE)</f>
        <v>0</v>
      </c>
      <c r="CA114" s="3">
        <f>VLOOKUP(A114,'IncomeStatement 15-8-19'!$A$10:$CD$222,79,FALSE)</f>
        <v>0</v>
      </c>
      <c r="CB114" s="3">
        <f>VLOOKUP(A114,'IncomeStatement 15-8-19'!$A$10:$CD$222,80,FALSE)</f>
        <v>0</v>
      </c>
      <c r="CC114" s="3">
        <f>VLOOKUP(A114,'IncomeStatement 15-8-19'!$A$10:$CD$222,81,FALSE)</f>
        <v>0</v>
      </c>
      <c r="CD114" s="3">
        <f t="shared" si="4"/>
        <v>0</v>
      </c>
      <c r="CF114" s="19">
        <f>CD114-('IncomeStatement 15-8-19'!CD114-'IncomeStatement 15-8-19'!CF114-'IncomeStatement 15-8-19'!CG114)</f>
        <v>0</v>
      </c>
      <c r="CH114" s="132">
        <f t="shared" si="5"/>
        <v>0</v>
      </c>
      <c r="CJ114" s="148">
        <f>HLOOKUP(A114,CJE!$I$5:$TV$2054,2050, FALSE)</f>
        <v>0</v>
      </c>
      <c r="CL114" s="148">
        <f t="shared" si="6"/>
        <v>0</v>
      </c>
    </row>
    <row r="115" spans="1:94" x14ac:dyDescent="0.2">
      <c r="A115" s="13" t="str">
        <f>'IncomeStatement 15-8-19'!A115</f>
        <v>940-904 - Dep. Exp. - Plant and Machinery</v>
      </c>
      <c r="B115" s="31">
        <f>VLOOKUP(A115,'IncomeStatement 15-8-19'!$A$10:$CD$222,2,FALSE)</f>
        <v>0</v>
      </c>
      <c r="C115" s="31">
        <f>VLOOKUP(A115,'IncomeStatement 15-8-19'!$A$10:$CD$222,3,FALSE)</f>
        <v>0</v>
      </c>
      <c r="D115" s="31">
        <f>VLOOKUP(A115,'IncomeStatement 15-8-19'!$A$10:$CD$222,4,FALSE)</f>
        <v>0</v>
      </c>
      <c r="E115" s="31">
        <f>VLOOKUP(A115,'IncomeStatement 15-8-19'!$A$10:$CD$222,5,FALSE)</f>
        <v>0</v>
      </c>
      <c r="F115" s="31">
        <f>VLOOKUP(A115,'IncomeStatement 15-8-19'!$A$10:$CD$222,6,FALSE)</f>
        <v>0</v>
      </c>
      <c r="G115" s="31">
        <f>VLOOKUP(A115,'IncomeStatement 15-8-19'!$A$10:$CD$222,7,FALSE)</f>
        <v>0</v>
      </c>
      <c r="H115" s="31">
        <f>VLOOKUP(A115,'IncomeStatement 15-8-19'!$A$10:$CD$222,8,FALSE)</f>
        <v>0</v>
      </c>
      <c r="I115" s="31"/>
      <c r="J115" s="31">
        <f>VLOOKUP(A115,'IncomeStatement 15-8-19'!$A$10:$CD$222,10,FALSE)</f>
        <v>0</v>
      </c>
      <c r="K115" s="31">
        <f>VLOOKUP(A115,'IncomeStatement 15-8-19'!$A$10:$CD$222,11,FALSE)</f>
        <v>0</v>
      </c>
      <c r="L115" s="31">
        <f>VLOOKUP(A115,'IncomeStatement 15-8-19'!$A$10:$CD$222,12,FALSE)</f>
        <v>0</v>
      </c>
      <c r="M115" s="31">
        <f>VLOOKUP(A115,'IncomeStatement 15-8-19'!$A$10:$CD$222,13,FALSE)</f>
        <v>0</v>
      </c>
      <c r="N115" s="31">
        <f>VLOOKUP(A115,'IncomeStatement 15-8-19'!$A$10:$CD$222,14,FALSE)</f>
        <v>0</v>
      </c>
      <c r="O115" s="31">
        <f>VLOOKUP(A115,'IncomeStatement 15-8-19'!$A$10:$CD$222,15,FALSE)</f>
        <v>0</v>
      </c>
      <c r="P115" s="31">
        <f>VLOOKUP(A115,'IncomeStatement 15-8-19'!$A$10:$CD$222,16,FALSE)</f>
        <v>0</v>
      </c>
      <c r="Q115" s="31">
        <f>VLOOKUP(A115,'IncomeStatement 15-8-19'!$A$10:$CD$222,17,FALSE)</f>
        <v>0</v>
      </c>
      <c r="R115" s="31">
        <f>VLOOKUP(A115,'IncomeStatement 15-8-19'!$A$10:$CD$222,18,FALSE)</f>
        <v>0</v>
      </c>
      <c r="S115" s="31">
        <f>VLOOKUP(A115,'IncomeStatement 15-8-19'!$A$10:$CD$222,19,FALSE)</f>
        <v>0</v>
      </c>
      <c r="T115" s="31">
        <f>VLOOKUP(A115,'IncomeStatement 15-8-19'!$A$10:$CD$222,20,FALSE)</f>
        <v>0</v>
      </c>
      <c r="U115" s="31">
        <f>VLOOKUP(A115,'IncomeStatement 15-8-19'!$A$10:$CD$222,21,FALSE)</f>
        <v>0</v>
      </c>
      <c r="V115" s="31">
        <f>VLOOKUP(A115,'IncomeStatement 15-8-19'!$A$10:$CD$222,22,FALSE)</f>
        <v>0</v>
      </c>
      <c r="W115" s="31">
        <f>VLOOKUP(A115,'IncomeStatement 15-8-19'!$A$10:$CD$222,23,FALSE)</f>
        <v>0</v>
      </c>
      <c r="X115" s="31">
        <f>VLOOKUP(A115,'IncomeStatement 15-8-19'!$A$10:$CD$222,24,FALSE)</f>
        <v>0</v>
      </c>
      <c r="Y115" s="31">
        <f>VLOOKUP(A115,'IncomeStatement 15-8-19'!$A$10:$CD$222,25,FALSE)</f>
        <v>0</v>
      </c>
      <c r="Z115" s="31">
        <f>VLOOKUP(A115,'IncomeStatement 15-8-19'!$A$10:$CD$222,26,FALSE)</f>
        <v>0</v>
      </c>
      <c r="AA115" s="31">
        <f>VLOOKUP(A115,'IncomeStatement 15-8-19'!$A$10:$CD$222,27,FALSE)</f>
        <v>0</v>
      </c>
      <c r="AB115" s="31">
        <f>VLOOKUP(A115,'IncomeStatement 15-8-19'!$A$10:$CD$222,28,FALSE)</f>
        <v>0</v>
      </c>
      <c r="AC115" s="31">
        <f>VLOOKUP(A115,'IncomeStatement 15-8-19'!$A$10:$CD$222,29,FALSE)</f>
        <v>0</v>
      </c>
      <c r="AD115" s="31">
        <f>VLOOKUP(A115,'IncomeStatement 15-8-19'!$A$10:$CD$222,30,FALSE)</f>
        <v>0</v>
      </c>
      <c r="AE115" s="31">
        <f>VLOOKUP(A115,'IncomeStatement 15-8-19'!$A$10:$CD$222,31,FALSE)</f>
        <v>0</v>
      </c>
      <c r="AF115" s="31">
        <f>VLOOKUP(A115,'IncomeStatement 15-8-19'!$A$10:$CD$222,32,FALSE)</f>
        <v>0</v>
      </c>
      <c r="AG115" s="31">
        <f>VLOOKUP(A115,'IncomeStatement 15-8-19'!$A$10:$CD$222,33,FALSE)</f>
        <v>0</v>
      </c>
      <c r="AH115" s="31">
        <f>VLOOKUP(A115,'IncomeStatement 15-8-19'!$A$10:$CD$222,34,FALSE)</f>
        <v>0</v>
      </c>
      <c r="AI115" s="31">
        <f>VLOOKUP(A115,'IncomeStatement 15-8-19'!$A$10:$CD$222,35,FALSE)</f>
        <v>0</v>
      </c>
      <c r="AJ115" s="31">
        <f>VLOOKUP(A115,'IncomeStatement 15-8-19'!$A$10:$CD$222,36,FALSE)</f>
        <v>0</v>
      </c>
      <c r="AK115" s="31">
        <f>VLOOKUP(A115,'IncomeStatement 15-8-19'!$A$10:$CD$222,37,FALSE)</f>
        <v>0</v>
      </c>
      <c r="AL115" s="31">
        <f>VLOOKUP(A115,'IncomeStatement 15-8-19'!$A$10:$CD$222,38,FALSE)</f>
        <v>0</v>
      </c>
      <c r="AM115" s="31">
        <f>VLOOKUP(A115,'IncomeStatement 15-8-19'!$A$10:$CD$222,39,FALSE)</f>
        <v>0</v>
      </c>
      <c r="AN115" s="31">
        <f>VLOOKUP(A115,'IncomeStatement 15-8-19'!$A$10:$CD$222,40,FALSE)</f>
        <v>0</v>
      </c>
      <c r="AO115" s="31">
        <f>VLOOKUP(A115,'IncomeStatement 15-8-19'!$A$10:$CD$222,41,FALSE)</f>
        <v>0</v>
      </c>
      <c r="AP115" s="31">
        <f>VLOOKUP(A115,'IncomeStatement 15-8-19'!$A$10:$CD$222,42,FALSE)</f>
        <v>0</v>
      </c>
      <c r="AQ115" s="31">
        <f>VLOOKUP(A115,'IncomeStatement 15-8-19'!$A$10:$CD$222,43,FALSE)</f>
        <v>0</v>
      </c>
      <c r="AR115" s="31">
        <f>VLOOKUP(A115,'IncomeStatement 15-8-19'!$A$10:$CD$222,44,FALSE)</f>
        <v>0</v>
      </c>
      <c r="AS115" s="31">
        <f>VLOOKUP(A115,'IncomeStatement 15-8-19'!$A$10:$CD$222,45,FALSE)</f>
        <v>0</v>
      </c>
      <c r="AT115" s="31">
        <f>VLOOKUP(A115,'IncomeStatement 15-8-19'!$A$10:$CD$222,46,FALSE)</f>
        <v>0</v>
      </c>
      <c r="AU115" s="31">
        <f>VLOOKUP(A115,'IncomeStatement 15-8-19'!$A$10:$CD$222,47,FALSE)</f>
        <v>0</v>
      </c>
      <c r="AV115" s="31">
        <f>VLOOKUP(A115,'IncomeStatement 15-8-19'!$A$10:$CD$222,48,FALSE)</f>
        <v>0</v>
      </c>
      <c r="AW115" s="31">
        <f>VLOOKUP(A115,'IncomeStatement 15-8-19'!$A$10:$CD$222,49,FALSE)</f>
        <v>0</v>
      </c>
      <c r="AX115" s="31">
        <f>VLOOKUP(A115,'IncomeStatement 15-8-19'!$A$10:$CD$222,50,FALSE)</f>
        <v>0</v>
      </c>
      <c r="AY115" s="31">
        <f>VLOOKUP(A115,'IncomeStatement 15-8-19'!$A$10:$CD$222,51,FALSE)</f>
        <v>0</v>
      </c>
      <c r="AZ115" s="31">
        <f>VLOOKUP(A115,'IncomeStatement 15-8-19'!$A$10:$CD$222,52,FALSE)</f>
        <v>0</v>
      </c>
      <c r="BA115" s="31">
        <f>VLOOKUP(A115,'IncomeStatement 15-8-19'!$A$10:$CD$222,53,FALSE)</f>
        <v>0</v>
      </c>
      <c r="BB115" s="31">
        <f>VLOOKUP(A115,'IncomeStatement 15-8-19'!$A$10:$CD$222,54,FALSE)</f>
        <v>0</v>
      </c>
      <c r="BC115" s="31">
        <f>VLOOKUP(A115,'IncomeStatement 15-8-19'!$A$10:$CD$222,55,FALSE)</f>
        <v>0</v>
      </c>
      <c r="BD115" s="31">
        <f>VLOOKUP(A115,'IncomeStatement 15-8-19'!$A$10:$CD$222,56,FALSE)</f>
        <v>0</v>
      </c>
      <c r="BE115" s="31">
        <f>VLOOKUP(A115,'IncomeStatement 15-8-19'!$A$10:$CD$222,57,FALSE)</f>
        <v>0</v>
      </c>
      <c r="BF115" s="31">
        <f>VLOOKUP(A115,'IncomeStatement 15-8-19'!$A$10:$CD$222,58,FALSE)</f>
        <v>0</v>
      </c>
      <c r="BG115" s="31"/>
      <c r="BH115" s="31">
        <f>VLOOKUP(A115,'IncomeStatement 15-8-19'!$A$10:$CD$222,60,FALSE)</f>
        <v>0</v>
      </c>
      <c r="BI115" s="31">
        <f>VLOOKUP(A115,'IncomeStatement 15-8-19'!$A$10:$CD$222,61,FALSE)</f>
        <v>0</v>
      </c>
      <c r="BJ115" s="31">
        <f>VLOOKUP(A115,'IncomeStatement 15-8-19'!$A$10:$CD$222,62,FALSE)</f>
        <v>0</v>
      </c>
      <c r="BK115" s="31">
        <f>VLOOKUP(A115,'IncomeStatement 15-8-19'!$A$10:$CD$222,63,FALSE)</f>
        <v>0</v>
      </c>
      <c r="BL115" s="31">
        <f>VLOOKUP(A115,'IncomeStatement 15-8-19'!$A$10:$CD$222,64,FALSE)</f>
        <v>0</v>
      </c>
      <c r="BM115" s="31">
        <f>VLOOKUP(A115,'IncomeStatement 15-8-19'!$A$10:$CD$222,65,FALSE)</f>
        <v>0</v>
      </c>
      <c r="BN115" s="31">
        <f>VLOOKUP(A115,'IncomeStatement 15-8-19'!$A$10:$CD$222,66,FALSE)</f>
        <v>0</v>
      </c>
      <c r="BO115" s="31">
        <f>VLOOKUP(A115,'IncomeStatement 15-8-19'!$A$10:$CD$222,67,FALSE)</f>
        <v>0</v>
      </c>
      <c r="BP115" s="31">
        <f>VLOOKUP(A115,'IncomeStatement 15-8-19'!$A$10:$CD$222,68,FALSE)</f>
        <v>0</v>
      </c>
      <c r="BQ115" s="3">
        <f>VLOOKUP(A115,'IncomeStatement 15-8-19'!$A$10:$CD$222,69,FALSE)</f>
        <v>0</v>
      </c>
      <c r="BR115" s="3">
        <f>VLOOKUP(A115,'IncomeStatement 15-8-19'!$A$10:$CD$222,70,FALSE)</f>
        <v>0</v>
      </c>
      <c r="BS115" s="3">
        <f>VLOOKUP(A115,'IncomeStatement 15-8-19'!$A$10:$CD$222,71,FALSE)</f>
        <v>0</v>
      </c>
      <c r="BT115" s="3">
        <f>VLOOKUP(A115,'IncomeStatement 15-8-19'!$A$10:$CD$222,72,FALSE)</f>
        <v>0</v>
      </c>
      <c r="BU115" s="3">
        <f>VLOOKUP(A115,'IncomeStatement 15-8-19'!$A$10:$CD$222,73,FALSE)</f>
        <v>0</v>
      </c>
      <c r="BV115" s="3">
        <f>VLOOKUP(A115,'IncomeStatement 15-8-19'!$A$10:$CD$222,74,FALSE)</f>
        <v>0</v>
      </c>
      <c r="BW115" s="3">
        <f>VLOOKUP(A115,'IncomeStatement 15-8-19'!$A$10:$CD$222,75,FALSE)</f>
        <v>0</v>
      </c>
      <c r="BX115" s="3">
        <f>VLOOKUP(A115,'IncomeStatement 15-8-19'!$A$10:$CD$222,76,FALSE)</f>
        <v>0</v>
      </c>
      <c r="BY115" s="3">
        <f>VLOOKUP(A115,'IncomeStatement 15-8-19'!$A$10:$CD$222,77,FALSE)</f>
        <v>0</v>
      </c>
      <c r="BZ115" s="3">
        <f>VLOOKUP(A115,'IncomeStatement 15-8-19'!$A$10:$CD$222,78,FALSE)</f>
        <v>0</v>
      </c>
      <c r="CA115" s="3">
        <f>VLOOKUP(A115,'IncomeStatement 15-8-19'!$A$10:$CD$222,79,FALSE)</f>
        <v>0</v>
      </c>
      <c r="CB115" s="3">
        <f>VLOOKUP(A115,'IncomeStatement 15-8-19'!$A$10:$CD$222,80,FALSE)</f>
        <v>0</v>
      </c>
      <c r="CC115" s="3">
        <f>VLOOKUP(A115,'IncomeStatement 15-8-19'!$A$10:$CD$222,81,FALSE)</f>
        <v>0</v>
      </c>
      <c r="CD115" s="3">
        <f t="shared" si="4"/>
        <v>0</v>
      </c>
      <c r="CF115" s="19">
        <f>CD115-('IncomeStatement 15-8-19'!CD115-'IncomeStatement 15-8-19'!CF115-'IncomeStatement 15-8-19'!CG115)</f>
        <v>0</v>
      </c>
      <c r="CH115" s="132">
        <f t="shared" si="5"/>
        <v>0</v>
      </c>
      <c r="CJ115" s="148">
        <f>HLOOKUP(A115,CJE!$I$5:$TV$2054,2050, FALSE)</f>
        <v>0</v>
      </c>
      <c r="CL115" s="148">
        <f t="shared" si="6"/>
        <v>0</v>
      </c>
      <c r="CO115" s="19"/>
    </row>
    <row r="116" spans="1:94" x14ac:dyDescent="0.2">
      <c r="A116" s="13" t="str">
        <f>'IncomeStatement 15-8-19'!A116</f>
        <v>940-905 - Dep. Exp. - Furniture and fixture</v>
      </c>
      <c r="B116" s="31">
        <f>VLOOKUP(A116,'IncomeStatement 15-8-19'!$A$10:$CD$222,2,FALSE)</f>
        <v>0</v>
      </c>
      <c r="C116" s="31">
        <f>VLOOKUP(A116,'IncomeStatement 15-8-19'!$A$10:$CD$222,3,FALSE)</f>
        <v>0</v>
      </c>
      <c r="D116" s="31">
        <f>VLOOKUP(A116,'IncomeStatement 15-8-19'!$A$10:$CD$222,4,FALSE)</f>
        <v>0</v>
      </c>
      <c r="E116" s="31">
        <f>VLOOKUP(A116,'IncomeStatement 15-8-19'!$A$10:$CD$222,5,FALSE)</f>
        <v>0</v>
      </c>
      <c r="F116" s="31">
        <f>VLOOKUP(A116,'IncomeStatement 15-8-19'!$A$10:$CD$222,6,FALSE)</f>
        <v>0</v>
      </c>
      <c r="G116" s="31">
        <f>VLOOKUP(A116,'IncomeStatement 15-8-19'!$A$10:$CD$222,7,FALSE)</f>
        <v>0</v>
      </c>
      <c r="H116" s="31">
        <f>VLOOKUP(A116,'IncomeStatement 15-8-19'!$A$10:$CD$222,8,FALSE)</f>
        <v>0</v>
      </c>
      <c r="I116" s="31"/>
      <c r="J116" s="31">
        <f>VLOOKUP(A116,'IncomeStatement 15-8-19'!$A$10:$CD$222,10,FALSE)</f>
        <v>0</v>
      </c>
      <c r="K116" s="31">
        <f>VLOOKUP(A116,'IncomeStatement 15-8-19'!$A$10:$CD$222,11,FALSE)</f>
        <v>0</v>
      </c>
      <c r="L116" s="31">
        <f>VLOOKUP(A116,'IncomeStatement 15-8-19'!$A$10:$CD$222,12,FALSE)</f>
        <v>0</v>
      </c>
      <c r="M116" s="31">
        <f>VLOOKUP(A116,'IncomeStatement 15-8-19'!$A$10:$CD$222,13,FALSE)</f>
        <v>0</v>
      </c>
      <c r="N116" s="31">
        <f>VLOOKUP(A116,'IncomeStatement 15-8-19'!$A$10:$CD$222,14,FALSE)</f>
        <v>0</v>
      </c>
      <c r="O116" s="31">
        <f>VLOOKUP(A116,'IncomeStatement 15-8-19'!$A$10:$CD$222,15,FALSE)</f>
        <v>0</v>
      </c>
      <c r="P116" s="31">
        <f>VLOOKUP(A116,'IncomeStatement 15-8-19'!$A$10:$CD$222,16,FALSE)</f>
        <v>0</v>
      </c>
      <c r="Q116" s="31">
        <f>VLOOKUP(A116,'IncomeStatement 15-8-19'!$A$10:$CD$222,17,FALSE)</f>
        <v>0</v>
      </c>
      <c r="R116" s="31">
        <f>VLOOKUP(A116,'IncomeStatement 15-8-19'!$A$10:$CD$222,18,FALSE)</f>
        <v>0</v>
      </c>
      <c r="S116" s="31">
        <f>VLOOKUP(A116,'IncomeStatement 15-8-19'!$A$10:$CD$222,19,FALSE)</f>
        <v>0</v>
      </c>
      <c r="T116" s="31">
        <f>VLOOKUP(A116,'IncomeStatement 15-8-19'!$A$10:$CD$222,20,FALSE)</f>
        <v>0</v>
      </c>
      <c r="U116" s="31">
        <f>VLOOKUP(A116,'IncomeStatement 15-8-19'!$A$10:$CD$222,21,FALSE)</f>
        <v>0</v>
      </c>
      <c r="V116" s="31">
        <f>VLOOKUP(A116,'IncomeStatement 15-8-19'!$A$10:$CD$222,22,FALSE)</f>
        <v>0</v>
      </c>
      <c r="W116" s="31">
        <f>VLOOKUP(A116,'IncomeStatement 15-8-19'!$A$10:$CD$222,23,FALSE)</f>
        <v>0</v>
      </c>
      <c r="X116" s="31">
        <f>VLOOKUP(A116,'IncomeStatement 15-8-19'!$A$10:$CD$222,24,FALSE)</f>
        <v>0</v>
      </c>
      <c r="Y116" s="31">
        <f>VLOOKUP(A116,'IncomeStatement 15-8-19'!$A$10:$CD$222,25,FALSE)</f>
        <v>0</v>
      </c>
      <c r="Z116" s="31">
        <f>VLOOKUP(A116,'IncomeStatement 15-8-19'!$A$10:$CD$222,26,FALSE)</f>
        <v>0</v>
      </c>
      <c r="AA116" s="31">
        <f>VLOOKUP(A116,'IncomeStatement 15-8-19'!$A$10:$CD$222,27,FALSE)</f>
        <v>0</v>
      </c>
      <c r="AB116" s="31">
        <f>VLOOKUP(A116,'IncomeStatement 15-8-19'!$A$10:$CD$222,28,FALSE)</f>
        <v>0</v>
      </c>
      <c r="AC116" s="31">
        <f>VLOOKUP(A116,'IncomeStatement 15-8-19'!$A$10:$CD$222,29,FALSE)</f>
        <v>0</v>
      </c>
      <c r="AD116" s="31">
        <f>VLOOKUP(A116,'IncomeStatement 15-8-19'!$A$10:$CD$222,30,FALSE)</f>
        <v>0</v>
      </c>
      <c r="AE116" s="31">
        <f>VLOOKUP(A116,'IncomeStatement 15-8-19'!$A$10:$CD$222,31,FALSE)</f>
        <v>0</v>
      </c>
      <c r="AF116" s="31">
        <f>VLOOKUP(A116,'IncomeStatement 15-8-19'!$A$10:$CD$222,32,FALSE)</f>
        <v>0</v>
      </c>
      <c r="AG116" s="31">
        <f>VLOOKUP(A116,'IncomeStatement 15-8-19'!$A$10:$CD$222,33,FALSE)</f>
        <v>0</v>
      </c>
      <c r="AH116" s="31">
        <f>VLOOKUP(A116,'IncomeStatement 15-8-19'!$A$10:$CD$222,34,FALSE)</f>
        <v>0</v>
      </c>
      <c r="AI116" s="31">
        <f>VLOOKUP(A116,'IncomeStatement 15-8-19'!$A$10:$CD$222,35,FALSE)</f>
        <v>0</v>
      </c>
      <c r="AJ116" s="31">
        <f>VLOOKUP(A116,'IncomeStatement 15-8-19'!$A$10:$CD$222,36,FALSE)</f>
        <v>0</v>
      </c>
      <c r="AK116" s="31">
        <f>VLOOKUP(A116,'IncomeStatement 15-8-19'!$A$10:$CD$222,37,FALSE)</f>
        <v>0</v>
      </c>
      <c r="AL116" s="31">
        <f>VLOOKUP(A116,'IncomeStatement 15-8-19'!$A$10:$CD$222,38,FALSE)</f>
        <v>0</v>
      </c>
      <c r="AM116" s="31">
        <f>VLOOKUP(A116,'IncomeStatement 15-8-19'!$A$10:$CD$222,39,FALSE)</f>
        <v>0</v>
      </c>
      <c r="AN116" s="31">
        <f>VLOOKUP(A116,'IncomeStatement 15-8-19'!$A$10:$CD$222,40,FALSE)</f>
        <v>0</v>
      </c>
      <c r="AO116" s="31">
        <f>VLOOKUP(A116,'IncomeStatement 15-8-19'!$A$10:$CD$222,41,FALSE)</f>
        <v>0</v>
      </c>
      <c r="AP116" s="31">
        <f>VLOOKUP(A116,'IncomeStatement 15-8-19'!$A$10:$CD$222,42,FALSE)</f>
        <v>0</v>
      </c>
      <c r="AQ116" s="31">
        <f>VLOOKUP(A116,'IncomeStatement 15-8-19'!$A$10:$CD$222,43,FALSE)</f>
        <v>0</v>
      </c>
      <c r="AR116" s="31">
        <f>VLOOKUP(A116,'IncomeStatement 15-8-19'!$A$10:$CD$222,44,FALSE)</f>
        <v>0</v>
      </c>
      <c r="AS116" s="31">
        <f>VLOOKUP(A116,'IncomeStatement 15-8-19'!$A$10:$CD$222,45,FALSE)</f>
        <v>0</v>
      </c>
      <c r="AT116" s="31">
        <f>VLOOKUP(A116,'IncomeStatement 15-8-19'!$A$10:$CD$222,46,FALSE)</f>
        <v>0</v>
      </c>
      <c r="AU116" s="31">
        <f>VLOOKUP(A116,'IncomeStatement 15-8-19'!$A$10:$CD$222,47,FALSE)</f>
        <v>0</v>
      </c>
      <c r="AV116" s="31">
        <f>VLOOKUP(A116,'IncomeStatement 15-8-19'!$A$10:$CD$222,48,FALSE)</f>
        <v>0</v>
      </c>
      <c r="AW116" s="31">
        <f>VLOOKUP(A116,'IncomeStatement 15-8-19'!$A$10:$CD$222,49,FALSE)</f>
        <v>0</v>
      </c>
      <c r="AX116" s="31">
        <f>VLOOKUP(A116,'IncomeStatement 15-8-19'!$A$10:$CD$222,50,FALSE)</f>
        <v>0</v>
      </c>
      <c r="AY116" s="31">
        <f>VLOOKUP(A116,'IncomeStatement 15-8-19'!$A$10:$CD$222,51,FALSE)</f>
        <v>0</v>
      </c>
      <c r="AZ116" s="31">
        <f>VLOOKUP(A116,'IncomeStatement 15-8-19'!$A$10:$CD$222,52,FALSE)</f>
        <v>0</v>
      </c>
      <c r="BA116" s="31">
        <f>VLOOKUP(A116,'IncomeStatement 15-8-19'!$A$10:$CD$222,53,FALSE)</f>
        <v>0</v>
      </c>
      <c r="BB116" s="31">
        <f>VLOOKUP(A116,'IncomeStatement 15-8-19'!$A$10:$CD$222,54,FALSE)</f>
        <v>0</v>
      </c>
      <c r="BC116" s="31">
        <f>VLOOKUP(A116,'IncomeStatement 15-8-19'!$A$10:$CD$222,55,FALSE)</f>
        <v>0</v>
      </c>
      <c r="BD116" s="31">
        <f>VLOOKUP(A116,'IncomeStatement 15-8-19'!$A$10:$CD$222,56,FALSE)</f>
        <v>0</v>
      </c>
      <c r="BE116" s="31">
        <f>VLOOKUP(A116,'IncomeStatement 15-8-19'!$A$10:$CD$222,57,FALSE)</f>
        <v>0</v>
      </c>
      <c r="BF116" s="31">
        <f>VLOOKUP(A116,'IncomeStatement 15-8-19'!$A$10:$CD$222,58,FALSE)</f>
        <v>0</v>
      </c>
      <c r="BG116" s="31"/>
      <c r="BH116" s="31">
        <f>VLOOKUP(A116,'IncomeStatement 15-8-19'!$A$10:$CD$222,60,FALSE)</f>
        <v>0</v>
      </c>
      <c r="BI116" s="31">
        <f>VLOOKUP(A116,'IncomeStatement 15-8-19'!$A$10:$CD$222,61,FALSE)</f>
        <v>0</v>
      </c>
      <c r="BJ116" s="31">
        <f>VLOOKUP(A116,'IncomeStatement 15-8-19'!$A$10:$CD$222,62,FALSE)</f>
        <v>0</v>
      </c>
      <c r="BK116" s="31">
        <f>VLOOKUP(A116,'IncomeStatement 15-8-19'!$A$10:$CD$222,63,FALSE)</f>
        <v>0</v>
      </c>
      <c r="BL116" s="31">
        <f>VLOOKUP(A116,'IncomeStatement 15-8-19'!$A$10:$CD$222,64,FALSE)</f>
        <v>0</v>
      </c>
      <c r="BM116" s="31">
        <f>VLOOKUP(A116,'IncomeStatement 15-8-19'!$A$10:$CD$222,65,FALSE)</f>
        <v>0</v>
      </c>
      <c r="BN116" s="31">
        <f>VLOOKUP(A116,'IncomeStatement 15-8-19'!$A$10:$CD$222,66,FALSE)</f>
        <v>0</v>
      </c>
      <c r="BO116" s="31">
        <f>VLOOKUP(A116,'IncomeStatement 15-8-19'!$A$10:$CD$222,67,FALSE)</f>
        <v>0</v>
      </c>
      <c r="BP116" s="31">
        <f>VLOOKUP(A116,'IncomeStatement 15-8-19'!$A$10:$CD$222,68,FALSE)</f>
        <v>0</v>
      </c>
      <c r="BQ116" s="3">
        <f>VLOOKUP(A116,'IncomeStatement 15-8-19'!$A$10:$CD$222,69,FALSE)</f>
        <v>0</v>
      </c>
      <c r="BR116" s="3">
        <f>VLOOKUP(A116,'IncomeStatement 15-8-19'!$A$10:$CD$222,70,FALSE)</f>
        <v>0</v>
      </c>
      <c r="BS116" s="3">
        <f>VLOOKUP(A116,'IncomeStatement 15-8-19'!$A$10:$CD$222,71,FALSE)</f>
        <v>0</v>
      </c>
      <c r="BT116" s="3">
        <f>VLOOKUP(A116,'IncomeStatement 15-8-19'!$A$10:$CD$222,72,FALSE)</f>
        <v>0</v>
      </c>
      <c r="BU116" s="3">
        <f>VLOOKUP(A116,'IncomeStatement 15-8-19'!$A$10:$CD$222,73,FALSE)</f>
        <v>0</v>
      </c>
      <c r="BV116" s="3">
        <f>VLOOKUP(A116,'IncomeStatement 15-8-19'!$A$10:$CD$222,74,FALSE)</f>
        <v>0</v>
      </c>
      <c r="BW116" s="3">
        <f>VLOOKUP(A116,'IncomeStatement 15-8-19'!$A$10:$CD$222,75,FALSE)</f>
        <v>0</v>
      </c>
      <c r="BX116" s="3">
        <f>VLOOKUP(A116,'IncomeStatement 15-8-19'!$A$10:$CD$222,76,FALSE)</f>
        <v>0</v>
      </c>
      <c r="BY116" s="3">
        <f>VLOOKUP(A116,'IncomeStatement 15-8-19'!$A$10:$CD$222,77,FALSE)</f>
        <v>0</v>
      </c>
      <c r="BZ116" s="3">
        <f>VLOOKUP(A116,'IncomeStatement 15-8-19'!$A$10:$CD$222,78,FALSE)</f>
        <v>0</v>
      </c>
      <c r="CA116" s="3">
        <f>VLOOKUP(A116,'IncomeStatement 15-8-19'!$A$10:$CD$222,79,FALSE)</f>
        <v>0</v>
      </c>
      <c r="CB116" s="3">
        <f>VLOOKUP(A116,'IncomeStatement 15-8-19'!$A$10:$CD$222,80,FALSE)</f>
        <v>0</v>
      </c>
      <c r="CC116" s="3">
        <f>VLOOKUP(A116,'IncomeStatement 15-8-19'!$A$10:$CD$222,81,FALSE)</f>
        <v>0</v>
      </c>
      <c r="CD116" s="3">
        <f t="shared" si="4"/>
        <v>0</v>
      </c>
      <c r="CF116" s="19">
        <f>CD116-('IncomeStatement 15-8-19'!CD116-'IncomeStatement 15-8-19'!CF116-'IncomeStatement 15-8-19'!CG116)</f>
        <v>0</v>
      </c>
      <c r="CH116" s="132">
        <f t="shared" si="5"/>
        <v>0</v>
      </c>
      <c r="CJ116" s="148">
        <f>HLOOKUP(A116,CJE!$I$5:$TV$2054,2050, FALSE)</f>
        <v>0</v>
      </c>
      <c r="CL116" s="148">
        <f t="shared" si="6"/>
        <v>0</v>
      </c>
      <c r="CO116" s="19"/>
    </row>
    <row r="117" spans="1:94" x14ac:dyDescent="0.2">
      <c r="A117" s="13" t="str">
        <f>'IncomeStatement 15-8-19'!A117</f>
        <v>940-906 - Amort - Comp Software</v>
      </c>
      <c r="B117" s="31">
        <f>VLOOKUP(A117,'IncomeStatement 15-8-19'!$A$10:$CD$222,2,FALSE)</f>
        <v>0</v>
      </c>
      <c r="C117" s="31">
        <f>VLOOKUP(A117,'IncomeStatement 15-8-19'!$A$10:$CD$222,3,FALSE)</f>
        <v>0</v>
      </c>
      <c r="D117" s="31">
        <f>VLOOKUP(A117,'IncomeStatement 15-8-19'!$A$10:$CD$222,4,FALSE)</f>
        <v>0</v>
      </c>
      <c r="E117" s="31">
        <f>VLOOKUP(A117,'IncomeStatement 15-8-19'!$A$10:$CD$222,5,FALSE)</f>
        <v>0</v>
      </c>
      <c r="F117" s="31">
        <f>VLOOKUP(A117,'IncomeStatement 15-8-19'!$A$10:$CD$222,6,FALSE)</f>
        <v>0</v>
      </c>
      <c r="G117" s="31">
        <f>VLOOKUP(A117,'IncomeStatement 15-8-19'!$A$10:$CD$222,7,FALSE)</f>
        <v>0</v>
      </c>
      <c r="H117" s="31">
        <f>VLOOKUP(A117,'IncomeStatement 15-8-19'!$A$10:$CD$222,8,FALSE)</f>
        <v>0</v>
      </c>
      <c r="I117" s="31"/>
      <c r="J117" s="31">
        <f>VLOOKUP(A117,'IncomeStatement 15-8-19'!$A$10:$CD$222,10,FALSE)</f>
        <v>0</v>
      </c>
      <c r="K117" s="31">
        <f>VLOOKUP(A117,'IncomeStatement 15-8-19'!$A$10:$CD$222,11,FALSE)</f>
        <v>0</v>
      </c>
      <c r="L117" s="31">
        <f>VLOOKUP(A117,'IncomeStatement 15-8-19'!$A$10:$CD$222,12,FALSE)</f>
        <v>0</v>
      </c>
      <c r="M117" s="31">
        <f>VLOOKUP(A117,'IncomeStatement 15-8-19'!$A$10:$CD$222,13,FALSE)</f>
        <v>0</v>
      </c>
      <c r="N117" s="31">
        <f>VLOOKUP(A117,'IncomeStatement 15-8-19'!$A$10:$CD$222,14,FALSE)</f>
        <v>0</v>
      </c>
      <c r="O117" s="31">
        <f>VLOOKUP(A117,'IncomeStatement 15-8-19'!$A$10:$CD$222,15,FALSE)</f>
        <v>0</v>
      </c>
      <c r="P117" s="31">
        <f>VLOOKUP(A117,'IncomeStatement 15-8-19'!$A$10:$CD$222,16,FALSE)</f>
        <v>0</v>
      </c>
      <c r="Q117" s="31">
        <f>VLOOKUP(A117,'IncomeStatement 15-8-19'!$A$10:$CD$222,17,FALSE)</f>
        <v>0</v>
      </c>
      <c r="R117" s="31">
        <f>VLOOKUP(A117,'IncomeStatement 15-8-19'!$A$10:$CD$222,18,FALSE)</f>
        <v>0</v>
      </c>
      <c r="S117" s="31">
        <f>VLOOKUP(A117,'IncomeStatement 15-8-19'!$A$10:$CD$222,19,FALSE)</f>
        <v>0</v>
      </c>
      <c r="T117" s="31">
        <f>VLOOKUP(A117,'IncomeStatement 15-8-19'!$A$10:$CD$222,20,FALSE)</f>
        <v>0</v>
      </c>
      <c r="U117" s="31">
        <f>VLOOKUP(A117,'IncomeStatement 15-8-19'!$A$10:$CD$222,21,FALSE)</f>
        <v>0</v>
      </c>
      <c r="V117" s="31">
        <f>VLOOKUP(A117,'IncomeStatement 15-8-19'!$A$10:$CD$222,22,FALSE)</f>
        <v>0</v>
      </c>
      <c r="W117" s="31">
        <f>VLOOKUP(A117,'IncomeStatement 15-8-19'!$A$10:$CD$222,23,FALSE)</f>
        <v>0</v>
      </c>
      <c r="X117" s="31">
        <f>VLOOKUP(A117,'IncomeStatement 15-8-19'!$A$10:$CD$222,24,FALSE)</f>
        <v>0</v>
      </c>
      <c r="Y117" s="31">
        <f>VLOOKUP(A117,'IncomeStatement 15-8-19'!$A$10:$CD$222,25,FALSE)</f>
        <v>0</v>
      </c>
      <c r="Z117" s="31">
        <f>VLOOKUP(A117,'IncomeStatement 15-8-19'!$A$10:$CD$222,26,FALSE)</f>
        <v>0</v>
      </c>
      <c r="AA117" s="31">
        <f>VLOOKUP(A117,'IncomeStatement 15-8-19'!$A$10:$CD$222,27,FALSE)</f>
        <v>0</v>
      </c>
      <c r="AB117" s="31">
        <f>VLOOKUP(A117,'IncomeStatement 15-8-19'!$A$10:$CD$222,28,FALSE)</f>
        <v>0</v>
      </c>
      <c r="AC117" s="31">
        <f>VLOOKUP(A117,'IncomeStatement 15-8-19'!$A$10:$CD$222,29,FALSE)</f>
        <v>0</v>
      </c>
      <c r="AD117" s="31">
        <f>VLOOKUP(A117,'IncomeStatement 15-8-19'!$A$10:$CD$222,30,FALSE)</f>
        <v>0</v>
      </c>
      <c r="AE117" s="31">
        <f>VLOOKUP(A117,'IncomeStatement 15-8-19'!$A$10:$CD$222,31,FALSE)</f>
        <v>0</v>
      </c>
      <c r="AF117" s="31">
        <f>VLOOKUP(A117,'IncomeStatement 15-8-19'!$A$10:$CD$222,32,FALSE)</f>
        <v>0</v>
      </c>
      <c r="AG117" s="31">
        <f>VLOOKUP(A117,'IncomeStatement 15-8-19'!$A$10:$CD$222,33,FALSE)</f>
        <v>0</v>
      </c>
      <c r="AH117" s="31">
        <f>VLOOKUP(A117,'IncomeStatement 15-8-19'!$A$10:$CD$222,34,FALSE)</f>
        <v>0</v>
      </c>
      <c r="AI117" s="31">
        <f>VLOOKUP(A117,'IncomeStatement 15-8-19'!$A$10:$CD$222,35,FALSE)</f>
        <v>0</v>
      </c>
      <c r="AJ117" s="31">
        <f>VLOOKUP(A117,'IncomeStatement 15-8-19'!$A$10:$CD$222,36,FALSE)</f>
        <v>0</v>
      </c>
      <c r="AK117" s="31">
        <f>VLOOKUP(A117,'IncomeStatement 15-8-19'!$A$10:$CD$222,37,FALSE)</f>
        <v>0</v>
      </c>
      <c r="AL117" s="31">
        <f>VLOOKUP(A117,'IncomeStatement 15-8-19'!$A$10:$CD$222,38,FALSE)</f>
        <v>0</v>
      </c>
      <c r="AM117" s="31">
        <f>VLOOKUP(A117,'IncomeStatement 15-8-19'!$A$10:$CD$222,39,FALSE)</f>
        <v>0</v>
      </c>
      <c r="AN117" s="31">
        <f>VLOOKUP(A117,'IncomeStatement 15-8-19'!$A$10:$CD$222,40,FALSE)</f>
        <v>0</v>
      </c>
      <c r="AO117" s="31">
        <f>VLOOKUP(A117,'IncomeStatement 15-8-19'!$A$10:$CD$222,41,FALSE)</f>
        <v>0</v>
      </c>
      <c r="AP117" s="31">
        <f>VLOOKUP(A117,'IncomeStatement 15-8-19'!$A$10:$CD$222,42,FALSE)</f>
        <v>0</v>
      </c>
      <c r="AQ117" s="31">
        <f>VLOOKUP(A117,'IncomeStatement 15-8-19'!$A$10:$CD$222,43,FALSE)</f>
        <v>0</v>
      </c>
      <c r="AR117" s="31">
        <f>VLOOKUP(A117,'IncomeStatement 15-8-19'!$A$10:$CD$222,44,FALSE)</f>
        <v>0</v>
      </c>
      <c r="AS117" s="31">
        <f>VLOOKUP(A117,'IncomeStatement 15-8-19'!$A$10:$CD$222,45,FALSE)</f>
        <v>0</v>
      </c>
      <c r="AT117" s="31">
        <f>VLOOKUP(A117,'IncomeStatement 15-8-19'!$A$10:$CD$222,46,FALSE)</f>
        <v>0</v>
      </c>
      <c r="AU117" s="31">
        <f>VLOOKUP(A117,'IncomeStatement 15-8-19'!$A$10:$CD$222,47,FALSE)</f>
        <v>0</v>
      </c>
      <c r="AV117" s="31">
        <f>VLOOKUP(A117,'IncomeStatement 15-8-19'!$A$10:$CD$222,48,FALSE)</f>
        <v>0</v>
      </c>
      <c r="AW117" s="31">
        <f>VLOOKUP(A117,'IncomeStatement 15-8-19'!$A$10:$CD$222,49,FALSE)</f>
        <v>0</v>
      </c>
      <c r="AX117" s="31">
        <f>VLOOKUP(A117,'IncomeStatement 15-8-19'!$A$10:$CD$222,50,FALSE)</f>
        <v>0</v>
      </c>
      <c r="AY117" s="31">
        <f>VLOOKUP(A117,'IncomeStatement 15-8-19'!$A$10:$CD$222,51,FALSE)</f>
        <v>0</v>
      </c>
      <c r="AZ117" s="31">
        <f>VLOOKUP(A117,'IncomeStatement 15-8-19'!$A$10:$CD$222,52,FALSE)</f>
        <v>0</v>
      </c>
      <c r="BA117" s="31">
        <f>VLOOKUP(A117,'IncomeStatement 15-8-19'!$A$10:$CD$222,53,FALSE)</f>
        <v>0</v>
      </c>
      <c r="BB117" s="31">
        <f>VLOOKUP(A117,'IncomeStatement 15-8-19'!$A$10:$CD$222,54,FALSE)</f>
        <v>0</v>
      </c>
      <c r="BC117" s="31">
        <f>VLOOKUP(A117,'IncomeStatement 15-8-19'!$A$10:$CD$222,55,FALSE)</f>
        <v>0</v>
      </c>
      <c r="BD117" s="31">
        <f>VLOOKUP(A117,'IncomeStatement 15-8-19'!$A$10:$CD$222,56,FALSE)</f>
        <v>0</v>
      </c>
      <c r="BE117" s="31">
        <f>VLOOKUP(A117,'IncomeStatement 15-8-19'!$A$10:$CD$222,57,FALSE)</f>
        <v>0</v>
      </c>
      <c r="BF117" s="31">
        <f>VLOOKUP(A117,'IncomeStatement 15-8-19'!$A$10:$CD$222,58,FALSE)</f>
        <v>0</v>
      </c>
      <c r="BG117" s="31"/>
      <c r="BH117" s="31">
        <f>VLOOKUP(A117,'IncomeStatement 15-8-19'!$A$10:$CD$222,60,FALSE)</f>
        <v>0</v>
      </c>
      <c r="BI117" s="31">
        <f>VLOOKUP(A117,'IncomeStatement 15-8-19'!$A$10:$CD$222,61,FALSE)</f>
        <v>0</v>
      </c>
      <c r="BJ117" s="31">
        <f>VLOOKUP(A117,'IncomeStatement 15-8-19'!$A$10:$CD$222,62,FALSE)</f>
        <v>0</v>
      </c>
      <c r="BK117" s="31">
        <f>VLOOKUP(A117,'IncomeStatement 15-8-19'!$A$10:$CD$222,63,FALSE)</f>
        <v>0</v>
      </c>
      <c r="BL117" s="31">
        <f>VLOOKUP(A117,'IncomeStatement 15-8-19'!$A$10:$CD$222,64,FALSE)</f>
        <v>0</v>
      </c>
      <c r="BM117" s="31">
        <f>VLOOKUP(A117,'IncomeStatement 15-8-19'!$A$10:$CD$222,65,FALSE)</f>
        <v>0</v>
      </c>
      <c r="BN117" s="31">
        <f>VLOOKUP(A117,'IncomeStatement 15-8-19'!$A$10:$CD$222,66,FALSE)</f>
        <v>0</v>
      </c>
      <c r="BO117" s="31">
        <f>VLOOKUP(A117,'IncomeStatement 15-8-19'!$A$10:$CD$222,67,FALSE)</f>
        <v>0</v>
      </c>
      <c r="BP117" s="31">
        <f>VLOOKUP(A117,'IncomeStatement 15-8-19'!$A$10:$CD$222,68,FALSE)</f>
        <v>0</v>
      </c>
      <c r="BQ117" s="3">
        <f>VLOOKUP(A117,'IncomeStatement 15-8-19'!$A$10:$CD$222,69,FALSE)</f>
        <v>0</v>
      </c>
      <c r="BR117" s="3">
        <f>VLOOKUP(A117,'IncomeStatement 15-8-19'!$A$10:$CD$222,70,FALSE)</f>
        <v>0</v>
      </c>
      <c r="BS117" s="3">
        <f>VLOOKUP(A117,'IncomeStatement 15-8-19'!$A$10:$CD$222,71,FALSE)</f>
        <v>0</v>
      </c>
      <c r="BT117" s="3">
        <f>VLOOKUP(A117,'IncomeStatement 15-8-19'!$A$10:$CD$222,72,FALSE)</f>
        <v>0</v>
      </c>
      <c r="BU117" s="3">
        <f>VLOOKUP(A117,'IncomeStatement 15-8-19'!$A$10:$CD$222,73,FALSE)</f>
        <v>0</v>
      </c>
      <c r="BV117" s="3">
        <f>VLOOKUP(A117,'IncomeStatement 15-8-19'!$A$10:$CD$222,74,FALSE)</f>
        <v>0</v>
      </c>
      <c r="BW117" s="3">
        <f>VLOOKUP(A117,'IncomeStatement 15-8-19'!$A$10:$CD$222,75,FALSE)</f>
        <v>0</v>
      </c>
      <c r="BX117" s="3">
        <f>VLOOKUP(A117,'IncomeStatement 15-8-19'!$A$10:$CD$222,76,FALSE)</f>
        <v>0</v>
      </c>
      <c r="BY117" s="3">
        <f>VLOOKUP(A117,'IncomeStatement 15-8-19'!$A$10:$CD$222,77,FALSE)</f>
        <v>0</v>
      </c>
      <c r="BZ117" s="3">
        <f>VLOOKUP(A117,'IncomeStatement 15-8-19'!$A$10:$CD$222,78,FALSE)</f>
        <v>0</v>
      </c>
      <c r="CA117" s="3">
        <f>VLOOKUP(A117,'IncomeStatement 15-8-19'!$A$10:$CD$222,79,FALSE)</f>
        <v>0</v>
      </c>
      <c r="CB117" s="3">
        <f>VLOOKUP(A117,'IncomeStatement 15-8-19'!$A$10:$CD$222,80,FALSE)</f>
        <v>0</v>
      </c>
      <c r="CC117" s="3">
        <f>VLOOKUP(A117,'IncomeStatement 15-8-19'!$A$10:$CD$222,81,FALSE)</f>
        <v>0</v>
      </c>
      <c r="CD117" s="3">
        <f>SUM(B117:CC117)</f>
        <v>0</v>
      </c>
      <c r="CF117" s="19">
        <f>CD117-('IncomeStatement 15-8-19'!CD117-'IncomeStatement 15-8-19'!CF117-'IncomeStatement 15-8-19'!CG117)</f>
        <v>0</v>
      </c>
      <c r="CH117" s="132">
        <f t="shared" si="5"/>
        <v>0</v>
      </c>
      <c r="CJ117" s="148">
        <f>HLOOKUP(A117,CJE!$I$5:$TV$2054,2050, FALSE)</f>
        <v>0</v>
      </c>
      <c r="CL117" s="148">
        <f t="shared" si="6"/>
        <v>0</v>
      </c>
    </row>
    <row r="118" spans="1:94" x14ac:dyDescent="0.2">
      <c r="A118" s="13" t="str">
        <f>'IncomeStatement 15-8-19'!A118</f>
        <v>940-907 - Amort - Trade Mark</v>
      </c>
      <c r="B118" s="118">
        <f>VLOOKUP(A118,'IncomeStatement 15-8-19'!$A$10:$CD$222,2,FALSE)</f>
        <v>0</v>
      </c>
      <c r="C118" s="118">
        <f>VLOOKUP(A118,'IncomeStatement 15-8-19'!$A$10:$CD$222,3,FALSE)</f>
        <v>0</v>
      </c>
      <c r="D118" s="118">
        <f>VLOOKUP(A118,'IncomeStatement 15-8-19'!$A$10:$CD$222,4,FALSE)</f>
        <v>0</v>
      </c>
      <c r="E118" s="118">
        <f>VLOOKUP(A118,'IncomeStatement 15-8-19'!$A$10:$CD$222,5,FALSE)</f>
        <v>0</v>
      </c>
      <c r="F118" s="118">
        <f>VLOOKUP(A118,'IncomeStatement 15-8-19'!$A$10:$CD$222,6,FALSE)</f>
        <v>0</v>
      </c>
      <c r="G118" s="118">
        <f>VLOOKUP(A118,'IncomeStatement 15-8-19'!$A$10:$CD$222,7,FALSE)</f>
        <v>0</v>
      </c>
      <c r="H118" s="118">
        <f>VLOOKUP(A118,'IncomeStatement 15-8-19'!$A$10:$CD$222,8,FALSE)</f>
        <v>0</v>
      </c>
      <c r="I118" s="118"/>
      <c r="J118" s="118">
        <f>VLOOKUP(A118,'IncomeStatement 15-8-19'!$A$10:$CD$222,10,FALSE)</f>
        <v>0</v>
      </c>
      <c r="K118" s="118">
        <f>VLOOKUP(A118,'IncomeStatement 15-8-19'!$A$10:$CD$222,11,FALSE)</f>
        <v>0</v>
      </c>
      <c r="L118" s="118">
        <f>VLOOKUP(A118,'IncomeStatement 15-8-19'!$A$10:$CD$222,12,FALSE)</f>
        <v>0</v>
      </c>
      <c r="M118" s="118">
        <f>VLOOKUP(A118,'IncomeStatement 15-8-19'!$A$10:$CD$222,13,FALSE)</f>
        <v>0</v>
      </c>
      <c r="N118" s="118">
        <f>VLOOKUP(A118,'IncomeStatement 15-8-19'!$A$10:$CD$222,14,FALSE)</f>
        <v>0</v>
      </c>
      <c r="O118" s="118">
        <f>VLOOKUP(A118,'IncomeStatement 15-8-19'!$A$10:$CD$222,15,FALSE)</f>
        <v>0</v>
      </c>
      <c r="P118" s="118">
        <f>VLOOKUP(A118,'IncomeStatement 15-8-19'!$A$10:$CD$222,16,FALSE)</f>
        <v>0</v>
      </c>
      <c r="Q118" s="118">
        <f>VLOOKUP(A118,'IncomeStatement 15-8-19'!$A$10:$CD$222,17,FALSE)</f>
        <v>0</v>
      </c>
      <c r="R118" s="118">
        <f>VLOOKUP(A118,'IncomeStatement 15-8-19'!$A$10:$CD$222,18,FALSE)</f>
        <v>0</v>
      </c>
      <c r="S118" s="118">
        <f>VLOOKUP(A118,'IncomeStatement 15-8-19'!$A$10:$CD$222,19,FALSE)</f>
        <v>0</v>
      </c>
      <c r="T118" s="118">
        <f>VLOOKUP(A118,'IncomeStatement 15-8-19'!$A$10:$CD$222,20,FALSE)</f>
        <v>0</v>
      </c>
      <c r="U118" s="118">
        <f>VLOOKUP(A118,'IncomeStatement 15-8-19'!$A$10:$CD$222,21,FALSE)</f>
        <v>0</v>
      </c>
      <c r="V118" s="118">
        <f>VLOOKUP(A118,'IncomeStatement 15-8-19'!$A$10:$CD$222,22,FALSE)</f>
        <v>0</v>
      </c>
      <c r="W118" s="118">
        <f>VLOOKUP(A118,'IncomeStatement 15-8-19'!$A$10:$CD$222,23,FALSE)</f>
        <v>0</v>
      </c>
      <c r="X118" s="118">
        <f>VLOOKUP(A118,'IncomeStatement 15-8-19'!$A$10:$CD$222,24,FALSE)</f>
        <v>0</v>
      </c>
      <c r="Y118" s="118">
        <f>VLOOKUP(A118,'IncomeStatement 15-8-19'!$A$10:$CD$222,25,FALSE)</f>
        <v>0</v>
      </c>
      <c r="Z118" s="118">
        <f>VLOOKUP(A118,'IncomeStatement 15-8-19'!$A$10:$CD$222,26,FALSE)</f>
        <v>0</v>
      </c>
      <c r="AA118" s="118">
        <f>VLOOKUP(A118,'IncomeStatement 15-8-19'!$A$10:$CD$222,27,FALSE)</f>
        <v>0</v>
      </c>
      <c r="AB118" s="118">
        <f>VLOOKUP(A118,'IncomeStatement 15-8-19'!$A$10:$CD$222,28,FALSE)</f>
        <v>0</v>
      </c>
      <c r="AC118" s="118">
        <f>VLOOKUP(A118,'IncomeStatement 15-8-19'!$A$10:$CD$222,29,FALSE)</f>
        <v>0</v>
      </c>
      <c r="AD118" s="118">
        <f>VLOOKUP(A118,'IncomeStatement 15-8-19'!$A$10:$CD$222,30,FALSE)</f>
        <v>0</v>
      </c>
      <c r="AE118" s="118">
        <f>VLOOKUP(A118,'IncomeStatement 15-8-19'!$A$10:$CD$222,31,FALSE)</f>
        <v>0</v>
      </c>
      <c r="AF118" s="118">
        <f>VLOOKUP(A118,'IncomeStatement 15-8-19'!$A$10:$CD$222,32,FALSE)</f>
        <v>0</v>
      </c>
      <c r="AG118" s="118">
        <f>VLOOKUP(A118,'IncomeStatement 15-8-19'!$A$10:$CD$222,33,FALSE)</f>
        <v>0</v>
      </c>
      <c r="AH118" s="118">
        <f>VLOOKUP(A118,'IncomeStatement 15-8-19'!$A$10:$CD$222,34,FALSE)</f>
        <v>0</v>
      </c>
      <c r="AI118" s="118">
        <f>VLOOKUP(A118,'IncomeStatement 15-8-19'!$A$10:$CD$222,35,FALSE)</f>
        <v>0</v>
      </c>
      <c r="AJ118" s="118">
        <f>VLOOKUP(A118,'IncomeStatement 15-8-19'!$A$10:$CD$222,36,FALSE)</f>
        <v>0</v>
      </c>
      <c r="AK118" s="118">
        <f>VLOOKUP(A118,'IncomeStatement 15-8-19'!$A$10:$CD$222,37,FALSE)</f>
        <v>0</v>
      </c>
      <c r="AL118" s="118">
        <f>VLOOKUP(A118,'IncomeStatement 15-8-19'!$A$10:$CD$222,38,FALSE)</f>
        <v>0</v>
      </c>
      <c r="AM118" s="118">
        <f>VLOOKUP(A118,'IncomeStatement 15-8-19'!$A$10:$CD$222,39,FALSE)</f>
        <v>0</v>
      </c>
      <c r="AN118" s="118">
        <f>VLOOKUP(A118,'IncomeStatement 15-8-19'!$A$10:$CD$222,40,FALSE)</f>
        <v>0</v>
      </c>
      <c r="AO118" s="118">
        <f>VLOOKUP(A118,'IncomeStatement 15-8-19'!$A$10:$CD$222,41,FALSE)</f>
        <v>0</v>
      </c>
      <c r="AP118" s="118">
        <f>VLOOKUP(A118,'IncomeStatement 15-8-19'!$A$10:$CD$222,42,FALSE)</f>
        <v>0</v>
      </c>
      <c r="AQ118" s="118">
        <f>VLOOKUP(A118,'IncomeStatement 15-8-19'!$A$10:$CD$222,43,FALSE)</f>
        <v>0</v>
      </c>
      <c r="AR118" s="118">
        <f>VLOOKUP(A118,'IncomeStatement 15-8-19'!$A$10:$CD$222,44,FALSE)</f>
        <v>0</v>
      </c>
      <c r="AS118" s="118">
        <f>VLOOKUP(A118,'IncomeStatement 15-8-19'!$A$10:$CD$222,45,FALSE)</f>
        <v>0</v>
      </c>
      <c r="AT118" s="118">
        <f>VLOOKUP(A118,'IncomeStatement 15-8-19'!$A$10:$CD$222,46,FALSE)</f>
        <v>0</v>
      </c>
      <c r="AU118" s="118">
        <f>VLOOKUP(A118,'IncomeStatement 15-8-19'!$A$10:$CD$222,47,FALSE)</f>
        <v>0</v>
      </c>
      <c r="AV118" s="118">
        <f>VLOOKUP(A118,'IncomeStatement 15-8-19'!$A$10:$CD$222,48,FALSE)</f>
        <v>0</v>
      </c>
      <c r="AW118" s="118">
        <f>VLOOKUP(A118,'IncomeStatement 15-8-19'!$A$10:$CD$222,49,FALSE)</f>
        <v>0</v>
      </c>
      <c r="AX118" s="118">
        <f>VLOOKUP(A118,'IncomeStatement 15-8-19'!$A$10:$CD$222,50,FALSE)</f>
        <v>0</v>
      </c>
      <c r="AY118" s="118">
        <f>VLOOKUP(A118,'IncomeStatement 15-8-19'!$A$10:$CD$222,51,FALSE)</f>
        <v>0</v>
      </c>
      <c r="AZ118" s="118">
        <f>VLOOKUP(A118,'IncomeStatement 15-8-19'!$A$10:$CD$222,52,FALSE)</f>
        <v>0</v>
      </c>
      <c r="BA118" s="118">
        <f>VLOOKUP(A118,'IncomeStatement 15-8-19'!$A$10:$CD$222,53,FALSE)</f>
        <v>0</v>
      </c>
      <c r="BB118" s="118">
        <f>VLOOKUP(A118,'IncomeStatement 15-8-19'!$A$10:$CD$222,54,FALSE)</f>
        <v>0</v>
      </c>
      <c r="BC118" s="118">
        <f>VLOOKUP(A118,'IncomeStatement 15-8-19'!$A$10:$CD$222,55,FALSE)</f>
        <v>0</v>
      </c>
      <c r="BD118" s="118">
        <f>VLOOKUP(A118,'IncomeStatement 15-8-19'!$A$10:$CD$222,56,FALSE)</f>
        <v>0</v>
      </c>
      <c r="BE118" s="118">
        <f>VLOOKUP(A118,'IncomeStatement 15-8-19'!$A$10:$CD$222,57,FALSE)</f>
        <v>0</v>
      </c>
      <c r="BF118" s="118">
        <f>VLOOKUP(A118,'IncomeStatement 15-8-19'!$A$10:$CD$222,58,FALSE)</f>
        <v>0</v>
      </c>
      <c r="BG118" s="118"/>
      <c r="BH118" s="118">
        <f>VLOOKUP(A118,'IncomeStatement 15-8-19'!$A$10:$CD$222,60,FALSE)</f>
        <v>0</v>
      </c>
      <c r="BI118" s="118">
        <f>VLOOKUP(A118,'IncomeStatement 15-8-19'!$A$10:$CD$222,61,FALSE)</f>
        <v>0</v>
      </c>
      <c r="BJ118" s="118">
        <f>VLOOKUP(A118,'IncomeStatement 15-8-19'!$A$10:$CD$222,62,FALSE)</f>
        <v>0</v>
      </c>
      <c r="BK118" s="118">
        <f>VLOOKUP(A118,'IncomeStatement 15-8-19'!$A$10:$CD$222,63,FALSE)</f>
        <v>0</v>
      </c>
      <c r="BL118" s="118">
        <f>VLOOKUP(A118,'IncomeStatement 15-8-19'!$A$10:$CD$222,64,FALSE)</f>
        <v>0</v>
      </c>
      <c r="BM118" s="118">
        <f>VLOOKUP(A118,'IncomeStatement 15-8-19'!$A$10:$CD$222,65,FALSE)</f>
        <v>0</v>
      </c>
      <c r="BN118" s="118">
        <f>VLOOKUP(A118,'IncomeStatement 15-8-19'!$A$10:$CD$222,66,FALSE)</f>
        <v>0</v>
      </c>
      <c r="BO118" s="118">
        <f>VLOOKUP(A118,'IncomeStatement 15-8-19'!$A$10:$CD$222,67,FALSE)</f>
        <v>0</v>
      </c>
      <c r="BP118" s="118">
        <f>VLOOKUP(A118,'IncomeStatement 15-8-19'!$A$10:$CD$222,68,FALSE)</f>
        <v>0</v>
      </c>
      <c r="BQ118" s="23">
        <f>VLOOKUP(A118,'IncomeStatement 15-8-19'!$A$10:$CD$222,69,FALSE)</f>
        <v>0</v>
      </c>
      <c r="BR118" s="23">
        <f>VLOOKUP(A118,'IncomeStatement 15-8-19'!$A$10:$CD$222,70,FALSE)</f>
        <v>0</v>
      </c>
      <c r="BS118" s="23">
        <f>VLOOKUP(A118,'IncomeStatement 15-8-19'!$A$10:$CD$222,71,FALSE)</f>
        <v>0</v>
      </c>
      <c r="BT118" s="23">
        <f>VLOOKUP(A118,'IncomeStatement 15-8-19'!$A$10:$CD$222,72,FALSE)</f>
        <v>0</v>
      </c>
      <c r="BU118" s="23">
        <f>VLOOKUP(A118,'IncomeStatement 15-8-19'!$A$10:$CD$222,73,FALSE)</f>
        <v>0</v>
      </c>
      <c r="BV118" s="23">
        <f>VLOOKUP(A118,'IncomeStatement 15-8-19'!$A$10:$CD$222,74,FALSE)</f>
        <v>0</v>
      </c>
      <c r="BW118" s="23">
        <f>VLOOKUP(A118,'IncomeStatement 15-8-19'!$A$10:$CD$222,75,FALSE)</f>
        <v>0</v>
      </c>
      <c r="BX118" s="23">
        <f>VLOOKUP(A118,'IncomeStatement 15-8-19'!$A$10:$CD$222,76,FALSE)</f>
        <v>0</v>
      </c>
      <c r="BY118" s="23">
        <f>VLOOKUP(A118,'IncomeStatement 15-8-19'!$A$10:$CD$222,77,FALSE)</f>
        <v>0</v>
      </c>
      <c r="BZ118" s="23">
        <f>VLOOKUP(A118,'IncomeStatement 15-8-19'!$A$10:$CD$222,78,FALSE)</f>
        <v>0</v>
      </c>
      <c r="CA118" s="23">
        <f>VLOOKUP(A118,'IncomeStatement 15-8-19'!$A$10:$CD$222,79,FALSE)</f>
        <v>0</v>
      </c>
      <c r="CB118" s="23">
        <f>VLOOKUP(A118,'IncomeStatement 15-8-19'!$A$10:$CD$222,80,FALSE)</f>
        <v>0</v>
      </c>
      <c r="CC118" s="23">
        <f>VLOOKUP(A118,'IncomeStatement 15-8-19'!$A$10:$CD$222,81,FALSE)</f>
        <v>0</v>
      </c>
      <c r="CD118" s="23">
        <f t="shared" si="4"/>
        <v>0</v>
      </c>
      <c r="CF118" s="19">
        <f>CD118-('IncomeStatement 15-8-19'!CD118-'IncomeStatement 15-8-19'!CF118-'IncomeStatement 15-8-19'!CG118)</f>
        <v>0</v>
      </c>
      <c r="CH118" s="132">
        <f t="shared" si="5"/>
        <v>0</v>
      </c>
      <c r="CJ118" s="148">
        <f>HLOOKUP(A118,CJE!$I$5:$TV$2054,2050, FALSE)</f>
        <v>0</v>
      </c>
      <c r="CL118" s="148">
        <f t="shared" si="6"/>
        <v>0</v>
      </c>
    </row>
    <row r="119" spans="1:94" x14ac:dyDescent="0.2">
      <c r="A119" s="14" t="str">
        <f>'IncomeStatement 15-8-19'!A119</f>
        <v>Total - 940-900 - Depreciation and Amorization Expense</v>
      </c>
      <c r="B119" s="31">
        <f>VLOOKUP(A119,'IncomeStatement 15-8-19'!$A$10:$CD$222,2,FALSE)</f>
        <v>0</v>
      </c>
      <c r="C119" s="31">
        <f>VLOOKUP(A119,'IncomeStatement 15-8-19'!$A$10:$CD$222,3,FALSE)</f>
        <v>0</v>
      </c>
      <c r="D119" s="31">
        <f>VLOOKUP(A119,'IncomeStatement 15-8-19'!$A$10:$CD$222,4,FALSE)</f>
        <v>0</v>
      </c>
      <c r="E119" s="31">
        <f>VLOOKUP(A119,'IncomeStatement 15-8-19'!$A$10:$CD$222,5,FALSE)</f>
        <v>0</v>
      </c>
      <c r="F119" s="31">
        <f>VLOOKUP(A119,'IncomeStatement 15-8-19'!$A$10:$CD$222,6,FALSE)</f>
        <v>0</v>
      </c>
      <c r="G119" s="31">
        <f>VLOOKUP(A119,'IncomeStatement 15-8-19'!$A$10:$CD$222,7,FALSE)</f>
        <v>0</v>
      </c>
      <c r="H119" s="31">
        <f>VLOOKUP(A119,'IncomeStatement 15-8-19'!$A$10:$CD$222,8,FALSE)</f>
        <v>0</v>
      </c>
      <c r="I119" s="31"/>
      <c r="J119" s="31">
        <f>VLOOKUP(A119,'IncomeStatement 15-8-19'!$A$10:$CD$222,10,FALSE)</f>
        <v>0</v>
      </c>
      <c r="K119" s="31">
        <f>VLOOKUP(A119,'IncomeStatement 15-8-19'!$A$10:$CD$222,11,FALSE)</f>
        <v>0</v>
      </c>
      <c r="L119" s="31">
        <f>VLOOKUP(A119,'IncomeStatement 15-8-19'!$A$10:$CD$222,12,FALSE)</f>
        <v>0</v>
      </c>
      <c r="M119" s="31">
        <f>VLOOKUP(A119,'IncomeStatement 15-8-19'!$A$10:$CD$222,13,FALSE)</f>
        <v>0</v>
      </c>
      <c r="N119" s="31">
        <f>VLOOKUP(A119,'IncomeStatement 15-8-19'!$A$10:$CD$222,14,FALSE)</f>
        <v>0</v>
      </c>
      <c r="O119" s="31">
        <f>VLOOKUP(A119,'IncomeStatement 15-8-19'!$A$10:$CD$222,15,FALSE)</f>
        <v>0</v>
      </c>
      <c r="P119" s="31">
        <f>VLOOKUP(A119,'IncomeStatement 15-8-19'!$A$10:$CD$222,16,FALSE)</f>
        <v>0</v>
      </c>
      <c r="Q119" s="31">
        <f>VLOOKUP(A119,'IncomeStatement 15-8-19'!$A$10:$CD$222,17,FALSE)</f>
        <v>0</v>
      </c>
      <c r="R119" s="31">
        <f>VLOOKUP(A119,'IncomeStatement 15-8-19'!$A$10:$CD$222,18,FALSE)</f>
        <v>0</v>
      </c>
      <c r="S119" s="31">
        <f>VLOOKUP(A119,'IncomeStatement 15-8-19'!$A$10:$CD$222,19,FALSE)</f>
        <v>0</v>
      </c>
      <c r="T119" s="31">
        <f>VLOOKUP(A119,'IncomeStatement 15-8-19'!$A$10:$CD$222,20,FALSE)</f>
        <v>0</v>
      </c>
      <c r="U119" s="31">
        <f>VLOOKUP(A119,'IncomeStatement 15-8-19'!$A$10:$CD$222,21,FALSE)</f>
        <v>0</v>
      </c>
      <c r="V119" s="31">
        <f>VLOOKUP(A119,'IncomeStatement 15-8-19'!$A$10:$CD$222,22,FALSE)</f>
        <v>0</v>
      </c>
      <c r="W119" s="31">
        <f>VLOOKUP(A119,'IncomeStatement 15-8-19'!$A$10:$CD$222,23,FALSE)</f>
        <v>0</v>
      </c>
      <c r="X119" s="31">
        <f>VLOOKUP(A119,'IncomeStatement 15-8-19'!$A$10:$CD$222,24,FALSE)</f>
        <v>0</v>
      </c>
      <c r="Y119" s="31">
        <f>VLOOKUP(A119,'IncomeStatement 15-8-19'!$A$10:$CD$222,25,FALSE)</f>
        <v>0</v>
      </c>
      <c r="Z119" s="31">
        <f>VLOOKUP(A119,'IncomeStatement 15-8-19'!$A$10:$CD$222,26,FALSE)</f>
        <v>0</v>
      </c>
      <c r="AA119" s="31">
        <f>VLOOKUP(A119,'IncomeStatement 15-8-19'!$A$10:$CD$222,27,FALSE)</f>
        <v>0</v>
      </c>
      <c r="AB119" s="31">
        <f>VLOOKUP(A119,'IncomeStatement 15-8-19'!$A$10:$CD$222,28,FALSE)</f>
        <v>0</v>
      </c>
      <c r="AC119" s="31">
        <f>VLOOKUP(A119,'IncomeStatement 15-8-19'!$A$10:$CD$222,29,FALSE)</f>
        <v>0</v>
      </c>
      <c r="AD119" s="31">
        <f>VLOOKUP(A119,'IncomeStatement 15-8-19'!$A$10:$CD$222,30,FALSE)</f>
        <v>0</v>
      </c>
      <c r="AE119" s="31">
        <f>VLOOKUP(A119,'IncomeStatement 15-8-19'!$A$10:$CD$222,31,FALSE)</f>
        <v>0</v>
      </c>
      <c r="AF119" s="31">
        <f>VLOOKUP(A119,'IncomeStatement 15-8-19'!$A$10:$CD$222,32,FALSE)</f>
        <v>0</v>
      </c>
      <c r="AG119" s="31">
        <f>VLOOKUP(A119,'IncomeStatement 15-8-19'!$A$10:$CD$222,33,FALSE)</f>
        <v>0</v>
      </c>
      <c r="AH119" s="31">
        <f>VLOOKUP(A119,'IncomeStatement 15-8-19'!$A$10:$CD$222,34,FALSE)</f>
        <v>0</v>
      </c>
      <c r="AI119" s="31">
        <f>VLOOKUP(A119,'IncomeStatement 15-8-19'!$A$10:$CD$222,35,FALSE)</f>
        <v>0</v>
      </c>
      <c r="AJ119" s="31">
        <f>VLOOKUP(A119,'IncomeStatement 15-8-19'!$A$10:$CD$222,36,FALSE)</f>
        <v>0</v>
      </c>
      <c r="AK119" s="31">
        <f>VLOOKUP(A119,'IncomeStatement 15-8-19'!$A$10:$CD$222,37,FALSE)</f>
        <v>0</v>
      </c>
      <c r="AL119" s="31">
        <f>VLOOKUP(A119,'IncomeStatement 15-8-19'!$A$10:$CD$222,38,FALSE)</f>
        <v>0</v>
      </c>
      <c r="AM119" s="31">
        <f>VLOOKUP(A119,'IncomeStatement 15-8-19'!$A$10:$CD$222,39,FALSE)</f>
        <v>0</v>
      </c>
      <c r="AN119" s="31">
        <f>VLOOKUP(A119,'IncomeStatement 15-8-19'!$A$10:$CD$222,40,FALSE)</f>
        <v>0</v>
      </c>
      <c r="AO119" s="31">
        <f>VLOOKUP(A119,'IncomeStatement 15-8-19'!$A$10:$CD$222,41,FALSE)</f>
        <v>0</v>
      </c>
      <c r="AP119" s="31">
        <f>VLOOKUP(A119,'IncomeStatement 15-8-19'!$A$10:$CD$222,42,FALSE)</f>
        <v>0</v>
      </c>
      <c r="AQ119" s="31">
        <f>VLOOKUP(A119,'IncomeStatement 15-8-19'!$A$10:$CD$222,43,FALSE)</f>
        <v>0</v>
      </c>
      <c r="AR119" s="31">
        <f>VLOOKUP(A119,'IncomeStatement 15-8-19'!$A$10:$CD$222,44,FALSE)</f>
        <v>0</v>
      </c>
      <c r="AS119" s="31">
        <f>VLOOKUP(A119,'IncomeStatement 15-8-19'!$A$10:$CD$222,45,FALSE)</f>
        <v>0</v>
      </c>
      <c r="AT119" s="31">
        <f>VLOOKUP(A119,'IncomeStatement 15-8-19'!$A$10:$CD$222,46,FALSE)</f>
        <v>0</v>
      </c>
      <c r="AU119" s="31">
        <f>VLOOKUP(A119,'IncomeStatement 15-8-19'!$A$10:$CD$222,47,FALSE)</f>
        <v>0</v>
      </c>
      <c r="AV119" s="31">
        <f>VLOOKUP(A119,'IncomeStatement 15-8-19'!$A$10:$CD$222,48,FALSE)</f>
        <v>0</v>
      </c>
      <c r="AW119" s="31">
        <f>VLOOKUP(A119,'IncomeStatement 15-8-19'!$A$10:$CD$222,49,FALSE)</f>
        <v>0</v>
      </c>
      <c r="AX119" s="31">
        <f>VLOOKUP(A119,'IncomeStatement 15-8-19'!$A$10:$CD$222,50,FALSE)</f>
        <v>0</v>
      </c>
      <c r="AY119" s="31">
        <f>VLOOKUP(A119,'IncomeStatement 15-8-19'!$A$10:$CD$222,51,FALSE)</f>
        <v>0</v>
      </c>
      <c r="AZ119" s="31">
        <f>VLOOKUP(A119,'IncomeStatement 15-8-19'!$A$10:$CD$222,52,FALSE)</f>
        <v>0</v>
      </c>
      <c r="BA119" s="31">
        <f>VLOOKUP(A119,'IncomeStatement 15-8-19'!$A$10:$CD$222,53,FALSE)</f>
        <v>0</v>
      </c>
      <c r="BB119" s="31">
        <f>VLOOKUP(A119,'IncomeStatement 15-8-19'!$A$10:$CD$222,54,FALSE)</f>
        <v>0</v>
      </c>
      <c r="BC119" s="31">
        <f>VLOOKUP(A119,'IncomeStatement 15-8-19'!$A$10:$CD$222,55,FALSE)</f>
        <v>0</v>
      </c>
      <c r="BD119" s="31">
        <f>VLOOKUP(A119,'IncomeStatement 15-8-19'!$A$10:$CD$222,56,FALSE)</f>
        <v>0</v>
      </c>
      <c r="BE119" s="31">
        <f>VLOOKUP(A119,'IncomeStatement 15-8-19'!$A$10:$CD$222,57,FALSE)</f>
        <v>0</v>
      </c>
      <c r="BF119" s="31">
        <f>VLOOKUP(A119,'IncomeStatement 15-8-19'!$A$10:$CD$222,58,FALSE)</f>
        <v>0</v>
      </c>
      <c r="BG119" s="31"/>
      <c r="BH119" s="31">
        <f>VLOOKUP(A119,'IncomeStatement 15-8-19'!$A$10:$CD$222,60,FALSE)</f>
        <v>0</v>
      </c>
      <c r="BI119" s="31">
        <f>VLOOKUP(A119,'IncomeStatement 15-8-19'!$A$10:$CD$222,61,FALSE)</f>
        <v>0</v>
      </c>
      <c r="BJ119" s="31">
        <f>VLOOKUP(A119,'IncomeStatement 15-8-19'!$A$10:$CD$222,62,FALSE)</f>
        <v>0</v>
      </c>
      <c r="BK119" s="31">
        <f>VLOOKUP(A119,'IncomeStatement 15-8-19'!$A$10:$CD$222,63,FALSE)</f>
        <v>0</v>
      </c>
      <c r="BL119" s="31">
        <f>VLOOKUP(A119,'IncomeStatement 15-8-19'!$A$10:$CD$222,64,FALSE)</f>
        <v>0</v>
      </c>
      <c r="BM119" s="31">
        <f>VLOOKUP(A119,'IncomeStatement 15-8-19'!$A$10:$CD$222,65,FALSE)</f>
        <v>0</v>
      </c>
      <c r="BN119" s="31">
        <f>VLOOKUP(A119,'IncomeStatement 15-8-19'!$A$10:$CD$222,66,FALSE)</f>
        <v>0</v>
      </c>
      <c r="BO119" s="31">
        <f>VLOOKUP(A119,'IncomeStatement 15-8-19'!$A$10:$CD$222,67,FALSE)</f>
        <v>0</v>
      </c>
      <c r="BP119" s="31">
        <f>VLOOKUP(A119,'IncomeStatement 15-8-19'!$A$10:$CD$222,68,FALSE)</f>
        <v>0</v>
      </c>
      <c r="BQ119" s="3">
        <f>VLOOKUP(A119,'IncomeStatement 15-8-19'!$A$10:$CD$222,69,FALSE)</f>
        <v>0</v>
      </c>
      <c r="BR119" s="3">
        <f>VLOOKUP(A119,'IncomeStatement 15-8-19'!$A$10:$CD$222,70,FALSE)</f>
        <v>0</v>
      </c>
      <c r="BS119" s="3">
        <f>VLOOKUP(A119,'IncomeStatement 15-8-19'!$A$10:$CD$222,71,FALSE)</f>
        <v>0</v>
      </c>
      <c r="BT119" s="3">
        <f>VLOOKUP(A119,'IncomeStatement 15-8-19'!$A$10:$CD$222,72,FALSE)</f>
        <v>0</v>
      </c>
      <c r="BU119" s="3">
        <f>VLOOKUP(A119,'IncomeStatement 15-8-19'!$A$10:$CD$222,73,FALSE)</f>
        <v>0</v>
      </c>
      <c r="BV119" s="3">
        <f>VLOOKUP(A119,'IncomeStatement 15-8-19'!$A$10:$CD$222,74,FALSE)</f>
        <v>0</v>
      </c>
      <c r="BW119" s="3">
        <f>VLOOKUP(A119,'IncomeStatement 15-8-19'!$A$10:$CD$222,75,FALSE)</f>
        <v>0</v>
      </c>
      <c r="BX119" s="3">
        <f>VLOOKUP(A119,'IncomeStatement 15-8-19'!$A$10:$CD$222,76,FALSE)</f>
        <v>0</v>
      </c>
      <c r="BY119" s="3">
        <f>VLOOKUP(A119,'IncomeStatement 15-8-19'!$A$10:$CD$222,77,FALSE)</f>
        <v>0</v>
      </c>
      <c r="BZ119" s="3">
        <f>VLOOKUP(A119,'IncomeStatement 15-8-19'!$A$10:$CD$222,78,FALSE)</f>
        <v>0</v>
      </c>
      <c r="CA119" s="3">
        <f>VLOOKUP(A119,'IncomeStatement 15-8-19'!$A$10:$CD$222,79,FALSE)</f>
        <v>0</v>
      </c>
      <c r="CB119" s="3">
        <f>VLOOKUP(A119,'IncomeStatement 15-8-19'!$A$10:$CD$222,80,FALSE)</f>
        <v>0</v>
      </c>
      <c r="CC119" s="3">
        <f>VLOOKUP(A119,'IncomeStatement 15-8-19'!$A$10:$CD$222,81,FALSE)</f>
        <v>0</v>
      </c>
      <c r="CD119" s="3">
        <f t="shared" si="4"/>
        <v>0</v>
      </c>
      <c r="CF119" s="19">
        <f>CD119-('IncomeStatement 15-8-19'!CD119-'IncomeStatement 15-8-19'!CF119-'IncomeStatement 15-8-19'!CG119)</f>
        <v>0</v>
      </c>
      <c r="CH119" s="132">
        <f t="shared" si="5"/>
        <v>0</v>
      </c>
      <c r="CJ119" s="148"/>
      <c r="CL119" s="162">
        <f>SUM(CL111:CL118)</f>
        <v>0</v>
      </c>
    </row>
    <row r="120" spans="1:94" x14ac:dyDescent="0.2">
      <c r="A120" s="13" t="str">
        <f>'IncomeStatement 15-8-19'!A120</f>
        <v>940-901-00 - Depreciation</v>
      </c>
      <c r="B120" s="31">
        <f>VLOOKUP(A120,'IncomeStatement 15-8-19'!$A$10:$CD$222,2,FALSE)</f>
        <v>0</v>
      </c>
      <c r="C120" s="31">
        <f>VLOOKUP(A120,'IncomeStatement 15-8-19'!$A$10:$CD$222,3,FALSE)</f>
        <v>0</v>
      </c>
      <c r="D120" s="31">
        <f>VLOOKUP(A120,'IncomeStatement 15-8-19'!$A$10:$CD$222,4,FALSE)</f>
        <v>0</v>
      </c>
      <c r="E120" s="31">
        <f>VLOOKUP(A120,'IncomeStatement 15-8-19'!$A$10:$CD$222,5,FALSE)</f>
        <v>0</v>
      </c>
      <c r="F120" s="31">
        <f>VLOOKUP(A120,'IncomeStatement 15-8-19'!$A$10:$CD$222,6,FALSE)</f>
        <v>0</v>
      </c>
      <c r="G120" s="31">
        <f>VLOOKUP(A120,'IncomeStatement 15-8-19'!$A$10:$CD$222,7,FALSE)</f>
        <v>0</v>
      </c>
      <c r="H120" s="31">
        <f>VLOOKUP(A120,'IncomeStatement 15-8-19'!$A$10:$CD$222,8,FALSE)</f>
        <v>0</v>
      </c>
      <c r="I120" s="31"/>
      <c r="J120" s="31">
        <f>VLOOKUP(A120,'IncomeStatement 15-8-19'!$A$10:$CD$222,10,FALSE)</f>
        <v>0</v>
      </c>
      <c r="K120" s="31">
        <f>VLOOKUP(A120,'IncomeStatement 15-8-19'!$A$10:$CD$222,11,FALSE)</f>
        <v>0</v>
      </c>
      <c r="L120" s="31">
        <f>VLOOKUP(A120,'IncomeStatement 15-8-19'!$A$10:$CD$222,12,FALSE)</f>
        <v>0</v>
      </c>
      <c r="M120" s="31">
        <f>VLOOKUP(A120,'IncomeStatement 15-8-19'!$A$10:$CD$222,13,FALSE)</f>
        <v>0</v>
      </c>
      <c r="N120" s="31">
        <f>VLOOKUP(A120,'IncomeStatement 15-8-19'!$A$10:$CD$222,14,FALSE)</f>
        <v>0</v>
      </c>
      <c r="O120" s="31">
        <f>VLOOKUP(A120,'IncomeStatement 15-8-19'!$A$10:$CD$222,15,FALSE)</f>
        <v>0</v>
      </c>
      <c r="P120" s="31">
        <f>VLOOKUP(A120,'IncomeStatement 15-8-19'!$A$10:$CD$222,16,FALSE)</f>
        <v>0</v>
      </c>
      <c r="Q120" s="31">
        <f>VLOOKUP(A120,'IncomeStatement 15-8-19'!$A$10:$CD$222,17,FALSE)</f>
        <v>0</v>
      </c>
      <c r="R120" s="31">
        <f>VLOOKUP(A120,'IncomeStatement 15-8-19'!$A$10:$CD$222,18,FALSE)</f>
        <v>0</v>
      </c>
      <c r="S120" s="31">
        <f>VLOOKUP(A120,'IncomeStatement 15-8-19'!$A$10:$CD$222,19,FALSE)</f>
        <v>0</v>
      </c>
      <c r="T120" s="31">
        <f>VLOOKUP(A120,'IncomeStatement 15-8-19'!$A$10:$CD$222,20,FALSE)</f>
        <v>0</v>
      </c>
      <c r="U120" s="31">
        <f>VLOOKUP(A120,'IncomeStatement 15-8-19'!$A$10:$CD$222,21,FALSE)</f>
        <v>0</v>
      </c>
      <c r="V120" s="31">
        <f>VLOOKUP(A120,'IncomeStatement 15-8-19'!$A$10:$CD$222,22,FALSE)</f>
        <v>0</v>
      </c>
      <c r="W120" s="31">
        <f>VLOOKUP(A120,'IncomeStatement 15-8-19'!$A$10:$CD$222,23,FALSE)</f>
        <v>0</v>
      </c>
      <c r="X120" s="31">
        <f>VLOOKUP(A120,'IncomeStatement 15-8-19'!$A$10:$CD$222,24,FALSE)</f>
        <v>0</v>
      </c>
      <c r="Y120" s="31">
        <f>VLOOKUP(A120,'IncomeStatement 15-8-19'!$A$10:$CD$222,25,FALSE)</f>
        <v>0</v>
      </c>
      <c r="Z120" s="31">
        <f>VLOOKUP(A120,'IncomeStatement 15-8-19'!$A$10:$CD$222,26,FALSE)</f>
        <v>0</v>
      </c>
      <c r="AA120" s="31">
        <f>VLOOKUP(A120,'IncomeStatement 15-8-19'!$A$10:$CD$222,27,FALSE)</f>
        <v>0</v>
      </c>
      <c r="AB120" s="31">
        <f>VLOOKUP(A120,'IncomeStatement 15-8-19'!$A$10:$CD$222,28,FALSE)</f>
        <v>0</v>
      </c>
      <c r="AC120" s="31">
        <f>VLOOKUP(A120,'IncomeStatement 15-8-19'!$A$10:$CD$222,29,FALSE)</f>
        <v>0</v>
      </c>
      <c r="AD120" s="31">
        <f>VLOOKUP(A120,'IncomeStatement 15-8-19'!$A$10:$CD$222,30,FALSE)</f>
        <v>0</v>
      </c>
      <c r="AE120" s="31">
        <f>VLOOKUP(A120,'IncomeStatement 15-8-19'!$A$10:$CD$222,31,FALSE)</f>
        <v>0</v>
      </c>
      <c r="AF120" s="31">
        <f>VLOOKUP(A120,'IncomeStatement 15-8-19'!$A$10:$CD$222,32,FALSE)</f>
        <v>0</v>
      </c>
      <c r="AG120" s="31">
        <f>VLOOKUP(A120,'IncomeStatement 15-8-19'!$A$10:$CD$222,33,FALSE)</f>
        <v>0</v>
      </c>
      <c r="AH120" s="31">
        <f>VLOOKUP(A120,'IncomeStatement 15-8-19'!$A$10:$CD$222,34,FALSE)</f>
        <v>0</v>
      </c>
      <c r="AI120" s="31">
        <f>VLOOKUP(A120,'IncomeStatement 15-8-19'!$A$10:$CD$222,35,FALSE)</f>
        <v>0</v>
      </c>
      <c r="AJ120" s="31">
        <f>VLOOKUP(A120,'IncomeStatement 15-8-19'!$A$10:$CD$222,36,FALSE)</f>
        <v>0</v>
      </c>
      <c r="AK120" s="31">
        <f>VLOOKUP(A120,'IncomeStatement 15-8-19'!$A$10:$CD$222,37,FALSE)</f>
        <v>0</v>
      </c>
      <c r="AL120" s="31">
        <f>VLOOKUP(A120,'IncomeStatement 15-8-19'!$A$10:$CD$222,38,FALSE)</f>
        <v>0</v>
      </c>
      <c r="AM120" s="31">
        <f>VLOOKUP(A120,'IncomeStatement 15-8-19'!$A$10:$CD$222,39,FALSE)</f>
        <v>0</v>
      </c>
      <c r="AN120" s="31">
        <f>VLOOKUP(A120,'IncomeStatement 15-8-19'!$A$10:$CD$222,40,FALSE)</f>
        <v>0</v>
      </c>
      <c r="AO120" s="31">
        <f>VLOOKUP(A120,'IncomeStatement 15-8-19'!$A$10:$CD$222,41,FALSE)</f>
        <v>0</v>
      </c>
      <c r="AP120" s="31">
        <f>VLOOKUP(A120,'IncomeStatement 15-8-19'!$A$10:$CD$222,42,FALSE)</f>
        <v>0</v>
      </c>
      <c r="AQ120" s="31">
        <f>VLOOKUP(A120,'IncomeStatement 15-8-19'!$A$10:$CD$222,43,FALSE)</f>
        <v>0</v>
      </c>
      <c r="AR120" s="31">
        <f>VLOOKUP(A120,'IncomeStatement 15-8-19'!$A$10:$CD$222,44,FALSE)</f>
        <v>0</v>
      </c>
      <c r="AS120" s="31">
        <f>VLOOKUP(A120,'IncomeStatement 15-8-19'!$A$10:$CD$222,45,FALSE)</f>
        <v>0</v>
      </c>
      <c r="AT120" s="31">
        <f>VLOOKUP(A120,'IncomeStatement 15-8-19'!$A$10:$CD$222,46,FALSE)</f>
        <v>0</v>
      </c>
      <c r="AU120" s="31">
        <f>VLOOKUP(A120,'IncomeStatement 15-8-19'!$A$10:$CD$222,47,FALSE)</f>
        <v>0</v>
      </c>
      <c r="AV120" s="31">
        <f>VLOOKUP(A120,'IncomeStatement 15-8-19'!$A$10:$CD$222,48,FALSE)</f>
        <v>0</v>
      </c>
      <c r="AW120" s="31">
        <f>VLOOKUP(A120,'IncomeStatement 15-8-19'!$A$10:$CD$222,49,FALSE)</f>
        <v>0</v>
      </c>
      <c r="AX120" s="31">
        <f>VLOOKUP(A120,'IncomeStatement 15-8-19'!$A$10:$CD$222,50,FALSE)</f>
        <v>0</v>
      </c>
      <c r="AY120" s="31">
        <f>VLOOKUP(A120,'IncomeStatement 15-8-19'!$A$10:$CD$222,51,FALSE)</f>
        <v>0</v>
      </c>
      <c r="AZ120" s="31">
        <f>VLOOKUP(A120,'IncomeStatement 15-8-19'!$A$10:$CD$222,52,FALSE)</f>
        <v>0</v>
      </c>
      <c r="BA120" s="31">
        <f>VLOOKUP(A120,'IncomeStatement 15-8-19'!$A$10:$CD$222,53,FALSE)</f>
        <v>0</v>
      </c>
      <c r="BB120" s="31">
        <f>VLOOKUP(A120,'IncomeStatement 15-8-19'!$A$10:$CD$222,54,FALSE)</f>
        <v>0</v>
      </c>
      <c r="BC120" s="31">
        <f>VLOOKUP(A120,'IncomeStatement 15-8-19'!$A$10:$CD$222,55,FALSE)</f>
        <v>0</v>
      </c>
      <c r="BD120" s="31">
        <f>VLOOKUP(A120,'IncomeStatement 15-8-19'!$A$10:$CD$222,56,FALSE)</f>
        <v>0</v>
      </c>
      <c r="BE120" s="31">
        <f>VLOOKUP(A120,'IncomeStatement 15-8-19'!$A$10:$CD$222,57,FALSE)</f>
        <v>0</v>
      </c>
      <c r="BF120" s="31">
        <f>VLOOKUP(A120,'IncomeStatement 15-8-19'!$A$10:$CD$222,58,FALSE)</f>
        <v>0</v>
      </c>
      <c r="BG120" s="31"/>
      <c r="BH120" s="31">
        <f>VLOOKUP(A120,'IncomeStatement 15-8-19'!$A$10:$CD$222,60,FALSE)</f>
        <v>0</v>
      </c>
      <c r="BI120" s="31">
        <f>VLOOKUP(A120,'IncomeStatement 15-8-19'!$A$10:$CD$222,61,FALSE)</f>
        <v>0</v>
      </c>
      <c r="BJ120" s="31">
        <f>VLOOKUP(A120,'IncomeStatement 15-8-19'!$A$10:$CD$222,62,FALSE)</f>
        <v>0</v>
      </c>
      <c r="BK120" s="31">
        <f>VLOOKUP(A120,'IncomeStatement 15-8-19'!$A$10:$CD$222,63,FALSE)</f>
        <v>0</v>
      </c>
      <c r="BL120" s="31">
        <f>VLOOKUP(A120,'IncomeStatement 15-8-19'!$A$10:$CD$222,64,FALSE)</f>
        <v>0</v>
      </c>
      <c r="BM120" s="31">
        <f>VLOOKUP(A120,'IncomeStatement 15-8-19'!$A$10:$CD$222,65,FALSE)</f>
        <v>0</v>
      </c>
      <c r="BN120" s="31">
        <f>VLOOKUP(A120,'IncomeStatement 15-8-19'!$A$10:$CD$222,66,FALSE)</f>
        <v>0</v>
      </c>
      <c r="BO120" s="31">
        <f>VLOOKUP(A120,'IncomeStatement 15-8-19'!$A$10:$CD$222,67,FALSE)</f>
        <v>0</v>
      </c>
      <c r="BP120" s="31">
        <f>VLOOKUP(A120,'IncomeStatement 15-8-19'!$A$10:$CD$222,68,FALSE)</f>
        <v>0</v>
      </c>
      <c r="BQ120" s="3">
        <f>VLOOKUP(A120,'IncomeStatement 15-8-19'!$A$10:$CD$222,69,FALSE)</f>
        <v>0</v>
      </c>
      <c r="BR120" s="3">
        <f>VLOOKUP(A120,'IncomeStatement 15-8-19'!$A$10:$CD$222,70,FALSE)</f>
        <v>0</v>
      </c>
      <c r="BS120" s="3">
        <f>VLOOKUP(A120,'IncomeStatement 15-8-19'!$A$10:$CD$222,71,FALSE)</f>
        <v>0</v>
      </c>
      <c r="BT120" s="3">
        <f>VLOOKUP(A120,'IncomeStatement 15-8-19'!$A$10:$CD$222,72,FALSE)</f>
        <v>0</v>
      </c>
      <c r="BU120" s="3">
        <f>VLOOKUP(A120,'IncomeStatement 15-8-19'!$A$10:$CD$222,73,FALSE)</f>
        <v>0</v>
      </c>
      <c r="BV120" s="3">
        <f>VLOOKUP(A120,'IncomeStatement 15-8-19'!$A$10:$CD$222,74,FALSE)</f>
        <v>0</v>
      </c>
      <c r="BW120" s="3">
        <f>VLOOKUP(A120,'IncomeStatement 15-8-19'!$A$10:$CD$222,75,FALSE)</f>
        <v>0</v>
      </c>
      <c r="BX120" s="3">
        <f>VLOOKUP(A120,'IncomeStatement 15-8-19'!$A$10:$CD$222,76,FALSE)</f>
        <v>0</v>
      </c>
      <c r="BY120" s="3">
        <f>VLOOKUP(A120,'IncomeStatement 15-8-19'!$A$10:$CD$222,77,FALSE)</f>
        <v>0</v>
      </c>
      <c r="BZ120" s="3">
        <f>VLOOKUP(A120,'IncomeStatement 15-8-19'!$A$10:$CD$222,78,FALSE)</f>
        <v>0</v>
      </c>
      <c r="CA120" s="3">
        <f>VLOOKUP(A120,'IncomeStatement 15-8-19'!$A$10:$CD$222,79,FALSE)</f>
        <v>0</v>
      </c>
      <c r="CB120" s="3">
        <f>VLOOKUP(A120,'IncomeStatement 15-8-19'!$A$10:$CD$222,80,FALSE)</f>
        <v>0</v>
      </c>
      <c r="CC120" s="3">
        <f>VLOOKUP(A120,'IncomeStatement 15-8-19'!$A$10:$CD$222,81,FALSE)</f>
        <v>0</v>
      </c>
      <c r="CD120" s="3">
        <f t="shared" si="4"/>
        <v>0</v>
      </c>
      <c r="CF120" s="19">
        <f>CD120-('IncomeStatement 15-8-19'!CD120-'IncomeStatement 15-8-19'!CF120-'IncomeStatement 15-8-19'!CG120)</f>
        <v>0</v>
      </c>
      <c r="CH120" s="132">
        <f t="shared" si="5"/>
        <v>0</v>
      </c>
      <c r="CJ120" s="148">
        <f>HLOOKUP(A120,CJE!$I$5:$TV$2054,2050, FALSE)</f>
        <v>0</v>
      </c>
      <c r="CL120" s="148">
        <f t="shared" si="6"/>
        <v>0</v>
      </c>
    </row>
    <row r="121" spans="1:94" x14ac:dyDescent="0.2">
      <c r="A121" s="13" t="str">
        <f>'IncomeStatement 15-8-19'!A121</f>
        <v>940-902-00 - AMORTIZATION</v>
      </c>
      <c r="B121" s="31">
        <f>VLOOKUP(A121,'IncomeStatement 15-8-19'!$A$10:$CD$222,2,FALSE)</f>
        <v>0</v>
      </c>
      <c r="C121" s="31">
        <f>VLOOKUP(A121,'IncomeStatement 15-8-19'!$A$10:$CD$222,3,FALSE)</f>
        <v>0</v>
      </c>
      <c r="D121" s="31">
        <f>VLOOKUP(A121,'IncomeStatement 15-8-19'!$A$10:$CD$222,4,FALSE)</f>
        <v>0</v>
      </c>
      <c r="E121" s="31">
        <f>VLOOKUP(A121,'IncomeStatement 15-8-19'!$A$10:$CD$222,5,FALSE)</f>
        <v>0</v>
      </c>
      <c r="F121" s="31">
        <f>VLOOKUP(A121,'IncomeStatement 15-8-19'!$A$10:$CD$222,6,FALSE)</f>
        <v>0</v>
      </c>
      <c r="G121" s="31">
        <f>VLOOKUP(A121,'IncomeStatement 15-8-19'!$A$10:$CD$222,7,FALSE)</f>
        <v>0</v>
      </c>
      <c r="H121" s="31">
        <f>VLOOKUP(A121,'IncomeStatement 15-8-19'!$A$10:$CD$222,8,FALSE)</f>
        <v>0</v>
      </c>
      <c r="I121" s="31"/>
      <c r="J121" s="31">
        <f>VLOOKUP(A121,'IncomeStatement 15-8-19'!$A$10:$CD$222,10,FALSE)</f>
        <v>0</v>
      </c>
      <c r="K121" s="31">
        <f>VLOOKUP(A121,'IncomeStatement 15-8-19'!$A$10:$CD$222,11,FALSE)</f>
        <v>0</v>
      </c>
      <c r="L121" s="31">
        <f>VLOOKUP(A121,'IncomeStatement 15-8-19'!$A$10:$CD$222,12,FALSE)</f>
        <v>0</v>
      </c>
      <c r="M121" s="31">
        <f>VLOOKUP(A121,'IncomeStatement 15-8-19'!$A$10:$CD$222,13,FALSE)</f>
        <v>0</v>
      </c>
      <c r="N121" s="31">
        <f>VLOOKUP(A121,'IncomeStatement 15-8-19'!$A$10:$CD$222,14,FALSE)</f>
        <v>0</v>
      </c>
      <c r="O121" s="31">
        <f>VLOOKUP(A121,'IncomeStatement 15-8-19'!$A$10:$CD$222,15,FALSE)</f>
        <v>0</v>
      </c>
      <c r="P121" s="31">
        <f>VLOOKUP(A121,'IncomeStatement 15-8-19'!$A$10:$CD$222,16,FALSE)</f>
        <v>0</v>
      </c>
      <c r="Q121" s="31">
        <f>VLOOKUP(A121,'IncomeStatement 15-8-19'!$A$10:$CD$222,17,FALSE)</f>
        <v>0</v>
      </c>
      <c r="R121" s="31">
        <f>VLOOKUP(A121,'IncomeStatement 15-8-19'!$A$10:$CD$222,18,FALSE)</f>
        <v>0</v>
      </c>
      <c r="S121" s="31">
        <f>VLOOKUP(A121,'IncomeStatement 15-8-19'!$A$10:$CD$222,19,FALSE)</f>
        <v>0</v>
      </c>
      <c r="T121" s="31">
        <f>VLOOKUP(A121,'IncomeStatement 15-8-19'!$A$10:$CD$222,20,FALSE)</f>
        <v>0</v>
      </c>
      <c r="U121" s="31">
        <f>VLOOKUP(A121,'IncomeStatement 15-8-19'!$A$10:$CD$222,21,FALSE)</f>
        <v>0</v>
      </c>
      <c r="V121" s="31">
        <f>VLOOKUP(A121,'IncomeStatement 15-8-19'!$A$10:$CD$222,22,FALSE)</f>
        <v>0</v>
      </c>
      <c r="W121" s="31">
        <f>VLOOKUP(A121,'IncomeStatement 15-8-19'!$A$10:$CD$222,23,FALSE)</f>
        <v>0</v>
      </c>
      <c r="X121" s="31">
        <f>VLOOKUP(A121,'IncomeStatement 15-8-19'!$A$10:$CD$222,24,FALSE)</f>
        <v>0</v>
      </c>
      <c r="Y121" s="31">
        <f>VLOOKUP(A121,'IncomeStatement 15-8-19'!$A$10:$CD$222,25,FALSE)</f>
        <v>0</v>
      </c>
      <c r="Z121" s="31">
        <f>VLOOKUP(A121,'IncomeStatement 15-8-19'!$A$10:$CD$222,26,FALSE)</f>
        <v>0</v>
      </c>
      <c r="AA121" s="31">
        <f>VLOOKUP(A121,'IncomeStatement 15-8-19'!$A$10:$CD$222,27,FALSE)</f>
        <v>0</v>
      </c>
      <c r="AB121" s="31">
        <f>VLOOKUP(A121,'IncomeStatement 15-8-19'!$A$10:$CD$222,28,FALSE)</f>
        <v>0</v>
      </c>
      <c r="AC121" s="31">
        <f>VLOOKUP(A121,'IncomeStatement 15-8-19'!$A$10:$CD$222,29,FALSE)</f>
        <v>0</v>
      </c>
      <c r="AD121" s="31">
        <f>VLOOKUP(A121,'IncomeStatement 15-8-19'!$A$10:$CD$222,30,FALSE)</f>
        <v>0</v>
      </c>
      <c r="AE121" s="31">
        <f>VLOOKUP(A121,'IncomeStatement 15-8-19'!$A$10:$CD$222,31,FALSE)</f>
        <v>0</v>
      </c>
      <c r="AF121" s="31">
        <f>VLOOKUP(A121,'IncomeStatement 15-8-19'!$A$10:$CD$222,32,FALSE)</f>
        <v>0</v>
      </c>
      <c r="AG121" s="31">
        <f>VLOOKUP(A121,'IncomeStatement 15-8-19'!$A$10:$CD$222,33,FALSE)</f>
        <v>0</v>
      </c>
      <c r="AH121" s="31">
        <f>VLOOKUP(A121,'IncomeStatement 15-8-19'!$A$10:$CD$222,34,FALSE)</f>
        <v>0</v>
      </c>
      <c r="AI121" s="31">
        <f>VLOOKUP(A121,'IncomeStatement 15-8-19'!$A$10:$CD$222,35,FALSE)</f>
        <v>0</v>
      </c>
      <c r="AJ121" s="31">
        <f>VLOOKUP(A121,'IncomeStatement 15-8-19'!$A$10:$CD$222,36,FALSE)</f>
        <v>0</v>
      </c>
      <c r="AK121" s="31">
        <f>VLOOKUP(A121,'IncomeStatement 15-8-19'!$A$10:$CD$222,37,FALSE)</f>
        <v>0</v>
      </c>
      <c r="AL121" s="31">
        <f>VLOOKUP(A121,'IncomeStatement 15-8-19'!$A$10:$CD$222,38,FALSE)</f>
        <v>0</v>
      </c>
      <c r="AM121" s="31">
        <f>VLOOKUP(A121,'IncomeStatement 15-8-19'!$A$10:$CD$222,39,FALSE)</f>
        <v>0</v>
      </c>
      <c r="AN121" s="31">
        <f>VLOOKUP(A121,'IncomeStatement 15-8-19'!$A$10:$CD$222,40,FALSE)</f>
        <v>0</v>
      </c>
      <c r="AO121" s="31">
        <f>VLOOKUP(A121,'IncomeStatement 15-8-19'!$A$10:$CD$222,41,FALSE)</f>
        <v>0</v>
      </c>
      <c r="AP121" s="31">
        <f>VLOOKUP(A121,'IncomeStatement 15-8-19'!$A$10:$CD$222,42,FALSE)</f>
        <v>0</v>
      </c>
      <c r="AQ121" s="31">
        <f>VLOOKUP(A121,'IncomeStatement 15-8-19'!$A$10:$CD$222,43,FALSE)</f>
        <v>0</v>
      </c>
      <c r="AR121" s="31">
        <f>VLOOKUP(A121,'IncomeStatement 15-8-19'!$A$10:$CD$222,44,FALSE)</f>
        <v>0</v>
      </c>
      <c r="AS121" s="31">
        <f>VLOOKUP(A121,'IncomeStatement 15-8-19'!$A$10:$CD$222,45,FALSE)</f>
        <v>0</v>
      </c>
      <c r="AT121" s="31">
        <f>VLOOKUP(A121,'IncomeStatement 15-8-19'!$A$10:$CD$222,46,FALSE)</f>
        <v>0</v>
      </c>
      <c r="AU121" s="31">
        <f>VLOOKUP(A121,'IncomeStatement 15-8-19'!$A$10:$CD$222,47,FALSE)</f>
        <v>0</v>
      </c>
      <c r="AV121" s="31">
        <f>VLOOKUP(A121,'IncomeStatement 15-8-19'!$A$10:$CD$222,48,FALSE)</f>
        <v>0</v>
      </c>
      <c r="AW121" s="31">
        <f>VLOOKUP(A121,'IncomeStatement 15-8-19'!$A$10:$CD$222,49,FALSE)</f>
        <v>0</v>
      </c>
      <c r="AX121" s="31">
        <f>VLOOKUP(A121,'IncomeStatement 15-8-19'!$A$10:$CD$222,50,FALSE)</f>
        <v>0</v>
      </c>
      <c r="AY121" s="31">
        <f>VLOOKUP(A121,'IncomeStatement 15-8-19'!$A$10:$CD$222,51,FALSE)</f>
        <v>0</v>
      </c>
      <c r="AZ121" s="31">
        <f>VLOOKUP(A121,'IncomeStatement 15-8-19'!$A$10:$CD$222,52,FALSE)</f>
        <v>0</v>
      </c>
      <c r="BA121" s="31">
        <f>VLOOKUP(A121,'IncomeStatement 15-8-19'!$A$10:$CD$222,53,FALSE)</f>
        <v>0</v>
      </c>
      <c r="BB121" s="31">
        <f>VLOOKUP(A121,'IncomeStatement 15-8-19'!$A$10:$CD$222,54,FALSE)</f>
        <v>0</v>
      </c>
      <c r="BC121" s="31">
        <f>VLOOKUP(A121,'IncomeStatement 15-8-19'!$A$10:$CD$222,55,FALSE)</f>
        <v>0</v>
      </c>
      <c r="BD121" s="31">
        <f>VLOOKUP(A121,'IncomeStatement 15-8-19'!$A$10:$CD$222,56,FALSE)</f>
        <v>0</v>
      </c>
      <c r="BE121" s="31">
        <f>VLOOKUP(A121,'IncomeStatement 15-8-19'!$A$10:$CD$222,57,FALSE)</f>
        <v>0</v>
      </c>
      <c r="BF121" s="31">
        <f>VLOOKUP(A121,'IncomeStatement 15-8-19'!$A$10:$CD$222,58,FALSE)</f>
        <v>0</v>
      </c>
      <c r="BG121" s="31"/>
      <c r="BH121" s="31">
        <f>VLOOKUP(A121,'IncomeStatement 15-8-19'!$A$10:$CD$222,60,FALSE)</f>
        <v>0</v>
      </c>
      <c r="BI121" s="31">
        <f>VLOOKUP(A121,'IncomeStatement 15-8-19'!$A$10:$CD$222,61,FALSE)</f>
        <v>0</v>
      </c>
      <c r="BJ121" s="31">
        <f>VLOOKUP(A121,'IncomeStatement 15-8-19'!$A$10:$CD$222,62,FALSE)</f>
        <v>0</v>
      </c>
      <c r="BK121" s="31">
        <f>VLOOKUP(A121,'IncomeStatement 15-8-19'!$A$10:$CD$222,63,FALSE)</f>
        <v>0</v>
      </c>
      <c r="BL121" s="31">
        <f>VLOOKUP(A121,'IncomeStatement 15-8-19'!$A$10:$CD$222,64,FALSE)</f>
        <v>0</v>
      </c>
      <c r="BM121" s="31">
        <f>VLOOKUP(A121,'IncomeStatement 15-8-19'!$A$10:$CD$222,65,FALSE)</f>
        <v>0</v>
      </c>
      <c r="BN121" s="31">
        <f>VLOOKUP(A121,'IncomeStatement 15-8-19'!$A$10:$CD$222,66,FALSE)</f>
        <v>0</v>
      </c>
      <c r="BO121" s="31">
        <f>VLOOKUP(A121,'IncomeStatement 15-8-19'!$A$10:$CD$222,67,FALSE)</f>
        <v>0</v>
      </c>
      <c r="BP121" s="31">
        <f>VLOOKUP(A121,'IncomeStatement 15-8-19'!$A$10:$CD$222,68,FALSE)</f>
        <v>0</v>
      </c>
      <c r="BQ121" s="3">
        <f>VLOOKUP(A121,'IncomeStatement 15-8-19'!$A$10:$CD$222,69,FALSE)</f>
        <v>0</v>
      </c>
      <c r="BR121" s="3">
        <f>VLOOKUP(A121,'IncomeStatement 15-8-19'!$A$10:$CD$222,70,FALSE)</f>
        <v>0</v>
      </c>
      <c r="BS121" s="3">
        <f>VLOOKUP(A121,'IncomeStatement 15-8-19'!$A$10:$CD$222,71,FALSE)</f>
        <v>0</v>
      </c>
      <c r="BT121" s="3">
        <f>VLOOKUP(A121,'IncomeStatement 15-8-19'!$A$10:$CD$222,72,FALSE)</f>
        <v>0</v>
      </c>
      <c r="BU121" s="3">
        <f>VLOOKUP(A121,'IncomeStatement 15-8-19'!$A$10:$CD$222,73,FALSE)</f>
        <v>0</v>
      </c>
      <c r="BV121" s="3">
        <f>VLOOKUP(A121,'IncomeStatement 15-8-19'!$A$10:$CD$222,74,FALSE)</f>
        <v>0</v>
      </c>
      <c r="BW121" s="3">
        <f>VLOOKUP(A121,'IncomeStatement 15-8-19'!$A$10:$CD$222,75,FALSE)</f>
        <v>0</v>
      </c>
      <c r="BX121" s="3">
        <f>VLOOKUP(A121,'IncomeStatement 15-8-19'!$A$10:$CD$222,76,FALSE)</f>
        <v>0</v>
      </c>
      <c r="BY121" s="3">
        <f>VLOOKUP(A121,'IncomeStatement 15-8-19'!$A$10:$CD$222,77,FALSE)</f>
        <v>0</v>
      </c>
      <c r="BZ121" s="3">
        <f>VLOOKUP(A121,'IncomeStatement 15-8-19'!$A$10:$CD$222,78,FALSE)</f>
        <v>0</v>
      </c>
      <c r="CA121" s="3">
        <f>VLOOKUP(A121,'IncomeStatement 15-8-19'!$A$10:$CD$222,79,FALSE)</f>
        <v>0</v>
      </c>
      <c r="CB121" s="3">
        <f>VLOOKUP(A121,'IncomeStatement 15-8-19'!$A$10:$CD$222,80,FALSE)</f>
        <v>0</v>
      </c>
      <c r="CC121" s="3">
        <f>VLOOKUP(A121,'IncomeStatement 15-8-19'!$A$10:$CD$222,81,FALSE)</f>
        <v>0</v>
      </c>
      <c r="CD121" s="3">
        <f t="shared" si="4"/>
        <v>0</v>
      </c>
      <c r="CF121" s="19">
        <f>CD121-('IncomeStatement 15-8-19'!CD121-'IncomeStatement 15-8-19'!CF121-'IncomeStatement 15-8-19'!CG121)</f>
        <v>0</v>
      </c>
      <c r="CH121" s="132">
        <f t="shared" si="5"/>
        <v>0</v>
      </c>
      <c r="CJ121" s="148">
        <f>HLOOKUP(A121,CJE!$I$5:$TV$2054,2050, FALSE)</f>
        <v>0</v>
      </c>
      <c r="CL121" s="148">
        <f t="shared" si="6"/>
        <v>0</v>
      </c>
    </row>
    <row r="122" spans="1:94" x14ac:dyDescent="0.2">
      <c r="A122" s="13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F122" s="19">
        <f>CD122-('IncomeStatement 15-8-19'!CD122-'IncomeStatement 15-8-19'!CF122-'IncomeStatement 15-8-19'!CG122)</f>
        <v>0</v>
      </c>
      <c r="CH122" s="132">
        <f t="shared" si="5"/>
        <v>0</v>
      </c>
      <c r="CJ122" s="148"/>
      <c r="CL122" s="148">
        <f t="shared" si="6"/>
        <v>0</v>
      </c>
    </row>
    <row r="123" spans="1:94" x14ac:dyDescent="0.2">
      <c r="A123" s="13" t="str">
        <f>'IncomeStatement 15-8-19'!A123</f>
        <v>940-910 - Insurance</v>
      </c>
      <c r="B123" s="31">
        <f>VLOOKUP(A123,'IncomeStatement 15-8-19'!$A$10:$CD$222,2,FALSE)</f>
        <v>0</v>
      </c>
      <c r="C123" s="31">
        <f>VLOOKUP(A123,'IncomeStatement 15-8-19'!$A$10:$CD$222,3,FALSE)</f>
        <v>0</v>
      </c>
      <c r="D123" s="31">
        <f>VLOOKUP(A123,'IncomeStatement 15-8-19'!$A$10:$CD$222,4,FALSE)</f>
        <v>0</v>
      </c>
      <c r="E123" s="31">
        <f>VLOOKUP(A123,'IncomeStatement 15-8-19'!$A$10:$CD$222,5,FALSE)</f>
        <v>0</v>
      </c>
      <c r="F123" s="31">
        <f>VLOOKUP(A123,'IncomeStatement 15-8-19'!$A$10:$CD$222,6,FALSE)</f>
        <v>0</v>
      </c>
      <c r="G123" s="31">
        <f>VLOOKUP(A123,'IncomeStatement 15-8-19'!$A$10:$CD$222,7,FALSE)</f>
        <v>0</v>
      </c>
      <c r="H123" s="31">
        <f>VLOOKUP(A123,'IncomeStatement 15-8-19'!$A$10:$CD$222,8,FALSE)</f>
        <v>0</v>
      </c>
      <c r="I123" s="31"/>
      <c r="J123" s="31">
        <f>VLOOKUP(A123,'IncomeStatement 15-8-19'!$A$10:$CD$222,10,FALSE)</f>
        <v>0</v>
      </c>
      <c r="K123" s="31">
        <f>VLOOKUP(A123,'IncomeStatement 15-8-19'!$A$10:$CD$222,11,FALSE)</f>
        <v>0</v>
      </c>
      <c r="L123" s="31">
        <f>VLOOKUP(A123,'IncomeStatement 15-8-19'!$A$10:$CD$222,12,FALSE)</f>
        <v>0</v>
      </c>
      <c r="M123" s="31">
        <f>VLOOKUP(A123,'IncomeStatement 15-8-19'!$A$10:$CD$222,13,FALSE)</f>
        <v>0</v>
      </c>
      <c r="N123" s="31">
        <f>VLOOKUP(A123,'IncomeStatement 15-8-19'!$A$10:$CD$222,14,FALSE)</f>
        <v>0</v>
      </c>
      <c r="O123" s="31">
        <f>VLOOKUP(A123,'IncomeStatement 15-8-19'!$A$10:$CD$222,15,FALSE)</f>
        <v>0</v>
      </c>
      <c r="P123" s="31">
        <f>VLOOKUP(A123,'IncomeStatement 15-8-19'!$A$10:$CD$222,16,FALSE)</f>
        <v>0</v>
      </c>
      <c r="Q123" s="31">
        <f>VLOOKUP(A123,'IncomeStatement 15-8-19'!$A$10:$CD$222,17,FALSE)</f>
        <v>0</v>
      </c>
      <c r="R123" s="31">
        <f>VLOOKUP(A123,'IncomeStatement 15-8-19'!$A$10:$CD$222,18,FALSE)</f>
        <v>0</v>
      </c>
      <c r="S123" s="31">
        <f>VLOOKUP(A123,'IncomeStatement 15-8-19'!$A$10:$CD$222,19,FALSE)</f>
        <v>0</v>
      </c>
      <c r="T123" s="31">
        <f>VLOOKUP(A123,'IncomeStatement 15-8-19'!$A$10:$CD$222,20,FALSE)</f>
        <v>0</v>
      </c>
      <c r="U123" s="31">
        <f>VLOOKUP(A123,'IncomeStatement 15-8-19'!$A$10:$CD$222,21,FALSE)</f>
        <v>0</v>
      </c>
      <c r="V123" s="31">
        <f>VLOOKUP(A123,'IncomeStatement 15-8-19'!$A$10:$CD$222,22,FALSE)</f>
        <v>0</v>
      </c>
      <c r="W123" s="31">
        <f>VLOOKUP(A123,'IncomeStatement 15-8-19'!$A$10:$CD$222,23,FALSE)</f>
        <v>0</v>
      </c>
      <c r="X123" s="31">
        <f>VLOOKUP(A123,'IncomeStatement 15-8-19'!$A$10:$CD$222,24,FALSE)</f>
        <v>0</v>
      </c>
      <c r="Y123" s="31">
        <f>VLOOKUP(A123,'IncomeStatement 15-8-19'!$A$10:$CD$222,25,FALSE)</f>
        <v>0</v>
      </c>
      <c r="Z123" s="31">
        <f>VLOOKUP(A123,'IncomeStatement 15-8-19'!$A$10:$CD$222,26,FALSE)</f>
        <v>0</v>
      </c>
      <c r="AA123" s="31">
        <f>VLOOKUP(A123,'IncomeStatement 15-8-19'!$A$10:$CD$222,27,FALSE)</f>
        <v>0</v>
      </c>
      <c r="AB123" s="31">
        <f>VLOOKUP(A123,'IncomeStatement 15-8-19'!$A$10:$CD$222,28,FALSE)</f>
        <v>0</v>
      </c>
      <c r="AC123" s="31">
        <f>VLOOKUP(A123,'IncomeStatement 15-8-19'!$A$10:$CD$222,29,FALSE)</f>
        <v>0</v>
      </c>
      <c r="AD123" s="31">
        <f>VLOOKUP(A123,'IncomeStatement 15-8-19'!$A$10:$CD$222,30,FALSE)</f>
        <v>0</v>
      </c>
      <c r="AE123" s="31">
        <f>VLOOKUP(A123,'IncomeStatement 15-8-19'!$A$10:$CD$222,31,FALSE)</f>
        <v>0</v>
      </c>
      <c r="AF123" s="31">
        <f>VLOOKUP(A123,'IncomeStatement 15-8-19'!$A$10:$CD$222,32,FALSE)</f>
        <v>0</v>
      </c>
      <c r="AG123" s="31">
        <f>VLOOKUP(A123,'IncomeStatement 15-8-19'!$A$10:$CD$222,33,FALSE)</f>
        <v>0</v>
      </c>
      <c r="AH123" s="31">
        <f>VLOOKUP(A123,'IncomeStatement 15-8-19'!$A$10:$CD$222,34,FALSE)</f>
        <v>0</v>
      </c>
      <c r="AI123" s="31">
        <f>VLOOKUP(A123,'IncomeStatement 15-8-19'!$A$10:$CD$222,35,FALSE)</f>
        <v>0</v>
      </c>
      <c r="AJ123" s="31">
        <f>VLOOKUP(A123,'IncomeStatement 15-8-19'!$A$10:$CD$222,36,FALSE)</f>
        <v>0</v>
      </c>
      <c r="AK123" s="31">
        <f>VLOOKUP(A123,'IncomeStatement 15-8-19'!$A$10:$CD$222,37,FALSE)</f>
        <v>0</v>
      </c>
      <c r="AL123" s="31">
        <f>VLOOKUP(A123,'IncomeStatement 15-8-19'!$A$10:$CD$222,38,FALSE)</f>
        <v>0</v>
      </c>
      <c r="AM123" s="31">
        <f>VLOOKUP(A123,'IncomeStatement 15-8-19'!$A$10:$CD$222,39,FALSE)</f>
        <v>0</v>
      </c>
      <c r="AN123" s="31">
        <f>VLOOKUP(A123,'IncomeStatement 15-8-19'!$A$10:$CD$222,40,FALSE)</f>
        <v>0</v>
      </c>
      <c r="AO123" s="31">
        <f>VLOOKUP(A123,'IncomeStatement 15-8-19'!$A$10:$CD$222,41,FALSE)</f>
        <v>0</v>
      </c>
      <c r="AP123" s="31">
        <f>VLOOKUP(A123,'IncomeStatement 15-8-19'!$A$10:$CD$222,42,FALSE)</f>
        <v>0</v>
      </c>
      <c r="AQ123" s="31">
        <f>VLOOKUP(A123,'IncomeStatement 15-8-19'!$A$10:$CD$222,43,FALSE)</f>
        <v>0</v>
      </c>
      <c r="AR123" s="31">
        <f>VLOOKUP(A123,'IncomeStatement 15-8-19'!$A$10:$CD$222,44,FALSE)</f>
        <v>0</v>
      </c>
      <c r="AS123" s="31">
        <f>VLOOKUP(A123,'IncomeStatement 15-8-19'!$A$10:$CD$222,45,FALSE)</f>
        <v>0</v>
      </c>
      <c r="AT123" s="31">
        <f>VLOOKUP(A123,'IncomeStatement 15-8-19'!$A$10:$CD$222,46,FALSE)</f>
        <v>0</v>
      </c>
      <c r="AU123" s="31">
        <f>VLOOKUP(A123,'IncomeStatement 15-8-19'!$A$10:$CD$222,47,FALSE)</f>
        <v>0</v>
      </c>
      <c r="AV123" s="31">
        <f>VLOOKUP(A123,'IncomeStatement 15-8-19'!$A$10:$CD$222,48,FALSE)</f>
        <v>0</v>
      </c>
      <c r="AW123" s="31">
        <f>VLOOKUP(A123,'IncomeStatement 15-8-19'!$A$10:$CD$222,49,FALSE)</f>
        <v>0</v>
      </c>
      <c r="AX123" s="31">
        <f>VLOOKUP(A123,'IncomeStatement 15-8-19'!$A$10:$CD$222,50,FALSE)</f>
        <v>0</v>
      </c>
      <c r="AY123" s="31">
        <f>VLOOKUP(A123,'IncomeStatement 15-8-19'!$A$10:$CD$222,51,FALSE)</f>
        <v>0</v>
      </c>
      <c r="AZ123" s="31">
        <f>VLOOKUP(A123,'IncomeStatement 15-8-19'!$A$10:$CD$222,52,FALSE)</f>
        <v>0</v>
      </c>
      <c r="BA123" s="31">
        <f>VLOOKUP(A123,'IncomeStatement 15-8-19'!$A$10:$CD$222,53,FALSE)</f>
        <v>0</v>
      </c>
      <c r="BB123" s="31">
        <f>VLOOKUP(A123,'IncomeStatement 15-8-19'!$A$10:$CD$222,54,FALSE)</f>
        <v>0</v>
      </c>
      <c r="BC123" s="31">
        <f>VLOOKUP(A123,'IncomeStatement 15-8-19'!$A$10:$CD$222,55,FALSE)</f>
        <v>0</v>
      </c>
      <c r="BD123" s="31">
        <f>VLOOKUP(A123,'IncomeStatement 15-8-19'!$A$10:$CD$222,56,FALSE)</f>
        <v>0</v>
      </c>
      <c r="BE123" s="31">
        <f>VLOOKUP(A123,'IncomeStatement 15-8-19'!$A$10:$CD$222,57,FALSE)</f>
        <v>0</v>
      </c>
      <c r="BF123" s="31">
        <f>VLOOKUP(A123,'IncomeStatement 15-8-19'!$A$10:$CD$222,58,FALSE)</f>
        <v>0</v>
      </c>
      <c r="BG123" s="31"/>
      <c r="BH123" s="31">
        <f>VLOOKUP(A123,'IncomeStatement 15-8-19'!$A$10:$CD$222,60,FALSE)</f>
        <v>0</v>
      </c>
      <c r="BI123" s="31">
        <f>VLOOKUP(A123,'IncomeStatement 15-8-19'!$A$10:$CD$222,61,FALSE)</f>
        <v>0</v>
      </c>
      <c r="BJ123" s="31">
        <f>VLOOKUP(A123,'IncomeStatement 15-8-19'!$A$10:$CD$222,62,FALSE)</f>
        <v>0</v>
      </c>
      <c r="BK123" s="31">
        <f>VLOOKUP(A123,'IncomeStatement 15-8-19'!$A$10:$CD$222,63,FALSE)</f>
        <v>0</v>
      </c>
      <c r="BL123" s="31">
        <f>VLOOKUP(A123,'IncomeStatement 15-8-19'!$A$10:$CD$222,64,FALSE)</f>
        <v>0</v>
      </c>
      <c r="BM123" s="31">
        <f>VLOOKUP(A123,'IncomeStatement 15-8-19'!$A$10:$CD$222,65,FALSE)</f>
        <v>0</v>
      </c>
      <c r="BN123" s="31">
        <f>VLOOKUP(A123,'IncomeStatement 15-8-19'!$A$10:$CD$222,66,FALSE)</f>
        <v>0</v>
      </c>
      <c r="BO123" s="31">
        <f>VLOOKUP(A123,'IncomeStatement 15-8-19'!$A$10:$CD$222,67,FALSE)</f>
        <v>0</v>
      </c>
      <c r="BP123" s="31">
        <f>VLOOKUP(A123,'IncomeStatement 15-8-19'!$A$10:$CD$222,68,FALSE)</f>
        <v>0</v>
      </c>
      <c r="BQ123" s="3">
        <f>VLOOKUP(A123,'IncomeStatement 15-8-19'!$A$10:$CD$222,69,FALSE)</f>
        <v>0</v>
      </c>
      <c r="BR123" s="3">
        <f>VLOOKUP(A123,'IncomeStatement 15-8-19'!$A$10:$CD$222,70,FALSE)</f>
        <v>0</v>
      </c>
      <c r="BS123" s="3">
        <f>VLOOKUP(A123,'IncomeStatement 15-8-19'!$A$10:$CD$222,71,FALSE)</f>
        <v>0</v>
      </c>
      <c r="BT123" s="3">
        <f>VLOOKUP(A123,'IncomeStatement 15-8-19'!$A$10:$CD$222,72,FALSE)</f>
        <v>0</v>
      </c>
      <c r="BU123" s="3">
        <f>VLOOKUP(A123,'IncomeStatement 15-8-19'!$A$10:$CD$222,73,FALSE)</f>
        <v>0</v>
      </c>
      <c r="BV123" s="3">
        <f>VLOOKUP(A123,'IncomeStatement 15-8-19'!$A$10:$CD$222,74,FALSE)</f>
        <v>0</v>
      </c>
      <c r="BW123" s="3">
        <f>VLOOKUP(A123,'IncomeStatement 15-8-19'!$A$10:$CD$222,75,FALSE)</f>
        <v>0</v>
      </c>
      <c r="BX123" s="3">
        <f>VLOOKUP(A123,'IncomeStatement 15-8-19'!$A$10:$CD$222,76,FALSE)</f>
        <v>0</v>
      </c>
      <c r="BY123" s="3">
        <f>VLOOKUP(A123,'IncomeStatement 15-8-19'!$A$10:$CD$222,77,FALSE)</f>
        <v>0</v>
      </c>
      <c r="BZ123" s="3">
        <f>VLOOKUP(A123,'IncomeStatement 15-8-19'!$A$10:$CD$222,78,FALSE)</f>
        <v>0</v>
      </c>
      <c r="CA123" s="3">
        <f>VLOOKUP(A123,'IncomeStatement 15-8-19'!$A$10:$CD$222,79,FALSE)</f>
        <v>0</v>
      </c>
      <c r="CB123" s="3">
        <f>VLOOKUP(A123,'IncomeStatement 15-8-19'!$A$10:$CD$222,80,FALSE)</f>
        <v>0</v>
      </c>
      <c r="CC123" s="3">
        <f>VLOOKUP(A123,'IncomeStatement 15-8-19'!$A$10:$CD$222,81,FALSE)</f>
        <v>0</v>
      </c>
      <c r="CD123" s="3">
        <f t="shared" si="4"/>
        <v>0</v>
      </c>
      <c r="CF123" s="19">
        <f>CD123-('IncomeStatement 15-8-19'!CD123-'IncomeStatement 15-8-19'!CF123-'IncomeStatement 15-8-19'!CG123)</f>
        <v>0</v>
      </c>
      <c r="CH123" s="132">
        <f t="shared" si="5"/>
        <v>0</v>
      </c>
      <c r="CJ123" s="148">
        <f>HLOOKUP(A123,CJE!$I$5:$TV$2054,2050, FALSE)</f>
        <v>0</v>
      </c>
      <c r="CL123" s="148">
        <f t="shared" si="6"/>
        <v>0</v>
      </c>
    </row>
    <row r="124" spans="1:94" x14ac:dyDescent="0.2">
      <c r="A124" s="13" t="str">
        <f>'IncomeStatement 15-8-19'!A124</f>
        <v>940-910-01 - Property insurance</v>
      </c>
      <c r="B124" s="31">
        <f>VLOOKUP(A124,'IncomeStatement 15-8-19'!$A$10:$CD$222,2,FALSE)</f>
        <v>0</v>
      </c>
      <c r="C124" s="31">
        <f>VLOOKUP(A124,'IncomeStatement 15-8-19'!$A$10:$CD$222,3,FALSE)</f>
        <v>0</v>
      </c>
      <c r="D124" s="31">
        <f>VLOOKUP(A124,'IncomeStatement 15-8-19'!$A$10:$CD$222,4,FALSE)</f>
        <v>0</v>
      </c>
      <c r="E124" s="31">
        <f>VLOOKUP(A124,'IncomeStatement 15-8-19'!$A$10:$CD$222,5,FALSE)</f>
        <v>0</v>
      </c>
      <c r="F124" s="31">
        <f>VLOOKUP(A124,'IncomeStatement 15-8-19'!$A$10:$CD$222,6,FALSE)</f>
        <v>0</v>
      </c>
      <c r="G124" s="31">
        <f>VLOOKUP(A124,'IncomeStatement 15-8-19'!$A$10:$CD$222,7,FALSE)</f>
        <v>0</v>
      </c>
      <c r="H124" s="31">
        <f>VLOOKUP(A124,'IncomeStatement 15-8-19'!$A$10:$CD$222,8,FALSE)</f>
        <v>0</v>
      </c>
      <c r="I124" s="31"/>
      <c r="J124" s="31">
        <f>VLOOKUP(A124,'IncomeStatement 15-8-19'!$A$10:$CD$222,10,FALSE)</f>
        <v>0</v>
      </c>
      <c r="K124" s="31">
        <f>VLOOKUP(A124,'IncomeStatement 15-8-19'!$A$10:$CD$222,11,FALSE)</f>
        <v>0</v>
      </c>
      <c r="L124" s="31">
        <f>VLOOKUP(A124,'IncomeStatement 15-8-19'!$A$10:$CD$222,12,FALSE)</f>
        <v>0</v>
      </c>
      <c r="M124" s="31">
        <f>VLOOKUP(A124,'IncomeStatement 15-8-19'!$A$10:$CD$222,13,FALSE)</f>
        <v>0</v>
      </c>
      <c r="N124" s="31">
        <f>VLOOKUP(A124,'IncomeStatement 15-8-19'!$A$10:$CD$222,14,FALSE)</f>
        <v>0</v>
      </c>
      <c r="O124" s="31">
        <f>VLOOKUP(A124,'IncomeStatement 15-8-19'!$A$10:$CD$222,15,FALSE)</f>
        <v>0</v>
      </c>
      <c r="P124" s="31">
        <f>VLOOKUP(A124,'IncomeStatement 15-8-19'!$A$10:$CD$222,16,FALSE)</f>
        <v>0</v>
      </c>
      <c r="Q124" s="31">
        <f>VLOOKUP(A124,'IncomeStatement 15-8-19'!$A$10:$CD$222,17,FALSE)</f>
        <v>0</v>
      </c>
      <c r="R124" s="31">
        <f>VLOOKUP(A124,'IncomeStatement 15-8-19'!$A$10:$CD$222,18,FALSE)</f>
        <v>0</v>
      </c>
      <c r="S124" s="31">
        <f>VLOOKUP(A124,'IncomeStatement 15-8-19'!$A$10:$CD$222,19,FALSE)</f>
        <v>0</v>
      </c>
      <c r="T124" s="31">
        <f>VLOOKUP(A124,'IncomeStatement 15-8-19'!$A$10:$CD$222,20,FALSE)</f>
        <v>0</v>
      </c>
      <c r="U124" s="31">
        <f>VLOOKUP(A124,'IncomeStatement 15-8-19'!$A$10:$CD$222,21,FALSE)</f>
        <v>0</v>
      </c>
      <c r="V124" s="31">
        <f>VLOOKUP(A124,'IncomeStatement 15-8-19'!$A$10:$CD$222,22,FALSE)</f>
        <v>0</v>
      </c>
      <c r="W124" s="31">
        <f>VLOOKUP(A124,'IncomeStatement 15-8-19'!$A$10:$CD$222,23,FALSE)</f>
        <v>0</v>
      </c>
      <c r="X124" s="31">
        <f>VLOOKUP(A124,'IncomeStatement 15-8-19'!$A$10:$CD$222,24,FALSE)</f>
        <v>0</v>
      </c>
      <c r="Y124" s="31">
        <f>VLOOKUP(A124,'IncomeStatement 15-8-19'!$A$10:$CD$222,25,FALSE)</f>
        <v>0</v>
      </c>
      <c r="Z124" s="31">
        <f>VLOOKUP(A124,'IncomeStatement 15-8-19'!$A$10:$CD$222,26,FALSE)</f>
        <v>0</v>
      </c>
      <c r="AA124" s="31">
        <f>VLOOKUP(A124,'IncomeStatement 15-8-19'!$A$10:$CD$222,27,FALSE)</f>
        <v>0</v>
      </c>
      <c r="AB124" s="31">
        <f>VLOOKUP(A124,'IncomeStatement 15-8-19'!$A$10:$CD$222,28,FALSE)</f>
        <v>0</v>
      </c>
      <c r="AC124" s="31">
        <f>VLOOKUP(A124,'IncomeStatement 15-8-19'!$A$10:$CD$222,29,FALSE)</f>
        <v>0</v>
      </c>
      <c r="AD124" s="31">
        <f>VLOOKUP(A124,'IncomeStatement 15-8-19'!$A$10:$CD$222,30,FALSE)</f>
        <v>0</v>
      </c>
      <c r="AE124" s="31">
        <f>VLOOKUP(A124,'IncomeStatement 15-8-19'!$A$10:$CD$222,31,FALSE)</f>
        <v>0</v>
      </c>
      <c r="AF124" s="31">
        <f>VLOOKUP(A124,'IncomeStatement 15-8-19'!$A$10:$CD$222,32,FALSE)</f>
        <v>0</v>
      </c>
      <c r="AG124" s="31">
        <f>VLOOKUP(A124,'IncomeStatement 15-8-19'!$A$10:$CD$222,33,FALSE)</f>
        <v>0</v>
      </c>
      <c r="AH124" s="31">
        <f>VLOOKUP(A124,'IncomeStatement 15-8-19'!$A$10:$CD$222,34,FALSE)</f>
        <v>0</v>
      </c>
      <c r="AI124" s="31">
        <f>VLOOKUP(A124,'IncomeStatement 15-8-19'!$A$10:$CD$222,35,FALSE)</f>
        <v>0</v>
      </c>
      <c r="AJ124" s="31">
        <f>VLOOKUP(A124,'IncomeStatement 15-8-19'!$A$10:$CD$222,36,FALSE)</f>
        <v>0</v>
      </c>
      <c r="AK124" s="31">
        <f>VLOOKUP(A124,'IncomeStatement 15-8-19'!$A$10:$CD$222,37,FALSE)</f>
        <v>0</v>
      </c>
      <c r="AL124" s="31">
        <f>VLOOKUP(A124,'IncomeStatement 15-8-19'!$A$10:$CD$222,38,FALSE)</f>
        <v>0</v>
      </c>
      <c r="AM124" s="31">
        <f>VLOOKUP(A124,'IncomeStatement 15-8-19'!$A$10:$CD$222,39,FALSE)</f>
        <v>0</v>
      </c>
      <c r="AN124" s="31">
        <f>VLOOKUP(A124,'IncomeStatement 15-8-19'!$A$10:$CD$222,40,FALSE)</f>
        <v>0</v>
      </c>
      <c r="AO124" s="31">
        <f>VLOOKUP(A124,'IncomeStatement 15-8-19'!$A$10:$CD$222,41,FALSE)</f>
        <v>0</v>
      </c>
      <c r="AP124" s="31">
        <f>VLOOKUP(A124,'IncomeStatement 15-8-19'!$A$10:$CD$222,42,FALSE)</f>
        <v>0</v>
      </c>
      <c r="AQ124" s="31">
        <f>VLOOKUP(A124,'IncomeStatement 15-8-19'!$A$10:$CD$222,43,FALSE)</f>
        <v>0</v>
      </c>
      <c r="AR124" s="31">
        <f>VLOOKUP(A124,'IncomeStatement 15-8-19'!$A$10:$CD$222,44,FALSE)</f>
        <v>0</v>
      </c>
      <c r="AS124" s="31">
        <f>VLOOKUP(A124,'IncomeStatement 15-8-19'!$A$10:$CD$222,45,FALSE)</f>
        <v>0</v>
      </c>
      <c r="AT124" s="31">
        <f>VLOOKUP(A124,'IncomeStatement 15-8-19'!$A$10:$CD$222,46,FALSE)</f>
        <v>0</v>
      </c>
      <c r="AU124" s="31">
        <f>VLOOKUP(A124,'IncomeStatement 15-8-19'!$A$10:$CD$222,47,FALSE)</f>
        <v>0</v>
      </c>
      <c r="AV124" s="31">
        <f>VLOOKUP(A124,'IncomeStatement 15-8-19'!$A$10:$CD$222,48,FALSE)</f>
        <v>0</v>
      </c>
      <c r="AW124" s="31">
        <f>VLOOKUP(A124,'IncomeStatement 15-8-19'!$A$10:$CD$222,49,FALSE)</f>
        <v>0</v>
      </c>
      <c r="AX124" s="31">
        <f>VLOOKUP(A124,'IncomeStatement 15-8-19'!$A$10:$CD$222,50,FALSE)</f>
        <v>0</v>
      </c>
      <c r="AY124" s="31">
        <f>VLOOKUP(A124,'IncomeStatement 15-8-19'!$A$10:$CD$222,51,FALSE)</f>
        <v>0</v>
      </c>
      <c r="AZ124" s="31">
        <f>VLOOKUP(A124,'IncomeStatement 15-8-19'!$A$10:$CD$222,52,FALSE)</f>
        <v>0</v>
      </c>
      <c r="BA124" s="31">
        <f>VLOOKUP(A124,'IncomeStatement 15-8-19'!$A$10:$CD$222,53,FALSE)</f>
        <v>0</v>
      </c>
      <c r="BB124" s="31">
        <f>VLOOKUP(A124,'IncomeStatement 15-8-19'!$A$10:$CD$222,54,FALSE)</f>
        <v>0</v>
      </c>
      <c r="BC124" s="31">
        <f>VLOOKUP(A124,'IncomeStatement 15-8-19'!$A$10:$CD$222,55,FALSE)</f>
        <v>0</v>
      </c>
      <c r="BD124" s="31">
        <f>VLOOKUP(A124,'IncomeStatement 15-8-19'!$A$10:$CD$222,56,FALSE)</f>
        <v>0</v>
      </c>
      <c r="BE124" s="31">
        <f>VLOOKUP(A124,'IncomeStatement 15-8-19'!$A$10:$CD$222,57,FALSE)</f>
        <v>0</v>
      </c>
      <c r="BF124" s="31">
        <f>VLOOKUP(A124,'IncomeStatement 15-8-19'!$A$10:$CD$222,58,FALSE)</f>
        <v>0</v>
      </c>
      <c r="BG124" s="31"/>
      <c r="BH124" s="31">
        <f>VLOOKUP(A124,'IncomeStatement 15-8-19'!$A$10:$CD$222,60,FALSE)</f>
        <v>0</v>
      </c>
      <c r="BI124" s="31">
        <f>VLOOKUP(A124,'IncomeStatement 15-8-19'!$A$10:$CD$222,61,FALSE)</f>
        <v>0</v>
      </c>
      <c r="BJ124" s="31">
        <f>VLOOKUP(A124,'IncomeStatement 15-8-19'!$A$10:$CD$222,62,FALSE)</f>
        <v>0</v>
      </c>
      <c r="BK124" s="31">
        <f>VLOOKUP(A124,'IncomeStatement 15-8-19'!$A$10:$CD$222,63,FALSE)</f>
        <v>0</v>
      </c>
      <c r="BL124" s="31">
        <f>VLOOKUP(A124,'IncomeStatement 15-8-19'!$A$10:$CD$222,64,FALSE)</f>
        <v>0</v>
      </c>
      <c r="BM124" s="31">
        <f>VLOOKUP(A124,'IncomeStatement 15-8-19'!$A$10:$CD$222,65,FALSE)</f>
        <v>0</v>
      </c>
      <c r="BN124" s="31">
        <f>VLOOKUP(A124,'IncomeStatement 15-8-19'!$A$10:$CD$222,66,FALSE)</f>
        <v>0</v>
      </c>
      <c r="BO124" s="31">
        <f>VLOOKUP(A124,'IncomeStatement 15-8-19'!$A$10:$CD$222,67,FALSE)</f>
        <v>0</v>
      </c>
      <c r="BP124" s="31">
        <f>VLOOKUP(A124,'IncomeStatement 15-8-19'!$A$10:$CD$222,68,FALSE)</f>
        <v>0</v>
      </c>
      <c r="BQ124" s="3">
        <f>VLOOKUP(A124,'IncomeStatement 15-8-19'!$A$10:$CD$222,69,FALSE)</f>
        <v>0</v>
      </c>
      <c r="BR124" s="3">
        <f>VLOOKUP(A124,'IncomeStatement 15-8-19'!$A$10:$CD$222,70,FALSE)</f>
        <v>0</v>
      </c>
      <c r="BS124" s="3">
        <f>VLOOKUP(A124,'IncomeStatement 15-8-19'!$A$10:$CD$222,71,FALSE)</f>
        <v>0</v>
      </c>
      <c r="BT124" s="3">
        <f>VLOOKUP(A124,'IncomeStatement 15-8-19'!$A$10:$CD$222,72,FALSE)</f>
        <v>0</v>
      </c>
      <c r="BU124" s="3">
        <f>VLOOKUP(A124,'IncomeStatement 15-8-19'!$A$10:$CD$222,73,FALSE)</f>
        <v>0</v>
      </c>
      <c r="BV124" s="3">
        <f>VLOOKUP(A124,'IncomeStatement 15-8-19'!$A$10:$CD$222,74,FALSE)</f>
        <v>0</v>
      </c>
      <c r="BW124" s="3">
        <f>VLOOKUP(A124,'IncomeStatement 15-8-19'!$A$10:$CD$222,75,FALSE)</f>
        <v>0</v>
      </c>
      <c r="BX124" s="3">
        <f>VLOOKUP(A124,'IncomeStatement 15-8-19'!$A$10:$CD$222,76,FALSE)</f>
        <v>0</v>
      </c>
      <c r="BY124" s="3">
        <f>VLOOKUP(A124,'IncomeStatement 15-8-19'!$A$10:$CD$222,77,FALSE)</f>
        <v>0</v>
      </c>
      <c r="BZ124" s="10">
        <f>VLOOKUP(A124,'IncomeStatement 15-8-19'!$A$10:$CD$222,78,FALSE)</f>
        <v>0</v>
      </c>
      <c r="CA124" s="10">
        <f>VLOOKUP(A124,'IncomeStatement 15-8-19'!$A$10:$CD$222,79,FALSE)</f>
        <v>0</v>
      </c>
      <c r="CB124" s="10">
        <f>VLOOKUP(A124,'IncomeStatement 15-8-19'!$A$10:$CD$222,80,FALSE)</f>
        <v>0</v>
      </c>
      <c r="CC124" s="10">
        <f>VLOOKUP(A124,'IncomeStatement 15-8-19'!$A$10:$CD$222,81,FALSE)</f>
        <v>0</v>
      </c>
      <c r="CD124" s="3">
        <f t="shared" si="4"/>
        <v>0</v>
      </c>
      <c r="CF124" s="19">
        <f>CD124-('IncomeStatement 15-8-19'!CD124-'IncomeStatement 15-8-19'!CF124-'IncomeStatement 15-8-19'!CG124)</f>
        <v>0</v>
      </c>
      <c r="CH124" s="132">
        <f t="shared" si="5"/>
        <v>0</v>
      </c>
      <c r="CJ124" s="148">
        <f>HLOOKUP(A124,CJE!$I$5:$TV$2054,2050, FALSE)</f>
        <v>0</v>
      </c>
      <c r="CL124" s="148">
        <f t="shared" si="6"/>
        <v>0</v>
      </c>
    </row>
    <row r="125" spans="1:94" x14ac:dyDescent="0.2">
      <c r="A125" s="13" t="str">
        <f>'IncomeStatement 15-8-19'!A125</f>
        <v>940-910-03 - Extended Warranty</v>
      </c>
      <c r="B125" s="118">
        <f>VLOOKUP(A125,'IncomeStatement 15-8-19'!$A$10:$CD$222,2,FALSE)</f>
        <v>0</v>
      </c>
      <c r="C125" s="118">
        <f>VLOOKUP(A125,'IncomeStatement 15-8-19'!$A$10:$CD$222,3,FALSE)</f>
        <v>0</v>
      </c>
      <c r="D125" s="118">
        <f>VLOOKUP(A125,'IncomeStatement 15-8-19'!$A$10:$CD$222,4,FALSE)</f>
        <v>0</v>
      </c>
      <c r="E125" s="118">
        <f>VLOOKUP(A125,'IncomeStatement 15-8-19'!$A$10:$CD$222,5,FALSE)</f>
        <v>0</v>
      </c>
      <c r="F125" s="118">
        <f>VLOOKUP(A125,'IncomeStatement 15-8-19'!$A$10:$CD$222,6,FALSE)</f>
        <v>0</v>
      </c>
      <c r="G125" s="118">
        <f>VLOOKUP(A125,'IncomeStatement 15-8-19'!$A$10:$CD$222,7,FALSE)</f>
        <v>0</v>
      </c>
      <c r="H125" s="118">
        <f>VLOOKUP(A125,'IncomeStatement 15-8-19'!$A$10:$CD$222,8,FALSE)</f>
        <v>0</v>
      </c>
      <c r="I125" s="118"/>
      <c r="J125" s="118">
        <f>VLOOKUP(A125,'IncomeStatement 15-8-19'!$A$10:$CD$222,10,FALSE)</f>
        <v>0</v>
      </c>
      <c r="K125" s="118">
        <f>VLOOKUP(A125,'IncomeStatement 15-8-19'!$A$10:$CD$222,11,FALSE)</f>
        <v>0</v>
      </c>
      <c r="L125" s="118">
        <f>VLOOKUP(A125,'IncomeStatement 15-8-19'!$A$10:$CD$222,12,FALSE)</f>
        <v>0</v>
      </c>
      <c r="M125" s="118">
        <f>VLOOKUP(A125,'IncomeStatement 15-8-19'!$A$10:$CD$222,13,FALSE)</f>
        <v>0</v>
      </c>
      <c r="N125" s="118">
        <f>VLOOKUP(A125,'IncomeStatement 15-8-19'!$A$10:$CD$222,14,FALSE)</f>
        <v>0</v>
      </c>
      <c r="O125" s="118">
        <f>VLOOKUP(A125,'IncomeStatement 15-8-19'!$A$10:$CD$222,15,FALSE)</f>
        <v>0</v>
      </c>
      <c r="P125" s="118">
        <f>VLOOKUP(A125,'IncomeStatement 15-8-19'!$A$10:$CD$222,16,FALSE)</f>
        <v>0</v>
      </c>
      <c r="Q125" s="118">
        <f>VLOOKUP(A125,'IncomeStatement 15-8-19'!$A$10:$CD$222,17,FALSE)</f>
        <v>0</v>
      </c>
      <c r="R125" s="118">
        <f>VLOOKUP(A125,'IncomeStatement 15-8-19'!$A$10:$CD$222,18,FALSE)</f>
        <v>0</v>
      </c>
      <c r="S125" s="118">
        <f>VLOOKUP(A125,'IncomeStatement 15-8-19'!$A$10:$CD$222,19,FALSE)</f>
        <v>0</v>
      </c>
      <c r="T125" s="118">
        <f>VLOOKUP(A125,'IncomeStatement 15-8-19'!$A$10:$CD$222,20,FALSE)</f>
        <v>0</v>
      </c>
      <c r="U125" s="118">
        <f>VLOOKUP(A125,'IncomeStatement 15-8-19'!$A$10:$CD$222,21,FALSE)</f>
        <v>0</v>
      </c>
      <c r="V125" s="118">
        <f>VLOOKUP(A125,'IncomeStatement 15-8-19'!$A$10:$CD$222,22,FALSE)</f>
        <v>0</v>
      </c>
      <c r="W125" s="118">
        <f>VLOOKUP(A125,'IncomeStatement 15-8-19'!$A$10:$CD$222,23,FALSE)</f>
        <v>0</v>
      </c>
      <c r="X125" s="118">
        <f>VLOOKUP(A125,'IncomeStatement 15-8-19'!$A$10:$CD$222,24,FALSE)</f>
        <v>0</v>
      </c>
      <c r="Y125" s="118">
        <f>VLOOKUP(A125,'IncomeStatement 15-8-19'!$A$10:$CD$222,25,FALSE)</f>
        <v>0</v>
      </c>
      <c r="Z125" s="118">
        <f>VLOOKUP(A125,'IncomeStatement 15-8-19'!$A$10:$CD$222,26,FALSE)</f>
        <v>0</v>
      </c>
      <c r="AA125" s="118">
        <f>VLOOKUP(A125,'IncomeStatement 15-8-19'!$A$10:$CD$222,27,FALSE)</f>
        <v>0</v>
      </c>
      <c r="AB125" s="118">
        <f>VLOOKUP(A125,'IncomeStatement 15-8-19'!$A$10:$CD$222,28,FALSE)</f>
        <v>0</v>
      </c>
      <c r="AC125" s="118">
        <f>VLOOKUP(A125,'IncomeStatement 15-8-19'!$A$10:$CD$222,29,FALSE)</f>
        <v>0</v>
      </c>
      <c r="AD125" s="118">
        <f>VLOOKUP(A125,'IncomeStatement 15-8-19'!$A$10:$CD$222,30,FALSE)</f>
        <v>0</v>
      </c>
      <c r="AE125" s="118">
        <f>VLOOKUP(A125,'IncomeStatement 15-8-19'!$A$10:$CD$222,31,FALSE)</f>
        <v>0</v>
      </c>
      <c r="AF125" s="118">
        <f>VLOOKUP(A125,'IncomeStatement 15-8-19'!$A$10:$CD$222,32,FALSE)</f>
        <v>0</v>
      </c>
      <c r="AG125" s="118">
        <f>VLOOKUP(A125,'IncomeStatement 15-8-19'!$A$10:$CD$222,33,FALSE)</f>
        <v>0</v>
      </c>
      <c r="AH125" s="118">
        <f>VLOOKUP(A125,'IncomeStatement 15-8-19'!$A$10:$CD$222,34,FALSE)</f>
        <v>0</v>
      </c>
      <c r="AI125" s="118">
        <f>VLOOKUP(A125,'IncomeStatement 15-8-19'!$A$10:$CD$222,35,FALSE)</f>
        <v>0</v>
      </c>
      <c r="AJ125" s="118">
        <f>VLOOKUP(A125,'IncomeStatement 15-8-19'!$A$10:$CD$222,36,FALSE)</f>
        <v>0</v>
      </c>
      <c r="AK125" s="118">
        <f>VLOOKUP(A125,'IncomeStatement 15-8-19'!$A$10:$CD$222,37,FALSE)</f>
        <v>0</v>
      </c>
      <c r="AL125" s="118">
        <f>VLOOKUP(A125,'IncomeStatement 15-8-19'!$A$10:$CD$222,38,FALSE)</f>
        <v>0</v>
      </c>
      <c r="AM125" s="118">
        <f>VLOOKUP(A125,'IncomeStatement 15-8-19'!$A$10:$CD$222,39,FALSE)</f>
        <v>0</v>
      </c>
      <c r="AN125" s="118">
        <f>VLOOKUP(A125,'IncomeStatement 15-8-19'!$A$10:$CD$222,40,FALSE)</f>
        <v>0</v>
      </c>
      <c r="AO125" s="118">
        <f>VLOOKUP(A125,'IncomeStatement 15-8-19'!$A$10:$CD$222,41,FALSE)</f>
        <v>0</v>
      </c>
      <c r="AP125" s="118">
        <f>VLOOKUP(A125,'IncomeStatement 15-8-19'!$A$10:$CD$222,42,FALSE)</f>
        <v>0</v>
      </c>
      <c r="AQ125" s="118">
        <f>VLOOKUP(A125,'IncomeStatement 15-8-19'!$A$10:$CD$222,43,FALSE)</f>
        <v>0</v>
      </c>
      <c r="AR125" s="118">
        <f>VLOOKUP(A125,'IncomeStatement 15-8-19'!$A$10:$CD$222,44,FALSE)</f>
        <v>0</v>
      </c>
      <c r="AS125" s="118">
        <f>VLOOKUP(A125,'IncomeStatement 15-8-19'!$A$10:$CD$222,45,FALSE)</f>
        <v>0</v>
      </c>
      <c r="AT125" s="118">
        <f>VLOOKUP(A125,'IncomeStatement 15-8-19'!$A$10:$CD$222,46,FALSE)</f>
        <v>0</v>
      </c>
      <c r="AU125" s="118">
        <f>VLOOKUP(A125,'IncomeStatement 15-8-19'!$A$10:$CD$222,47,FALSE)</f>
        <v>0</v>
      </c>
      <c r="AV125" s="118">
        <f>VLOOKUP(A125,'IncomeStatement 15-8-19'!$A$10:$CD$222,48,FALSE)</f>
        <v>0</v>
      </c>
      <c r="AW125" s="118">
        <f>VLOOKUP(A125,'IncomeStatement 15-8-19'!$A$10:$CD$222,49,FALSE)</f>
        <v>0</v>
      </c>
      <c r="AX125" s="118">
        <f>VLOOKUP(A125,'IncomeStatement 15-8-19'!$A$10:$CD$222,50,FALSE)</f>
        <v>0</v>
      </c>
      <c r="AY125" s="118">
        <f>VLOOKUP(A125,'IncomeStatement 15-8-19'!$A$10:$CD$222,51,FALSE)</f>
        <v>0</v>
      </c>
      <c r="AZ125" s="118">
        <f>VLOOKUP(A125,'IncomeStatement 15-8-19'!$A$10:$CD$222,52,FALSE)</f>
        <v>0</v>
      </c>
      <c r="BA125" s="118">
        <f>VLOOKUP(A125,'IncomeStatement 15-8-19'!$A$10:$CD$222,53,FALSE)</f>
        <v>0</v>
      </c>
      <c r="BB125" s="118">
        <f>VLOOKUP(A125,'IncomeStatement 15-8-19'!$A$10:$CD$222,54,FALSE)</f>
        <v>0</v>
      </c>
      <c r="BC125" s="118">
        <f>VLOOKUP(A125,'IncomeStatement 15-8-19'!$A$10:$CD$222,55,FALSE)</f>
        <v>0</v>
      </c>
      <c r="BD125" s="118">
        <f>VLOOKUP(A125,'IncomeStatement 15-8-19'!$A$10:$CD$222,56,FALSE)</f>
        <v>0</v>
      </c>
      <c r="BE125" s="118">
        <f>VLOOKUP(A125,'IncomeStatement 15-8-19'!$A$10:$CD$222,57,FALSE)</f>
        <v>0</v>
      </c>
      <c r="BF125" s="118">
        <f>VLOOKUP(A125,'IncomeStatement 15-8-19'!$A$10:$CD$222,58,FALSE)</f>
        <v>0</v>
      </c>
      <c r="BG125" s="118"/>
      <c r="BH125" s="118">
        <f>VLOOKUP(A125,'IncomeStatement 15-8-19'!$A$10:$CD$222,60,FALSE)</f>
        <v>0</v>
      </c>
      <c r="BI125" s="118">
        <f>VLOOKUP(A125,'IncomeStatement 15-8-19'!$A$10:$CD$222,61,FALSE)</f>
        <v>0</v>
      </c>
      <c r="BJ125" s="118">
        <f>VLOOKUP(A125,'IncomeStatement 15-8-19'!$A$10:$CD$222,62,FALSE)</f>
        <v>0</v>
      </c>
      <c r="BK125" s="118">
        <f>VLOOKUP(A125,'IncomeStatement 15-8-19'!$A$10:$CD$222,63,FALSE)</f>
        <v>0</v>
      </c>
      <c r="BL125" s="118">
        <f>VLOOKUP(A125,'IncomeStatement 15-8-19'!$A$10:$CD$222,64,FALSE)</f>
        <v>0</v>
      </c>
      <c r="BM125" s="118">
        <f>VLOOKUP(A125,'IncomeStatement 15-8-19'!$A$10:$CD$222,65,FALSE)</f>
        <v>0</v>
      </c>
      <c r="BN125" s="118">
        <f>VLOOKUP(A125,'IncomeStatement 15-8-19'!$A$10:$CD$222,66,FALSE)</f>
        <v>0</v>
      </c>
      <c r="BO125" s="118">
        <f>VLOOKUP(A125,'IncomeStatement 15-8-19'!$A$10:$CD$222,67,FALSE)</f>
        <v>0</v>
      </c>
      <c r="BP125" s="118">
        <f>VLOOKUP(A125,'IncomeStatement 15-8-19'!$A$10:$CD$222,68,FALSE)</f>
        <v>0</v>
      </c>
      <c r="BQ125" s="23">
        <f>VLOOKUP(A125,'IncomeStatement 15-8-19'!$A$10:$CD$222,69,FALSE)</f>
        <v>0</v>
      </c>
      <c r="BR125" s="23">
        <f>VLOOKUP(A125,'IncomeStatement 15-8-19'!$A$10:$CD$222,70,FALSE)</f>
        <v>0</v>
      </c>
      <c r="BS125" s="23">
        <f>VLOOKUP(A125,'IncomeStatement 15-8-19'!$A$10:$CD$222,71,FALSE)</f>
        <v>0</v>
      </c>
      <c r="BT125" s="23">
        <f>VLOOKUP(A125,'IncomeStatement 15-8-19'!$A$10:$CD$222,72,FALSE)</f>
        <v>0</v>
      </c>
      <c r="BU125" s="23">
        <f>VLOOKUP(A125,'IncomeStatement 15-8-19'!$A$10:$CD$222,73,FALSE)</f>
        <v>0</v>
      </c>
      <c r="BV125" s="23">
        <f>VLOOKUP(A125,'IncomeStatement 15-8-19'!$A$10:$CD$222,74,FALSE)</f>
        <v>0</v>
      </c>
      <c r="BW125" s="23">
        <f>VLOOKUP(A125,'IncomeStatement 15-8-19'!$A$10:$CD$222,75,FALSE)</f>
        <v>0</v>
      </c>
      <c r="BX125" s="23">
        <f>VLOOKUP(A125,'IncomeStatement 15-8-19'!$A$10:$CD$222,76,FALSE)</f>
        <v>0</v>
      </c>
      <c r="BY125" s="23">
        <f>VLOOKUP(A125,'IncomeStatement 15-8-19'!$A$10:$CD$222,77,FALSE)</f>
        <v>0</v>
      </c>
      <c r="BZ125" s="23">
        <f>VLOOKUP(A125,'IncomeStatement 15-8-19'!$A$10:$CD$222,78,FALSE)</f>
        <v>0</v>
      </c>
      <c r="CA125" s="23">
        <f>VLOOKUP(A125,'IncomeStatement 15-8-19'!$A$10:$CD$222,79,FALSE)</f>
        <v>0</v>
      </c>
      <c r="CB125" s="23">
        <f>VLOOKUP(A125,'IncomeStatement 15-8-19'!$A$10:$CD$222,80,FALSE)</f>
        <v>0</v>
      </c>
      <c r="CC125" s="23">
        <f>VLOOKUP(A125,'IncomeStatement 15-8-19'!$A$10:$CD$222,81,FALSE)</f>
        <v>0</v>
      </c>
      <c r="CD125" s="23">
        <f t="shared" si="4"/>
        <v>0</v>
      </c>
      <c r="CF125" s="19">
        <f>CD125-('IncomeStatement 15-8-19'!CD125-'IncomeStatement 15-8-19'!CF125-'IncomeStatement 15-8-19'!CG125)</f>
        <v>0</v>
      </c>
      <c r="CH125" s="132">
        <f t="shared" si="5"/>
        <v>0</v>
      </c>
      <c r="CJ125" s="148">
        <f>HLOOKUP(A125,CJE!$I$5:$TV$2054,2050, FALSE)</f>
        <v>0</v>
      </c>
      <c r="CL125" s="148">
        <f t="shared" si="6"/>
        <v>0</v>
      </c>
    </row>
    <row r="126" spans="1:94" x14ac:dyDescent="0.2">
      <c r="A126" s="14" t="str">
        <f>'IncomeStatement 15-8-19'!A126</f>
        <v>Total - 940-910 - Insurance</v>
      </c>
      <c r="B126" s="31">
        <f>VLOOKUP(A126,'IncomeStatement 15-8-19'!$A$10:$CD$222,2,FALSE)</f>
        <v>0</v>
      </c>
      <c r="C126" s="31">
        <f>VLOOKUP(A126,'IncomeStatement 15-8-19'!$A$10:$CD$222,3,FALSE)</f>
        <v>0</v>
      </c>
      <c r="D126" s="31">
        <f>VLOOKUP(A126,'IncomeStatement 15-8-19'!$A$10:$CD$222,4,FALSE)</f>
        <v>0</v>
      </c>
      <c r="E126" s="31">
        <f>VLOOKUP(A126,'IncomeStatement 15-8-19'!$A$10:$CD$222,5,FALSE)</f>
        <v>0</v>
      </c>
      <c r="F126" s="31">
        <f>VLOOKUP(A126,'IncomeStatement 15-8-19'!$A$10:$CD$222,6,FALSE)</f>
        <v>0</v>
      </c>
      <c r="G126" s="31">
        <f>VLOOKUP(A126,'IncomeStatement 15-8-19'!$A$10:$CD$222,7,FALSE)</f>
        <v>0</v>
      </c>
      <c r="H126" s="31">
        <f>VLOOKUP(A126,'IncomeStatement 15-8-19'!$A$10:$CD$222,8,FALSE)</f>
        <v>0</v>
      </c>
      <c r="I126" s="31"/>
      <c r="J126" s="31">
        <f>VLOOKUP(A126,'IncomeStatement 15-8-19'!$A$10:$CD$222,10,FALSE)</f>
        <v>0</v>
      </c>
      <c r="K126" s="31">
        <f>VLOOKUP(A126,'IncomeStatement 15-8-19'!$A$10:$CD$222,11,FALSE)</f>
        <v>0</v>
      </c>
      <c r="L126" s="31">
        <f>VLOOKUP(A126,'IncomeStatement 15-8-19'!$A$10:$CD$222,12,FALSE)</f>
        <v>0</v>
      </c>
      <c r="M126" s="31">
        <f>VLOOKUP(A126,'IncomeStatement 15-8-19'!$A$10:$CD$222,13,FALSE)</f>
        <v>0</v>
      </c>
      <c r="N126" s="31">
        <f>VLOOKUP(A126,'IncomeStatement 15-8-19'!$A$10:$CD$222,14,FALSE)</f>
        <v>0</v>
      </c>
      <c r="O126" s="31">
        <f>VLOOKUP(A126,'IncomeStatement 15-8-19'!$A$10:$CD$222,15,FALSE)</f>
        <v>0</v>
      </c>
      <c r="P126" s="31">
        <f>VLOOKUP(A126,'IncomeStatement 15-8-19'!$A$10:$CD$222,16,FALSE)</f>
        <v>0</v>
      </c>
      <c r="Q126" s="31">
        <f>VLOOKUP(A126,'IncomeStatement 15-8-19'!$A$10:$CD$222,17,FALSE)</f>
        <v>0</v>
      </c>
      <c r="R126" s="31">
        <f>VLOOKUP(A126,'IncomeStatement 15-8-19'!$A$10:$CD$222,18,FALSE)</f>
        <v>0</v>
      </c>
      <c r="S126" s="31">
        <f>VLOOKUP(A126,'IncomeStatement 15-8-19'!$A$10:$CD$222,19,FALSE)</f>
        <v>0</v>
      </c>
      <c r="T126" s="31">
        <f>VLOOKUP(A126,'IncomeStatement 15-8-19'!$A$10:$CD$222,20,FALSE)</f>
        <v>0</v>
      </c>
      <c r="U126" s="31">
        <f>VLOOKUP(A126,'IncomeStatement 15-8-19'!$A$10:$CD$222,21,FALSE)</f>
        <v>0</v>
      </c>
      <c r="V126" s="31">
        <f>VLOOKUP(A126,'IncomeStatement 15-8-19'!$A$10:$CD$222,22,FALSE)</f>
        <v>0</v>
      </c>
      <c r="W126" s="31">
        <f>VLOOKUP(A126,'IncomeStatement 15-8-19'!$A$10:$CD$222,23,FALSE)</f>
        <v>0</v>
      </c>
      <c r="X126" s="31">
        <f>VLOOKUP(A126,'IncomeStatement 15-8-19'!$A$10:$CD$222,24,FALSE)</f>
        <v>0</v>
      </c>
      <c r="Y126" s="31">
        <f>VLOOKUP(A126,'IncomeStatement 15-8-19'!$A$10:$CD$222,25,FALSE)</f>
        <v>0</v>
      </c>
      <c r="Z126" s="31">
        <f>VLOOKUP(A126,'IncomeStatement 15-8-19'!$A$10:$CD$222,26,FALSE)</f>
        <v>0</v>
      </c>
      <c r="AA126" s="31">
        <f>VLOOKUP(A126,'IncomeStatement 15-8-19'!$A$10:$CD$222,27,FALSE)</f>
        <v>0</v>
      </c>
      <c r="AB126" s="31">
        <f>VLOOKUP(A126,'IncomeStatement 15-8-19'!$A$10:$CD$222,28,FALSE)</f>
        <v>0</v>
      </c>
      <c r="AC126" s="31">
        <f>VLOOKUP(A126,'IncomeStatement 15-8-19'!$A$10:$CD$222,29,FALSE)</f>
        <v>0</v>
      </c>
      <c r="AD126" s="31">
        <f>VLOOKUP(A126,'IncomeStatement 15-8-19'!$A$10:$CD$222,30,FALSE)</f>
        <v>0</v>
      </c>
      <c r="AE126" s="31">
        <f>VLOOKUP(A126,'IncomeStatement 15-8-19'!$A$10:$CD$222,31,FALSE)</f>
        <v>0</v>
      </c>
      <c r="AF126" s="31">
        <f>VLOOKUP(A126,'IncomeStatement 15-8-19'!$A$10:$CD$222,32,FALSE)</f>
        <v>0</v>
      </c>
      <c r="AG126" s="31">
        <f>VLOOKUP(A126,'IncomeStatement 15-8-19'!$A$10:$CD$222,33,FALSE)</f>
        <v>0</v>
      </c>
      <c r="AH126" s="31">
        <f>VLOOKUP(A126,'IncomeStatement 15-8-19'!$A$10:$CD$222,34,FALSE)</f>
        <v>0</v>
      </c>
      <c r="AI126" s="31">
        <f>VLOOKUP(A126,'IncomeStatement 15-8-19'!$A$10:$CD$222,35,FALSE)</f>
        <v>0</v>
      </c>
      <c r="AJ126" s="31">
        <f>VLOOKUP(A126,'IncomeStatement 15-8-19'!$A$10:$CD$222,36,FALSE)</f>
        <v>0</v>
      </c>
      <c r="AK126" s="31">
        <f>VLOOKUP(A126,'IncomeStatement 15-8-19'!$A$10:$CD$222,37,FALSE)</f>
        <v>0</v>
      </c>
      <c r="AL126" s="31">
        <f>VLOOKUP(A126,'IncomeStatement 15-8-19'!$A$10:$CD$222,38,FALSE)</f>
        <v>0</v>
      </c>
      <c r="AM126" s="31">
        <f>VLOOKUP(A126,'IncomeStatement 15-8-19'!$A$10:$CD$222,39,FALSE)</f>
        <v>0</v>
      </c>
      <c r="AN126" s="31">
        <f>VLOOKUP(A126,'IncomeStatement 15-8-19'!$A$10:$CD$222,40,FALSE)</f>
        <v>0</v>
      </c>
      <c r="AO126" s="31">
        <f>VLOOKUP(A126,'IncomeStatement 15-8-19'!$A$10:$CD$222,41,FALSE)</f>
        <v>0</v>
      </c>
      <c r="AP126" s="31">
        <f>VLOOKUP(A126,'IncomeStatement 15-8-19'!$A$10:$CD$222,42,FALSE)</f>
        <v>0</v>
      </c>
      <c r="AQ126" s="31">
        <f>VLOOKUP(A126,'IncomeStatement 15-8-19'!$A$10:$CD$222,43,FALSE)</f>
        <v>0</v>
      </c>
      <c r="AR126" s="31">
        <f>VLOOKUP(A126,'IncomeStatement 15-8-19'!$A$10:$CD$222,44,FALSE)</f>
        <v>0</v>
      </c>
      <c r="AS126" s="31">
        <f>VLOOKUP(A126,'IncomeStatement 15-8-19'!$A$10:$CD$222,45,FALSE)</f>
        <v>0</v>
      </c>
      <c r="AT126" s="31">
        <f>VLOOKUP(A126,'IncomeStatement 15-8-19'!$A$10:$CD$222,46,FALSE)</f>
        <v>0</v>
      </c>
      <c r="AU126" s="31">
        <f>VLOOKUP(A126,'IncomeStatement 15-8-19'!$A$10:$CD$222,47,FALSE)</f>
        <v>0</v>
      </c>
      <c r="AV126" s="31">
        <f>VLOOKUP(A126,'IncomeStatement 15-8-19'!$A$10:$CD$222,48,FALSE)</f>
        <v>0</v>
      </c>
      <c r="AW126" s="31">
        <f>VLOOKUP(A126,'IncomeStatement 15-8-19'!$A$10:$CD$222,49,FALSE)</f>
        <v>0</v>
      </c>
      <c r="AX126" s="31">
        <f>VLOOKUP(A126,'IncomeStatement 15-8-19'!$A$10:$CD$222,50,FALSE)</f>
        <v>0</v>
      </c>
      <c r="AY126" s="31">
        <f>VLOOKUP(A126,'IncomeStatement 15-8-19'!$A$10:$CD$222,51,FALSE)</f>
        <v>0</v>
      </c>
      <c r="AZ126" s="31">
        <f>VLOOKUP(A126,'IncomeStatement 15-8-19'!$A$10:$CD$222,52,FALSE)</f>
        <v>0</v>
      </c>
      <c r="BA126" s="31">
        <f>VLOOKUP(A126,'IncomeStatement 15-8-19'!$A$10:$CD$222,53,FALSE)</f>
        <v>0</v>
      </c>
      <c r="BB126" s="31">
        <f>VLOOKUP(A126,'IncomeStatement 15-8-19'!$A$10:$CD$222,54,FALSE)</f>
        <v>0</v>
      </c>
      <c r="BC126" s="31">
        <f>VLOOKUP(A126,'IncomeStatement 15-8-19'!$A$10:$CD$222,55,FALSE)</f>
        <v>0</v>
      </c>
      <c r="BD126" s="31">
        <f>VLOOKUP(A126,'IncomeStatement 15-8-19'!$A$10:$CD$222,56,FALSE)</f>
        <v>0</v>
      </c>
      <c r="BE126" s="31">
        <f>VLOOKUP(A126,'IncomeStatement 15-8-19'!$A$10:$CD$222,57,FALSE)</f>
        <v>0</v>
      </c>
      <c r="BF126" s="31">
        <f>VLOOKUP(A126,'IncomeStatement 15-8-19'!$A$10:$CD$222,58,FALSE)</f>
        <v>0</v>
      </c>
      <c r="BG126" s="31"/>
      <c r="BH126" s="31">
        <f>VLOOKUP(A126,'IncomeStatement 15-8-19'!$A$10:$CD$222,60,FALSE)</f>
        <v>0</v>
      </c>
      <c r="BI126" s="31">
        <f>VLOOKUP(A126,'IncomeStatement 15-8-19'!$A$10:$CD$222,61,FALSE)</f>
        <v>0</v>
      </c>
      <c r="BJ126" s="31">
        <f>VLOOKUP(A126,'IncomeStatement 15-8-19'!$A$10:$CD$222,62,FALSE)</f>
        <v>0</v>
      </c>
      <c r="BK126" s="31">
        <f>VLOOKUP(A126,'IncomeStatement 15-8-19'!$A$10:$CD$222,63,FALSE)</f>
        <v>0</v>
      </c>
      <c r="BL126" s="31">
        <f>VLOOKUP(A126,'IncomeStatement 15-8-19'!$A$10:$CD$222,64,FALSE)</f>
        <v>0</v>
      </c>
      <c r="BM126" s="31">
        <f>VLOOKUP(A126,'IncomeStatement 15-8-19'!$A$10:$CD$222,65,FALSE)</f>
        <v>0</v>
      </c>
      <c r="BN126" s="31">
        <f>VLOOKUP(A126,'IncomeStatement 15-8-19'!$A$10:$CD$222,66,FALSE)</f>
        <v>0</v>
      </c>
      <c r="BO126" s="31">
        <f>VLOOKUP(A126,'IncomeStatement 15-8-19'!$A$10:$CD$222,67,FALSE)</f>
        <v>0</v>
      </c>
      <c r="BP126" s="31">
        <f>VLOOKUP(A126,'IncomeStatement 15-8-19'!$A$10:$CD$222,68,FALSE)</f>
        <v>0</v>
      </c>
      <c r="BQ126" s="3">
        <f>VLOOKUP(A126,'IncomeStatement 15-8-19'!$A$10:$CD$222,69,FALSE)</f>
        <v>0</v>
      </c>
      <c r="BR126" s="3">
        <f>VLOOKUP(A126,'IncomeStatement 15-8-19'!$A$10:$CD$222,70,FALSE)</f>
        <v>0</v>
      </c>
      <c r="BS126" s="3">
        <f>VLOOKUP(A126,'IncomeStatement 15-8-19'!$A$10:$CD$222,71,FALSE)</f>
        <v>0</v>
      </c>
      <c r="BT126" s="3">
        <f>VLOOKUP(A126,'IncomeStatement 15-8-19'!$A$10:$CD$222,72,FALSE)</f>
        <v>0</v>
      </c>
      <c r="BU126" s="3">
        <f>VLOOKUP(A126,'IncomeStatement 15-8-19'!$A$10:$CD$222,73,FALSE)</f>
        <v>0</v>
      </c>
      <c r="BV126" s="3">
        <f>VLOOKUP(A126,'IncomeStatement 15-8-19'!$A$10:$CD$222,74,FALSE)</f>
        <v>0</v>
      </c>
      <c r="BW126" s="3">
        <f>VLOOKUP(A126,'IncomeStatement 15-8-19'!$A$10:$CD$222,75,FALSE)</f>
        <v>0</v>
      </c>
      <c r="BX126" s="3">
        <f>VLOOKUP(A126,'IncomeStatement 15-8-19'!$A$10:$CD$222,76,FALSE)</f>
        <v>0</v>
      </c>
      <c r="BY126" s="3">
        <f>VLOOKUP(A126,'IncomeStatement 15-8-19'!$A$10:$CD$222,77,FALSE)</f>
        <v>0</v>
      </c>
      <c r="BZ126" s="3">
        <f>VLOOKUP(A126,'IncomeStatement 15-8-19'!$A$10:$CD$222,78,FALSE)</f>
        <v>0</v>
      </c>
      <c r="CA126" s="3">
        <f>VLOOKUP(A126,'IncomeStatement 15-8-19'!$A$10:$CD$222,79,FALSE)</f>
        <v>0</v>
      </c>
      <c r="CB126" s="3">
        <f>VLOOKUP(A126,'IncomeStatement 15-8-19'!$A$10:$CD$222,80,FALSE)</f>
        <v>0</v>
      </c>
      <c r="CC126" s="3">
        <f>VLOOKUP(A126,'IncomeStatement 15-8-19'!$A$10:$CD$222,81,FALSE)</f>
        <v>0</v>
      </c>
      <c r="CD126" s="3">
        <f t="shared" si="4"/>
        <v>0</v>
      </c>
      <c r="CF126" s="19">
        <f>CD126-('IncomeStatement 15-8-19'!CD126-'IncomeStatement 15-8-19'!CF126-'IncomeStatement 15-8-19'!CG126)</f>
        <v>0</v>
      </c>
      <c r="CH126" s="132">
        <f t="shared" si="5"/>
        <v>0</v>
      </c>
      <c r="CJ126" s="148"/>
      <c r="CL126" s="162">
        <f>SUM(CL123:CL125)</f>
        <v>0</v>
      </c>
    </row>
    <row r="127" spans="1:94" x14ac:dyDescent="0.2">
      <c r="A127" s="13" t="str">
        <f>'IncomeStatement 15-8-19'!A127</f>
        <v>940-915 - Repair&amp; Maintenance</v>
      </c>
      <c r="B127" s="31">
        <f>VLOOKUP(A127,'IncomeStatement 15-8-19'!$A$10:$CD$222,2,FALSE)</f>
        <v>0</v>
      </c>
      <c r="C127" s="31">
        <f>VLOOKUP(A127,'IncomeStatement 15-8-19'!$A$10:$CD$222,3,FALSE)</f>
        <v>0</v>
      </c>
      <c r="D127" s="31">
        <f>VLOOKUP(A127,'IncomeStatement 15-8-19'!$A$10:$CD$222,4,FALSE)</f>
        <v>0</v>
      </c>
      <c r="E127" s="31">
        <f>VLOOKUP(A127,'IncomeStatement 15-8-19'!$A$10:$CD$222,5,FALSE)</f>
        <v>0</v>
      </c>
      <c r="F127" s="31">
        <f>VLOOKUP(A127,'IncomeStatement 15-8-19'!$A$10:$CD$222,6,FALSE)</f>
        <v>0</v>
      </c>
      <c r="G127" s="31">
        <f>VLOOKUP(A127,'IncomeStatement 15-8-19'!$A$10:$CD$222,7,FALSE)</f>
        <v>0</v>
      </c>
      <c r="H127" s="31">
        <f>VLOOKUP(A127,'IncomeStatement 15-8-19'!$A$10:$CD$222,8,FALSE)</f>
        <v>0</v>
      </c>
      <c r="I127" s="31"/>
      <c r="J127" s="31">
        <f>VLOOKUP(A127,'IncomeStatement 15-8-19'!$A$10:$CD$222,10,FALSE)</f>
        <v>0</v>
      </c>
      <c r="K127" s="31">
        <f>VLOOKUP(A127,'IncomeStatement 15-8-19'!$A$10:$CD$222,11,FALSE)</f>
        <v>0</v>
      </c>
      <c r="L127" s="31">
        <f>VLOOKUP(A127,'IncomeStatement 15-8-19'!$A$10:$CD$222,12,FALSE)</f>
        <v>0</v>
      </c>
      <c r="M127" s="31">
        <f>VLOOKUP(A127,'IncomeStatement 15-8-19'!$A$10:$CD$222,13,FALSE)</f>
        <v>0</v>
      </c>
      <c r="N127" s="31">
        <f>VLOOKUP(A127,'IncomeStatement 15-8-19'!$A$10:$CD$222,14,FALSE)</f>
        <v>0</v>
      </c>
      <c r="O127" s="31">
        <f>VLOOKUP(A127,'IncomeStatement 15-8-19'!$A$10:$CD$222,15,FALSE)</f>
        <v>0</v>
      </c>
      <c r="P127" s="31">
        <f>VLOOKUP(A127,'IncomeStatement 15-8-19'!$A$10:$CD$222,16,FALSE)</f>
        <v>0</v>
      </c>
      <c r="Q127" s="31">
        <f>VLOOKUP(A127,'IncomeStatement 15-8-19'!$A$10:$CD$222,17,FALSE)</f>
        <v>0</v>
      </c>
      <c r="R127" s="31">
        <f>VLOOKUP(A127,'IncomeStatement 15-8-19'!$A$10:$CD$222,18,FALSE)</f>
        <v>0</v>
      </c>
      <c r="S127" s="31">
        <f>VLOOKUP(A127,'IncomeStatement 15-8-19'!$A$10:$CD$222,19,FALSE)</f>
        <v>0</v>
      </c>
      <c r="T127" s="31">
        <f>VLOOKUP(A127,'IncomeStatement 15-8-19'!$A$10:$CD$222,20,FALSE)</f>
        <v>0</v>
      </c>
      <c r="U127" s="31">
        <f>VLOOKUP(A127,'IncomeStatement 15-8-19'!$A$10:$CD$222,21,FALSE)</f>
        <v>0</v>
      </c>
      <c r="V127" s="31">
        <f>VLOOKUP(A127,'IncomeStatement 15-8-19'!$A$10:$CD$222,22,FALSE)</f>
        <v>0</v>
      </c>
      <c r="W127" s="31">
        <f>VLOOKUP(A127,'IncomeStatement 15-8-19'!$A$10:$CD$222,23,FALSE)</f>
        <v>0</v>
      </c>
      <c r="X127" s="31">
        <f>VLOOKUP(A127,'IncomeStatement 15-8-19'!$A$10:$CD$222,24,FALSE)</f>
        <v>0</v>
      </c>
      <c r="Y127" s="31">
        <f>VLOOKUP(A127,'IncomeStatement 15-8-19'!$A$10:$CD$222,25,FALSE)</f>
        <v>0</v>
      </c>
      <c r="Z127" s="31">
        <f>VLOOKUP(A127,'IncomeStatement 15-8-19'!$A$10:$CD$222,26,FALSE)</f>
        <v>0</v>
      </c>
      <c r="AA127" s="31">
        <f>VLOOKUP(A127,'IncomeStatement 15-8-19'!$A$10:$CD$222,27,FALSE)</f>
        <v>0</v>
      </c>
      <c r="AB127" s="31">
        <f>VLOOKUP(A127,'IncomeStatement 15-8-19'!$A$10:$CD$222,28,FALSE)</f>
        <v>0</v>
      </c>
      <c r="AC127" s="31">
        <f>VLOOKUP(A127,'IncomeStatement 15-8-19'!$A$10:$CD$222,29,FALSE)</f>
        <v>0</v>
      </c>
      <c r="AD127" s="31">
        <f>VLOOKUP(A127,'IncomeStatement 15-8-19'!$A$10:$CD$222,30,FALSE)</f>
        <v>0</v>
      </c>
      <c r="AE127" s="31">
        <f>VLOOKUP(A127,'IncomeStatement 15-8-19'!$A$10:$CD$222,31,FALSE)</f>
        <v>0</v>
      </c>
      <c r="AF127" s="31">
        <f>VLOOKUP(A127,'IncomeStatement 15-8-19'!$A$10:$CD$222,32,FALSE)</f>
        <v>0</v>
      </c>
      <c r="AG127" s="31">
        <f>VLOOKUP(A127,'IncomeStatement 15-8-19'!$A$10:$CD$222,33,FALSE)</f>
        <v>0</v>
      </c>
      <c r="AH127" s="31">
        <f>VLOOKUP(A127,'IncomeStatement 15-8-19'!$A$10:$CD$222,34,FALSE)</f>
        <v>0</v>
      </c>
      <c r="AI127" s="31">
        <f>VLOOKUP(A127,'IncomeStatement 15-8-19'!$A$10:$CD$222,35,FALSE)</f>
        <v>0</v>
      </c>
      <c r="AJ127" s="31">
        <f>VLOOKUP(A127,'IncomeStatement 15-8-19'!$A$10:$CD$222,36,FALSE)</f>
        <v>0</v>
      </c>
      <c r="AK127" s="31">
        <f>VLOOKUP(A127,'IncomeStatement 15-8-19'!$A$10:$CD$222,37,FALSE)</f>
        <v>0</v>
      </c>
      <c r="AL127" s="31">
        <f>VLOOKUP(A127,'IncomeStatement 15-8-19'!$A$10:$CD$222,38,FALSE)</f>
        <v>0</v>
      </c>
      <c r="AM127" s="31">
        <f>VLOOKUP(A127,'IncomeStatement 15-8-19'!$A$10:$CD$222,39,FALSE)</f>
        <v>0</v>
      </c>
      <c r="AN127" s="31">
        <f>VLOOKUP(A127,'IncomeStatement 15-8-19'!$A$10:$CD$222,40,FALSE)</f>
        <v>0</v>
      </c>
      <c r="AO127" s="31">
        <f>VLOOKUP(A127,'IncomeStatement 15-8-19'!$A$10:$CD$222,41,FALSE)</f>
        <v>0</v>
      </c>
      <c r="AP127" s="31">
        <f>VLOOKUP(A127,'IncomeStatement 15-8-19'!$A$10:$CD$222,42,FALSE)</f>
        <v>0</v>
      </c>
      <c r="AQ127" s="31">
        <f>VLOOKUP(A127,'IncomeStatement 15-8-19'!$A$10:$CD$222,43,FALSE)</f>
        <v>0</v>
      </c>
      <c r="AR127" s="31">
        <f>VLOOKUP(A127,'IncomeStatement 15-8-19'!$A$10:$CD$222,44,FALSE)</f>
        <v>0</v>
      </c>
      <c r="AS127" s="31">
        <f>VLOOKUP(A127,'IncomeStatement 15-8-19'!$A$10:$CD$222,45,FALSE)</f>
        <v>0</v>
      </c>
      <c r="AT127" s="31">
        <f>VLOOKUP(A127,'IncomeStatement 15-8-19'!$A$10:$CD$222,46,FALSE)</f>
        <v>0</v>
      </c>
      <c r="AU127" s="31">
        <f>VLOOKUP(A127,'IncomeStatement 15-8-19'!$A$10:$CD$222,47,FALSE)</f>
        <v>0</v>
      </c>
      <c r="AV127" s="31">
        <f>VLOOKUP(A127,'IncomeStatement 15-8-19'!$A$10:$CD$222,48,FALSE)</f>
        <v>0</v>
      </c>
      <c r="AW127" s="31">
        <f>VLOOKUP(A127,'IncomeStatement 15-8-19'!$A$10:$CD$222,49,FALSE)</f>
        <v>0</v>
      </c>
      <c r="AX127" s="31">
        <f>VLOOKUP(A127,'IncomeStatement 15-8-19'!$A$10:$CD$222,50,FALSE)</f>
        <v>0</v>
      </c>
      <c r="AY127" s="31">
        <f>VLOOKUP(A127,'IncomeStatement 15-8-19'!$A$10:$CD$222,51,FALSE)</f>
        <v>0</v>
      </c>
      <c r="AZ127" s="31">
        <f>VLOOKUP(A127,'IncomeStatement 15-8-19'!$A$10:$CD$222,52,FALSE)</f>
        <v>0</v>
      </c>
      <c r="BA127" s="31">
        <f>VLOOKUP(A127,'IncomeStatement 15-8-19'!$A$10:$CD$222,53,FALSE)</f>
        <v>0</v>
      </c>
      <c r="BB127" s="31">
        <f>VLOOKUP(A127,'IncomeStatement 15-8-19'!$A$10:$CD$222,54,FALSE)</f>
        <v>0</v>
      </c>
      <c r="BC127" s="31">
        <f>VLOOKUP(A127,'IncomeStatement 15-8-19'!$A$10:$CD$222,55,FALSE)</f>
        <v>0</v>
      </c>
      <c r="BD127" s="31">
        <f>VLOOKUP(A127,'IncomeStatement 15-8-19'!$A$10:$CD$222,56,FALSE)</f>
        <v>0</v>
      </c>
      <c r="BE127" s="31">
        <f>VLOOKUP(A127,'IncomeStatement 15-8-19'!$A$10:$CD$222,57,FALSE)</f>
        <v>0</v>
      </c>
      <c r="BF127" s="31">
        <f>VLOOKUP(A127,'IncomeStatement 15-8-19'!$A$10:$CD$222,58,FALSE)</f>
        <v>0</v>
      </c>
      <c r="BG127" s="31"/>
      <c r="BH127" s="31">
        <f>VLOOKUP(A127,'IncomeStatement 15-8-19'!$A$10:$CD$222,60,FALSE)</f>
        <v>0</v>
      </c>
      <c r="BI127" s="31">
        <f>VLOOKUP(A127,'IncomeStatement 15-8-19'!$A$10:$CD$222,61,FALSE)</f>
        <v>0</v>
      </c>
      <c r="BJ127" s="31">
        <f>VLOOKUP(A127,'IncomeStatement 15-8-19'!$A$10:$CD$222,62,FALSE)</f>
        <v>0</v>
      </c>
      <c r="BK127" s="31">
        <f>VLOOKUP(A127,'IncomeStatement 15-8-19'!$A$10:$CD$222,63,FALSE)</f>
        <v>0</v>
      </c>
      <c r="BL127" s="31">
        <f>VLOOKUP(A127,'IncomeStatement 15-8-19'!$A$10:$CD$222,64,FALSE)</f>
        <v>0</v>
      </c>
      <c r="BM127" s="31">
        <f>VLOOKUP(A127,'IncomeStatement 15-8-19'!$A$10:$CD$222,65,FALSE)</f>
        <v>0</v>
      </c>
      <c r="BN127" s="31">
        <f>VLOOKUP(A127,'IncomeStatement 15-8-19'!$A$10:$CD$222,66,FALSE)</f>
        <v>0</v>
      </c>
      <c r="BO127" s="31">
        <f>VLOOKUP(A127,'IncomeStatement 15-8-19'!$A$10:$CD$222,67,FALSE)</f>
        <v>0</v>
      </c>
      <c r="BP127" s="31">
        <f>VLOOKUP(A127,'IncomeStatement 15-8-19'!$A$10:$CD$222,68,FALSE)</f>
        <v>0</v>
      </c>
      <c r="BQ127" s="3">
        <f>VLOOKUP(A127,'IncomeStatement 15-8-19'!$A$10:$CD$222,69,FALSE)</f>
        <v>0</v>
      </c>
      <c r="BR127" s="3">
        <f>VLOOKUP(A127,'IncomeStatement 15-8-19'!$A$10:$CD$222,70,FALSE)</f>
        <v>0</v>
      </c>
      <c r="BS127" s="3">
        <f>VLOOKUP(A127,'IncomeStatement 15-8-19'!$A$10:$CD$222,71,FALSE)</f>
        <v>0</v>
      </c>
      <c r="BT127" s="3">
        <f>VLOOKUP(A127,'IncomeStatement 15-8-19'!$A$10:$CD$222,72,FALSE)</f>
        <v>0</v>
      </c>
      <c r="BU127" s="3">
        <f>VLOOKUP(A127,'IncomeStatement 15-8-19'!$A$10:$CD$222,73,FALSE)</f>
        <v>0</v>
      </c>
      <c r="BV127" s="3">
        <f>VLOOKUP(A127,'IncomeStatement 15-8-19'!$A$10:$CD$222,74,FALSE)</f>
        <v>0</v>
      </c>
      <c r="BW127" s="3">
        <f>VLOOKUP(A127,'IncomeStatement 15-8-19'!$A$10:$CD$222,75,FALSE)</f>
        <v>0</v>
      </c>
      <c r="BX127" s="3">
        <f>VLOOKUP(A127,'IncomeStatement 15-8-19'!$A$10:$CD$222,76,FALSE)</f>
        <v>0</v>
      </c>
      <c r="BY127" s="3">
        <f>VLOOKUP(A127,'IncomeStatement 15-8-19'!$A$10:$CD$222,77,FALSE)</f>
        <v>0</v>
      </c>
      <c r="BZ127" s="3">
        <f>VLOOKUP(A127,'IncomeStatement 15-8-19'!$A$10:$CD$222,78,FALSE)</f>
        <v>0</v>
      </c>
      <c r="CA127" s="3">
        <f>VLOOKUP(A127,'IncomeStatement 15-8-19'!$A$10:$CD$222,79,FALSE)</f>
        <v>0</v>
      </c>
      <c r="CB127" s="3">
        <f>VLOOKUP(A127,'IncomeStatement 15-8-19'!$A$10:$CD$222,80,FALSE)</f>
        <v>0</v>
      </c>
      <c r="CC127" s="3">
        <f>VLOOKUP(A127,'IncomeStatement 15-8-19'!$A$10:$CD$222,81,FALSE)</f>
        <v>0</v>
      </c>
      <c r="CD127" s="3">
        <f t="shared" si="4"/>
        <v>0</v>
      </c>
      <c r="CF127" s="19">
        <f>CD127-('IncomeStatement 15-8-19'!CD127-'IncomeStatement 15-8-19'!CF127-'IncomeStatement 15-8-19'!CG127)</f>
        <v>0</v>
      </c>
      <c r="CH127" s="132">
        <f t="shared" si="5"/>
        <v>0</v>
      </c>
      <c r="CJ127" s="148">
        <f>HLOOKUP(A127,CJE!$I$5:$TV$2054,2050, FALSE)</f>
        <v>0</v>
      </c>
      <c r="CL127" s="148">
        <f t="shared" si="6"/>
        <v>0</v>
      </c>
    </row>
    <row r="128" spans="1:94" x14ac:dyDescent="0.2">
      <c r="A128" s="13" t="str">
        <f>'IncomeStatement 15-8-19'!A128</f>
        <v>940-915-00 - Repairs and maintenance</v>
      </c>
      <c r="B128" s="31">
        <f>VLOOKUP(A128,'IncomeStatement 15-8-19'!$A$10:$CD$222,2,FALSE)</f>
        <v>0</v>
      </c>
      <c r="C128" s="31">
        <f>VLOOKUP(A128,'IncomeStatement 15-8-19'!$A$10:$CD$222,3,FALSE)</f>
        <v>0</v>
      </c>
      <c r="D128" s="31">
        <f>VLOOKUP(A128,'IncomeStatement 15-8-19'!$A$10:$CD$222,4,FALSE)</f>
        <v>0</v>
      </c>
      <c r="E128" s="31">
        <f>VLOOKUP(A128,'IncomeStatement 15-8-19'!$A$10:$CD$222,5,FALSE)</f>
        <v>0</v>
      </c>
      <c r="F128" s="31">
        <f>VLOOKUP(A128,'IncomeStatement 15-8-19'!$A$10:$CD$222,6,FALSE)</f>
        <v>0</v>
      </c>
      <c r="G128" s="31">
        <f>VLOOKUP(A128,'IncomeStatement 15-8-19'!$A$10:$CD$222,7,FALSE)</f>
        <v>0</v>
      </c>
      <c r="H128" s="31">
        <f>VLOOKUP(A128,'IncomeStatement 15-8-19'!$A$10:$CD$222,8,FALSE)</f>
        <v>0</v>
      </c>
      <c r="I128" s="31"/>
      <c r="J128" s="31">
        <f>VLOOKUP(A128,'IncomeStatement 15-8-19'!$A$10:$CD$222,10,FALSE)</f>
        <v>0</v>
      </c>
      <c r="K128" s="31">
        <f>VLOOKUP(A128,'IncomeStatement 15-8-19'!$A$10:$CD$222,11,FALSE)</f>
        <v>0</v>
      </c>
      <c r="L128" s="31">
        <f>VLOOKUP(A128,'IncomeStatement 15-8-19'!$A$10:$CD$222,12,FALSE)</f>
        <v>0</v>
      </c>
      <c r="M128" s="31">
        <f>VLOOKUP(A128,'IncomeStatement 15-8-19'!$A$10:$CD$222,13,FALSE)</f>
        <v>0</v>
      </c>
      <c r="N128" s="31">
        <f>VLOOKUP(A128,'IncomeStatement 15-8-19'!$A$10:$CD$222,14,FALSE)</f>
        <v>0</v>
      </c>
      <c r="O128" s="31">
        <f>VLOOKUP(A128,'IncomeStatement 15-8-19'!$A$10:$CD$222,15,FALSE)</f>
        <v>0</v>
      </c>
      <c r="P128" s="31">
        <f>VLOOKUP(A128,'IncomeStatement 15-8-19'!$A$10:$CD$222,16,FALSE)</f>
        <v>0</v>
      </c>
      <c r="Q128" s="31">
        <f>VLOOKUP(A128,'IncomeStatement 15-8-19'!$A$10:$CD$222,17,FALSE)</f>
        <v>0</v>
      </c>
      <c r="R128" s="31">
        <f>VLOOKUP(A128,'IncomeStatement 15-8-19'!$A$10:$CD$222,18,FALSE)</f>
        <v>0</v>
      </c>
      <c r="S128" s="31">
        <f>VLOOKUP(A128,'IncomeStatement 15-8-19'!$A$10:$CD$222,19,FALSE)</f>
        <v>0</v>
      </c>
      <c r="T128" s="31">
        <f>VLOOKUP(A128,'IncomeStatement 15-8-19'!$A$10:$CD$222,20,FALSE)</f>
        <v>0</v>
      </c>
      <c r="U128" s="31">
        <f>VLOOKUP(A128,'IncomeStatement 15-8-19'!$A$10:$CD$222,21,FALSE)</f>
        <v>0</v>
      </c>
      <c r="V128" s="31">
        <f>VLOOKUP(A128,'IncomeStatement 15-8-19'!$A$10:$CD$222,22,FALSE)</f>
        <v>0</v>
      </c>
      <c r="W128" s="31">
        <f>VLOOKUP(A128,'IncomeStatement 15-8-19'!$A$10:$CD$222,23,FALSE)</f>
        <v>0</v>
      </c>
      <c r="X128" s="31">
        <f>VLOOKUP(A128,'IncomeStatement 15-8-19'!$A$10:$CD$222,24,FALSE)</f>
        <v>0</v>
      </c>
      <c r="Y128" s="31">
        <f>VLOOKUP(A128,'IncomeStatement 15-8-19'!$A$10:$CD$222,25,FALSE)</f>
        <v>0</v>
      </c>
      <c r="Z128" s="31">
        <f>VLOOKUP(A128,'IncomeStatement 15-8-19'!$A$10:$CD$222,26,FALSE)</f>
        <v>0</v>
      </c>
      <c r="AA128" s="31">
        <f>VLOOKUP(A128,'IncomeStatement 15-8-19'!$A$10:$CD$222,27,FALSE)</f>
        <v>0</v>
      </c>
      <c r="AB128" s="31">
        <f>VLOOKUP(A128,'IncomeStatement 15-8-19'!$A$10:$CD$222,28,FALSE)</f>
        <v>0</v>
      </c>
      <c r="AC128" s="31">
        <f>VLOOKUP(A128,'IncomeStatement 15-8-19'!$A$10:$CD$222,29,FALSE)</f>
        <v>0</v>
      </c>
      <c r="AD128" s="31">
        <f>VLOOKUP(A128,'IncomeStatement 15-8-19'!$A$10:$CD$222,30,FALSE)</f>
        <v>0</v>
      </c>
      <c r="AE128" s="31">
        <f>VLOOKUP(A128,'IncomeStatement 15-8-19'!$A$10:$CD$222,31,FALSE)</f>
        <v>0</v>
      </c>
      <c r="AF128" s="31">
        <f>VLOOKUP(A128,'IncomeStatement 15-8-19'!$A$10:$CD$222,32,FALSE)</f>
        <v>0</v>
      </c>
      <c r="AG128" s="31">
        <f>VLOOKUP(A128,'IncomeStatement 15-8-19'!$A$10:$CD$222,33,FALSE)</f>
        <v>0</v>
      </c>
      <c r="AH128" s="31">
        <f>VLOOKUP(A128,'IncomeStatement 15-8-19'!$A$10:$CD$222,34,FALSE)</f>
        <v>0</v>
      </c>
      <c r="AI128" s="31">
        <f>VLOOKUP(A128,'IncomeStatement 15-8-19'!$A$10:$CD$222,35,FALSE)</f>
        <v>0</v>
      </c>
      <c r="AJ128" s="31">
        <f>VLOOKUP(A128,'IncomeStatement 15-8-19'!$A$10:$CD$222,36,FALSE)</f>
        <v>0</v>
      </c>
      <c r="AK128" s="31">
        <f>VLOOKUP(A128,'IncomeStatement 15-8-19'!$A$10:$CD$222,37,FALSE)</f>
        <v>0</v>
      </c>
      <c r="AL128" s="31">
        <f>VLOOKUP(A128,'IncomeStatement 15-8-19'!$A$10:$CD$222,38,FALSE)</f>
        <v>0</v>
      </c>
      <c r="AM128" s="31">
        <f>VLOOKUP(A128,'IncomeStatement 15-8-19'!$A$10:$CD$222,39,FALSE)</f>
        <v>0</v>
      </c>
      <c r="AN128" s="31">
        <f>VLOOKUP(A128,'IncomeStatement 15-8-19'!$A$10:$CD$222,40,FALSE)</f>
        <v>0</v>
      </c>
      <c r="AO128" s="31">
        <f>VLOOKUP(A128,'IncomeStatement 15-8-19'!$A$10:$CD$222,41,FALSE)</f>
        <v>0</v>
      </c>
      <c r="AP128" s="31">
        <f>VLOOKUP(A128,'IncomeStatement 15-8-19'!$A$10:$CD$222,42,FALSE)</f>
        <v>0</v>
      </c>
      <c r="AQ128" s="31">
        <f>VLOOKUP(A128,'IncomeStatement 15-8-19'!$A$10:$CD$222,43,FALSE)</f>
        <v>0</v>
      </c>
      <c r="AR128" s="31">
        <f>VLOOKUP(A128,'IncomeStatement 15-8-19'!$A$10:$CD$222,44,FALSE)</f>
        <v>0</v>
      </c>
      <c r="AS128" s="31">
        <f>VLOOKUP(A128,'IncomeStatement 15-8-19'!$A$10:$CD$222,45,FALSE)</f>
        <v>0</v>
      </c>
      <c r="AT128" s="31">
        <f>VLOOKUP(A128,'IncomeStatement 15-8-19'!$A$10:$CD$222,46,FALSE)</f>
        <v>0</v>
      </c>
      <c r="AU128" s="31">
        <f>VLOOKUP(A128,'IncomeStatement 15-8-19'!$A$10:$CD$222,47,FALSE)</f>
        <v>0</v>
      </c>
      <c r="AV128" s="31">
        <f>VLOOKUP(A128,'IncomeStatement 15-8-19'!$A$10:$CD$222,48,FALSE)</f>
        <v>0</v>
      </c>
      <c r="AW128" s="31">
        <f>VLOOKUP(A128,'IncomeStatement 15-8-19'!$A$10:$CD$222,49,FALSE)</f>
        <v>0</v>
      </c>
      <c r="AX128" s="31">
        <f>VLOOKUP(A128,'IncomeStatement 15-8-19'!$A$10:$CD$222,50,FALSE)</f>
        <v>0</v>
      </c>
      <c r="AY128" s="31">
        <f>VLOOKUP(A128,'IncomeStatement 15-8-19'!$A$10:$CD$222,51,FALSE)</f>
        <v>0</v>
      </c>
      <c r="AZ128" s="31">
        <f>VLOOKUP(A128,'IncomeStatement 15-8-19'!$A$10:$CD$222,52,FALSE)</f>
        <v>0</v>
      </c>
      <c r="BA128" s="31">
        <f>VLOOKUP(A128,'IncomeStatement 15-8-19'!$A$10:$CD$222,53,FALSE)</f>
        <v>0</v>
      </c>
      <c r="BB128" s="31">
        <f>VLOOKUP(A128,'IncomeStatement 15-8-19'!$A$10:$CD$222,54,FALSE)</f>
        <v>0</v>
      </c>
      <c r="BC128" s="31">
        <f>VLOOKUP(A128,'IncomeStatement 15-8-19'!$A$10:$CD$222,55,FALSE)</f>
        <v>0</v>
      </c>
      <c r="BD128" s="31">
        <f>VLOOKUP(A128,'IncomeStatement 15-8-19'!$A$10:$CD$222,56,FALSE)</f>
        <v>0</v>
      </c>
      <c r="BE128" s="31">
        <f>VLOOKUP(A128,'IncomeStatement 15-8-19'!$A$10:$CD$222,57,FALSE)</f>
        <v>0</v>
      </c>
      <c r="BF128" s="31">
        <f>VLOOKUP(A128,'IncomeStatement 15-8-19'!$A$10:$CD$222,58,FALSE)</f>
        <v>0</v>
      </c>
      <c r="BG128" s="31"/>
      <c r="BH128" s="31">
        <f>VLOOKUP(A128,'IncomeStatement 15-8-19'!$A$10:$CD$222,60,FALSE)</f>
        <v>0</v>
      </c>
      <c r="BI128" s="31">
        <f>VLOOKUP(A128,'IncomeStatement 15-8-19'!$A$10:$CD$222,61,FALSE)</f>
        <v>0</v>
      </c>
      <c r="BJ128" s="31">
        <f>VLOOKUP(A128,'IncomeStatement 15-8-19'!$A$10:$CD$222,62,FALSE)</f>
        <v>0</v>
      </c>
      <c r="BK128" s="31">
        <f>VLOOKUP(A128,'IncomeStatement 15-8-19'!$A$10:$CD$222,63,FALSE)</f>
        <v>0</v>
      </c>
      <c r="BL128" s="31">
        <f>VLOOKUP(A128,'IncomeStatement 15-8-19'!$A$10:$CD$222,64,FALSE)</f>
        <v>0</v>
      </c>
      <c r="BM128" s="31">
        <f>VLOOKUP(A128,'IncomeStatement 15-8-19'!$A$10:$CD$222,65,FALSE)</f>
        <v>0</v>
      </c>
      <c r="BN128" s="31">
        <f>VLOOKUP(A128,'IncomeStatement 15-8-19'!$A$10:$CD$222,66,FALSE)</f>
        <v>0</v>
      </c>
      <c r="BO128" s="31">
        <f>VLOOKUP(A128,'IncomeStatement 15-8-19'!$A$10:$CD$222,67,FALSE)</f>
        <v>0</v>
      </c>
      <c r="BP128" s="31">
        <f>VLOOKUP(A128,'IncomeStatement 15-8-19'!$A$10:$CD$222,68,FALSE)</f>
        <v>0</v>
      </c>
      <c r="BQ128" s="3">
        <f>VLOOKUP(A128,'IncomeStatement 15-8-19'!$A$10:$CD$222,69,FALSE)</f>
        <v>0</v>
      </c>
      <c r="BR128" s="3">
        <f>VLOOKUP(A128,'IncomeStatement 15-8-19'!$A$10:$CD$222,70,FALSE)</f>
        <v>0</v>
      </c>
      <c r="BS128" s="3">
        <f>VLOOKUP(A128,'IncomeStatement 15-8-19'!$A$10:$CD$222,71,FALSE)</f>
        <v>0</v>
      </c>
      <c r="BT128" s="3">
        <f>VLOOKUP(A128,'IncomeStatement 15-8-19'!$A$10:$CD$222,72,FALSE)</f>
        <v>0</v>
      </c>
      <c r="BU128" s="3">
        <f>VLOOKUP(A128,'IncomeStatement 15-8-19'!$A$10:$CD$222,73,FALSE)</f>
        <v>0</v>
      </c>
      <c r="BV128" s="3">
        <f>VLOOKUP(A128,'IncomeStatement 15-8-19'!$A$10:$CD$222,74,FALSE)</f>
        <v>0</v>
      </c>
      <c r="BW128" s="3">
        <f>VLOOKUP(A128,'IncomeStatement 15-8-19'!$A$10:$CD$222,75,FALSE)</f>
        <v>0</v>
      </c>
      <c r="BX128" s="3">
        <f>VLOOKUP(A128,'IncomeStatement 15-8-19'!$A$10:$CD$222,76,FALSE)</f>
        <v>0</v>
      </c>
      <c r="BY128" s="3">
        <f>VLOOKUP(A128,'IncomeStatement 15-8-19'!$A$10:$CD$222,77,FALSE)</f>
        <v>0</v>
      </c>
      <c r="BZ128" s="3">
        <f>VLOOKUP(A128,'IncomeStatement 15-8-19'!$A$10:$CD$222,78,FALSE)</f>
        <v>0</v>
      </c>
      <c r="CA128" s="3">
        <f>VLOOKUP(A128,'IncomeStatement 15-8-19'!$A$10:$CD$222,79,FALSE)</f>
        <v>0</v>
      </c>
      <c r="CB128" s="3">
        <f>VLOOKUP(A128,'IncomeStatement 15-8-19'!$A$10:$CD$222,80,FALSE)</f>
        <v>0</v>
      </c>
      <c r="CC128" s="3">
        <f>VLOOKUP(A128,'IncomeStatement 15-8-19'!$A$10:$CD$222,81,FALSE)</f>
        <v>0</v>
      </c>
      <c r="CD128" s="3">
        <f t="shared" si="4"/>
        <v>0</v>
      </c>
      <c r="CF128" s="19">
        <f>CD128-('IncomeStatement 15-8-19'!CD128-'IncomeStatement 15-8-19'!CF128-'IncomeStatement 15-8-19'!CG128)</f>
        <v>0</v>
      </c>
      <c r="CH128" s="132">
        <f t="shared" si="5"/>
        <v>0</v>
      </c>
      <c r="CJ128" s="148">
        <f>HLOOKUP(A128,CJE!$I$5:$TV$2054,2050, FALSE)</f>
        <v>0</v>
      </c>
      <c r="CL128" s="148">
        <f t="shared" si="6"/>
        <v>0</v>
      </c>
    </row>
    <row r="129" spans="1:90" x14ac:dyDescent="0.2">
      <c r="A129" s="13" t="str">
        <f>'IncomeStatement 15-8-19'!A129</f>
        <v>940-920 - Entertainement Expense</v>
      </c>
      <c r="B129" s="31">
        <f>VLOOKUP(A129,'IncomeStatement 15-8-19'!$A$10:$CD$222,2,FALSE)</f>
        <v>0</v>
      </c>
      <c r="C129" s="31">
        <f>VLOOKUP(A129,'IncomeStatement 15-8-19'!$A$10:$CD$222,3,FALSE)</f>
        <v>0</v>
      </c>
      <c r="D129" s="31">
        <f>VLOOKUP(A129,'IncomeStatement 15-8-19'!$A$10:$CD$222,4,FALSE)</f>
        <v>0</v>
      </c>
      <c r="E129" s="31">
        <f>VLOOKUP(A129,'IncomeStatement 15-8-19'!$A$10:$CD$222,5,FALSE)</f>
        <v>0</v>
      </c>
      <c r="F129" s="31">
        <f>VLOOKUP(A129,'IncomeStatement 15-8-19'!$A$10:$CD$222,6,FALSE)</f>
        <v>0</v>
      </c>
      <c r="G129" s="31">
        <f>VLOOKUP(A129,'IncomeStatement 15-8-19'!$A$10:$CD$222,7,FALSE)</f>
        <v>0</v>
      </c>
      <c r="H129" s="31">
        <f>VLOOKUP(A129,'IncomeStatement 15-8-19'!$A$10:$CD$222,8,FALSE)</f>
        <v>0</v>
      </c>
      <c r="I129" s="31"/>
      <c r="J129" s="31">
        <f>VLOOKUP(A129,'IncomeStatement 15-8-19'!$A$10:$CD$222,10,FALSE)</f>
        <v>0</v>
      </c>
      <c r="K129" s="31">
        <f>VLOOKUP(A129,'IncomeStatement 15-8-19'!$A$10:$CD$222,11,FALSE)</f>
        <v>0</v>
      </c>
      <c r="L129" s="31">
        <f>VLOOKUP(A129,'IncomeStatement 15-8-19'!$A$10:$CD$222,12,FALSE)</f>
        <v>0</v>
      </c>
      <c r="M129" s="31">
        <f>VLOOKUP(A129,'IncomeStatement 15-8-19'!$A$10:$CD$222,13,FALSE)</f>
        <v>0</v>
      </c>
      <c r="N129" s="31">
        <f>VLOOKUP(A129,'IncomeStatement 15-8-19'!$A$10:$CD$222,14,FALSE)</f>
        <v>0</v>
      </c>
      <c r="O129" s="31">
        <f>VLOOKUP(A129,'IncomeStatement 15-8-19'!$A$10:$CD$222,15,FALSE)</f>
        <v>0</v>
      </c>
      <c r="P129" s="31">
        <f>VLOOKUP(A129,'IncomeStatement 15-8-19'!$A$10:$CD$222,16,FALSE)</f>
        <v>0</v>
      </c>
      <c r="Q129" s="31">
        <f>VLOOKUP(A129,'IncomeStatement 15-8-19'!$A$10:$CD$222,17,FALSE)</f>
        <v>0</v>
      </c>
      <c r="R129" s="31">
        <f>VLOOKUP(A129,'IncomeStatement 15-8-19'!$A$10:$CD$222,18,FALSE)</f>
        <v>0</v>
      </c>
      <c r="S129" s="31">
        <f>VLOOKUP(A129,'IncomeStatement 15-8-19'!$A$10:$CD$222,19,FALSE)</f>
        <v>0</v>
      </c>
      <c r="T129" s="31">
        <f>VLOOKUP(A129,'IncomeStatement 15-8-19'!$A$10:$CD$222,20,FALSE)</f>
        <v>0</v>
      </c>
      <c r="U129" s="31">
        <f>VLOOKUP(A129,'IncomeStatement 15-8-19'!$A$10:$CD$222,21,FALSE)</f>
        <v>0</v>
      </c>
      <c r="V129" s="31">
        <f>VLOOKUP(A129,'IncomeStatement 15-8-19'!$A$10:$CD$222,22,FALSE)</f>
        <v>0</v>
      </c>
      <c r="W129" s="31">
        <f>VLOOKUP(A129,'IncomeStatement 15-8-19'!$A$10:$CD$222,23,FALSE)</f>
        <v>0</v>
      </c>
      <c r="X129" s="31">
        <f>VLOOKUP(A129,'IncomeStatement 15-8-19'!$A$10:$CD$222,24,FALSE)</f>
        <v>0</v>
      </c>
      <c r="Y129" s="31">
        <f>VLOOKUP(A129,'IncomeStatement 15-8-19'!$A$10:$CD$222,25,FALSE)</f>
        <v>0</v>
      </c>
      <c r="Z129" s="31">
        <f>VLOOKUP(A129,'IncomeStatement 15-8-19'!$A$10:$CD$222,26,FALSE)</f>
        <v>0</v>
      </c>
      <c r="AA129" s="31">
        <f>VLOOKUP(A129,'IncomeStatement 15-8-19'!$A$10:$CD$222,27,FALSE)</f>
        <v>0</v>
      </c>
      <c r="AB129" s="31">
        <f>VLOOKUP(A129,'IncomeStatement 15-8-19'!$A$10:$CD$222,28,FALSE)</f>
        <v>0</v>
      </c>
      <c r="AC129" s="31">
        <f>VLOOKUP(A129,'IncomeStatement 15-8-19'!$A$10:$CD$222,29,FALSE)</f>
        <v>0</v>
      </c>
      <c r="AD129" s="31">
        <f>VLOOKUP(A129,'IncomeStatement 15-8-19'!$A$10:$CD$222,30,FALSE)</f>
        <v>0</v>
      </c>
      <c r="AE129" s="31">
        <f>VLOOKUP(A129,'IncomeStatement 15-8-19'!$A$10:$CD$222,31,FALSE)</f>
        <v>0</v>
      </c>
      <c r="AF129" s="31">
        <f>VLOOKUP(A129,'IncomeStatement 15-8-19'!$A$10:$CD$222,32,FALSE)</f>
        <v>0</v>
      </c>
      <c r="AG129" s="31">
        <f>VLOOKUP(A129,'IncomeStatement 15-8-19'!$A$10:$CD$222,33,FALSE)</f>
        <v>0</v>
      </c>
      <c r="AH129" s="31">
        <f>VLOOKUP(A129,'IncomeStatement 15-8-19'!$A$10:$CD$222,34,FALSE)</f>
        <v>0</v>
      </c>
      <c r="AI129" s="31">
        <f>VLOOKUP(A129,'IncomeStatement 15-8-19'!$A$10:$CD$222,35,FALSE)</f>
        <v>0</v>
      </c>
      <c r="AJ129" s="31">
        <f>VLOOKUP(A129,'IncomeStatement 15-8-19'!$A$10:$CD$222,36,FALSE)</f>
        <v>0</v>
      </c>
      <c r="AK129" s="31">
        <f>VLOOKUP(A129,'IncomeStatement 15-8-19'!$A$10:$CD$222,37,FALSE)</f>
        <v>0</v>
      </c>
      <c r="AL129" s="31">
        <f>VLOOKUP(A129,'IncomeStatement 15-8-19'!$A$10:$CD$222,38,FALSE)</f>
        <v>0</v>
      </c>
      <c r="AM129" s="31">
        <f>VLOOKUP(A129,'IncomeStatement 15-8-19'!$A$10:$CD$222,39,FALSE)</f>
        <v>0</v>
      </c>
      <c r="AN129" s="31">
        <f>VLOOKUP(A129,'IncomeStatement 15-8-19'!$A$10:$CD$222,40,FALSE)</f>
        <v>0</v>
      </c>
      <c r="AO129" s="31">
        <f>VLOOKUP(A129,'IncomeStatement 15-8-19'!$A$10:$CD$222,41,FALSE)</f>
        <v>0</v>
      </c>
      <c r="AP129" s="31">
        <f>VLOOKUP(A129,'IncomeStatement 15-8-19'!$A$10:$CD$222,42,FALSE)</f>
        <v>0</v>
      </c>
      <c r="AQ129" s="31">
        <f>VLOOKUP(A129,'IncomeStatement 15-8-19'!$A$10:$CD$222,43,FALSE)</f>
        <v>0</v>
      </c>
      <c r="AR129" s="31">
        <f>VLOOKUP(A129,'IncomeStatement 15-8-19'!$A$10:$CD$222,44,FALSE)</f>
        <v>0</v>
      </c>
      <c r="AS129" s="31">
        <f>VLOOKUP(A129,'IncomeStatement 15-8-19'!$A$10:$CD$222,45,FALSE)</f>
        <v>0</v>
      </c>
      <c r="AT129" s="31">
        <f>VLOOKUP(A129,'IncomeStatement 15-8-19'!$A$10:$CD$222,46,FALSE)</f>
        <v>0</v>
      </c>
      <c r="AU129" s="31">
        <f>VLOOKUP(A129,'IncomeStatement 15-8-19'!$A$10:$CD$222,47,FALSE)</f>
        <v>0</v>
      </c>
      <c r="AV129" s="31">
        <f>VLOOKUP(A129,'IncomeStatement 15-8-19'!$A$10:$CD$222,48,FALSE)</f>
        <v>0</v>
      </c>
      <c r="AW129" s="31">
        <f>VLOOKUP(A129,'IncomeStatement 15-8-19'!$A$10:$CD$222,49,FALSE)</f>
        <v>0</v>
      </c>
      <c r="AX129" s="31">
        <f>VLOOKUP(A129,'IncomeStatement 15-8-19'!$A$10:$CD$222,50,FALSE)</f>
        <v>0</v>
      </c>
      <c r="AY129" s="31">
        <f>VLOOKUP(A129,'IncomeStatement 15-8-19'!$A$10:$CD$222,51,FALSE)</f>
        <v>0</v>
      </c>
      <c r="AZ129" s="31">
        <f>VLOOKUP(A129,'IncomeStatement 15-8-19'!$A$10:$CD$222,52,FALSE)</f>
        <v>0</v>
      </c>
      <c r="BA129" s="31">
        <f>VLOOKUP(A129,'IncomeStatement 15-8-19'!$A$10:$CD$222,53,FALSE)</f>
        <v>0</v>
      </c>
      <c r="BB129" s="31">
        <f>VLOOKUP(A129,'IncomeStatement 15-8-19'!$A$10:$CD$222,54,FALSE)</f>
        <v>0</v>
      </c>
      <c r="BC129" s="31">
        <f>VLOOKUP(A129,'IncomeStatement 15-8-19'!$A$10:$CD$222,55,FALSE)</f>
        <v>0</v>
      </c>
      <c r="BD129" s="31">
        <f>VLOOKUP(A129,'IncomeStatement 15-8-19'!$A$10:$CD$222,56,FALSE)</f>
        <v>0</v>
      </c>
      <c r="BE129" s="31">
        <f>VLOOKUP(A129,'IncomeStatement 15-8-19'!$A$10:$CD$222,57,FALSE)</f>
        <v>0</v>
      </c>
      <c r="BF129" s="31">
        <f>VLOOKUP(A129,'IncomeStatement 15-8-19'!$A$10:$CD$222,58,FALSE)</f>
        <v>0</v>
      </c>
      <c r="BG129" s="31"/>
      <c r="BH129" s="31">
        <f>VLOOKUP(A129,'IncomeStatement 15-8-19'!$A$10:$CD$222,60,FALSE)</f>
        <v>0</v>
      </c>
      <c r="BI129" s="31">
        <f>VLOOKUP(A129,'IncomeStatement 15-8-19'!$A$10:$CD$222,61,FALSE)</f>
        <v>0</v>
      </c>
      <c r="BJ129" s="31">
        <f>VLOOKUP(A129,'IncomeStatement 15-8-19'!$A$10:$CD$222,62,FALSE)</f>
        <v>0</v>
      </c>
      <c r="BK129" s="31">
        <f>VLOOKUP(A129,'IncomeStatement 15-8-19'!$A$10:$CD$222,63,FALSE)</f>
        <v>0</v>
      </c>
      <c r="BL129" s="31">
        <f>VLOOKUP(A129,'IncomeStatement 15-8-19'!$A$10:$CD$222,64,FALSE)</f>
        <v>0</v>
      </c>
      <c r="BM129" s="31">
        <f>VLOOKUP(A129,'IncomeStatement 15-8-19'!$A$10:$CD$222,65,FALSE)</f>
        <v>0</v>
      </c>
      <c r="BN129" s="31">
        <f>VLOOKUP(A129,'IncomeStatement 15-8-19'!$A$10:$CD$222,66,FALSE)</f>
        <v>0</v>
      </c>
      <c r="BO129" s="31">
        <f>VLOOKUP(A129,'IncomeStatement 15-8-19'!$A$10:$CD$222,67,FALSE)</f>
        <v>0</v>
      </c>
      <c r="BP129" s="31">
        <f>VLOOKUP(A129,'IncomeStatement 15-8-19'!$A$10:$CD$222,68,FALSE)</f>
        <v>0</v>
      </c>
      <c r="BQ129" s="3">
        <f>VLOOKUP(A129,'IncomeStatement 15-8-19'!$A$10:$CD$222,69,FALSE)</f>
        <v>0</v>
      </c>
      <c r="BR129" s="3">
        <f>VLOOKUP(A129,'IncomeStatement 15-8-19'!$A$10:$CD$222,70,FALSE)</f>
        <v>0</v>
      </c>
      <c r="BS129" s="3">
        <f>VLOOKUP(A129,'IncomeStatement 15-8-19'!$A$10:$CD$222,71,FALSE)</f>
        <v>0</v>
      </c>
      <c r="BT129" s="3">
        <f>VLOOKUP(A129,'IncomeStatement 15-8-19'!$A$10:$CD$222,72,FALSE)</f>
        <v>0</v>
      </c>
      <c r="BU129" s="3">
        <f>VLOOKUP(A129,'IncomeStatement 15-8-19'!$A$10:$CD$222,73,FALSE)</f>
        <v>0</v>
      </c>
      <c r="BV129" s="3">
        <f>VLOOKUP(A129,'IncomeStatement 15-8-19'!$A$10:$CD$222,74,FALSE)</f>
        <v>0</v>
      </c>
      <c r="BW129" s="3">
        <f>VLOOKUP(A129,'IncomeStatement 15-8-19'!$A$10:$CD$222,75,FALSE)</f>
        <v>0</v>
      </c>
      <c r="BX129" s="3">
        <f>VLOOKUP(A129,'IncomeStatement 15-8-19'!$A$10:$CD$222,76,FALSE)</f>
        <v>0</v>
      </c>
      <c r="BY129" s="3">
        <f>VLOOKUP(A129,'IncomeStatement 15-8-19'!$A$10:$CD$222,77,FALSE)</f>
        <v>0</v>
      </c>
      <c r="BZ129" s="3">
        <f>VLOOKUP(A129,'IncomeStatement 15-8-19'!$A$10:$CD$222,78,FALSE)</f>
        <v>0</v>
      </c>
      <c r="CA129" s="3">
        <f>VLOOKUP(A129,'IncomeStatement 15-8-19'!$A$10:$CD$222,79,FALSE)</f>
        <v>0</v>
      </c>
      <c r="CB129" s="3">
        <f>VLOOKUP(A129,'IncomeStatement 15-8-19'!$A$10:$CD$222,80,FALSE)</f>
        <v>0</v>
      </c>
      <c r="CC129" s="3">
        <f>VLOOKUP(A129,'IncomeStatement 15-8-19'!$A$10:$CD$222,81,FALSE)</f>
        <v>0</v>
      </c>
      <c r="CD129" s="3">
        <f t="shared" si="4"/>
        <v>0</v>
      </c>
      <c r="CF129" s="19">
        <f>CD129-('IncomeStatement 15-8-19'!CD129-'IncomeStatement 15-8-19'!CF129-'IncomeStatement 15-8-19'!CG129)</f>
        <v>0</v>
      </c>
      <c r="CH129" s="132">
        <f t="shared" si="5"/>
        <v>0</v>
      </c>
      <c r="CJ129" s="148">
        <f>HLOOKUP(A129,CJE!$I$5:$TV$2054,2050, FALSE)</f>
        <v>0</v>
      </c>
      <c r="CL129" s="148">
        <f t="shared" si="6"/>
        <v>0</v>
      </c>
    </row>
    <row r="130" spans="1:90" x14ac:dyDescent="0.2">
      <c r="A130" s="13" t="str">
        <f>'IncomeStatement 15-8-19'!A130</f>
        <v>940-920-00 - Representation &amp; entertainment</v>
      </c>
      <c r="B130" s="31">
        <f>VLOOKUP(A130,'IncomeStatement 15-8-19'!$A$10:$CD$222,2,FALSE)</f>
        <v>0</v>
      </c>
      <c r="C130" s="31">
        <f>VLOOKUP(A130,'IncomeStatement 15-8-19'!$A$10:$CD$222,3,FALSE)</f>
        <v>0</v>
      </c>
      <c r="D130" s="31">
        <f>VLOOKUP(A130,'IncomeStatement 15-8-19'!$A$10:$CD$222,4,FALSE)</f>
        <v>0</v>
      </c>
      <c r="E130" s="31">
        <f>VLOOKUP(A130,'IncomeStatement 15-8-19'!$A$10:$CD$222,5,FALSE)</f>
        <v>0</v>
      </c>
      <c r="F130" s="31">
        <f>VLOOKUP(A130,'IncomeStatement 15-8-19'!$A$10:$CD$222,6,FALSE)</f>
        <v>0</v>
      </c>
      <c r="G130" s="31">
        <f>VLOOKUP(A130,'IncomeStatement 15-8-19'!$A$10:$CD$222,7,FALSE)</f>
        <v>0</v>
      </c>
      <c r="H130" s="31">
        <f>VLOOKUP(A130,'IncomeStatement 15-8-19'!$A$10:$CD$222,8,FALSE)</f>
        <v>0</v>
      </c>
      <c r="I130" s="31"/>
      <c r="J130" s="31">
        <f>VLOOKUP(A130,'IncomeStatement 15-8-19'!$A$10:$CD$222,10,FALSE)</f>
        <v>0</v>
      </c>
      <c r="K130" s="31">
        <f>VLOOKUP(A130,'IncomeStatement 15-8-19'!$A$10:$CD$222,11,FALSE)</f>
        <v>0</v>
      </c>
      <c r="L130" s="31">
        <f>VLOOKUP(A130,'IncomeStatement 15-8-19'!$A$10:$CD$222,12,FALSE)</f>
        <v>0</v>
      </c>
      <c r="M130" s="31">
        <f>VLOOKUP(A130,'IncomeStatement 15-8-19'!$A$10:$CD$222,13,FALSE)</f>
        <v>0</v>
      </c>
      <c r="N130" s="31">
        <f>VLOOKUP(A130,'IncomeStatement 15-8-19'!$A$10:$CD$222,14,FALSE)</f>
        <v>0</v>
      </c>
      <c r="O130" s="31">
        <f>VLOOKUP(A130,'IncomeStatement 15-8-19'!$A$10:$CD$222,15,FALSE)</f>
        <v>0</v>
      </c>
      <c r="P130" s="31">
        <f>VLOOKUP(A130,'IncomeStatement 15-8-19'!$A$10:$CD$222,16,FALSE)</f>
        <v>0</v>
      </c>
      <c r="Q130" s="31">
        <f>VLOOKUP(A130,'IncomeStatement 15-8-19'!$A$10:$CD$222,17,FALSE)</f>
        <v>0</v>
      </c>
      <c r="R130" s="31">
        <f>VLOOKUP(A130,'IncomeStatement 15-8-19'!$A$10:$CD$222,18,FALSE)</f>
        <v>0</v>
      </c>
      <c r="S130" s="31">
        <f>VLOOKUP(A130,'IncomeStatement 15-8-19'!$A$10:$CD$222,19,FALSE)</f>
        <v>0</v>
      </c>
      <c r="T130" s="31">
        <f>VLOOKUP(A130,'IncomeStatement 15-8-19'!$A$10:$CD$222,20,FALSE)</f>
        <v>0</v>
      </c>
      <c r="U130" s="31">
        <f>VLOOKUP(A130,'IncomeStatement 15-8-19'!$A$10:$CD$222,21,FALSE)</f>
        <v>0</v>
      </c>
      <c r="V130" s="31">
        <f>VLOOKUP(A130,'IncomeStatement 15-8-19'!$A$10:$CD$222,22,FALSE)</f>
        <v>0</v>
      </c>
      <c r="W130" s="31">
        <f>VLOOKUP(A130,'IncomeStatement 15-8-19'!$A$10:$CD$222,23,FALSE)</f>
        <v>0</v>
      </c>
      <c r="X130" s="31">
        <f>VLOOKUP(A130,'IncomeStatement 15-8-19'!$A$10:$CD$222,24,FALSE)</f>
        <v>0</v>
      </c>
      <c r="Y130" s="31">
        <f>VLOOKUP(A130,'IncomeStatement 15-8-19'!$A$10:$CD$222,25,FALSE)</f>
        <v>0</v>
      </c>
      <c r="Z130" s="31">
        <f>VLOOKUP(A130,'IncomeStatement 15-8-19'!$A$10:$CD$222,26,FALSE)</f>
        <v>0</v>
      </c>
      <c r="AA130" s="31">
        <f>VLOOKUP(A130,'IncomeStatement 15-8-19'!$A$10:$CD$222,27,FALSE)</f>
        <v>0</v>
      </c>
      <c r="AB130" s="31">
        <f>VLOOKUP(A130,'IncomeStatement 15-8-19'!$A$10:$CD$222,28,FALSE)</f>
        <v>0</v>
      </c>
      <c r="AC130" s="31">
        <f>VLOOKUP(A130,'IncomeStatement 15-8-19'!$A$10:$CD$222,29,FALSE)</f>
        <v>0</v>
      </c>
      <c r="AD130" s="31">
        <f>VLOOKUP(A130,'IncomeStatement 15-8-19'!$A$10:$CD$222,30,FALSE)</f>
        <v>0</v>
      </c>
      <c r="AE130" s="31">
        <f>VLOOKUP(A130,'IncomeStatement 15-8-19'!$A$10:$CD$222,31,FALSE)</f>
        <v>0</v>
      </c>
      <c r="AF130" s="31">
        <f>VLOOKUP(A130,'IncomeStatement 15-8-19'!$A$10:$CD$222,32,FALSE)</f>
        <v>0</v>
      </c>
      <c r="AG130" s="31">
        <f>VLOOKUP(A130,'IncomeStatement 15-8-19'!$A$10:$CD$222,33,FALSE)</f>
        <v>0</v>
      </c>
      <c r="AH130" s="31">
        <f>VLOOKUP(A130,'IncomeStatement 15-8-19'!$A$10:$CD$222,34,FALSE)</f>
        <v>0</v>
      </c>
      <c r="AI130" s="31">
        <f>VLOOKUP(A130,'IncomeStatement 15-8-19'!$A$10:$CD$222,35,FALSE)</f>
        <v>0</v>
      </c>
      <c r="AJ130" s="31">
        <f>VLOOKUP(A130,'IncomeStatement 15-8-19'!$A$10:$CD$222,36,FALSE)</f>
        <v>0</v>
      </c>
      <c r="AK130" s="31">
        <f>VLOOKUP(A130,'IncomeStatement 15-8-19'!$A$10:$CD$222,37,FALSE)</f>
        <v>0</v>
      </c>
      <c r="AL130" s="31">
        <f>VLOOKUP(A130,'IncomeStatement 15-8-19'!$A$10:$CD$222,38,FALSE)</f>
        <v>0</v>
      </c>
      <c r="AM130" s="31">
        <f>VLOOKUP(A130,'IncomeStatement 15-8-19'!$A$10:$CD$222,39,FALSE)</f>
        <v>0</v>
      </c>
      <c r="AN130" s="31">
        <f>VLOOKUP(A130,'IncomeStatement 15-8-19'!$A$10:$CD$222,40,FALSE)</f>
        <v>0</v>
      </c>
      <c r="AO130" s="31">
        <f>VLOOKUP(A130,'IncomeStatement 15-8-19'!$A$10:$CD$222,41,FALSE)</f>
        <v>0</v>
      </c>
      <c r="AP130" s="31">
        <f>VLOOKUP(A130,'IncomeStatement 15-8-19'!$A$10:$CD$222,42,FALSE)</f>
        <v>0</v>
      </c>
      <c r="AQ130" s="31">
        <f>VLOOKUP(A130,'IncomeStatement 15-8-19'!$A$10:$CD$222,43,FALSE)</f>
        <v>0</v>
      </c>
      <c r="AR130" s="31">
        <f>VLOOKUP(A130,'IncomeStatement 15-8-19'!$A$10:$CD$222,44,FALSE)</f>
        <v>0</v>
      </c>
      <c r="AS130" s="31">
        <f>VLOOKUP(A130,'IncomeStatement 15-8-19'!$A$10:$CD$222,45,FALSE)</f>
        <v>0</v>
      </c>
      <c r="AT130" s="31">
        <f>VLOOKUP(A130,'IncomeStatement 15-8-19'!$A$10:$CD$222,46,FALSE)</f>
        <v>0</v>
      </c>
      <c r="AU130" s="31">
        <f>VLOOKUP(A130,'IncomeStatement 15-8-19'!$A$10:$CD$222,47,FALSE)</f>
        <v>0</v>
      </c>
      <c r="AV130" s="31">
        <f>VLOOKUP(A130,'IncomeStatement 15-8-19'!$A$10:$CD$222,48,FALSE)</f>
        <v>0</v>
      </c>
      <c r="AW130" s="31">
        <f>VLOOKUP(A130,'IncomeStatement 15-8-19'!$A$10:$CD$222,49,FALSE)</f>
        <v>0</v>
      </c>
      <c r="AX130" s="31">
        <f>VLOOKUP(A130,'IncomeStatement 15-8-19'!$A$10:$CD$222,50,FALSE)</f>
        <v>0</v>
      </c>
      <c r="AY130" s="31">
        <f>VLOOKUP(A130,'IncomeStatement 15-8-19'!$A$10:$CD$222,51,FALSE)</f>
        <v>0</v>
      </c>
      <c r="AZ130" s="31">
        <f>VLOOKUP(A130,'IncomeStatement 15-8-19'!$A$10:$CD$222,52,FALSE)</f>
        <v>0</v>
      </c>
      <c r="BA130" s="31">
        <f>VLOOKUP(A130,'IncomeStatement 15-8-19'!$A$10:$CD$222,53,FALSE)</f>
        <v>0</v>
      </c>
      <c r="BB130" s="31">
        <f>VLOOKUP(A130,'IncomeStatement 15-8-19'!$A$10:$CD$222,54,FALSE)</f>
        <v>0</v>
      </c>
      <c r="BC130" s="31">
        <f>VLOOKUP(A130,'IncomeStatement 15-8-19'!$A$10:$CD$222,55,FALSE)</f>
        <v>0</v>
      </c>
      <c r="BD130" s="31">
        <f>VLOOKUP(A130,'IncomeStatement 15-8-19'!$A$10:$CD$222,56,FALSE)</f>
        <v>0</v>
      </c>
      <c r="BE130" s="31">
        <f>VLOOKUP(A130,'IncomeStatement 15-8-19'!$A$10:$CD$222,57,FALSE)</f>
        <v>0</v>
      </c>
      <c r="BF130" s="31">
        <f>VLOOKUP(A130,'IncomeStatement 15-8-19'!$A$10:$CD$222,58,FALSE)</f>
        <v>0</v>
      </c>
      <c r="BG130" s="31"/>
      <c r="BH130" s="31">
        <f>VLOOKUP(A130,'IncomeStatement 15-8-19'!$A$10:$CD$222,60,FALSE)</f>
        <v>0</v>
      </c>
      <c r="BI130" s="31">
        <f>VLOOKUP(A130,'IncomeStatement 15-8-19'!$A$10:$CD$222,61,FALSE)</f>
        <v>0</v>
      </c>
      <c r="BJ130" s="31">
        <f>VLOOKUP(A130,'IncomeStatement 15-8-19'!$A$10:$CD$222,62,FALSE)</f>
        <v>0</v>
      </c>
      <c r="BK130" s="31">
        <f>VLOOKUP(A130,'IncomeStatement 15-8-19'!$A$10:$CD$222,63,FALSE)</f>
        <v>0</v>
      </c>
      <c r="BL130" s="31">
        <f>VLOOKUP(A130,'IncomeStatement 15-8-19'!$A$10:$CD$222,64,FALSE)</f>
        <v>0</v>
      </c>
      <c r="BM130" s="31">
        <f>VLOOKUP(A130,'IncomeStatement 15-8-19'!$A$10:$CD$222,65,FALSE)</f>
        <v>0</v>
      </c>
      <c r="BN130" s="31">
        <f>VLOOKUP(A130,'IncomeStatement 15-8-19'!$A$10:$CD$222,66,FALSE)</f>
        <v>0</v>
      </c>
      <c r="BO130" s="31">
        <f>VLOOKUP(A130,'IncomeStatement 15-8-19'!$A$10:$CD$222,67,FALSE)</f>
        <v>0</v>
      </c>
      <c r="BP130" s="31">
        <f>VLOOKUP(A130,'IncomeStatement 15-8-19'!$A$10:$CD$222,68,FALSE)</f>
        <v>0</v>
      </c>
      <c r="BQ130" s="3">
        <f>VLOOKUP(A130,'IncomeStatement 15-8-19'!$A$10:$CD$222,69,FALSE)</f>
        <v>0</v>
      </c>
      <c r="BR130" s="3">
        <f>VLOOKUP(A130,'IncomeStatement 15-8-19'!$A$10:$CD$222,70,FALSE)</f>
        <v>0</v>
      </c>
      <c r="BS130" s="3">
        <f>VLOOKUP(A130,'IncomeStatement 15-8-19'!$A$10:$CD$222,71,FALSE)</f>
        <v>0</v>
      </c>
      <c r="BT130" s="3">
        <f>VLOOKUP(A130,'IncomeStatement 15-8-19'!$A$10:$CD$222,72,FALSE)</f>
        <v>0</v>
      </c>
      <c r="BU130" s="3">
        <f>VLOOKUP(A130,'IncomeStatement 15-8-19'!$A$10:$CD$222,73,FALSE)</f>
        <v>0</v>
      </c>
      <c r="BV130" s="3">
        <f>VLOOKUP(A130,'IncomeStatement 15-8-19'!$A$10:$CD$222,74,FALSE)</f>
        <v>0</v>
      </c>
      <c r="BW130" s="3">
        <f>VLOOKUP(A130,'IncomeStatement 15-8-19'!$A$10:$CD$222,75,FALSE)</f>
        <v>0</v>
      </c>
      <c r="BX130" s="3">
        <f>VLOOKUP(A130,'IncomeStatement 15-8-19'!$A$10:$CD$222,76,FALSE)</f>
        <v>0</v>
      </c>
      <c r="BY130" s="3">
        <f>VLOOKUP(A130,'IncomeStatement 15-8-19'!$A$10:$CD$222,77,FALSE)</f>
        <v>0</v>
      </c>
      <c r="BZ130" s="3">
        <f>VLOOKUP(A130,'IncomeStatement 15-8-19'!$A$10:$CD$222,78,FALSE)</f>
        <v>0</v>
      </c>
      <c r="CA130" s="3">
        <f>VLOOKUP(A130,'IncomeStatement 15-8-19'!$A$10:$CD$222,79,FALSE)</f>
        <v>0</v>
      </c>
      <c r="CB130" s="3">
        <f>VLOOKUP(A130,'IncomeStatement 15-8-19'!$A$10:$CD$222,80,FALSE)</f>
        <v>0</v>
      </c>
      <c r="CC130" s="3">
        <f>VLOOKUP(A130,'IncomeStatement 15-8-19'!$A$10:$CD$222,81,FALSE)</f>
        <v>0</v>
      </c>
      <c r="CD130" s="3">
        <f t="shared" si="4"/>
        <v>0</v>
      </c>
      <c r="CF130" s="19">
        <f>CD130-('IncomeStatement 15-8-19'!CD130-'IncomeStatement 15-8-19'!CF130-'IncomeStatement 15-8-19'!CG130)</f>
        <v>0</v>
      </c>
      <c r="CH130" s="132">
        <f t="shared" si="5"/>
        <v>0</v>
      </c>
      <c r="CJ130" s="148">
        <f>HLOOKUP(A130,CJE!$I$5:$TV$2054,2050, FALSE)</f>
        <v>0</v>
      </c>
      <c r="CL130" s="148">
        <f t="shared" si="6"/>
        <v>0</v>
      </c>
    </row>
    <row r="131" spans="1:90" x14ac:dyDescent="0.2">
      <c r="A131" s="13" t="str">
        <f>'IncomeStatement 15-8-19'!A131</f>
        <v>940-925 - Conference expense</v>
      </c>
      <c r="B131" s="31">
        <f>VLOOKUP(A131,'IncomeStatement 15-8-19'!$A$10:$CD$222,2,FALSE)</f>
        <v>218.538656</v>
      </c>
      <c r="C131" s="31">
        <f>VLOOKUP(A131,'IncomeStatement 15-8-19'!$A$10:$CD$222,3,FALSE)</f>
        <v>218.538656</v>
      </c>
      <c r="D131" s="31">
        <f>VLOOKUP(A131,'IncomeStatement 15-8-19'!$A$10:$CD$222,4,FALSE)</f>
        <v>218.538656</v>
      </c>
      <c r="E131" s="31">
        <f>VLOOKUP(A131,'IncomeStatement 15-8-19'!$A$10:$CD$222,5,FALSE)</f>
        <v>218.538656</v>
      </c>
      <c r="F131" s="31">
        <f>VLOOKUP(A131,'IncomeStatement 15-8-19'!$A$10:$CD$222,6,FALSE)</f>
        <v>218.538656</v>
      </c>
      <c r="G131" s="31">
        <f>VLOOKUP(A131,'IncomeStatement 15-8-19'!$A$10:$CD$222,7,FALSE)</f>
        <v>218.538656</v>
      </c>
      <c r="H131" s="31">
        <f>VLOOKUP(A131,'IncomeStatement 15-8-19'!$A$10:$CD$222,8,FALSE)</f>
        <v>218.538656</v>
      </c>
      <c r="I131" s="31"/>
      <c r="J131" s="31">
        <f>VLOOKUP(A131,'IncomeStatement 15-8-19'!$A$10:$CD$222,10,FALSE)</f>
        <v>218.538656</v>
      </c>
      <c r="K131" s="31">
        <f>VLOOKUP(A131,'IncomeStatement 15-8-19'!$A$10:$CD$222,11,FALSE)</f>
        <v>218.538656</v>
      </c>
      <c r="L131" s="31">
        <f>VLOOKUP(A131,'IncomeStatement 15-8-19'!$A$10:$CD$222,12,FALSE)</f>
        <v>218.538656</v>
      </c>
      <c r="M131" s="31">
        <f>VLOOKUP(A131,'IncomeStatement 15-8-19'!$A$10:$CD$222,13,FALSE)</f>
        <v>218.538656</v>
      </c>
      <c r="N131" s="31">
        <f>VLOOKUP(A131,'IncomeStatement 15-8-19'!$A$10:$CD$222,14,FALSE)</f>
        <v>218.538656</v>
      </c>
      <c r="O131" s="31">
        <f>VLOOKUP(A131,'IncomeStatement 15-8-19'!$A$10:$CD$222,15,FALSE)</f>
        <v>218.538656</v>
      </c>
      <c r="P131" s="31">
        <f>VLOOKUP(A131,'IncomeStatement 15-8-19'!$A$10:$CD$222,16,FALSE)</f>
        <v>218.538656</v>
      </c>
      <c r="Q131" s="31">
        <f>VLOOKUP(A131,'IncomeStatement 15-8-19'!$A$10:$CD$222,17,FALSE)</f>
        <v>218.538656</v>
      </c>
      <c r="R131" s="31">
        <f>VLOOKUP(A131,'IncomeStatement 15-8-19'!$A$10:$CD$222,18,FALSE)</f>
        <v>218.538656</v>
      </c>
      <c r="S131" s="31">
        <f>VLOOKUP(A131,'IncomeStatement 15-8-19'!$A$10:$CD$222,19,FALSE)</f>
        <v>218.538656</v>
      </c>
      <c r="T131" s="31">
        <f>VLOOKUP(A131,'IncomeStatement 15-8-19'!$A$10:$CD$222,20,FALSE)</f>
        <v>218.538656</v>
      </c>
      <c r="U131" s="31">
        <f>VLOOKUP(A131,'IncomeStatement 15-8-19'!$A$10:$CD$222,21,FALSE)</f>
        <v>218.538656</v>
      </c>
      <c r="V131" s="31">
        <f>VLOOKUP(A131,'IncomeStatement 15-8-19'!$A$10:$CD$222,22,FALSE)</f>
        <v>218.538656</v>
      </c>
      <c r="W131" s="31">
        <f>VLOOKUP(A131,'IncomeStatement 15-8-19'!$A$10:$CD$222,23,FALSE)</f>
        <v>218.538656</v>
      </c>
      <c r="X131" s="31">
        <f>VLOOKUP(A131,'IncomeStatement 15-8-19'!$A$10:$CD$222,24,FALSE)</f>
        <v>218.538656</v>
      </c>
      <c r="Y131" s="31">
        <f>VLOOKUP(A131,'IncomeStatement 15-8-19'!$A$10:$CD$222,25,FALSE)</f>
        <v>218.538656</v>
      </c>
      <c r="Z131" s="31">
        <f>VLOOKUP(A131,'IncomeStatement 15-8-19'!$A$10:$CD$222,26,FALSE)</f>
        <v>218.538656</v>
      </c>
      <c r="AA131" s="31">
        <f>VLOOKUP(A131,'IncomeStatement 15-8-19'!$A$10:$CD$222,27,FALSE)</f>
        <v>218.538656</v>
      </c>
      <c r="AB131" s="31">
        <f>VLOOKUP(A131,'IncomeStatement 15-8-19'!$A$10:$CD$222,28,FALSE)</f>
        <v>218.538656</v>
      </c>
      <c r="AC131" s="31">
        <f>VLOOKUP(A131,'IncomeStatement 15-8-19'!$A$10:$CD$222,29,FALSE)</f>
        <v>218.538656</v>
      </c>
      <c r="AD131" s="31">
        <f>VLOOKUP(A131,'IncomeStatement 15-8-19'!$A$10:$CD$222,30,FALSE)</f>
        <v>218.538656</v>
      </c>
      <c r="AE131" s="31">
        <f>VLOOKUP(A131,'IncomeStatement 15-8-19'!$A$10:$CD$222,31,FALSE)</f>
        <v>218.538656</v>
      </c>
      <c r="AF131" s="31">
        <f>VLOOKUP(A131,'IncomeStatement 15-8-19'!$A$10:$CD$222,32,FALSE)</f>
        <v>218.538656</v>
      </c>
      <c r="AG131" s="31">
        <f>VLOOKUP(A131,'IncomeStatement 15-8-19'!$A$10:$CD$222,33,FALSE)</f>
        <v>218.538656</v>
      </c>
      <c r="AH131" s="31">
        <f>VLOOKUP(A131,'IncomeStatement 15-8-19'!$A$10:$CD$222,34,FALSE)</f>
        <v>218.538656</v>
      </c>
      <c r="AI131" s="31">
        <f>VLOOKUP(A131,'IncomeStatement 15-8-19'!$A$10:$CD$222,35,FALSE)</f>
        <v>218.538656</v>
      </c>
      <c r="AJ131" s="31">
        <f>VLOOKUP(A131,'IncomeStatement 15-8-19'!$A$10:$CD$222,36,FALSE)</f>
        <v>218.538656</v>
      </c>
      <c r="AK131" s="31">
        <f>VLOOKUP(A131,'IncomeStatement 15-8-19'!$A$10:$CD$222,37,FALSE)</f>
        <v>218.538656</v>
      </c>
      <c r="AL131" s="31">
        <f>VLOOKUP(A131,'IncomeStatement 15-8-19'!$A$10:$CD$222,38,FALSE)</f>
        <v>218.538656</v>
      </c>
      <c r="AM131" s="31">
        <f>VLOOKUP(A131,'IncomeStatement 15-8-19'!$A$10:$CD$222,39,FALSE)</f>
        <v>218.538656</v>
      </c>
      <c r="AN131" s="31">
        <f>VLOOKUP(A131,'IncomeStatement 15-8-19'!$A$10:$CD$222,40,FALSE)</f>
        <v>218.538656</v>
      </c>
      <c r="AO131" s="31">
        <f>VLOOKUP(A131,'IncomeStatement 15-8-19'!$A$10:$CD$222,41,FALSE)</f>
        <v>218.538656</v>
      </c>
      <c r="AP131" s="31">
        <f>VLOOKUP(A131,'IncomeStatement 15-8-19'!$A$10:$CD$222,42,FALSE)</f>
        <v>218.538656</v>
      </c>
      <c r="AQ131" s="31">
        <f>VLOOKUP(A131,'IncomeStatement 15-8-19'!$A$10:$CD$222,43,FALSE)</f>
        <v>218.538656</v>
      </c>
      <c r="AR131" s="31">
        <f>VLOOKUP(A131,'IncomeStatement 15-8-19'!$A$10:$CD$222,44,FALSE)</f>
        <v>218.538656</v>
      </c>
      <c r="AS131" s="31">
        <f>VLOOKUP(A131,'IncomeStatement 15-8-19'!$A$10:$CD$222,45,FALSE)</f>
        <v>218.538656</v>
      </c>
      <c r="AT131" s="31">
        <f>VLOOKUP(A131,'IncomeStatement 15-8-19'!$A$10:$CD$222,46,FALSE)</f>
        <v>218.538656</v>
      </c>
      <c r="AU131" s="31">
        <f>VLOOKUP(A131,'IncomeStatement 15-8-19'!$A$10:$CD$222,47,FALSE)</f>
        <v>218.538656</v>
      </c>
      <c r="AV131" s="31">
        <f>VLOOKUP(A131,'IncomeStatement 15-8-19'!$A$10:$CD$222,48,FALSE)</f>
        <v>218.538656</v>
      </c>
      <c r="AW131" s="31">
        <f>VLOOKUP(A131,'IncomeStatement 15-8-19'!$A$10:$CD$222,49,FALSE)</f>
        <v>218.538656</v>
      </c>
      <c r="AX131" s="31">
        <f>VLOOKUP(A131,'IncomeStatement 15-8-19'!$A$10:$CD$222,50,FALSE)</f>
        <v>218.538656</v>
      </c>
      <c r="AY131" s="31">
        <f>VLOOKUP(A131,'IncomeStatement 15-8-19'!$A$10:$CD$222,51,FALSE)</f>
        <v>218.538656</v>
      </c>
      <c r="AZ131" s="31">
        <f>VLOOKUP(A131,'IncomeStatement 15-8-19'!$A$10:$CD$222,52,FALSE)</f>
        <v>218.538656</v>
      </c>
      <c r="BA131" s="31">
        <f>VLOOKUP(A131,'IncomeStatement 15-8-19'!$A$10:$CD$222,53,FALSE)</f>
        <v>218.538656</v>
      </c>
      <c r="BB131" s="31">
        <f>VLOOKUP(A131,'IncomeStatement 15-8-19'!$A$10:$CD$222,54,FALSE)</f>
        <v>218.538656</v>
      </c>
      <c r="BC131" s="31">
        <f>VLOOKUP(A131,'IncomeStatement 15-8-19'!$A$10:$CD$222,55,FALSE)</f>
        <v>218.538656</v>
      </c>
      <c r="BD131" s="31">
        <f>VLOOKUP(A131,'IncomeStatement 15-8-19'!$A$10:$CD$222,56,FALSE)</f>
        <v>218.538656</v>
      </c>
      <c r="BE131" s="31">
        <f>VLOOKUP(A131,'IncomeStatement 15-8-19'!$A$10:$CD$222,57,FALSE)</f>
        <v>218.538656</v>
      </c>
      <c r="BF131" s="31">
        <f>VLOOKUP(A131,'IncomeStatement 15-8-19'!$A$10:$CD$222,58,FALSE)</f>
        <v>218.538656</v>
      </c>
      <c r="BG131" s="31"/>
      <c r="BH131" s="31">
        <f>VLOOKUP(A131,'IncomeStatement 15-8-19'!$A$10:$CD$222,60,FALSE)</f>
        <v>218.538656</v>
      </c>
      <c r="BI131" s="31">
        <f>VLOOKUP(A131,'IncomeStatement 15-8-19'!$A$10:$CD$222,61,FALSE)</f>
        <v>218.538656</v>
      </c>
      <c r="BJ131" s="31">
        <f>VLOOKUP(A131,'IncomeStatement 15-8-19'!$A$10:$CD$222,62,FALSE)</f>
        <v>218.538656</v>
      </c>
      <c r="BK131" s="31">
        <f>VLOOKUP(A131,'IncomeStatement 15-8-19'!$A$10:$CD$222,63,FALSE)</f>
        <v>218.538656</v>
      </c>
      <c r="BL131" s="31">
        <f>VLOOKUP(A131,'IncomeStatement 15-8-19'!$A$10:$CD$222,64,FALSE)</f>
        <v>218.538656</v>
      </c>
      <c r="BM131" s="31">
        <f>VLOOKUP(A131,'IncomeStatement 15-8-19'!$A$10:$CD$222,65,FALSE)</f>
        <v>218.538656</v>
      </c>
      <c r="BN131" s="31">
        <f>VLOOKUP(A131,'IncomeStatement 15-8-19'!$A$10:$CD$222,66,FALSE)</f>
        <v>218.538656</v>
      </c>
      <c r="BO131" s="31">
        <f>VLOOKUP(A131,'IncomeStatement 15-8-19'!$A$10:$CD$222,67,FALSE)</f>
        <v>218.538656</v>
      </c>
      <c r="BP131" s="31">
        <f>VLOOKUP(A131,'IncomeStatement 15-8-19'!$A$10:$CD$222,68,FALSE)</f>
        <v>218.538656</v>
      </c>
      <c r="BQ131" s="3">
        <f>VLOOKUP(A131,'IncomeStatement 15-8-19'!$A$10:$CD$222,69,FALSE)</f>
        <v>218.538656</v>
      </c>
      <c r="BR131" s="3">
        <f>VLOOKUP(A131,'IncomeStatement 15-8-19'!$A$10:$CD$222,70,FALSE)</f>
        <v>218.538656</v>
      </c>
      <c r="BS131" s="3">
        <f>VLOOKUP(A131,'IncomeStatement 15-8-19'!$A$10:$CD$222,71,FALSE)</f>
        <v>218.538656</v>
      </c>
      <c r="BT131" s="3">
        <f>VLOOKUP(A131,'IncomeStatement 15-8-19'!$A$10:$CD$222,72,FALSE)</f>
        <v>218.538656</v>
      </c>
      <c r="BU131" s="3">
        <f>VLOOKUP(A131,'IncomeStatement 15-8-19'!$A$10:$CD$222,73,FALSE)</f>
        <v>218.538656</v>
      </c>
      <c r="BV131" s="3">
        <f>VLOOKUP(A131,'IncomeStatement 15-8-19'!$A$10:$CD$222,74,FALSE)</f>
        <v>218.538656</v>
      </c>
      <c r="BW131" s="3">
        <f>VLOOKUP(A131,'IncomeStatement 15-8-19'!$A$10:$CD$222,75,FALSE)</f>
        <v>218.538656</v>
      </c>
      <c r="BX131" s="3">
        <f>VLOOKUP(A131,'IncomeStatement 15-8-19'!$A$10:$CD$222,76,FALSE)</f>
        <v>218.538656</v>
      </c>
      <c r="BY131" s="3">
        <f>VLOOKUP(A131,'IncomeStatement 15-8-19'!$A$10:$CD$222,77,FALSE)</f>
        <v>218.538656</v>
      </c>
      <c r="BZ131" s="3">
        <f>VLOOKUP(A131,'IncomeStatement 15-8-19'!$A$10:$CD$222,78,FALSE)</f>
        <v>218.538656</v>
      </c>
      <c r="CA131" s="3">
        <f>VLOOKUP(A131,'IncomeStatement 15-8-19'!$A$10:$CD$222,79,FALSE)</f>
        <v>218.538656</v>
      </c>
      <c r="CB131" s="3">
        <f>VLOOKUP(A131,'IncomeStatement 15-8-19'!$A$10:$CD$222,80,FALSE)</f>
        <v>218.538656</v>
      </c>
      <c r="CC131" s="3">
        <f>VLOOKUP(A131,'IncomeStatement 15-8-19'!$A$10:$CD$222,81,FALSE)</f>
        <v>218.538656</v>
      </c>
      <c r="CD131" s="3">
        <f t="shared" si="4"/>
        <v>17046.01516800002</v>
      </c>
      <c r="CF131" s="19">
        <f>CD131-('IncomeStatement 15-8-19'!CD131-'IncomeStatement 15-8-19'!CF131-'IncomeStatement 15-8-19'!CG131)</f>
        <v>0</v>
      </c>
      <c r="CH131" s="132">
        <f t="shared" si="5"/>
        <v>3496.618496000001</v>
      </c>
      <c r="CJ131" s="148">
        <f>HLOOKUP(A131,CJE!$I$5:$TV$2054,2050, FALSE)</f>
        <v>0</v>
      </c>
      <c r="CL131" s="148">
        <f t="shared" si="6"/>
        <v>13549.396672000012</v>
      </c>
    </row>
    <row r="132" spans="1:90" x14ac:dyDescent="0.2">
      <c r="A132" s="13" t="str">
        <f>'IncomeStatement 15-8-19'!A132</f>
        <v>940-925-00 - MEETINGS AND CONFERENCES</v>
      </c>
      <c r="B132" s="31">
        <f>VLOOKUP(A132,'IncomeStatement 15-8-19'!$A$10:$CD$222,2,FALSE)</f>
        <v>0</v>
      </c>
      <c r="C132" s="31">
        <f>VLOOKUP(A132,'IncomeStatement 15-8-19'!$A$10:$CD$222,3,FALSE)</f>
        <v>0</v>
      </c>
      <c r="D132" s="31">
        <f>VLOOKUP(A132,'IncomeStatement 15-8-19'!$A$10:$CD$222,4,FALSE)</f>
        <v>0</v>
      </c>
      <c r="E132" s="31">
        <f>VLOOKUP(A132,'IncomeStatement 15-8-19'!$A$10:$CD$222,5,FALSE)</f>
        <v>0</v>
      </c>
      <c r="F132" s="31">
        <f>VLOOKUP(A132,'IncomeStatement 15-8-19'!$A$10:$CD$222,6,FALSE)</f>
        <v>0</v>
      </c>
      <c r="G132" s="31">
        <f>VLOOKUP(A132,'IncomeStatement 15-8-19'!$A$10:$CD$222,7,FALSE)</f>
        <v>0</v>
      </c>
      <c r="H132" s="31">
        <f>VLOOKUP(A132,'IncomeStatement 15-8-19'!$A$10:$CD$222,8,FALSE)</f>
        <v>0</v>
      </c>
      <c r="I132" s="31"/>
      <c r="J132" s="31">
        <f>VLOOKUP(A132,'IncomeStatement 15-8-19'!$A$10:$CD$222,10,FALSE)</f>
        <v>0</v>
      </c>
      <c r="K132" s="31">
        <f>VLOOKUP(A132,'IncomeStatement 15-8-19'!$A$10:$CD$222,11,FALSE)</f>
        <v>0</v>
      </c>
      <c r="L132" s="31">
        <f>VLOOKUP(A132,'IncomeStatement 15-8-19'!$A$10:$CD$222,12,FALSE)</f>
        <v>0</v>
      </c>
      <c r="M132" s="31">
        <f>VLOOKUP(A132,'IncomeStatement 15-8-19'!$A$10:$CD$222,13,FALSE)</f>
        <v>0</v>
      </c>
      <c r="N132" s="31">
        <f>VLOOKUP(A132,'IncomeStatement 15-8-19'!$A$10:$CD$222,14,FALSE)</f>
        <v>0</v>
      </c>
      <c r="O132" s="31">
        <f>VLOOKUP(A132,'IncomeStatement 15-8-19'!$A$10:$CD$222,15,FALSE)</f>
        <v>0</v>
      </c>
      <c r="P132" s="31">
        <f>VLOOKUP(A132,'IncomeStatement 15-8-19'!$A$10:$CD$222,16,FALSE)</f>
        <v>0</v>
      </c>
      <c r="Q132" s="31">
        <f>VLOOKUP(A132,'IncomeStatement 15-8-19'!$A$10:$CD$222,17,FALSE)</f>
        <v>0</v>
      </c>
      <c r="R132" s="31">
        <f>VLOOKUP(A132,'IncomeStatement 15-8-19'!$A$10:$CD$222,18,FALSE)</f>
        <v>0</v>
      </c>
      <c r="S132" s="31">
        <f>VLOOKUP(A132,'IncomeStatement 15-8-19'!$A$10:$CD$222,19,FALSE)</f>
        <v>0</v>
      </c>
      <c r="T132" s="31">
        <f>VLOOKUP(A132,'IncomeStatement 15-8-19'!$A$10:$CD$222,20,FALSE)</f>
        <v>0</v>
      </c>
      <c r="U132" s="31">
        <f>VLOOKUP(A132,'IncomeStatement 15-8-19'!$A$10:$CD$222,21,FALSE)</f>
        <v>0</v>
      </c>
      <c r="V132" s="31">
        <f>VLOOKUP(A132,'IncomeStatement 15-8-19'!$A$10:$CD$222,22,FALSE)</f>
        <v>0</v>
      </c>
      <c r="W132" s="31">
        <f>VLOOKUP(A132,'IncomeStatement 15-8-19'!$A$10:$CD$222,23,FALSE)</f>
        <v>0</v>
      </c>
      <c r="X132" s="31">
        <f>VLOOKUP(A132,'IncomeStatement 15-8-19'!$A$10:$CD$222,24,FALSE)</f>
        <v>0</v>
      </c>
      <c r="Y132" s="31">
        <f>VLOOKUP(A132,'IncomeStatement 15-8-19'!$A$10:$CD$222,25,FALSE)</f>
        <v>0</v>
      </c>
      <c r="Z132" s="31">
        <f>VLOOKUP(A132,'IncomeStatement 15-8-19'!$A$10:$CD$222,26,FALSE)</f>
        <v>0</v>
      </c>
      <c r="AA132" s="31">
        <f>VLOOKUP(A132,'IncomeStatement 15-8-19'!$A$10:$CD$222,27,FALSE)</f>
        <v>0</v>
      </c>
      <c r="AB132" s="31">
        <f>VLOOKUP(A132,'IncomeStatement 15-8-19'!$A$10:$CD$222,28,FALSE)</f>
        <v>0</v>
      </c>
      <c r="AC132" s="31">
        <f>VLOOKUP(A132,'IncomeStatement 15-8-19'!$A$10:$CD$222,29,FALSE)</f>
        <v>0</v>
      </c>
      <c r="AD132" s="31">
        <f>VLOOKUP(A132,'IncomeStatement 15-8-19'!$A$10:$CD$222,30,FALSE)</f>
        <v>0</v>
      </c>
      <c r="AE132" s="31">
        <f>VLOOKUP(A132,'IncomeStatement 15-8-19'!$A$10:$CD$222,31,FALSE)</f>
        <v>0</v>
      </c>
      <c r="AF132" s="31">
        <f>VLOOKUP(A132,'IncomeStatement 15-8-19'!$A$10:$CD$222,32,FALSE)</f>
        <v>0</v>
      </c>
      <c r="AG132" s="31">
        <f>VLOOKUP(A132,'IncomeStatement 15-8-19'!$A$10:$CD$222,33,FALSE)</f>
        <v>0</v>
      </c>
      <c r="AH132" s="31">
        <f>VLOOKUP(A132,'IncomeStatement 15-8-19'!$A$10:$CD$222,34,FALSE)</f>
        <v>0</v>
      </c>
      <c r="AI132" s="31">
        <f>VLOOKUP(A132,'IncomeStatement 15-8-19'!$A$10:$CD$222,35,FALSE)</f>
        <v>0</v>
      </c>
      <c r="AJ132" s="31">
        <f>VLOOKUP(A132,'IncomeStatement 15-8-19'!$A$10:$CD$222,36,FALSE)</f>
        <v>0</v>
      </c>
      <c r="AK132" s="31">
        <f>VLOOKUP(A132,'IncomeStatement 15-8-19'!$A$10:$CD$222,37,FALSE)</f>
        <v>0</v>
      </c>
      <c r="AL132" s="31">
        <f>VLOOKUP(A132,'IncomeStatement 15-8-19'!$A$10:$CD$222,38,FALSE)</f>
        <v>0</v>
      </c>
      <c r="AM132" s="31">
        <f>VLOOKUP(A132,'IncomeStatement 15-8-19'!$A$10:$CD$222,39,FALSE)</f>
        <v>0</v>
      </c>
      <c r="AN132" s="31">
        <f>VLOOKUP(A132,'IncomeStatement 15-8-19'!$A$10:$CD$222,40,FALSE)</f>
        <v>0</v>
      </c>
      <c r="AO132" s="31">
        <f>VLOOKUP(A132,'IncomeStatement 15-8-19'!$A$10:$CD$222,41,FALSE)</f>
        <v>0</v>
      </c>
      <c r="AP132" s="31">
        <f>VLOOKUP(A132,'IncomeStatement 15-8-19'!$A$10:$CD$222,42,FALSE)</f>
        <v>0</v>
      </c>
      <c r="AQ132" s="31">
        <f>VLOOKUP(A132,'IncomeStatement 15-8-19'!$A$10:$CD$222,43,FALSE)</f>
        <v>0</v>
      </c>
      <c r="AR132" s="31">
        <f>VLOOKUP(A132,'IncomeStatement 15-8-19'!$A$10:$CD$222,44,FALSE)</f>
        <v>0</v>
      </c>
      <c r="AS132" s="31">
        <f>VLOOKUP(A132,'IncomeStatement 15-8-19'!$A$10:$CD$222,45,FALSE)</f>
        <v>0</v>
      </c>
      <c r="AT132" s="31">
        <f>VLOOKUP(A132,'IncomeStatement 15-8-19'!$A$10:$CD$222,46,FALSE)</f>
        <v>0</v>
      </c>
      <c r="AU132" s="31">
        <f>VLOOKUP(A132,'IncomeStatement 15-8-19'!$A$10:$CD$222,47,FALSE)</f>
        <v>0</v>
      </c>
      <c r="AV132" s="31">
        <f>VLOOKUP(A132,'IncomeStatement 15-8-19'!$A$10:$CD$222,48,FALSE)</f>
        <v>0</v>
      </c>
      <c r="AW132" s="31">
        <f>VLOOKUP(A132,'IncomeStatement 15-8-19'!$A$10:$CD$222,49,FALSE)</f>
        <v>0</v>
      </c>
      <c r="AX132" s="31">
        <f>VLOOKUP(A132,'IncomeStatement 15-8-19'!$A$10:$CD$222,50,FALSE)</f>
        <v>0</v>
      </c>
      <c r="AY132" s="31">
        <f>VLOOKUP(A132,'IncomeStatement 15-8-19'!$A$10:$CD$222,51,FALSE)</f>
        <v>0</v>
      </c>
      <c r="AZ132" s="31">
        <f>VLOOKUP(A132,'IncomeStatement 15-8-19'!$A$10:$CD$222,52,FALSE)</f>
        <v>0</v>
      </c>
      <c r="BA132" s="31">
        <f>VLOOKUP(A132,'IncomeStatement 15-8-19'!$A$10:$CD$222,53,FALSE)</f>
        <v>0</v>
      </c>
      <c r="BB132" s="31">
        <f>VLOOKUP(A132,'IncomeStatement 15-8-19'!$A$10:$CD$222,54,FALSE)</f>
        <v>0</v>
      </c>
      <c r="BC132" s="31">
        <f>VLOOKUP(A132,'IncomeStatement 15-8-19'!$A$10:$CD$222,55,FALSE)</f>
        <v>0</v>
      </c>
      <c r="BD132" s="31">
        <f>VLOOKUP(A132,'IncomeStatement 15-8-19'!$A$10:$CD$222,56,FALSE)</f>
        <v>0</v>
      </c>
      <c r="BE132" s="31">
        <f>VLOOKUP(A132,'IncomeStatement 15-8-19'!$A$10:$CD$222,57,FALSE)</f>
        <v>0</v>
      </c>
      <c r="BF132" s="31">
        <f>VLOOKUP(A132,'IncomeStatement 15-8-19'!$A$10:$CD$222,58,FALSE)</f>
        <v>0</v>
      </c>
      <c r="BG132" s="31"/>
      <c r="BH132" s="31">
        <f>VLOOKUP(A132,'IncomeStatement 15-8-19'!$A$10:$CD$222,60,FALSE)</f>
        <v>0</v>
      </c>
      <c r="BI132" s="31">
        <f>VLOOKUP(A132,'IncomeStatement 15-8-19'!$A$10:$CD$222,61,FALSE)</f>
        <v>0</v>
      </c>
      <c r="BJ132" s="31">
        <f>VLOOKUP(A132,'IncomeStatement 15-8-19'!$A$10:$CD$222,62,FALSE)</f>
        <v>0</v>
      </c>
      <c r="BK132" s="31">
        <f>VLOOKUP(A132,'IncomeStatement 15-8-19'!$A$10:$CD$222,63,FALSE)</f>
        <v>0</v>
      </c>
      <c r="BL132" s="31">
        <f>VLOOKUP(A132,'IncomeStatement 15-8-19'!$A$10:$CD$222,64,FALSE)</f>
        <v>0</v>
      </c>
      <c r="BM132" s="31">
        <f>VLOOKUP(A132,'IncomeStatement 15-8-19'!$A$10:$CD$222,65,FALSE)</f>
        <v>0</v>
      </c>
      <c r="BN132" s="31">
        <f>VLOOKUP(A132,'IncomeStatement 15-8-19'!$A$10:$CD$222,66,FALSE)</f>
        <v>0</v>
      </c>
      <c r="BO132" s="31">
        <f>VLOOKUP(A132,'IncomeStatement 15-8-19'!$A$10:$CD$222,67,FALSE)</f>
        <v>0</v>
      </c>
      <c r="BP132" s="31">
        <f>VLOOKUP(A132,'IncomeStatement 15-8-19'!$A$10:$CD$222,68,FALSE)</f>
        <v>0</v>
      </c>
      <c r="BQ132" s="3">
        <f>VLOOKUP(A132,'IncomeStatement 15-8-19'!$A$10:$CD$222,69,FALSE)</f>
        <v>0</v>
      </c>
      <c r="BR132" s="3">
        <f>VLOOKUP(A132,'IncomeStatement 15-8-19'!$A$10:$CD$222,70,FALSE)</f>
        <v>0</v>
      </c>
      <c r="BS132" s="3">
        <f>VLOOKUP(A132,'IncomeStatement 15-8-19'!$A$10:$CD$222,71,FALSE)</f>
        <v>0</v>
      </c>
      <c r="BT132" s="3">
        <f>VLOOKUP(A132,'IncomeStatement 15-8-19'!$A$10:$CD$222,72,FALSE)</f>
        <v>0</v>
      </c>
      <c r="BU132" s="3">
        <f>VLOOKUP(A132,'IncomeStatement 15-8-19'!$A$10:$CD$222,73,FALSE)</f>
        <v>0</v>
      </c>
      <c r="BV132" s="3">
        <f>VLOOKUP(A132,'IncomeStatement 15-8-19'!$A$10:$CD$222,74,FALSE)</f>
        <v>0</v>
      </c>
      <c r="BW132" s="3">
        <f>VLOOKUP(A132,'IncomeStatement 15-8-19'!$A$10:$CD$222,75,FALSE)</f>
        <v>0</v>
      </c>
      <c r="BX132" s="3">
        <f>VLOOKUP(A132,'IncomeStatement 15-8-19'!$A$10:$CD$222,76,FALSE)</f>
        <v>0</v>
      </c>
      <c r="BY132" s="3">
        <f>VLOOKUP(A132,'IncomeStatement 15-8-19'!$A$10:$CD$222,77,FALSE)</f>
        <v>0</v>
      </c>
      <c r="BZ132" s="3">
        <f>VLOOKUP(A132,'IncomeStatement 15-8-19'!$A$10:$CD$222,78,FALSE)</f>
        <v>0</v>
      </c>
      <c r="CA132" s="3">
        <f>VLOOKUP(A132,'IncomeStatement 15-8-19'!$A$10:$CD$222,79,FALSE)</f>
        <v>0</v>
      </c>
      <c r="CB132" s="3">
        <f>VLOOKUP(A132,'IncomeStatement 15-8-19'!$A$10:$CD$222,80,FALSE)</f>
        <v>0</v>
      </c>
      <c r="CC132" s="3">
        <f>VLOOKUP(A132,'IncomeStatement 15-8-19'!$A$10:$CD$222,81,FALSE)</f>
        <v>0</v>
      </c>
      <c r="CD132" s="3">
        <f t="shared" si="4"/>
        <v>0</v>
      </c>
      <c r="CF132" s="19">
        <f>CD132-('IncomeStatement 15-8-19'!CD132-'IncomeStatement 15-8-19'!CF132-'IncomeStatement 15-8-19'!CG132)</f>
        <v>0</v>
      </c>
      <c r="CH132" s="132">
        <f t="shared" si="5"/>
        <v>0</v>
      </c>
      <c r="CJ132" s="148">
        <f>HLOOKUP(A132,CJE!$I$5:$TV$2054,2050, FALSE)</f>
        <v>0</v>
      </c>
      <c r="CL132" s="148">
        <f t="shared" si="6"/>
        <v>0</v>
      </c>
    </row>
    <row r="133" spans="1:90" x14ac:dyDescent="0.2">
      <c r="A133" s="13" t="str">
        <f>'IncomeStatement 15-8-19'!A133</f>
        <v>940-930 - Memberships &amp; Subscriptions</v>
      </c>
      <c r="B133" s="31">
        <f>VLOOKUP(A133,'IncomeStatement 15-8-19'!$A$10:$CD$222,2,FALSE)</f>
        <v>0</v>
      </c>
      <c r="C133" s="31">
        <f>VLOOKUP(A133,'IncomeStatement 15-8-19'!$A$10:$CD$222,3,FALSE)</f>
        <v>0</v>
      </c>
      <c r="D133" s="31">
        <f>VLOOKUP(A133,'IncomeStatement 15-8-19'!$A$10:$CD$222,4,FALSE)</f>
        <v>0</v>
      </c>
      <c r="E133" s="31">
        <f>VLOOKUP(A133,'IncomeStatement 15-8-19'!$A$10:$CD$222,5,FALSE)</f>
        <v>0</v>
      </c>
      <c r="F133" s="31">
        <f>VLOOKUP(A133,'IncomeStatement 15-8-19'!$A$10:$CD$222,6,FALSE)</f>
        <v>0</v>
      </c>
      <c r="G133" s="31">
        <f>VLOOKUP(A133,'IncomeStatement 15-8-19'!$A$10:$CD$222,7,FALSE)</f>
        <v>0</v>
      </c>
      <c r="H133" s="31">
        <f>VLOOKUP(A133,'IncomeStatement 15-8-19'!$A$10:$CD$222,8,FALSE)</f>
        <v>0</v>
      </c>
      <c r="I133" s="31"/>
      <c r="J133" s="31">
        <f>VLOOKUP(A133,'IncomeStatement 15-8-19'!$A$10:$CD$222,10,FALSE)</f>
        <v>0</v>
      </c>
      <c r="K133" s="31">
        <f>VLOOKUP(A133,'IncomeStatement 15-8-19'!$A$10:$CD$222,11,FALSE)</f>
        <v>0</v>
      </c>
      <c r="L133" s="31">
        <f>VLOOKUP(A133,'IncomeStatement 15-8-19'!$A$10:$CD$222,12,FALSE)</f>
        <v>0</v>
      </c>
      <c r="M133" s="31">
        <f>VLOOKUP(A133,'IncomeStatement 15-8-19'!$A$10:$CD$222,13,FALSE)</f>
        <v>0</v>
      </c>
      <c r="N133" s="31">
        <f>VLOOKUP(A133,'IncomeStatement 15-8-19'!$A$10:$CD$222,14,FALSE)</f>
        <v>0</v>
      </c>
      <c r="O133" s="31">
        <f>VLOOKUP(A133,'IncomeStatement 15-8-19'!$A$10:$CD$222,15,FALSE)</f>
        <v>0</v>
      </c>
      <c r="P133" s="31">
        <f>VLOOKUP(A133,'IncomeStatement 15-8-19'!$A$10:$CD$222,16,FALSE)</f>
        <v>0</v>
      </c>
      <c r="Q133" s="31">
        <f>VLOOKUP(A133,'IncomeStatement 15-8-19'!$A$10:$CD$222,17,FALSE)</f>
        <v>0</v>
      </c>
      <c r="R133" s="31">
        <f>VLOOKUP(A133,'IncomeStatement 15-8-19'!$A$10:$CD$222,18,FALSE)</f>
        <v>0</v>
      </c>
      <c r="S133" s="31">
        <f>VLOOKUP(A133,'IncomeStatement 15-8-19'!$A$10:$CD$222,19,FALSE)</f>
        <v>0</v>
      </c>
      <c r="T133" s="31">
        <f>VLOOKUP(A133,'IncomeStatement 15-8-19'!$A$10:$CD$222,20,FALSE)</f>
        <v>0</v>
      </c>
      <c r="U133" s="31">
        <f>VLOOKUP(A133,'IncomeStatement 15-8-19'!$A$10:$CD$222,21,FALSE)</f>
        <v>0</v>
      </c>
      <c r="V133" s="31">
        <f>VLOOKUP(A133,'IncomeStatement 15-8-19'!$A$10:$CD$222,22,FALSE)</f>
        <v>0</v>
      </c>
      <c r="W133" s="31">
        <f>VLOOKUP(A133,'IncomeStatement 15-8-19'!$A$10:$CD$222,23,FALSE)</f>
        <v>0</v>
      </c>
      <c r="X133" s="31">
        <f>VLOOKUP(A133,'IncomeStatement 15-8-19'!$A$10:$CD$222,24,FALSE)</f>
        <v>0</v>
      </c>
      <c r="Y133" s="31">
        <f>VLOOKUP(A133,'IncomeStatement 15-8-19'!$A$10:$CD$222,25,FALSE)</f>
        <v>0</v>
      </c>
      <c r="Z133" s="31">
        <f>VLOOKUP(A133,'IncomeStatement 15-8-19'!$A$10:$CD$222,26,FALSE)</f>
        <v>0</v>
      </c>
      <c r="AA133" s="31">
        <f>VLOOKUP(A133,'IncomeStatement 15-8-19'!$A$10:$CD$222,27,FALSE)</f>
        <v>0</v>
      </c>
      <c r="AB133" s="31">
        <f>VLOOKUP(A133,'IncomeStatement 15-8-19'!$A$10:$CD$222,28,FALSE)</f>
        <v>0</v>
      </c>
      <c r="AC133" s="31">
        <f>VLOOKUP(A133,'IncomeStatement 15-8-19'!$A$10:$CD$222,29,FALSE)</f>
        <v>0</v>
      </c>
      <c r="AD133" s="31">
        <f>VLOOKUP(A133,'IncomeStatement 15-8-19'!$A$10:$CD$222,30,FALSE)</f>
        <v>0</v>
      </c>
      <c r="AE133" s="31">
        <f>VLOOKUP(A133,'IncomeStatement 15-8-19'!$A$10:$CD$222,31,FALSE)</f>
        <v>0</v>
      </c>
      <c r="AF133" s="31">
        <f>VLOOKUP(A133,'IncomeStatement 15-8-19'!$A$10:$CD$222,32,FALSE)</f>
        <v>0</v>
      </c>
      <c r="AG133" s="31">
        <f>VLOOKUP(A133,'IncomeStatement 15-8-19'!$A$10:$CD$222,33,FALSE)</f>
        <v>0</v>
      </c>
      <c r="AH133" s="31">
        <f>VLOOKUP(A133,'IncomeStatement 15-8-19'!$A$10:$CD$222,34,FALSE)</f>
        <v>0</v>
      </c>
      <c r="AI133" s="31">
        <f>VLOOKUP(A133,'IncomeStatement 15-8-19'!$A$10:$CD$222,35,FALSE)</f>
        <v>0</v>
      </c>
      <c r="AJ133" s="31">
        <f>VLOOKUP(A133,'IncomeStatement 15-8-19'!$A$10:$CD$222,36,FALSE)</f>
        <v>0</v>
      </c>
      <c r="AK133" s="31">
        <f>VLOOKUP(A133,'IncomeStatement 15-8-19'!$A$10:$CD$222,37,FALSE)</f>
        <v>0</v>
      </c>
      <c r="AL133" s="31">
        <f>VLOOKUP(A133,'IncomeStatement 15-8-19'!$A$10:$CD$222,38,FALSE)</f>
        <v>0</v>
      </c>
      <c r="AM133" s="31">
        <f>VLOOKUP(A133,'IncomeStatement 15-8-19'!$A$10:$CD$222,39,FALSE)</f>
        <v>0</v>
      </c>
      <c r="AN133" s="31">
        <f>VLOOKUP(A133,'IncomeStatement 15-8-19'!$A$10:$CD$222,40,FALSE)</f>
        <v>0</v>
      </c>
      <c r="AO133" s="31">
        <f>VLOOKUP(A133,'IncomeStatement 15-8-19'!$A$10:$CD$222,41,FALSE)</f>
        <v>0</v>
      </c>
      <c r="AP133" s="31">
        <f>VLOOKUP(A133,'IncomeStatement 15-8-19'!$A$10:$CD$222,42,FALSE)</f>
        <v>0</v>
      </c>
      <c r="AQ133" s="31">
        <f>VLOOKUP(A133,'IncomeStatement 15-8-19'!$A$10:$CD$222,43,FALSE)</f>
        <v>0</v>
      </c>
      <c r="AR133" s="31">
        <f>VLOOKUP(A133,'IncomeStatement 15-8-19'!$A$10:$CD$222,44,FALSE)</f>
        <v>0</v>
      </c>
      <c r="AS133" s="31">
        <f>VLOOKUP(A133,'IncomeStatement 15-8-19'!$A$10:$CD$222,45,FALSE)</f>
        <v>0</v>
      </c>
      <c r="AT133" s="31">
        <f>VLOOKUP(A133,'IncomeStatement 15-8-19'!$A$10:$CD$222,46,FALSE)</f>
        <v>0</v>
      </c>
      <c r="AU133" s="31">
        <f>VLOOKUP(A133,'IncomeStatement 15-8-19'!$A$10:$CD$222,47,FALSE)</f>
        <v>0</v>
      </c>
      <c r="AV133" s="31">
        <f>VLOOKUP(A133,'IncomeStatement 15-8-19'!$A$10:$CD$222,48,FALSE)</f>
        <v>0</v>
      </c>
      <c r="AW133" s="31">
        <f>VLOOKUP(A133,'IncomeStatement 15-8-19'!$A$10:$CD$222,49,FALSE)</f>
        <v>0</v>
      </c>
      <c r="AX133" s="31">
        <f>VLOOKUP(A133,'IncomeStatement 15-8-19'!$A$10:$CD$222,50,FALSE)</f>
        <v>0</v>
      </c>
      <c r="AY133" s="31">
        <f>VLOOKUP(A133,'IncomeStatement 15-8-19'!$A$10:$CD$222,51,FALSE)</f>
        <v>0</v>
      </c>
      <c r="AZ133" s="31">
        <f>VLOOKUP(A133,'IncomeStatement 15-8-19'!$A$10:$CD$222,52,FALSE)</f>
        <v>0</v>
      </c>
      <c r="BA133" s="31">
        <f>VLOOKUP(A133,'IncomeStatement 15-8-19'!$A$10:$CD$222,53,FALSE)</f>
        <v>0</v>
      </c>
      <c r="BB133" s="31">
        <f>VLOOKUP(A133,'IncomeStatement 15-8-19'!$A$10:$CD$222,54,FALSE)</f>
        <v>0</v>
      </c>
      <c r="BC133" s="31">
        <f>VLOOKUP(A133,'IncomeStatement 15-8-19'!$A$10:$CD$222,55,FALSE)</f>
        <v>0</v>
      </c>
      <c r="BD133" s="31">
        <f>VLOOKUP(A133,'IncomeStatement 15-8-19'!$A$10:$CD$222,56,FALSE)</f>
        <v>0</v>
      </c>
      <c r="BE133" s="31">
        <f>VLOOKUP(A133,'IncomeStatement 15-8-19'!$A$10:$CD$222,57,FALSE)</f>
        <v>0</v>
      </c>
      <c r="BF133" s="31">
        <f>VLOOKUP(A133,'IncomeStatement 15-8-19'!$A$10:$CD$222,58,FALSE)</f>
        <v>0</v>
      </c>
      <c r="BG133" s="31"/>
      <c r="BH133" s="31">
        <f>VLOOKUP(A133,'IncomeStatement 15-8-19'!$A$10:$CD$222,60,FALSE)</f>
        <v>0</v>
      </c>
      <c r="BI133" s="31">
        <f>VLOOKUP(A133,'IncomeStatement 15-8-19'!$A$10:$CD$222,61,FALSE)</f>
        <v>0</v>
      </c>
      <c r="BJ133" s="31">
        <f>VLOOKUP(A133,'IncomeStatement 15-8-19'!$A$10:$CD$222,62,FALSE)</f>
        <v>0</v>
      </c>
      <c r="BK133" s="31">
        <f>VLOOKUP(A133,'IncomeStatement 15-8-19'!$A$10:$CD$222,63,FALSE)</f>
        <v>0</v>
      </c>
      <c r="BL133" s="31">
        <f>VLOOKUP(A133,'IncomeStatement 15-8-19'!$A$10:$CD$222,64,FALSE)</f>
        <v>0</v>
      </c>
      <c r="BM133" s="31">
        <f>VLOOKUP(A133,'IncomeStatement 15-8-19'!$A$10:$CD$222,65,FALSE)</f>
        <v>0</v>
      </c>
      <c r="BN133" s="31">
        <f>VLOOKUP(A133,'IncomeStatement 15-8-19'!$A$10:$CD$222,66,FALSE)</f>
        <v>0</v>
      </c>
      <c r="BO133" s="31">
        <f>VLOOKUP(A133,'IncomeStatement 15-8-19'!$A$10:$CD$222,67,FALSE)</f>
        <v>0</v>
      </c>
      <c r="BP133" s="31">
        <f>VLOOKUP(A133,'IncomeStatement 15-8-19'!$A$10:$CD$222,68,FALSE)</f>
        <v>0</v>
      </c>
      <c r="BQ133" s="3">
        <f>VLOOKUP(A133,'IncomeStatement 15-8-19'!$A$10:$CD$222,69,FALSE)</f>
        <v>0</v>
      </c>
      <c r="BR133" s="3">
        <f>VLOOKUP(A133,'IncomeStatement 15-8-19'!$A$10:$CD$222,70,FALSE)</f>
        <v>0</v>
      </c>
      <c r="BS133" s="3">
        <f>VLOOKUP(A133,'IncomeStatement 15-8-19'!$A$10:$CD$222,71,FALSE)</f>
        <v>0</v>
      </c>
      <c r="BT133" s="3">
        <f>VLOOKUP(A133,'IncomeStatement 15-8-19'!$A$10:$CD$222,72,FALSE)</f>
        <v>0</v>
      </c>
      <c r="BU133" s="3">
        <f>VLOOKUP(A133,'IncomeStatement 15-8-19'!$A$10:$CD$222,73,FALSE)</f>
        <v>0</v>
      </c>
      <c r="BV133" s="3">
        <f>VLOOKUP(A133,'IncomeStatement 15-8-19'!$A$10:$CD$222,74,FALSE)</f>
        <v>0</v>
      </c>
      <c r="BW133" s="3">
        <f>VLOOKUP(A133,'IncomeStatement 15-8-19'!$A$10:$CD$222,75,FALSE)</f>
        <v>0</v>
      </c>
      <c r="BX133" s="3">
        <f>VLOOKUP(A133,'IncomeStatement 15-8-19'!$A$10:$CD$222,76,FALSE)</f>
        <v>0</v>
      </c>
      <c r="BY133" s="3">
        <f>VLOOKUP(A133,'IncomeStatement 15-8-19'!$A$10:$CD$222,77,FALSE)</f>
        <v>0</v>
      </c>
      <c r="BZ133" s="3">
        <f>VLOOKUP(A133,'IncomeStatement 15-8-19'!$A$10:$CD$222,78,FALSE)</f>
        <v>0</v>
      </c>
      <c r="CA133" s="3">
        <f>VLOOKUP(A133,'IncomeStatement 15-8-19'!$A$10:$CD$222,79,FALSE)</f>
        <v>0</v>
      </c>
      <c r="CB133" s="3">
        <f>VLOOKUP(A133,'IncomeStatement 15-8-19'!$A$10:$CD$222,80,FALSE)</f>
        <v>0</v>
      </c>
      <c r="CC133" s="3">
        <f>VLOOKUP(A133,'IncomeStatement 15-8-19'!$A$10:$CD$222,81,FALSE)</f>
        <v>0</v>
      </c>
      <c r="CD133" s="3">
        <f t="shared" si="4"/>
        <v>0</v>
      </c>
      <c r="CF133" s="19">
        <f>CD133-('IncomeStatement 15-8-19'!CD133-'IncomeStatement 15-8-19'!CF133-'IncomeStatement 15-8-19'!CG133)</f>
        <v>0</v>
      </c>
      <c r="CH133" s="132">
        <f t="shared" si="5"/>
        <v>0</v>
      </c>
      <c r="CJ133" s="148">
        <f>HLOOKUP(A133,CJE!$I$5:$TV$2054,2050, FALSE)</f>
        <v>0</v>
      </c>
      <c r="CL133" s="148">
        <f t="shared" si="6"/>
        <v>0</v>
      </c>
    </row>
    <row r="134" spans="1:90" x14ac:dyDescent="0.2">
      <c r="A134" s="13" t="str">
        <f>'IncomeStatement 15-8-19'!A134</f>
        <v>940-940 - Taxes and License Fees</v>
      </c>
      <c r="B134" s="31">
        <f>VLOOKUP(A134,'IncomeStatement 15-8-19'!$A$10:$CD$222,2,FALSE)</f>
        <v>2904.6653489999999</v>
      </c>
      <c r="C134" s="31">
        <f>VLOOKUP(A134,'IncomeStatement 15-8-19'!$A$10:$CD$222,3,FALSE)</f>
        <v>2904.6653489999999</v>
      </c>
      <c r="D134" s="31">
        <f>VLOOKUP(A134,'IncomeStatement 15-8-19'!$A$10:$CD$222,4,FALSE)</f>
        <v>2904.6653489999999</v>
      </c>
      <c r="E134" s="31">
        <f>VLOOKUP(A134,'IncomeStatement 15-8-19'!$A$10:$CD$222,5,FALSE)</f>
        <v>2904.6653489999999</v>
      </c>
      <c r="F134" s="31">
        <f>VLOOKUP(A134,'IncomeStatement 15-8-19'!$A$10:$CD$222,6,FALSE)</f>
        <v>2904.6653489999999</v>
      </c>
      <c r="G134" s="31">
        <f>VLOOKUP(A134,'IncomeStatement 15-8-19'!$A$10:$CD$222,7,FALSE)</f>
        <v>2904.6653489999999</v>
      </c>
      <c r="H134" s="31">
        <f>VLOOKUP(A134,'IncomeStatement 15-8-19'!$A$10:$CD$222,8,FALSE)</f>
        <v>2904.6653489999999</v>
      </c>
      <c r="I134" s="31"/>
      <c r="J134" s="31">
        <f>VLOOKUP(A134,'IncomeStatement 15-8-19'!$A$10:$CD$222,10,FALSE)</f>
        <v>2904.6653489999999</v>
      </c>
      <c r="K134" s="31">
        <f>VLOOKUP(A134,'IncomeStatement 15-8-19'!$A$10:$CD$222,11,FALSE)</f>
        <v>2904.6653489999999</v>
      </c>
      <c r="L134" s="31">
        <f>VLOOKUP(A134,'IncomeStatement 15-8-19'!$A$10:$CD$222,12,FALSE)</f>
        <v>2904.6653489999999</v>
      </c>
      <c r="M134" s="31">
        <f>VLOOKUP(A134,'IncomeStatement 15-8-19'!$A$10:$CD$222,13,FALSE)</f>
        <v>2904.6653489999999</v>
      </c>
      <c r="N134" s="31">
        <f>VLOOKUP(A134,'IncomeStatement 15-8-19'!$A$10:$CD$222,14,FALSE)</f>
        <v>2904.6653489999999</v>
      </c>
      <c r="O134" s="31">
        <f>VLOOKUP(A134,'IncomeStatement 15-8-19'!$A$10:$CD$222,15,FALSE)</f>
        <v>2904.6653489999999</v>
      </c>
      <c r="P134" s="31">
        <f>VLOOKUP(A134,'IncomeStatement 15-8-19'!$A$10:$CD$222,16,FALSE)</f>
        <v>2904.6653489999999</v>
      </c>
      <c r="Q134" s="31">
        <f>VLOOKUP(A134,'IncomeStatement 15-8-19'!$A$10:$CD$222,17,FALSE)</f>
        <v>2904.6653489999999</v>
      </c>
      <c r="R134" s="31">
        <f>VLOOKUP(A134,'IncomeStatement 15-8-19'!$A$10:$CD$222,18,FALSE)</f>
        <v>2904.6653489999999</v>
      </c>
      <c r="S134" s="31">
        <f>VLOOKUP(A134,'IncomeStatement 15-8-19'!$A$10:$CD$222,19,FALSE)</f>
        <v>2904.6653489999999</v>
      </c>
      <c r="T134" s="31">
        <f>VLOOKUP(A134,'IncomeStatement 15-8-19'!$A$10:$CD$222,20,FALSE)</f>
        <v>2904.6653489999999</v>
      </c>
      <c r="U134" s="31">
        <f>VLOOKUP(A134,'IncomeStatement 15-8-19'!$A$10:$CD$222,21,FALSE)</f>
        <v>2904.6653489999999</v>
      </c>
      <c r="V134" s="31">
        <f>VLOOKUP(A134,'IncomeStatement 15-8-19'!$A$10:$CD$222,22,FALSE)</f>
        <v>2904.6653489999999</v>
      </c>
      <c r="W134" s="31">
        <f>VLOOKUP(A134,'IncomeStatement 15-8-19'!$A$10:$CD$222,23,FALSE)</f>
        <v>2904.6653489999999</v>
      </c>
      <c r="X134" s="31">
        <f>VLOOKUP(A134,'IncomeStatement 15-8-19'!$A$10:$CD$222,24,FALSE)</f>
        <v>2904.6653489999999</v>
      </c>
      <c r="Y134" s="31">
        <f>VLOOKUP(A134,'IncomeStatement 15-8-19'!$A$10:$CD$222,25,FALSE)</f>
        <v>2904.6653489999999</v>
      </c>
      <c r="Z134" s="31">
        <f>VLOOKUP(A134,'IncomeStatement 15-8-19'!$A$10:$CD$222,26,FALSE)</f>
        <v>2904.6653489999999</v>
      </c>
      <c r="AA134" s="31">
        <f>VLOOKUP(A134,'IncomeStatement 15-8-19'!$A$10:$CD$222,27,FALSE)</f>
        <v>2904.6653489999999</v>
      </c>
      <c r="AB134" s="31">
        <f>VLOOKUP(A134,'IncomeStatement 15-8-19'!$A$10:$CD$222,28,FALSE)</f>
        <v>2904.6653489999999</v>
      </c>
      <c r="AC134" s="31">
        <f>VLOOKUP(A134,'IncomeStatement 15-8-19'!$A$10:$CD$222,29,FALSE)</f>
        <v>2904.6653489999999</v>
      </c>
      <c r="AD134" s="31">
        <f>VLOOKUP(A134,'IncomeStatement 15-8-19'!$A$10:$CD$222,30,FALSE)</f>
        <v>2904.6653489999999</v>
      </c>
      <c r="AE134" s="31">
        <f>VLOOKUP(A134,'IncomeStatement 15-8-19'!$A$10:$CD$222,31,FALSE)</f>
        <v>2904.6653489999999</v>
      </c>
      <c r="AF134" s="31">
        <f>VLOOKUP(A134,'IncomeStatement 15-8-19'!$A$10:$CD$222,32,FALSE)</f>
        <v>2904.6653489999999</v>
      </c>
      <c r="AG134" s="31">
        <f>VLOOKUP(A134,'IncomeStatement 15-8-19'!$A$10:$CD$222,33,FALSE)</f>
        <v>2904.6653489999999</v>
      </c>
      <c r="AH134" s="31">
        <f>VLOOKUP(A134,'IncomeStatement 15-8-19'!$A$10:$CD$222,34,FALSE)</f>
        <v>2904.6653489999999</v>
      </c>
      <c r="AI134" s="31">
        <f>VLOOKUP(A134,'IncomeStatement 15-8-19'!$A$10:$CD$222,35,FALSE)</f>
        <v>2904.6653489999999</v>
      </c>
      <c r="AJ134" s="31">
        <f>VLOOKUP(A134,'IncomeStatement 15-8-19'!$A$10:$CD$222,36,FALSE)</f>
        <v>2904.6653489999999</v>
      </c>
      <c r="AK134" s="31">
        <f>VLOOKUP(A134,'IncomeStatement 15-8-19'!$A$10:$CD$222,37,FALSE)</f>
        <v>2904.6653489999999</v>
      </c>
      <c r="AL134" s="31">
        <f>VLOOKUP(A134,'IncomeStatement 15-8-19'!$A$10:$CD$222,38,FALSE)</f>
        <v>2904.6653489999999</v>
      </c>
      <c r="AM134" s="31">
        <f>VLOOKUP(A134,'IncomeStatement 15-8-19'!$A$10:$CD$222,39,FALSE)</f>
        <v>2904.6653489999999</v>
      </c>
      <c r="AN134" s="31">
        <f>VLOOKUP(A134,'IncomeStatement 15-8-19'!$A$10:$CD$222,40,FALSE)</f>
        <v>2904.6653489999999</v>
      </c>
      <c r="AO134" s="31">
        <f>VLOOKUP(A134,'IncomeStatement 15-8-19'!$A$10:$CD$222,41,FALSE)</f>
        <v>2904.6653489999999</v>
      </c>
      <c r="AP134" s="31">
        <f>VLOOKUP(A134,'IncomeStatement 15-8-19'!$A$10:$CD$222,42,FALSE)</f>
        <v>2904.6653489999999</v>
      </c>
      <c r="AQ134" s="31">
        <f>VLOOKUP(A134,'IncomeStatement 15-8-19'!$A$10:$CD$222,43,FALSE)</f>
        <v>2904.6653489999999</v>
      </c>
      <c r="AR134" s="31">
        <f>VLOOKUP(A134,'IncomeStatement 15-8-19'!$A$10:$CD$222,44,FALSE)</f>
        <v>2904.6653489999999</v>
      </c>
      <c r="AS134" s="31">
        <f>VLOOKUP(A134,'IncomeStatement 15-8-19'!$A$10:$CD$222,45,FALSE)</f>
        <v>2904.6653489999999</v>
      </c>
      <c r="AT134" s="31">
        <f>VLOOKUP(A134,'IncomeStatement 15-8-19'!$A$10:$CD$222,46,FALSE)</f>
        <v>2904.6653489999999</v>
      </c>
      <c r="AU134" s="31">
        <f>VLOOKUP(A134,'IncomeStatement 15-8-19'!$A$10:$CD$222,47,FALSE)</f>
        <v>2904.6653489999999</v>
      </c>
      <c r="AV134" s="31">
        <f>VLOOKUP(A134,'IncomeStatement 15-8-19'!$A$10:$CD$222,48,FALSE)</f>
        <v>2904.6653489999999</v>
      </c>
      <c r="AW134" s="31">
        <f>VLOOKUP(A134,'IncomeStatement 15-8-19'!$A$10:$CD$222,49,FALSE)</f>
        <v>2904.6653489999999</v>
      </c>
      <c r="AX134" s="31">
        <f>VLOOKUP(A134,'IncomeStatement 15-8-19'!$A$10:$CD$222,50,FALSE)</f>
        <v>2904.6653489999999</v>
      </c>
      <c r="AY134" s="31">
        <f>VLOOKUP(A134,'IncomeStatement 15-8-19'!$A$10:$CD$222,51,FALSE)</f>
        <v>2904.6653489999999</v>
      </c>
      <c r="AZ134" s="31">
        <f>VLOOKUP(A134,'IncomeStatement 15-8-19'!$A$10:$CD$222,52,FALSE)</f>
        <v>2904.6653489999999</v>
      </c>
      <c r="BA134" s="31">
        <f>VLOOKUP(A134,'IncomeStatement 15-8-19'!$A$10:$CD$222,53,FALSE)</f>
        <v>2904.6653489999999</v>
      </c>
      <c r="BB134" s="31">
        <f>VLOOKUP(A134,'IncomeStatement 15-8-19'!$A$10:$CD$222,54,FALSE)</f>
        <v>2904.6653489999999</v>
      </c>
      <c r="BC134" s="31">
        <f>VLOOKUP(A134,'IncomeStatement 15-8-19'!$A$10:$CD$222,55,FALSE)</f>
        <v>2904.6653489999999</v>
      </c>
      <c r="BD134" s="31">
        <f>VLOOKUP(A134,'IncomeStatement 15-8-19'!$A$10:$CD$222,56,FALSE)</f>
        <v>2904.6653489999999</v>
      </c>
      <c r="BE134" s="31">
        <f>VLOOKUP(A134,'IncomeStatement 15-8-19'!$A$10:$CD$222,57,FALSE)</f>
        <v>2904.6653489999999</v>
      </c>
      <c r="BF134" s="31">
        <f>VLOOKUP(A134,'IncomeStatement 15-8-19'!$A$10:$CD$222,58,FALSE)</f>
        <v>2904.6653489999999</v>
      </c>
      <c r="BG134" s="31"/>
      <c r="BH134" s="31">
        <f>VLOOKUP(A134,'IncomeStatement 15-8-19'!$A$10:$CD$222,60,FALSE)</f>
        <v>2904.6653489999999</v>
      </c>
      <c r="BI134" s="31">
        <f>VLOOKUP(A134,'IncomeStatement 15-8-19'!$A$10:$CD$222,61,FALSE)</f>
        <v>2904.6653489999999</v>
      </c>
      <c r="BJ134" s="31">
        <f>VLOOKUP(A134,'IncomeStatement 15-8-19'!$A$10:$CD$222,62,FALSE)</f>
        <v>2904.6653489999999</v>
      </c>
      <c r="BK134" s="31">
        <f>VLOOKUP(A134,'IncomeStatement 15-8-19'!$A$10:$CD$222,63,FALSE)</f>
        <v>2904.6653489999999</v>
      </c>
      <c r="BL134" s="31">
        <f>VLOOKUP(A134,'IncomeStatement 15-8-19'!$A$10:$CD$222,64,FALSE)</f>
        <v>2904.6653489999999</v>
      </c>
      <c r="BM134" s="31">
        <f>VLOOKUP(A134,'IncomeStatement 15-8-19'!$A$10:$CD$222,65,FALSE)</f>
        <v>2904.6653489999999</v>
      </c>
      <c r="BN134" s="31">
        <f>VLOOKUP(A134,'IncomeStatement 15-8-19'!$A$10:$CD$222,66,FALSE)</f>
        <v>2904.6653489999999</v>
      </c>
      <c r="BO134" s="31">
        <f>VLOOKUP(A134,'IncomeStatement 15-8-19'!$A$10:$CD$222,67,FALSE)</f>
        <v>2904.6653489999999</v>
      </c>
      <c r="BP134" s="31">
        <f>VLOOKUP(A134,'IncomeStatement 15-8-19'!$A$10:$CD$222,68,FALSE)</f>
        <v>2904.6653489999999</v>
      </c>
      <c r="BQ134" s="3">
        <f>VLOOKUP(A134,'IncomeStatement 15-8-19'!$A$10:$CD$222,69,FALSE)</f>
        <v>2904.6653489999999</v>
      </c>
      <c r="BR134" s="3">
        <f>VLOOKUP(A134,'IncomeStatement 15-8-19'!$A$10:$CD$222,70,FALSE)</f>
        <v>2904.6653489999999</v>
      </c>
      <c r="BS134" s="3">
        <f>VLOOKUP(A134,'IncomeStatement 15-8-19'!$A$10:$CD$222,71,FALSE)</f>
        <v>2904.6653489999999</v>
      </c>
      <c r="BT134" s="3">
        <f>VLOOKUP(A134,'IncomeStatement 15-8-19'!$A$10:$CD$222,72,FALSE)</f>
        <v>2904.6653489999999</v>
      </c>
      <c r="BU134" s="3">
        <f>VLOOKUP(A134,'IncomeStatement 15-8-19'!$A$10:$CD$222,73,FALSE)</f>
        <v>2904.6653489999999</v>
      </c>
      <c r="BV134" s="3">
        <f>VLOOKUP(A134,'IncomeStatement 15-8-19'!$A$10:$CD$222,74,FALSE)</f>
        <v>2904.6653489999999</v>
      </c>
      <c r="BW134" s="3">
        <f>VLOOKUP(A134,'IncomeStatement 15-8-19'!$A$10:$CD$222,75,FALSE)</f>
        <v>2904.6653489999999</v>
      </c>
      <c r="BX134" s="3">
        <f>VLOOKUP(A134,'IncomeStatement 15-8-19'!$A$10:$CD$222,76,FALSE)</f>
        <v>2904.6653489999999</v>
      </c>
      <c r="BY134" s="3">
        <f>VLOOKUP(A134,'IncomeStatement 15-8-19'!$A$10:$CD$222,77,FALSE)</f>
        <v>2904.6653489999999</v>
      </c>
      <c r="BZ134" s="3">
        <f>VLOOKUP(A134,'IncomeStatement 15-8-19'!$A$10:$CD$222,78,FALSE)</f>
        <v>2904.6653489999999</v>
      </c>
      <c r="CA134" s="3">
        <f>VLOOKUP(A134,'IncomeStatement 15-8-19'!$A$10:$CD$222,79,FALSE)</f>
        <v>2904.6653489999999</v>
      </c>
      <c r="CB134" s="3">
        <f>VLOOKUP(A134,'IncomeStatement 15-8-19'!$A$10:$CD$222,80,FALSE)</f>
        <v>2904.6653489999999</v>
      </c>
      <c r="CC134" s="3">
        <f>VLOOKUP(A134,'IncomeStatement 15-8-19'!$A$10:$CD$222,81,FALSE)</f>
        <v>2904.6653489999999</v>
      </c>
      <c r="CD134" s="3">
        <f t="shared" si="4"/>
        <v>226563.89722199968</v>
      </c>
      <c r="CF134" s="19">
        <f>CD134-('IncomeStatement 15-8-19'!CD134-'IncomeStatement 15-8-19'!CF134-'IncomeStatement 15-8-19'!CG134)</f>
        <v>0</v>
      </c>
      <c r="CH134" s="132">
        <f t="shared" si="5"/>
        <v>46474.645584000005</v>
      </c>
      <c r="CJ134" s="148">
        <f>HLOOKUP(A134,CJE!$I$5:$TV$2054,2050, FALSE)</f>
        <v>0</v>
      </c>
      <c r="CL134" s="148">
        <f t="shared" si="6"/>
        <v>180089.25163799987</v>
      </c>
    </row>
    <row r="135" spans="1:90" x14ac:dyDescent="0.2">
      <c r="A135" s="13" t="str">
        <f>'IncomeStatement 15-8-19'!A135</f>
        <v>940-940-00 - LICENSES AND PERMITS</v>
      </c>
      <c r="B135" s="31">
        <f>VLOOKUP(A135,'IncomeStatement 15-8-19'!$A$10:$CD$222,2,FALSE)</f>
        <v>0</v>
      </c>
      <c r="C135" s="31">
        <f>VLOOKUP(A135,'IncomeStatement 15-8-19'!$A$10:$CD$222,3,FALSE)</f>
        <v>0</v>
      </c>
      <c r="D135" s="31">
        <f>VLOOKUP(A135,'IncomeStatement 15-8-19'!$A$10:$CD$222,4,FALSE)</f>
        <v>0</v>
      </c>
      <c r="E135" s="31">
        <f>VLOOKUP(A135,'IncomeStatement 15-8-19'!$A$10:$CD$222,5,FALSE)</f>
        <v>0</v>
      </c>
      <c r="F135" s="31">
        <f>VLOOKUP(A135,'IncomeStatement 15-8-19'!$A$10:$CD$222,6,FALSE)</f>
        <v>0</v>
      </c>
      <c r="G135" s="31">
        <f>VLOOKUP(A135,'IncomeStatement 15-8-19'!$A$10:$CD$222,7,FALSE)</f>
        <v>0</v>
      </c>
      <c r="H135" s="31">
        <f>VLOOKUP(A135,'IncomeStatement 15-8-19'!$A$10:$CD$222,8,FALSE)</f>
        <v>0</v>
      </c>
      <c r="I135" s="31"/>
      <c r="J135" s="31">
        <f>VLOOKUP(A135,'IncomeStatement 15-8-19'!$A$10:$CD$222,10,FALSE)</f>
        <v>0</v>
      </c>
      <c r="K135" s="31">
        <f>VLOOKUP(A135,'IncomeStatement 15-8-19'!$A$10:$CD$222,11,FALSE)</f>
        <v>0</v>
      </c>
      <c r="L135" s="31">
        <f>VLOOKUP(A135,'IncomeStatement 15-8-19'!$A$10:$CD$222,12,FALSE)</f>
        <v>0</v>
      </c>
      <c r="M135" s="31">
        <f>VLOOKUP(A135,'IncomeStatement 15-8-19'!$A$10:$CD$222,13,FALSE)</f>
        <v>0</v>
      </c>
      <c r="N135" s="31">
        <f>VLOOKUP(A135,'IncomeStatement 15-8-19'!$A$10:$CD$222,14,FALSE)</f>
        <v>0</v>
      </c>
      <c r="O135" s="31">
        <f>VLOOKUP(A135,'IncomeStatement 15-8-19'!$A$10:$CD$222,15,FALSE)</f>
        <v>0</v>
      </c>
      <c r="P135" s="31">
        <f>VLOOKUP(A135,'IncomeStatement 15-8-19'!$A$10:$CD$222,16,FALSE)</f>
        <v>0</v>
      </c>
      <c r="Q135" s="31">
        <f>VLOOKUP(A135,'IncomeStatement 15-8-19'!$A$10:$CD$222,17,FALSE)</f>
        <v>0</v>
      </c>
      <c r="R135" s="31">
        <f>VLOOKUP(A135,'IncomeStatement 15-8-19'!$A$10:$CD$222,18,FALSE)</f>
        <v>0</v>
      </c>
      <c r="S135" s="31">
        <f>VLOOKUP(A135,'IncomeStatement 15-8-19'!$A$10:$CD$222,19,FALSE)</f>
        <v>0</v>
      </c>
      <c r="T135" s="31">
        <f>VLOOKUP(A135,'IncomeStatement 15-8-19'!$A$10:$CD$222,20,FALSE)</f>
        <v>0</v>
      </c>
      <c r="U135" s="31">
        <f>VLOOKUP(A135,'IncomeStatement 15-8-19'!$A$10:$CD$222,21,FALSE)</f>
        <v>0</v>
      </c>
      <c r="V135" s="31">
        <f>VLOOKUP(A135,'IncomeStatement 15-8-19'!$A$10:$CD$222,22,FALSE)</f>
        <v>0</v>
      </c>
      <c r="W135" s="31">
        <f>VLOOKUP(A135,'IncomeStatement 15-8-19'!$A$10:$CD$222,23,FALSE)</f>
        <v>0</v>
      </c>
      <c r="X135" s="31">
        <f>VLOOKUP(A135,'IncomeStatement 15-8-19'!$A$10:$CD$222,24,FALSE)</f>
        <v>0</v>
      </c>
      <c r="Y135" s="31">
        <f>VLOOKUP(A135,'IncomeStatement 15-8-19'!$A$10:$CD$222,25,FALSE)</f>
        <v>0</v>
      </c>
      <c r="Z135" s="31">
        <f>VLOOKUP(A135,'IncomeStatement 15-8-19'!$A$10:$CD$222,26,FALSE)</f>
        <v>0</v>
      </c>
      <c r="AA135" s="31">
        <f>VLOOKUP(A135,'IncomeStatement 15-8-19'!$A$10:$CD$222,27,FALSE)</f>
        <v>0</v>
      </c>
      <c r="AB135" s="31">
        <f>VLOOKUP(A135,'IncomeStatement 15-8-19'!$A$10:$CD$222,28,FALSE)</f>
        <v>0</v>
      </c>
      <c r="AC135" s="31">
        <f>VLOOKUP(A135,'IncomeStatement 15-8-19'!$A$10:$CD$222,29,FALSE)</f>
        <v>0</v>
      </c>
      <c r="AD135" s="31">
        <f>VLOOKUP(A135,'IncomeStatement 15-8-19'!$A$10:$CD$222,30,FALSE)</f>
        <v>0</v>
      </c>
      <c r="AE135" s="31">
        <f>VLOOKUP(A135,'IncomeStatement 15-8-19'!$A$10:$CD$222,31,FALSE)</f>
        <v>0</v>
      </c>
      <c r="AF135" s="31">
        <f>VLOOKUP(A135,'IncomeStatement 15-8-19'!$A$10:$CD$222,32,FALSE)</f>
        <v>0</v>
      </c>
      <c r="AG135" s="31">
        <f>VLOOKUP(A135,'IncomeStatement 15-8-19'!$A$10:$CD$222,33,FALSE)</f>
        <v>0</v>
      </c>
      <c r="AH135" s="31">
        <f>VLOOKUP(A135,'IncomeStatement 15-8-19'!$A$10:$CD$222,34,FALSE)</f>
        <v>0</v>
      </c>
      <c r="AI135" s="31">
        <f>VLOOKUP(A135,'IncomeStatement 15-8-19'!$A$10:$CD$222,35,FALSE)</f>
        <v>0</v>
      </c>
      <c r="AJ135" s="31">
        <f>VLOOKUP(A135,'IncomeStatement 15-8-19'!$A$10:$CD$222,36,FALSE)</f>
        <v>0</v>
      </c>
      <c r="AK135" s="31">
        <f>VLOOKUP(A135,'IncomeStatement 15-8-19'!$A$10:$CD$222,37,FALSE)</f>
        <v>0</v>
      </c>
      <c r="AL135" s="31">
        <f>VLOOKUP(A135,'IncomeStatement 15-8-19'!$A$10:$CD$222,38,FALSE)</f>
        <v>0</v>
      </c>
      <c r="AM135" s="31">
        <f>VLOOKUP(A135,'IncomeStatement 15-8-19'!$A$10:$CD$222,39,FALSE)</f>
        <v>0</v>
      </c>
      <c r="AN135" s="31">
        <f>VLOOKUP(A135,'IncomeStatement 15-8-19'!$A$10:$CD$222,40,FALSE)</f>
        <v>0</v>
      </c>
      <c r="AO135" s="31">
        <f>VLOOKUP(A135,'IncomeStatement 15-8-19'!$A$10:$CD$222,41,FALSE)</f>
        <v>0</v>
      </c>
      <c r="AP135" s="31">
        <f>VLOOKUP(A135,'IncomeStatement 15-8-19'!$A$10:$CD$222,42,FALSE)</f>
        <v>0</v>
      </c>
      <c r="AQ135" s="31">
        <f>VLOOKUP(A135,'IncomeStatement 15-8-19'!$A$10:$CD$222,43,FALSE)</f>
        <v>0</v>
      </c>
      <c r="AR135" s="31">
        <f>VLOOKUP(A135,'IncomeStatement 15-8-19'!$A$10:$CD$222,44,FALSE)</f>
        <v>0</v>
      </c>
      <c r="AS135" s="31">
        <f>VLOOKUP(A135,'IncomeStatement 15-8-19'!$A$10:$CD$222,45,FALSE)</f>
        <v>0</v>
      </c>
      <c r="AT135" s="31">
        <f>VLOOKUP(A135,'IncomeStatement 15-8-19'!$A$10:$CD$222,46,FALSE)</f>
        <v>0</v>
      </c>
      <c r="AU135" s="31">
        <f>VLOOKUP(A135,'IncomeStatement 15-8-19'!$A$10:$CD$222,47,FALSE)</f>
        <v>0</v>
      </c>
      <c r="AV135" s="31">
        <f>VLOOKUP(A135,'IncomeStatement 15-8-19'!$A$10:$CD$222,48,FALSE)</f>
        <v>0</v>
      </c>
      <c r="AW135" s="31">
        <f>VLOOKUP(A135,'IncomeStatement 15-8-19'!$A$10:$CD$222,49,FALSE)</f>
        <v>0</v>
      </c>
      <c r="AX135" s="31">
        <f>VLOOKUP(A135,'IncomeStatement 15-8-19'!$A$10:$CD$222,50,FALSE)</f>
        <v>0</v>
      </c>
      <c r="AY135" s="31">
        <f>VLOOKUP(A135,'IncomeStatement 15-8-19'!$A$10:$CD$222,51,FALSE)</f>
        <v>0</v>
      </c>
      <c r="AZ135" s="31">
        <f>VLOOKUP(A135,'IncomeStatement 15-8-19'!$A$10:$CD$222,52,FALSE)</f>
        <v>0</v>
      </c>
      <c r="BA135" s="31">
        <f>VLOOKUP(A135,'IncomeStatement 15-8-19'!$A$10:$CD$222,53,FALSE)</f>
        <v>0</v>
      </c>
      <c r="BB135" s="31">
        <f>VLOOKUP(A135,'IncomeStatement 15-8-19'!$A$10:$CD$222,54,FALSE)</f>
        <v>0</v>
      </c>
      <c r="BC135" s="31">
        <f>VLOOKUP(A135,'IncomeStatement 15-8-19'!$A$10:$CD$222,55,FALSE)</f>
        <v>0</v>
      </c>
      <c r="BD135" s="31">
        <f>VLOOKUP(A135,'IncomeStatement 15-8-19'!$A$10:$CD$222,56,FALSE)</f>
        <v>0</v>
      </c>
      <c r="BE135" s="31">
        <f>VLOOKUP(A135,'IncomeStatement 15-8-19'!$A$10:$CD$222,57,FALSE)</f>
        <v>0</v>
      </c>
      <c r="BF135" s="31">
        <f>VLOOKUP(A135,'IncomeStatement 15-8-19'!$A$10:$CD$222,58,FALSE)</f>
        <v>0</v>
      </c>
      <c r="BG135" s="31"/>
      <c r="BH135" s="31">
        <f>VLOOKUP(A135,'IncomeStatement 15-8-19'!$A$10:$CD$222,60,FALSE)</f>
        <v>0</v>
      </c>
      <c r="BI135" s="31">
        <f>VLOOKUP(A135,'IncomeStatement 15-8-19'!$A$10:$CD$222,61,FALSE)</f>
        <v>0</v>
      </c>
      <c r="BJ135" s="31">
        <f>VLOOKUP(A135,'IncomeStatement 15-8-19'!$A$10:$CD$222,62,FALSE)</f>
        <v>0</v>
      </c>
      <c r="BK135" s="31">
        <f>VLOOKUP(A135,'IncomeStatement 15-8-19'!$A$10:$CD$222,63,FALSE)</f>
        <v>0</v>
      </c>
      <c r="BL135" s="31">
        <f>VLOOKUP(A135,'IncomeStatement 15-8-19'!$A$10:$CD$222,64,FALSE)</f>
        <v>0</v>
      </c>
      <c r="BM135" s="31">
        <f>VLOOKUP(A135,'IncomeStatement 15-8-19'!$A$10:$CD$222,65,FALSE)</f>
        <v>0</v>
      </c>
      <c r="BN135" s="31">
        <f>VLOOKUP(A135,'IncomeStatement 15-8-19'!$A$10:$CD$222,66,FALSE)</f>
        <v>0</v>
      </c>
      <c r="BO135" s="31">
        <f>VLOOKUP(A135,'IncomeStatement 15-8-19'!$A$10:$CD$222,67,FALSE)</f>
        <v>0</v>
      </c>
      <c r="BP135" s="31">
        <f>VLOOKUP(A135,'IncomeStatement 15-8-19'!$A$10:$CD$222,68,FALSE)</f>
        <v>0</v>
      </c>
      <c r="BQ135" s="3">
        <f>VLOOKUP(A135,'IncomeStatement 15-8-19'!$A$10:$CD$222,69,FALSE)</f>
        <v>0</v>
      </c>
      <c r="BR135" s="3">
        <f>VLOOKUP(A135,'IncomeStatement 15-8-19'!$A$10:$CD$222,70,FALSE)</f>
        <v>0</v>
      </c>
      <c r="BS135" s="3">
        <f>VLOOKUP(A135,'IncomeStatement 15-8-19'!$A$10:$CD$222,71,FALSE)</f>
        <v>0</v>
      </c>
      <c r="BT135" s="3">
        <f>VLOOKUP(A135,'IncomeStatement 15-8-19'!$A$10:$CD$222,72,FALSE)</f>
        <v>0</v>
      </c>
      <c r="BU135" s="3">
        <f>VLOOKUP(A135,'IncomeStatement 15-8-19'!$A$10:$CD$222,73,FALSE)</f>
        <v>0</v>
      </c>
      <c r="BV135" s="3">
        <f>VLOOKUP(A135,'IncomeStatement 15-8-19'!$A$10:$CD$222,74,FALSE)</f>
        <v>0</v>
      </c>
      <c r="BW135" s="3">
        <f>VLOOKUP(A135,'IncomeStatement 15-8-19'!$A$10:$CD$222,75,FALSE)</f>
        <v>0</v>
      </c>
      <c r="BX135" s="3">
        <f>VLOOKUP(A135,'IncomeStatement 15-8-19'!$A$10:$CD$222,76,FALSE)</f>
        <v>0</v>
      </c>
      <c r="BY135" s="3">
        <f>VLOOKUP(A135,'IncomeStatement 15-8-19'!$A$10:$CD$222,77,FALSE)</f>
        <v>0</v>
      </c>
      <c r="BZ135" s="3">
        <f>VLOOKUP(A135,'IncomeStatement 15-8-19'!$A$10:$CD$222,78,FALSE)</f>
        <v>0</v>
      </c>
      <c r="CA135" s="3">
        <f>VLOOKUP(A135,'IncomeStatement 15-8-19'!$A$10:$CD$222,79,FALSE)</f>
        <v>0</v>
      </c>
      <c r="CB135" s="3">
        <f>VLOOKUP(A135,'IncomeStatement 15-8-19'!$A$10:$CD$222,80,FALSE)</f>
        <v>0</v>
      </c>
      <c r="CC135" s="3">
        <f>VLOOKUP(A135,'IncomeStatement 15-8-19'!$A$10:$CD$222,81,FALSE)</f>
        <v>0</v>
      </c>
      <c r="CD135" s="3">
        <f t="shared" si="4"/>
        <v>0</v>
      </c>
      <c r="CF135" s="19">
        <f>CD135-('IncomeStatement 15-8-19'!CD135-'IncomeStatement 15-8-19'!CF135-'IncomeStatement 15-8-19'!CG135)</f>
        <v>0</v>
      </c>
      <c r="CH135" s="132">
        <f t="shared" si="5"/>
        <v>0</v>
      </c>
      <c r="CJ135" s="148">
        <f>HLOOKUP(A135,CJE!$I$5:$TV$2054,2050, FALSE)</f>
        <v>0</v>
      </c>
      <c r="CL135" s="148">
        <f t="shared" si="6"/>
        <v>0</v>
      </c>
    </row>
    <row r="136" spans="1:90" x14ac:dyDescent="0.2">
      <c r="A136" s="13" t="str">
        <f>'IncomeStatement 15-8-19'!A136</f>
        <v>940-950 - Postage &amp; Courier</v>
      </c>
      <c r="B136" s="31">
        <f>VLOOKUP(A136,'IncomeStatement 15-8-19'!$A$10:$CD$222,2,FALSE)</f>
        <v>0</v>
      </c>
      <c r="C136" s="31">
        <f>VLOOKUP(A136,'IncomeStatement 15-8-19'!$A$10:$CD$222,3,FALSE)</f>
        <v>0</v>
      </c>
      <c r="D136" s="31">
        <f>VLOOKUP(A136,'IncomeStatement 15-8-19'!$A$10:$CD$222,4,FALSE)</f>
        <v>0</v>
      </c>
      <c r="E136" s="31">
        <f>VLOOKUP(A136,'IncomeStatement 15-8-19'!$A$10:$CD$222,5,FALSE)</f>
        <v>0</v>
      </c>
      <c r="F136" s="31">
        <f>VLOOKUP(A136,'IncomeStatement 15-8-19'!$A$10:$CD$222,6,FALSE)</f>
        <v>0</v>
      </c>
      <c r="G136" s="31">
        <f>VLOOKUP(A136,'IncomeStatement 15-8-19'!$A$10:$CD$222,7,FALSE)</f>
        <v>0</v>
      </c>
      <c r="H136" s="31">
        <f>VLOOKUP(A136,'IncomeStatement 15-8-19'!$A$10:$CD$222,8,FALSE)</f>
        <v>0</v>
      </c>
      <c r="I136" s="31"/>
      <c r="J136" s="31">
        <f>VLOOKUP(A136,'IncomeStatement 15-8-19'!$A$10:$CD$222,10,FALSE)</f>
        <v>0</v>
      </c>
      <c r="K136" s="31">
        <f>VLOOKUP(A136,'IncomeStatement 15-8-19'!$A$10:$CD$222,11,FALSE)</f>
        <v>0</v>
      </c>
      <c r="L136" s="31">
        <f>VLOOKUP(A136,'IncomeStatement 15-8-19'!$A$10:$CD$222,12,FALSE)</f>
        <v>0</v>
      </c>
      <c r="M136" s="31">
        <f>VLOOKUP(A136,'IncomeStatement 15-8-19'!$A$10:$CD$222,13,FALSE)</f>
        <v>0</v>
      </c>
      <c r="N136" s="31">
        <f>VLOOKUP(A136,'IncomeStatement 15-8-19'!$A$10:$CD$222,14,FALSE)</f>
        <v>0</v>
      </c>
      <c r="O136" s="31">
        <f>VLOOKUP(A136,'IncomeStatement 15-8-19'!$A$10:$CD$222,15,FALSE)</f>
        <v>0</v>
      </c>
      <c r="P136" s="31">
        <f>VLOOKUP(A136,'IncomeStatement 15-8-19'!$A$10:$CD$222,16,FALSE)</f>
        <v>0</v>
      </c>
      <c r="Q136" s="31">
        <f>VLOOKUP(A136,'IncomeStatement 15-8-19'!$A$10:$CD$222,17,FALSE)</f>
        <v>0</v>
      </c>
      <c r="R136" s="31">
        <f>VLOOKUP(A136,'IncomeStatement 15-8-19'!$A$10:$CD$222,18,FALSE)</f>
        <v>0</v>
      </c>
      <c r="S136" s="31">
        <f>VLOOKUP(A136,'IncomeStatement 15-8-19'!$A$10:$CD$222,19,FALSE)</f>
        <v>0</v>
      </c>
      <c r="T136" s="31">
        <f>VLOOKUP(A136,'IncomeStatement 15-8-19'!$A$10:$CD$222,20,FALSE)</f>
        <v>0</v>
      </c>
      <c r="U136" s="31">
        <f>VLOOKUP(A136,'IncomeStatement 15-8-19'!$A$10:$CD$222,21,FALSE)</f>
        <v>0</v>
      </c>
      <c r="V136" s="31">
        <f>VLOOKUP(A136,'IncomeStatement 15-8-19'!$A$10:$CD$222,22,FALSE)</f>
        <v>0</v>
      </c>
      <c r="W136" s="31">
        <f>VLOOKUP(A136,'IncomeStatement 15-8-19'!$A$10:$CD$222,23,FALSE)</f>
        <v>0</v>
      </c>
      <c r="X136" s="31">
        <f>VLOOKUP(A136,'IncomeStatement 15-8-19'!$A$10:$CD$222,24,FALSE)</f>
        <v>0</v>
      </c>
      <c r="Y136" s="31">
        <f>VLOOKUP(A136,'IncomeStatement 15-8-19'!$A$10:$CD$222,25,FALSE)</f>
        <v>0</v>
      </c>
      <c r="Z136" s="31">
        <f>VLOOKUP(A136,'IncomeStatement 15-8-19'!$A$10:$CD$222,26,FALSE)</f>
        <v>0</v>
      </c>
      <c r="AA136" s="31">
        <f>VLOOKUP(A136,'IncomeStatement 15-8-19'!$A$10:$CD$222,27,FALSE)</f>
        <v>0</v>
      </c>
      <c r="AB136" s="31">
        <f>VLOOKUP(A136,'IncomeStatement 15-8-19'!$A$10:$CD$222,28,FALSE)</f>
        <v>0</v>
      </c>
      <c r="AC136" s="31">
        <f>VLOOKUP(A136,'IncomeStatement 15-8-19'!$A$10:$CD$222,29,FALSE)</f>
        <v>0</v>
      </c>
      <c r="AD136" s="31">
        <f>VLOOKUP(A136,'IncomeStatement 15-8-19'!$A$10:$CD$222,30,FALSE)</f>
        <v>0</v>
      </c>
      <c r="AE136" s="31">
        <f>VLOOKUP(A136,'IncomeStatement 15-8-19'!$A$10:$CD$222,31,FALSE)</f>
        <v>0</v>
      </c>
      <c r="AF136" s="31">
        <f>VLOOKUP(A136,'IncomeStatement 15-8-19'!$A$10:$CD$222,32,FALSE)</f>
        <v>0</v>
      </c>
      <c r="AG136" s="31">
        <f>VLOOKUP(A136,'IncomeStatement 15-8-19'!$A$10:$CD$222,33,FALSE)</f>
        <v>0</v>
      </c>
      <c r="AH136" s="31">
        <f>VLOOKUP(A136,'IncomeStatement 15-8-19'!$A$10:$CD$222,34,FALSE)</f>
        <v>0</v>
      </c>
      <c r="AI136" s="31">
        <f>VLOOKUP(A136,'IncomeStatement 15-8-19'!$A$10:$CD$222,35,FALSE)</f>
        <v>0</v>
      </c>
      <c r="AJ136" s="31">
        <f>VLOOKUP(A136,'IncomeStatement 15-8-19'!$A$10:$CD$222,36,FALSE)</f>
        <v>0</v>
      </c>
      <c r="AK136" s="31">
        <f>VLOOKUP(A136,'IncomeStatement 15-8-19'!$A$10:$CD$222,37,FALSE)</f>
        <v>0</v>
      </c>
      <c r="AL136" s="31">
        <f>VLOOKUP(A136,'IncomeStatement 15-8-19'!$A$10:$CD$222,38,FALSE)</f>
        <v>0</v>
      </c>
      <c r="AM136" s="31">
        <f>VLOOKUP(A136,'IncomeStatement 15-8-19'!$A$10:$CD$222,39,FALSE)</f>
        <v>0</v>
      </c>
      <c r="AN136" s="31">
        <f>VLOOKUP(A136,'IncomeStatement 15-8-19'!$A$10:$CD$222,40,FALSE)</f>
        <v>0</v>
      </c>
      <c r="AO136" s="31">
        <f>VLOOKUP(A136,'IncomeStatement 15-8-19'!$A$10:$CD$222,41,FALSE)</f>
        <v>0</v>
      </c>
      <c r="AP136" s="31">
        <f>VLOOKUP(A136,'IncomeStatement 15-8-19'!$A$10:$CD$222,42,FALSE)</f>
        <v>0</v>
      </c>
      <c r="AQ136" s="31">
        <f>VLOOKUP(A136,'IncomeStatement 15-8-19'!$A$10:$CD$222,43,FALSE)</f>
        <v>0</v>
      </c>
      <c r="AR136" s="31">
        <f>VLOOKUP(A136,'IncomeStatement 15-8-19'!$A$10:$CD$222,44,FALSE)</f>
        <v>0</v>
      </c>
      <c r="AS136" s="31">
        <f>VLOOKUP(A136,'IncomeStatement 15-8-19'!$A$10:$CD$222,45,FALSE)</f>
        <v>0</v>
      </c>
      <c r="AT136" s="31">
        <f>VLOOKUP(A136,'IncomeStatement 15-8-19'!$A$10:$CD$222,46,FALSE)</f>
        <v>0</v>
      </c>
      <c r="AU136" s="31">
        <f>VLOOKUP(A136,'IncomeStatement 15-8-19'!$A$10:$CD$222,47,FALSE)</f>
        <v>0</v>
      </c>
      <c r="AV136" s="31">
        <f>VLOOKUP(A136,'IncomeStatement 15-8-19'!$A$10:$CD$222,48,FALSE)</f>
        <v>0</v>
      </c>
      <c r="AW136" s="31">
        <f>VLOOKUP(A136,'IncomeStatement 15-8-19'!$A$10:$CD$222,49,FALSE)</f>
        <v>0</v>
      </c>
      <c r="AX136" s="31">
        <f>VLOOKUP(A136,'IncomeStatement 15-8-19'!$A$10:$CD$222,50,FALSE)</f>
        <v>0</v>
      </c>
      <c r="AY136" s="31">
        <f>VLOOKUP(A136,'IncomeStatement 15-8-19'!$A$10:$CD$222,51,FALSE)</f>
        <v>0</v>
      </c>
      <c r="AZ136" s="31">
        <f>VLOOKUP(A136,'IncomeStatement 15-8-19'!$A$10:$CD$222,52,FALSE)</f>
        <v>0</v>
      </c>
      <c r="BA136" s="31">
        <f>VLOOKUP(A136,'IncomeStatement 15-8-19'!$A$10:$CD$222,53,FALSE)</f>
        <v>0</v>
      </c>
      <c r="BB136" s="31">
        <f>VLOOKUP(A136,'IncomeStatement 15-8-19'!$A$10:$CD$222,54,FALSE)</f>
        <v>0</v>
      </c>
      <c r="BC136" s="31">
        <f>VLOOKUP(A136,'IncomeStatement 15-8-19'!$A$10:$CD$222,55,FALSE)</f>
        <v>0</v>
      </c>
      <c r="BD136" s="31">
        <f>VLOOKUP(A136,'IncomeStatement 15-8-19'!$A$10:$CD$222,56,FALSE)</f>
        <v>0</v>
      </c>
      <c r="BE136" s="31">
        <f>VLOOKUP(A136,'IncomeStatement 15-8-19'!$A$10:$CD$222,57,FALSE)</f>
        <v>0</v>
      </c>
      <c r="BF136" s="31">
        <f>VLOOKUP(A136,'IncomeStatement 15-8-19'!$A$10:$CD$222,58,FALSE)</f>
        <v>0</v>
      </c>
      <c r="BG136" s="31"/>
      <c r="BH136" s="31">
        <f>VLOOKUP(A136,'IncomeStatement 15-8-19'!$A$10:$CD$222,60,FALSE)</f>
        <v>0</v>
      </c>
      <c r="BI136" s="31">
        <f>VLOOKUP(A136,'IncomeStatement 15-8-19'!$A$10:$CD$222,61,FALSE)</f>
        <v>0</v>
      </c>
      <c r="BJ136" s="31">
        <f>VLOOKUP(A136,'IncomeStatement 15-8-19'!$A$10:$CD$222,62,FALSE)</f>
        <v>0</v>
      </c>
      <c r="BK136" s="31">
        <f>VLOOKUP(A136,'IncomeStatement 15-8-19'!$A$10:$CD$222,63,FALSE)</f>
        <v>0</v>
      </c>
      <c r="BL136" s="31">
        <f>VLOOKUP(A136,'IncomeStatement 15-8-19'!$A$10:$CD$222,64,FALSE)</f>
        <v>0</v>
      </c>
      <c r="BM136" s="31">
        <f>VLOOKUP(A136,'IncomeStatement 15-8-19'!$A$10:$CD$222,65,FALSE)</f>
        <v>0</v>
      </c>
      <c r="BN136" s="31">
        <f>VLOOKUP(A136,'IncomeStatement 15-8-19'!$A$10:$CD$222,66,FALSE)</f>
        <v>0</v>
      </c>
      <c r="BO136" s="31">
        <f>VLOOKUP(A136,'IncomeStatement 15-8-19'!$A$10:$CD$222,67,FALSE)</f>
        <v>0</v>
      </c>
      <c r="BP136" s="31">
        <f>VLOOKUP(A136,'IncomeStatement 15-8-19'!$A$10:$CD$222,68,FALSE)</f>
        <v>0</v>
      </c>
      <c r="BQ136" s="3">
        <f>VLOOKUP(A136,'IncomeStatement 15-8-19'!$A$10:$CD$222,69,FALSE)</f>
        <v>0</v>
      </c>
      <c r="BR136" s="3">
        <f>VLOOKUP(A136,'IncomeStatement 15-8-19'!$A$10:$CD$222,70,FALSE)</f>
        <v>0</v>
      </c>
      <c r="BS136" s="3">
        <f>VLOOKUP(A136,'IncomeStatement 15-8-19'!$A$10:$CD$222,71,FALSE)</f>
        <v>0</v>
      </c>
      <c r="BT136" s="3">
        <f>VLOOKUP(A136,'IncomeStatement 15-8-19'!$A$10:$CD$222,72,FALSE)</f>
        <v>0</v>
      </c>
      <c r="BU136" s="3">
        <f>VLOOKUP(A136,'IncomeStatement 15-8-19'!$A$10:$CD$222,73,FALSE)</f>
        <v>0</v>
      </c>
      <c r="BV136" s="3">
        <f>VLOOKUP(A136,'IncomeStatement 15-8-19'!$A$10:$CD$222,74,FALSE)</f>
        <v>0</v>
      </c>
      <c r="BW136" s="3">
        <f>VLOOKUP(A136,'IncomeStatement 15-8-19'!$A$10:$CD$222,75,FALSE)</f>
        <v>0</v>
      </c>
      <c r="BX136" s="3">
        <f>VLOOKUP(A136,'IncomeStatement 15-8-19'!$A$10:$CD$222,76,FALSE)</f>
        <v>0</v>
      </c>
      <c r="BY136" s="3">
        <f>VLOOKUP(A136,'IncomeStatement 15-8-19'!$A$10:$CD$222,77,FALSE)</f>
        <v>0</v>
      </c>
      <c r="BZ136" s="3">
        <f>VLOOKUP(A136,'IncomeStatement 15-8-19'!$A$10:$CD$222,78,FALSE)</f>
        <v>0</v>
      </c>
      <c r="CA136" s="3">
        <f>VLOOKUP(A136,'IncomeStatement 15-8-19'!$A$10:$CD$222,79,FALSE)</f>
        <v>0</v>
      </c>
      <c r="CB136" s="3">
        <f>VLOOKUP(A136,'IncomeStatement 15-8-19'!$A$10:$CD$222,80,FALSE)</f>
        <v>0</v>
      </c>
      <c r="CC136" s="3">
        <f>VLOOKUP(A136,'IncomeStatement 15-8-19'!$A$10:$CD$222,81,FALSE)</f>
        <v>0</v>
      </c>
      <c r="CD136" s="3">
        <f t="shared" si="4"/>
        <v>0</v>
      </c>
      <c r="CF136" s="19">
        <f>CD136-('IncomeStatement 15-8-19'!CD136-'IncomeStatement 15-8-19'!CF136-'IncomeStatement 15-8-19'!CG136)</f>
        <v>0</v>
      </c>
      <c r="CH136" s="132">
        <f t="shared" si="5"/>
        <v>0</v>
      </c>
      <c r="CJ136" s="148">
        <f>HLOOKUP(A136,CJE!$I$5:$TV$2054,2050, FALSE)</f>
        <v>0</v>
      </c>
      <c r="CL136" s="148">
        <f t="shared" si="6"/>
        <v>0</v>
      </c>
    </row>
    <row r="137" spans="1:90" x14ac:dyDescent="0.2">
      <c r="A137" s="13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F137" s="19">
        <f>CD137-('IncomeStatement 15-8-19'!CD137-'IncomeStatement 15-8-19'!CF137-'IncomeStatement 15-8-19'!CG137)</f>
        <v>0</v>
      </c>
      <c r="CH137" s="132">
        <f t="shared" si="5"/>
        <v>0</v>
      </c>
      <c r="CJ137" s="148"/>
      <c r="CL137" s="148">
        <f t="shared" si="6"/>
        <v>0</v>
      </c>
    </row>
    <row r="138" spans="1:90" x14ac:dyDescent="0.2">
      <c r="A138" s="13" t="str">
        <f>'IncomeStatement 15-8-19'!A138</f>
        <v>940-960 - Bank Charges</v>
      </c>
      <c r="B138" s="31">
        <f>VLOOKUP(A138,'IncomeStatement 15-8-19'!$A$10:$CD$222,2,FALSE)</f>
        <v>0</v>
      </c>
      <c r="C138" s="31">
        <f>VLOOKUP(A138,'IncomeStatement 15-8-19'!$A$10:$CD$222,3,FALSE)</f>
        <v>0</v>
      </c>
      <c r="D138" s="31">
        <f>VLOOKUP(A138,'IncomeStatement 15-8-19'!$A$10:$CD$222,4,FALSE)</f>
        <v>0</v>
      </c>
      <c r="E138" s="31">
        <f>VLOOKUP(A138,'IncomeStatement 15-8-19'!$A$10:$CD$222,5,FALSE)</f>
        <v>0</v>
      </c>
      <c r="F138" s="31">
        <f>VLOOKUP(A138,'IncomeStatement 15-8-19'!$A$10:$CD$222,6,FALSE)</f>
        <v>0</v>
      </c>
      <c r="G138" s="31">
        <f>VLOOKUP(A138,'IncomeStatement 15-8-19'!$A$10:$CD$222,7,FALSE)</f>
        <v>0</v>
      </c>
      <c r="H138" s="31">
        <f>VLOOKUP(A138,'IncomeStatement 15-8-19'!$A$10:$CD$222,8,FALSE)</f>
        <v>0</v>
      </c>
      <c r="I138" s="31"/>
      <c r="J138" s="31">
        <f>VLOOKUP(A138,'IncomeStatement 15-8-19'!$A$10:$CD$222,10,FALSE)</f>
        <v>0</v>
      </c>
      <c r="K138" s="31">
        <f>VLOOKUP(A138,'IncomeStatement 15-8-19'!$A$10:$CD$222,11,FALSE)</f>
        <v>0</v>
      </c>
      <c r="L138" s="31">
        <f>VLOOKUP(A138,'IncomeStatement 15-8-19'!$A$10:$CD$222,12,FALSE)</f>
        <v>0</v>
      </c>
      <c r="M138" s="31">
        <f>VLOOKUP(A138,'IncomeStatement 15-8-19'!$A$10:$CD$222,13,FALSE)</f>
        <v>0</v>
      </c>
      <c r="N138" s="31">
        <f>VLOOKUP(A138,'IncomeStatement 15-8-19'!$A$10:$CD$222,14,FALSE)</f>
        <v>0</v>
      </c>
      <c r="O138" s="31">
        <f>VLOOKUP(A138,'IncomeStatement 15-8-19'!$A$10:$CD$222,15,FALSE)</f>
        <v>0</v>
      </c>
      <c r="P138" s="31">
        <f>VLOOKUP(A138,'IncomeStatement 15-8-19'!$A$10:$CD$222,16,FALSE)</f>
        <v>0</v>
      </c>
      <c r="Q138" s="31">
        <f>VLOOKUP(A138,'IncomeStatement 15-8-19'!$A$10:$CD$222,17,FALSE)</f>
        <v>0</v>
      </c>
      <c r="R138" s="31">
        <f>VLOOKUP(A138,'IncomeStatement 15-8-19'!$A$10:$CD$222,18,FALSE)</f>
        <v>0</v>
      </c>
      <c r="S138" s="31">
        <f>VLOOKUP(A138,'IncomeStatement 15-8-19'!$A$10:$CD$222,19,FALSE)</f>
        <v>0</v>
      </c>
      <c r="T138" s="31">
        <f>VLOOKUP(A138,'IncomeStatement 15-8-19'!$A$10:$CD$222,20,FALSE)</f>
        <v>0</v>
      </c>
      <c r="U138" s="31">
        <f>VLOOKUP(A138,'IncomeStatement 15-8-19'!$A$10:$CD$222,21,FALSE)</f>
        <v>0</v>
      </c>
      <c r="V138" s="31">
        <f>VLOOKUP(A138,'IncomeStatement 15-8-19'!$A$10:$CD$222,22,FALSE)</f>
        <v>0</v>
      </c>
      <c r="W138" s="31">
        <f>VLOOKUP(A138,'IncomeStatement 15-8-19'!$A$10:$CD$222,23,FALSE)</f>
        <v>0</v>
      </c>
      <c r="X138" s="31">
        <f>VLOOKUP(A138,'IncomeStatement 15-8-19'!$A$10:$CD$222,24,FALSE)</f>
        <v>0</v>
      </c>
      <c r="Y138" s="31">
        <f>VLOOKUP(A138,'IncomeStatement 15-8-19'!$A$10:$CD$222,25,FALSE)</f>
        <v>0</v>
      </c>
      <c r="Z138" s="31">
        <f>VLOOKUP(A138,'IncomeStatement 15-8-19'!$A$10:$CD$222,26,FALSE)</f>
        <v>0</v>
      </c>
      <c r="AA138" s="31">
        <f>VLOOKUP(A138,'IncomeStatement 15-8-19'!$A$10:$CD$222,27,FALSE)</f>
        <v>0</v>
      </c>
      <c r="AB138" s="31">
        <f>VLOOKUP(A138,'IncomeStatement 15-8-19'!$A$10:$CD$222,28,FALSE)</f>
        <v>0</v>
      </c>
      <c r="AC138" s="31">
        <f>VLOOKUP(A138,'IncomeStatement 15-8-19'!$A$10:$CD$222,29,FALSE)</f>
        <v>0</v>
      </c>
      <c r="AD138" s="31">
        <f>VLOOKUP(A138,'IncomeStatement 15-8-19'!$A$10:$CD$222,30,FALSE)</f>
        <v>0</v>
      </c>
      <c r="AE138" s="31">
        <f>VLOOKUP(A138,'IncomeStatement 15-8-19'!$A$10:$CD$222,31,FALSE)</f>
        <v>0</v>
      </c>
      <c r="AF138" s="31">
        <f>VLOOKUP(A138,'IncomeStatement 15-8-19'!$A$10:$CD$222,32,FALSE)</f>
        <v>0</v>
      </c>
      <c r="AG138" s="31">
        <f>VLOOKUP(A138,'IncomeStatement 15-8-19'!$A$10:$CD$222,33,FALSE)</f>
        <v>0</v>
      </c>
      <c r="AH138" s="31">
        <f>VLOOKUP(A138,'IncomeStatement 15-8-19'!$A$10:$CD$222,34,FALSE)</f>
        <v>0</v>
      </c>
      <c r="AI138" s="31">
        <f>VLOOKUP(A138,'IncomeStatement 15-8-19'!$A$10:$CD$222,35,FALSE)</f>
        <v>0</v>
      </c>
      <c r="AJ138" s="31">
        <f>VLOOKUP(A138,'IncomeStatement 15-8-19'!$A$10:$CD$222,36,FALSE)</f>
        <v>0</v>
      </c>
      <c r="AK138" s="31">
        <f>VLOOKUP(A138,'IncomeStatement 15-8-19'!$A$10:$CD$222,37,FALSE)</f>
        <v>0</v>
      </c>
      <c r="AL138" s="31">
        <f>VLOOKUP(A138,'IncomeStatement 15-8-19'!$A$10:$CD$222,38,FALSE)</f>
        <v>0</v>
      </c>
      <c r="AM138" s="31">
        <f>VLOOKUP(A138,'IncomeStatement 15-8-19'!$A$10:$CD$222,39,FALSE)</f>
        <v>0</v>
      </c>
      <c r="AN138" s="31">
        <f>VLOOKUP(A138,'IncomeStatement 15-8-19'!$A$10:$CD$222,40,FALSE)</f>
        <v>0</v>
      </c>
      <c r="AO138" s="31">
        <f>VLOOKUP(A138,'IncomeStatement 15-8-19'!$A$10:$CD$222,41,FALSE)</f>
        <v>0</v>
      </c>
      <c r="AP138" s="31">
        <f>VLOOKUP(A138,'IncomeStatement 15-8-19'!$A$10:$CD$222,42,FALSE)</f>
        <v>0</v>
      </c>
      <c r="AQ138" s="31">
        <f>VLOOKUP(A138,'IncomeStatement 15-8-19'!$A$10:$CD$222,43,FALSE)</f>
        <v>0</v>
      </c>
      <c r="AR138" s="31">
        <f>VLOOKUP(A138,'IncomeStatement 15-8-19'!$A$10:$CD$222,44,FALSE)</f>
        <v>0</v>
      </c>
      <c r="AS138" s="31">
        <f>VLOOKUP(A138,'IncomeStatement 15-8-19'!$A$10:$CD$222,45,FALSE)</f>
        <v>0</v>
      </c>
      <c r="AT138" s="31">
        <f>VLOOKUP(A138,'IncomeStatement 15-8-19'!$A$10:$CD$222,46,FALSE)</f>
        <v>0</v>
      </c>
      <c r="AU138" s="31">
        <f>VLOOKUP(A138,'IncomeStatement 15-8-19'!$A$10:$CD$222,47,FALSE)</f>
        <v>0</v>
      </c>
      <c r="AV138" s="31">
        <f>VLOOKUP(A138,'IncomeStatement 15-8-19'!$A$10:$CD$222,48,FALSE)</f>
        <v>0</v>
      </c>
      <c r="AW138" s="31">
        <f>VLOOKUP(A138,'IncomeStatement 15-8-19'!$A$10:$CD$222,49,FALSE)</f>
        <v>0</v>
      </c>
      <c r="AX138" s="31">
        <f>VLOOKUP(A138,'IncomeStatement 15-8-19'!$A$10:$CD$222,50,FALSE)</f>
        <v>0</v>
      </c>
      <c r="AY138" s="31">
        <f>VLOOKUP(A138,'IncomeStatement 15-8-19'!$A$10:$CD$222,51,FALSE)</f>
        <v>0</v>
      </c>
      <c r="AZ138" s="31">
        <f>VLOOKUP(A138,'IncomeStatement 15-8-19'!$A$10:$CD$222,52,FALSE)</f>
        <v>0</v>
      </c>
      <c r="BA138" s="31">
        <f>VLOOKUP(A138,'IncomeStatement 15-8-19'!$A$10:$CD$222,53,FALSE)</f>
        <v>0</v>
      </c>
      <c r="BB138" s="31">
        <f>VLOOKUP(A138,'IncomeStatement 15-8-19'!$A$10:$CD$222,54,FALSE)</f>
        <v>0</v>
      </c>
      <c r="BC138" s="31">
        <f>VLOOKUP(A138,'IncomeStatement 15-8-19'!$A$10:$CD$222,55,FALSE)</f>
        <v>0</v>
      </c>
      <c r="BD138" s="31">
        <f>VLOOKUP(A138,'IncomeStatement 15-8-19'!$A$10:$CD$222,56,FALSE)</f>
        <v>0</v>
      </c>
      <c r="BE138" s="31">
        <f>VLOOKUP(A138,'IncomeStatement 15-8-19'!$A$10:$CD$222,57,FALSE)</f>
        <v>0</v>
      </c>
      <c r="BF138" s="31">
        <f>VLOOKUP(A138,'IncomeStatement 15-8-19'!$A$10:$CD$222,58,FALSE)</f>
        <v>0</v>
      </c>
      <c r="BG138" s="31"/>
      <c r="BH138" s="31">
        <f>VLOOKUP(A138,'IncomeStatement 15-8-19'!$A$10:$CD$222,60,FALSE)</f>
        <v>0</v>
      </c>
      <c r="BI138" s="31">
        <f>VLOOKUP(A138,'IncomeStatement 15-8-19'!$A$10:$CD$222,61,FALSE)</f>
        <v>0</v>
      </c>
      <c r="BJ138" s="31">
        <f>VLOOKUP(A138,'IncomeStatement 15-8-19'!$A$10:$CD$222,62,FALSE)</f>
        <v>0</v>
      </c>
      <c r="BK138" s="31">
        <f>VLOOKUP(A138,'IncomeStatement 15-8-19'!$A$10:$CD$222,63,FALSE)</f>
        <v>0</v>
      </c>
      <c r="BL138" s="31">
        <f>VLOOKUP(A138,'IncomeStatement 15-8-19'!$A$10:$CD$222,64,FALSE)</f>
        <v>0</v>
      </c>
      <c r="BM138" s="31">
        <f>VLOOKUP(A138,'IncomeStatement 15-8-19'!$A$10:$CD$222,65,FALSE)</f>
        <v>0</v>
      </c>
      <c r="BN138" s="31">
        <f>VLOOKUP(A138,'IncomeStatement 15-8-19'!$A$10:$CD$222,66,FALSE)</f>
        <v>0</v>
      </c>
      <c r="BO138" s="31">
        <f>VLOOKUP(A138,'IncomeStatement 15-8-19'!$A$10:$CD$222,67,FALSE)</f>
        <v>0</v>
      </c>
      <c r="BP138" s="31">
        <f>VLOOKUP(A138,'IncomeStatement 15-8-19'!$A$10:$CD$222,68,FALSE)</f>
        <v>0</v>
      </c>
      <c r="BQ138" s="3">
        <f>VLOOKUP(A138,'IncomeStatement 15-8-19'!$A$10:$CD$222,69,FALSE)</f>
        <v>0</v>
      </c>
      <c r="BR138" s="3">
        <f>VLOOKUP(A138,'IncomeStatement 15-8-19'!$A$10:$CD$222,70,FALSE)</f>
        <v>0</v>
      </c>
      <c r="BS138" s="3">
        <f>VLOOKUP(A138,'IncomeStatement 15-8-19'!$A$10:$CD$222,71,FALSE)</f>
        <v>0</v>
      </c>
      <c r="BT138" s="3">
        <f>VLOOKUP(A138,'IncomeStatement 15-8-19'!$A$10:$CD$222,72,FALSE)</f>
        <v>0</v>
      </c>
      <c r="BU138" s="3">
        <f>VLOOKUP(A138,'IncomeStatement 15-8-19'!$A$10:$CD$222,73,FALSE)</f>
        <v>0</v>
      </c>
      <c r="BV138" s="3">
        <f>VLOOKUP(A138,'IncomeStatement 15-8-19'!$A$10:$CD$222,74,FALSE)</f>
        <v>0</v>
      </c>
      <c r="BW138" s="3">
        <f>VLOOKUP(A138,'IncomeStatement 15-8-19'!$A$10:$CD$222,75,FALSE)</f>
        <v>0</v>
      </c>
      <c r="BX138" s="3">
        <f>VLOOKUP(A138,'IncomeStatement 15-8-19'!$A$10:$CD$222,76,FALSE)</f>
        <v>0</v>
      </c>
      <c r="BY138" s="3">
        <f>VLOOKUP(A138,'IncomeStatement 15-8-19'!$A$10:$CD$222,77,FALSE)</f>
        <v>0</v>
      </c>
      <c r="BZ138" s="3">
        <f>VLOOKUP(A138,'IncomeStatement 15-8-19'!$A$10:$CD$222,78,FALSE)</f>
        <v>0</v>
      </c>
      <c r="CA138" s="3">
        <f>VLOOKUP(A138,'IncomeStatement 15-8-19'!$A$10:$CD$222,79,FALSE)</f>
        <v>0</v>
      </c>
      <c r="CB138" s="3">
        <f>VLOOKUP(A138,'IncomeStatement 15-8-19'!$A$10:$CD$222,80,FALSE)</f>
        <v>0</v>
      </c>
      <c r="CC138" s="3">
        <f>VLOOKUP(A138,'IncomeStatement 15-8-19'!$A$10:$CD$222,81,FALSE)</f>
        <v>0</v>
      </c>
      <c r="CD138" s="3">
        <f t="shared" si="4"/>
        <v>0</v>
      </c>
      <c r="CF138" s="19">
        <f>CD138-('IncomeStatement 15-8-19'!CD138-'IncomeStatement 15-8-19'!CF138-'IncomeStatement 15-8-19'!CG138)</f>
        <v>0</v>
      </c>
      <c r="CH138" s="132">
        <f t="shared" si="5"/>
        <v>0</v>
      </c>
      <c r="CJ138" s="148">
        <f>HLOOKUP(A138,CJE!$I$5:$TV$2054,2050, FALSE)</f>
        <v>0</v>
      </c>
      <c r="CL138" s="148">
        <f t="shared" si="6"/>
        <v>0</v>
      </c>
    </row>
    <row r="139" spans="1:90" x14ac:dyDescent="0.2">
      <c r="A139" s="13" t="str">
        <f>'IncomeStatement 15-8-19'!A139</f>
        <v>940-960-01 - Bank Charges_RFI</v>
      </c>
      <c r="B139" s="31">
        <f>VLOOKUP(A139,'IncomeStatement 15-8-19'!$A$10:$CD$222,2,FALSE)</f>
        <v>0</v>
      </c>
      <c r="C139" s="31">
        <f>VLOOKUP(A139,'IncomeStatement 15-8-19'!$A$10:$CD$222,3,FALSE)</f>
        <v>0</v>
      </c>
      <c r="D139" s="31">
        <f>VLOOKUP(A139,'IncomeStatement 15-8-19'!$A$10:$CD$222,4,FALSE)</f>
        <v>0</v>
      </c>
      <c r="E139" s="31">
        <f>VLOOKUP(A139,'IncomeStatement 15-8-19'!$A$10:$CD$222,5,FALSE)</f>
        <v>0</v>
      </c>
      <c r="F139" s="31">
        <f>VLOOKUP(A139,'IncomeStatement 15-8-19'!$A$10:$CD$222,6,FALSE)</f>
        <v>0</v>
      </c>
      <c r="G139" s="31">
        <f>VLOOKUP(A139,'IncomeStatement 15-8-19'!$A$10:$CD$222,7,FALSE)</f>
        <v>0</v>
      </c>
      <c r="H139" s="31">
        <f>VLOOKUP(A139,'IncomeStatement 15-8-19'!$A$10:$CD$222,8,FALSE)</f>
        <v>0</v>
      </c>
      <c r="I139" s="31"/>
      <c r="J139" s="31">
        <f>VLOOKUP(A139,'IncomeStatement 15-8-19'!$A$10:$CD$222,10,FALSE)</f>
        <v>0</v>
      </c>
      <c r="K139" s="31">
        <f>VLOOKUP(A139,'IncomeStatement 15-8-19'!$A$10:$CD$222,11,FALSE)</f>
        <v>0</v>
      </c>
      <c r="L139" s="31">
        <f>VLOOKUP(A139,'IncomeStatement 15-8-19'!$A$10:$CD$222,12,FALSE)</f>
        <v>0</v>
      </c>
      <c r="M139" s="31">
        <f>VLOOKUP(A139,'IncomeStatement 15-8-19'!$A$10:$CD$222,13,FALSE)</f>
        <v>0</v>
      </c>
      <c r="N139" s="31">
        <f>VLOOKUP(A139,'IncomeStatement 15-8-19'!$A$10:$CD$222,14,FALSE)</f>
        <v>0</v>
      </c>
      <c r="O139" s="31">
        <f>VLOOKUP(A139,'IncomeStatement 15-8-19'!$A$10:$CD$222,15,FALSE)</f>
        <v>0</v>
      </c>
      <c r="P139" s="31">
        <f>VLOOKUP(A139,'IncomeStatement 15-8-19'!$A$10:$CD$222,16,FALSE)</f>
        <v>0</v>
      </c>
      <c r="Q139" s="31">
        <f>VLOOKUP(A139,'IncomeStatement 15-8-19'!$A$10:$CD$222,17,FALSE)</f>
        <v>0</v>
      </c>
      <c r="R139" s="31">
        <f>VLOOKUP(A139,'IncomeStatement 15-8-19'!$A$10:$CD$222,18,FALSE)</f>
        <v>0</v>
      </c>
      <c r="S139" s="31">
        <f>VLOOKUP(A139,'IncomeStatement 15-8-19'!$A$10:$CD$222,19,FALSE)</f>
        <v>0</v>
      </c>
      <c r="T139" s="31">
        <f>VLOOKUP(A139,'IncomeStatement 15-8-19'!$A$10:$CD$222,20,FALSE)</f>
        <v>0</v>
      </c>
      <c r="U139" s="31">
        <f>VLOOKUP(A139,'IncomeStatement 15-8-19'!$A$10:$CD$222,21,FALSE)</f>
        <v>0</v>
      </c>
      <c r="V139" s="31">
        <f>VLOOKUP(A139,'IncomeStatement 15-8-19'!$A$10:$CD$222,22,FALSE)</f>
        <v>0</v>
      </c>
      <c r="W139" s="31">
        <f>VLOOKUP(A139,'IncomeStatement 15-8-19'!$A$10:$CD$222,23,FALSE)</f>
        <v>0</v>
      </c>
      <c r="X139" s="31">
        <f>VLOOKUP(A139,'IncomeStatement 15-8-19'!$A$10:$CD$222,24,FALSE)</f>
        <v>0</v>
      </c>
      <c r="Y139" s="31">
        <f>VLOOKUP(A139,'IncomeStatement 15-8-19'!$A$10:$CD$222,25,FALSE)</f>
        <v>0</v>
      </c>
      <c r="Z139" s="31">
        <f>VLOOKUP(A139,'IncomeStatement 15-8-19'!$A$10:$CD$222,26,FALSE)</f>
        <v>0</v>
      </c>
      <c r="AA139" s="31">
        <f>VLOOKUP(A139,'IncomeStatement 15-8-19'!$A$10:$CD$222,27,FALSE)</f>
        <v>0</v>
      </c>
      <c r="AB139" s="31">
        <f>VLOOKUP(A139,'IncomeStatement 15-8-19'!$A$10:$CD$222,28,FALSE)</f>
        <v>0</v>
      </c>
      <c r="AC139" s="31">
        <f>VLOOKUP(A139,'IncomeStatement 15-8-19'!$A$10:$CD$222,29,FALSE)</f>
        <v>0</v>
      </c>
      <c r="AD139" s="31">
        <f>VLOOKUP(A139,'IncomeStatement 15-8-19'!$A$10:$CD$222,30,FALSE)</f>
        <v>0</v>
      </c>
      <c r="AE139" s="31">
        <f>VLOOKUP(A139,'IncomeStatement 15-8-19'!$A$10:$CD$222,31,FALSE)</f>
        <v>0</v>
      </c>
      <c r="AF139" s="31">
        <f>VLOOKUP(A139,'IncomeStatement 15-8-19'!$A$10:$CD$222,32,FALSE)</f>
        <v>0</v>
      </c>
      <c r="AG139" s="31">
        <f>VLOOKUP(A139,'IncomeStatement 15-8-19'!$A$10:$CD$222,33,FALSE)</f>
        <v>0</v>
      </c>
      <c r="AH139" s="31">
        <f>VLOOKUP(A139,'IncomeStatement 15-8-19'!$A$10:$CD$222,34,FALSE)</f>
        <v>0</v>
      </c>
      <c r="AI139" s="31">
        <f>VLOOKUP(A139,'IncomeStatement 15-8-19'!$A$10:$CD$222,35,FALSE)</f>
        <v>0</v>
      </c>
      <c r="AJ139" s="31">
        <f>VLOOKUP(A139,'IncomeStatement 15-8-19'!$A$10:$CD$222,36,FALSE)</f>
        <v>0</v>
      </c>
      <c r="AK139" s="31">
        <f>VLOOKUP(A139,'IncomeStatement 15-8-19'!$A$10:$CD$222,37,FALSE)</f>
        <v>0</v>
      </c>
      <c r="AL139" s="31">
        <f>VLOOKUP(A139,'IncomeStatement 15-8-19'!$A$10:$CD$222,38,FALSE)</f>
        <v>0</v>
      </c>
      <c r="AM139" s="31">
        <f>VLOOKUP(A139,'IncomeStatement 15-8-19'!$A$10:$CD$222,39,FALSE)</f>
        <v>0</v>
      </c>
      <c r="AN139" s="31">
        <f>VLOOKUP(A139,'IncomeStatement 15-8-19'!$A$10:$CD$222,40,FALSE)</f>
        <v>0</v>
      </c>
      <c r="AO139" s="31">
        <f>VLOOKUP(A139,'IncomeStatement 15-8-19'!$A$10:$CD$222,41,FALSE)</f>
        <v>0</v>
      </c>
      <c r="AP139" s="31">
        <f>VLOOKUP(A139,'IncomeStatement 15-8-19'!$A$10:$CD$222,42,FALSE)</f>
        <v>0</v>
      </c>
      <c r="AQ139" s="31">
        <f>VLOOKUP(A139,'IncomeStatement 15-8-19'!$A$10:$CD$222,43,FALSE)</f>
        <v>0</v>
      </c>
      <c r="AR139" s="31">
        <f>VLOOKUP(A139,'IncomeStatement 15-8-19'!$A$10:$CD$222,44,FALSE)</f>
        <v>0</v>
      </c>
      <c r="AS139" s="31">
        <f>VLOOKUP(A139,'IncomeStatement 15-8-19'!$A$10:$CD$222,45,FALSE)</f>
        <v>0</v>
      </c>
      <c r="AT139" s="31">
        <f>VLOOKUP(A139,'IncomeStatement 15-8-19'!$A$10:$CD$222,46,FALSE)</f>
        <v>0</v>
      </c>
      <c r="AU139" s="31">
        <f>VLOOKUP(A139,'IncomeStatement 15-8-19'!$A$10:$CD$222,47,FALSE)</f>
        <v>0</v>
      </c>
      <c r="AV139" s="31">
        <f>VLOOKUP(A139,'IncomeStatement 15-8-19'!$A$10:$CD$222,48,FALSE)</f>
        <v>0</v>
      </c>
      <c r="AW139" s="31">
        <f>VLOOKUP(A139,'IncomeStatement 15-8-19'!$A$10:$CD$222,49,FALSE)</f>
        <v>0</v>
      </c>
      <c r="AX139" s="31">
        <f>VLOOKUP(A139,'IncomeStatement 15-8-19'!$A$10:$CD$222,50,FALSE)</f>
        <v>0</v>
      </c>
      <c r="AY139" s="31">
        <f>VLOOKUP(A139,'IncomeStatement 15-8-19'!$A$10:$CD$222,51,FALSE)</f>
        <v>0</v>
      </c>
      <c r="AZ139" s="31">
        <f>VLOOKUP(A139,'IncomeStatement 15-8-19'!$A$10:$CD$222,52,FALSE)</f>
        <v>0</v>
      </c>
      <c r="BA139" s="31">
        <f>VLOOKUP(A139,'IncomeStatement 15-8-19'!$A$10:$CD$222,53,FALSE)</f>
        <v>0</v>
      </c>
      <c r="BB139" s="31">
        <f>VLOOKUP(A139,'IncomeStatement 15-8-19'!$A$10:$CD$222,54,FALSE)</f>
        <v>0</v>
      </c>
      <c r="BC139" s="31">
        <f>VLOOKUP(A139,'IncomeStatement 15-8-19'!$A$10:$CD$222,55,FALSE)</f>
        <v>0</v>
      </c>
      <c r="BD139" s="31">
        <f>VLOOKUP(A139,'IncomeStatement 15-8-19'!$A$10:$CD$222,56,FALSE)</f>
        <v>0</v>
      </c>
      <c r="BE139" s="31">
        <f>VLOOKUP(A139,'IncomeStatement 15-8-19'!$A$10:$CD$222,57,FALSE)</f>
        <v>0</v>
      </c>
      <c r="BF139" s="31">
        <f>VLOOKUP(A139,'IncomeStatement 15-8-19'!$A$10:$CD$222,58,FALSE)</f>
        <v>0</v>
      </c>
      <c r="BG139" s="31"/>
      <c r="BH139" s="31">
        <f>VLOOKUP(A139,'IncomeStatement 15-8-19'!$A$10:$CD$222,60,FALSE)</f>
        <v>0</v>
      </c>
      <c r="BI139" s="31">
        <f>VLOOKUP(A139,'IncomeStatement 15-8-19'!$A$10:$CD$222,61,FALSE)</f>
        <v>0</v>
      </c>
      <c r="BJ139" s="31">
        <f>VLOOKUP(A139,'IncomeStatement 15-8-19'!$A$10:$CD$222,62,FALSE)</f>
        <v>0</v>
      </c>
      <c r="BK139" s="31">
        <f>VLOOKUP(A139,'IncomeStatement 15-8-19'!$A$10:$CD$222,63,FALSE)</f>
        <v>0</v>
      </c>
      <c r="BL139" s="31">
        <f>VLOOKUP(A139,'IncomeStatement 15-8-19'!$A$10:$CD$222,64,FALSE)</f>
        <v>0</v>
      </c>
      <c r="BM139" s="31">
        <f>VLOOKUP(A139,'IncomeStatement 15-8-19'!$A$10:$CD$222,65,FALSE)</f>
        <v>0</v>
      </c>
      <c r="BN139" s="31">
        <f>VLOOKUP(A139,'IncomeStatement 15-8-19'!$A$10:$CD$222,66,FALSE)</f>
        <v>0</v>
      </c>
      <c r="BO139" s="31">
        <f>VLOOKUP(A139,'IncomeStatement 15-8-19'!$A$10:$CD$222,67,FALSE)</f>
        <v>0</v>
      </c>
      <c r="BP139" s="31">
        <f>VLOOKUP(A139,'IncomeStatement 15-8-19'!$A$10:$CD$222,68,FALSE)</f>
        <v>0</v>
      </c>
      <c r="BQ139" s="3">
        <f>VLOOKUP(A139,'IncomeStatement 15-8-19'!$A$10:$CD$222,69,FALSE)</f>
        <v>0</v>
      </c>
      <c r="BR139" s="3">
        <f>VLOOKUP(A139,'IncomeStatement 15-8-19'!$A$10:$CD$222,70,FALSE)</f>
        <v>0</v>
      </c>
      <c r="BS139" s="3">
        <f>VLOOKUP(A139,'IncomeStatement 15-8-19'!$A$10:$CD$222,71,FALSE)</f>
        <v>0</v>
      </c>
      <c r="BT139" s="3">
        <f>VLOOKUP(A139,'IncomeStatement 15-8-19'!$A$10:$CD$222,72,FALSE)</f>
        <v>0</v>
      </c>
      <c r="BU139" s="3">
        <f>VLOOKUP(A139,'IncomeStatement 15-8-19'!$A$10:$CD$222,73,FALSE)</f>
        <v>0</v>
      </c>
      <c r="BV139" s="3">
        <f>VLOOKUP(A139,'IncomeStatement 15-8-19'!$A$10:$CD$222,74,FALSE)</f>
        <v>0</v>
      </c>
      <c r="BW139" s="3">
        <f>VLOOKUP(A139,'IncomeStatement 15-8-19'!$A$10:$CD$222,75,FALSE)</f>
        <v>0</v>
      </c>
      <c r="BX139" s="3">
        <f>VLOOKUP(A139,'IncomeStatement 15-8-19'!$A$10:$CD$222,76,FALSE)</f>
        <v>0</v>
      </c>
      <c r="BY139" s="3">
        <f>VLOOKUP(A139,'IncomeStatement 15-8-19'!$A$10:$CD$222,77,FALSE)</f>
        <v>0</v>
      </c>
      <c r="BZ139" s="3">
        <f>VLOOKUP(A139,'IncomeStatement 15-8-19'!$A$10:$CD$222,78,FALSE)</f>
        <v>0</v>
      </c>
      <c r="CA139" s="3">
        <f>VLOOKUP(A139,'IncomeStatement 15-8-19'!$A$10:$CD$222,79,FALSE)</f>
        <v>0</v>
      </c>
      <c r="CB139" s="3">
        <f>VLOOKUP(A139,'IncomeStatement 15-8-19'!$A$10:$CD$222,80,FALSE)</f>
        <v>0</v>
      </c>
      <c r="CC139" s="3">
        <f>VLOOKUP(A139,'IncomeStatement 15-8-19'!$A$10:$CD$222,81,FALSE)</f>
        <v>0</v>
      </c>
      <c r="CD139" s="3">
        <f t="shared" ref="CD139:CD203" si="7">SUM(B139:CC139)</f>
        <v>0</v>
      </c>
      <c r="CF139" s="19">
        <f>CD139-('IncomeStatement 15-8-19'!CD139-'IncomeStatement 15-8-19'!CF139-'IncomeStatement 15-8-19'!CG139)</f>
        <v>0</v>
      </c>
      <c r="CH139" s="132">
        <f t="shared" ref="CH139:CH203" si="8">SUM(BN139:CC139)</f>
        <v>0</v>
      </c>
      <c r="CJ139" s="148">
        <f>HLOOKUP(A139,CJE!$I$5:$TV$2054,2050, FALSE)</f>
        <v>0</v>
      </c>
      <c r="CL139" s="148">
        <f t="shared" si="6"/>
        <v>0</v>
      </c>
    </row>
    <row r="140" spans="1:90" x14ac:dyDescent="0.2">
      <c r="A140" s="13" t="str">
        <f>'IncomeStatement 15-8-19'!A140</f>
        <v>940-960-02 - BANK CHARGES TERMINAL FEE</v>
      </c>
      <c r="B140" s="31">
        <f>VLOOKUP(A140,'IncomeStatement 15-8-19'!$A$10:$CD$222,2,FALSE)</f>
        <v>0</v>
      </c>
      <c r="C140" s="31">
        <f>VLOOKUP(A140,'IncomeStatement 15-8-19'!$A$10:$CD$222,3,FALSE)</f>
        <v>0</v>
      </c>
      <c r="D140" s="31">
        <f>VLOOKUP(A140,'IncomeStatement 15-8-19'!$A$10:$CD$222,4,FALSE)</f>
        <v>0</v>
      </c>
      <c r="E140" s="31">
        <f>VLOOKUP(A140,'IncomeStatement 15-8-19'!$A$10:$CD$222,5,FALSE)</f>
        <v>0</v>
      </c>
      <c r="F140" s="31">
        <f>VLOOKUP(A140,'IncomeStatement 15-8-19'!$A$10:$CD$222,6,FALSE)</f>
        <v>0</v>
      </c>
      <c r="G140" s="31">
        <f>VLOOKUP(A140,'IncomeStatement 15-8-19'!$A$10:$CD$222,7,FALSE)</f>
        <v>0</v>
      </c>
      <c r="H140" s="31">
        <f>VLOOKUP(A140,'IncomeStatement 15-8-19'!$A$10:$CD$222,8,FALSE)</f>
        <v>0</v>
      </c>
      <c r="I140" s="31"/>
      <c r="J140" s="31">
        <f>VLOOKUP(A140,'IncomeStatement 15-8-19'!$A$10:$CD$222,10,FALSE)</f>
        <v>0</v>
      </c>
      <c r="K140" s="31">
        <f>VLOOKUP(A140,'IncomeStatement 15-8-19'!$A$10:$CD$222,11,FALSE)</f>
        <v>0</v>
      </c>
      <c r="L140" s="31">
        <f>VLOOKUP(A140,'IncomeStatement 15-8-19'!$A$10:$CD$222,12,FALSE)</f>
        <v>0</v>
      </c>
      <c r="M140" s="31">
        <f>VLOOKUP(A140,'IncomeStatement 15-8-19'!$A$10:$CD$222,13,FALSE)</f>
        <v>0</v>
      </c>
      <c r="N140" s="31">
        <f>VLOOKUP(A140,'IncomeStatement 15-8-19'!$A$10:$CD$222,14,FALSE)</f>
        <v>0</v>
      </c>
      <c r="O140" s="31">
        <f>VLOOKUP(A140,'IncomeStatement 15-8-19'!$A$10:$CD$222,15,FALSE)</f>
        <v>0</v>
      </c>
      <c r="P140" s="31">
        <f>VLOOKUP(A140,'IncomeStatement 15-8-19'!$A$10:$CD$222,16,FALSE)</f>
        <v>0</v>
      </c>
      <c r="Q140" s="31">
        <f>VLOOKUP(A140,'IncomeStatement 15-8-19'!$A$10:$CD$222,17,FALSE)</f>
        <v>0</v>
      </c>
      <c r="R140" s="31">
        <f>VLOOKUP(A140,'IncomeStatement 15-8-19'!$A$10:$CD$222,18,FALSE)</f>
        <v>0</v>
      </c>
      <c r="S140" s="31">
        <f>VLOOKUP(A140,'IncomeStatement 15-8-19'!$A$10:$CD$222,19,FALSE)</f>
        <v>0</v>
      </c>
      <c r="T140" s="31">
        <f>VLOOKUP(A140,'IncomeStatement 15-8-19'!$A$10:$CD$222,20,FALSE)</f>
        <v>0</v>
      </c>
      <c r="U140" s="31">
        <f>VLOOKUP(A140,'IncomeStatement 15-8-19'!$A$10:$CD$222,21,FALSE)</f>
        <v>0</v>
      </c>
      <c r="V140" s="31">
        <f>VLOOKUP(A140,'IncomeStatement 15-8-19'!$A$10:$CD$222,22,FALSE)</f>
        <v>0</v>
      </c>
      <c r="W140" s="31">
        <f>VLOOKUP(A140,'IncomeStatement 15-8-19'!$A$10:$CD$222,23,FALSE)</f>
        <v>0</v>
      </c>
      <c r="X140" s="31">
        <f>VLOOKUP(A140,'IncomeStatement 15-8-19'!$A$10:$CD$222,24,FALSE)</f>
        <v>0</v>
      </c>
      <c r="Y140" s="31">
        <f>VLOOKUP(A140,'IncomeStatement 15-8-19'!$A$10:$CD$222,25,FALSE)</f>
        <v>0</v>
      </c>
      <c r="Z140" s="31">
        <f>VLOOKUP(A140,'IncomeStatement 15-8-19'!$A$10:$CD$222,26,FALSE)</f>
        <v>0</v>
      </c>
      <c r="AA140" s="31">
        <f>VLOOKUP(A140,'IncomeStatement 15-8-19'!$A$10:$CD$222,27,FALSE)</f>
        <v>0</v>
      </c>
      <c r="AB140" s="31">
        <f>VLOOKUP(A140,'IncomeStatement 15-8-19'!$A$10:$CD$222,28,FALSE)</f>
        <v>0</v>
      </c>
      <c r="AC140" s="31">
        <f>VLOOKUP(A140,'IncomeStatement 15-8-19'!$A$10:$CD$222,29,FALSE)</f>
        <v>0</v>
      </c>
      <c r="AD140" s="31">
        <f>VLOOKUP(A140,'IncomeStatement 15-8-19'!$A$10:$CD$222,30,FALSE)</f>
        <v>0</v>
      </c>
      <c r="AE140" s="31">
        <f>VLOOKUP(A140,'IncomeStatement 15-8-19'!$A$10:$CD$222,31,FALSE)</f>
        <v>0</v>
      </c>
      <c r="AF140" s="31">
        <f>VLOOKUP(A140,'IncomeStatement 15-8-19'!$A$10:$CD$222,32,FALSE)</f>
        <v>0</v>
      </c>
      <c r="AG140" s="31">
        <f>VLOOKUP(A140,'IncomeStatement 15-8-19'!$A$10:$CD$222,33,FALSE)</f>
        <v>0</v>
      </c>
      <c r="AH140" s="31">
        <f>VLOOKUP(A140,'IncomeStatement 15-8-19'!$A$10:$CD$222,34,FALSE)</f>
        <v>0</v>
      </c>
      <c r="AI140" s="31">
        <f>VLOOKUP(A140,'IncomeStatement 15-8-19'!$A$10:$CD$222,35,FALSE)</f>
        <v>0</v>
      </c>
      <c r="AJ140" s="31">
        <f>VLOOKUP(A140,'IncomeStatement 15-8-19'!$A$10:$CD$222,36,FALSE)</f>
        <v>0</v>
      </c>
      <c r="AK140" s="31">
        <f>VLOOKUP(A140,'IncomeStatement 15-8-19'!$A$10:$CD$222,37,FALSE)</f>
        <v>0</v>
      </c>
      <c r="AL140" s="31">
        <f>VLOOKUP(A140,'IncomeStatement 15-8-19'!$A$10:$CD$222,38,FALSE)</f>
        <v>0</v>
      </c>
      <c r="AM140" s="31">
        <f>VLOOKUP(A140,'IncomeStatement 15-8-19'!$A$10:$CD$222,39,FALSE)</f>
        <v>0</v>
      </c>
      <c r="AN140" s="31">
        <f>VLOOKUP(A140,'IncomeStatement 15-8-19'!$A$10:$CD$222,40,FALSE)</f>
        <v>0</v>
      </c>
      <c r="AO140" s="31">
        <f>VLOOKUP(A140,'IncomeStatement 15-8-19'!$A$10:$CD$222,41,FALSE)</f>
        <v>0</v>
      </c>
      <c r="AP140" s="31">
        <f>VLOOKUP(A140,'IncomeStatement 15-8-19'!$A$10:$CD$222,42,FALSE)</f>
        <v>0</v>
      </c>
      <c r="AQ140" s="31">
        <f>VLOOKUP(A140,'IncomeStatement 15-8-19'!$A$10:$CD$222,43,FALSE)</f>
        <v>0</v>
      </c>
      <c r="AR140" s="31">
        <f>VLOOKUP(A140,'IncomeStatement 15-8-19'!$A$10:$CD$222,44,FALSE)</f>
        <v>0</v>
      </c>
      <c r="AS140" s="31">
        <f>VLOOKUP(A140,'IncomeStatement 15-8-19'!$A$10:$CD$222,45,FALSE)</f>
        <v>0</v>
      </c>
      <c r="AT140" s="31">
        <f>VLOOKUP(A140,'IncomeStatement 15-8-19'!$A$10:$CD$222,46,FALSE)</f>
        <v>0</v>
      </c>
      <c r="AU140" s="31">
        <f>VLOOKUP(A140,'IncomeStatement 15-8-19'!$A$10:$CD$222,47,FALSE)</f>
        <v>0</v>
      </c>
      <c r="AV140" s="31">
        <f>VLOOKUP(A140,'IncomeStatement 15-8-19'!$A$10:$CD$222,48,FALSE)</f>
        <v>0</v>
      </c>
      <c r="AW140" s="31">
        <f>VLOOKUP(A140,'IncomeStatement 15-8-19'!$A$10:$CD$222,49,FALSE)</f>
        <v>0</v>
      </c>
      <c r="AX140" s="31">
        <f>VLOOKUP(A140,'IncomeStatement 15-8-19'!$A$10:$CD$222,50,FALSE)</f>
        <v>0</v>
      </c>
      <c r="AY140" s="31">
        <f>VLOOKUP(A140,'IncomeStatement 15-8-19'!$A$10:$CD$222,51,FALSE)</f>
        <v>0</v>
      </c>
      <c r="AZ140" s="31">
        <f>VLOOKUP(A140,'IncomeStatement 15-8-19'!$A$10:$CD$222,52,FALSE)</f>
        <v>0</v>
      </c>
      <c r="BA140" s="31">
        <f>VLOOKUP(A140,'IncomeStatement 15-8-19'!$A$10:$CD$222,53,FALSE)</f>
        <v>0</v>
      </c>
      <c r="BB140" s="31">
        <f>VLOOKUP(A140,'IncomeStatement 15-8-19'!$A$10:$CD$222,54,FALSE)</f>
        <v>0</v>
      </c>
      <c r="BC140" s="31">
        <f>VLOOKUP(A140,'IncomeStatement 15-8-19'!$A$10:$CD$222,55,FALSE)</f>
        <v>0</v>
      </c>
      <c r="BD140" s="31">
        <f>VLOOKUP(A140,'IncomeStatement 15-8-19'!$A$10:$CD$222,56,FALSE)</f>
        <v>0</v>
      </c>
      <c r="BE140" s="31">
        <f>VLOOKUP(A140,'IncomeStatement 15-8-19'!$A$10:$CD$222,57,FALSE)</f>
        <v>0</v>
      </c>
      <c r="BF140" s="31">
        <f>VLOOKUP(A140,'IncomeStatement 15-8-19'!$A$10:$CD$222,58,FALSE)</f>
        <v>0</v>
      </c>
      <c r="BG140" s="31"/>
      <c r="BH140" s="31">
        <f>VLOOKUP(A140,'IncomeStatement 15-8-19'!$A$10:$CD$222,60,FALSE)</f>
        <v>0</v>
      </c>
      <c r="BI140" s="31">
        <f>VLOOKUP(A140,'IncomeStatement 15-8-19'!$A$10:$CD$222,61,FALSE)</f>
        <v>0</v>
      </c>
      <c r="BJ140" s="31">
        <f>VLOOKUP(A140,'IncomeStatement 15-8-19'!$A$10:$CD$222,62,FALSE)</f>
        <v>0</v>
      </c>
      <c r="BK140" s="31">
        <f>VLOOKUP(A140,'IncomeStatement 15-8-19'!$A$10:$CD$222,63,FALSE)</f>
        <v>0</v>
      </c>
      <c r="BL140" s="31">
        <f>VLOOKUP(A140,'IncomeStatement 15-8-19'!$A$10:$CD$222,64,FALSE)</f>
        <v>0</v>
      </c>
      <c r="BM140" s="31">
        <f>VLOOKUP(A140,'IncomeStatement 15-8-19'!$A$10:$CD$222,65,FALSE)</f>
        <v>0</v>
      </c>
      <c r="BN140" s="31">
        <f>VLOOKUP(A140,'IncomeStatement 15-8-19'!$A$10:$CD$222,66,FALSE)</f>
        <v>0</v>
      </c>
      <c r="BO140" s="31">
        <f>VLOOKUP(A140,'IncomeStatement 15-8-19'!$A$10:$CD$222,67,FALSE)</f>
        <v>0</v>
      </c>
      <c r="BP140" s="31">
        <f>VLOOKUP(A140,'IncomeStatement 15-8-19'!$A$10:$CD$222,68,FALSE)</f>
        <v>0</v>
      </c>
      <c r="BQ140" s="3">
        <f>VLOOKUP(A140,'IncomeStatement 15-8-19'!$A$10:$CD$222,69,FALSE)</f>
        <v>0</v>
      </c>
      <c r="BR140" s="3">
        <f>VLOOKUP(A140,'IncomeStatement 15-8-19'!$A$10:$CD$222,70,FALSE)</f>
        <v>0</v>
      </c>
      <c r="BS140" s="3">
        <f>VLOOKUP(A140,'IncomeStatement 15-8-19'!$A$10:$CD$222,71,FALSE)</f>
        <v>0</v>
      </c>
      <c r="BT140" s="3">
        <f>VLOOKUP(A140,'IncomeStatement 15-8-19'!$A$10:$CD$222,72,FALSE)</f>
        <v>0</v>
      </c>
      <c r="BU140" s="3">
        <f>VLOOKUP(A140,'IncomeStatement 15-8-19'!$A$10:$CD$222,73,FALSE)</f>
        <v>0</v>
      </c>
      <c r="BV140" s="3">
        <f>VLOOKUP(A140,'IncomeStatement 15-8-19'!$A$10:$CD$222,74,FALSE)</f>
        <v>0</v>
      </c>
      <c r="BW140" s="3">
        <f>VLOOKUP(A140,'IncomeStatement 15-8-19'!$A$10:$CD$222,75,FALSE)</f>
        <v>0</v>
      </c>
      <c r="BX140" s="3">
        <f>VLOOKUP(A140,'IncomeStatement 15-8-19'!$A$10:$CD$222,76,FALSE)</f>
        <v>0</v>
      </c>
      <c r="BY140" s="3">
        <f>VLOOKUP(A140,'IncomeStatement 15-8-19'!$A$10:$CD$222,77,FALSE)</f>
        <v>0</v>
      </c>
      <c r="BZ140" s="10">
        <f>VLOOKUP(A140,'IncomeStatement 15-8-19'!$A$10:$CD$222,78,FALSE)</f>
        <v>0</v>
      </c>
      <c r="CA140" s="10">
        <f>VLOOKUP(A140,'IncomeStatement 15-8-19'!$A$10:$CD$222,79,FALSE)</f>
        <v>0</v>
      </c>
      <c r="CB140" s="10">
        <f>VLOOKUP(A140,'IncomeStatement 15-8-19'!$A$10:$CD$222,80,FALSE)</f>
        <v>0</v>
      </c>
      <c r="CC140" s="10">
        <f>VLOOKUP(A140,'IncomeStatement 15-8-19'!$A$10:$CD$222,81,FALSE)</f>
        <v>0</v>
      </c>
      <c r="CD140" s="3">
        <f t="shared" si="7"/>
        <v>0</v>
      </c>
      <c r="CF140" s="19">
        <f>CD140-('IncomeStatement 15-8-19'!CD140-'IncomeStatement 15-8-19'!CF140-'IncomeStatement 15-8-19'!CG140)</f>
        <v>0</v>
      </c>
      <c r="CH140" s="132">
        <f t="shared" si="8"/>
        <v>0</v>
      </c>
      <c r="CJ140" s="148">
        <f>HLOOKUP(A140,CJE!$I$5:$TV$2054,2050, FALSE)</f>
        <v>0</v>
      </c>
      <c r="CL140" s="148">
        <f t="shared" si="6"/>
        <v>0</v>
      </c>
    </row>
    <row r="141" spans="1:90" x14ac:dyDescent="0.2">
      <c r="A141" s="13" t="str">
        <f>'IncomeStatement 15-8-19'!A141</f>
        <v>940-960-03 - BANK SERVICE CHARGE</v>
      </c>
      <c r="B141" s="118">
        <f>VLOOKUP(A141,'IncomeStatement 15-8-19'!$A$10:$CD$222,2,FALSE)</f>
        <v>0</v>
      </c>
      <c r="C141" s="118">
        <f>VLOOKUP(A141,'IncomeStatement 15-8-19'!$A$10:$CD$222,3,FALSE)</f>
        <v>0</v>
      </c>
      <c r="D141" s="118">
        <f>VLOOKUP(A141,'IncomeStatement 15-8-19'!$A$10:$CD$222,4,FALSE)</f>
        <v>0</v>
      </c>
      <c r="E141" s="118">
        <f>VLOOKUP(A141,'IncomeStatement 15-8-19'!$A$10:$CD$222,5,FALSE)</f>
        <v>0</v>
      </c>
      <c r="F141" s="118">
        <f>VLOOKUP(A141,'IncomeStatement 15-8-19'!$A$10:$CD$222,6,FALSE)</f>
        <v>0</v>
      </c>
      <c r="G141" s="118">
        <f>VLOOKUP(A141,'IncomeStatement 15-8-19'!$A$10:$CD$222,7,FALSE)</f>
        <v>0</v>
      </c>
      <c r="H141" s="118">
        <f>VLOOKUP(A141,'IncomeStatement 15-8-19'!$A$10:$CD$222,8,FALSE)</f>
        <v>0</v>
      </c>
      <c r="I141" s="118"/>
      <c r="J141" s="118">
        <f>VLOOKUP(A141,'IncomeStatement 15-8-19'!$A$10:$CD$222,10,FALSE)</f>
        <v>0</v>
      </c>
      <c r="K141" s="118">
        <f>VLOOKUP(A141,'IncomeStatement 15-8-19'!$A$10:$CD$222,11,FALSE)</f>
        <v>0</v>
      </c>
      <c r="L141" s="118">
        <f>VLOOKUP(A141,'IncomeStatement 15-8-19'!$A$10:$CD$222,12,FALSE)</f>
        <v>0</v>
      </c>
      <c r="M141" s="118">
        <f>VLOOKUP(A141,'IncomeStatement 15-8-19'!$A$10:$CD$222,13,FALSE)</f>
        <v>0</v>
      </c>
      <c r="N141" s="118">
        <f>VLOOKUP(A141,'IncomeStatement 15-8-19'!$A$10:$CD$222,14,FALSE)</f>
        <v>0</v>
      </c>
      <c r="O141" s="118">
        <f>VLOOKUP(A141,'IncomeStatement 15-8-19'!$A$10:$CD$222,15,FALSE)</f>
        <v>0</v>
      </c>
      <c r="P141" s="118">
        <f>VLOOKUP(A141,'IncomeStatement 15-8-19'!$A$10:$CD$222,16,FALSE)</f>
        <v>0</v>
      </c>
      <c r="Q141" s="118">
        <f>VLOOKUP(A141,'IncomeStatement 15-8-19'!$A$10:$CD$222,17,FALSE)</f>
        <v>0</v>
      </c>
      <c r="R141" s="118">
        <f>VLOOKUP(A141,'IncomeStatement 15-8-19'!$A$10:$CD$222,18,FALSE)</f>
        <v>0</v>
      </c>
      <c r="S141" s="118">
        <f>VLOOKUP(A141,'IncomeStatement 15-8-19'!$A$10:$CD$222,19,FALSE)</f>
        <v>0</v>
      </c>
      <c r="T141" s="118">
        <f>VLOOKUP(A141,'IncomeStatement 15-8-19'!$A$10:$CD$222,20,FALSE)</f>
        <v>0</v>
      </c>
      <c r="U141" s="118">
        <f>VLOOKUP(A141,'IncomeStatement 15-8-19'!$A$10:$CD$222,21,FALSE)</f>
        <v>0</v>
      </c>
      <c r="V141" s="118">
        <f>VLOOKUP(A141,'IncomeStatement 15-8-19'!$A$10:$CD$222,22,FALSE)</f>
        <v>0</v>
      </c>
      <c r="W141" s="118">
        <f>VLOOKUP(A141,'IncomeStatement 15-8-19'!$A$10:$CD$222,23,FALSE)</f>
        <v>0</v>
      </c>
      <c r="X141" s="118">
        <f>VLOOKUP(A141,'IncomeStatement 15-8-19'!$A$10:$CD$222,24,FALSE)</f>
        <v>0</v>
      </c>
      <c r="Y141" s="118">
        <f>VLOOKUP(A141,'IncomeStatement 15-8-19'!$A$10:$CD$222,25,FALSE)</f>
        <v>0</v>
      </c>
      <c r="Z141" s="118">
        <f>VLOOKUP(A141,'IncomeStatement 15-8-19'!$A$10:$CD$222,26,FALSE)</f>
        <v>0</v>
      </c>
      <c r="AA141" s="118">
        <f>VLOOKUP(A141,'IncomeStatement 15-8-19'!$A$10:$CD$222,27,FALSE)</f>
        <v>0</v>
      </c>
      <c r="AB141" s="118">
        <f>VLOOKUP(A141,'IncomeStatement 15-8-19'!$A$10:$CD$222,28,FALSE)</f>
        <v>0</v>
      </c>
      <c r="AC141" s="118">
        <f>VLOOKUP(A141,'IncomeStatement 15-8-19'!$A$10:$CD$222,29,FALSE)</f>
        <v>0</v>
      </c>
      <c r="AD141" s="118">
        <f>VLOOKUP(A141,'IncomeStatement 15-8-19'!$A$10:$CD$222,30,FALSE)</f>
        <v>0</v>
      </c>
      <c r="AE141" s="118">
        <f>VLOOKUP(A141,'IncomeStatement 15-8-19'!$A$10:$CD$222,31,FALSE)</f>
        <v>0</v>
      </c>
      <c r="AF141" s="118">
        <f>VLOOKUP(A141,'IncomeStatement 15-8-19'!$A$10:$CD$222,32,FALSE)</f>
        <v>0</v>
      </c>
      <c r="AG141" s="118">
        <f>VLOOKUP(A141,'IncomeStatement 15-8-19'!$A$10:$CD$222,33,FALSE)</f>
        <v>0</v>
      </c>
      <c r="AH141" s="118">
        <f>VLOOKUP(A141,'IncomeStatement 15-8-19'!$A$10:$CD$222,34,FALSE)</f>
        <v>0</v>
      </c>
      <c r="AI141" s="118">
        <f>VLOOKUP(A141,'IncomeStatement 15-8-19'!$A$10:$CD$222,35,FALSE)</f>
        <v>0</v>
      </c>
      <c r="AJ141" s="118">
        <f>VLOOKUP(A141,'IncomeStatement 15-8-19'!$A$10:$CD$222,36,FALSE)</f>
        <v>0</v>
      </c>
      <c r="AK141" s="118">
        <f>VLOOKUP(A141,'IncomeStatement 15-8-19'!$A$10:$CD$222,37,FALSE)</f>
        <v>0</v>
      </c>
      <c r="AL141" s="118">
        <f>VLOOKUP(A141,'IncomeStatement 15-8-19'!$A$10:$CD$222,38,FALSE)</f>
        <v>0</v>
      </c>
      <c r="AM141" s="118">
        <f>VLOOKUP(A141,'IncomeStatement 15-8-19'!$A$10:$CD$222,39,FALSE)</f>
        <v>0</v>
      </c>
      <c r="AN141" s="118">
        <f>VLOOKUP(A141,'IncomeStatement 15-8-19'!$A$10:$CD$222,40,FALSE)</f>
        <v>0</v>
      </c>
      <c r="AO141" s="118">
        <f>VLOOKUP(A141,'IncomeStatement 15-8-19'!$A$10:$CD$222,41,FALSE)</f>
        <v>0</v>
      </c>
      <c r="AP141" s="118">
        <f>VLOOKUP(A141,'IncomeStatement 15-8-19'!$A$10:$CD$222,42,FALSE)</f>
        <v>0</v>
      </c>
      <c r="AQ141" s="118">
        <f>VLOOKUP(A141,'IncomeStatement 15-8-19'!$A$10:$CD$222,43,FALSE)</f>
        <v>0</v>
      </c>
      <c r="AR141" s="118">
        <f>VLOOKUP(A141,'IncomeStatement 15-8-19'!$A$10:$CD$222,44,FALSE)</f>
        <v>0</v>
      </c>
      <c r="AS141" s="118">
        <f>VLOOKUP(A141,'IncomeStatement 15-8-19'!$A$10:$CD$222,45,FALSE)</f>
        <v>0</v>
      </c>
      <c r="AT141" s="118">
        <f>VLOOKUP(A141,'IncomeStatement 15-8-19'!$A$10:$CD$222,46,FALSE)</f>
        <v>0</v>
      </c>
      <c r="AU141" s="118">
        <f>VLOOKUP(A141,'IncomeStatement 15-8-19'!$A$10:$CD$222,47,FALSE)</f>
        <v>0</v>
      </c>
      <c r="AV141" s="118">
        <f>VLOOKUP(A141,'IncomeStatement 15-8-19'!$A$10:$CD$222,48,FALSE)</f>
        <v>0</v>
      </c>
      <c r="AW141" s="118">
        <f>VLOOKUP(A141,'IncomeStatement 15-8-19'!$A$10:$CD$222,49,FALSE)</f>
        <v>0</v>
      </c>
      <c r="AX141" s="118">
        <f>VLOOKUP(A141,'IncomeStatement 15-8-19'!$A$10:$CD$222,50,FALSE)</f>
        <v>0</v>
      </c>
      <c r="AY141" s="118">
        <f>VLOOKUP(A141,'IncomeStatement 15-8-19'!$A$10:$CD$222,51,FALSE)</f>
        <v>0</v>
      </c>
      <c r="AZ141" s="118">
        <f>VLOOKUP(A141,'IncomeStatement 15-8-19'!$A$10:$CD$222,52,FALSE)</f>
        <v>0</v>
      </c>
      <c r="BA141" s="118">
        <f>VLOOKUP(A141,'IncomeStatement 15-8-19'!$A$10:$CD$222,53,FALSE)</f>
        <v>0</v>
      </c>
      <c r="BB141" s="118">
        <f>VLOOKUP(A141,'IncomeStatement 15-8-19'!$A$10:$CD$222,54,FALSE)</f>
        <v>0</v>
      </c>
      <c r="BC141" s="118">
        <f>VLOOKUP(A141,'IncomeStatement 15-8-19'!$A$10:$CD$222,55,FALSE)</f>
        <v>0</v>
      </c>
      <c r="BD141" s="118">
        <f>VLOOKUP(A141,'IncomeStatement 15-8-19'!$A$10:$CD$222,56,FALSE)</f>
        <v>0</v>
      </c>
      <c r="BE141" s="118">
        <f>VLOOKUP(A141,'IncomeStatement 15-8-19'!$A$10:$CD$222,57,FALSE)</f>
        <v>0</v>
      </c>
      <c r="BF141" s="118">
        <f>VLOOKUP(A141,'IncomeStatement 15-8-19'!$A$10:$CD$222,58,FALSE)</f>
        <v>0</v>
      </c>
      <c r="BG141" s="118"/>
      <c r="BH141" s="118">
        <f>VLOOKUP(A141,'IncomeStatement 15-8-19'!$A$10:$CD$222,60,FALSE)</f>
        <v>0</v>
      </c>
      <c r="BI141" s="118">
        <f>VLOOKUP(A141,'IncomeStatement 15-8-19'!$A$10:$CD$222,61,FALSE)</f>
        <v>0</v>
      </c>
      <c r="BJ141" s="118">
        <f>VLOOKUP(A141,'IncomeStatement 15-8-19'!$A$10:$CD$222,62,FALSE)</f>
        <v>0</v>
      </c>
      <c r="BK141" s="118">
        <f>VLOOKUP(A141,'IncomeStatement 15-8-19'!$A$10:$CD$222,63,FALSE)</f>
        <v>0</v>
      </c>
      <c r="BL141" s="118">
        <f>VLOOKUP(A141,'IncomeStatement 15-8-19'!$A$10:$CD$222,64,FALSE)</f>
        <v>0</v>
      </c>
      <c r="BM141" s="118">
        <f>VLOOKUP(A141,'IncomeStatement 15-8-19'!$A$10:$CD$222,65,FALSE)</f>
        <v>0</v>
      </c>
      <c r="BN141" s="118">
        <f>VLOOKUP(A141,'IncomeStatement 15-8-19'!$A$10:$CD$222,66,FALSE)</f>
        <v>0</v>
      </c>
      <c r="BO141" s="118">
        <f>VLOOKUP(A141,'IncomeStatement 15-8-19'!$A$10:$CD$222,67,FALSE)</f>
        <v>0</v>
      </c>
      <c r="BP141" s="118">
        <f>VLOOKUP(A141,'IncomeStatement 15-8-19'!$A$10:$CD$222,68,FALSE)</f>
        <v>0</v>
      </c>
      <c r="BQ141" s="23">
        <f>VLOOKUP(A141,'IncomeStatement 15-8-19'!$A$10:$CD$222,69,FALSE)</f>
        <v>0</v>
      </c>
      <c r="BR141" s="23">
        <f>VLOOKUP(A141,'IncomeStatement 15-8-19'!$A$10:$CD$222,70,FALSE)</f>
        <v>0</v>
      </c>
      <c r="BS141" s="23">
        <f>VLOOKUP(A141,'IncomeStatement 15-8-19'!$A$10:$CD$222,71,FALSE)</f>
        <v>0</v>
      </c>
      <c r="BT141" s="23">
        <f>VLOOKUP(A141,'IncomeStatement 15-8-19'!$A$10:$CD$222,72,FALSE)</f>
        <v>0</v>
      </c>
      <c r="BU141" s="23">
        <f>VLOOKUP(A141,'IncomeStatement 15-8-19'!$A$10:$CD$222,73,FALSE)</f>
        <v>0</v>
      </c>
      <c r="BV141" s="23">
        <f>VLOOKUP(A141,'IncomeStatement 15-8-19'!$A$10:$CD$222,74,FALSE)</f>
        <v>0</v>
      </c>
      <c r="BW141" s="23">
        <f>VLOOKUP(A141,'IncomeStatement 15-8-19'!$A$10:$CD$222,75,FALSE)</f>
        <v>0</v>
      </c>
      <c r="BX141" s="23">
        <f>VLOOKUP(A141,'IncomeStatement 15-8-19'!$A$10:$CD$222,76,FALSE)</f>
        <v>0</v>
      </c>
      <c r="BY141" s="23">
        <f>VLOOKUP(A141,'IncomeStatement 15-8-19'!$A$10:$CD$222,77,FALSE)</f>
        <v>0</v>
      </c>
      <c r="BZ141" s="23">
        <f>VLOOKUP(A141,'IncomeStatement 15-8-19'!$A$10:$CD$222,78,FALSE)</f>
        <v>0</v>
      </c>
      <c r="CA141" s="23">
        <f>VLOOKUP(A141,'IncomeStatement 15-8-19'!$A$10:$CD$222,79,FALSE)</f>
        <v>0</v>
      </c>
      <c r="CB141" s="23">
        <f>VLOOKUP(A141,'IncomeStatement 15-8-19'!$A$10:$CD$222,80,FALSE)</f>
        <v>0</v>
      </c>
      <c r="CC141" s="23">
        <f>VLOOKUP(A141,'IncomeStatement 15-8-19'!$A$10:$CD$222,81,FALSE)</f>
        <v>0</v>
      </c>
      <c r="CD141" s="23">
        <f t="shared" si="7"/>
        <v>0</v>
      </c>
      <c r="CF141" s="19">
        <f>CD141-('IncomeStatement 15-8-19'!CD141-'IncomeStatement 15-8-19'!CF141-'IncomeStatement 15-8-19'!CG141)</f>
        <v>0</v>
      </c>
      <c r="CH141" s="132">
        <f t="shared" si="8"/>
        <v>0</v>
      </c>
      <c r="CJ141" s="148">
        <f>HLOOKUP(A141,CJE!$I$5:$TV$2054,2050, FALSE)</f>
        <v>0</v>
      </c>
      <c r="CL141" s="148">
        <f t="shared" si="6"/>
        <v>0</v>
      </c>
    </row>
    <row r="142" spans="1:90" x14ac:dyDescent="0.2">
      <c r="A142" s="14" t="str">
        <f>'IncomeStatement 15-8-19'!A142</f>
        <v>Total - 940-960 - Bank Charges</v>
      </c>
      <c r="B142" s="31">
        <f>VLOOKUP(A142,'IncomeStatement 15-8-19'!$A$10:$CD$222,2,FALSE)</f>
        <v>0</v>
      </c>
      <c r="C142" s="31">
        <f>VLOOKUP(A142,'IncomeStatement 15-8-19'!$A$10:$CD$222,3,FALSE)</f>
        <v>0</v>
      </c>
      <c r="D142" s="31">
        <f>VLOOKUP(A142,'IncomeStatement 15-8-19'!$A$10:$CD$222,4,FALSE)</f>
        <v>0</v>
      </c>
      <c r="E142" s="31">
        <f>VLOOKUP(A142,'IncomeStatement 15-8-19'!$A$10:$CD$222,5,FALSE)</f>
        <v>0</v>
      </c>
      <c r="F142" s="31">
        <f>VLOOKUP(A142,'IncomeStatement 15-8-19'!$A$10:$CD$222,6,FALSE)</f>
        <v>0</v>
      </c>
      <c r="G142" s="31">
        <f>VLOOKUP(A142,'IncomeStatement 15-8-19'!$A$10:$CD$222,7,FALSE)</f>
        <v>0</v>
      </c>
      <c r="H142" s="31">
        <f>VLOOKUP(A142,'IncomeStatement 15-8-19'!$A$10:$CD$222,8,FALSE)</f>
        <v>0</v>
      </c>
      <c r="I142" s="31"/>
      <c r="J142" s="31">
        <f>VLOOKUP(A142,'IncomeStatement 15-8-19'!$A$10:$CD$222,10,FALSE)</f>
        <v>0</v>
      </c>
      <c r="K142" s="31">
        <f>VLOOKUP(A142,'IncomeStatement 15-8-19'!$A$10:$CD$222,11,FALSE)</f>
        <v>0</v>
      </c>
      <c r="L142" s="31">
        <f>VLOOKUP(A142,'IncomeStatement 15-8-19'!$A$10:$CD$222,12,FALSE)</f>
        <v>0</v>
      </c>
      <c r="M142" s="31">
        <f>VLOOKUP(A142,'IncomeStatement 15-8-19'!$A$10:$CD$222,13,FALSE)</f>
        <v>0</v>
      </c>
      <c r="N142" s="31">
        <f>VLOOKUP(A142,'IncomeStatement 15-8-19'!$A$10:$CD$222,14,FALSE)</f>
        <v>0</v>
      </c>
      <c r="O142" s="31">
        <f>VLOOKUP(A142,'IncomeStatement 15-8-19'!$A$10:$CD$222,15,FALSE)</f>
        <v>0</v>
      </c>
      <c r="P142" s="31">
        <f>VLOOKUP(A142,'IncomeStatement 15-8-19'!$A$10:$CD$222,16,FALSE)</f>
        <v>0</v>
      </c>
      <c r="Q142" s="31">
        <f>VLOOKUP(A142,'IncomeStatement 15-8-19'!$A$10:$CD$222,17,FALSE)</f>
        <v>0</v>
      </c>
      <c r="R142" s="31">
        <f>VLOOKUP(A142,'IncomeStatement 15-8-19'!$A$10:$CD$222,18,FALSE)</f>
        <v>0</v>
      </c>
      <c r="S142" s="31">
        <f>VLOOKUP(A142,'IncomeStatement 15-8-19'!$A$10:$CD$222,19,FALSE)</f>
        <v>0</v>
      </c>
      <c r="T142" s="31">
        <f>VLOOKUP(A142,'IncomeStatement 15-8-19'!$A$10:$CD$222,20,FALSE)</f>
        <v>0</v>
      </c>
      <c r="U142" s="31">
        <f>VLOOKUP(A142,'IncomeStatement 15-8-19'!$A$10:$CD$222,21,FALSE)</f>
        <v>0</v>
      </c>
      <c r="V142" s="31">
        <f>VLOOKUP(A142,'IncomeStatement 15-8-19'!$A$10:$CD$222,22,FALSE)</f>
        <v>0</v>
      </c>
      <c r="W142" s="31">
        <f>VLOOKUP(A142,'IncomeStatement 15-8-19'!$A$10:$CD$222,23,FALSE)</f>
        <v>0</v>
      </c>
      <c r="X142" s="31">
        <f>VLOOKUP(A142,'IncomeStatement 15-8-19'!$A$10:$CD$222,24,FALSE)</f>
        <v>0</v>
      </c>
      <c r="Y142" s="31">
        <f>VLOOKUP(A142,'IncomeStatement 15-8-19'!$A$10:$CD$222,25,FALSE)</f>
        <v>0</v>
      </c>
      <c r="Z142" s="31">
        <f>VLOOKUP(A142,'IncomeStatement 15-8-19'!$A$10:$CD$222,26,FALSE)</f>
        <v>0</v>
      </c>
      <c r="AA142" s="31">
        <f>VLOOKUP(A142,'IncomeStatement 15-8-19'!$A$10:$CD$222,27,FALSE)</f>
        <v>0</v>
      </c>
      <c r="AB142" s="31">
        <f>VLOOKUP(A142,'IncomeStatement 15-8-19'!$A$10:$CD$222,28,FALSE)</f>
        <v>0</v>
      </c>
      <c r="AC142" s="31">
        <f>VLOOKUP(A142,'IncomeStatement 15-8-19'!$A$10:$CD$222,29,FALSE)</f>
        <v>0</v>
      </c>
      <c r="AD142" s="31">
        <f>VLOOKUP(A142,'IncomeStatement 15-8-19'!$A$10:$CD$222,30,FALSE)</f>
        <v>0</v>
      </c>
      <c r="AE142" s="31">
        <f>VLOOKUP(A142,'IncomeStatement 15-8-19'!$A$10:$CD$222,31,FALSE)</f>
        <v>0</v>
      </c>
      <c r="AF142" s="31">
        <f>VLOOKUP(A142,'IncomeStatement 15-8-19'!$A$10:$CD$222,32,FALSE)</f>
        <v>0</v>
      </c>
      <c r="AG142" s="31">
        <f>VLOOKUP(A142,'IncomeStatement 15-8-19'!$A$10:$CD$222,33,FALSE)</f>
        <v>0</v>
      </c>
      <c r="AH142" s="31">
        <f>VLOOKUP(A142,'IncomeStatement 15-8-19'!$A$10:$CD$222,34,FALSE)</f>
        <v>0</v>
      </c>
      <c r="AI142" s="31">
        <f>VLOOKUP(A142,'IncomeStatement 15-8-19'!$A$10:$CD$222,35,FALSE)</f>
        <v>0</v>
      </c>
      <c r="AJ142" s="31">
        <f>VLOOKUP(A142,'IncomeStatement 15-8-19'!$A$10:$CD$222,36,FALSE)</f>
        <v>0</v>
      </c>
      <c r="AK142" s="31">
        <f>VLOOKUP(A142,'IncomeStatement 15-8-19'!$A$10:$CD$222,37,FALSE)</f>
        <v>0</v>
      </c>
      <c r="AL142" s="31">
        <f>VLOOKUP(A142,'IncomeStatement 15-8-19'!$A$10:$CD$222,38,FALSE)</f>
        <v>0</v>
      </c>
      <c r="AM142" s="31">
        <f>VLOOKUP(A142,'IncomeStatement 15-8-19'!$A$10:$CD$222,39,FALSE)</f>
        <v>0</v>
      </c>
      <c r="AN142" s="31">
        <f>VLOOKUP(A142,'IncomeStatement 15-8-19'!$A$10:$CD$222,40,FALSE)</f>
        <v>0</v>
      </c>
      <c r="AO142" s="31">
        <f>VLOOKUP(A142,'IncomeStatement 15-8-19'!$A$10:$CD$222,41,FALSE)</f>
        <v>0</v>
      </c>
      <c r="AP142" s="31">
        <f>VLOOKUP(A142,'IncomeStatement 15-8-19'!$A$10:$CD$222,42,FALSE)</f>
        <v>0</v>
      </c>
      <c r="AQ142" s="31">
        <f>VLOOKUP(A142,'IncomeStatement 15-8-19'!$A$10:$CD$222,43,FALSE)</f>
        <v>0</v>
      </c>
      <c r="AR142" s="31">
        <f>VLOOKUP(A142,'IncomeStatement 15-8-19'!$A$10:$CD$222,44,FALSE)</f>
        <v>0</v>
      </c>
      <c r="AS142" s="31">
        <f>VLOOKUP(A142,'IncomeStatement 15-8-19'!$A$10:$CD$222,45,FALSE)</f>
        <v>0</v>
      </c>
      <c r="AT142" s="31">
        <f>VLOOKUP(A142,'IncomeStatement 15-8-19'!$A$10:$CD$222,46,FALSE)</f>
        <v>0</v>
      </c>
      <c r="AU142" s="31">
        <f>VLOOKUP(A142,'IncomeStatement 15-8-19'!$A$10:$CD$222,47,FALSE)</f>
        <v>0</v>
      </c>
      <c r="AV142" s="31">
        <f>VLOOKUP(A142,'IncomeStatement 15-8-19'!$A$10:$CD$222,48,FALSE)</f>
        <v>0</v>
      </c>
      <c r="AW142" s="31">
        <f>VLOOKUP(A142,'IncomeStatement 15-8-19'!$A$10:$CD$222,49,FALSE)</f>
        <v>0</v>
      </c>
      <c r="AX142" s="31">
        <f>VLOOKUP(A142,'IncomeStatement 15-8-19'!$A$10:$CD$222,50,FALSE)</f>
        <v>0</v>
      </c>
      <c r="AY142" s="31">
        <f>VLOOKUP(A142,'IncomeStatement 15-8-19'!$A$10:$CD$222,51,FALSE)</f>
        <v>0</v>
      </c>
      <c r="AZ142" s="31">
        <f>VLOOKUP(A142,'IncomeStatement 15-8-19'!$A$10:$CD$222,52,FALSE)</f>
        <v>0</v>
      </c>
      <c r="BA142" s="31">
        <f>VLOOKUP(A142,'IncomeStatement 15-8-19'!$A$10:$CD$222,53,FALSE)</f>
        <v>0</v>
      </c>
      <c r="BB142" s="31">
        <f>VLOOKUP(A142,'IncomeStatement 15-8-19'!$A$10:$CD$222,54,FALSE)</f>
        <v>0</v>
      </c>
      <c r="BC142" s="31">
        <f>VLOOKUP(A142,'IncomeStatement 15-8-19'!$A$10:$CD$222,55,FALSE)</f>
        <v>0</v>
      </c>
      <c r="BD142" s="31">
        <f>VLOOKUP(A142,'IncomeStatement 15-8-19'!$A$10:$CD$222,56,FALSE)</f>
        <v>0</v>
      </c>
      <c r="BE142" s="31">
        <f>VLOOKUP(A142,'IncomeStatement 15-8-19'!$A$10:$CD$222,57,FALSE)</f>
        <v>0</v>
      </c>
      <c r="BF142" s="31">
        <f>VLOOKUP(A142,'IncomeStatement 15-8-19'!$A$10:$CD$222,58,FALSE)</f>
        <v>0</v>
      </c>
      <c r="BG142" s="31"/>
      <c r="BH142" s="31">
        <f>VLOOKUP(A142,'IncomeStatement 15-8-19'!$A$10:$CD$222,60,FALSE)</f>
        <v>0</v>
      </c>
      <c r="BI142" s="31">
        <f>VLOOKUP(A142,'IncomeStatement 15-8-19'!$A$10:$CD$222,61,FALSE)</f>
        <v>0</v>
      </c>
      <c r="BJ142" s="31">
        <f>VLOOKUP(A142,'IncomeStatement 15-8-19'!$A$10:$CD$222,62,FALSE)</f>
        <v>0</v>
      </c>
      <c r="BK142" s="31">
        <f>VLOOKUP(A142,'IncomeStatement 15-8-19'!$A$10:$CD$222,63,FALSE)</f>
        <v>0</v>
      </c>
      <c r="BL142" s="31">
        <f>VLOOKUP(A142,'IncomeStatement 15-8-19'!$A$10:$CD$222,64,FALSE)</f>
        <v>0</v>
      </c>
      <c r="BM142" s="31">
        <f>VLOOKUP(A142,'IncomeStatement 15-8-19'!$A$10:$CD$222,65,FALSE)</f>
        <v>0</v>
      </c>
      <c r="BN142" s="31">
        <f>VLOOKUP(A142,'IncomeStatement 15-8-19'!$A$10:$CD$222,66,FALSE)</f>
        <v>0</v>
      </c>
      <c r="BO142" s="31">
        <f>VLOOKUP(A142,'IncomeStatement 15-8-19'!$A$10:$CD$222,67,FALSE)</f>
        <v>0</v>
      </c>
      <c r="BP142" s="31">
        <f>VLOOKUP(A142,'IncomeStatement 15-8-19'!$A$10:$CD$222,68,FALSE)</f>
        <v>0</v>
      </c>
      <c r="BQ142" s="3">
        <f>VLOOKUP(A142,'IncomeStatement 15-8-19'!$A$10:$CD$222,69,FALSE)</f>
        <v>0</v>
      </c>
      <c r="BR142" s="3">
        <f>VLOOKUP(A142,'IncomeStatement 15-8-19'!$A$10:$CD$222,70,FALSE)</f>
        <v>0</v>
      </c>
      <c r="BS142" s="3">
        <f>VLOOKUP(A142,'IncomeStatement 15-8-19'!$A$10:$CD$222,71,FALSE)</f>
        <v>0</v>
      </c>
      <c r="BT142" s="3">
        <f>VLOOKUP(A142,'IncomeStatement 15-8-19'!$A$10:$CD$222,72,FALSE)</f>
        <v>0</v>
      </c>
      <c r="BU142" s="3">
        <f>VLOOKUP(A142,'IncomeStatement 15-8-19'!$A$10:$CD$222,73,FALSE)</f>
        <v>0</v>
      </c>
      <c r="BV142" s="3">
        <f>VLOOKUP(A142,'IncomeStatement 15-8-19'!$A$10:$CD$222,74,FALSE)</f>
        <v>0</v>
      </c>
      <c r="BW142" s="3">
        <f>VLOOKUP(A142,'IncomeStatement 15-8-19'!$A$10:$CD$222,75,FALSE)</f>
        <v>0</v>
      </c>
      <c r="BX142" s="3">
        <f>VLOOKUP(A142,'IncomeStatement 15-8-19'!$A$10:$CD$222,76,FALSE)</f>
        <v>0</v>
      </c>
      <c r="BY142" s="3">
        <f>VLOOKUP(A142,'IncomeStatement 15-8-19'!$A$10:$CD$222,77,FALSE)</f>
        <v>0</v>
      </c>
      <c r="BZ142" s="3">
        <f>VLOOKUP(A142,'IncomeStatement 15-8-19'!$A$10:$CD$222,78,FALSE)</f>
        <v>0</v>
      </c>
      <c r="CA142" s="3">
        <f>VLOOKUP(A142,'IncomeStatement 15-8-19'!$A$10:$CD$222,79,FALSE)</f>
        <v>0</v>
      </c>
      <c r="CB142" s="3">
        <f>VLOOKUP(A142,'IncomeStatement 15-8-19'!$A$10:$CD$222,80,FALSE)</f>
        <v>0</v>
      </c>
      <c r="CC142" s="3">
        <f>VLOOKUP(A142,'IncomeStatement 15-8-19'!$A$10:$CD$222,81,FALSE)</f>
        <v>0</v>
      </c>
      <c r="CD142" s="3">
        <f t="shared" si="7"/>
        <v>0</v>
      </c>
      <c r="CF142" s="19">
        <f>CD142-('IncomeStatement 15-8-19'!CD142-'IncomeStatement 15-8-19'!CF142-'IncomeStatement 15-8-19'!CG142)</f>
        <v>0</v>
      </c>
      <c r="CH142" s="132">
        <f t="shared" si="8"/>
        <v>0</v>
      </c>
      <c r="CJ142" s="148"/>
      <c r="CL142" s="162">
        <f>SUM(CL138:CL141)</f>
        <v>0</v>
      </c>
    </row>
    <row r="143" spans="1:90" x14ac:dyDescent="0.2">
      <c r="A143" s="13" t="str">
        <f>'IncomeStatement 15-8-19'!A143</f>
        <v>940-961 - Outsourcing expense</v>
      </c>
      <c r="B143" s="31">
        <f>VLOOKUP(A143,'IncomeStatement 15-8-19'!$A$10:$CD$222,2,FALSE)</f>
        <v>103220.17527599999</v>
      </c>
      <c r="C143" s="31">
        <f>VLOOKUP(A143,'IncomeStatement 15-8-19'!$A$10:$CD$222,3,FALSE)</f>
        <v>103220.17527599999</v>
      </c>
      <c r="D143" s="31">
        <f>VLOOKUP(A143,'IncomeStatement 15-8-19'!$A$10:$CD$222,4,FALSE)</f>
        <v>103220.17527599999</v>
      </c>
      <c r="E143" s="31">
        <f>VLOOKUP(A143,'IncomeStatement 15-8-19'!$A$10:$CD$222,5,FALSE)</f>
        <v>103220.17527599999</v>
      </c>
      <c r="F143" s="31">
        <f>VLOOKUP(A143,'IncomeStatement 15-8-19'!$A$10:$CD$222,6,FALSE)</f>
        <v>103220.17527599999</v>
      </c>
      <c r="G143" s="31">
        <f>VLOOKUP(A143,'IncomeStatement 15-8-19'!$A$10:$CD$222,7,FALSE)</f>
        <v>103220.17527599999</v>
      </c>
      <c r="H143" s="31">
        <f>VLOOKUP(A143,'IncomeStatement 15-8-19'!$A$10:$CD$222,8,FALSE)</f>
        <v>103220.17527599999</v>
      </c>
      <c r="I143" s="31"/>
      <c r="J143" s="31">
        <f>VLOOKUP(A143,'IncomeStatement 15-8-19'!$A$10:$CD$222,10,FALSE)</f>
        <v>103220.17527599999</v>
      </c>
      <c r="K143" s="31">
        <f>VLOOKUP(A143,'IncomeStatement 15-8-19'!$A$10:$CD$222,11,FALSE)</f>
        <v>103220.17527599999</v>
      </c>
      <c r="L143" s="31">
        <f>VLOOKUP(A143,'IncomeStatement 15-8-19'!$A$10:$CD$222,12,FALSE)</f>
        <v>103220.17527599999</v>
      </c>
      <c r="M143" s="31">
        <f>VLOOKUP(A143,'IncomeStatement 15-8-19'!$A$10:$CD$222,13,FALSE)</f>
        <v>103220.17527599999</v>
      </c>
      <c r="N143" s="31">
        <f>VLOOKUP(A143,'IncomeStatement 15-8-19'!$A$10:$CD$222,14,FALSE)</f>
        <v>103220.17527599999</v>
      </c>
      <c r="O143" s="31">
        <f>VLOOKUP(A143,'IncomeStatement 15-8-19'!$A$10:$CD$222,15,FALSE)</f>
        <v>103220.17527599999</v>
      </c>
      <c r="P143" s="31">
        <f>VLOOKUP(A143,'IncomeStatement 15-8-19'!$A$10:$CD$222,16,FALSE)</f>
        <v>103220.17527599999</v>
      </c>
      <c r="Q143" s="31">
        <f>VLOOKUP(A143,'IncomeStatement 15-8-19'!$A$10:$CD$222,17,FALSE)</f>
        <v>103220.17527599999</v>
      </c>
      <c r="R143" s="31">
        <f>VLOOKUP(A143,'IncomeStatement 15-8-19'!$A$10:$CD$222,18,FALSE)</f>
        <v>103220.17527599999</v>
      </c>
      <c r="S143" s="31">
        <f>VLOOKUP(A143,'IncomeStatement 15-8-19'!$A$10:$CD$222,19,FALSE)</f>
        <v>103220.17527599999</v>
      </c>
      <c r="T143" s="31">
        <f>VLOOKUP(A143,'IncomeStatement 15-8-19'!$A$10:$CD$222,20,FALSE)</f>
        <v>103220.17527599999</v>
      </c>
      <c r="U143" s="31">
        <f>VLOOKUP(A143,'IncomeStatement 15-8-19'!$A$10:$CD$222,21,FALSE)</f>
        <v>103220.17527599999</v>
      </c>
      <c r="V143" s="31">
        <f>VLOOKUP(A143,'IncomeStatement 15-8-19'!$A$10:$CD$222,22,FALSE)</f>
        <v>103220.17527599999</v>
      </c>
      <c r="W143" s="31">
        <f>VLOOKUP(A143,'IncomeStatement 15-8-19'!$A$10:$CD$222,23,FALSE)</f>
        <v>103220.17527599999</v>
      </c>
      <c r="X143" s="31">
        <f>VLOOKUP(A143,'IncomeStatement 15-8-19'!$A$10:$CD$222,24,FALSE)</f>
        <v>103220.17527599999</v>
      </c>
      <c r="Y143" s="31">
        <f>VLOOKUP(A143,'IncomeStatement 15-8-19'!$A$10:$CD$222,25,FALSE)</f>
        <v>103220.17527599999</v>
      </c>
      <c r="Z143" s="31">
        <f>VLOOKUP(A143,'IncomeStatement 15-8-19'!$A$10:$CD$222,26,FALSE)</f>
        <v>103220.17527599999</v>
      </c>
      <c r="AA143" s="31">
        <f>VLOOKUP(A143,'IncomeStatement 15-8-19'!$A$10:$CD$222,27,FALSE)</f>
        <v>103220.17527599999</v>
      </c>
      <c r="AB143" s="31">
        <f>VLOOKUP(A143,'IncomeStatement 15-8-19'!$A$10:$CD$222,28,FALSE)</f>
        <v>103220.17527599999</v>
      </c>
      <c r="AC143" s="31">
        <f>VLOOKUP(A143,'IncomeStatement 15-8-19'!$A$10:$CD$222,29,FALSE)</f>
        <v>103220.17527599999</v>
      </c>
      <c r="AD143" s="31">
        <f>VLOOKUP(A143,'IncomeStatement 15-8-19'!$A$10:$CD$222,30,FALSE)</f>
        <v>103220.17527599999</v>
      </c>
      <c r="AE143" s="31">
        <f>VLOOKUP(A143,'IncomeStatement 15-8-19'!$A$10:$CD$222,31,FALSE)</f>
        <v>103220.17527599999</v>
      </c>
      <c r="AF143" s="31">
        <f>VLOOKUP(A143,'IncomeStatement 15-8-19'!$A$10:$CD$222,32,FALSE)</f>
        <v>103220.17527599999</v>
      </c>
      <c r="AG143" s="31">
        <f>VLOOKUP(A143,'IncomeStatement 15-8-19'!$A$10:$CD$222,33,FALSE)</f>
        <v>103220.17527599999</v>
      </c>
      <c r="AH143" s="31">
        <f>VLOOKUP(A143,'IncomeStatement 15-8-19'!$A$10:$CD$222,34,FALSE)</f>
        <v>103220.17527599999</v>
      </c>
      <c r="AI143" s="31">
        <f>VLOOKUP(A143,'IncomeStatement 15-8-19'!$A$10:$CD$222,35,FALSE)</f>
        <v>103220.17527599999</v>
      </c>
      <c r="AJ143" s="31">
        <f>VLOOKUP(A143,'IncomeStatement 15-8-19'!$A$10:$CD$222,36,FALSE)</f>
        <v>103220.17527599999</v>
      </c>
      <c r="AK143" s="31">
        <f>VLOOKUP(A143,'IncomeStatement 15-8-19'!$A$10:$CD$222,37,FALSE)</f>
        <v>103220.17527599999</v>
      </c>
      <c r="AL143" s="31">
        <f>VLOOKUP(A143,'IncomeStatement 15-8-19'!$A$10:$CD$222,38,FALSE)</f>
        <v>103220.17527599999</v>
      </c>
      <c r="AM143" s="31">
        <f>VLOOKUP(A143,'IncomeStatement 15-8-19'!$A$10:$CD$222,39,FALSE)</f>
        <v>103220.17527599999</v>
      </c>
      <c r="AN143" s="31">
        <f>VLOOKUP(A143,'IncomeStatement 15-8-19'!$A$10:$CD$222,40,FALSE)</f>
        <v>103220.17527599999</v>
      </c>
      <c r="AO143" s="31">
        <f>VLOOKUP(A143,'IncomeStatement 15-8-19'!$A$10:$CD$222,41,FALSE)</f>
        <v>103220.17527599999</v>
      </c>
      <c r="AP143" s="31">
        <f>VLOOKUP(A143,'IncomeStatement 15-8-19'!$A$10:$CD$222,42,FALSE)</f>
        <v>103220.17527599999</v>
      </c>
      <c r="AQ143" s="31">
        <f>VLOOKUP(A143,'IncomeStatement 15-8-19'!$A$10:$CD$222,43,FALSE)</f>
        <v>103220.17527599999</v>
      </c>
      <c r="AR143" s="31">
        <f>VLOOKUP(A143,'IncomeStatement 15-8-19'!$A$10:$CD$222,44,FALSE)</f>
        <v>103220.17527599999</v>
      </c>
      <c r="AS143" s="31">
        <f>VLOOKUP(A143,'IncomeStatement 15-8-19'!$A$10:$CD$222,45,FALSE)</f>
        <v>103220.17527599999</v>
      </c>
      <c r="AT143" s="31">
        <f>VLOOKUP(A143,'IncomeStatement 15-8-19'!$A$10:$CD$222,46,FALSE)</f>
        <v>103220.17527599999</v>
      </c>
      <c r="AU143" s="31">
        <f>VLOOKUP(A143,'IncomeStatement 15-8-19'!$A$10:$CD$222,47,FALSE)</f>
        <v>103220.17527599999</v>
      </c>
      <c r="AV143" s="31">
        <f>VLOOKUP(A143,'IncomeStatement 15-8-19'!$A$10:$CD$222,48,FALSE)</f>
        <v>103220.17527599999</v>
      </c>
      <c r="AW143" s="31">
        <f>VLOOKUP(A143,'IncomeStatement 15-8-19'!$A$10:$CD$222,49,FALSE)</f>
        <v>103220.17527599999</v>
      </c>
      <c r="AX143" s="31">
        <f>VLOOKUP(A143,'IncomeStatement 15-8-19'!$A$10:$CD$222,50,FALSE)</f>
        <v>103220.17527599999</v>
      </c>
      <c r="AY143" s="31">
        <f>VLOOKUP(A143,'IncomeStatement 15-8-19'!$A$10:$CD$222,51,FALSE)</f>
        <v>103220.17527599999</v>
      </c>
      <c r="AZ143" s="31">
        <f>VLOOKUP(A143,'IncomeStatement 15-8-19'!$A$10:$CD$222,52,FALSE)</f>
        <v>103220.17527599999</v>
      </c>
      <c r="BA143" s="31">
        <f>VLOOKUP(A143,'IncomeStatement 15-8-19'!$A$10:$CD$222,53,FALSE)</f>
        <v>103220.17527599999</v>
      </c>
      <c r="BB143" s="31">
        <f>VLOOKUP(A143,'IncomeStatement 15-8-19'!$A$10:$CD$222,54,FALSE)</f>
        <v>103220.17527599999</v>
      </c>
      <c r="BC143" s="31">
        <f>VLOOKUP(A143,'IncomeStatement 15-8-19'!$A$10:$CD$222,55,FALSE)</f>
        <v>103220.17527599999</v>
      </c>
      <c r="BD143" s="31">
        <f>VLOOKUP(A143,'IncomeStatement 15-8-19'!$A$10:$CD$222,56,FALSE)</f>
        <v>103220.17527599999</v>
      </c>
      <c r="BE143" s="31">
        <f>VLOOKUP(A143,'IncomeStatement 15-8-19'!$A$10:$CD$222,57,FALSE)</f>
        <v>103220.17527599999</v>
      </c>
      <c r="BF143" s="31">
        <f>VLOOKUP(A143,'IncomeStatement 15-8-19'!$A$10:$CD$222,58,FALSE)</f>
        <v>103220.17527599999</v>
      </c>
      <c r="BG143" s="31"/>
      <c r="BH143" s="31">
        <f>VLOOKUP(A143,'IncomeStatement 15-8-19'!$A$10:$CD$222,60,FALSE)</f>
        <v>103220.17527599999</v>
      </c>
      <c r="BI143" s="31">
        <f>VLOOKUP(A143,'IncomeStatement 15-8-19'!$A$10:$CD$222,61,FALSE)</f>
        <v>103220.17527599999</v>
      </c>
      <c r="BJ143" s="31">
        <f>VLOOKUP(A143,'IncomeStatement 15-8-19'!$A$10:$CD$222,62,FALSE)</f>
        <v>103220.17527599999</v>
      </c>
      <c r="BK143" s="31">
        <f>VLOOKUP(A143,'IncomeStatement 15-8-19'!$A$10:$CD$222,63,FALSE)</f>
        <v>103220.17527599999</v>
      </c>
      <c r="BL143" s="31">
        <f>VLOOKUP(A143,'IncomeStatement 15-8-19'!$A$10:$CD$222,64,FALSE)</f>
        <v>103220.17527599999</v>
      </c>
      <c r="BM143" s="31">
        <f>VLOOKUP(A143,'IncomeStatement 15-8-19'!$A$10:$CD$222,65,FALSE)</f>
        <v>103220.17527599999</v>
      </c>
      <c r="BN143" s="31">
        <f>VLOOKUP(A143,'IncomeStatement 15-8-19'!$A$10:$CD$222,66,FALSE)</f>
        <v>103220.17527599999</v>
      </c>
      <c r="BO143" s="31">
        <f>VLOOKUP(A143,'IncomeStatement 15-8-19'!$A$10:$CD$222,67,FALSE)</f>
        <v>103220.17527599999</v>
      </c>
      <c r="BP143" s="31">
        <f>VLOOKUP(A143,'IncomeStatement 15-8-19'!$A$10:$CD$222,68,FALSE)</f>
        <v>103220.17527599999</v>
      </c>
      <c r="BQ143" s="3">
        <f>VLOOKUP(A143,'IncomeStatement 15-8-19'!$A$10:$CD$222,69,FALSE)</f>
        <v>103220.17527599999</v>
      </c>
      <c r="BR143" s="3">
        <f>VLOOKUP(A143,'IncomeStatement 15-8-19'!$A$10:$CD$222,70,FALSE)</f>
        <v>103220.17527599999</v>
      </c>
      <c r="BS143" s="3">
        <f>VLOOKUP(A143,'IncomeStatement 15-8-19'!$A$10:$CD$222,71,FALSE)</f>
        <v>103220.17527599999</v>
      </c>
      <c r="BT143" s="3">
        <f>VLOOKUP(A143,'IncomeStatement 15-8-19'!$A$10:$CD$222,72,FALSE)</f>
        <v>103220.17527599999</v>
      </c>
      <c r="BU143" s="3">
        <f>VLOOKUP(A143,'IncomeStatement 15-8-19'!$A$10:$CD$222,73,FALSE)</f>
        <v>103220.17527599999</v>
      </c>
      <c r="BV143" s="3">
        <f>VLOOKUP(A143,'IncomeStatement 15-8-19'!$A$10:$CD$222,74,FALSE)</f>
        <v>103220.17527599999</v>
      </c>
      <c r="BW143" s="3">
        <f>VLOOKUP(A143,'IncomeStatement 15-8-19'!$A$10:$CD$222,75,FALSE)</f>
        <v>103220.17527599999</v>
      </c>
      <c r="BX143" s="3">
        <f>VLOOKUP(A143,'IncomeStatement 15-8-19'!$A$10:$CD$222,76,FALSE)</f>
        <v>103220.17527599999</v>
      </c>
      <c r="BY143" s="3">
        <f>VLOOKUP(A143,'IncomeStatement 15-8-19'!$A$10:$CD$222,77,FALSE)</f>
        <v>103220.17527599999</v>
      </c>
      <c r="BZ143" s="3">
        <f>VLOOKUP(A143,'IncomeStatement 15-8-19'!$A$10:$CD$222,78,FALSE)</f>
        <v>103220.17527599999</v>
      </c>
      <c r="CA143" s="3">
        <f>VLOOKUP(A143,'IncomeStatement 15-8-19'!$A$10:$CD$222,79,FALSE)</f>
        <v>103220.17527599999</v>
      </c>
      <c r="CB143" s="3">
        <f>VLOOKUP(A143,'IncomeStatement 15-8-19'!$A$10:$CD$222,80,FALSE)</f>
        <v>103220.17527599999</v>
      </c>
      <c r="CC143" s="3">
        <f>VLOOKUP(A143,'IncomeStatement 15-8-19'!$A$10:$CD$222,81,FALSE)</f>
        <v>103220.17527599999</v>
      </c>
      <c r="CD143" s="3">
        <f t="shared" si="7"/>
        <v>8051173.6715280032</v>
      </c>
      <c r="CF143" s="19">
        <f>CD143-('IncomeStatement 15-8-19'!CD143-'IncomeStatement 15-8-19'!CF143-'IncomeStatement 15-8-19'!CG143)</f>
        <v>0</v>
      </c>
      <c r="CH143" s="132">
        <f t="shared" si="8"/>
        <v>1651522.8044160004</v>
      </c>
      <c r="CJ143" s="148">
        <f>HLOOKUP(A143,CJE!$I$5:$TV$2054,2050, FALSE)</f>
        <v>0</v>
      </c>
      <c r="CL143" s="148">
        <f t="shared" si="6"/>
        <v>6399650.8671120023</v>
      </c>
    </row>
    <row r="144" spans="1:90" x14ac:dyDescent="0.2">
      <c r="A144" s="13" t="str">
        <f>'IncomeStatement 15-8-19'!A144</f>
        <v>940-962 - Stock Purchase Cost_RFI</v>
      </c>
      <c r="B144" s="31">
        <f>VLOOKUP(A144,'IncomeStatement 15-8-19'!$A$10:$CD$222,2,FALSE)</f>
        <v>0</v>
      </c>
      <c r="C144" s="31">
        <f>VLOOKUP(A144,'IncomeStatement 15-8-19'!$A$10:$CD$222,3,FALSE)</f>
        <v>0</v>
      </c>
      <c r="D144" s="31">
        <f>VLOOKUP(A144,'IncomeStatement 15-8-19'!$A$10:$CD$222,4,FALSE)</f>
        <v>0</v>
      </c>
      <c r="E144" s="31">
        <f>VLOOKUP(A144,'IncomeStatement 15-8-19'!$A$10:$CD$222,5,FALSE)</f>
        <v>0</v>
      </c>
      <c r="F144" s="31">
        <f>VLOOKUP(A144,'IncomeStatement 15-8-19'!$A$10:$CD$222,6,FALSE)</f>
        <v>0</v>
      </c>
      <c r="G144" s="31">
        <f>VLOOKUP(A144,'IncomeStatement 15-8-19'!$A$10:$CD$222,7,FALSE)</f>
        <v>0</v>
      </c>
      <c r="H144" s="31">
        <f>VLOOKUP(A144,'IncomeStatement 15-8-19'!$A$10:$CD$222,8,FALSE)</f>
        <v>0</v>
      </c>
      <c r="I144" s="31"/>
      <c r="J144" s="31">
        <f>VLOOKUP(A144,'IncomeStatement 15-8-19'!$A$10:$CD$222,10,FALSE)</f>
        <v>0</v>
      </c>
      <c r="K144" s="31">
        <f>VLOOKUP(A144,'IncomeStatement 15-8-19'!$A$10:$CD$222,11,FALSE)</f>
        <v>0</v>
      </c>
      <c r="L144" s="31">
        <f>VLOOKUP(A144,'IncomeStatement 15-8-19'!$A$10:$CD$222,12,FALSE)</f>
        <v>0</v>
      </c>
      <c r="M144" s="31">
        <f>VLOOKUP(A144,'IncomeStatement 15-8-19'!$A$10:$CD$222,13,FALSE)</f>
        <v>0</v>
      </c>
      <c r="N144" s="31">
        <f>VLOOKUP(A144,'IncomeStatement 15-8-19'!$A$10:$CD$222,14,FALSE)</f>
        <v>0</v>
      </c>
      <c r="O144" s="31">
        <f>VLOOKUP(A144,'IncomeStatement 15-8-19'!$A$10:$CD$222,15,FALSE)</f>
        <v>0</v>
      </c>
      <c r="P144" s="31">
        <f>VLOOKUP(A144,'IncomeStatement 15-8-19'!$A$10:$CD$222,16,FALSE)</f>
        <v>0</v>
      </c>
      <c r="Q144" s="31">
        <f>VLOOKUP(A144,'IncomeStatement 15-8-19'!$A$10:$CD$222,17,FALSE)</f>
        <v>0</v>
      </c>
      <c r="R144" s="31">
        <f>VLOOKUP(A144,'IncomeStatement 15-8-19'!$A$10:$CD$222,18,FALSE)</f>
        <v>0</v>
      </c>
      <c r="S144" s="31">
        <f>VLOOKUP(A144,'IncomeStatement 15-8-19'!$A$10:$CD$222,19,FALSE)</f>
        <v>0</v>
      </c>
      <c r="T144" s="31">
        <f>VLOOKUP(A144,'IncomeStatement 15-8-19'!$A$10:$CD$222,20,FALSE)</f>
        <v>0</v>
      </c>
      <c r="U144" s="31">
        <f>VLOOKUP(A144,'IncomeStatement 15-8-19'!$A$10:$CD$222,21,FALSE)</f>
        <v>0</v>
      </c>
      <c r="V144" s="31">
        <f>VLOOKUP(A144,'IncomeStatement 15-8-19'!$A$10:$CD$222,22,FALSE)</f>
        <v>0</v>
      </c>
      <c r="W144" s="31">
        <f>VLOOKUP(A144,'IncomeStatement 15-8-19'!$A$10:$CD$222,23,FALSE)</f>
        <v>0</v>
      </c>
      <c r="X144" s="31">
        <f>VLOOKUP(A144,'IncomeStatement 15-8-19'!$A$10:$CD$222,24,FALSE)</f>
        <v>0</v>
      </c>
      <c r="Y144" s="31">
        <f>VLOOKUP(A144,'IncomeStatement 15-8-19'!$A$10:$CD$222,25,FALSE)</f>
        <v>0</v>
      </c>
      <c r="Z144" s="31">
        <f>VLOOKUP(A144,'IncomeStatement 15-8-19'!$A$10:$CD$222,26,FALSE)</f>
        <v>0</v>
      </c>
      <c r="AA144" s="31">
        <f>VLOOKUP(A144,'IncomeStatement 15-8-19'!$A$10:$CD$222,27,FALSE)</f>
        <v>0</v>
      </c>
      <c r="AB144" s="31">
        <f>VLOOKUP(A144,'IncomeStatement 15-8-19'!$A$10:$CD$222,28,FALSE)</f>
        <v>0</v>
      </c>
      <c r="AC144" s="31">
        <f>VLOOKUP(A144,'IncomeStatement 15-8-19'!$A$10:$CD$222,29,FALSE)</f>
        <v>0</v>
      </c>
      <c r="AD144" s="31">
        <f>VLOOKUP(A144,'IncomeStatement 15-8-19'!$A$10:$CD$222,30,FALSE)</f>
        <v>0</v>
      </c>
      <c r="AE144" s="31">
        <f>VLOOKUP(A144,'IncomeStatement 15-8-19'!$A$10:$CD$222,31,FALSE)</f>
        <v>0</v>
      </c>
      <c r="AF144" s="31">
        <f>VLOOKUP(A144,'IncomeStatement 15-8-19'!$A$10:$CD$222,32,FALSE)</f>
        <v>0</v>
      </c>
      <c r="AG144" s="31">
        <f>VLOOKUP(A144,'IncomeStatement 15-8-19'!$A$10:$CD$222,33,FALSE)</f>
        <v>0</v>
      </c>
      <c r="AH144" s="31">
        <f>VLOOKUP(A144,'IncomeStatement 15-8-19'!$A$10:$CD$222,34,FALSE)</f>
        <v>0</v>
      </c>
      <c r="AI144" s="31">
        <f>VLOOKUP(A144,'IncomeStatement 15-8-19'!$A$10:$CD$222,35,FALSE)</f>
        <v>0</v>
      </c>
      <c r="AJ144" s="31">
        <f>VLOOKUP(A144,'IncomeStatement 15-8-19'!$A$10:$CD$222,36,FALSE)</f>
        <v>0</v>
      </c>
      <c r="AK144" s="31">
        <f>VLOOKUP(A144,'IncomeStatement 15-8-19'!$A$10:$CD$222,37,FALSE)</f>
        <v>0</v>
      </c>
      <c r="AL144" s="31">
        <f>VLOOKUP(A144,'IncomeStatement 15-8-19'!$A$10:$CD$222,38,FALSE)</f>
        <v>0</v>
      </c>
      <c r="AM144" s="31">
        <f>VLOOKUP(A144,'IncomeStatement 15-8-19'!$A$10:$CD$222,39,FALSE)</f>
        <v>0</v>
      </c>
      <c r="AN144" s="31">
        <f>VLOOKUP(A144,'IncomeStatement 15-8-19'!$A$10:$CD$222,40,FALSE)</f>
        <v>0</v>
      </c>
      <c r="AO144" s="31">
        <f>VLOOKUP(A144,'IncomeStatement 15-8-19'!$A$10:$CD$222,41,FALSE)</f>
        <v>0</v>
      </c>
      <c r="AP144" s="31">
        <f>VLOOKUP(A144,'IncomeStatement 15-8-19'!$A$10:$CD$222,42,FALSE)</f>
        <v>0</v>
      </c>
      <c r="AQ144" s="31">
        <f>VLOOKUP(A144,'IncomeStatement 15-8-19'!$A$10:$CD$222,43,FALSE)</f>
        <v>0</v>
      </c>
      <c r="AR144" s="31">
        <f>VLOOKUP(A144,'IncomeStatement 15-8-19'!$A$10:$CD$222,44,FALSE)</f>
        <v>0</v>
      </c>
      <c r="AS144" s="31">
        <f>VLOOKUP(A144,'IncomeStatement 15-8-19'!$A$10:$CD$222,45,FALSE)</f>
        <v>0</v>
      </c>
      <c r="AT144" s="31">
        <f>VLOOKUP(A144,'IncomeStatement 15-8-19'!$A$10:$CD$222,46,FALSE)</f>
        <v>0</v>
      </c>
      <c r="AU144" s="31">
        <f>VLOOKUP(A144,'IncomeStatement 15-8-19'!$A$10:$CD$222,47,FALSE)</f>
        <v>0</v>
      </c>
      <c r="AV144" s="31">
        <f>VLOOKUP(A144,'IncomeStatement 15-8-19'!$A$10:$CD$222,48,FALSE)</f>
        <v>0</v>
      </c>
      <c r="AW144" s="31">
        <f>VLOOKUP(A144,'IncomeStatement 15-8-19'!$A$10:$CD$222,49,FALSE)</f>
        <v>0</v>
      </c>
      <c r="AX144" s="31">
        <f>VLOOKUP(A144,'IncomeStatement 15-8-19'!$A$10:$CD$222,50,FALSE)</f>
        <v>0</v>
      </c>
      <c r="AY144" s="31">
        <f>VLOOKUP(A144,'IncomeStatement 15-8-19'!$A$10:$CD$222,51,FALSE)</f>
        <v>0</v>
      </c>
      <c r="AZ144" s="31">
        <f>VLOOKUP(A144,'IncomeStatement 15-8-19'!$A$10:$CD$222,52,FALSE)</f>
        <v>0</v>
      </c>
      <c r="BA144" s="31">
        <f>VLOOKUP(A144,'IncomeStatement 15-8-19'!$A$10:$CD$222,53,FALSE)</f>
        <v>0</v>
      </c>
      <c r="BB144" s="31">
        <f>VLOOKUP(A144,'IncomeStatement 15-8-19'!$A$10:$CD$222,54,FALSE)</f>
        <v>0</v>
      </c>
      <c r="BC144" s="31">
        <f>VLOOKUP(A144,'IncomeStatement 15-8-19'!$A$10:$CD$222,55,FALSE)</f>
        <v>0</v>
      </c>
      <c r="BD144" s="31">
        <f>VLOOKUP(A144,'IncomeStatement 15-8-19'!$A$10:$CD$222,56,FALSE)</f>
        <v>0</v>
      </c>
      <c r="BE144" s="31">
        <f>VLOOKUP(A144,'IncomeStatement 15-8-19'!$A$10:$CD$222,57,FALSE)</f>
        <v>0</v>
      </c>
      <c r="BF144" s="31">
        <f>VLOOKUP(A144,'IncomeStatement 15-8-19'!$A$10:$CD$222,58,FALSE)</f>
        <v>0</v>
      </c>
      <c r="BG144" s="31"/>
      <c r="BH144" s="31">
        <f>VLOOKUP(A144,'IncomeStatement 15-8-19'!$A$10:$CD$222,60,FALSE)</f>
        <v>0</v>
      </c>
      <c r="BI144" s="31">
        <f>VLOOKUP(A144,'IncomeStatement 15-8-19'!$A$10:$CD$222,61,FALSE)</f>
        <v>0</v>
      </c>
      <c r="BJ144" s="31">
        <f>VLOOKUP(A144,'IncomeStatement 15-8-19'!$A$10:$CD$222,62,FALSE)</f>
        <v>0</v>
      </c>
      <c r="BK144" s="31">
        <f>VLOOKUP(A144,'IncomeStatement 15-8-19'!$A$10:$CD$222,63,FALSE)</f>
        <v>0</v>
      </c>
      <c r="BL144" s="31">
        <f>VLOOKUP(A144,'IncomeStatement 15-8-19'!$A$10:$CD$222,64,FALSE)</f>
        <v>0</v>
      </c>
      <c r="BM144" s="31">
        <f>VLOOKUP(A144,'IncomeStatement 15-8-19'!$A$10:$CD$222,65,FALSE)</f>
        <v>0</v>
      </c>
      <c r="BN144" s="31">
        <f>VLOOKUP(A144,'IncomeStatement 15-8-19'!$A$10:$CD$222,66,FALSE)</f>
        <v>0</v>
      </c>
      <c r="BO144" s="31">
        <f>VLOOKUP(A144,'IncomeStatement 15-8-19'!$A$10:$CD$222,67,FALSE)</f>
        <v>0</v>
      </c>
      <c r="BP144" s="31">
        <f>VLOOKUP(A144,'IncomeStatement 15-8-19'!$A$10:$CD$222,68,FALSE)</f>
        <v>0</v>
      </c>
      <c r="BQ144" s="3">
        <f>VLOOKUP(A144,'IncomeStatement 15-8-19'!$A$10:$CD$222,69,FALSE)</f>
        <v>0</v>
      </c>
      <c r="BR144" s="3">
        <f>VLOOKUP(A144,'IncomeStatement 15-8-19'!$A$10:$CD$222,70,FALSE)</f>
        <v>0</v>
      </c>
      <c r="BS144" s="3">
        <f>VLOOKUP(A144,'IncomeStatement 15-8-19'!$A$10:$CD$222,71,FALSE)</f>
        <v>0</v>
      </c>
      <c r="BT144" s="3">
        <f>VLOOKUP(A144,'IncomeStatement 15-8-19'!$A$10:$CD$222,72,FALSE)</f>
        <v>0</v>
      </c>
      <c r="BU144" s="3">
        <f>VLOOKUP(A144,'IncomeStatement 15-8-19'!$A$10:$CD$222,73,FALSE)</f>
        <v>0</v>
      </c>
      <c r="BV144" s="3">
        <f>VLOOKUP(A144,'IncomeStatement 15-8-19'!$A$10:$CD$222,74,FALSE)</f>
        <v>0</v>
      </c>
      <c r="BW144" s="3">
        <f>VLOOKUP(A144,'IncomeStatement 15-8-19'!$A$10:$CD$222,75,FALSE)</f>
        <v>0</v>
      </c>
      <c r="BX144" s="3">
        <f>VLOOKUP(A144,'IncomeStatement 15-8-19'!$A$10:$CD$222,76,FALSE)</f>
        <v>0</v>
      </c>
      <c r="BY144" s="3">
        <f>VLOOKUP(A144,'IncomeStatement 15-8-19'!$A$10:$CD$222,77,FALSE)</f>
        <v>0</v>
      </c>
      <c r="BZ144" s="3">
        <f>VLOOKUP(A144,'IncomeStatement 15-8-19'!$A$10:$CD$222,78,FALSE)</f>
        <v>0</v>
      </c>
      <c r="CA144" s="3">
        <f>VLOOKUP(A144,'IncomeStatement 15-8-19'!$A$10:$CD$222,79,FALSE)</f>
        <v>0</v>
      </c>
      <c r="CB144" s="3">
        <f>VLOOKUP(A144,'IncomeStatement 15-8-19'!$A$10:$CD$222,80,FALSE)</f>
        <v>0</v>
      </c>
      <c r="CC144" s="3">
        <f>VLOOKUP(A144,'IncomeStatement 15-8-19'!$A$10:$CD$222,81,FALSE)</f>
        <v>0</v>
      </c>
      <c r="CD144" s="3">
        <f t="shared" si="7"/>
        <v>0</v>
      </c>
      <c r="CF144" s="19">
        <f>CD144-('IncomeStatement 15-8-19'!CD144-'IncomeStatement 15-8-19'!CF144-'IncomeStatement 15-8-19'!CG144)</f>
        <v>0</v>
      </c>
      <c r="CH144" s="132">
        <f t="shared" si="8"/>
        <v>0</v>
      </c>
      <c r="CJ144" s="148">
        <f>HLOOKUP(A144,CJE!$I$5:$TV$2054,2050, FALSE)</f>
        <v>0</v>
      </c>
      <c r="CL144" s="148">
        <f t="shared" si="6"/>
        <v>0</v>
      </c>
    </row>
    <row r="145" spans="1:90" x14ac:dyDescent="0.2">
      <c r="A145" s="13" t="str">
        <f>'IncomeStatement 15-8-19'!A145</f>
        <v>940-963 - Bond Purchase Cost_RFI</v>
      </c>
      <c r="B145" s="31">
        <f>VLOOKUP(A145,'IncomeStatement 15-8-19'!$A$10:$CD$222,2,FALSE)</f>
        <v>0</v>
      </c>
      <c r="C145" s="31">
        <f>VLOOKUP(A145,'IncomeStatement 15-8-19'!$A$10:$CD$222,3,FALSE)</f>
        <v>0</v>
      </c>
      <c r="D145" s="31">
        <f>VLOOKUP(A145,'IncomeStatement 15-8-19'!$A$10:$CD$222,4,FALSE)</f>
        <v>0</v>
      </c>
      <c r="E145" s="31">
        <f>VLOOKUP(A145,'IncomeStatement 15-8-19'!$A$10:$CD$222,5,FALSE)</f>
        <v>0</v>
      </c>
      <c r="F145" s="31">
        <f>VLOOKUP(A145,'IncomeStatement 15-8-19'!$A$10:$CD$222,6,FALSE)</f>
        <v>0</v>
      </c>
      <c r="G145" s="31">
        <f>VLOOKUP(A145,'IncomeStatement 15-8-19'!$A$10:$CD$222,7,FALSE)</f>
        <v>0</v>
      </c>
      <c r="H145" s="31">
        <f>VLOOKUP(A145,'IncomeStatement 15-8-19'!$A$10:$CD$222,8,FALSE)</f>
        <v>0</v>
      </c>
      <c r="I145" s="31"/>
      <c r="J145" s="31">
        <f>VLOOKUP(A145,'IncomeStatement 15-8-19'!$A$10:$CD$222,10,FALSE)</f>
        <v>0</v>
      </c>
      <c r="K145" s="31">
        <f>VLOOKUP(A145,'IncomeStatement 15-8-19'!$A$10:$CD$222,11,FALSE)</f>
        <v>0</v>
      </c>
      <c r="L145" s="31">
        <f>VLOOKUP(A145,'IncomeStatement 15-8-19'!$A$10:$CD$222,12,FALSE)</f>
        <v>0</v>
      </c>
      <c r="M145" s="31">
        <f>VLOOKUP(A145,'IncomeStatement 15-8-19'!$A$10:$CD$222,13,FALSE)</f>
        <v>0</v>
      </c>
      <c r="N145" s="31">
        <f>VLOOKUP(A145,'IncomeStatement 15-8-19'!$A$10:$CD$222,14,FALSE)</f>
        <v>0</v>
      </c>
      <c r="O145" s="31">
        <f>VLOOKUP(A145,'IncomeStatement 15-8-19'!$A$10:$CD$222,15,FALSE)</f>
        <v>0</v>
      </c>
      <c r="P145" s="31">
        <f>VLOOKUP(A145,'IncomeStatement 15-8-19'!$A$10:$CD$222,16,FALSE)</f>
        <v>0</v>
      </c>
      <c r="Q145" s="31">
        <f>VLOOKUP(A145,'IncomeStatement 15-8-19'!$A$10:$CD$222,17,FALSE)</f>
        <v>0</v>
      </c>
      <c r="R145" s="31">
        <f>VLOOKUP(A145,'IncomeStatement 15-8-19'!$A$10:$CD$222,18,FALSE)</f>
        <v>0</v>
      </c>
      <c r="S145" s="31">
        <f>VLOOKUP(A145,'IncomeStatement 15-8-19'!$A$10:$CD$222,19,FALSE)</f>
        <v>0</v>
      </c>
      <c r="T145" s="31">
        <f>VLOOKUP(A145,'IncomeStatement 15-8-19'!$A$10:$CD$222,20,FALSE)</f>
        <v>0</v>
      </c>
      <c r="U145" s="31">
        <f>VLOOKUP(A145,'IncomeStatement 15-8-19'!$A$10:$CD$222,21,FALSE)</f>
        <v>0</v>
      </c>
      <c r="V145" s="31">
        <f>VLOOKUP(A145,'IncomeStatement 15-8-19'!$A$10:$CD$222,22,FALSE)</f>
        <v>0</v>
      </c>
      <c r="W145" s="31">
        <f>VLOOKUP(A145,'IncomeStatement 15-8-19'!$A$10:$CD$222,23,FALSE)</f>
        <v>0</v>
      </c>
      <c r="X145" s="31">
        <f>VLOOKUP(A145,'IncomeStatement 15-8-19'!$A$10:$CD$222,24,FALSE)</f>
        <v>0</v>
      </c>
      <c r="Y145" s="31">
        <f>VLOOKUP(A145,'IncomeStatement 15-8-19'!$A$10:$CD$222,25,FALSE)</f>
        <v>0</v>
      </c>
      <c r="Z145" s="31">
        <f>VLOOKUP(A145,'IncomeStatement 15-8-19'!$A$10:$CD$222,26,FALSE)</f>
        <v>0</v>
      </c>
      <c r="AA145" s="31">
        <f>VLOOKUP(A145,'IncomeStatement 15-8-19'!$A$10:$CD$222,27,FALSE)</f>
        <v>0</v>
      </c>
      <c r="AB145" s="31">
        <f>VLOOKUP(A145,'IncomeStatement 15-8-19'!$A$10:$CD$222,28,FALSE)</f>
        <v>0</v>
      </c>
      <c r="AC145" s="31">
        <f>VLOOKUP(A145,'IncomeStatement 15-8-19'!$A$10:$CD$222,29,FALSE)</f>
        <v>0</v>
      </c>
      <c r="AD145" s="31">
        <f>VLOOKUP(A145,'IncomeStatement 15-8-19'!$A$10:$CD$222,30,FALSE)</f>
        <v>0</v>
      </c>
      <c r="AE145" s="31">
        <f>VLOOKUP(A145,'IncomeStatement 15-8-19'!$A$10:$CD$222,31,FALSE)</f>
        <v>0</v>
      </c>
      <c r="AF145" s="31">
        <f>VLOOKUP(A145,'IncomeStatement 15-8-19'!$A$10:$CD$222,32,FALSE)</f>
        <v>0</v>
      </c>
      <c r="AG145" s="31">
        <f>VLOOKUP(A145,'IncomeStatement 15-8-19'!$A$10:$CD$222,33,FALSE)</f>
        <v>0</v>
      </c>
      <c r="AH145" s="31">
        <f>VLOOKUP(A145,'IncomeStatement 15-8-19'!$A$10:$CD$222,34,FALSE)</f>
        <v>0</v>
      </c>
      <c r="AI145" s="31">
        <f>VLOOKUP(A145,'IncomeStatement 15-8-19'!$A$10:$CD$222,35,FALSE)</f>
        <v>0</v>
      </c>
      <c r="AJ145" s="31">
        <f>VLOOKUP(A145,'IncomeStatement 15-8-19'!$A$10:$CD$222,36,FALSE)</f>
        <v>0</v>
      </c>
      <c r="AK145" s="31">
        <f>VLOOKUP(A145,'IncomeStatement 15-8-19'!$A$10:$CD$222,37,FALSE)</f>
        <v>0</v>
      </c>
      <c r="AL145" s="31">
        <f>VLOOKUP(A145,'IncomeStatement 15-8-19'!$A$10:$CD$222,38,FALSE)</f>
        <v>0</v>
      </c>
      <c r="AM145" s="31">
        <f>VLOOKUP(A145,'IncomeStatement 15-8-19'!$A$10:$CD$222,39,FALSE)</f>
        <v>0</v>
      </c>
      <c r="AN145" s="31">
        <f>VLOOKUP(A145,'IncomeStatement 15-8-19'!$A$10:$CD$222,40,FALSE)</f>
        <v>0</v>
      </c>
      <c r="AO145" s="31">
        <f>VLOOKUP(A145,'IncomeStatement 15-8-19'!$A$10:$CD$222,41,FALSE)</f>
        <v>0</v>
      </c>
      <c r="AP145" s="31">
        <f>VLOOKUP(A145,'IncomeStatement 15-8-19'!$A$10:$CD$222,42,FALSE)</f>
        <v>0</v>
      </c>
      <c r="AQ145" s="31">
        <f>VLOOKUP(A145,'IncomeStatement 15-8-19'!$A$10:$CD$222,43,FALSE)</f>
        <v>0</v>
      </c>
      <c r="AR145" s="31">
        <f>VLOOKUP(A145,'IncomeStatement 15-8-19'!$A$10:$CD$222,44,FALSE)</f>
        <v>0</v>
      </c>
      <c r="AS145" s="31">
        <f>VLOOKUP(A145,'IncomeStatement 15-8-19'!$A$10:$CD$222,45,FALSE)</f>
        <v>0</v>
      </c>
      <c r="AT145" s="31">
        <f>VLOOKUP(A145,'IncomeStatement 15-8-19'!$A$10:$CD$222,46,FALSE)</f>
        <v>0</v>
      </c>
      <c r="AU145" s="31">
        <f>VLOOKUP(A145,'IncomeStatement 15-8-19'!$A$10:$CD$222,47,FALSE)</f>
        <v>0</v>
      </c>
      <c r="AV145" s="31">
        <f>VLOOKUP(A145,'IncomeStatement 15-8-19'!$A$10:$CD$222,48,FALSE)</f>
        <v>0</v>
      </c>
      <c r="AW145" s="31">
        <f>VLOOKUP(A145,'IncomeStatement 15-8-19'!$A$10:$CD$222,49,FALSE)</f>
        <v>0</v>
      </c>
      <c r="AX145" s="31">
        <f>VLOOKUP(A145,'IncomeStatement 15-8-19'!$A$10:$CD$222,50,FALSE)</f>
        <v>0</v>
      </c>
      <c r="AY145" s="31">
        <f>VLOOKUP(A145,'IncomeStatement 15-8-19'!$A$10:$CD$222,51,FALSE)</f>
        <v>0</v>
      </c>
      <c r="AZ145" s="31">
        <f>VLOOKUP(A145,'IncomeStatement 15-8-19'!$A$10:$CD$222,52,FALSE)</f>
        <v>0</v>
      </c>
      <c r="BA145" s="31">
        <f>VLOOKUP(A145,'IncomeStatement 15-8-19'!$A$10:$CD$222,53,FALSE)</f>
        <v>0</v>
      </c>
      <c r="BB145" s="31">
        <f>VLOOKUP(A145,'IncomeStatement 15-8-19'!$A$10:$CD$222,54,FALSE)</f>
        <v>0</v>
      </c>
      <c r="BC145" s="31">
        <f>VLOOKUP(A145,'IncomeStatement 15-8-19'!$A$10:$CD$222,55,FALSE)</f>
        <v>0</v>
      </c>
      <c r="BD145" s="31">
        <f>VLOOKUP(A145,'IncomeStatement 15-8-19'!$A$10:$CD$222,56,FALSE)</f>
        <v>0</v>
      </c>
      <c r="BE145" s="31">
        <f>VLOOKUP(A145,'IncomeStatement 15-8-19'!$A$10:$CD$222,57,FALSE)</f>
        <v>0</v>
      </c>
      <c r="BF145" s="31">
        <f>VLOOKUP(A145,'IncomeStatement 15-8-19'!$A$10:$CD$222,58,FALSE)</f>
        <v>0</v>
      </c>
      <c r="BG145" s="31"/>
      <c r="BH145" s="31">
        <f>VLOOKUP(A145,'IncomeStatement 15-8-19'!$A$10:$CD$222,60,FALSE)</f>
        <v>0</v>
      </c>
      <c r="BI145" s="31">
        <f>VLOOKUP(A145,'IncomeStatement 15-8-19'!$A$10:$CD$222,61,FALSE)</f>
        <v>0</v>
      </c>
      <c r="BJ145" s="31">
        <f>VLOOKUP(A145,'IncomeStatement 15-8-19'!$A$10:$CD$222,62,FALSE)</f>
        <v>0</v>
      </c>
      <c r="BK145" s="31">
        <f>VLOOKUP(A145,'IncomeStatement 15-8-19'!$A$10:$CD$222,63,FALSE)</f>
        <v>0</v>
      </c>
      <c r="BL145" s="31">
        <f>VLOOKUP(A145,'IncomeStatement 15-8-19'!$A$10:$CD$222,64,FALSE)</f>
        <v>0</v>
      </c>
      <c r="BM145" s="31">
        <f>VLOOKUP(A145,'IncomeStatement 15-8-19'!$A$10:$CD$222,65,FALSE)</f>
        <v>0</v>
      </c>
      <c r="BN145" s="31">
        <f>VLOOKUP(A145,'IncomeStatement 15-8-19'!$A$10:$CD$222,66,FALSE)</f>
        <v>0</v>
      </c>
      <c r="BO145" s="31">
        <f>VLOOKUP(A145,'IncomeStatement 15-8-19'!$A$10:$CD$222,67,FALSE)</f>
        <v>0</v>
      </c>
      <c r="BP145" s="31">
        <f>VLOOKUP(A145,'IncomeStatement 15-8-19'!$A$10:$CD$222,68,FALSE)</f>
        <v>0</v>
      </c>
      <c r="BQ145" s="3">
        <f>VLOOKUP(A145,'IncomeStatement 15-8-19'!$A$10:$CD$222,69,FALSE)</f>
        <v>0</v>
      </c>
      <c r="BR145" s="3">
        <f>VLOOKUP(A145,'IncomeStatement 15-8-19'!$A$10:$CD$222,70,FALSE)</f>
        <v>0</v>
      </c>
      <c r="BS145" s="3">
        <f>VLOOKUP(A145,'IncomeStatement 15-8-19'!$A$10:$CD$222,71,FALSE)</f>
        <v>0</v>
      </c>
      <c r="BT145" s="3">
        <f>VLOOKUP(A145,'IncomeStatement 15-8-19'!$A$10:$CD$222,72,FALSE)</f>
        <v>0</v>
      </c>
      <c r="BU145" s="3">
        <f>VLOOKUP(A145,'IncomeStatement 15-8-19'!$A$10:$CD$222,73,FALSE)</f>
        <v>0</v>
      </c>
      <c r="BV145" s="3">
        <f>VLOOKUP(A145,'IncomeStatement 15-8-19'!$A$10:$CD$222,74,FALSE)</f>
        <v>0</v>
      </c>
      <c r="BW145" s="3">
        <f>VLOOKUP(A145,'IncomeStatement 15-8-19'!$A$10:$CD$222,75,FALSE)</f>
        <v>0</v>
      </c>
      <c r="BX145" s="3">
        <f>VLOOKUP(A145,'IncomeStatement 15-8-19'!$A$10:$CD$222,76,FALSE)</f>
        <v>0</v>
      </c>
      <c r="BY145" s="3">
        <f>VLOOKUP(A145,'IncomeStatement 15-8-19'!$A$10:$CD$222,77,FALSE)</f>
        <v>0</v>
      </c>
      <c r="BZ145" s="3">
        <f>VLOOKUP(A145,'IncomeStatement 15-8-19'!$A$10:$CD$222,78,FALSE)</f>
        <v>0</v>
      </c>
      <c r="CA145" s="3">
        <f>VLOOKUP(A145,'IncomeStatement 15-8-19'!$A$10:$CD$222,79,FALSE)</f>
        <v>0</v>
      </c>
      <c r="CB145" s="3">
        <f>VLOOKUP(A145,'IncomeStatement 15-8-19'!$A$10:$CD$222,80,FALSE)</f>
        <v>0</v>
      </c>
      <c r="CC145" s="3">
        <f>VLOOKUP(A145,'IncomeStatement 15-8-19'!$A$10:$CD$222,81,FALSE)</f>
        <v>0</v>
      </c>
      <c r="CD145" s="3">
        <f t="shared" si="7"/>
        <v>0</v>
      </c>
      <c r="CF145" s="19">
        <f>CD145-('IncomeStatement 15-8-19'!CD145-'IncomeStatement 15-8-19'!CF145-'IncomeStatement 15-8-19'!CG145)</f>
        <v>0</v>
      </c>
      <c r="CH145" s="132">
        <f t="shared" si="8"/>
        <v>0</v>
      </c>
      <c r="CJ145" s="148">
        <f>HLOOKUP(A145,CJE!$I$5:$TV$2054,2050, FALSE)</f>
        <v>0</v>
      </c>
      <c r="CL145" s="148">
        <f t="shared" si="6"/>
        <v>0</v>
      </c>
    </row>
    <row r="146" spans="1:90" x14ac:dyDescent="0.2">
      <c r="A146" s="13" t="str">
        <f>'IncomeStatement 15-8-19'!A146</f>
        <v>940-964 - Unrealized Loss/Gain (Price)_RFI</v>
      </c>
      <c r="B146" s="31">
        <f>VLOOKUP(A146,'IncomeStatement 15-8-19'!$A$10:$CD$222,2,FALSE)</f>
        <v>0</v>
      </c>
      <c r="C146" s="31">
        <f>VLOOKUP(A146,'IncomeStatement 15-8-19'!$A$10:$CD$222,3,FALSE)</f>
        <v>0</v>
      </c>
      <c r="D146" s="31">
        <f>VLOOKUP(A146,'IncomeStatement 15-8-19'!$A$10:$CD$222,4,FALSE)</f>
        <v>0</v>
      </c>
      <c r="E146" s="31">
        <f>VLOOKUP(A146,'IncomeStatement 15-8-19'!$A$10:$CD$222,5,FALSE)</f>
        <v>0</v>
      </c>
      <c r="F146" s="31">
        <f>VLOOKUP(A146,'IncomeStatement 15-8-19'!$A$10:$CD$222,6,FALSE)</f>
        <v>0</v>
      </c>
      <c r="G146" s="31">
        <f>VLOOKUP(A146,'IncomeStatement 15-8-19'!$A$10:$CD$222,7,FALSE)</f>
        <v>0</v>
      </c>
      <c r="H146" s="31">
        <f>VLOOKUP(A146,'IncomeStatement 15-8-19'!$A$10:$CD$222,8,FALSE)</f>
        <v>0</v>
      </c>
      <c r="I146" s="31"/>
      <c r="J146" s="31">
        <f>VLOOKUP(A146,'IncomeStatement 15-8-19'!$A$10:$CD$222,10,FALSE)</f>
        <v>0</v>
      </c>
      <c r="K146" s="31">
        <f>VLOOKUP(A146,'IncomeStatement 15-8-19'!$A$10:$CD$222,11,FALSE)</f>
        <v>0</v>
      </c>
      <c r="L146" s="31">
        <f>VLOOKUP(A146,'IncomeStatement 15-8-19'!$A$10:$CD$222,12,FALSE)</f>
        <v>0</v>
      </c>
      <c r="M146" s="31">
        <f>VLOOKUP(A146,'IncomeStatement 15-8-19'!$A$10:$CD$222,13,FALSE)</f>
        <v>0</v>
      </c>
      <c r="N146" s="31">
        <f>VLOOKUP(A146,'IncomeStatement 15-8-19'!$A$10:$CD$222,14,FALSE)</f>
        <v>0</v>
      </c>
      <c r="O146" s="31">
        <f>VLOOKUP(A146,'IncomeStatement 15-8-19'!$A$10:$CD$222,15,FALSE)</f>
        <v>0</v>
      </c>
      <c r="P146" s="31">
        <f>VLOOKUP(A146,'IncomeStatement 15-8-19'!$A$10:$CD$222,16,FALSE)</f>
        <v>0</v>
      </c>
      <c r="Q146" s="31">
        <f>VLOOKUP(A146,'IncomeStatement 15-8-19'!$A$10:$CD$222,17,FALSE)</f>
        <v>0</v>
      </c>
      <c r="R146" s="31">
        <f>VLOOKUP(A146,'IncomeStatement 15-8-19'!$A$10:$CD$222,18,FALSE)</f>
        <v>0</v>
      </c>
      <c r="S146" s="31">
        <f>VLOOKUP(A146,'IncomeStatement 15-8-19'!$A$10:$CD$222,19,FALSE)</f>
        <v>0</v>
      </c>
      <c r="T146" s="31">
        <f>VLOOKUP(A146,'IncomeStatement 15-8-19'!$A$10:$CD$222,20,FALSE)</f>
        <v>0</v>
      </c>
      <c r="U146" s="31">
        <f>VLOOKUP(A146,'IncomeStatement 15-8-19'!$A$10:$CD$222,21,FALSE)</f>
        <v>0</v>
      </c>
      <c r="V146" s="31">
        <f>VLOOKUP(A146,'IncomeStatement 15-8-19'!$A$10:$CD$222,22,FALSE)</f>
        <v>0</v>
      </c>
      <c r="W146" s="31">
        <f>VLOOKUP(A146,'IncomeStatement 15-8-19'!$A$10:$CD$222,23,FALSE)</f>
        <v>0</v>
      </c>
      <c r="X146" s="31">
        <f>VLOOKUP(A146,'IncomeStatement 15-8-19'!$A$10:$CD$222,24,FALSE)</f>
        <v>0</v>
      </c>
      <c r="Y146" s="31">
        <f>VLOOKUP(A146,'IncomeStatement 15-8-19'!$A$10:$CD$222,25,FALSE)</f>
        <v>0</v>
      </c>
      <c r="Z146" s="31">
        <f>VLOOKUP(A146,'IncomeStatement 15-8-19'!$A$10:$CD$222,26,FALSE)</f>
        <v>0</v>
      </c>
      <c r="AA146" s="31">
        <f>VLOOKUP(A146,'IncomeStatement 15-8-19'!$A$10:$CD$222,27,FALSE)</f>
        <v>0</v>
      </c>
      <c r="AB146" s="31">
        <f>VLOOKUP(A146,'IncomeStatement 15-8-19'!$A$10:$CD$222,28,FALSE)</f>
        <v>0</v>
      </c>
      <c r="AC146" s="31">
        <f>VLOOKUP(A146,'IncomeStatement 15-8-19'!$A$10:$CD$222,29,FALSE)</f>
        <v>0</v>
      </c>
      <c r="AD146" s="31">
        <f>VLOOKUP(A146,'IncomeStatement 15-8-19'!$A$10:$CD$222,30,FALSE)</f>
        <v>0</v>
      </c>
      <c r="AE146" s="31">
        <f>VLOOKUP(A146,'IncomeStatement 15-8-19'!$A$10:$CD$222,31,FALSE)</f>
        <v>0</v>
      </c>
      <c r="AF146" s="31">
        <f>VLOOKUP(A146,'IncomeStatement 15-8-19'!$A$10:$CD$222,32,FALSE)</f>
        <v>0</v>
      </c>
      <c r="AG146" s="31">
        <f>VLOOKUP(A146,'IncomeStatement 15-8-19'!$A$10:$CD$222,33,FALSE)</f>
        <v>0</v>
      </c>
      <c r="AH146" s="31">
        <f>VLOOKUP(A146,'IncomeStatement 15-8-19'!$A$10:$CD$222,34,FALSE)</f>
        <v>0</v>
      </c>
      <c r="AI146" s="31">
        <f>VLOOKUP(A146,'IncomeStatement 15-8-19'!$A$10:$CD$222,35,FALSE)</f>
        <v>0</v>
      </c>
      <c r="AJ146" s="31">
        <f>VLOOKUP(A146,'IncomeStatement 15-8-19'!$A$10:$CD$222,36,FALSE)</f>
        <v>0</v>
      </c>
      <c r="AK146" s="31">
        <f>VLOOKUP(A146,'IncomeStatement 15-8-19'!$A$10:$CD$222,37,FALSE)</f>
        <v>0</v>
      </c>
      <c r="AL146" s="31">
        <f>VLOOKUP(A146,'IncomeStatement 15-8-19'!$A$10:$CD$222,38,FALSE)</f>
        <v>0</v>
      </c>
      <c r="AM146" s="31">
        <f>VLOOKUP(A146,'IncomeStatement 15-8-19'!$A$10:$CD$222,39,FALSE)</f>
        <v>0</v>
      </c>
      <c r="AN146" s="31">
        <f>VLOOKUP(A146,'IncomeStatement 15-8-19'!$A$10:$CD$222,40,FALSE)</f>
        <v>0</v>
      </c>
      <c r="AO146" s="31">
        <f>VLOOKUP(A146,'IncomeStatement 15-8-19'!$A$10:$CD$222,41,FALSE)</f>
        <v>0</v>
      </c>
      <c r="AP146" s="31">
        <f>VLOOKUP(A146,'IncomeStatement 15-8-19'!$A$10:$CD$222,42,FALSE)</f>
        <v>0</v>
      </c>
      <c r="AQ146" s="31">
        <f>VLOOKUP(A146,'IncomeStatement 15-8-19'!$A$10:$CD$222,43,FALSE)</f>
        <v>0</v>
      </c>
      <c r="AR146" s="31">
        <f>VLOOKUP(A146,'IncomeStatement 15-8-19'!$A$10:$CD$222,44,FALSE)</f>
        <v>0</v>
      </c>
      <c r="AS146" s="31">
        <f>VLOOKUP(A146,'IncomeStatement 15-8-19'!$A$10:$CD$222,45,FALSE)</f>
        <v>0</v>
      </c>
      <c r="AT146" s="31">
        <f>VLOOKUP(A146,'IncomeStatement 15-8-19'!$A$10:$CD$222,46,FALSE)</f>
        <v>0</v>
      </c>
      <c r="AU146" s="31">
        <f>VLOOKUP(A146,'IncomeStatement 15-8-19'!$A$10:$CD$222,47,FALSE)</f>
        <v>0</v>
      </c>
      <c r="AV146" s="31">
        <f>VLOOKUP(A146,'IncomeStatement 15-8-19'!$A$10:$CD$222,48,FALSE)</f>
        <v>0</v>
      </c>
      <c r="AW146" s="31">
        <f>VLOOKUP(A146,'IncomeStatement 15-8-19'!$A$10:$CD$222,49,FALSE)</f>
        <v>0</v>
      </c>
      <c r="AX146" s="31">
        <f>VLOOKUP(A146,'IncomeStatement 15-8-19'!$A$10:$CD$222,50,FALSE)</f>
        <v>0</v>
      </c>
      <c r="AY146" s="31">
        <f>VLOOKUP(A146,'IncomeStatement 15-8-19'!$A$10:$CD$222,51,FALSE)</f>
        <v>0</v>
      </c>
      <c r="AZ146" s="31">
        <f>VLOOKUP(A146,'IncomeStatement 15-8-19'!$A$10:$CD$222,52,FALSE)</f>
        <v>0</v>
      </c>
      <c r="BA146" s="31">
        <f>VLOOKUP(A146,'IncomeStatement 15-8-19'!$A$10:$CD$222,53,FALSE)</f>
        <v>0</v>
      </c>
      <c r="BB146" s="31">
        <f>VLOOKUP(A146,'IncomeStatement 15-8-19'!$A$10:$CD$222,54,FALSE)</f>
        <v>0</v>
      </c>
      <c r="BC146" s="31">
        <f>VLOOKUP(A146,'IncomeStatement 15-8-19'!$A$10:$CD$222,55,FALSE)</f>
        <v>0</v>
      </c>
      <c r="BD146" s="31">
        <f>VLOOKUP(A146,'IncomeStatement 15-8-19'!$A$10:$CD$222,56,FALSE)</f>
        <v>0</v>
      </c>
      <c r="BE146" s="31">
        <f>VLOOKUP(A146,'IncomeStatement 15-8-19'!$A$10:$CD$222,57,FALSE)</f>
        <v>0</v>
      </c>
      <c r="BF146" s="31">
        <f>VLOOKUP(A146,'IncomeStatement 15-8-19'!$A$10:$CD$222,58,FALSE)</f>
        <v>0</v>
      </c>
      <c r="BG146" s="31"/>
      <c r="BH146" s="31">
        <f>VLOOKUP(A146,'IncomeStatement 15-8-19'!$A$10:$CD$222,60,FALSE)</f>
        <v>0</v>
      </c>
      <c r="BI146" s="31">
        <f>VLOOKUP(A146,'IncomeStatement 15-8-19'!$A$10:$CD$222,61,FALSE)</f>
        <v>0</v>
      </c>
      <c r="BJ146" s="31">
        <f>VLOOKUP(A146,'IncomeStatement 15-8-19'!$A$10:$CD$222,62,FALSE)</f>
        <v>0</v>
      </c>
      <c r="BK146" s="31">
        <f>VLOOKUP(A146,'IncomeStatement 15-8-19'!$A$10:$CD$222,63,FALSE)</f>
        <v>0</v>
      </c>
      <c r="BL146" s="31">
        <f>VLOOKUP(A146,'IncomeStatement 15-8-19'!$A$10:$CD$222,64,FALSE)</f>
        <v>0</v>
      </c>
      <c r="BM146" s="31">
        <f>VLOOKUP(A146,'IncomeStatement 15-8-19'!$A$10:$CD$222,65,FALSE)</f>
        <v>0</v>
      </c>
      <c r="BN146" s="31">
        <f>VLOOKUP(A146,'IncomeStatement 15-8-19'!$A$10:$CD$222,66,FALSE)</f>
        <v>0</v>
      </c>
      <c r="BO146" s="31">
        <f>VLOOKUP(A146,'IncomeStatement 15-8-19'!$A$10:$CD$222,67,FALSE)</f>
        <v>0</v>
      </c>
      <c r="BP146" s="31">
        <f>VLOOKUP(A146,'IncomeStatement 15-8-19'!$A$10:$CD$222,68,FALSE)</f>
        <v>0</v>
      </c>
      <c r="BQ146" s="3">
        <f>VLOOKUP(A146,'IncomeStatement 15-8-19'!$A$10:$CD$222,69,FALSE)</f>
        <v>0</v>
      </c>
      <c r="BR146" s="3">
        <f>VLOOKUP(A146,'IncomeStatement 15-8-19'!$A$10:$CD$222,70,FALSE)</f>
        <v>0</v>
      </c>
      <c r="BS146" s="3">
        <f>VLOOKUP(A146,'IncomeStatement 15-8-19'!$A$10:$CD$222,71,FALSE)</f>
        <v>0</v>
      </c>
      <c r="BT146" s="3">
        <f>VLOOKUP(A146,'IncomeStatement 15-8-19'!$A$10:$CD$222,72,FALSE)</f>
        <v>0</v>
      </c>
      <c r="BU146" s="3">
        <f>VLOOKUP(A146,'IncomeStatement 15-8-19'!$A$10:$CD$222,73,FALSE)</f>
        <v>0</v>
      </c>
      <c r="BV146" s="3">
        <f>VLOOKUP(A146,'IncomeStatement 15-8-19'!$A$10:$CD$222,74,FALSE)</f>
        <v>0</v>
      </c>
      <c r="BW146" s="3">
        <f>VLOOKUP(A146,'IncomeStatement 15-8-19'!$A$10:$CD$222,75,FALSE)</f>
        <v>0</v>
      </c>
      <c r="BX146" s="3">
        <f>VLOOKUP(A146,'IncomeStatement 15-8-19'!$A$10:$CD$222,76,FALSE)</f>
        <v>0</v>
      </c>
      <c r="BY146" s="3">
        <f>VLOOKUP(A146,'IncomeStatement 15-8-19'!$A$10:$CD$222,77,FALSE)</f>
        <v>0</v>
      </c>
      <c r="BZ146" s="3">
        <f>VLOOKUP(A146,'IncomeStatement 15-8-19'!$A$10:$CD$222,78,FALSE)</f>
        <v>0</v>
      </c>
      <c r="CA146" s="3">
        <f>VLOOKUP(A146,'IncomeStatement 15-8-19'!$A$10:$CD$222,79,FALSE)</f>
        <v>0</v>
      </c>
      <c r="CB146" s="3">
        <f>VLOOKUP(A146,'IncomeStatement 15-8-19'!$A$10:$CD$222,80,FALSE)</f>
        <v>0</v>
      </c>
      <c r="CC146" s="3">
        <f>VLOOKUP(A146,'IncomeStatement 15-8-19'!$A$10:$CD$222,81,FALSE)</f>
        <v>0</v>
      </c>
      <c r="CD146" s="3">
        <f t="shared" si="7"/>
        <v>0</v>
      </c>
      <c r="CF146" s="19">
        <f>CD146-('IncomeStatement 15-8-19'!CD146-'IncomeStatement 15-8-19'!CF146-'IncomeStatement 15-8-19'!CG146)</f>
        <v>0</v>
      </c>
      <c r="CH146" s="132">
        <f t="shared" si="8"/>
        <v>0</v>
      </c>
      <c r="CJ146" s="148">
        <f>HLOOKUP(A146,CJE!$I$5:$TV$2054,2050, FALSE)</f>
        <v>0</v>
      </c>
      <c r="CL146" s="148">
        <f t="shared" si="6"/>
        <v>0</v>
      </c>
    </row>
    <row r="147" spans="1:90" x14ac:dyDescent="0.2">
      <c r="A147" s="13" t="str">
        <f>'IncomeStatement 15-8-19'!A147</f>
        <v>940-964-01 - Unrealized Loss/Gain (Stock_Price)_RFI</v>
      </c>
      <c r="B147" s="31">
        <f>VLOOKUP(A147,'IncomeStatement 15-8-19'!$A$10:$CD$222,2,FALSE)</f>
        <v>0</v>
      </c>
      <c r="C147" s="31">
        <f>VLOOKUP(A147,'IncomeStatement 15-8-19'!$A$10:$CD$222,3,FALSE)</f>
        <v>0</v>
      </c>
      <c r="D147" s="31">
        <f>VLOOKUP(A147,'IncomeStatement 15-8-19'!$A$10:$CD$222,4,FALSE)</f>
        <v>0</v>
      </c>
      <c r="E147" s="31">
        <f>VLOOKUP(A147,'IncomeStatement 15-8-19'!$A$10:$CD$222,5,FALSE)</f>
        <v>0</v>
      </c>
      <c r="F147" s="31">
        <f>VLOOKUP(A147,'IncomeStatement 15-8-19'!$A$10:$CD$222,6,FALSE)</f>
        <v>0</v>
      </c>
      <c r="G147" s="31">
        <f>VLOOKUP(A147,'IncomeStatement 15-8-19'!$A$10:$CD$222,7,FALSE)</f>
        <v>0</v>
      </c>
      <c r="H147" s="31">
        <f>VLOOKUP(A147,'IncomeStatement 15-8-19'!$A$10:$CD$222,8,FALSE)</f>
        <v>0</v>
      </c>
      <c r="I147" s="31"/>
      <c r="J147" s="31">
        <f>VLOOKUP(A147,'IncomeStatement 15-8-19'!$A$10:$CD$222,10,FALSE)</f>
        <v>0</v>
      </c>
      <c r="K147" s="31">
        <f>VLOOKUP(A147,'IncomeStatement 15-8-19'!$A$10:$CD$222,11,FALSE)</f>
        <v>0</v>
      </c>
      <c r="L147" s="31">
        <f>VLOOKUP(A147,'IncomeStatement 15-8-19'!$A$10:$CD$222,12,FALSE)</f>
        <v>0</v>
      </c>
      <c r="M147" s="31">
        <f>VLOOKUP(A147,'IncomeStatement 15-8-19'!$A$10:$CD$222,13,FALSE)</f>
        <v>0</v>
      </c>
      <c r="N147" s="31">
        <f>VLOOKUP(A147,'IncomeStatement 15-8-19'!$A$10:$CD$222,14,FALSE)</f>
        <v>0</v>
      </c>
      <c r="O147" s="31">
        <f>VLOOKUP(A147,'IncomeStatement 15-8-19'!$A$10:$CD$222,15,FALSE)</f>
        <v>0</v>
      </c>
      <c r="P147" s="31">
        <f>VLOOKUP(A147,'IncomeStatement 15-8-19'!$A$10:$CD$222,16,FALSE)</f>
        <v>0</v>
      </c>
      <c r="Q147" s="31">
        <f>VLOOKUP(A147,'IncomeStatement 15-8-19'!$A$10:$CD$222,17,FALSE)</f>
        <v>0</v>
      </c>
      <c r="R147" s="31">
        <f>VLOOKUP(A147,'IncomeStatement 15-8-19'!$A$10:$CD$222,18,FALSE)</f>
        <v>0</v>
      </c>
      <c r="S147" s="31">
        <f>VLOOKUP(A147,'IncomeStatement 15-8-19'!$A$10:$CD$222,19,FALSE)</f>
        <v>0</v>
      </c>
      <c r="T147" s="31">
        <f>VLOOKUP(A147,'IncomeStatement 15-8-19'!$A$10:$CD$222,20,FALSE)</f>
        <v>0</v>
      </c>
      <c r="U147" s="31">
        <f>VLOOKUP(A147,'IncomeStatement 15-8-19'!$A$10:$CD$222,21,FALSE)</f>
        <v>0</v>
      </c>
      <c r="V147" s="31">
        <f>VLOOKUP(A147,'IncomeStatement 15-8-19'!$A$10:$CD$222,22,FALSE)</f>
        <v>0</v>
      </c>
      <c r="W147" s="31">
        <f>VLOOKUP(A147,'IncomeStatement 15-8-19'!$A$10:$CD$222,23,FALSE)</f>
        <v>0</v>
      </c>
      <c r="X147" s="31">
        <f>VLOOKUP(A147,'IncomeStatement 15-8-19'!$A$10:$CD$222,24,FALSE)</f>
        <v>0</v>
      </c>
      <c r="Y147" s="31">
        <f>VLOOKUP(A147,'IncomeStatement 15-8-19'!$A$10:$CD$222,25,FALSE)</f>
        <v>0</v>
      </c>
      <c r="Z147" s="31">
        <f>VLOOKUP(A147,'IncomeStatement 15-8-19'!$A$10:$CD$222,26,FALSE)</f>
        <v>0</v>
      </c>
      <c r="AA147" s="31">
        <f>VLOOKUP(A147,'IncomeStatement 15-8-19'!$A$10:$CD$222,27,FALSE)</f>
        <v>0</v>
      </c>
      <c r="AB147" s="31">
        <f>VLOOKUP(A147,'IncomeStatement 15-8-19'!$A$10:$CD$222,28,FALSE)</f>
        <v>0</v>
      </c>
      <c r="AC147" s="31">
        <f>VLOOKUP(A147,'IncomeStatement 15-8-19'!$A$10:$CD$222,29,FALSE)</f>
        <v>0</v>
      </c>
      <c r="AD147" s="31">
        <f>VLOOKUP(A147,'IncomeStatement 15-8-19'!$A$10:$CD$222,30,FALSE)</f>
        <v>0</v>
      </c>
      <c r="AE147" s="31">
        <f>VLOOKUP(A147,'IncomeStatement 15-8-19'!$A$10:$CD$222,31,FALSE)</f>
        <v>0</v>
      </c>
      <c r="AF147" s="31">
        <f>VLOOKUP(A147,'IncomeStatement 15-8-19'!$A$10:$CD$222,32,FALSE)</f>
        <v>0</v>
      </c>
      <c r="AG147" s="31">
        <f>VLOOKUP(A147,'IncomeStatement 15-8-19'!$A$10:$CD$222,33,FALSE)</f>
        <v>0</v>
      </c>
      <c r="AH147" s="31">
        <f>VLOOKUP(A147,'IncomeStatement 15-8-19'!$A$10:$CD$222,34,FALSE)</f>
        <v>0</v>
      </c>
      <c r="AI147" s="31">
        <f>VLOOKUP(A147,'IncomeStatement 15-8-19'!$A$10:$CD$222,35,FALSE)</f>
        <v>0</v>
      </c>
      <c r="AJ147" s="31">
        <f>VLOOKUP(A147,'IncomeStatement 15-8-19'!$A$10:$CD$222,36,FALSE)</f>
        <v>0</v>
      </c>
      <c r="AK147" s="31">
        <f>VLOOKUP(A147,'IncomeStatement 15-8-19'!$A$10:$CD$222,37,FALSE)</f>
        <v>0</v>
      </c>
      <c r="AL147" s="31">
        <f>VLOOKUP(A147,'IncomeStatement 15-8-19'!$A$10:$CD$222,38,FALSE)</f>
        <v>0</v>
      </c>
      <c r="AM147" s="31">
        <f>VLOOKUP(A147,'IncomeStatement 15-8-19'!$A$10:$CD$222,39,FALSE)</f>
        <v>0</v>
      </c>
      <c r="AN147" s="31">
        <f>VLOOKUP(A147,'IncomeStatement 15-8-19'!$A$10:$CD$222,40,FALSE)</f>
        <v>0</v>
      </c>
      <c r="AO147" s="31">
        <f>VLOOKUP(A147,'IncomeStatement 15-8-19'!$A$10:$CD$222,41,FALSE)</f>
        <v>0</v>
      </c>
      <c r="AP147" s="31">
        <f>VLOOKUP(A147,'IncomeStatement 15-8-19'!$A$10:$CD$222,42,FALSE)</f>
        <v>0</v>
      </c>
      <c r="AQ147" s="31">
        <f>VLOOKUP(A147,'IncomeStatement 15-8-19'!$A$10:$CD$222,43,FALSE)</f>
        <v>0</v>
      </c>
      <c r="AR147" s="31">
        <f>VLOOKUP(A147,'IncomeStatement 15-8-19'!$A$10:$CD$222,44,FALSE)</f>
        <v>0</v>
      </c>
      <c r="AS147" s="31">
        <f>VLOOKUP(A147,'IncomeStatement 15-8-19'!$A$10:$CD$222,45,FALSE)</f>
        <v>0</v>
      </c>
      <c r="AT147" s="31">
        <f>VLOOKUP(A147,'IncomeStatement 15-8-19'!$A$10:$CD$222,46,FALSE)</f>
        <v>0</v>
      </c>
      <c r="AU147" s="31">
        <f>VLOOKUP(A147,'IncomeStatement 15-8-19'!$A$10:$CD$222,47,FALSE)</f>
        <v>0</v>
      </c>
      <c r="AV147" s="31">
        <f>VLOOKUP(A147,'IncomeStatement 15-8-19'!$A$10:$CD$222,48,FALSE)</f>
        <v>0</v>
      </c>
      <c r="AW147" s="31">
        <f>VLOOKUP(A147,'IncomeStatement 15-8-19'!$A$10:$CD$222,49,FALSE)</f>
        <v>0</v>
      </c>
      <c r="AX147" s="31">
        <f>VLOOKUP(A147,'IncomeStatement 15-8-19'!$A$10:$CD$222,50,FALSE)</f>
        <v>0</v>
      </c>
      <c r="AY147" s="31">
        <f>VLOOKUP(A147,'IncomeStatement 15-8-19'!$A$10:$CD$222,51,FALSE)</f>
        <v>0</v>
      </c>
      <c r="AZ147" s="31">
        <f>VLOOKUP(A147,'IncomeStatement 15-8-19'!$A$10:$CD$222,52,FALSE)</f>
        <v>0</v>
      </c>
      <c r="BA147" s="31">
        <f>VLOOKUP(A147,'IncomeStatement 15-8-19'!$A$10:$CD$222,53,FALSE)</f>
        <v>0</v>
      </c>
      <c r="BB147" s="31">
        <f>VLOOKUP(A147,'IncomeStatement 15-8-19'!$A$10:$CD$222,54,FALSE)</f>
        <v>0</v>
      </c>
      <c r="BC147" s="31">
        <f>VLOOKUP(A147,'IncomeStatement 15-8-19'!$A$10:$CD$222,55,FALSE)</f>
        <v>0</v>
      </c>
      <c r="BD147" s="31">
        <f>VLOOKUP(A147,'IncomeStatement 15-8-19'!$A$10:$CD$222,56,FALSE)</f>
        <v>0</v>
      </c>
      <c r="BE147" s="31">
        <f>VLOOKUP(A147,'IncomeStatement 15-8-19'!$A$10:$CD$222,57,FALSE)</f>
        <v>0</v>
      </c>
      <c r="BF147" s="31">
        <f>VLOOKUP(A147,'IncomeStatement 15-8-19'!$A$10:$CD$222,58,FALSE)</f>
        <v>0</v>
      </c>
      <c r="BG147" s="31"/>
      <c r="BH147" s="31">
        <f>VLOOKUP(A147,'IncomeStatement 15-8-19'!$A$10:$CD$222,60,FALSE)</f>
        <v>0</v>
      </c>
      <c r="BI147" s="31">
        <f>VLOOKUP(A147,'IncomeStatement 15-8-19'!$A$10:$CD$222,61,FALSE)</f>
        <v>0</v>
      </c>
      <c r="BJ147" s="31">
        <f>VLOOKUP(A147,'IncomeStatement 15-8-19'!$A$10:$CD$222,62,FALSE)</f>
        <v>0</v>
      </c>
      <c r="BK147" s="31">
        <f>VLOOKUP(A147,'IncomeStatement 15-8-19'!$A$10:$CD$222,63,FALSE)</f>
        <v>0</v>
      </c>
      <c r="BL147" s="31">
        <f>VLOOKUP(A147,'IncomeStatement 15-8-19'!$A$10:$CD$222,64,FALSE)</f>
        <v>0</v>
      </c>
      <c r="BM147" s="31">
        <f>VLOOKUP(A147,'IncomeStatement 15-8-19'!$A$10:$CD$222,65,FALSE)</f>
        <v>0</v>
      </c>
      <c r="BN147" s="31">
        <f>VLOOKUP(A147,'IncomeStatement 15-8-19'!$A$10:$CD$222,66,FALSE)</f>
        <v>0</v>
      </c>
      <c r="BO147" s="31">
        <f>VLOOKUP(A147,'IncomeStatement 15-8-19'!$A$10:$CD$222,67,FALSE)</f>
        <v>0</v>
      </c>
      <c r="BP147" s="31">
        <f>VLOOKUP(A147,'IncomeStatement 15-8-19'!$A$10:$CD$222,68,FALSE)</f>
        <v>0</v>
      </c>
      <c r="BQ147" s="3">
        <f>VLOOKUP(A147,'IncomeStatement 15-8-19'!$A$10:$CD$222,69,FALSE)</f>
        <v>0</v>
      </c>
      <c r="BR147" s="3">
        <f>VLOOKUP(A147,'IncomeStatement 15-8-19'!$A$10:$CD$222,70,FALSE)</f>
        <v>0</v>
      </c>
      <c r="BS147" s="3">
        <f>VLOOKUP(A147,'IncomeStatement 15-8-19'!$A$10:$CD$222,71,FALSE)</f>
        <v>0</v>
      </c>
      <c r="BT147" s="3">
        <f>VLOOKUP(A147,'IncomeStatement 15-8-19'!$A$10:$CD$222,72,FALSE)</f>
        <v>0</v>
      </c>
      <c r="BU147" s="3">
        <f>VLOOKUP(A147,'IncomeStatement 15-8-19'!$A$10:$CD$222,73,FALSE)</f>
        <v>0</v>
      </c>
      <c r="BV147" s="3">
        <f>VLOOKUP(A147,'IncomeStatement 15-8-19'!$A$10:$CD$222,74,FALSE)</f>
        <v>0</v>
      </c>
      <c r="BW147" s="3">
        <f>VLOOKUP(A147,'IncomeStatement 15-8-19'!$A$10:$CD$222,75,FALSE)</f>
        <v>0</v>
      </c>
      <c r="BX147" s="3">
        <f>VLOOKUP(A147,'IncomeStatement 15-8-19'!$A$10:$CD$222,76,FALSE)</f>
        <v>0</v>
      </c>
      <c r="BY147" s="3">
        <f>VLOOKUP(A147,'IncomeStatement 15-8-19'!$A$10:$CD$222,77,FALSE)</f>
        <v>0</v>
      </c>
      <c r="BZ147" s="3">
        <f>VLOOKUP(A147,'IncomeStatement 15-8-19'!$A$10:$CD$222,78,FALSE)</f>
        <v>0</v>
      </c>
      <c r="CA147" s="3">
        <f>VLOOKUP(A147,'IncomeStatement 15-8-19'!$A$10:$CD$222,79,FALSE)</f>
        <v>0</v>
      </c>
      <c r="CB147" s="3">
        <f>VLOOKUP(A147,'IncomeStatement 15-8-19'!$A$10:$CD$222,80,FALSE)</f>
        <v>0</v>
      </c>
      <c r="CC147" s="3">
        <f>VLOOKUP(A147,'IncomeStatement 15-8-19'!$A$10:$CD$222,81,FALSE)</f>
        <v>0</v>
      </c>
      <c r="CD147" s="3">
        <f t="shared" si="7"/>
        <v>0</v>
      </c>
      <c r="CF147" s="19">
        <f>CD147-('IncomeStatement 15-8-19'!CD147-'IncomeStatement 15-8-19'!CF147-'IncomeStatement 15-8-19'!CG147)</f>
        <v>0</v>
      </c>
      <c r="CH147" s="132">
        <f t="shared" si="8"/>
        <v>0</v>
      </c>
      <c r="CJ147" s="148">
        <f>HLOOKUP(A147,CJE!$I$5:$TV$2054,2050, FALSE)</f>
        <v>0</v>
      </c>
      <c r="CL147" s="148">
        <f t="shared" si="6"/>
        <v>0</v>
      </c>
    </row>
    <row r="148" spans="1:90" x14ac:dyDescent="0.2">
      <c r="A148" s="13" t="str">
        <f>'IncomeStatement 15-8-19'!A148</f>
        <v>940-964-02 - Unrealized Loss/Gain (Bond_Price)_RFI</v>
      </c>
      <c r="B148" s="31">
        <f>VLOOKUP(A148,'IncomeStatement 15-8-19'!$A$10:$CD$222,2,FALSE)</f>
        <v>0</v>
      </c>
      <c r="C148" s="31">
        <f>VLOOKUP(A148,'IncomeStatement 15-8-19'!$A$10:$CD$222,3,FALSE)</f>
        <v>0</v>
      </c>
      <c r="D148" s="31">
        <f>VLOOKUP(A148,'IncomeStatement 15-8-19'!$A$10:$CD$222,4,FALSE)</f>
        <v>0</v>
      </c>
      <c r="E148" s="31">
        <f>VLOOKUP(A148,'IncomeStatement 15-8-19'!$A$10:$CD$222,5,FALSE)</f>
        <v>0</v>
      </c>
      <c r="F148" s="31">
        <f>VLOOKUP(A148,'IncomeStatement 15-8-19'!$A$10:$CD$222,6,FALSE)</f>
        <v>0</v>
      </c>
      <c r="G148" s="31">
        <f>VLOOKUP(A148,'IncomeStatement 15-8-19'!$A$10:$CD$222,7,FALSE)</f>
        <v>0</v>
      </c>
      <c r="H148" s="31">
        <f>VLOOKUP(A148,'IncomeStatement 15-8-19'!$A$10:$CD$222,8,FALSE)</f>
        <v>0</v>
      </c>
      <c r="I148" s="31"/>
      <c r="J148" s="31">
        <f>VLOOKUP(A148,'IncomeStatement 15-8-19'!$A$10:$CD$222,10,FALSE)</f>
        <v>0</v>
      </c>
      <c r="K148" s="31">
        <f>VLOOKUP(A148,'IncomeStatement 15-8-19'!$A$10:$CD$222,11,FALSE)</f>
        <v>0</v>
      </c>
      <c r="L148" s="31">
        <f>VLOOKUP(A148,'IncomeStatement 15-8-19'!$A$10:$CD$222,12,FALSE)</f>
        <v>0</v>
      </c>
      <c r="M148" s="31">
        <f>VLOOKUP(A148,'IncomeStatement 15-8-19'!$A$10:$CD$222,13,FALSE)</f>
        <v>0</v>
      </c>
      <c r="N148" s="31">
        <f>VLOOKUP(A148,'IncomeStatement 15-8-19'!$A$10:$CD$222,14,FALSE)</f>
        <v>0</v>
      </c>
      <c r="O148" s="31">
        <f>VLOOKUP(A148,'IncomeStatement 15-8-19'!$A$10:$CD$222,15,FALSE)</f>
        <v>0</v>
      </c>
      <c r="P148" s="31">
        <f>VLOOKUP(A148,'IncomeStatement 15-8-19'!$A$10:$CD$222,16,FALSE)</f>
        <v>0</v>
      </c>
      <c r="Q148" s="31">
        <f>VLOOKUP(A148,'IncomeStatement 15-8-19'!$A$10:$CD$222,17,FALSE)</f>
        <v>0</v>
      </c>
      <c r="R148" s="31">
        <f>VLOOKUP(A148,'IncomeStatement 15-8-19'!$A$10:$CD$222,18,FALSE)</f>
        <v>0</v>
      </c>
      <c r="S148" s="31">
        <f>VLOOKUP(A148,'IncomeStatement 15-8-19'!$A$10:$CD$222,19,FALSE)</f>
        <v>0</v>
      </c>
      <c r="T148" s="31">
        <f>VLOOKUP(A148,'IncomeStatement 15-8-19'!$A$10:$CD$222,20,FALSE)</f>
        <v>0</v>
      </c>
      <c r="U148" s="31">
        <f>VLOOKUP(A148,'IncomeStatement 15-8-19'!$A$10:$CD$222,21,FALSE)</f>
        <v>0</v>
      </c>
      <c r="V148" s="31">
        <f>VLOOKUP(A148,'IncomeStatement 15-8-19'!$A$10:$CD$222,22,FALSE)</f>
        <v>0</v>
      </c>
      <c r="W148" s="31">
        <f>VLOOKUP(A148,'IncomeStatement 15-8-19'!$A$10:$CD$222,23,FALSE)</f>
        <v>0</v>
      </c>
      <c r="X148" s="31">
        <f>VLOOKUP(A148,'IncomeStatement 15-8-19'!$A$10:$CD$222,24,FALSE)</f>
        <v>0</v>
      </c>
      <c r="Y148" s="31">
        <f>VLOOKUP(A148,'IncomeStatement 15-8-19'!$A$10:$CD$222,25,FALSE)</f>
        <v>0</v>
      </c>
      <c r="Z148" s="31">
        <f>VLOOKUP(A148,'IncomeStatement 15-8-19'!$A$10:$CD$222,26,FALSE)</f>
        <v>0</v>
      </c>
      <c r="AA148" s="31">
        <f>VLOOKUP(A148,'IncomeStatement 15-8-19'!$A$10:$CD$222,27,FALSE)</f>
        <v>0</v>
      </c>
      <c r="AB148" s="31">
        <f>VLOOKUP(A148,'IncomeStatement 15-8-19'!$A$10:$CD$222,28,FALSE)</f>
        <v>0</v>
      </c>
      <c r="AC148" s="31">
        <f>VLOOKUP(A148,'IncomeStatement 15-8-19'!$A$10:$CD$222,29,FALSE)</f>
        <v>0</v>
      </c>
      <c r="AD148" s="31">
        <f>VLOOKUP(A148,'IncomeStatement 15-8-19'!$A$10:$CD$222,30,FALSE)</f>
        <v>0</v>
      </c>
      <c r="AE148" s="31">
        <f>VLOOKUP(A148,'IncomeStatement 15-8-19'!$A$10:$CD$222,31,FALSE)</f>
        <v>0</v>
      </c>
      <c r="AF148" s="31">
        <f>VLOOKUP(A148,'IncomeStatement 15-8-19'!$A$10:$CD$222,32,FALSE)</f>
        <v>0</v>
      </c>
      <c r="AG148" s="31">
        <f>VLOOKUP(A148,'IncomeStatement 15-8-19'!$A$10:$CD$222,33,FALSE)</f>
        <v>0</v>
      </c>
      <c r="AH148" s="31">
        <f>VLOOKUP(A148,'IncomeStatement 15-8-19'!$A$10:$CD$222,34,FALSE)</f>
        <v>0</v>
      </c>
      <c r="AI148" s="31">
        <f>VLOOKUP(A148,'IncomeStatement 15-8-19'!$A$10:$CD$222,35,FALSE)</f>
        <v>0</v>
      </c>
      <c r="AJ148" s="31">
        <f>VLOOKUP(A148,'IncomeStatement 15-8-19'!$A$10:$CD$222,36,FALSE)</f>
        <v>0</v>
      </c>
      <c r="AK148" s="31">
        <f>VLOOKUP(A148,'IncomeStatement 15-8-19'!$A$10:$CD$222,37,FALSE)</f>
        <v>0</v>
      </c>
      <c r="AL148" s="31">
        <f>VLOOKUP(A148,'IncomeStatement 15-8-19'!$A$10:$CD$222,38,FALSE)</f>
        <v>0</v>
      </c>
      <c r="AM148" s="31">
        <f>VLOOKUP(A148,'IncomeStatement 15-8-19'!$A$10:$CD$222,39,FALSE)</f>
        <v>0</v>
      </c>
      <c r="AN148" s="31">
        <f>VLOOKUP(A148,'IncomeStatement 15-8-19'!$A$10:$CD$222,40,FALSE)</f>
        <v>0</v>
      </c>
      <c r="AO148" s="31">
        <f>VLOOKUP(A148,'IncomeStatement 15-8-19'!$A$10:$CD$222,41,FALSE)</f>
        <v>0</v>
      </c>
      <c r="AP148" s="31">
        <f>VLOOKUP(A148,'IncomeStatement 15-8-19'!$A$10:$CD$222,42,FALSE)</f>
        <v>0</v>
      </c>
      <c r="AQ148" s="31">
        <f>VLOOKUP(A148,'IncomeStatement 15-8-19'!$A$10:$CD$222,43,FALSE)</f>
        <v>0</v>
      </c>
      <c r="AR148" s="31">
        <f>VLOOKUP(A148,'IncomeStatement 15-8-19'!$A$10:$CD$222,44,FALSE)</f>
        <v>0</v>
      </c>
      <c r="AS148" s="31">
        <f>VLOOKUP(A148,'IncomeStatement 15-8-19'!$A$10:$CD$222,45,FALSE)</f>
        <v>0</v>
      </c>
      <c r="AT148" s="31">
        <f>VLOOKUP(A148,'IncomeStatement 15-8-19'!$A$10:$CD$222,46,FALSE)</f>
        <v>0</v>
      </c>
      <c r="AU148" s="31">
        <f>VLOOKUP(A148,'IncomeStatement 15-8-19'!$A$10:$CD$222,47,FALSE)</f>
        <v>0</v>
      </c>
      <c r="AV148" s="31">
        <f>VLOOKUP(A148,'IncomeStatement 15-8-19'!$A$10:$CD$222,48,FALSE)</f>
        <v>0</v>
      </c>
      <c r="AW148" s="31">
        <f>VLOOKUP(A148,'IncomeStatement 15-8-19'!$A$10:$CD$222,49,FALSE)</f>
        <v>0</v>
      </c>
      <c r="AX148" s="31">
        <f>VLOOKUP(A148,'IncomeStatement 15-8-19'!$A$10:$CD$222,50,FALSE)</f>
        <v>0</v>
      </c>
      <c r="AY148" s="31">
        <f>VLOOKUP(A148,'IncomeStatement 15-8-19'!$A$10:$CD$222,51,FALSE)</f>
        <v>0</v>
      </c>
      <c r="AZ148" s="31">
        <f>VLOOKUP(A148,'IncomeStatement 15-8-19'!$A$10:$CD$222,52,FALSE)</f>
        <v>0</v>
      </c>
      <c r="BA148" s="31">
        <f>VLOOKUP(A148,'IncomeStatement 15-8-19'!$A$10:$CD$222,53,FALSE)</f>
        <v>0</v>
      </c>
      <c r="BB148" s="31">
        <f>VLOOKUP(A148,'IncomeStatement 15-8-19'!$A$10:$CD$222,54,FALSE)</f>
        <v>0</v>
      </c>
      <c r="BC148" s="31">
        <f>VLOOKUP(A148,'IncomeStatement 15-8-19'!$A$10:$CD$222,55,FALSE)</f>
        <v>0</v>
      </c>
      <c r="BD148" s="31">
        <f>VLOOKUP(A148,'IncomeStatement 15-8-19'!$A$10:$CD$222,56,FALSE)</f>
        <v>0</v>
      </c>
      <c r="BE148" s="31">
        <f>VLOOKUP(A148,'IncomeStatement 15-8-19'!$A$10:$CD$222,57,FALSE)</f>
        <v>0</v>
      </c>
      <c r="BF148" s="31">
        <f>VLOOKUP(A148,'IncomeStatement 15-8-19'!$A$10:$CD$222,58,FALSE)</f>
        <v>0</v>
      </c>
      <c r="BG148" s="31"/>
      <c r="BH148" s="31">
        <f>VLOOKUP(A148,'IncomeStatement 15-8-19'!$A$10:$CD$222,60,FALSE)</f>
        <v>0</v>
      </c>
      <c r="BI148" s="31">
        <f>VLOOKUP(A148,'IncomeStatement 15-8-19'!$A$10:$CD$222,61,FALSE)</f>
        <v>0</v>
      </c>
      <c r="BJ148" s="31">
        <f>VLOOKUP(A148,'IncomeStatement 15-8-19'!$A$10:$CD$222,62,FALSE)</f>
        <v>0</v>
      </c>
      <c r="BK148" s="31">
        <f>VLOOKUP(A148,'IncomeStatement 15-8-19'!$A$10:$CD$222,63,FALSE)</f>
        <v>0</v>
      </c>
      <c r="BL148" s="31">
        <f>VLOOKUP(A148,'IncomeStatement 15-8-19'!$A$10:$CD$222,64,FALSE)</f>
        <v>0</v>
      </c>
      <c r="BM148" s="31">
        <f>VLOOKUP(A148,'IncomeStatement 15-8-19'!$A$10:$CD$222,65,FALSE)</f>
        <v>0</v>
      </c>
      <c r="BN148" s="31">
        <f>VLOOKUP(A148,'IncomeStatement 15-8-19'!$A$10:$CD$222,66,FALSE)</f>
        <v>0</v>
      </c>
      <c r="BO148" s="31">
        <f>VLOOKUP(A148,'IncomeStatement 15-8-19'!$A$10:$CD$222,67,FALSE)</f>
        <v>0</v>
      </c>
      <c r="BP148" s="31">
        <f>VLOOKUP(A148,'IncomeStatement 15-8-19'!$A$10:$CD$222,68,FALSE)</f>
        <v>0</v>
      </c>
      <c r="BQ148" s="3">
        <f>VLOOKUP(A148,'IncomeStatement 15-8-19'!$A$10:$CD$222,69,FALSE)</f>
        <v>0</v>
      </c>
      <c r="BR148" s="3">
        <f>VLOOKUP(A148,'IncomeStatement 15-8-19'!$A$10:$CD$222,70,FALSE)</f>
        <v>0</v>
      </c>
      <c r="BS148" s="3">
        <f>VLOOKUP(A148,'IncomeStatement 15-8-19'!$A$10:$CD$222,71,FALSE)</f>
        <v>0</v>
      </c>
      <c r="BT148" s="3">
        <f>VLOOKUP(A148,'IncomeStatement 15-8-19'!$A$10:$CD$222,72,FALSE)</f>
        <v>0</v>
      </c>
      <c r="BU148" s="3">
        <f>VLOOKUP(A148,'IncomeStatement 15-8-19'!$A$10:$CD$222,73,FALSE)</f>
        <v>0</v>
      </c>
      <c r="BV148" s="3">
        <f>VLOOKUP(A148,'IncomeStatement 15-8-19'!$A$10:$CD$222,74,FALSE)</f>
        <v>0</v>
      </c>
      <c r="BW148" s="3">
        <f>VLOOKUP(A148,'IncomeStatement 15-8-19'!$A$10:$CD$222,75,FALSE)</f>
        <v>0</v>
      </c>
      <c r="BX148" s="3">
        <f>VLOOKUP(A148,'IncomeStatement 15-8-19'!$A$10:$CD$222,76,FALSE)</f>
        <v>0</v>
      </c>
      <c r="BY148" s="3">
        <f>VLOOKUP(A148,'IncomeStatement 15-8-19'!$A$10:$CD$222,77,FALSE)</f>
        <v>0</v>
      </c>
      <c r="BZ148" s="3">
        <f>VLOOKUP(A148,'IncomeStatement 15-8-19'!$A$10:$CD$222,78,FALSE)</f>
        <v>0</v>
      </c>
      <c r="CA148" s="3">
        <f>VLOOKUP(A148,'IncomeStatement 15-8-19'!$A$10:$CD$222,79,FALSE)</f>
        <v>0</v>
      </c>
      <c r="CB148" s="3">
        <f>VLOOKUP(A148,'IncomeStatement 15-8-19'!$A$10:$CD$222,80,FALSE)</f>
        <v>0</v>
      </c>
      <c r="CC148" s="3">
        <f>VLOOKUP(A148,'IncomeStatement 15-8-19'!$A$10:$CD$222,81,FALSE)</f>
        <v>0</v>
      </c>
      <c r="CD148" s="3">
        <f t="shared" si="7"/>
        <v>0</v>
      </c>
      <c r="CF148" s="19">
        <f>CD148-('IncomeStatement 15-8-19'!CD148-'IncomeStatement 15-8-19'!CF148-'IncomeStatement 15-8-19'!CG148)</f>
        <v>0</v>
      </c>
      <c r="CH148" s="132">
        <f t="shared" si="8"/>
        <v>0</v>
      </c>
      <c r="CJ148" s="148">
        <f>HLOOKUP(A148,CJE!$I$5:$TV$2054,2050, FALSE)</f>
        <v>0</v>
      </c>
      <c r="CL148" s="148">
        <f t="shared" si="6"/>
        <v>0</v>
      </c>
    </row>
    <row r="149" spans="1:90" x14ac:dyDescent="0.2">
      <c r="A149" s="13" t="str">
        <f>'IncomeStatement 15-8-19'!A149</f>
        <v>940-964-03 - Unrealized Loss/Gain (Certificate_Price)_RFI</v>
      </c>
      <c r="B149" s="118">
        <f>VLOOKUP(A149,'IncomeStatement 15-8-19'!$A$10:$CD$222,2,FALSE)</f>
        <v>0</v>
      </c>
      <c r="C149" s="118">
        <f>VLOOKUP(A149,'IncomeStatement 15-8-19'!$A$10:$CD$222,3,FALSE)</f>
        <v>0</v>
      </c>
      <c r="D149" s="118">
        <f>VLOOKUP(A149,'IncomeStatement 15-8-19'!$A$10:$CD$222,4,FALSE)</f>
        <v>0</v>
      </c>
      <c r="E149" s="118">
        <f>VLOOKUP(A149,'IncomeStatement 15-8-19'!$A$10:$CD$222,5,FALSE)</f>
        <v>0</v>
      </c>
      <c r="F149" s="118">
        <f>VLOOKUP(A149,'IncomeStatement 15-8-19'!$A$10:$CD$222,6,FALSE)</f>
        <v>0</v>
      </c>
      <c r="G149" s="118">
        <f>VLOOKUP(A149,'IncomeStatement 15-8-19'!$A$10:$CD$222,7,FALSE)</f>
        <v>0</v>
      </c>
      <c r="H149" s="118">
        <f>VLOOKUP(A149,'IncomeStatement 15-8-19'!$A$10:$CD$222,8,FALSE)</f>
        <v>0</v>
      </c>
      <c r="I149" s="118"/>
      <c r="J149" s="118">
        <f>VLOOKUP(A149,'IncomeStatement 15-8-19'!$A$10:$CD$222,10,FALSE)</f>
        <v>0</v>
      </c>
      <c r="K149" s="118">
        <f>VLOOKUP(A149,'IncomeStatement 15-8-19'!$A$10:$CD$222,11,FALSE)</f>
        <v>0</v>
      </c>
      <c r="L149" s="118">
        <f>VLOOKUP(A149,'IncomeStatement 15-8-19'!$A$10:$CD$222,12,FALSE)</f>
        <v>0</v>
      </c>
      <c r="M149" s="118">
        <f>VLOOKUP(A149,'IncomeStatement 15-8-19'!$A$10:$CD$222,13,FALSE)</f>
        <v>0</v>
      </c>
      <c r="N149" s="118">
        <f>VLOOKUP(A149,'IncomeStatement 15-8-19'!$A$10:$CD$222,14,FALSE)</f>
        <v>0</v>
      </c>
      <c r="O149" s="118">
        <f>VLOOKUP(A149,'IncomeStatement 15-8-19'!$A$10:$CD$222,15,FALSE)</f>
        <v>0</v>
      </c>
      <c r="P149" s="118">
        <f>VLOOKUP(A149,'IncomeStatement 15-8-19'!$A$10:$CD$222,16,FALSE)</f>
        <v>0</v>
      </c>
      <c r="Q149" s="118">
        <f>VLOOKUP(A149,'IncomeStatement 15-8-19'!$A$10:$CD$222,17,FALSE)</f>
        <v>0</v>
      </c>
      <c r="R149" s="118">
        <f>VLOOKUP(A149,'IncomeStatement 15-8-19'!$A$10:$CD$222,18,FALSE)</f>
        <v>0</v>
      </c>
      <c r="S149" s="118">
        <f>VLOOKUP(A149,'IncomeStatement 15-8-19'!$A$10:$CD$222,19,FALSE)</f>
        <v>0</v>
      </c>
      <c r="T149" s="118">
        <f>VLOOKUP(A149,'IncomeStatement 15-8-19'!$A$10:$CD$222,20,FALSE)</f>
        <v>0</v>
      </c>
      <c r="U149" s="118">
        <f>VLOOKUP(A149,'IncomeStatement 15-8-19'!$A$10:$CD$222,21,FALSE)</f>
        <v>0</v>
      </c>
      <c r="V149" s="118">
        <f>VLOOKUP(A149,'IncomeStatement 15-8-19'!$A$10:$CD$222,22,FALSE)</f>
        <v>0</v>
      </c>
      <c r="W149" s="118">
        <f>VLOOKUP(A149,'IncomeStatement 15-8-19'!$A$10:$CD$222,23,FALSE)</f>
        <v>0</v>
      </c>
      <c r="X149" s="118">
        <f>VLOOKUP(A149,'IncomeStatement 15-8-19'!$A$10:$CD$222,24,FALSE)</f>
        <v>0</v>
      </c>
      <c r="Y149" s="118">
        <f>VLOOKUP(A149,'IncomeStatement 15-8-19'!$A$10:$CD$222,25,FALSE)</f>
        <v>0</v>
      </c>
      <c r="Z149" s="118">
        <f>VLOOKUP(A149,'IncomeStatement 15-8-19'!$A$10:$CD$222,26,FALSE)</f>
        <v>0</v>
      </c>
      <c r="AA149" s="118">
        <f>VLOOKUP(A149,'IncomeStatement 15-8-19'!$A$10:$CD$222,27,FALSE)</f>
        <v>0</v>
      </c>
      <c r="AB149" s="118">
        <f>VLOOKUP(A149,'IncomeStatement 15-8-19'!$A$10:$CD$222,28,FALSE)</f>
        <v>0</v>
      </c>
      <c r="AC149" s="118">
        <f>VLOOKUP(A149,'IncomeStatement 15-8-19'!$A$10:$CD$222,29,FALSE)</f>
        <v>0</v>
      </c>
      <c r="AD149" s="118">
        <f>VLOOKUP(A149,'IncomeStatement 15-8-19'!$A$10:$CD$222,30,FALSE)</f>
        <v>0</v>
      </c>
      <c r="AE149" s="118">
        <f>VLOOKUP(A149,'IncomeStatement 15-8-19'!$A$10:$CD$222,31,FALSE)</f>
        <v>0</v>
      </c>
      <c r="AF149" s="118">
        <f>VLOOKUP(A149,'IncomeStatement 15-8-19'!$A$10:$CD$222,32,FALSE)</f>
        <v>0</v>
      </c>
      <c r="AG149" s="118">
        <f>VLOOKUP(A149,'IncomeStatement 15-8-19'!$A$10:$CD$222,33,FALSE)</f>
        <v>0</v>
      </c>
      <c r="AH149" s="118">
        <f>VLOOKUP(A149,'IncomeStatement 15-8-19'!$A$10:$CD$222,34,FALSE)</f>
        <v>0</v>
      </c>
      <c r="AI149" s="118">
        <f>VLOOKUP(A149,'IncomeStatement 15-8-19'!$A$10:$CD$222,35,FALSE)</f>
        <v>0</v>
      </c>
      <c r="AJ149" s="118">
        <f>VLOOKUP(A149,'IncomeStatement 15-8-19'!$A$10:$CD$222,36,FALSE)</f>
        <v>0</v>
      </c>
      <c r="AK149" s="118">
        <f>VLOOKUP(A149,'IncomeStatement 15-8-19'!$A$10:$CD$222,37,FALSE)</f>
        <v>0</v>
      </c>
      <c r="AL149" s="118">
        <f>VLOOKUP(A149,'IncomeStatement 15-8-19'!$A$10:$CD$222,38,FALSE)</f>
        <v>0</v>
      </c>
      <c r="AM149" s="118">
        <f>VLOOKUP(A149,'IncomeStatement 15-8-19'!$A$10:$CD$222,39,FALSE)</f>
        <v>0</v>
      </c>
      <c r="AN149" s="118">
        <f>VLOOKUP(A149,'IncomeStatement 15-8-19'!$A$10:$CD$222,40,FALSE)</f>
        <v>0</v>
      </c>
      <c r="AO149" s="118">
        <f>VLOOKUP(A149,'IncomeStatement 15-8-19'!$A$10:$CD$222,41,FALSE)</f>
        <v>0</v>
      </c>
      <c r="AP149" s="118">
        <f>VLOOKUP(A149,'IncomeStatement 15-8-19'!$A$10:$CD$222,42,FALSE)</f>
        <v>0</v>
      </c>
      <c r="AQ149" s="118">
        <f>VLOOKUP(A149,'IncomeStatement 15-8-19'!$A$10:$CD$222,43,FALSE)</f>
        <v>0</v>
      </c>
      <c r="AR149" s="118">
        <f>VLOOKUP(A149,'IncomeStatement 15-8-19'!$A$10:$CD$222,44,FALSE)</f>
        <v>0</v>
      </c>
      <c r="AS149" s="118">
        <f>VLOOKUP(A149,'IncomeStatement 15-8-19'!$A$10:$CD$222,45,FALSE)</f>
        <v>0</v>
      </c>
      <c r="AT149" s="118">
        <f>VLOOKUP(A149,'IncomeStatement 15-8-19'!$A$10:$CD$222,46,FALSE)</f>
        <v>0</v>
      </c>
      <c r="AU149" s="118">
        <f>VLOOKUP(A149,'IncomeStatement 15-8-19'!$A$10:$CD$222,47,FALSE)</f>
        <v>0</v>
      </c>
      <c r="AV149" s="118">
        <f>VLOOKUP(A149,'IncomeStatement 15-8-19'!$A$10:$CD$222,48,FALSE)</f>
        <v>0</v>
      </c>
      <c r="AW149" s="118">
        <f>VLOOKUP(A149,'IncomeStatement 15-8-19'!$A$10:$CD$222,49,FALSE)</f>
        <v>0</v>
      </c>
      <c r="AX149" s="118">
        <f>VLOOKUP(A149,'IncomeStatement 15-8-19'!$A$10:$CD$222,50,FALSE)</f>
        <v>0</v>
      </c>
      <c r="AY149" s="118">
        <f>VLOOKUP(A149,'IncomeStatement 15-8-19'!$A$10:$CD$222,51,FALSE)</f>
        <v>0</v>
      </c>
      <c r="AZ149" s="118">
        <f>VLOOKUP(A149,'IncomeStatement 15-8-19'!$A$10:$CD$222,52,FALSE)</f>
        <v>0</v>
      </c>
      <c r="BA149" s="118">
        <f>VLOOKUP(A149,'IncomeStatement 15-8-19'!$A$10:$CD$222,53,FALSE)</f>
        <v>0</v>
      </c>
      <c r="BB149" s="118">
        <f>VLOOKUP(A149,'IncomeStatement 15-8-19'!$A$10:$CD$222,54,FALSE)</f>
        <v>0</v>
      </c>
      <c r="BC149" s="118">
        <f>VLOOKUP(A149,'IncomeStatement 15-8-19'!$A$10:$CD$222,55,FALSE)</f>
        <v>0</v>
      </c>
      <c r="BD149" s="118">
        <f>VLOOKUP(A149,'IncomeStatement 15-8-19'!$A$10:$CD$222,56,FALSE)</f>
        <v>0</v>
      </c>
      <c r="BE149" s="118">
        <f>VLOOKUP(A149,'IncomeStatement 15-8-19'!$A$10:$CD$222,57,FALSE)</f>
        <v>0</v>
      </c>
      <c r="BF149" s="118">
        <f>VLOOKUP(A149,'IncomeStatement 15-8-19'!$A$10:$CD$222,58,FALSE)</f>
        <v>0</v>
      </c>
      <c r="BG149" s="118"/>
      <c r="BH149" s="118">
        <f>VLOOKUP(A149,'IncomeStatement 15-8-19'!$A$10:$CD$222,60,FALSE)</f>
        <v>0</v>
      </c>
      <c r="BI149" s="118">
        <f>VLOOKUP(A149,'IncomeStatement 15-8-19'!$A$10:$CD$222,61,FALSE)</f>
        <v>0</v>
      </c>
      <c r="BJ149" s="118">
        <f>VLOOKUP(A149,'IncomeStatement 15-8-19'!$A$10:$CD$222,62,FALSE)</f>
        <v>0</v>
      </c>
      <c r="BK149" s="118">
        <f>VLOOKUP(A149,'IncomeStatement 15-8-19'!$A$10:$CD$222,63,FALSE)</f>
        <v>0</v>
      </c>
      <c r="BL149" s="118">
        <f>VLOOKUP(A149,'IncomeStatement 15-8-19'!$A$10:$CD$222,64,FALSE)</f>
        <v>0</v>
      </c>
      <c r="BM149" s="118">
        <f>VLOOKUP(A149,'IncomeStatement 15-8-19'!$A$10:$CD$222,65,FALSE)</f>
        <v>0</v>
      </c>
      <c r="BN149" s="118">
        <f>VLOOKUP(A149,'IncomeStatement 15-8-19'!$A$10:$CD$222,66,FALSE)</f>
        <v>0</v>
      </c>
      <c r="BO149" s="118">
        <f>VLOOKUP(A149,'IncomeStatement 15-8-19'!$A$10:$CD$222,67,FALSE)</f>
        <v>0</v>
      </c>
      <c r="BP149" s="118">
        <f>VLOOKUP(A149,'IncomeStatement 15-8-19'!$A$10:$CD$222,68,FALSE)</f>
        <v>0</v>
      </c>
      <c r="BQ149" s="23">
        <f>VLOOKUP(A149,'IncomeStatement 15-8-19'!$A$10:$CD$222,69,FALSE)</f>
        <v>0</v>
      </c>
      <c r="BR149" s="23">
        <f>VLOOKUP(A149,'IncomeStatement 15-8-19'!$A$10:$CD$222,70,FALSE)</f>
        <v>0</v>
      </c>
      <c r="BS149" s="23">
        <f>VLOOKUP(A149,'IncomeStatement 15-8-19'!$A$10:$CD$222,71,FALSE)</f>
        <v>0</v>
      </c>
      <c r="BT149" s="23">
        <f>VLOOKUP(A149,'IncomeStatement 15-8-19'!$A$10:$CD$222,72,FALSE)</f>
        <v>0</v>
      </c>
      <c r="BU149" s="23">
        <f>VLOOKUP(A149,'IncomeStatement 15-8-19'!$A$10:$CD$222,73,FALSE)</f>
        <v>0</v>
      </c>
      <c r="BV149" s="23">
        <f>VLOOKUP(A149,'IncomeStatement 15-8-19'!$A$10:$CD$222,74,FALSE)</f>
        <v>0</v>
      </c>
      <c r="BW149" s="23">
        <f>VLOOKUP(A149,'IncomeStatement 15-8-19'!$A$10:$CD$222,75,FALSE)</f>
        <v>0</v>
      </c>
      <c r="BX149" s="23">
        <f>VLOOKUP(A149,'IncomeStatement 15-8-19'!$A$10:$CD$222,76,FALSE)</f>
        <v>0</v>
      </c>
      <c r="BY149" s="23">
        <f>VLOOKUP(A149,'IncomeStatement 15-8-19'!$A$10:$CD$222,77,FALSE)</f>
        <v>0</v>
      </c>
      <c r="BZ149" s="23">
        <f>VLOOKUP(A149,'IncomeStatement 15-8-19'!$A$10:$CD$222,78,FALSE)</f>
        <v>0</v>
      </c>
      <c r="CA149" s="23">
        <f>VLOOKUP(A149,'IncomeStatement 15-8-19'!$A$10:$CD$222,79,FALSE)</f>
        <v>0</v>
      </c>
      <c r="CB149" s="23">
        <f>VLOOKUP(A149,'IncomeStatement 15-8-19'!$A$10:$CD$222,80,FALSE)</f>
        <v>0</v>
      </c>
      <c r="CC149" s="23">
        <f>VLOOKUP(A149,'IncomeStatement 15-8-19'!$A$10:$CD$222,81,FALSE)</f>
        <v>0</v>
      </c>
      <c r="CD149" s="23">
        <f t="shared" si="7"/>
        <v>0</v>
      </c>
      <c r="CF149" s="19">
        <f>CD149-('IncomeStatement 15-8-19'!CD149-'IncomeStatement 15-8-19'!CF149-'IncomeStatement 15-8-19'!CG149)</f>
        <v>0</v>
      </c>
      <c r="CH149" s="132">
        <f t="shared" si="8"/>
        <v>0</v>
      </c>
      <c r="CJ149" s="148">
        <f>HLOOKUP(A149,CJE!$I$5:$TV$2054,2050, FALSE)</f>
        <v>0</v>
      </c>
      <c r="CL149" s="148">
        <f t="shared" si="6"/>
        <v>0</v>
      </c>
    </row>
    <row r="150" spans="1:90" x14ac:dyDescent="0.2">
      <c r="A150" s="14" t="str">
        <f>'IncomeStatement 15-8-19'!A150</f>
        <v>Total - 940-964 - Unrealized Loss/Gain (Price)_RFI</v>
      </c>
      <c r="B150" s="31">
        <f>VLOOKUP(A150,'IncomeStatement 15-8-19'!$A$10:$CD$222,2,FALSE)</f>
        <v>0</v>
      </c>
      <c r="C150" s="31">
        <f>VLOOKUP(A150,'IncomeStatement 15-8-19'!$A$10:$CD$222,3,FALSE)</f>
        <v>0</v>
      </c>
      <c r="D150" s="31">
        <f>VLOOKUP(A150,'IncomeStatement 15-8-19'!$A$10:$CD$222,4,FALSE)</f>
        <v>0</v>
      </c>
      <c r="E150" s="31">
        <f>VLOOKUP(A150,'IncomeStatement 15-8-19'!$A$10:$CD$222,5,FALSE)</f>
        <v>0</v>
      </c>
      <c r="F150" s="31">
        <f>VLOOKUP(A150,'IncomeStatement 15-8-19'!$A$10:$CD$222,6,FALSE)</f>
        <v>0</v>
      </c>
      <c r="G150" s="31">
        <f>VLOOKUP(A150,'IncomeStatement 15-8-19'!$A$10:$CD$222,7,FALSE)</f>
        <v>0</v>
      </c>
      <c r="H150" s="31">
        <f>VLOOKUP(A150,'IncomeStatement 15-8-19'!$A$10:$CD$222,8,FALSE)</f>
        <v>0</v>
      </c>
      <c r="I150" s="31"/>
      <c r="J150" s="31">
        <f>VLOOKUP(A150,'IncomeStatement 15-8-19'!$A$10:$CD$222,10,FALSE)</f>
        <v>0</v>
      </c>
      <c r="K150" s="31">
        <f>VLOOKUP(A150,'IncomeStatement 15-8-19'!$A$10:$CD$222,11,FALSE)</f>
        <v>0</v>
      </c>
      <c r="L150" s="31">
        <f>VLOOKUP(A150,'IncomeStatement 15-8-19'!$A$10:$CD$222,12,FALSE)</f>
        <v>0</v>
      </c>
      <c r="M150" s="31">
        <f>VLOOKUP(A150,'IncomeStatement 15-8-19'!$A$10:$CD$222,13,FALSE)</f>
        <v>0</v>
      </c>
      <c r="N150" s="31">
        <f>VLOOKUP(A150,'IncomeStatement 15-8-19'!$A$10:$CD$222,14,FALSE)</f>
        <v>0</v>
      </c>
      <c r="O150" s="31">
        <f>VLOOKUP(A150,'IncomeStatement 15-8-19'!$A$10:$CD$222,15,FALSE)</f>
        <v>0</v>
      </c>
      <c r="P150" s="31">
        <f>VLOOKUP(A150,'IncomeStatement 15-8-19'!$A$10:$CD$222,16,FALSE)</f>
        <v>0</v>
      </c>
      <c r="Q150" s="31">
        <f>VLOOKUP(A150,'IncomeStatement 15-8-19'!$A$10:$CD$222,17,FALSE)</f>
        <v>0</v>
      </c>
      <c r="R150" s="31">
        <f>VLOOKUP(A150,'IncomeStatement 15-8-19'!$A$10:$CD$222,18,FALSE)</f>
        <v>0</v>
      </c>
      <c r="S150" s="31">
        <f>VLOOKUP(A150,'IncomeStatement 15-8-19'!$A$10:$CD$222,19,FALSE)</f>
        <v>0</v>
      </c>
      <c r="T150" s="31">
        <f>VLOOKUP(A150,'IncomeStatement 15-8-19'!$A$10:$CD$222,20,FALSE)</f>
        <v>0</v>
      </c>
      <c r="U150" s="31">
        <f>VLOOKUP(A150,'IncomeStatement 15-8-19'!$A$10:$CD$222,21,FALSE)</f>
        <v>0</v>
      </c>
      <c r="V150" s="31">
        <f>VLOOKUP(A150,'IncomeStatement 15-8-19'!$A$10:$CD$222,22,FALSE)</f>
        <v>0</v>
      </c>
      <c r="W150" s="31">
        <f>VLOOKUP(A150,'IncomeStatement 15-8-19'!$A$10:$CD$222,23,FALSE)</f>
        <v>0</v>
      </c>
      <c r="X150" s="31">
        <f>VLOOKUP(A150,'IncomeStatement 15-8-19'!$A$10:$CD$222,24,FALSE)</f>
        <v>0</v>
      </c>
      <c r="Y150" s="31">
        <f>VLOOKUP(A150,'IncomeStatement 15-8-19'!$A$10:$CD$222,25,FALSE)</f>
        <v>0</v>
      </c>
      <c r="Z150" s="31">
        <f>VLOOKUP(A150,'IncomeStatement 15-8-19'!$A$10:$CD$222,26,FALSE)</f>
        <v>0</v>
      </c>
      <c r="AA150" s="31">
        <f>VLOOKUP(A150,'IncomeStatement 15-8-19'!$A$10:$CD$222,27,FALSE)</f>
        <v>0</v>
      </c>
      <c r="AB150" s="31">
        <f>VLOOKUP(A150,'IncomeStatement 15-8-19'!$A$10:$CD$222,28,FALSE)</f>
        <v>0</v>
      </c>
      <c r="AC150" s="31">
        <f>VLOOKUP(A150,'IncomeStatement 15-8-19'!$A$10:$CD$222,29,FALSE)</f>
        <v>0</v>
      </c>
      <c r="AD150" s="31">
        <f>VLOOKUP(A150,'IncomeStatement 15-8-19'!$A$10:$CD$222,30,FALSE)</f>
        <v>0</v>
      </c>
      <c r="AE150" s="31">
        <f>VLOOKUP(A150,'IncomeStatement 15-8-19'!$A$10:$CD$222,31,FALSE)</f>
        <v>0</v>
      </c>
      <c r="AF150" s="31">
        <f>VLOOKUP(A150,'IncomeStatement 15-8-19'!$A$10:$CD$222,32,FALSE)</f>
        <v>0</v>
      </c>
      <c r="AG150" s="31">
        <f>VLOOKUP(A150,'IncomeStatement 15-8-19'!$A$10:$CD$222,33,FALSE)</f>
        <v>0</v>
      </c>
      <c r="AH150" s="31">
        <f>VLOOKUP(A150,'IncomeStatement 15-8-19'!$A$10:$CD$222,34,FALSE)</f>
        <v>0</v>
      </c>
      <c r="AI150" s="31">
        <f>VLOOKUP(A150,'IncomeStatement 15-8-19'!$A$10:$CD$222,35,FALSE)</f>
        <v>0</v>
      </c>
      <c r="AJ150" s="31">
        <f>VLOOKUP(A150,'IncomeStatement 15-8-19'!$A$10:$CD$222,36,FALSE)</f>
        <v>0</v>
      </c>
      <c r="AK150" s="31">
        <f>VLOOKUP(A150,'IncomeStatement 15-8-19'!$A$10:$CD$222,37,FALSE)</f>
        <v>0</v>
      </c>
      <c r="AL150" s="31">
        <f>VLOOKUP(A150,'IncomeStatement 15-8-19'!$A$10:$CD$222,38,FALSE)</f>
        <v>0</v>
      </c>
      <c r="AM150" s="31">
        <f>VLOOKUP(A150,'IncomeStatement 15-8-19'!$A$10:$CD$222,39,FALSE)</f>
        <v>0</v>
      </c>
      <c r="AN150" s="31">
        <f>VLOOKUP(A150,'IncomeStatement 15-8-19'!$A$10:$CD$222,40,FALSE)</f>
        <v>0</v>
      </c>
      <c r="AO150" s="31">
        <f>VLOOKUP(A150,'IncomeStatement 15-8-19'!$A$10:$CD$222,41,FALSE)</f>
        <v>0</v>
      </c>
      <c r="AP150" s="31">
        <f>VLOOKUP(A150,'IncomeStatement 15-8-19'!$A$10:$CD$222,42,FALSE)</f>
        <v>0</v>
      </c>
      <c r="AQ150" s="31">
        <f>VLOOKUP(A150,'IncomeStatement 15-8-19'!$A$10:$CD$222,43,FALSE)</f>
        <v>0</v>
      </c>
      <c r="AR150" s="31">
        <f>VLOOKUP(A150,'IncomeStatement 15-8-19'!$A$10:$CD$222,44,FALSE)</f>
        <v>0</v>
      </c>
      <c r="AS150" s="31">
        <f>VLOOKUP(A150,'IncomeStatement 15-8-19'!$A$10:$CD$222,45,FALSE)</f>
        <v>0</v>
      </c>
      <c r="AT150" s="31">
        <f>VLOOKUP(A150,'IncomeStatement 15-8-19'!$A$10:$CD$222,46,FALSE)</f>
        <v>0</v>
      </c>
      <c r="AU150" s="31">
        <f>VLOOKUP(A150,'IncomeStatement 15-8-19'!$A$10:$CD$222,47,FALSE)</f>
        <v>0</v>
      </c>
      <c r="AV150" s="31">
        <f>VLOOKUP(A150,'IncomeStatement 15-8-19'!$A$10:$CD$222,48,FALSE)</f>
        <v>0</v>
      </c>
      <c r="AW150" s="31">
        <f>VLOOKUP(A150,'IncomeStatement 15-8-19'!$A$10:$CD$222,49,FALSE)</f>
        <v>0</v>
      </c>
      <c r="AX150" s="31">
        <f>VLOOKUP(A150,'IncomeStatement 15-8-19'!$A$10:$CD$222,50,FALSE)</f>
        <v>0</v>
      </c>
      <c r="AY150" s="31">
        <f>VLOOKUP(A150,'IncomeStatement 15-8-19'!$A$10:$CD$222,51,FALSE)</f>
        <v>0</v>
      </c>
      <c r="AZ150" s="31">
        <f>VLOOKUP(A150,'IncomeStatement 15-8-19'!$A$10:$CD$222,52,FALSE)</f>
        <v>0</v>
      </c>
      <c r="BA150" s="31">
        <f>VLOOKUP(A150,'IncomeStatement 15-8-19'!$A$10:$CD$222,53,FALSE)</f>
        <v>0</v>
      </c>
      <c r="BB150" s="31">
        <f>VLOOKUP(A150,'IncomeStatement 15-8-19'!$A$10:$CD$222,54,FALSE)</f>
        <v>0</v>
      </c>
      <c r="BC150" s="31">
        <f>VLOOKUP(A150,'IncomeStatement 15-8-19'!$A$10:$CD$222,55,FALSE)</f>
        <v>0</v>
      </c>
      <c r="BD150" s="31">
        <f>VLOOKUP(A150,'IncomeStatement 15-8-19'!$A$10:$CD$222,56,FALSE)</f>
        <v>0</v>
      </c>
      <c r="BE150" s="31">
        <f>VLOOKUP(A150,'IncomeStatement 15-8-19'!$A$10:$CD$222,57,FALSE)</f>
        <v>0</v>
      </c>
      <c r="BF150" s="31">
        <f>VLOOKUP(A150,'IncomeStatement 15-8-19'!$A$10:$CD$222,58,FALSE)</f>
        <v>0</v>
      </c>
      <c r="BG150" s="31"/>
      <c r="BH150" s="31">
        <f>VLOOKUP(A150,'IncomeStatement 15-8-19'!$A$10:$CD$222,60,FALSE)</f>
        <v>0</v>
      </c>
      <c r="BI150" s="31">
        <f>VLOOKUP(A150,'IncomeStatement 15-8-19'!$A$10:$CD$222,61,FALSE)</f>
        <v>0</v>
      </c>
      <c r="BJ150" s="31">
        <f>VLOOKUP(A150,'IncomeStatement 15-8-19'!$A$10:$CD$222,62,FALSE)</f>
        <v>0</v>
      </c>
      <c r="BK150" s="31">
        <f>VLOOKUP(A150,'IncomeStatement 15-8-19'!$A$10:$CD$222,63,FALSE)</f>
        <v>0</v>
      </c>
      <c r="BL150" s="31">
        <f>VLOOKUP(A150,'IncomeStatement 15-8-19'!$A$10:$CD$222,64,FALSE)</f>
        <v>0</v>
      </c>
      <c r="BM150" s="31">
        <f>VLOOKUP(A150,'IncomeStatement 15-8-19'!$A$10:$CD$222,65,FALSE)</f>
        <v>0</v>
      </c>
      <c r="BN150" s="31">
        <f>VLOOKUP(A150,'IncomeStatement 15-8-19'!$A$10:$CD$222,66,FALSE)</f>
        <v>0</v>
      </c>
      <c r="BO150" s="31">
        <f>VLOOKUP(A150,'IncomeStatement 15-8-19'!$A$10:$CD$222,67,FALSE)</f>
        <v>0</v>
      </c>
      <c r="BP150" s="31">
        <f>VLOOKUP(A150,'IncomeStatement 15-8-19'!$A$10:$CD$222,68,FALSE)</f>
        <v>0</v>
      </c>
      <c r="BQ150" s="3">
        <f>VLOOKUP(A150,'IncomeStatement 15-8-19'!$A$10:$CD$222,69,FALSE)</f>
        <v>0</v>
      </c>
      <c r="BR150" s="3">
        <f>VLOOKUP(A150,'IncomeStatement 15-8-19'!$A$10:$CD$222,70,FALSE)</f>
        <v>0</v>
      </c>
      <c r="BS150" s="3">
        <f>VLOOKUP(A150,'IncomeStatement 15-8-19'!$A$10:$CD$222,71,FALSE)</f>
        <v>0</v>
      </c>
      <c r="BT150" s="3">
        <f>VLOOKUP(A150,'IncomeStatement 15-8-19'!$A$10:$CD$222,72,FALSE)</f>
        <v>0</v>
      </c>
      <c r="BU150" s="3">
        <f>VLOOKUP(A150,'IncomeStatement 15-8-19'!$A$10:$CD$222,73,FALSE)</f>
        <v>0</v>
      </c>
      <c r="BV150" s="3">
        <f>VLOOKUP(A150,'IncomeStatement 15-8-19'!$A$10:$CD$222,74,FALSE)</f>
        <v>0</v>
      </c>
      <c r="BW150" s="3">
        <f>VLOOKUP(A150,'IncomeStatement 15-8-19'!$A$10:$CD$222,75,FALSE)</f>
        <v>0</v>
      </c>
      <c r="BX150" s="3">
        <f>VLOOKUP(A150,'IncomeStatement 15-8-19'!$A$10:$CD$222,76,FALSE)</f>
        <v>0</v>
      </c>
      <c r="BY150" s="3">
        <f>VLOOKUP(A150,'IncomeStatement 15-8-19'!$A$10:$CD$222,77,FALSE)</f>
        <v>0</v>
      </c>
      <c r="BZ150" s="3">
        <f>VLOOKUP(A150,'IncomeStatement 15-8-19'!$A$10:$CD$222,78,FALSE)</f>
        <v>0</v>
      </c>
      <c r="CA150" s="3">
        <f>VLOOKUP(A150,'IncomeStatement 15-8-19'!$A$10:$CD$222,79,FALSE)</f>
        <v>0</v>
      </c>
      <c r="CB150" s="3">
        <f>VLOOKUP(A150,'IncomeStatement 15-8-19'!$A$10:$CD$222,80,FALSE)</f>
        <v>0</v>
      </c>
      <c r="CC150" s="3">
        <f>VLOOKUP(A150,'IncomeStatement 15-8-19'!$A$10:$CD$222,81,FALSE)</f>
        <v>0</v>
      </c>
      <c r="CD150" s="3">
        <f t="shared" si="7"/>
        <v>0</v>
      </c>
      <c r="CF150" s="19">
        <f>CD150-('IncomeStatement 15-8-19'!CD150-'IncomeStatement 15-8-19'!CF150-'IncomeStatement 15-8-19'!CG150)</f>
        <v>0</v>
      </c>
      <c r="CH150" s="132">
        <f t="shared" si="8"/>
        <v>0</v>
      </c>
      <c r="CJ150" s="148"/>
      <c r="CL150" s="162">
        <f>SUM(CL147:CL149)</f>
        <v>0</v>
      </c>
    </row>
    <row r="151" spans="1:90" x14ac:dyDescent="0.2">
      <c r="A151" s="13" t="str">
        <f>'IncomeStatement 15-8-19'!A151</f>
        <v>940-970 - Write Offs</v>
      </c>
      <c r="B151" s="31">
        <f>VLOOKUP(A151,'IncomeStatement 15-8-19'!$A$10:$CD$222,2,FALSE)</f>
        <v>0</v>
      </c>
      <c r="C151" s="31">
        <f>VLOOKUP(A151,'IncomeStatement 15-8-19'!$A$10:$CD$222,3,FALSE)</f>
        <v>0</v>
      </c>
      <c r="D151" s="31">
        <f>VLOOKUP(A151,'IncomeStatement 15-8-19'!$A$10:$CD$222,4,FALSE)</f>
        <v>0</v>
      </c>
      <c r="E151" s="31">
        <f>VLOOKUP(A151,'IncomeStatement 15-8-19'!$A$10:$CD$222,5,FALSE)</f>
        <v>0</v>
      </c>
      <c r="F151" s="31">
        <f>VLOOKUP(A151,'IncomeStatement 15-8-19'!$A$10:$CD$222,6,FALSE)</f>
        <v>0</v>
      </c>
      <c r="G151" s="31">
        <f>VLOOKUP(A151,'IncomeStatement 15-8-19'!$A$10:$CD$222,7,FALSE)</f>
        <v>0</v>
      </c>
      <c r="H151" s="31">
        <f>VLOOKUP(A151,'IncomeStatement 15-8-19'!$A$10:$CD$222,8,FALSE)</f>
        <v>0</v>
      </c>
      <c r="I151" s="31"/>
      <c r="J151" s="31">
        <f>VLOOKUP(A151,'IncomeStatement 15-8-19'!$A$10:$CD$222,10,FALSE)</f>
        <v>0</v>
      </c>
      <c r="K151" s="31">
        <f>VLOOKUP(A151,'IncomeStatement 15-8-19'!$A$10:$CD$222,11,FALSE)</f>
        <v>0</v>
      </c>
      <c r="L151" s="31">
        <f>VLOOKUP(A151,'IncomeStatement 15-8-19'!$A$10:$CD$222,12,FALSE)</f>
        <v>0</v>
      </c>
      <c r="M151" s="31">
        <f>VLOOKUP(A151,'IncomeStatement 15-8-19'!$A$10:$CD$222,13,FALSE)</f>
        <v>0</v>
      </c>
      <c r="N151" s="31">
        <f>VLOOKUP(A151,'IncomeStatement 15-8-19'!$A$10:$CD$222,14,FALSE)</f>
        <v>0</v>
      </c>
      <c r="O151" s="31">
        <f>VLOOKUP(A151,'IncomeStatement 15-8-19'!$A$10:$CD$222,15,FALSE)</f>
        <v>0</v>
      </c>
      <c r="P151" s="31">
        <f>VLOOKUP(A151,'IncomeStatement 15-8-19'!$A$10:$CD$222,16,FALSE)</f>
        <v>0</v>
      </c>
      <c r="Q151" s="31">
        <f>VLOOKUP(A151,'IncomeStatement 15-8-19'!$A$10:$CD$222,17,FALSE)</f>
        <v>0</v>
      </c>
      <c r="R151" s="31">
        <f>VLOOKUP(A151,'IncomeStatement 15-8-19'!$A$10:$CD$222,18,FALSE)</f>
        <v>0</v>
      </c>
      <c r="S151" s="31">
        <f>VLOOKUP(A151,'IncomeStatement 15-8-19'!$A$10:$CD$222,19,FALSE)</f>
        <v>0</v>
      </c>
      <c r="T151" s="31">
        <f>VLOOKUP(A151,'IncomeStatement 15-8-19'!$A$10:$CD$222,20,FALSE)</f>
        <v>0</v>
      </c>
      <c r="U151" s="31">
        <f>VLOOKUP(A151,'IncomeStatement 15-8-19'!$A$10:$CD$222,21,FALSE)</f>
        <v>0</v>
      </c>
      <c r="V151" s="31">
        <f>VLOOKUP(A151,'IncomeStatement 15-8-19'!$A$10:$CD$222,22,FALSE)</f>
        <v>0</v>
      </c>
      <c r="W151" s="31">
        <f>VLOOKUP(A151,'IncomeStatement 15-8-19'!$A$10:$CD$222,23,FALSE)</f>
        <v>0</v>
      </c>
      <c r="X151" s="31">
        <f>VLOOKUP(A151,'IncomeStatement 15-8-19'!$A$10:$CD$222,24,FALSE)</f>
        <v>0</v>
      </c>
      <c r="Y151" s="31">
        <f>VLOOKUP(A151,'IncomeStatement 15-8-19'!$A$10:$CD$222,25,FALSE)</f>
        <v>0</v>
      </c>
      <c r="Z151" s="31">
        <f>VLOOKUP(A151,'IncomeStatement 15-8-19'!$A$10:$CD$222,26,FALSE)</f>
        <v>0</v>
      </c>
      <c r="AA151" s="31">
        <f>VLOOKUP(A151,'IncomeStatement 15-8-19'!$A$10:$CD$222,27,FALSE)</f>
        <v>0</v>
      </c>
      <c r="AB151" s="31">
        <f>VLOOKUP(A151,'IncomeStatement 15-8-19'!$A$10:$CD$222,28,FALSE)</f>
        <v>0</v>
      </c>
      <c r="AC151" s="31">
        <f>VLOOKUP(A151,'IncomeStatement 15-8-19'!$A$10:$CD$222,29,FALSE)</f>
        <v>0</v>
      </c>
      <c r="AD151" s="31">
        <f>VLOOKUP(A151,'IncomeStatement 15-8-19'!$A$10:$CD$222,30,FALSE)</f>
        <v>0</v>
      </c>
      <c r="AE151" s="31">
        <f>VLOOKUP(A151,'IncomeStatement 15-8-19'!$A$10:$CD$222,31,FALSE)</f>
        <v>0</v>
      </c>
      <c r="AF151" s="31">
        <f>VLOOKUP(A151,'IncomeStatement 15-8-19'!$A$10:$CD$222,32,FALSE)</f>
        <v>0</v>
      </c>
      <c r="AG151" s="31">
        <f>VLOOKUP(A151,'IncomeStatement 15-8-19'!$A$10:$CD$222,33,FALSE)</f>
        <v>0</v>
      </c>
      <c r="AH151" s="31">
        <f>VLOOKUP(A151,'IncomeStatement 15-8-19'!$A$10:$CD$222,34,FALSE)</f>
        <v>0</v>
      </c>
      <c r="AI151" s="31">
        <f>VLOOKUP(A151,'IncomeStatement 15-8-19'!$A$10:$CD$222,35,FALSE)</f>
        <v>0</v>
      </c>
      <c r="AJ151" s="31">
        <f>VLOOKUP(A151,'IncomeStatement 15-8-19'!$A$10:$CD$222,36,FALSE)</f>
        <v>0</v>
      </c>
      <c r="AK151" s="31">
        <f>VLOOKUP(A151,'IncomeStatement 15-8-19'!$A$10:$CD$222,37,FALSE)</f>
        <v>0</v>
      </c>
      <c r="AL151" s="31">
        <f>VLOOKUP(A151,'IncomeStatement 15-8-19'!$A$10:$CD$222,38,FALSE)</f>
        <v>0</v>
      </c>
      <c r="AM151" s="31">
        <f>VLOOKUP(A151,'IncomeStatement 15-8-19'!$A$10:$CD$222,39,FALSE)</f>
        <v>0</v>
      </c>
      <c r="AN151" s="31">
        <f>VLOOKUP(A151,'IncomeStatement 15-8-19'!$A$10:$CD$222,40,FALSE)</f>
        <v>0</v>
      </c>
      <c r="AO151" s="31">
        <f>VLOOKUP(A151,'IncomeStatement 15-8-19'!$A$10:$CD$222,41,FALSE)</f>
        <v>0</v>
      </c>
      <c r="AP151" s="31">
        <f>VLOOKUP(A151,'IncomeStatement 15-8-19'!$A$10:$CD$222,42,FALSE)</f>
        <v>0</v>
      </c>
      <c r="AQ151" s="31">
        <f>VLOOKUP(A151,'IncomeStatement 15-8-19'!$A$10:$CD$222,43,FALSE)</f>
        <v>0</v>
      </c>
      <c r="AR151" s="31">
        <f>VLOOKUP(A151,'IncomeStatement 15-8-19'!$A$10:$CD$222,44,FALSE)</f>
        <v>0</v>
      </c>
      <c r="AS151" s="31">
        <f>VLOOKUP(A151,'IncomeStatement 15-8-19'!$A$10:$CD$222,45,FALSE)</f>
        <v>0</v>
      </c>
      <c r="AT151" s="31">
        <f>VLOOKUP(A151,'IncomeStatement 15-8-19'!$A$10:$CD$222,46,FALSE)</f>
        <v>0</v>
      </c>
      <c r="AU151" s="31">
        <f>VLOOKUP(A151,'IncomeStatement 15-8-19'!$A$10:$CD$222,47,FALSE)</f>
        <v>0</v>
      </c>
      <c r="AV151" s="31">
        <f>VLOOKUP(A151,'IncomeStatement 15-8-19'!$A$10:$CD$222,48,FALSE)</f>
        <v>0</v>
      </c>
      <c r="AW151" s="31">
        <f>VLOOKUP(A151,'IncomeStatement 15-8-19'!$A$10:$CD$222,49,FALSE)</f>
        <v>0</v>
      </c>
      <c r="AX151" s="31">
        <f>VLOOKUP(A151,'IncomeStatement 15-8-19'!$A$10:$CD$222,50,FALSE)</f>
        <v>0</v>
      </c>
      <c r="AY151" s="31">
        <f>VLOOKUP(A151,'IncomeStatement 15-8-19'!$A$10:$CD$222,51,FALSE)</f>
        <v>0</v>
      </c>
      <c r="AZ151" s="31">
        <f>VLOOKUP(A151,'IncomeStatement 15-8-19'!$A$10:$CD$222,52,FALSE)</f>
        <v>0</v>
      </c>
      <c r="BA151" s="31">
        <f>VLOOKUP(A151,'IncomeStatement 15-8-19'!$A$10:$CD$222,53,FALSE)</f>
        <v>0</v>
      </c>
      <c r="BB151" s="31">
        <f>VLOOKUP(A151,'IncomeStatement 15-8-19'!$A$10:$CD$222,54,FALSE)</f>
        <v>0</v>
      </c>
      <c r="BC151" s="31">
        <f>VLOOKUP(A151,'IncomeStatement 15-8-19'!$A$10:$CD$222,55,FALSE)</f>
        <v>0</v>
      </c>
      <c r="BD151" s="31">
        <f>VLOOKUP(A151,'IncomeStatement 15-8-19'!$A$10:$CD$222,56,FALSE)</f>
        <v>0</v>
      </c>
      <c r="BE151" s="31">
        <f>VLOOKUP(A151,'IncomeStatement 15-8-19'!$A$10:$CD$222,57,FALSE)</f>
        <v>0</v>
      </c>
      <c r="BF151" s="31">
        <f>VLOOKUP(A151,'IncomeStatement 15-8-19'!$A$10:$CD$222,58,FALSE)</f>
        <v>0</v>
      </c>
      <c r="BG151" s="31"/>
      <c r="BH151" s="31">
        <f>VLOOKUP(A151,'IncomeStatement 15-8-19'!$A$10:$CD$222,60,FALSE)</f>
        <v>0</v>
      </c>
      <c r="BI151" s="31">
        <f>VLOOKUP(A151,'IncomeStatement 15-8-19'!$A$10:$CD$222,61,FALSE)</f>
        <v>0</v>
      </c>
      <c r="BJ151" s="31">
        <f>VLOOKUP(A151,'IncomeStatement 15-8-19'!$A$10:$CD$222,62,FALSE)</f>
        <v>0</v>
      </c>
      <c r="BK151" s="31">
        <f>VLOOKUP(A151,'IncomeStatement 15-8-19'!$A$10:$CD$222,63,FALSE)</f>
        <v>0</v>
      </c>
      <c r="BL151" s="31">
        <f>VLOOKUP(A151,'IncomeStatement 15-8-19'!$A$10:$CD$222,64,FALSE)</f>
        <v>0</v>
      </c>
      <c r="BM151" s="31">
        <f>VLOOKUP(A151,'IncomeStatement 15-8-19'!$A$10:$CD$222,65,FALSE)</f>
        <v>0</v>
      </c>
      <c r="BN151" s="31">
        <f>VLOOKUP(A151,'IncomeStatement 15-8-19'!$A$10:$CD$222,66,FALSE)</f>
        <v>0</v>
      </c>
      <c r="BO151" s="31">
        <f>VLOOKUP(A151,'IncomeStatement 15-8-19'!$A$10:$CD$222,67,FALSE)</f>
        <v>0</v>
      </c>
      <c r="BP151" s="31">
        <f>VLOOKUP(A151,'IncomeStatement 15-8-19'!$A$10:$CD$222,68,FALSE)</f>
        <v>0</v>
      </c>
      <c r="BQ151" s="3">
        <f>VLOOKUP(A151,'IncomeStatement 15-8-19'!$A$10:$CD$222,69,FALSE)</f>
        <v>0</v>
      </c>
      <c r="BR151" s="3">
        <f>VLOOKUP(A151,'IncomeStatement 15-8-19'!$A$10:$CD$222,70,FALSE)</f>
        <v>0</v>
      </c>
      <c r="BS151" s="3">
        <f>VLOOKUP(A151,'IncomeStatement 15-8-19'!$A$10:$CD$222,71,FALSE)</f>
        <v>0</v>
      </c>
      <c r="BT151" s="3">
        <f>VLOOKUP(A151,'IncomeStatement 15-8-19'!$A$10:$CD$222,72,FALSE)</f>
        <v>0</v>
      </c>
      <c r="BU151" s="3">
        <f>VLOOKUP(A151,'IncomeStatement 15-8-19'!$A$10:$CD$222,73,FALSE)</f>
        <v>0</v>
      </c>
      <c r="BV151" s="3">
        <f>VLOOKUP(A151,'IncomeStatement 15-8-19'!$A$10:$CD$222,74,FALSE)</f>
        <v>0</v>
      </c>
      <c r="BW151" s="3">
        <f>VLOOKUP(A151,'IncomeStatement 15-8-19'!$A$10:$CD$222,75,FALSE)</f>
        <v>0</v>
      </c>
      <c r="BX151" s="3">
        <f>VLOOKUP(A151,'IncomeStatement 15-8-19'!$A$10:$CD$222,76,FALSE)</f>
        <v>0</v>
      </c>
      <c r="BY151" s="3">
        <f>VLOOKUP(A151,'IncomeStatement 15-8-19'!$A$10:$CD$222,77,FALSE)</f>
        <v>0</v>
      </c>
      <c r="BZ151" s="3">
        <f>VLOOKUP(A151,'IncomeStatement 15-8-19'!$A$10:$CD$222,78,FALSE)</f>
        <v>0</v>
      </c>
      <c r="CA151" s="3">
        <f>VLOOKUP(A151,'IncomeStatement 15-8-19'!$A$10:$CD$222,79,FALSE)</f>
        <v>0</v>
      </c>
      <c r="CB151" s="3">
        <f>VLOOKUP(A151,'IncomeStatement 15-8-19'!$A$10:$CD$222,80,FALSE)</f>
        <v>0</v>
      </c>
      <c r="CC151" s="3">
        <f>VLOOKUP(A151,'IncomeStatement 15-8-19'!$A$10:$CD$222,81,FALSE)</f>
        <v>0</v>
      </c>
      <c r="CD151" s="3">
        <f t="shared" si="7"/>
        <v>0</v>
      </c>
      <c r="CF151" s="19">
        <f>CD151-('IncomeStatement 15-8-19'!CD151-'IncomeStatement 15-8-19'!CF151-'IncomeStatement 15-8-19'!CG151)</f>
        <v>0</v>
      </c>
      <c r="CH151" s="132">
        <f t="shared" si="8"/>
        <v>0</v>
      </c>
      <c r="CJ151" s="148">
        <f>HLOOKUP(A151,CJE!$I$5:$TV$2054,2050, FALSE)</f>
        <v>0</v>
      </c>
      <c r="CL151" s="148">
        <f t="shared" ref="CL151:CL162" si="9">SUM(B151:BM151)+CJ151</f>
        <v>0</v>
      </c>
    </row>
    <row r="152" spans="1:90" x14ac:dyDescent="0.2">
      <c r="A152" s="13" t="str">
        <f>'IncomeStatement 15-8-19'!A152</f>
        <v>940-972 - Doubtful Debts Provision</v>
      </c>
      <c r="B152" s="31">
        <f>VLOOKUP(A152,'IncomeStatement 15-8-19'!$A$10:$CD$222,2,FALSE)</f>
        <v>0</v>
      </c>
      <c r="C152" s="31">
        <f>VLOOKUP(A152,'IncomeStatement 15-8-19'!$A$10:$CD$222,3,FALSE)</f>
        <v>0</v>
      </c>
      <c r="D152" s="31">
        <f>VLOOKUP(A152,'IncomeStatement 15-8-19'!$A$10:$CD$222,4,FALSE)</f>
        <v>0</v>
      </c>
      <c r="E152" s="31">
        <f>VLOOKUP(A152,'IncomeStatement 15-8-19'!$A$10:$CD$222,5,FALSE)</f>
        <v>0</v>
      </c>
      <c r="F152" s="31">
        <f>VLOOKUP(A152,'IncomeStatement 15-8-19'!$A$10:$CD$222,6,FALSE)</f>
        <v>0</v>
      </c>
      <c r="G152" s="31">
        <f>VLOOKUP(A152,'IncomeStatement 15-8-19'!$A$10:$CD$222,7,FALSE)</f>
        <v>0</v>
      </c>
      <c r="H152" s="31">
        <f>VLOOKUP(A152,'IncomeStatement 15-8-19'!$A$10:$CD$222,8,FALSE)</f>
        <v>0</v>
      </c>
      <c r="I152" s="31"/>
      <c r="J152" s="31">
        <f>VLOOKUP(A152,'IncomeStatement 15-8-19'!$A$10:$CD$222,10,FALSE)</f>
        <v>0</v>
      </c>
      <c r="K152" s="31">
        <f>VLOOKUP(A152,'IncomeStatement 15-8-19'!$A$10:$CD$222,11,FALSE)</f>
        <v>0</v>
      </c>
      <c r="L152" s="31">
        <f>VLOOKUP(A152,'IncomeStatement 15-8-19'!$A$10:$CD$222,12,FALSE)</f>
        <v>0</v>
      </c>
      <c r="M152" s="31">
        <f>VLOOKUP(A152,'IncomeStatement 15-8-19'!$A$10:$CD$222,13,FALSE)</f>
        <v>0</v>
      </c>
      <c r="N152" s="31">
        <f>VLOOKUP(A152,'IncomeStatement 15-8-19'!$A$10:$CD$222,14,FALSE)</f>
        <v>0</v>
      </c>
      <c r="O152" s="31">
        <f>VLOOKUP(A152,'IncomeStatement 15-8-19'!$A$10:$CD$222,15,FALSE)</f>
        <v>0</v>
      </c>
      <c r="P152" s="31">
        <f>VLOOKUP(A152,'IncomeStatement 15-8-19'!$A$10:$CD$222,16,FALSE)</f>
        <v>0</v>
      </c>
      <c r="Q152" s="31">
        <f>VLOOKUP(A152,'IncomeStatement 15-8-19'!$A$10:$CD$222,17,FALSE)</f>
        <v>0</v>
      </c>
      <c r="R152" s="31">
        <f>VLOOKUP(A152,'IncomeStatement 15-8-19'!$A$10:$CD$222,18,FALSE)</f>
        <v>0</v>
      </c>
      <c r="S152" s="31">
        <f>VLOOKUP(A152,'IncomeStatement 15-8-19'!$A$10:$CD$222,19,FALSE)</f>
        <v>0</v>
      </c>
      <c r="T152" s="31">
        <f>VLOOKUP(A152,'IncomeStatement 15-8-19'!$A$10:$CD$222,20,FALSE)</f>
        <v>0</v>
      </c>
      <c r="U152" s="31">
        <f>VLOOKUP(A152,'IncomeStatement 15-8-19'!$A$10:$CD$222,21,FALSE)</f>
        <v>0</v>
      </c>
      <c r="V152" s="31">
        <f>VLOOKUP(A152,'IncomeStatement 15-8-19'!$A$10:$CD$222,22,FALSE)</f>
        <v>0</v>
      </c>
      <c r="W152" s="31">
        <f>VLOOKUP(A152,'IncomeStatement 15-8-19'!$A$10:$CD$222,23,FALSE)</f>
        <v>0</v>
      </c>
      <c r="X152" s="31">
        <f>VLOOKUP(A152,'IncomeStatement 15-8-19'!$A$10:$CD$222,24,FALSE)</f>
        <v>0</v>
      </c>
      <c r="Y152" s="31">
        <f>VLOOKUP(A152,'IncomeStatement 15-8-19'!$A$10:$CD$222,25,FALSE)</f>
        <v>0</v>
      </c>
      <c r="Z152" s="31">
        <f>VLOOKUP(A152,'IncomeStatement 15-8-19'!$A$10:$CD$222,26,FALSE)</f>
        <v>0</v>
      </c>
      <c r="AA152" s="31">
        <f>VLOOKUP(A152,'IncomeStatement 15-8-19'!$A$10:$CD$222,27,FALSE)</f>
        <v>0</v>
      </c>
      <c r="AB152" s="31">
        <f>VLOOKUP(A152,'IncomeStatement 15-8-19'!$A$10:$CD$222,28,FALSE)</f>
        <v>0</v>
      </c>
      <c r="AC152" s="31">
        <f>VLOOKUP(A152,'IncomeStatement 15-8-19'!$A$10:$CD$222,29,FALSE)</f>
        <v>0</v>
      </c>
      <c r="AD152" s="31">
        <f>VLOOKUP(A152,'IncomeStatement 15-8-19'!$A$10:$CD$222,30,FALSE)</f>
        <v>0</v>
      </c>
      <c r="AE152" s="31">
        <f>VLOOKUP(A152,'IncomeStatement 15-8-19'!$A$10:$CD$222,31,FALSE)</f>
        <v>0</v>
      </c>
      <c r="AF152" s="31">
        <f>VLOOKUP(A152,'IncomeStatement 15-8-19'!$A$10:$CD$222,32,FALSE)</f>
        <v>0</v>
      </c>
      <c r="AG152" s="31">
        <f>VLOOKUP(A152,'IncomeStatement 15-8-19'!$A$10:$CD$222,33,FALSE)</f>
        <v>0</v>
      </c>
      <c r="AH152" s="31">
        <f>VLOOKUP(A152,'IncomeStatement 15-8-19'!$A$10:$CD$222,34,FALSE)</f>
        <v>0</v>
      </c>
      <c r="AI152" s="31">
        <f>VLOOKUP(A152,'IncomeStatement 15-8-19'!$A$10:$CD$222,35,FALSE)</f>
        <v>0</v>
      </c>
      <c r="AJ152" s="31">
        <f>VLOOKUP(A152,'IncomeStatement 15-8-19'!$A$10:$CD$222,36,FALSE)</f>
        <v>0</v>
      </c>
      <c r="AK152" s="31">
        <f>VLOOKUP(A152,'IncomeStatement 15-8-19'!$A$10:$CD$222,37,FALSE)</f>
        <v>0</v>
      </c>
      <c r="AL152" s="31">
        <f>VLOOKUP(A152,'IncomeStatement 15-8-19'!$A$10:$CD$222,38,FALSE)</f>
        <v>0</v>
      </c>
      <c r="AM152" s="31">
        <f>VLOOKUP(A152,'IncomeStatement 15-8-19'!$A$10:$CD$222,39,FALSE)</f>
        <v>0</v>
      </c>
      <c r="AN152" s="31">
        <f>VLOOKUP(A152,'IncomeStatement 15-8-19'!$A$10:$CD$222,40,FALSE)</f>
        <v>0</v>
      </c>
      <c r="AO152" s="31">
        <f>VLOOKUP(A152,'IncomeStatement 15-8-19'!$A$10:$CD$222,41,FALSE)</f>
        <v>0</v>
      </c>
      <c r="AP152" s="31">
        <f>VLOOKUP(A152,'IncomeStatement 15-8-19'!$A$10:$CD$222,42,FALSE)</f>
        <v>0</v>
      </c>
      <c r="AQ152" s="31">
        <f>VLOOKUP(A152,'IncomeStatement 15-8-19'!$A$10:$CD$222,43,FALSE)</f>
        <v>0</v>
      </c>
      <c r="AR152" s="31">
        <f>VLOOKUP(A152,'IncomeStatement 15-8-19'!$A$10:$CD$222,44,FALSE)</f>
        <v>0</v>
      </c>
      <c r="AS152" s="31">
        <f>VLOOKUP(A152,'IncomeStatement 15-8-19'!$A$10:$CD$222,45,FALSE)</f>
        <v>0</v>
      </c>
      <c r="AT152" s="31">
        <f>VLOOKUP(A152,'IncomeStatement 15-8-19'!$A$10:$CD$222,46,FALSE)</f>
        <v>0</v>
      </c>
      <c r="AU152" s="31">
        <f>VLOOKUP(A152,'IncomeStatement 15-8-19'!$A$10:$CD$222,47,FALSE)</f>
        <v>0</v>
      </c>
      <c r="AV152" s="31">
        <f>VLOOKUP(A152,'IncomeStatement 15-8-19'!$A$10:$CD$222,48,FALSE)</f>
        <v>0</v>
      </c>
      <c r="AW152" s="31">
        <f>VLOOKUP(A152,'IncomeStatement 15-8-19'!$A$10:$CD$222,49,FALSE)</f>
        <v>0</v>
      </c>
      <c r="AX152" s="31">
        <f>VLOOKUP(A152,'IncomeStatement 15-8-19'!$A$10:$CD$222,50,FALSE)</f>
        <v>0</v>
      </c>
      <c r="AY152" s="31">
        <f>VLOOKUP(A152,'IncomeStatement 15-8-19'!$A$10:$CD$222,51,FALSE)</f>
        <v>0</v>
      </c>
      <c r="AZ152" s="31">
        <f>VLOOKUP(A152,'IncomeStatement 15-8-19'!$A$10:$CD$222,52,FALSE)</f>
        <v>0</v>
      </c>
      <c r="BA152" s="31">
        <f>VLOOKUP(A152,'IncomeStatement 15-8-19'!$A$10:$CD$222,53,FALSE)</f>
        <v>0</v>
      </c>
      <c r="BB152" s="31">
        <f>VLOOKUP(A152,'IncomeStatement 15-8-19'!$A$10:$CD$222,54,FALSE)</f>
        <v>0</v>
      </c>
      <c r="BC152" s="31">
        <f>VLOOKUP(A152,'IncomeStatement 15-8-19'!$A$10:$CD$222,55,FALSE)</f>
        <v>0</v>
      </c>
      <c r="BD152" s="31">
        <f>VLOOKUP(A152,'IncomeStatement 15-8-19'!$A$10:$CD$222,56,FALSE)</f>
        <v>0</v>
      </c>
      <c r="BE152" s="31">
        <f>VLOOKUP(A152,'IncomeStatement 15-8-19'!$A$10:$CD$222,57,FALSE)</f>
        <v>0</v>
      </c>
      <c r="BF152" s="31">
        <f>VLOOKUP(A152,'IncomeStatement 15-8-19'!$A$10:$CD$222,58,FALSE)</f>
        <v>0</v>
      </c>
      <c r="BG152" s="31"/>
      <c r="BH152" s="31">
        <f>VLOOKUP(A152,'IncomeStatement 15-8-19'!$A$10:$CD$222,60,FALSE)</f>
        <v>0</v>
      </c>
      <c r="BI152" s="31">
        <f>VLOOKUP(A152,'IncomeStatement 15-8-19'!$A$10:$CD$222,61,FALSE)</f>
        <v>0</v>
      </c>
      <c r="BJ152" s="31">
        <f>VLOOKUP(A152,'IncomeStatement 15-8-19'!$A$10:$CD$222,62,FALSE)</f>
        <v>0</v>
      </c>
      <c r="BK152" s="31">
        <f>VLOOKUP(A152,'IncomeStatement 15-8-19'!$A$10:$CD$222,63,FALSE)</f>
        <v>0</v>
      </c>
      <c r="BL152" s="31">
        <f>VLOOKUP(A152,'IncomeStatement 15-8-19'!$A$10:$CD$222,64,FALSE)</f>
        <v>0</v>
      </c>
      <c r="BM152" s="31">
        <f>VLOOKUP(A152,'IncomeStatement 15-8-19'!$A$10:$CD$222,65,FALSE)</f>
        <v>0</v>
      </c>
      <c r="BN152" s="31">
        <f>VLOOKUP(A152,'IncomeStatement 15-8-19'!$A$10:$CD$222,66,FALSE)</f>
        <v>0</v>
      </c>
      <c r="BO152" s="31">
        <f>VLOOKUP(A152,'IncomeStatement 15-8-19'!$A$10:$CD$222,67,FALSE)</f>
        <v>0</v>
      </c>
      <c r="BP152" s="31">
        <f>VLOOKUP(A152,'IncomeStatement 15-8-19'!$A$10:$CD$222,68,FALSE)</f>
        <v>0</v>
      </c>
      <c r="BQ152" s="3">
        <f>VLOOKUP(A152,'IncomeStatement 15-8-19'!$A$10:$CD$222,69,FALSE)</f>
        <v>0</v>
      </c>
      <c r="BR152" s="3">
        <f>VLOOKUP(A152,'IncomeStatement 15-8-19'!$A$10:$CD$222,70,FALSE)</f>
        <v>0</v>
      </c>
      <c r="BS152" s="3">
        <f>VLOOKUP(A152,'IncomeStatement 15-8-19'!$A$10:$CD$222,71,FALSE)</f>
        <v>0</v>
      </c>
      <c r="BT152" s="3">
        <f>VLOOKUP(A152,'IncomeStatement 15-8-19'!$A$10:$CD$222,72,FALSE)</f>
        <v>0</v>
      </c>
      <c r="BU152" s="3">
        <f>VLOOKUP(A152,'IncomeStatement 15-8-19'!$A$10:$CD$222,73,FALSE)</f>
        <v>0</v>
      </c>
      <c r="BV152" s="3">
        <f>VLOOKUP(A152,'IncomeStatement 15-8-19'!$A$10:$CD$222,74,FALSE)</f>
        <v>0</v>
      </c>
      <c r="BW152" s="3">
        <f>VLOOKUP(A152,'IncomeStatement 15-8-19'!$A$10:$CD$222,75,FALSE)</f>
        <v>0</v>
      </c>
      <c r="BX152" s="3">
        <f>VLOOKUP(A152,'IncomeStatement 15-8-19'!$A$10:$CD$222,76,FALSE)</f>
        <v>0</v>
      </c>
      <c r="BY152" s="3">
        <f>VLOOKUP(A152,'IncomeStatement 15-8-19'!$A$10:$CD$222,77,FALSE)</f>
        <v>0</v>
      </c>
      <c r="BZ152" s="3">
        <f>VLOOKUP(A152,'IncomeStatement 15-8-19'!$A$10:$CD$222,78,FALSE)</f>
        <v>0</v>
      </c>
      <c r="CA152" s="3">
        <f>VLOOKUP(A152,'IncomeStatement 15-8-19'!$A$10:$CD$222,79,FALSE)</f>
        <v>0</v>
      </c>
      <c r="CB152" s="3">
        <f>VLOOKUP(A152,'IncomeStatement 15-8-19'!$A$10:$CD$222,80,FALSE)</f>
        <v>0</v>
      </c>
      <c r="CC152" s="3">
        <f>VLOOKUP(A152,'IncomeStatement 15-8-19'!$A$10:$CD$222,81,FALSE)</f>
        <v>0</v>
      </c>
      <c r="CD152" s="3">
        <f t="shared" si="7"/>
        <v>0</v>
      </c>
      <c r="CF152" s="19">
        <f>CD152-('IncomeStatement 15-8-19'!CD152-'IncomeStatement 15-8-19'!CF152-'IncomeStatement 15-8-19'!CG152)</f>
        <v>0</v>
      </c>
      <c r="CH152" s="132">
        <f t="shared" si="8"/>
        <v>0</v>
      </c>
      <c r="CJ152" s="148">
        <f>HLOOKUP(A152,CJE!$I$5:$TV$2054,2050, FALSE)</f>
        <v>0</v>
      </c>
      <c r="CL152" s="148">
        <f t="shared" si="9"/>
        <v>0</v>
      </c>
    </row>
    <row r="153" spans="1:90" x14ac:dyDescent="0.2">
      <c r="A153" s="13" t="str">
        <f>'IncomeStatement 15-8-19'!A153</f>
        <v>940-973 - Obsolete Stocks</v>
      </c>
      <c r="B153" s="31">
        <f>VLOOKUP(A153,'IncomeStatement 15-8-19'!$A$10:$CD$222,2,FALSE)</f>
        <v>0</v>
      </c>
      <c r="C153" s="31">
        <f>VLOOKUP(A153,'IncomeStatement 15-8-19'!$A$10:$CD$222,3,FALSE)</f>
        <v>0</v>
      </c>
      <c r="D153" s="31">
        <f>VLOOKUP(A153,'IncomeStatement 15-8-19'!$A$10:$CD$222,4,FALSE)</f>
        <v>0</v>
      </c>
      <c r="E153" s="31">
        <f>VLOOKUP(A153,'IncomeStatement 15-8-19'!$A$10:$CD$222,5,FALSE)</f>
        <v>0</v>
      </c>
      <c r="F153" s="31">
        <f>VLOOKUP(A153,'IncomeStatement 15-8-19'!$A$10:$CD$222,6,FALSE)</f>
        <v>0</v>
      </c>
      <c r="G153" s="31">
        <f>VLOOKUP(A153,'IncomeStatement 15-8-19'!$A$10:$CD$222,7,FALSE)</f>
        <v>0</v>
      </c>
      <c r="H153" s="31">
        <f>VLOOKUP(A153,'IncomeStatement 15-8-19'!$A$10:$CD$222,8,FALSE)</f>
        <v>0</v>
      </c>
      <c r="I153" s="31"/>
      <c r="J153" s="31">
        <f>VLOOKUP(A153,'IncomeStatement 15-8-19'!$A$10:$CD$222,10,FALSE)</f>
        <v>0</v>
      </c>
      <c r="K153" s="31">
        <f>VLOOKUP(A153,'IncomeStatement 15-8-19'!$A$10:$CD$222,11,FALSE)</f>
        <v>0</v>
      </c>
      <c r="L153" s="31">
        <f>VLOOKUP(A153,'IncomeStatement 15-8-19'!$A$10:$CD$222,12,FALSE)</f>
        <v>0</v>
      </c>
      <c r="M153" s="31">
        <f>VLOOKUP(A153,'IncomeStatement 15-8-19'!$A$10:$CD$222,13,FALSE)</f>
        <v>0</v>
      </c>
      <c r="N153" s="31">
        <f>VLOOKUP(A153,'IncomeStatement 15-8-19'!$A$10:$CD$222,14,FALSE)</f>
        <v>0</v>
      </c>
      <c r="O153" s="31">
        <f>VLOOKUP(A153,'IncomeStatement 15-8-19'!$A$10:$CD$222,15,FALSE)</f>
        <v>0</v>
      </c>
      <c r="P153" s="31">
        <f>VLOOKUP(A153,'IncomeStatement 15-8-19'!$A$10:$CD$222,16,FALSE)</f>
        <v>0</v>
      </c>
      <c r="Q153" s="31">
        <f>VLOOKUP(A153,'IncomeStatement 15-8-19'!$A$10:$CD$222,17,FALSE)</f>
        <v>0</v>
      </c>
      <c r="R153" s="31">
        <f>VLOOKUP(A153,'IncomeStatement 15-8-19'!$A$10:$CD$222,18,FALSE)</f>
        <v>0</v>
      </c>
      <c r="S153" s="31">
        <f>VLOOKUP(A153,'IncomeStatement 15-8-19'!$A$10:$CD$222,19,FALSE)</f>
        <v>0</v>
      </c>
      <c r="T153" s="31">
        <f>VLOOKUP(A153,'IncomeStatement 15-8-19'!$A$10:$CD$222,20,FALSE)</f>
        <v>0</v>
      </c>
      <c r="U153" s="31">
        <f>VLOOKUP(A153,'IncomeStatement 15-8-19'!$A$10:$CD$222,21,FALSE)</f>
        <v>0</v>
      </c>
      <c r="V153" s="31">
        <f>VLOOKUP(A153,'IncomeStatement 15-8-19'!$A$10:$CD$222,22,FALSE)</f>
        <v>0</v>
      </c>
      <c r="W153" s="31">
        <f>VLOOKUP(A153,'IncomeStatement 15-8-19'!$A$10:$CD$222,23,FALSE)</f>
        <v>0</v>
      </c>
      <c r="X153" s="31">
        <f>VLOOKUP(A153,'IncomeStatement 15-8-19'!$A$10:$CD$222,24,FALSE)</f>
        <v>0</v>
      </c>
      <c r="Y153" s="31">
        <f>VLOOKUP(A153,'IncomeStatement 15-8-19'!$A$10:$CD$222,25,FALSE)</f>
        <v>0</v>
      </c>
      <c r="Z153" s="31">
        <f>VLOOKUP(A153,'IncomeStatement 15-8-19'!$A$10:$CD$222,26,FALSE)</f>
        <v>0</v>
      </c>
      <c r="AA153" s="31">
        <f>VLOOKUP(A153,'IncomeStatement 15-8-19'!$A$10:$CD$222,27,FALSE)</f>
        <v>0</v>
      </c>
      <c r="AB153" s="31">
        <f>VLOOKUP(A153,'IncomeStatement 15-8-19'!$A$10:$CD$222,28,FALSE)</f>
        <v>0</v>
      </c>
      <c r="AC153" s="31">
        <f>VLOOKUP(A153,'IncomeStatement 15-8-19'!$A$10:$CD$222,29,FALSE)</f>
        <v>0</v>
      </c>
      <c r="AD153" s="31">
        <f>VLOOKUP(A153,'IncomeStatement 15-8-19'!$A$10:$CD$222,30,FALSE)</f>
        <v>0</v>
      </c>
      <c r="AE153" s="31">
        <f>VLOOKUP(A153,'IncomeStatement 15-8-19'!$A$10:$CD$222,31,FALSE)</f>
        <v>0</v>
      </c>
      <c r="AF153" s="31">
        <f>VLOOKUP(A153,'IncomeStatement 15-8-19'!$A$10:$CD$222,32,FALSE)</f>
        <v>0</v>
      </c>
      <c r="AG153" s="31">
        <f>VLOOKUP(A153,'IncomeStatement 15-8-19'!$A$10:$CD$222,33,FALSE)</f>
        <v>0</v>
      </c>
      <c r="AH153" s="31">
        <f>VLOOKUP(A153,'IncomeStatement 15-8-19'!$A$10:$CD$222,34,FALSE)</f>
        <v>0</v>
      </c>
      <c r="AI153" s="31">
        <f>VLOOKUP(A153,'IncomeStatement 15-8-19'!$A$10:$CD$222,35,FALSE)</f>
        <v>0</v>
      </c>
      <c r="AJ153" s="31">
        <f>VLOOKUP(A153,'IncomeStatement 15-8-19'!$A$10:$CD$222,36,FALSE)</f>
        <v>0</v>
      </c>
      <c r="AK153" s="31">
        <f>VLOOKUP(A153,'IncomeStatement 15-8-19'!$A$10:$CD$222,37,FALSE)</f>
        <v>0</v>
      </c>
      <c r="AL153" s="31">
        <f>VLOOKUP(A153,'IncomeStatement 15-8-19'!$A$10:$CD$222,38,FALSE)</f>
        <v>0</v>
      </c>
      <c r="AM153" s="31">
        <f>VLOOKUP(A153,'IncomeStatement 15-8-19'!$A$10:$CD$222,39,FALSE)</f>
        <v>0</v>
      </c>
      <c r="AN153" s="31">
        <f>VLOOKUP(A153,'IncomeStatement 15-8-19'!$A$10:$CD$222,40,FALSE)</f>
        <v>0</v>
      </c>
      <c r="AO153" s="31">
        <f>VLOOKUP(A153,'IncomeStatement 15-8-19'!$A$10:$CD$222,41,FALSE)</f>
        <v>0</v>
      </c>
      <c r="AP153" s="31">
        <f>VLOOKUP(A153,'IncomeStatement 15-8-19'!$A$10:$CD$222,42,FALSE)</f>
        <v>0</v>
      </c>
      <c r="AQ153" s="31">
        <f>VLOOKUP(A153,'IncomeStatement 15-8-19'!$A$10:$CD$222,43,FALSE)</f>
        <v>0</v>
      </c>
      <c r="AR153" s="31">
        <f>VLOOKUP(A153,'IncomeStatement 15-8-19'!$A$10:$CD$222,44,FALSE)</f>
        <v>0</v>
      </c>
      <c r="AS153" s="31">
        <f>VLOOKUP(A153,'IncomeStatement 15-8-19'!$A$10:$CD$222,45,FALSE)</f>
        <v>0</v>
      </c>
      <c r="AT153" s="31">
        <f>VLOOKUP(A153,'IncomeStatement 15-8-19'!$A$10:$CD$222,46,FALSE)</f>
        <v>0</v>
      </c>
      <c r="AU153" s="31">
        <f>VLOOKUP(A153,'IncomeStatement 15-8-19'!$A$10:$CD$222,47,FALSE)</f>
        <v>0</v>
      </c>
      <c r="AV153" s="31">
        <f>VLOOKUP(A153,'IncomeStatement 15-8-19'!$A$10:$CD$222,48,FALSE)</f>
        <v>0</v>
      </c>
      <c r="AW153" s="31">
        <f>VLOOKUP(A153,'IncomeStatement 15-8-19'!$A$10:$CD$222,49,FALSE)</f>
        <v>0</v>
      </c>
      <c r="AX153" s="31">
        <f>VLOOKUP(A153,'IncomeStatement 15-8-19'!$A$10:$CD$222,50,FALSE)</f>
        <v>0</v>
      </c>
      <c r="AY153" s="31">
        <f>VLOOKUP(A153,'IncomeStatement 15-8-19'!$A$10:$CD$222,51,FALSE)</f>
        <v>0</v>
      </c>
      <c r="AZ153" s="31">
        <f>VLOOKUP(A153,'IncomeStatement 15-8-19'!$A$10:$CD$222,52,FALSE)</f>
        <v>0</v>
      </c>
      <c r="BA153" s="31">
        <f>VLOOKUP(A153,'IncomeStatement 15-8-19'!$A$10:$CD$222,53,FALSE)</f>
        <v>0</v>
      </c>
      <c r="BB153" s="31">
        <f>VLOOKUP(A153,'IncomeStatement 15-8-19'!$A$10:$CD$222,54,FALSE)</f>
        <v>0</v>
      </c>
      <c r="BC153" s="31">
        <f>VLOOKUP(A153,'IncomeStatement 15-8-19'!$A$10:$CD$222,55,FALSE)</f>
        <v>0</v>
      </c>
      <c r="BD153" s="31">
        <f>VLOOKUP(A153,'IncomeStatement 15-8-19'!$A$10:$CD$222,56,FALSE)</f>
        <v>0</v>
      </c>
      <c r="BE153" s="31">
        <f>VLOOKUP(A153,'IncomeStatement 15-8-19'!$A$10:$CD$222,57,FALSE)</f>
        <v>0</v>
      </c>
      <c r="BF153" s="31">
        <f>VLOOKUP(A153,'IncomeStatement 15-8-19'!$A$10:$CD$222,58,FALSE)</f>
        <v>0</v>
      </c>
      <c r="BG153" s="31"/>
      <c r="BH153" s="31">
        <f>VLOOKUP(A153,'IncomeStatement 15-8-19'!$A$10:$CD$222,60,FALSE)</f>
        <v>0</v>
      </c>
      <c r="BI153" s="31">
        <f>VLOOKUP(A153,'IncomeStatement 15-8-19'!$A$10:$CD$222,61,FALSE)</f>
        <v>0</v>
      </c>
      <c r="BJ153" s="31">
        <f>VLOOKUP(A153,'IncomeStatement 15-8-19'!$A$10:$CD$222,62,FALSE)</f>
        <v>0</v>
      </c>
      <c r="BK153" s="31">
        <f>VLOOKUP(A153,'IncomeStatement 15-8-19'!$A$10:$CD$222,63,FALSE)</f>
        <v>0</v>
      </c>
      <c r="BL153" s="31">
        <f>VLOOKUP(A153,'IncomeStatement 15-8-19'!$A$10:$CD$222,64,FALSE)</f>
        <v>0</v>
      </c>
      <c r="BM153" s="31">
        <f>VLOOKUP(A153,'IncomeStatement 15-8-19'!$A$10:$CD$222,65,FALSE)</f>
        <v>0</v>
      </c>
      <c r="BN153" s="31">
        <f>VLOOKUP(A153,'IncomeStatement 15-8-19'!$A$10:$CD$222,66,FALSE)</f>
        <v>0</v>
      </c>
      <c r="BO153" s="31">
        <f>VLOOKUP(A153,'IncomeStatement 15-8-19'!$A$10:$CD$222,67,FALSE)</f>
        <v>0</v>
      </c>
      <c r="BP153" s="31">
        <f>VLOOKUP(A153,'IncomeStatement 15-8-19'!$A$10:$CD$222,68,FALSE)</f>
        <v>0</v>
      </c>
      <c r="BQ153" s="3">
        <f>VLOOKUP(A153,'IncomeStatement 15-8-19'!$A$10:$CD$222,69,FALSE)</f>
        <v>0</v>
      </c>
      <c r="BR153" s="3">
        <f>VLOOKUP(A153,'IncomeStatement 15-8-19'!$A$10:$CD$222,70,FALSE)</f>
        <v>0</v>
      </c>
      <c r="BS153" s="3">
        <f>VLOOKUP(A153,'IncomeStatement 15-8-19'!$A$10:$CD$222,71,FALSE)</f>
        <v>0</v>
      </c>
      <c r="BT153" s="3">
        <f>VLOOKUP(A153,'IncomeStatement 15-8-19'!$A$10:$CD$222,72,FALSE)</f>
        <v>0</v>
      </c>
      <c r="BU153" s="3">
        <f>VLOOKUP(A153,'IncomeStatement 15-8-19'!$A$10:$CD$222,73,FALSE)</f>
        <v>0</v>
      </c>
      <c r="BV153" s="3">
        <f>VLOOKUP(A153,'IncomeStatement 15-8-19'!$A$10:$CD$222,74,FALSE)</f>
        <v>0</v>
      </c>
      <c r="BW153" s="3">
        <f>VLOOKUP(A153,'IncomeStatement 15-8-19'!$A$10:$CD$222,75,FALSE)</f>
        <v>0</v>
      </c>
      <c r="BX153" s="3">
        <f>VLOOKUP(A153,'IncomeStatement 15-8-19'!$A$10:$CD$222,76,FALSE)</f>
        <v>0</v>
      </c>
      <c r="BY153" s="3">
        <f>VLOOKUP(A153,'IncomeStatement 15-8-19'!$A$10:$CD$222,77,FALSE)</f>
        <v>0</v>
      </c>
      <c r="BZ153" s="10">
        <f>VLOOKUP(A153,'IncomeStatement 15-8-19'!$A$10:$CD$222,78,FALSE)</f>
        <v>0</v>
      </c>
      <c r="CA153" s="10">
        <f>VLOOKUP(A153,'IncomeStatement 15-8-19'!$A$10:$CD$222,79,FALSE)</f>
        <v>0</v>
      </c>
      <c r="CB153" s="10">
        <f>VLOOKUP(A153,'IncomeStatement 15-8-19'!$A$10:$CD$222,80,FALSE)</f>
        <v>0</v>
      </c>
      <c r="CC153" s="10">
        <f>VLOOKUP(A153,'IncomeStatement 15-8-19'!$A$10:$CD$222,81,FALSE)</f>
        <v>0</v>
      </c>
      <c r="CD153" s="3">
        <f t="shared" si="7"/>
        <v>0</v>
      </c>
      <c r="CF153" s="19">
        <f>CD153-('IncomeStatement 15-8-19'!CD153-'IncomeStatement 15-8-19'!CF153-'IncomeStatement 15-8-19'!CG153)</f>
        <v>0</v>
      </c>
      <c r="CH153" s="132">
        <f t="shared" si="8"/>
        <v>0</v>
      </c>
      <c r="CJ153" s="148">
        <f>HLOOKUP(A153,CJE!$I$5:$TV$2054,2050, FALSE)</f>
        <v>0</v>
      </c>
      <c r="CL153" s="148">
        <f t="shared" si="9"/>
        <v>0</v>
      </c>
    </row>
    <row r="154" spans="1:90" x14ac:dyDescent="0.2">
      <c r="A154" s="13" t="str">
        <f>'IncomeStatement 15-8-19'!A154</f>
        <v>940-974 - Obsolete Fixed Assets</v>
      </c>
      <c r="B154" s="118">
        <f>VLOOKUP(A154,'IncomeStatement 15-8-19'!$A$10:$CD$222,2,FALSE)</f>
        <v>0</v>
      </c>
      <c r="C154" s="118">
        <f>VLOOKUP(A154,'IncomeStatement 15-8-19'!$A$10:$CD$222,3,FALSE)</f>
        <v>0</v>
      </c>
      <c r="D154" s="118">
        <f>VLOOKUP(A154,'IncomeStatement 15-8-19'!$A$10:$CD$222,4,FALSE)</f>
        <v>0</v>
      </c>
      <c r="E154" s="118">
        <f>VLOOKUP(A154,'IncomeStatement 15-8-19'!$A$10:$CD$222,5,FALSE)</f>
        <v>0</v>
      </c>
      <c r="F154" s="118">
        <f>VLOOKUP(A154,'IncomeStatement 15-8-19'!$A$10:$CD$222,6,FALSE)</f>
        <v>0</v>
      </c>
      <c r="G154" s="118">
        <f>VLOOKUP(A154,'IncomeStatement 15-8-19'!$A$10:$CD$222,7,FALSE)</f>
        <v>0</v>
      </c>
      <c r="H154" s="118">
        <f>VLOOKUP(A154,'IncomeStatement 15-8-19'!$A$10:$CD$222,8,FALSE)</f>
        <v>0</v>
      </c>
      <c r="I154" s="118"/>
      <c r="J154" s="118">
        <f>VLOOKUP(A154,'IncomeStatement 15-8-19'!$A$10:$CD$222,10,FALSE)</f>
        <v>0</v>
      </c>
      <c r="K154" s="118">
        <f>VLOOKUP(A154,'IncomeStatement 15-8-19'!$A$10:$CD$222,11,FALSE)</f>
        <v>0</v>
      </c>
      <c r="L154" s="118">
        <f>VLOOKUP(A154,'IncomeStatement 15-8-19'!$A$10:$CD$222,12,FALSE)</f>
        <v>0</v>
      </c>
      <c r="M154" s="118">
        <f>VLOOKUP(A154,'IncomeStatement 15-8-19'!$A$10:$CD$222,13,FALSE)</f>
        <v>0</v>
      </c>
      <c r="N154" s="118">
        <f>VLOOKUP(A154,'IncomeStatement 15-8-19'!$A$10:$CD$222,14,FALSE)</f>
        <v>0</v>
      </c>
      <c r="O154" s="118">
        <f>VLOOKUP(A154,'IncomeStatement 15-8-19'!$A$10:$CD$222,15,FALSE)</f>
        <v>0</v>
      </c>
      <c r="P154" s="118">
        <f>VLOOKUP(A154,'IncomeStatement 15-8-19'!$A$10:$CD$222,16,FALSE)</f>
        <v>0</v>
      </c>
      <c r="Q154" s="118">
        <f>VLOOKUP(A154,'IncomeStatement 15-8-19'!$A$10:$CD$222,17,FALSE)</f>
        <v>0</v>
      </c>
      <c r="R154" s="118">
        <f>VLOOKUP(A154,'IncomeStatement 15-8-19'!$A$10:$CD$222,18,FALSE)</f>
        <v>0</v>
      </c>
      <c r="S154" s="118">
        <f>VLOOKUP(A154,'IncomeStatement 15-8-19'!$A$10:$CD$222,19,FALSE)</f>
        <v>0</v>
      </c>
      <c r="T154" s="118">
        <f>VLOOKUP(A154,'IncomeStatement 15-8-19'!$A$10:$CD$222,20,FALSE)</f>
        <v>0</v>
      </c>
      <c r="U154" s="118">
        <f>VLOOKUP(A154,'IncomeStatement 15-8-19'!$A$10:$CD$222,21,FALSE)</f>
        <v>0</v>
      </c>
      <c r="V154" s="118">
        <f>VLOOKUP(A154,'IncomeStatement 15-8-19'!$A$10:$CD$222,22,FALSE)</f>
        <v>0</v>
      </c>
      <c r="W154" s="118">
        <f>VLOOKUP(A154,'IncomeStatement 15-8-19'!$A$10:$CD$222,23,FALSE)</f>
        <v>0</v>
      </c>
      <c r="X154" s="118">
        <f>VLOOKUP(A154,'IncomeStatement 15-8-19'!$A$10:$CD$222,24,FALSE)</f>
        <v>0</v>
      </c>
      <c r="Y154" s="118">
        <f>VLOOKUP(A154,'IncomeStatement 15-8-19'!$A$10:$CD$222,25,FALSE)</f>
        <v>0</v>
      </c>
      <c r="Z154" s="118">
        <f>VLOOKUP(A154,'IncomeStatement 15-8-19'!$A$10:$CD$222,26,FALSE)</f>
        <v>0</v>
      </c>
      <c r="AA154" s="118">
        <f>VLOOKUP(A154,'IncomeStatement 15-8-19'!$A$10:$CD$222,27,FALSE)</f>
        <v>0</v>
      </c>
      <c r="AB154" s="118">
        <f>VLOOKUP(A154,'IncomeStatement 15-8-19'!$A$10:$CD$222,28,FALSE)</f>
        <v>0</v>
      </c>
      <c r="AC154" s="118">
        <f>VLOOKUP(A154,'IncomeStatement 15-8-19'!$A$10:$CD$222,29,FALSE)</f>
        <v>0</v>
      </c>
      <c r="AD154" s="118">
        <f>VLOOKUP(A154,'IncomeStatement 15-8-19'!$A$10:$CD$222,30,FALSE)</f>
        <v>0</v>
      </c>
      <c r="AE154" s="118">
        <f>VLOOKUP(A154,'IncomeStatement 15-8-19'!$A$10:$CD$222,31,FALSE)</f>
        <v>0</v>
      </c>
      <c r="AF154" s="118">
        <f>VLOOKUP(A154,'IncomeStatement 15-8-19'!$A$10:$CD$222,32,FALSE)</f>
        <v>0</v>
      </c>
      <c r="AG154" s="118">
        <f>VLOOKUP(A154,'IncomeStatement 15-8-19'!$A$10:$CD$222,33,FALSE)</f>
        <v>0</v>
      </c>
      <c r="AH154" s="118">
        <f>VLOOKUP(A154,'IncomeStatement 15-8-19'!$A$10:$CD$222,34,FALSE)</f>
        <v>0</v>
      </c>
      <c r="AI154" s="118">
        <f>VLOOKUP(A154,'IncomeStatement 15-8-19'!$A$10:$CD$222,35,FALSE)</f>
        <v>0</v>
      </c>
      <c r="AJ154" s="118">
        <f>VLOOKUP(A154,'IncomeStatement 15-8-19'!$A$10:$CD$222,36,FALSE)</f>
        <v>0</v>
      </c>
      <c r="AK154" s="118">
        <f>VLOOKUP(A154,'IncomeStatement 15-8-19'!$A$10:$CD$222,37,FALSE)</f>
        <v>0</v>
      </c>
      <c r="AL154" s="118">
        <f>VLOOKUP(A154,'IncomeStatement 15-8-19'!$A$10:$CD$222,38,FALSE)</f>
        <v>0</v>
      </c>
      <c r="AM154" s="118">
        <f>VLOOKUP(A154,'IncomeStatement 15-8-19'!$A$10:$CD$222,39,FALSE)</f>
        <v>0</v>
      </c>
      <c r="AN154" s="118">
        <f>VLOOKUP(A154,'IncomeStatement 15-8-19'!$A$10:$CD$222,40,FALSE)</f>
        <v>0</v>
      </c>
      <c r="AO154" s="118">
        <f>VLOOKUP(A154,'IncomeStatement 15-8-19'!$A$10:$CD$222,41,FALSE)</f>
        <v>0</v>
      </c>
      <c r="AP154" s="118">
        <f>VLOOKUP(A154,'IncomeStatement 15-8-19'!$A$10:$CD$222,42,FALSE)</f>
        <v>0</v>
      </c>
      <c r="AQ154" s="118">
        <f>VLOOKUP(A154,'IncomeStatement 15-8-19'!$A$10:$CD$222,43,FALSE)</f>
        <v>0</v>
      </c>
      <c r="AR154" s="118">
        <f>VLOOKUP(A154,'IncomeStatement 15-8-19'!$A$10:$CD$222,44,FALSE)</f>
        <v>0</v>
      </c>
      <c r="AS154" s="118">
        <f>VLOOKUP(A154,'IncomeStatement 15-8-19'!$A$10:$CD$222,45,FALSE)</f>
        <v>0</v>
      </c>
      <c r="AT154" s="118">
        <f>VLOOKUP(A154,'IncomeStatement 15-8-19'!$A$10:$CD$222,46,FALSE)</f>
        <v>0</v>
      </c>
      <c r="AU154" s="118">
        <f>VLOOKUP(A154,'IncomeStatement 15-8-19'!$A$10:$CD$222,47,FALSE)</f>
        <v>0</v>
      </c>
      <c r="AV154" s="118">
        <f>VLOOKUP(A154,'IncomeStatement 15-8-19'!$A$10:$CD$222,48,FALSE)</f>
        <v>0</v>
      </c>
      <c r="AW154" s="118">
        <f>VLOOKUP(A154,'IncomeStatement 15-8-19'!$A$10:$CD$222,49,FALSE)</f>
        <v>0</v>
      </c>
      <c r="AX154" s="118">
        <f>VLOOKUP(A154,'IncomeStatement 15-8-19'!$A$10:$CD$222,50,FALSE)</f>
        <v>0</v>
      </c>
      <c r="AY154" s="118">
        <f>VLOOKUP(A154,'IncomeStatement 15-8-19'!$A$10:$CD$222,51,FALSE)</f>
        <v>0</v>
      </c>
      <c r="AZ154" s="118">
        <f>VLOOKUP(A154,'IncomeStatement 15-8-19'!$A$10:$CD$222,52,FALSE)</f>
        <v>0</v>
      </c>
      <c r="BA154" s="118">
        <f>VLOOKUP(A154,'IncomeStatement 15-8-19'!$A$10:$CD$222,53,FALSE)</f>
        <v>0</v>
      </c>
      <c r="BB154" s="118">
        <f>VLOOKUP(A154,'IncomeStatement 15-8-19'!$A$10:$CD$222,54,FALSE)</f>
        <v>0</v>
      </c>
      <c r="BC154" s="118">
        <f>VLOOKUP(A154,'IncomeStatement 15-8-19'!$A$10:$CD$222,55,FALSE)</f>
        <v>0</v>
      </c>
      <c r="BD154" s="118">
        <f>VLOOKUP(A154,'IncomeStatement 15-8-19'!$A$10:$CD$222,56,FALSE)</f>
        <v>0</v>
      </c>
      <c r="BE154" s="118">
        <f>VLOOKUP(A154,'IncomeStatement 15-8-19'!$A$10:$CD$222,57,FALSE)</f>
        <v>0</v>
      </c>
      <c r="BF154" s="118">
        <f>VLOOKUP(A154,'IncomeStatement 15-8-19'!$A$10:$CD$222,58,FALSE)</f>
        <v>0</v>
      </c>
      <c r="BG154" s="118"/>
      <c r="BH154" s="118">
        <f>VLOOKUP(A154,'IncomeStatement 15-8-19'!$A$10:$CD$222,60,FALSE)</f>
        <v>0</v>
      </c>
      <c r="BI154" s="118">
        <f>VLOOKUP(A154,'IncomeStatement 15-8-19'!$A$10:$CD$222,61,FALSE)</f>
        <v>0</v>
      </c>
      <c r="BJ154" s="118">
        <f>VLOOKUP(A154,'IncomeStatement 15-8-19'!$A$10:$CD$222,62,FALSE)</f>
        <v>0</v>
      </c>
      <c r="BK154" s="118">
        <f>VLOOKUP(A154,'IncomeStatement 15-8-19'!$A$10:$CD$222,63,FALSE)</f>
        <v>0</v>
      </c>
      <c r="BL154" s="118">
        <f>VLOOKUP(A154,'IncomeStatement 15-8-19'!$A$10:$CD$222,64,FALSE)</f>
        <v>0</v>
      </c>
      <c r="BM154" s="118">
        <f>VLOOKUP(A154,'IncomeStatement 15-8-19'!$A$10:$CD$222,65,FALSE)</f>
        <v>0</v>
      </c>
      <c r="BN154" s="118">
        <f>VLOOKUP(A154,'IncomeStatement 15-8-19'!$A$10:$CD$222,66,FALSE)</f>
        <v>0</v>
      </c>
      <c r="BO154" s="118">
        <f>VLOOKUP(A154,'IncomeStatement 15-8-19'!$A$10:$CD$222,67,FALSE)</f>
        <v>0</v>
      </c>
      <c r="BP154" s="118">
        <f>VLOOKUP(A154,'IncomeStatement 15-8-19'!$A$10:$CD$222,68,FALSE)</f>
        <v>0</v>
      </c>
      <c r="BQ154" s="23">
        <f>VLOOKUP(A154,'IncomeStatement 15-8-19'!$A$10:$CD$222,69,FALSE)</f>
        <v>0</v>
      </c>
      <c r="BR154" s="23">
        <f>VLOOKUP(A154,'IncomeStatement 15-8-19'!$A$10:$CD$222,70,FALSE)</f>
        <v>0</v>
      </c>
      <c r="BS154" s="23">
        <f>VLOOKUP(A154,'IncomeStatement 15-8-19'!$A$10:$CD$222,71,FALSE)</f>
        <v>0</v>
      </c>
      <c r="BT154" s="23">
        <f>VLOOKUP(A154,'IncomeStatement 15-8-19'!$A$10:$CD$222,72,FALSE)</f>
        <v>0</v>
      </c>
      <c r="BU154" s="23">
        <f>VLOOKUP(A154,'IncomeStatement 15-8-19'!$A$10:$CD$222,73,FALSE)</f>
        <v>0</v>
      </c>
      <c r="BV154" s="23">
        <f>VLOOKUP(A154,'IncomeStatement 15-8-19'!$A$10:$CD$222,74,FALSE)</f>
        <v>0</v>
      </c>
      <c r="BW154" s="23">
        <f>VLOOKUP(A154,'IncomeStatement 15-8-19'!$A$10:$CD$222,75,FALSE)</f>
        <v>0</v>
      </c>
      <c r="BX154" s="23">
        <f>VLOOKUP(A154,'IncomeStatement 15-8-19'!$A$10:$CD$222,76,FALSE)</f>
        <v>0</v>
      </c>
      <c r="BY154" s="23">
        <f>VLOOKUP(A154,'IncomeStatement 15-8-19'!$A$10:$CD$222,77,FALSE)</f>
        <v>0</v>
      </c>
      <c r="BZ154" s="23">
        <f>VLOOKUP(A154,'IncomeStatement 15-8-19'!$A$10:$CD$222,78,FALSE)</f>
        <v>0</v>
      </c>
      <c r="CA154" s="23">
        <f>VLOOKUP(A154,'IncomeStatement 15-8-19'!$A$10:$CD$222,79,FALSE)</f>
        <v>0</v>
      </c>
      <c r="CB154" s="23">
        <f>VLOOKUP(A154,'IncomeStatement 15-8-19'!$A$10:$CD$222,80,FALSE)</f>
        <v>0</v>
      </c>
      <c r="CC154" s="23">
        <f>VLOOKUP(A154,'IncomeStatement 15-8-19'!$A$10:$CD$222,81,FALSE)</f>
        <v>0</v>
      </c>
      <c r="CD154" s="23">
        <f t="shared" si="7"/>
        <v>0</v>
      </c>
      <c r="CF154" s="19">
        <f>CD154-('IncomeStatement 15-8-19'!CD154-'IncomeStatement 15-8-19'!CF154-'IncomeStatement 15-8-19'!CG154)</f>
        <v>0</v>
      </c>
      <c r="CH154" s="132">
        <f t="shared" si="8"/>
        <v>0</v>
      </c>
      <c r="CJ154" s="148">
        <f>HLOOKUP(A154,CJE!$I$5:$TV$2054,2050, FALSE)</f>
        <v>0</v>
      </c>
      <c r="CL154" s="148">
        <f t="shared" si="9"/>
        <v>0</v>
      </c>
    </row>
    <row r="155" spans="1:90" x14ac:dyDescent="0.2">
      <c r="A155" s="14" t="str">
        <f>'IncomeStatement 15-8-19'!A155</f>
        <v>Total - 940-970 - Write Offs</v>
      </c>
      <c r="B155" s="31">
        <f>VLOOKUP(A155,'IncomeStatement 15-8-19'!$A$10:$CD$222,2,FALSE)</f>
        <v>0</v>
      </c>
      <c r="C155" s="31">
        <f>VLOOKUP(A155,'IncomeStatement 15-8-19'!$A$10:$CD$222,3,FALSE)</f>
        <v>0</v>
      </c>
      <c r="D155" s="31">
        <f>VLOOKUP(A155,'IncomeStatement 15-8-19'!$A$10:$CD$222,4,FALSE)</f>
        <v>0</v>
      </c>
      <c r="E155" s="31">
        <f>VLOOKUP(A155,'IncomeStatement 15-8-19'!$A$10:$CD$222,5,FALSE)</f>
        <v>0</v>
      </c>
      <c r="F155" s="31">
        <f>VLOOKUP(A155,'IncomeStatement 15-8-19'!$A$10:$CD$222,6,FALSE)</f>
        <v>0</v>
      </c>
      <c r="G155" s="31">
        <f>VLOOKUP(A155,'IncomeStatement 15-8-19'!$A$10:$CD$222,7,FALSE)</f>
        <v>0</v>
      </c>
      <c r="H155" s="31">
        <f>VLOOKUP(A155,'IncomeStatement 15-8-19'!$A$10:$CD$222,8,FALSE)</f>
        <v>0</v>
      </c>
      <c r="I155" s="31"/>
      <c r="J155" s="31">
        <f>VLOOKUP(A155,'IncomeStatement 15-8-19'!$A$10:$CD$222,10,FALSE)</f>
        <v>0</v>
      </c>
      <c r="K155" s="31">
        <f>VLOOKUP(A155,'IncomeStatement 15-8-19'!$A$10:$CD$222,11,FALSE)</f>
        <v>0</v>
      </c>
      <c r="L155" s="31">
        <f>VLOOKUP(A155,'IncomeStatement 15-8-19'!$A$10:$CD$222,12,FALSE)</f>
        <v>0</v>
      </c>
      <c r="M155" s="31">
        <f>VLOOKUP(A155,'IncomeStatement 15-8-19'!$A$10:$CD$222,13,FALSE)</f>
        <v>0</v>
      </c>
      <c r="N155" s="31">
        <f>VLOOKUP(A155,'IncomeStatement 15-8-19'!$A$10:$CD$222,14,FALSE)</f>
        <v>0</v>
      </c>
      <c r="O155" s="31">
        <f>VLOOKUP(A155,'IncomeStatement 15-8-19'!$A$10:$CD$222,15,FALSE)</f>
        <v>0</v>
      </c>
      <c r="P155" s="31">
        <f>VLOOKUP(A155,'IncomeStatement 15-8-19'!$A$10:$CD$222,16,FALSE)</f>
        <v>0</v>
      </c>
      <c r="Q155" s="31">
        <f>VLOOKUP(A155,'IncomeStatement 15-8-19'!$A$10:$CD$222,17,FALSE)</f>
        <v>0</v>
      </c>
      <c r="R155" s="31">
        <f>VLOOKUP(A155,'IncomeStatement 15-8-19'!$A$10:$CD$222,18,FALSE)</f>
        <v>0</v>
      </c>
      <c r="S155" s="31">
        <f>VLOOKUP(A155,'IncomeStatement 15-8-19'!$A$10:$CD$222,19,FALSE)</f>
        <v>0</v>
      </c>
      <c r="T155" s="31">
        <f>VLOOKUP(A155,'IncomeStatement 15-8-19'!$A$10:$CD$222,20,FALSE)</f>
        <v>0</v>
      </c>
      <c r="U155" s="31">
        <f>VLOOKUP(A155,'IncomeStatement 15-8-19'!$A$10:$CD$222,21,FALSE)</f>
        <v>0</v>
      </c>
      <c r="V155" s="31">
        <f>VLOOKUP(A155,'IncomeStatement 15-8-19'!$A$10:$CD$222,22,FALSE)</f>
        <v>0</v>
      </c>
      <c r="W155" s="31">
        <f>VLOOKUP(A155,'IncomeStatement 15-8-19'!$A$10:$CD$222,23,FALSE)</f>
        <v>0</v>
      </c>
      <c r="X155" s="31">
        <f>VLOOKUP(A155,'IncomeStatement 15-8-19'!$A$10:$CD$222,24,FALSE)</f>
        <v>0</v>
      </c>
      <c r="Y155" s="31">
        <f>VLOOKUP(A155,'IncomeStatement 15-8-19'!$A$10:$CD$222,25,FALSE)</f>
        <v>0</v>
      </c>
      <c r="Z155" s="31">
        <f>VLOOKUP(A155,'IncomeStatement 15-8-19'!$A$10:$CD$222,26,FALSE)</f>
        <v>0</v>
      </c>
      <c r="AA155" s="31">
        <f>VLOOKUP(A155,'IncomeStatement 15-8-19'!$A$10:$CD$222,27,FALSE)</f>
        <v>0</v>
      </c>
      <c r="AB155" s="31">
        <f>VLOOKUP(A155,'IncomeStatement 15-8-19'!$A$10:$CD$222,28,FALSE)</f>
        <v>0</v>
      </c>
      <c r="AC155" s="31">
        <f>VLOOKUP(A155,'IncomeStatement 15-8-19'!$A$10:$CD$222,29,FALSE)</f>
        <v>0</v>
      </c>
      <c r="AD155" s="31">
        <f>VLOOKUP(A155,'IncomeStatement 15-8-19'!$A$10:$CD$222,30,FALSE)</f>
        <v>0</v>
      </c>
      <c r="AE155" s="31">
        <f>VLOOKUP(A155,'IncomeStatement 15-8-19'!$A$10:$CD$222,31,FALSE)</f>
        <v>0</v>
      </c>
      <c r="AF155" s="31">
        <f>VLOOKUP(A155,'IncomeStatement 15-8-19'!$A$10:$CD$222,32,FALSE)</f>
        <v>0</v>
      </c>
      <c r="AG155" s="31">
        <f>VLOOKUP(A155,'IncomeStatement 15-8-19'!$A$10:$CD$222,33,FALSE)</f>
        <v>0</v>
      </c>
      <c r="AH155" s="31">
        <f>VLOOKUP(A155,'IncomeStatement 15-8-19'!$A$10:$CD$222,34,FALSE)</f>
        <v>0</v>
      </c>
      <c r="AI155" s="31">
        <f>VLOOKUP(A155,'IncomeStatement 15-8-19'!$A$10:$CD$222,35,FALSE)</f>
        <v>0</v>
      </c>
      <c r="AJ155" s="31">
        <f>VLOOKUP(A155,'IncomeStatement 15-8-19'!$A$10:$CD$222,36,FALSE)</f>
        <v>0</v>
      </c>
      <c r="AK155" s="31">
        <f>VLOOKUP(A155,'IncomeStatement 15-8-19'!$A$10:$CD$222,37,FALSE)</f>
        <v>0</v>
      </c>
      <c r="AL155" s="31">
        <f>VLOOKUP(A155,'IncomeStatement 15-8-19'!$A$10:$CD$222,38,FALSE)</f>
        <v>0</v>
      </c>
      <c r="AM155" s="31">
        <f>VLOOKUP(A155,'IncomeStatement 15-8-19'!$A$10:$CD$222,39,FALSE)</f>
        <v>0</v>
      </c>
      <c r="AN155" s="31">
        <f>VLOOKUP(A155,'IncomeStatement 15-8-19'!$A$10:$CD$222,40,FALSE)</f>
        <v>0</v>
      </c>
      <c r="AO155" s="31">
        <f>VLOOKUP(A155,'IncomeStatement 15-8-19'!$A$10:$CD$222,41,FALSE)</f>
        <v>0</v>
      </c>
      <c r="AP155" s="31">
        <f>VLOOKUP(A155,'IncomeStatement 15-8-19'!$A$10:$CD$222,42,FALSE)</f>
        <v>0</v>
      </c>
      <c r="AQ155" s="31">
        <f>VLOOKUP(A155,'IncomeStatement 15-8-19'!$A$10:$CD$222,43,FALSE)</f>
        <v>0</v>
      </c>
      <c r="AR155" s="31">
        <f>VLOOKUP(A155,'IncomeStatement 15-8-19'!$A$10:$CD$222,44,FALSE)</f>
        <v>0</v>
      </c>
      <c r="AS155" s="31">
        <f>VLOOKUP(A155,'IncomeStatement 15-8-19'!$A$10:$CD$222,45,FALSE)</f>
        <v>0</v>
      </c>
      <c r="AT155" s="31">
        <f>VLOOKUP(A155,'IncomeStatement 15-8-19'!$A$10:$CD$222,46,FALSE)</f>
        <v>0</v>
      </c>
      <c r="AU155" s="31">
        <f>VLOOKUP(A155,'IncomeStatement 15-8-19'!$A$10:$CD$222,47,FALSE)</f>
        <v>0</v>
      </c>
      <c r="AV155" s="31">
        <f>VLOOKUP(A155,'IncomeStatement 15-8-19'!$A$10:$CD$222,48,FALSE)</f>
        <v>0</v>
      </c>
      <c r="AW155" s="31">
        <f>VLOOKUP(A155,'IncomeStatement 15-8-19'!$A$10:$CD$222,49,FALSE)</f>
        <v>0</v>
      </c>
      <c r="AX155" s="31">
        <f>VLOOKUP(A155,'IncomeStatement 15-8-19'!$A$10:$CD$222,50,FALSE)</f>
        <v>0</v>
      </c>
      <c r="AY155" s="31">
        <f>VLOOKUP(A155,'IncomeStatement 15-8-19'!$A$10:$CD$222,51,FALSE)</f>
        <v>0</v>
      </c>
      <c r="AZ155" s="31">
        <f>VLOOKUP(A155,'IncomeStatement 15-8-19'!$A$10:$CD$222,52,FALSE)</f>
        <v>0</v>
      </c>
      <c r="BA155" s="31">
        <f>VLOOKUP(A155,'IncomeStatement 15-8-19'!$A$10:$CD$222,53,FALSE)</f>
        <v>0</v>
      </c>
      <c r="BB155" s="31">
        <f>VLOOKUP(A155,'IncomeStatement 15-8-19'!$A$10:$CD$222,54,FALSE)</f>
        <v>0</v>
      </c>
      <c r="BC155" s="31">
        <f>VLOOKUP(A155,'IncomeStatement 15-8-19'!$A$10:$CD$222,55,FALSE)</f>
        <v>0</v>
      </c>
      <c r="BD155" s="31">
        <f>VLOOKUP(A155,'IncomeStatement 15-8-19'!$A$10:$CD$222,56,FALSE)</f>
        <v>0</v>
      </c>
      <c r="BE155" s="31">
        <f>VLOOKUP(A155,'IncomeStatement 15-8-19'!$A$10:$CD$222,57,FALSE)</f>
        <v>0</v>
      </c>
      <c r="BF155" s="31">
        <f>VLOOKUP(A155,'IncomeStatement 15-8-19'!$A$10:$CD$222,58,FALSE)</f>
        <v>0</v>
      </c>
      <c r="BG155" s="31"/>
      <c r="BH155" s="31">
        <f>VLOOKUP(A155,'IncomeStatement 15-8-19'!$A$10:$CD$222,60,FALSE)</f>
        <v>0</v>
      </c>
      <c r="BI155" s="31">
        <f>VLOOKUP(A155,'IncomeStatement 15-8-19'!$A$10:$CD$222,61,FALSE)</f>
        <v>0</v>
      </c>
      <c r="BJ155" s="31">
        <f>VLOOKUP(A155,'IncomeStatement 15-8-19'!$A$10:$CD$222,62,FALSE)</f>
        <v>0</v>
      </c>
      <c r="BK155" s="31">
        <f>VLOOKUP(A155,'IncomeStatement 15-8-19'!$A$10:$CD$222,63,FALSE)</f>
        <v>0</v>
      </c>
      <c r="BL155" s="31">
        <f>VLOOKUP(A155,'IncomeStatement 15-8-19'!$A$10:$CD$222,64,FALSE)</f>
        <v>0</v>
      </c>
      <c r="BM155" s="31">
        <f>VLOOKUP(A155,'IncomeStatement 15-8-19'!$A$10:$CD$222,65,FALSE)</f>
        <v>0</v>
      </c>
      <c r="BN155" s="31">
        <f>VLOOKUP(A155,'IncomeStatement 15-8-19'!$A$10:$CD$222,66,FALSE)</f>
        <v>0</v>
      </c>
      <c r="BO155" s="31">
        <f>VLOOKUP(A155,'IncomeStatement 15-8-19'!$A$10:$CD$222,67,FALSE)</f>
        <v>0</v>
      </c>
      <c r="BP155" s="31">
        <f>VLOOKUP(A155,'IncomeStatement 15-8-19'!$A$10:$CD$222,68,FALSE)</f>
        <v>0</v>
      </c>
      <c r="BQ155" s="3">
        <f>VLOOKUP(A155,'IncomeStatement 15-8-19'!$A$10:$CD$222,69,FALSE)</f>
        <v>0</v>
      </c>
      <c r="BR155" s="3">
        <f>VLOOKUP(A155,'IncomeStatement 15-8-19'!$A$10:$CD$222,70,FALSE)</f>
        <v>0</v>
      </c>
      <c r="BS155" s="3">
        <f>VLOOKUP(A155,'IncomeStatement 15-8-19'!$A$10:$CD$222,71,FALSE)</f>
        <v>0</v>
      </c>
      <c r="BT155" s="3">
        <f>VLOOKUP(A155,'IncomeStatement 15-8-19'!$A$10:$CD$222,72,FALSE)</f>
        <v>0</v>
      </c>
      <c r="BU155" s="3">
        <f>VLOOKUP(A155,'IncomeStatement 15-8-19'!$A$10:$CD$222,73,FALSE)</f>
        <v>0</v>
      </c>
      <c r="BV155" s="3">
        <f>VLOOKUP(A155,'IncomeStatement 15-8-19'!$A$10:$CD$222,74,FALSE)</f>
        <v>0</v>
      </c>
      <c r="BW155" s="3">
        <f>VLOOKUP(A155,'IncomeStatement 15-8-19'!$A$10:$CD$222,75,FALSE)</f>
        <v>0</v>
      </c>
      <c r="BX155" s="3">
        <f>VLOOKUP(A155,'IncomeStatement 15-8-19'!$A$10:$CD$222,76,FALSE)</f>
        <v>0</v>
      </c>
      <c r="BY155" s="3">
        <f>VLOOKUP(A155,'IncomeStatement 15-8-19'!$A$10:$CD$222,77,FALSE)</f>
        <v>0</v>
      </c>
      <c r="BZ155" s="3">
        <f>VLOOKUP(A155,'IncomeStatement 15-8-19'!$A$10:$CD$222,78,FALSE)</f>
        <v>0</v>
      </c>
      <c r="CA155" s="3">
        <f>VLOOKUP(A155,'IncomeStatement 15-8-19'!$A$10:$CD$222,79,FALSE)</f>
        <v>0</v>
      </c>
      <c r="CB155" s="3">
        <f>VLOOKUP(A155,'IncomeStatement 15-8-19'!$A$10:$CD$222,80,FALSE)</f>
        <v>0</v>
      </c>
      <c r="CC155" s="3">
        <f>VLOOKUP(A155,'IncomeStatement 15-8-19'!$A$10:$CD$222,81,FALSE)</f>
        <v>0</v>
      </c>
      <c r="CD155" s="3">
        <f t="shared" si="7"/>
        <v>0</v>
      </c>
      <c r="CF155" s="19">
        <f>CD155-('IncomeStatement 15-8-19'!CD155-'IncomeStatement 15-8-19'!CF155-'IncomeStatement 15-8-19'!CG155)</f>
        <v>0</v>
      </c>
      <c r="CH155" s="132">
        <f t="shared" si="8"/>
        <v>0</v>
      </c>
      <c r="CJ155" s="148"/>
      <c r="CL155" s="162">
        <f>SUM(CL152:CL154)</f>
        <v>0</v>
      </c>
    </row>
    <row r="156" spans="1:90" x14ac:dyDescent="0.2">
      <c r="A156" s="40" t="str">
        <f>'IncomeStatement 15-8-19'!A156</f>
        <v>940-980 - IGS expense</v>
      </c>
      <c r="B156" s="31">
        <f>VLOOKUP(A156,'IncomeStatement 15-8-19'!$A$10:$CD$222,2,FALSE)</f>
        <v>2426.1481800000001</v>
      </c>
      <c r="C156" s="31">
        <f>VLOOKUP(A156,'IncomeStatement 15-8-19'!$A$10:$CD$222,3,FALSE)</f>
        <v>2426.1481800000001</v>
      </c>
      <c r="D156" s="31">
        <f>VLOOKUP(A156,'IncomeStatement 15-8-19'!$A$10:$CD$222,4,FALSE)</f>
        <v>2426.1481800000001</v>
      </c>
      <c r="E156" s="31">
        <f>VLOOKUP(A156,'IncomeStatement 15-8-19'!$A$10:$CD$222,5,FALSE)</f>
        <v>2426.1481800000001</v>
      </c>
      <c r="F156" s="31">
        <f>VLOOKUP(A156,'IncomeStatement 15-8-19'!$A$10:$CD$222,6,FALSE)</f>
        <v>2426.1481800000001</v>
      </c>
      <c r="G156" s="31">
        <f>VLOOKUP(A156,'IncomeStatement 15-8-19'!$A$10:$CD$222,7,FALSE)</f>
        <v>2426.1481800000001</v>
      </c>
      <c r="H156" s="31">
        <f>VLOOKUP(A156,'IncomeStatement 15-8-19'!$A$10:$CD$222,8,FALSE)</f>
        <v>2426.1481800000001</v>
      </c>
      <c r="I156" s="31"/>
      <c r="J156" s="31">
        <f>VLOOKUP(A156,'IncomeStatement 15-8-19'!$A$10:$CD$222,10,FALSE)</f>
        <v>2426.1481800000001</v>
      </c>
      <c r="K156" s="31">
        <f>VLOOKUP(A156,'IncomeStatement 15-8-19'!$A$10:$CD$222,11,FALSE)</f>
        <v>2426.1481800000001</v>
      </c>
      <c r="L156" s="31">
        <f>VLOOKUP(A156,'IncomeStatement 15-8-19'!$A$10:$CD$222,12,FALSE)</f>
        <v>2426.1481800000001</v>
      </c>
      <c r="M156" s="31">
        <f>VLOOKUP(A156,'IncomeStatement 15-8-19'!$A$10:$CD$222,13,FALSE)</f>
        <v>2426.1481800000001</v>
      </c>
      <c r="N156" s="31">
        <f>VLOOKUP(A156,'IncomeStatement 15-8-19'!$A$10:$CD$222,14,FALSE)</f>
        <v>2426.1481800000001</v>
      </c>
      <c r="O156" s="31">
        <f>VLOOKUP(A156,'IncomeStatement 15-8-19'!$A$10:$CD$222,15,FALSE)</f>
        <v>2426.1481800000001</v>
      </c>
      <c r="P156" s="31">
        <f>VLOOKUP(A156,'IncomeStatement 15-8-19'!$A$10:$CD$222,16,FALSE)</f>
        <v>2426.1481800000001</v>
      </c>
      <c r="Q156" s="31">
        <f>VLOOKUP(A156,'IncomeStatement 15-8-19'!$A$10:$CD$222,17,FALSE)</f>
        <v>2426.1481800000001</v>
      </c>
      <c r="R156" s="31">
        <f>VLOOKUP(A156,'IncomeStatement 15-8-19'!$A$10:$CD$222,18,FALSE)</f>
        <v>2426.1481800000001</v>
      </c>
      <c r="S156" s="31">
        <f>VLOOKUP(A156,'IncomeStatement 15-8-19'!$A$10:$CD$222,19,FALSE)</f>
        <v>2426.1481800000001</v>
      </c>
      <c r="T156" s="31">
        <f>VLOOKUP(A156,'IncomeStatement 15-8-19'!$A$10:$CD$222,20,FALSE)</f>
        <v>2426.1481800000001</v>
      </c>
      <c r="U156" s="31">
        <f>VLOOKUP(A156,'IncomeStatement 15-8-19'!$A$10:$CD$222,21,FALSE)</f>
        <v>2426.1481800000001</v>
      </c>
      <c r="V156" s="31">
        <f>VLOOKUP(A156,'IncomeStatement 15-8-19'!$A$10:$CD$222,22,FALSE)</f>
        <v>2426.1481800000001</v>
      </c>
      <c r="W156" s="31">
        <f>VLOOKUP(A156,'IncomeStatement 15-8-19'!$A$10:$CD$222,23,FALSE)</f>
        <v>2426.1481800000001</v>
      </c>
      <c r="X156" s="31">
        <f>VLOOKUP(A156,'IncomeStatement 15-8-19'!$A$10:$CD$222,24,FALSE)</f>
        <v>2426.1481800000001</v>
      </c>
      <c r="Y156" s="31">
        <f>VLOOKUP(A156,'IncomeStatement 15-8-19'!$A$10:$CD$222,25,FALSE)</f>
        <v>2426.1481800000001</v>
      </c>
      <c r="Z156" s="31">
        <f>VLOOKUP(A156,'IncomeStatement 15-8-19'!$A$10:$CD$222,26,FALSE)</f>
        <v>2426.1481800000001</v>
      </c>
      <c r="AA156" s="31">
        <f>VLOOKUP(A156,'IncomeStatement 15-8-19'!$A$10:$CD$222,27,FALSE)</f>
        <v>2426.1481800000001</v>
      </c>
      <c r="AB156" s="31">
        <f>VLOOKUP(A156,'IncomeStatement 15-8-19'!$A$10:$CD$222,28,FALSE)</f>
        <v>2426.1481800000001</v>
      </c>
      <c r="AC156" s="31">
        <f>VLOOKUP(A156,'IncomeStatement 15-8-19'!$A$10:$CD$222,29,FALSE)</f>
        <v>2426.1481800000001</v>
      </c>
      <c r="AD156" s="31">
        <f>VLOOKUP(A156,'IncomeStatement 15-8-19'!$A$10:$CD$222,30,FALSE)</f>
        <v>2426.1481800000001</v>
      </c>
      <c r="AE156" s="31">
        <f>VLOOKUP(A156,'IncomeStatement 15-8-19'!$A$10:$CD$222,31,FALSE)</f>
        <v>2426.1481800000001</v>
      </c>
      <c r="AF156" s="31">
        <f>VLOOKUP(A156,'IncomeStatement 15-8-19'!$A$10:$CD$222,32,FALSE)</f>
        <v>2426.1481800000001</v>
      </c>
      <c r="AG156" s="31">
        <f>VLOOKUP(A156,'IncomeStatement 15-8-19'!$A$10:$CD$222,33,FALSE)</f>
        <v>2426.1481800000001</v>
      </c>
      <c r="AH156" s="31">
        <f>VLOOKUP(A156,'IncomeStatement 15-8-19'!$A$10:$CD$222,34,FALSE)</f>
        <v>2426.1481800000001</v>
      </c>
      <c r="AI156" s="31">
        <f>VLOOKUP(A156,'IncomeStatement 15-8-19'!$A$10:$CD$222,35,FALSE)</f>
        <v>2426.1481800000001</v>
      </c>
      <c r="AJ156" s="31">
        <f>VLOOKUP(A156,'IncomeStatement 15-8-19'!$A$10:$CD$222,36,FALSE)</f>
        <v>2426.1481800000001</v>
      </c>
      <c r="AK156" s="31">
        <f>VLOOKUP(A156,'IncomeStatement 15-8-19'!$A$10:$CD$222,37,FALSE)</f>
        <v>2426.1481800000001</v>
      </c>
      <c r="AL156" s="31">
        <f>VLOOKUP(A156,'IncomeStatement 15-8-19'!$A$10:$CD$222,38,FALSE)</f>
        <v>2426.1481800000001</v>
      </c>
      <c r="AM156" s="31">
        <f>VLOOKUP(A156,'IncomeStatement 15-8-19'!$A$10:$CD$222,39,FALSE)</f>
        <v>2426.1481800000001</v>
      </c>
      <c r="AN156" s="31">
        <f>VLOOKUP(A156,'IncomeStatement 15-8-19'!$A$10:$CD$222,40,FALSE)</f>
        <v>2426.1481800000001</v>
      </c>
      <c r="AO156" s="31">
        <f>VLOOKUP(A156,'IncomeStatement 15-8-19'!$A$10:$CD$222,41,FALSE)</f>
        <v>2426.1481800000001</v>
      </c>
      <c r="AP156" s="31">
        <f>VLOOKUP(A156,'IncomeStatement 15-8-19'!$A$10:$CD$222,42,FALSE)</f>
        <v>2426.1481800000001</v>
      </c>
      <c r="AQ156" s="31">
        <f>VLOOKUP(A156,'IncomeStatement 15-8-19'!$A$10:$CD$222,43,FALSE)</f>
        <v>2426.1481800000001</v>
      </c>
      <c r="AR156" s="31">
        <f>VLOOKUP(A156,'IncomeStatement 15-8-19'!$A$10:$CD$222,44,FALSE)</f>
        <v>2426.1481800000001</v>
      </c>
      <c r="AS156" s="31">
        <f>VLOOKUP(A156,'IncomeStatement 15-8-19'!$A$10:$CD$222,45,FALSE)</f>
        <v>2426.1481800000001</v>
      </c>
      <c r="AT156" s="31">
        <f>VLOOKUP(A156,'IncomeStatement 15-8-19'!$A$10:$CD$222,46,FALSE)</f>
        <v>2426.1481800000001</v>
      </c>
      <c r="AU156" s="31">
        <f>VLOOKUP(A156,'IncomeStatement 15-8-19'!$A$10:$CD$222,47,FALSE)</f>
        <v>2426.1481800000001</v>
      </c>
      <c r="AV156" s="31">
        <f>VLOOKUP(A156,'IncomeStatement 15-8-19'!$A$10:$CD$222,48,FALSE)</f>
        <v>2426.1481800000001</v>
      </c>
      <c r="AW156" s="31">
        <f>VLOOKUP(A156,'IncomeStatement 15-8-19'!$A$10:$CD$222,49,FALSE)</f>
        <v>2426.1481800000001</v>
      </c>
      <c r="AX156" s="31">
        <f>VLOOKUP(A156,'IncomeStatement 15-8-19'!$A$10:$CD$222,50,FALSE)</f>
        <v>2426.1481800000001</v>
      </c>
      <c r="AY156" s="31">
        <f>VLOOKUP(A156,'IncomeStatement 15-8-19'!$A$10:$CD$222,51,FALSE)</f>
        <v>2426.1481800000001</v>
      </c>
      <c r="AZ156" s="31">
        <f>VLOOKUP(A156,'IncomeStatement 15-8-19'!$A$10:$CD$222,52,FALSE)</f>
        <v>2426.1481800000001</v>
      </c>
      <c r="BA156" s="31">
        <f>VLOOKUP(A156,'IncomeStatement 15-8-19'!$A$10:$CD$222,53,FALSE)</f>
        <v>2426.1481800000001</v>
      </c>
      <c r="BB156" s="31">
        <f>VLOOKUP(A156,'IncomeStatement 15-8-19'!$A$10:$CD$222,54,FALSE)</f>
        <v>2426.1481800000001</v>
      </c>
      <c r="BC156" s="31">
        <f>VLOOKUP(A156,'IncomeStatement 15-8-19'!$A$10:$CD$222,55,FALSE)</f>
        <v>2426.1481800000001</v>
      </c>
      <c r="BD156" s="31">
        <f>VLOOKUP(A156,'IncomeStatement 15-8-19'!$A$10:$CD$222,56,FALSE)</f>
        <v>2426.1481800000001</v>
      </c>
      <c r="BE156" s="31">
        <f>VLOOKUP(A156,'IncomeStatement 15-8-19'!$A$10:$CD$222,57,FALSE)</f>
        <v>2426.1481800000001</v>
      </c>
      <c r="BF156" s="31">
        <f>VLOOKUP(A156,'IncomeStatement 15-8-19'!$A$10:$CD$222,58,FALSE)</f>
        <v>2426.1481800000001</v>
      </c>
      <c r="BG156" s="31"/>
      <c r="BH156" s="31">
        <f>VLOOKUP(A156,'IncomeStatement 15-8-19'!$A$10:$CD$222,60,FALSE)</f>
        <v>2426.1481800000001</v>
      </c>
      <c r="BI156" s="31">
        <f>VLOOKUP(A156,'IncomeStatement 15-8-19'!$A$10:$CD$222,61,FALSE)</f>
        <v>2426.1481800000001</v>
      </c>
      <c r="BJ156" s="31">
        <f>VLOOKUP(A156,'IncomeStatement 15-8-19'!$A$10:$CD$222,62,FALSE)</f>
        <v>2426.1481800000001</v>
      </c>
      <c r="BK156" s="31">
        <f>VLOOKUP(A156,'IncomeStatement 15-8-19'!$A$10:$CD$222,63,FALSE)</f>
        <v>2426.1481800000001</v>
      </c>
      <c r="BL156" s="31">
        <f>VLOOKUP(A156,'IncomeStatement 15-8-19'!$A$10:$CD$222,64,FALSE)</f>
        <v>2426.1481800000001</v>
      </c>
      <c r="BM156" s="31">
        <f>VLOOKUP(A156,'IncomeStatement 15-8-19'!$A$10:$CD$222,65,FALSE)</f>
        <v>2426.1481800000001</v>
      </c>
      <c r="BN156" s="31">
        <f>VLOOKUP(A156,'IncomeStatement 15-8-19'!$A$10:$CD$222,66,FALSE)</f>
        <v>2426.1481800000001</v>
      </c>
      <c r="BO156" s="31">
        <f>VLOOKUP(A156,'IncomeStatement 15-8-19'!$A$10:$CD$222,67,FALSE)</f>
        <v>2426.1481800000001</v>
      </c>
      <c r="BP156" s="31">
        <f>VLOOKUP(A156,'IncomeStatement 15-8-19'!$A$10:$CD$222,68,FALSE)</f>
        <v>2426.1481800000001</v>
      </c>
      <c r="BQ156" s="3">
        <f>VLOOKUP(A156,'IncomeStatement 15-8-19'!$A$10:$CD$222,69,FALSE)</f>
        <v>2426.1481800000001</v>
      </c>
      <c r="BR156" s="3">
        <f>VLOOKUP(A156,'IncomeStatement 15-8-19'!$A$10:$CD$222,70,FALSE)</f>
        <v>2426.1481800000001</v>
      </c>
      <c r="BS156" s="3">
        <f>VLOOKUP(A156,'IncomeStatement 15-8-19'!$A$10:$CD$222,71,FALSE)</f>
        <v>2426.1481800000001</v>
      </c>
      <c r="BT156" s="3">
        <f>VLOOKUP(A156,'IncomeStatement 15-8-19'!$A$10:$CD$222,72,FALSE)</f>
        <v>2426.1481800000001</v>
      </c>
      <c r="BU156" s="3">
        <f>VLOOKUP(A156,'IncomeStatement 15-8-19'!$A$10:$CD$222,73,FALSE)</f>
        <v>2426.1481800000001</v>
      </c>
      <c r="BV156" s="3">
        <f>VLOOKUP(A156,'IncomeStatement 15-8-19'!$A$10:$CD$222,74,FALSE)</f>
        <v>2426.1481800000001</v>
      </c>
      <c r="BW156" s="3">
        <f>VLOOKUP(A156,'IncomeStatement 15-8-19'!$A$10:$CD$222,75,FALSE)</f>
        <v>2426.1481800000001</v>
      </c>
      <c r="BX156" s="3">
        <f>VLOOKUP(A156,'IncomeStatement 15-8-19'!$A$10:$CD$222,76,FALSE)</f>
        <v>2426.1481800000001</v>
      </c>
      <c r="BY156" s="3">
        <f>VLOOKUP(A156,'IncomeStatement 15-8-19'!$A$10:$CD$222,77,FALSE)</f>
        <v>2426.1481800000001</v>
      </c>
      <c r="BZ156" s="3">
        <f>VLOOKUP(A156,'IncomeStatement 15-8-19'!$A$10:$CD$222,78,FALSE)</f>
        <v>2426.1481800000001</v>
      </c>
      <c r="CA156" s="3">
        <f>VLOOKUP(A156,'IncomeStatement 15-8-19'!$A$10:$CD$222,79,FALSE)</f>
        <v>2426.1481800000001</v>
      </c>
      <c r="CB156" s="3">
        <f>VLOOKUP(A156,'IncomeStatement 15-8-19'!$A$10:$CD$222,80,FALSE)</f>
        <v>2426.1481800000001</v>
      </c>
      <c r="CC156" s="3">
        <f>VLOOKUP(A156,'IncomeStatement 15-8-19'!$A$10:$CD$222,81,FALSE)</f>
        <v>2426.1481800000001</v>
      </c>
      <c r="CD156" s="3">
        <f t="shared" si="7"/>
        <v>189239.55803999989</v>
      </c>
      <c r="CF156" s="19">
        <f>CD156-('IncomeStatement 15-8-19'!CD156-'IncomeStatement 15-8-19'!CF156-'IncomeStatement 15-8-19'!CG156)</f>
        <v>0</v>
      </c>
      <c r="CH156" s="132">
        <f t="shared" si="8"/>
        <v>38818.370880000002</v>
      </c>
      <c r="CJ156" s="148">
        <f>HLOOKUP(A156,CJE!$I$5:$TV$2054,2050, FALSE)</f>
        <v>-69027.556320000018</v>
      </c>
      <c r="CL156" s="148">
        <f t="shared" si="9"/>
        <v>81393.630840000042</v>
      </c>
    </row>
    <row r="157" spans="1:90" x14ac:dyDescent="0.2">
      <c r="A157" s="13" t="str">
        <f>'IncomeStatement 15-8-19'!A157</f>
        <v>940-990-00 - Installment Subsidy</v>
      </c>
      <c r="B157" s="31">
        <f>VLOOKUP(A157,'IncomeStatement 15-8-19'!$A$10:$CD$222,2,FALSE)</f>
        <v>0</v>
      </c>
      <c r="C157" s="31">
        <f>VLOOKUP(A157,'IncomeStatement 15-8-19'!$A$10:$CD$222,3,FALSE)</f>
        <v>0</v>
      </c>
      <c r="D157" s="31">
        <f>VLOOKUP(A157,'IncomeStatement 15-8-19'!$A$10:$CD$222,4,FALSE)</f>
        <v>0</v>
      </c>
      <c r="E157" s="31">
        <f>VLOOKUP(A157,'IncomeStatement 15-8-19'!$A$10:$CD$222,5,FALSE)</f>
        <v>0</v>
      </c>
      <c r="F157" s="31">
        <f>VLOOKUP(A157,'IncomeStatement 15-8-19'!$A$10:$CD$222,6,FALSE)</f>
        <v>0</v>
      </c>
      <c r="G157" s="31">
        <f>VLOOKUP(A157,'IncomeStatement 15-8-19'!$A$10:$CD$222,7,FALSE)</f>
        <v>0</v>
      </c>
      <c r="H157" s="31">
        <f>VLOOKUP(A157,'IncomeStatement 15-8-19'!$A$10:$CD$222,8,FALSE)</f>
        <v>0</v>
      </c>
      <c r="I157" s="31"/>
      <c r="J157" s="31">
        <f>VLOOKUP(A157,'IncomeStatement 15-8-19'!$A$10:$CD$222,10,FALSE)</f>
        <v>0</v>
      </c>
      <c r="K157" s="31">
        <f>VLOOKUP(A157,'IncomeStatement 15-8-19'!$A$10:$CD$222,11,FALSE)</f>
        <v>0</v>
      </c>
      <c r="L157" s="31">
        <f>VLOOKUP(A157,'IncomeStatement 15-8-19'!$A$10:$CD$222,12,FALSE)</f>
        <v>0</v>
      </c>
      <c r="M157" s="31">
        <f>VLOOKUP(A157,'IncomeStatement 15-8-19'!$A$10:$CD$222,13,FALSE)</f>
        <v>0</v>
      </c>
      <c r="N157" s="31">
        <f>VLOOKUP(A157,'IncomeStatement 15-8-19'!$A$10:$CD$222,14,FALSE)</f>
        <v>0</v>
      </c>
      <c r="O157" s="31">
        <f>VLOOKUP(A157,'IncomeStatement 15-8-19'!$A$10:$CD$222,15,FALSE)</f>
        <v>0</v>
      </c>
      <c r="P157" s="31">
        <f>VLOOKUP(A157,'IncomeStatement 15-8-19'!$A$10:$CD$222,16,FALSE)</f>
        <v>0</v>
      </c>
      <c r="Q157" s="31">
        <f>VLOOKUP(A157,'IncomeStatement 15-8-19'!$A$10:$CD$222,17,FALSE)</f>
        <v>0</v>
      </c>
      <c r="R157" s="31">
        <f>VLOOKUP(A157,'IncomeStatement 15-8-19'!$A$10:$CD$222,18,FALSE)</f>
        <v>0</v>
      </c>
      <c r="S157" s="31">
        <f>VLOOKUP(A157,'IncomeStatement 15-8-19'!$A$10:$CD$222,19,FALSE)</f>
        <v>0</v>
      </c>
      <c r="T157" s="31">
        <f>VLOOKUP(A157,'IncomeStatement 15-8-19'!$A$10:$CD$222,20,FALSE)</f>
        <v>0</v>
      </c>
      <c r="U157" s="31">
        <f>VLOOKUP(A157,'IncomeStatement 15-8-19'!$A$10:$CD$222,21,FALSE)</f>
        <v>0</v>
      </c>
      <c r="V157" s="31">
        <f>VLOOKUP(A157,'IncomeStatement 15-8-19'!$A$10:$CD$222,22,FALSE)</f>
        <v>0</v>
      </c>
      <c r="W157" s="31">
        <f>VLOOKUP(A157,'IncomeStatement 15-8-19'!$A$10:$CD$222,23,FALSE)</f>
        <v>0</v>
      </c>
      <c r="X157" s="31">
        <f>VLOOKUP(A157,'IncomeStatement 15-8-19'!$A$10:$CD$222,24,FALSE)</f>
        <v>0</v>
      </c>
      <c r="Y157" s="31">
        <f>VLOOKUP(A157,'IncomeStatement 15-8-19'!$A$10:$CD$222,25,FALSE)</f>
        <v>0</v>
      </c>
      <c r="Z157" s="31">
        <f>VLOOKUP(A157,'IncomeStatement 15-8-19'!$A$10:$CD$222,26,FALSE)</f>
        <v>0</v>
      </c>
      <c r="AA157" s="31">
        <f>VLOOKUP(A157,'IncomeStatement 15-8-19'!$A$10:$CD$222,27,FALSE)</f>
        <v>0</v>
      </c>
      <c r="AB157" s="31">
        <f>VLOOKUP(A157,'IncomeStatement 15-8-19'!$A$10:$CD$222,28,FALSE)</f>
        <v>0</v>
      </c>
      <c r="AC157" s="31">
        <f>VLOOKUP(A157,'IncomeStatement 15-8-19'!$A$10:$CD$222,29,FALSE)</f>
        <v>0</v>
      </c>
      <c r="AD157" s="31">
        <f>VLOOKUP(A157,'IncomeStatement 15-8-19'!$A$10:$CD$222,30,FALSE)</f>
        <v>0</v>
      </c>
      <c r="AE157" s="31">
        <f>VLOOKUP(A157,'IncomeStatement 15-8-19'!$A$10:$CD$222,31,FALSE)</f>
        <v>0</v>
      </c>
      <c r="AF157" s="31">
        <f>VLOOKUP(A157,'IncomeStatement 15-8-19'!$A$10:$CD$222,32,FALSE)</f>
        <v>0</v>
      </c>
      <c r="AG157" s="31">
        <f>VLOOKUP(A157,'IncomeStatement 15-8-19'!$A$10:$CD$222,33,FALSE)</f>
        <v>0</v>
      </c>
      <c r="AH157" s="31">
        <f>VLOOKUP(A157,'IncomeStatement 15-8-19'!$A$10:$CD$222,34,FALSE)</f>
        <v>0</v>
      </c>
      <c r="AI157" s="31">
        <f>VLOOKUP(A157,'IncomeStatement 15-8-19'!$A$10:$CD$222,35,FALSE)</f>
        <v>0</v>
      </c>
      <c r="AJ157" s="31">
        <f>VLOOKUP(A157,'IncomeStatement 15-8-19'!$A$10:$CD$222,36,FALSE)</f>
        <v>0</v>
      </c>
      <c r="AK157" s="31">
        <f>VLOOKUP(A157,'IncomeStatement 15-8-19'!$A$10:$CD$222,37,FALSE)</f>
        <v>0</v>
      </c>
      <c r="AL157" s="31">
        <f>VLOOKUP(A157,'IncomeStatement 15-8-19'!$A$10:$CD$222,38,FALSE)</f>
        <v>0</v>
      </c>
      <c r="AM157" s="31">
        <f>VLOOKUP(A157,'IncomeStatement 15-8-19'!$A$10:$CD$222,39,FALSE)</f>
        <v>0</v>
      </c>
      <c r="AN157" s="31">
        <f>VLOOKUP(A157,'IncomeStatement 15-8-19'!$A$10:$CD$222,40,FALSE)</f>
        <v>0</v>
      </c>
      <c r="AO157" s="31">
        <f>VLOOKUP(A157,'IncomeStatement 15-8-19'!$A$10:$CD$222,41,FALSE)</f>
        <v>0</v>
      </c>
      <c r="AP157" s="31">
        <f>VLOOKUP(A157,'IncomeStatement 15-8-19'!$A$10:$CD$222,42,FALSE)</f>
        <v>0</v>
      </c>
      <c r="AQ157" s="31">
        <f>VLOOKUP(A157,'IncomeStatement 15-8-19'!$A$10:$CD$222,43,FALSE)</f>
        <v>0</v>
      </c>
      <c r="AR157" s="31">
        <f>VLOOKUP(A157,'IncomeStatement 15-8-19'!$A$10:$CD$222,44,FALSE)</f>
        <v>0</v>
      </c>
      <c r="AS157" s="31">
        <f>VLOOKUP(A157,'IncomeStatement 15-8-19'!$A$10:$CD$222,45,FALSE)</f>
        <v>0</v>
      </c>
      <c r="AT157" s="31">
        <f>VLOOKUP(A157,'IncomeStatement 15-8-19'!$A$10:$CD$222,46,FALSE)</f>
        <v>0</v>
      </c>
      <c r="AU157" s="31">
        <f>VLOOKUP(A157,'IncomeStatement 15-8-19'!$A$10:$CD$222,47,FALSE)</f>
        <v>0</v>
      </c>
      <c r="AV157" s="31">
        <f>VLOOKUP(A157,'IncomeStatement 15-8-19'!$A$10:$CD$222,48,FALSE)</f>
        <v>0</v>
      </c>
      <c r="AW157" s="31">
        <f>VLOOKUP(A157,'IncomeStatement 15-8-19'!$A$10:$CD$222,49,FALSE)</f>
        <v>0</v>
      </c>
      <c r="AX157" s="31">
        <f>VLOOKUP(A157,'IncomeStatement 15-8-19'!$A$10:$CD$222,50,FALSE)</f>
        <v>0</v>
      </c>
      <c r="AY157" s="31">
        <f>VLOOKUP(A157,'IncomeStatement 15-8-19'!$A$10:$CD$222,51,FALSE)</f>
        <v>0</v>
      </c>
      <c r="AZ157" s="31">
        <f>VLOOKUP(A157,'IncomeStatement 15-8-19'!$A$10:$CD$222,52,FALSE)</f>
        <v>0</v>
      </c>
      <c r="BA157" s="31">
        <f>VLOOKUP(A157,'IncomeStatement 15-8-19'!$A$10:$CD$222,53,FALSE)</f>
        <v>0</v>
      </c>
      <c r="BB157" s="31">
        <f>VLOOKUP(A157,'IncomeStatement 15-8-19'!$A$10:$CD$222,54,FALSE)</f>
        <v>0</v>
      </c>
      <c r="BC157" s="31">
        <f>VLOOKUP(A157,'IncomeStatement 15-8-19'!$A$10:$CD$222,55,FALSE)</f>
        <v>0</v>
      </c>
      <c r="BD157" s="31">
        <f>VLOOKUP(A157,'IncomeStatement 15-8-19'!$A$10:$CD$222,56,FALSE)</f>
        <v>0</v>
      </c>
      <c r="BE157" s="31">
        <f>VLOOKUP(A157,'IncomeStatement 15-8-19'!$A$10:$CD$222,57,FALSE)</f>
        <v>0</v>
      </c>
      <c r="BF157" s="31">
        <f>VLOOKUP(A157,'IncomeStatement 15-8-19'!$A$10:$CD$222,58,FALSE)</f>
        <v>0</v>
      </c>
      <c r="BG157" s="31"/>
      <c r="BH157" s="31">
        <f>VLOOKUP(A157,'IncomeStatement 15-8-19'!$A$10:$CD$222,60,FALSE)</f>
        <v>0</v>
      </c>
      <c r="BI157" s="31">
        <f>VLOOKUP(A157,'IncomeStatement 15-8-19'!$A$10:$CD$222,61,FALSE)</f>
        <v>0</v>
      </c>
      <c r="BJ157" s="31">
        <f>VLOOKUP(A157,'IncomeStatement 15-8-19'!$A$10:$CD$222,62,FALSE)</f>
        <v>0</v>
      </c>
      <c r="BK157" s="31">
        <f>VLOOKUP(A157,'IncomeStatement 15-8-19'!$A$10:$CD$222,63,FALSE)</f>
        <v>0</v>
      </c>
      <c r="BL157" s="31">
        <f>VLOOKUP(A157,'IncomeStatement 15-8-19'!$A$10:$CD$222,64,FALSE)</f>
        <v>0</v>
      </c>
      <c r="BM157" s="31">
        <f>VLOOKUP(A157,'IncomeStatement 15-8-19'!$A$10:$CD$222,65,FALSE)</f>
        <v>0</v>
      </c>
      <c r="BN157" s="31">
        <f>VLOOKUP(A157,'IncomeStatement 15-8-19'!$A$10:$CD$222,66,FALSE)</f>
        <v>0</v>
      </c>
      <c r="BO157" s="31">
        <f>VLOOKUP(A157,'IncomeStatement 15-8-19'!$A$10:$CD$222,67,FALSE)</f>
        <v>0</v>
      </c>
      <c r="BP157" s="31">
        <f>VLOOKUP(A157,'IncomeStatement 15-8-19'!$A$10:$CD$222,68,FALSE)</f>
        <v>0</v>
      </c>
      <c r="BQ157" s="3">
        <f>VLOOKUP(A157,'IncomeStatement 15-8-19'!$A$10:$CD$222,69,FALSE)</f>
        <v>0</v>
      </c>
      <c r="BR157" s="3">
        <f>VLOOKUP(A157,'IncomeStatement 15-8-19'!$A$10:$CD$222,70,FALSE)</f>
        <v>0</v>
      </c>
      <c r="BS157" s="3">
        <f>VLOOKUP(A157,'IncomeStatement 15-8-19'!$A$10:$CD$222,71,FALSE)</f>
        <v>0</v>
      </c>
      <c r="BT157" s="3">
        <f>VLOOKUP(A157,'IncomeStatement 15-8-19'!$A$10:$CD$222,72,FALSE)</f>
        <v>0</v>
      </c>
      <c r="BU157" s="3">
        <f>VLOOKUP(A157,'IncomeStatement 15-8-19'!$A$10:$CD$222,73,FALSE)</f>
        <v>0</v>
      </c>
      <c r="BV157" s="3">
        <f>VLOOKUP(A157,'IncomeStatement 15-8-19'!$A$10:$CD$222,74,FALSE)</f>
        <v>0</v>
      </c>
      <c r="BW157" s="3">
        <f>VLOOKUP(A157,'IncomeStatement 15-8-19'!$A$10:$CD$222,75,FALSE)</f>
        <v>0</v>
      </c>
      <c r="BX157" s="3">
        <f>VLOOKUP(A157,'IncomeStatement 15-8-19'!$A$10:$CD$222,76,FALSE)</f>
        <v>0</v>
      </c>
      <c r="BY157" s="3">
        <f>VLOOKUP(A157,'IncomeStatement 15-8-19'!$A$10:$CD$222,77,FALSE)</f>
        <v>0</v>
      </c>
      <c r="BZ157" s="3">
        <f>VLOOKUP(A157,'IncomeStatement 15-8-19'!$A$10:$CD$222,78,FALSE)</f>
        <v>0</v>
      </c>
      <c r="CA157" s="3">
        <f>VLOOKUP(A157,'IncomeStatement 15-8-19'!$A$10:$CD$222,79,FALSE)</f>
        <v>0</v>
      </c>
      <c r="CB157" s="3">
        <f>VLOOKUP(A157,'IncomeStatement 15-8-19'!$A$10:$CD$222,80,FALSE)</f>
        <v>0</v>
      </c>
      <c r="CC157" s="3">
        <f>VLOOKUP(A157,'IncomeStatement 15-8-19'!$A$10:$CD$222,81,FALSE)</f>
        <v>0</v>
      </c>
      <c r="CD157" s="3">
        <f t="shared" si="7"/>
        <v>0</v>
      </c>
      <c r="CF157" s="19">
        <f>CD157-('IncomeStatement 15-8-19'!CD157-'IncomeStatement 15-8-19'!CF157-'IncomeStatement 15-8-19'!CG157)</f>
        <v>0</v>
      </c>
      <c r="CH157" s="132">
        <f t="shared" si="8"/>
        <v>0</v>
      </c>
      <c r="CJ157" s="148">
        <f>HLOOKUP(A157,CJE!$I$5:$TV$2054,2050, FALSE)</f>
        <v>0</v>
      </c>
      <c r="CL157" s="148">
        <f t="shared" si="9"/>
        <v>0</v>
      </c>
    </row>
    <row r="158" spans="1:90" x14ac:dyDescent="0.2">
      <c r="A158" s="13" t="str">
        <f>'IncomeStatement 15-8-19'!A158</f>
        <v>940-990-01 - Subsidy - Home Credit</v>
      </c>
      <c r="B158" s="31">
        <f>VLOOKUP(A158,'IncomeStatement 15-8-19'!$A$10:$CD$222,2,FALSE)</f>
        <v>0</v>
      </c>
      <c r="C158" s="31">
        <f>VLOOKUP(A158,'IncomeStatement 15-8-19'!$A$10:$CD$222,3,FALSE)</f>
        <v>0</v>
      </c>
      <c r="D158" s="31">
        <f>VLOOKUP(A158,'IncomeStatement 15-8-19'!$A$10:$CD$222,4,FALSE)</f>
        <v>0</v>
      </c>
      <c r="E158" s="31">
        <f>VLOOKUP(A158,'IncomeStatement 15-8-19'!$A$10:$CD$222,5,FALSE)</f>
        <v>0</v>
      </c>
      <c r="F158" s="31">
        <f>VLOOKUP(A158,'IncomeStatement 15-8-19'!$A$10:$CD$222,6,FALSE)</f>
        <v>0</v>
      </c>
      <c r="G158" s="31">
        <f>VLOOKUP(A158,'IncomeStatement 15-8-19'!$A$10:$CD$222,7,FALSE)</f>
        <v>0</v>
      </c>
      <c r="H158" s="31">
        <f>VLOOKUP(A158,'IncomeStatement 15-8-19'!$A$10:$CD$222,8,FALSE)</f>
        <v>0</v>
      </c>
      <c r="I158" s="31"/>
      <c r="J158" s="31">
        <f>VLOOKUP(A158,'IncomeStatement 15-8-19'!$A$10:$CD$222,10,FALSE)</f>
        <v>0</v>
      </c>
      <c r="K158" s="31">
        <f>VLOOKUP(A158,'IncomeStatement 15-8-19'!$A$10:$CD$222,11,FALSE)</f>
        <v>0</v>
      </c>
      <c r="L158" s="31">
        <f>VLOOKUP(A158,'IncomeStatement 15-8-19'!$A$10:$CD$222,12,FALSE)</f>
        <v>0</v>
      </c>
      <c r="M158" s="31">
        <f>VLOOKUP(A158,'IncomeStatement 15-8-19'!$A$10:$CD$222,13,FALSE)</f>
        <v>0</v>
      </c>
      <c r="N158" s="31">
        <f>VLOOKUP(A158,'IncomeStatement 15-8-19'!$A$10:$CD$222,14,FALSE)</f>
        <v>0</v>
      </c>
      <c r="O158" s="31">
        <f>VLOOKUP(A158,'IncomeStatement 15-8-19'!$A$10:$CD$222,15,FALSE)</f>
        <v>0</v>
      </c>
      <c r="P158" s="31">
        <f>VLOOKUP(A158,'IncomeStatement 15-8-19'!$A$10:$CD$222,16,FALSE)</f>
        <v>0</v>
      </c>
      <c r="Q158" s="31">
        <f>VLOOKUP(A158,'IncomeStatement 15-8-19'!$A$10:$CD$222,17,FALSE)</f>
        <v>0</v>
      </c>
      <c r="R158" s="31">
        <f>VLOOKUP(A158,'IncomeStatement 15-8-19'!$A$10:$CD$222,18,FALSE)</f>
        <v>0</v>
      </c>
      <c r="S158" s="31">
        <f>VLOOKUP(A158,'IncomeStatement 15-8-19'!$A$10:$CD$222,19,FALSE)</f>
        <v>0</v>
      </c>
      <c r="T158" s="31">
        <f>VLOOKUP(A158,'IncomeStatement 15-8-19'!$A$10:$CD$222,20,FALSE)</f>
        <v>0</v>
      </c>
      <c r="U158" s="31">
        <f>VLOOKUP(A158,'IncomeStatement 15-8-19'!$A$10:$CD$222,21,FALSE)</f>
        <v>0</v>
      </c>
      <c r="V158" s="31">
        <f>VLOOKUP(A158,'IncomeStatement 15-8-19'!$A$10:$CD$222,22,FALSE)</f>
        <v>0</v>
      </c>
      <c r="W158" s="31">
        <f>VLOOKUP(A158,'IncomeStatement 15-8-19'!$A$10:$CD$222,23,FALSE)</f>
        <v>0</v>
      </c>
      <c r="X158" s="31">
        <f>VLOOKUP(A158,'IncomeStatement 15-8-19'!$A$10:$CD$222,24,FALSE)</f>
        <v>0</v>
      </c>
      <c r="Y158" s="31">
        <f>VLOOKUP(A158,'IncomeStatement 15-8-19'!$A$10:$CD$222,25,FALSE)</f>
        <v>0</v>
      </c>
      <c r="Z158" s="31">
        <f>VLOOKUP(A158,'IncomeStatement 15-8-19'!$A$10:$CD$222,26,FALSE)</f>
        <v>0</v>
      </c>
      <c r="AA158" s="31">
        <f>VLOOKUP(A158,'IncomeStatement 15-8-19'!$A$10:$CD$222,27,FALSE)</f>
        <v>0</v>
      </c>
      <c r="AB158" s="31">
        <f>VLOOKUP(A158,'IncomeStatement 15-8-19'!$A$10:$CD$222,28,FALSE)</f>
        <v>0</v>
      </c>
      <c r="AC158" s="31">
        <f>VLOOKUP(A158,'IncomeStatement 15-8-19'!$A$10:$CD$222,29,FALSE)</f>
        <v>0</v>
      </c>
      <c r="AD158" s="31">
        <f>VLOOKUP(A158,'IncomeStatement 15-8-19'!$A$10:$CD$222,30,FALSE)</f>
        <v>0</v>
      </c>
      <c r="AE158" s="31">
        <f>VLOOKUP(A158,'IncomeStatement 15-8-19'!$A$10:$CD$222,31,FALSE)</f>
        <v>0</v>
      </c>
      <c r="AF158" s="31">
        <f>VLOOKUP(A158,'IncomeStatement 15-8-19'!$A$10:$CD$222,32,FALSE)</f>
        <v>0</v>
      </c>
      <c r="AG158" s="31">
        <f>VLOOKUP(A158,'IncomeStatement 15-8-19'!$A$10:$CD$222,33,FALSE)</f>
        <v>0</v>
      </c>
      <c r="AH158" s="31">
        <f>VLOOKUP(A158,'IncomeStatement 15-8-19'!$A$10:$CD$222,34,FALSE)</f>
        <v>0</v>
      </c>
      <c r="AI158" s="31">
        <f>VLOOKUP(A158,'IncomeStatement 15-8-19'!$A$10:$CD$222,35,FALSE)</f>
        <v>0</v>
      </c>
      <c r="AJ158" s="31">
        <f>VLOOKUP(A158,'IncomeStatement 15-8-19'!$A$10:$CD$222,36,FALSE)</f>
        <v>0</v>
      </c>
      <c r="AK158" s="31">
        <f>VLOOKUP(A158,'IncomeStatement 15-8-19'!$A$10:$CD$222,37,FALSE)</f>
        <v>0</v>
      </c>
      <c r="AL158" s="31">
        <f>VLOOKUP(A158,'IncomeStatement 15-8-19'!$A$10:$CD$222,38,FALSE)</f>
        <v>0</v>
      </c>
      <c r="AM158" s="31">
        <f>VLOOKUP(A158,'IncomeStatement 15-8-19'!$A$10:$CD$222,39,FALSE)</f>
        <v>0</v>
      </c>
      <c r="AN158" s="31">
        <f>VLOOKUP(A158,'IncomeStatement 15-8-19'!$A$10:$CD$222,40,FALSE)</f>
        <v>0</v>
      </c>
      <c r="AO158" s="31">
        <f>VLOOKUP(A158,'IncomeStatement 15-8-19'!$A$10:$CD$222,41,FALSE)</f>
        <v>0</v>
      </c>
      <c r="AP158" s="31">
        <f>VLOOKUP(A158,'IncomeStatement 15-8-19'!$A$10:$CD$222,42,FALSE)</f>
        <v>0</v>
      </c>
      <c r="AQ158" s="31">
        <f>VLOOKUP(A158,'IncomeStatement 15-8-19'!$A$10:$CD$222,43,FALSE)</f>
        <v>0</v>
      </c>
      <c r="AR158" s="31">
        <f>VLOOKUP(A158,'IncomeStatement 15-8-19'!$A$10:$CD$222,44,FALSE)</f>
        <v>0</v>
      </c>
      <c r="AS158" s="31">
        <f>VLOOKUP(A158,'IncomeStatement 15-8-19'!$A$10:$CD$222,45,FALSE)</f>
        <v>0</v>
      </c>
      <c r="AT158" s="31">
        <f>VLOOKUP(A158,'IncomeStatement 15-8-19'!$A$10:$CD$222,46,FALSE)</f>
        <v>0</v>
      </c>
      <c r="AU158" s="31">
        <f>VLOOKUP(A158,'IncomeStatement 15-8-19'!$A$10:$CD$222,47,FALSE)</f>
        <v>0</v>
      </c>
      <c r="AV158" s="31">
        <f>VLOOKUP(A158,'IncomeStatement 15-8-19'!$A$10:$CD$222,48,FALSE)</f>
        <v>0</v>
      </c>
      <c r="AW158" s="31">
        <f>VLOOKUP(A158,'IncomeStatement 15-8-19'!$A$10:$CD$222,49,FALSE)</f>
        <v>0</v>
      </c>
      <c r="AX158" s="31">
        <f>VLOOKUP(A158,'IncomeStatement 15-8-19'!$A$10:$CD$222,50,FALSE)</f>
        <v>0</v>
      </c>
      <c r="AY158" s="31">
        <f>VLOOKUP(A158,'IncomeStatement 15-8-19'!$A$10:$CD$222,51,FALSE)</f>
        <v>0</v>
      </c>
      <c r="AZ158" s="31">
        <f>VLOOKUP(A158,'IncomeStatement 15-8-19'!$A$10:$CD$222,52,FALSE)</f>
        <v>0</v>
      </c>
      <c r="BA158" s="31">
        <f>VLOOKUP(A158,'IncomeStatement 15-8-19'!$A$10:$CD$222,53,FALSE)</f>
        <v>0</v>
      </c>
      <c r="BB158" s="31">
        <f>VLOOKUP(A158,'IncomeStatement 15-8-19'!$A$10:$CD$222,54,FALSE)</f>
        <v>0</v>
      </c>
      <c r="BC158" s="31">
        <f>VLOOKUP(A158,'IncomeStatement 15-8-19'!$A$10:$CD$222,55,FALSE)</f>
        <v>0</v>
      </c>
      <c r="BD158" s="31">
        <f>VLOOKUP(A158,'IncomeStatement 15-8-19'!$A$10:$CD$222,56,FALSE)</f>
        <v>0</v>
      </c>
      <c r="BE158" s="31">
        <f>VLOOKUP(A158,'IncomeStatement 15-8-19'!$A$10:$CD$222,57,FALSE)</f>
        <v>0</v>
      </c>
      <c r="BF158" s="31">
        <f>VLOOKUP(A158,'IncomeStatement 15-8-19'!$A$10:$CD$222,58,FALSE)</f>
        <v>0</v>
      </c>
      <c r="BG158" s="31"/>
      <c r="BH158" s="31">
        <f>VLOOKUP(A158,'IncomeStatement 15-8-19'!$A$10:$CD$222,60,FALSE)</f>
        <v>0</v>
      </c>
      <c r="BI158" s="31">
        <f>VLOOKUP(A158,'IncomeStatement 15-8-19'!$A$10:$CD$222,61,FALSE)</f>
        <v>0</v>
      </c>
      <c r="BJ158" s="31">
        <f>VLOOKUP(A158,'IncomeStatement 15-8-19'!$A$10:$CD$222,62,FALSE)</f>
        <v>0</v>
      </c>
      <c r="BK158" s="31">
        <f>VLOOKUP(A158,'IncomeStatement 15-8-19'!$A$10:$CD$222,63,FALSE)</f>
        <v>0</v>
      </c>
      <c r="BL158" s="31">
        <f>VLOOKUP(A158,'IncomeStatement 15-8-19'!$A$10:$CD$222,64,FALSE)</f>
        <v>0</v>
      </c>
      <c r="BM158" s="31">
        <f>VLOOKUP(A158,'IncomeStatement 15-8-19'!$A$10:$CD$222,65,FALSE)</f>
        <v>0</v>
      </c>
      <c r="BN158" s="31">
        <f>VLOOKUP(A158,'IncomeStatement 15-8-19'!$A$10:$CD$222,66,FALSE)</f>
        <v>0</v>
      </c>
      <c r="BO158" s="31">
        <f>VLOOKUP(A158,'IncomeStatement 15-8-19'!$A$10:$CD$222,67,FALSE)</f>
        <v>0</v>
      </c>
      <c r="BP158" s="31">
        <f>VLOOKUP(A158,'IncomeStatement 15-8-19'!$A$10:$CD$222,68,FALSE)</f>
        <v>0</v>
      </c>
      <c r="BQ158" s="3">
        <f>VLOOKUP(A158,'IncomeStatement 15-8-19'!$A$10:$CD$222,69,FALSE)</f>
        <v>0</v>
      </c>
      <c r="BR158" s="3">
        <f>VLOOKUP(A158,'IncomeStatement 15-8-19'!$A$10:$CD$222,70,FALSE)</f>
        <v>0</v>
      </c>
      <c r="BS158" s="3">
        <f>VLOOKUP(A158,'IncomeStatement 15-8-19'!$A$10:$CD$222,71,FALSE)</f>
        <v>0</v>
      </c>
      <c r="BT158" s="3">
        <f>VLOOKUP(A158,'IncomeStatement 15-8-19'!$A$10:$CD$222,72,FALSE)</f>
        <v>0</v>
      </c>
      <c r="BU158" s="3">
        <f>VLOOKUP(A158,'IncomeStatement 15-8-19'!$A$10:$CD$222,73,FALSE)</f>
        <v>0</v>
      </c>
      <c r="BV158" s="3">
        <f>VLOOKUP(A158,'IncomeStatement 15-8-19'!$A$10:$CD$222,74,FALSE)</f>
        <v>0</v>
      </c>
      <c r="BW158" s="3">
        <f>VLOOKUP(A158,'IncomeStatement 15-8-19'!$A$10:$CD$222,75,FALSE)</f>
        <v>0</v>
      </c>
      <c r="BX158" s="3">
        <f>VLOOKUP(A158,'IncomeStatement 15-8-19'!$A$10:$CD$222,76,FALSE)</f>
        <v>0</v>
      </c>
      <c r="BY158" s="3">
        <f>VLOOKUP(A158,'IncomeStatement 15-8-19'!$A$10:$CD$222,77,FALSE)</f>
        <v>0</v>
      </c>
      <c r="BZ158" s="10">
        <f>VLOOKUP(A158,'IncomeStatement 15-8-19'!$A$10:$CD$222,78,FALSE)</f>
        <v>0</v>
      </c>
      <c r="CA158" s="3">
        <f>VLOOKUP(A158,'IncomeStatement 15-8-19'!$A$10:$CD$222,79,FALSE)</f>
        <v>0</v>
      </c>
      <c r="CB158" s="3">
        <f>VLOOKUP(A158,'IncomeStatement 15-8-19'!$A$10:$CD$222,80,FALSE)</f>
        <v>0</v>
      </c>
      <c r="CC158" s="3">
        <f>VLOOKUP(A158,'IncomeStatement 15-8-19'!$A$10:$CD$222,81,FALSE)</f>
        <v>0</v>
      </c>
      <c r="CD158" s="3">
        <f t="shared" si="7"/>
        <v>0</v>
      </c>
      <c r="CF158" s="19">
        <f>CD158-('IncomeStatement 15-8-19'!CD158-'IncomeStatement 15-8-19'!CF158-'IncomeStatement 15-8-19'!CG158)</f>
        <v>0</v>
      </c>
      <c r="CH158" s="132">
        <f t="shared" si="8"/>
        <v>0</v>
      </c>
      <c r="CJ158" s="148">
        <f>HLOOKUP(A158,CJE!$I$5:$TV$2054,2050, FALSE)</f>
        <v>0</v>
      </c>
      <c r="CL158" s="148">
        <f t="shared" si="9"/>
        <v>0</v>
      </c>
    </row>
    <row r="159" spans="1:90" x14ac:dyDescent="0.2">
      <c r="A159" s="13" t="str">
        <f>'IncomeStatement 15-8-19'!A159</f>
        <v>940-990-02 - Subsidy - Credit Card</v>
      </c>
      <c r="B159" s="118">
        <f>VLOOKUP(A159,'IncomeStatement 15-8-19'!$A$10:$CD$222,2,FALSE)</f>
        <v>0</v>
      </c>
      <c r="C159" s="118">
        <f>VLOOKUP(A159,'IncomeStatement 15-8-19'!$A$10:$CD$222,3,FALSE)</f>
        <v>0</v>
      </c>
      <c r="D159" s="118">
        <f>VLOOKUP(A159,'IncomeStatement 15-8-19'!$A$10:$CD$222,4,FALSE)</f>
        <v>0</v>
      </c>
      <c r="E159" s="118">
        <f>VLOOKUP(A159,'IncomeStatement 15-8-19'!$A$10:$CD$222,5,FALSE)</f>
        <v>0</v>
      </c>
      <c r="F159" s="118">
        <f>VLOOKUP(A159,'IncomeStatement 15-8-19'!$A$10:$CD$222,6,FALSE)</f>
        <v>0</v>
      </c>
      <c r="G159" s="118">
        <f>VLOOKUP(A159,'IncomeStatement 15-8-19'!$A$10:$CD$222,7,FALSE)</f>
        <v>0</v>
      </c>
      <c r="H159" s="118">
        <f>VLOOKUP(A159,'IncomeStatement 15-8-19'!$A$10:$CD$222,8,FALSE)</f>
        <v>0</v>
      </c>
      <c r="I159" s="118"/>
      <c r="J159" s="118">
        <f>VLOOKUP(A159,'IncomeStatement 15-8-19'!$A$10:$CD$222,10,FALSE)</f>
        <v>0</v>
      </c>
      <c r="K159" s="118">
        <f>VLOOKUP(A159,'IncomeStatement 15-8-19'!$A$10:$CD$222,11,FALSE)</f>
        <v>0</v>
      </c>
      <c r="L159" s="118">
        <f>VLOOKUP(A159,'IncomeStatement 15-8-19'!$A$10:$CD$222,12,FALSE)</f>
        <v>0</v>
      </c>
      <c r="M159" s="118">
        <f>VLOOKUP(A159,'IncomeStatement 15-8-19'!$A$10:$CD$222,13,FALSE)</f>
        <v>0</v>
      </c>
      <c r="N159" s="118">
        <f>VLOOKUP(A159,'IncomeStatement 15-8-19'!$A$10:$CD$222,14,FALSE)</f>
        <v>0</v>
      </c>
      <c r="O159" s="118">
        <f>VLOOKUP(A159,'IncomeStatement 15-8-19'!$A$10:$CD$222,15,FALSE)</f>
        <v>0</v>
      </c>
      <c r="P159" s="118">
        <f>VLOOKUP(A159,'IncomeStatement 15-8-19'!$A$10:$CD$222,16,FALSE)</f>
        <v>0</v>
      </c>
      <c r="Q159" s="118">
        <f>VLOOKUP(A159,'IncomeStatement 15-8-19'!$A$10:$CD$222,17,FALSE)</f>
        <v>0</v>
      </c>
      <c r="R159" s="118">
        <f>VLOOKUP(A159,'IncomeStatement 15-8-19'!$A$10:$CD$222,18,FALSE)</f>
        <v>0</v>
      </c>
      <c r="S159" s="118">
        <f>VLOOKUP(A159,'IncomeStatement 15-8-19'!$A$10:$CD$222,19,FALSE)</f>
        <v>0</v>
      </c>
      <c r="T159" s="118">
        <f>VLOOKUP(A159,'IncomeStatement 15-8-19'!$A$10:$CD$222,20,FALSE)</f>
        <v>0</v>
      </c>
      <c r="U159" s="118">
        <f>VLOOKUP(A159,'IncomeStatement 15-8-19'!$A$10:$CD$222,21,FALSE)</f>
        <v>0</v>
      </c>
      <c r="V159" s="118">
        <f>VLOOKUP(A159,'IncomeStatement 15-8-19'!$A$10:$CD$222,22,FALSE)</f>
        <v>0</v>
      </c>
      <c r="W159" s="118">
        <f>VLOOKUP(A159,'IncomeStatement 15-8-19'!$A$10:$CD$222,23,FALSE)</f>
        <v>0</v>
      </c>
      <c r="X159" s="118">
        <f>VLOOKUP(A159,'IncomeStatement 15-8-19'!$A$10:$CD$222,24,FALSE)</f>
        <v>0</v>
      </c>
      <c r="Y159" s="118">
        <f>VLOOKUP(A159,'IncomeStatement 15-8-19'!$A$10:$CD$222,25,FALSE)</f>
        <v>0</v>
      </c>
      <c r="Z159" s="118">
        <f>VLOOKUP(A159,'IncomeStatement 15-8-19'!$A$10:$CD$222,26,FALSE)</f>
        <v>0</v>
      </c>
      <c r="AA159" s="118">
        <f>VLOOKUP(A159,'IncomeStatement 15-8-19'!$A$10:$CD$222,27,FALSE)</f>
        <v>0</v>
      </c>
      <c r="AB159" s="118">
        <f>VLOOKUP(A159,'IncomeStatement 15-8-19'!$A$10:$CD$222,28,FALSE)</f>
        <v>0</v>
      </c>
      <c r="AC159" s="118">
        <f>VLOOKUP(A159,'IncomeStatement 15-8-19'!$A$10:$CD$222,29,FALSE)</f>
        <v>0</v>
      </c>
      <c r="AD159" s="118">
        <f>VLOOKUP(A159,'IncomeStatement 15-8-19'!$A$10:$CD$222,30,FALSE)</f>
        <v>0</v>
      </c>
      <c r="AE159" s="118">
        <f>VLOOKUP(A159,'IncomeStatement 15-8-19'!$A$10:$CD$222,31,FALSE)</f>
        <v>0</v>
      </c>
      <c r="AF159" s="118">
        <f>VLOOKUP(A159,'IncomeStatement 15-8-19'!$A$10:$CD$222,32,FALSE)</f>
        <v>0</v>
      </c>
      <c r="AG159" s="118">
        <f>VLOOKUP(A159,'IncomeStatement 15-8-19'!$A$10:$CD$222,33,FALSE)</f>
        <v>0</v>
      </c>
      <c r="AH159" s="118">
        <f>VLOOKUP(A159,'IncomeStatement 15-8-19'!$A$10:$CD$222,34,FALSE)</f>
        <v>0</v>
      </c>
      <c r="AI159" s="118">
        <f>VLOOKUP(A159,'IncomeStatement 15-8-19'!$A$10:$CD$222,35,FALSE)</f>
        <v>0</v>
      </c>
      <c r="AJ159" s="118">
        <f>VLOOKUP(A159,'IncomeStatement 15-8-19'!$A$10:$CD$222,36,FALSE)</f>
        <v>0</v>
      </c>
      <c r="AK159" s="118">
        <f>VLOOKUP(A159,'IncomeStatement 15-8-19'!$A$10:$CD$222,37,FALSE)</f>
        <v>0</v>
      </c>
      <c r="AL159" s="118">
        <f>VLOOKUP(A159,'IncomeStatement 15-8-19'!$A$10:$CD$222,38,FALSE)</f>
        <v>0</v>
      </c>
      <c r="AM159" s="118">
        <f>VLOOKUP(A159,'IncomeStatement 15-8-19'!$A$10:$CD$222,39,FALSE)</f>
        <v>0</v>
      </c>
      <c r="AN159" s="118">
        <f>VLOOKUP(A159,'IncomeStatement 15-8-19'!$A$10:$CD$222,40,FALSE)</f>
        <v>0</v>
      </c>
      <c r="AO159" s="118">
        <f>VLOOKUP(A159,'IncomeStatement 15-8-19'!$A$10:$CD$222,41,FALSE)</f>
        <v>0</v>
      </c>
      <c r="AP159" s="118">
        <f>VLOOKUP(A159,'IncomeStatement 15-8-19'!$A$10:$CD$222,42,FALSE)</f>
        <v>0</v>
      </c>
      <c r="AQ159" s="118">
        <f>VLOOKUP(A159,'IncomeStatement 15-8-19'!$A$10:$CD$222,43,FALSE)</f>
        <v>0</v>
      </c>
      <c r="AR159" s="118">
        <f>VLOOKUP(A159,'IncomeStatement 15-8-19'!$A$10:$CD$222,44,FALSE)</f>
        <v>0</v>
      </c>
      <c r="AS159" s="118">
        <f>VLOOKUP(A159,'IncomeStatement 15-8-19'!$A$10:$CD$222,45,FALSE)</f>
        <v>0</v>
      </c>
      <c r="AT159" s="118">
        <f>VLOOKUP(A159,'IncomeStatement 15-8-19'!$A$10:$CD$222,46,FALSE)</f>
        <v>0</v>
      </c>
      <c r="AU159" s="118">
        <f>VLOOKUP(A159,'IncomeStatement 15-8-19'!$A$10:$CD$222,47,FALSE)</f>
        <v>0</v>
      </c>
      <c r="AV159" s="118">
        <f>VLOOKUP(A159,'IncomeStatement 15-8-19'!$A$10:$CD$222,48,FALSE)</f>
        <v>0</v>
      </c>
      <c r="AW159" s="118">
        <f>VLOOKUP(A159,'IncomeStatement 15-8-19'!$A$10:$CD$222,49,FALSE)</f>
        <v>0</v>
      </c>
      <c r="AX159" s="118">
        <f>VLOOKUP(A159,'IncomeStatement 15-8-19'!$A$10:$CD$222,50,FALSE)</f>
        <v>0</v>
      </c>
      <c r="AY159" s="118">
        <f>VLOOKUP(A159,'IncomeStatement 15-8-19'!$A$10:$CD$222,51,FALSE)</f>
        <v>0</v>
      </c>
      <c r="AZ159" s="118">
        <f>VLOOKUP(A159,'IncomeStatement 15-8-19'!$A$10:$CD$222,52,FALSE)</f>
        <v>0</v>
      </c>
      <c r="BA159" s="118">
        <f>VLOOKUP(A159,'IncomeStatement 15-8-19'!$A$10:$CD$222,53,FALSE)</f>
        <v>0</v>
      </c>
      <c r="BB159" s="118">
        <f>VLOOKUP(A159,'IncomeStatement 15-8-19'!$A$10:$CD$222,54,FALSE)</f>
        <v>0</v>
      </c>
      <c r="BC159" s="118">
        <f>VLOOKUP(A159,'IncomeStatement 15-8-19'!$A$10:$CD$222,55,FALSE)</f>
        <v>0</v>
      </c>
      <c r="BD159" s="118">
        <f>VLOOKUP(A159,'IncomeStatement 15-8-19'!$A$10:$CD$222,56,FALSE)</f>
        <v>0</v>
      </c>
      <c r="BE159" s="118">
        <f>VLOOKUP(A159,'IncomeStatement 15-8-19'!$A$10:$CD$222,57,FALSE)</f>
        <v>0</v>
      </c>
      <c r="BF159" s="118">
        <f>VLOOKUP(A159,'IncomeStatement 15-8-19'!$A$10:$CD$222,58,FALSE)</f>
        <v>0</v>
      </c>
      <c r="BG159" s="118"/>
      <c r="BH159" s="118">
        <f>VLOOKUP(A159,'IncomeStatement 15-8-19'!$A$10:$CD$222,60,FALSE)</f>
        <v>0</v>
      </c>
      <c r="BI159" s="118">
        <f>VLOOKUP(A159,'IncomeStatement 15-8-19'!$A$10:$CD$222,61,FALSE)</f>
        <v>0</v>
      </c>
      <c r="BJ159" s="118">
        <f>VLOOKUP(A159,'IncomeStatement 15-8-19'!$A$10:$CD$222,62,FALSE)</f>
        <v>0</v>
      </c>
      <c r="BK159" s="118">
        <f>VLOOKUP(A159,'IncomeStatement 15-8-19'!$A$10:$CD$222,63,FALSE)</f>
        <v>0</v>
      </c>
      <c r="BL159" s="118">
        <f>VLOOKUP(A159,'IncomeStatement 15-8-19'!$A$10:$CD$222,64,FALSE)</f>
        <v>0</v>
      </c>
      <c r="BM159" s="118">
        <f>VLOOKUP(A159,'IncomeStatement 15-8-19'!$A$10:$CD$222,65,FALSE)</f>
        <v>0</v>
      </c>
      <c r="BN159" s="118">
        <f>VLOOKUP(A159,'IncomeStatement 15-8-19'!$A$10:$CD$222,66,FALSE)</f>
        <v>0</v>
      </c>
      <c r="BO159" s="118">
        <f>VLOOKUP(A159,'IncomeStatement 15-8-19'!$A$10:$CD$222,67,FALSE)</f>
        <v>0</v>
      </c>
      <c r="BP159" s="118">
        <f>VLOOKUP(A159,'IncomeStatement 15-8-19'!$A$10:$CD$222,68,FALSE)</f>
        <v>0</v>
      </c>
      <c r="BQ159" s="23">
        <f>VLOOKUP(A159,'IncomeStatement 15-8-19'!$A$10:$CD$222,69,FALSE)</f>
        <v>0</v>
      </c>
      <c r="BR159" s="23">
        <f>VLOOKUP(A159,'IncomeStatement 15-8-19'!$A$10:$CD$222,70,FALSE)</f>
        <v>0</v>
      </c>
      <c r="BS159" s="23">
        <f>VLOOKUP(A159,'IncomeStatement 15-8-19'!$A$10:$CD$222,71,FALSE)</f>
        <v>0</v>
      </c>
      <c r="BT159" s="23">
        <f>VLOOKUP(A159,'IncomeStatement 15-8-19'!$A$10:$CD$222,72,FALSE)</f>
        <v>0</v>
      </c>
      <c r="BU159" s="23">
        <f>VLOOKUP(A159,'IncomeStatement 15-8-19'!$A$10:$CD$222,73,FALSE)</f>
        <v>0</v>
      </c>
      <c r="BV159" s="23">
        <f>VLOOKUP(A159,'IncomeStatement 15-8-19'!$A$10:$CD$222,74,FALSE)</f>
        <v>0</v>
      </c>
      <c r="BW159" s="23">
        <f>VLOOKUP(A159,'IncomeStatement 15-8-19'!$A$10:$CD$222,75,FALSE)</f>
        <v>0</v>
      </c>
      <c r="BX159" s="23">
        <f>VLOOKUP(A159,'IncomeStatement 15-8-19'!$A$10:$CD$222,76,FALSE)</f>
        <v>0</v>
      </c>
      <c r="BY159" s="23">
        <f>VLOOKUP(A159,'IncomeStatement 15-8-19'!$A$10:$CD$222,77,FALSE)</f>
        <v>0</v>
      </c>
      <c r="BZ159" s="23">
        <f>VLOOKUP(A159,'IncomeStatement 15-8-19'!$A$10:$CD$222,78,FALSE)</f>
        <v>0</v>
      </c>
      <c r="CA159" s="23">
        <f>VLOOKUP(A159,'IncomeStatement 15-8-19'!$A$10:$CD$222,79,FALSE)</f>
        <v>0</v>
      </c>
      <c r="CB159" s="23">
        <f>VLOOKUP(A159,'IncomeStatement 15-8-19'!$A$10:$CD$222,80,FALSE)</f>
        <v>0</v>
      </c>
      <c r="CC159" s="23">
        <f>VLOOKUP(A159,'IncomeStatement 15-8-19'!$A$10:$CD$222,81,FALSE)</f>
        <v>0</v>
      </c>
      <c r="CD159" s="23">
        <f t="shared" si="7"/>
        <v>0</v>
      </c>
      <c r="CF159" s="19">
        <f>CD159-('IncomeStatement 15-8-19'!CD159-'IncomeStatement 15-8-19'!CF159-'IncomeStatement 15-8-19'!CG159)</f>
        <v>0</v>
      </c>
      <c r="CH159" s="132">
        <f t="shared" si="8"/>
        <v>0</v>
      </c>
      <c r="CJ159" s="148">
        <f>HLOOKUP(A159,CJE!$I$5:$TV$2054,2050, FALSE)</f>
        <v>0</v>
      </c>
      <c r="CL159" s="148">
        <f t="shared" si="9"/>
        <v>0</v>
      </c>
    </row>
    <row r="160" spans="1:90" x14ac:dyDescent="0.2">
      <c r="A160" s="14" t="str">
        <f>'IncomeStatement 15-8-19'!A160</f>
        <v>Total - 940-990-00 - Installment Subsidy</v>
      </c>
      <c r="B160" s="31">
        <f>VLOOKUP(A160,'IncomeStatement 15-8-19'!$A$10:$CD$222,2,FALSE)</f>
        <v>0</v>
      </c>
      <c r="C160" s="31">
        <f>VLOOKUP(A160,'IncomeStatement 15-8-19'!$A$10:$CD$222,3,FALSE)</f>
        <v>0</v>
      </c>
      <c r="D160" s="31">
        <f>VLOOKUP(A160,'IncomeStatement 15-8-19'!$A$10:$CD$222,4,FALSE)</f>
        <v>0</v>
      </c>
      <c r="E160" s="31">
        <f>VLOOKUP(A160,'IncomeStatement 15-8-19'!$A$10:$CD$222,5,FALSE)</f>
        <v>0</v>
      </c>
      <c r="F160" s="31">
        <f>VLOOKUP(A160,'IncomeStatement 15-8-19'!$A$10:$CD$222,6,FALSE)</f>
        <v>0</v>
      </c>
      <c r="G160" s="31">
        <f>VLOOKUP(A160,'IncomeStatement 15-8-19'!$A$10:$CD$222,7,FALSE)</f>
        <v>0</v>
      </c>
      <c r="H160" s="31">
        <f>VLOOKUP(A160,'IncomeStatement 15-8-19'!$A$10:$CD$222,8,FALSE)</f>
        <v>0</v>
      </c>
      <c r="I160" s="31"/>
      <c r="J160" s="31">
        <f>VLOOKUP(A160,'IncomeStatement 15-8-19'!$A$10:$CD$222,10,FALSE)</f>
        <v>0</v>
      </c>
      <c r="K160" s="31">
        <f>VLOOKUP(A160,'IncomeStatement 15-8-19'!$A$10:$CD$222,11,FALSE)</f>
        <v>0</v>
      </c>
      <c r="L160" s="31">
        <f>VLOOKUP(A160,'IncomeStatement 15-8-19'!$A$10:$CD$222,12,FALSE)</f>
        <v>0</v>
      </c>
      <c r="M160" s="31">
        <f>VLOOKUP(A160,'IncomeStatement 15-8-19'!$A$10:$CD$222,13,FALSE)</f>
        <v>0</v>
      </c>
      <c r="N160" s="31">
        <f>VLOOKUP(A160,'IncomeStatement 15-8-19'!$A$10:$CD$222,14,FALSE)</f>
        <v>0</v>
      </c>
      <c r="O160" s="31">
        <f>VLOOKUP(A160,'IncomeStatement 15-8-19'!$A$10:$CD$222,15,FALSE)</f>
        <v>0</v>
      </c>
      <c r="P160" s="31">
        <f>VLOOKUP(A160,'IncomeStatement 15-8-19'!$A$10:$CD$222,16,FALSE)</f>
        <v>0</v>
      </c>
      <c r="Q160" s="31">
        <f>VLOOKUP(A160,'IncomeStatement 15-8-19'!$A$10:$CD$222,17,FALSE)</f>
        <v>0</v>
      </c>
      <c r="R160" s="31">
        <f>VLOOKUP(A160,'IncomeStatement 15-8-19'!$A$10:$CD$222,18,FALSE)</f>
        <v>0</v>
      </c>
      <c r="S160" s="31">
        <f>VLOOKUP(A160,'IncomeStatement 15-8-19'!$A$10:$CD$222,19,FALSE)</f>
        <v>0</v>
      </c>
      <c r="T160" s="31">
        <f>VLOOKUP(A160,'IncomeStatement 15-8-19'!$A$10:$CD$222,20,FALSE)</f>
        <v>0</v>
      </c>
      <c r="U160" s="31">
        <f>VLOOKUP(A160,'IncomeStatement 15-8-19'!$A$10:$CD$222,21,FALSE)</f>
        <v>0</v>
      </c>
      <c r="V160" s="31">
        <f>VLOOKUP(A160,'IncomeStatement 15-8-19'!$A$10:$CD$222,22,FALSE)</f>
        <v>0</v>
      </c>
      <c r="W160" s="31">
        <f>VLOOKUP(A160,'IncomeStatement 15-8-19'!$A$10:$CD$222,23,FALSE)</f>
        <v>0</v>
      </c>
      <c r="X160" s="31">
        <f>VLOOKUP(A160,'IncomeStatement 15-8-19'!$A$10:$CD$222,24,FALSE)</f>
        <v>0</v>
      </c>
      <c r="Y160" s="31">
        <f>VLOOKUP(A160,'IncomeStatement 15-8-19'!$A$10:$CD$222,25,FALSE)</f>
        <v>0</v>
      </c>
      <c r="Z160" s="31">
        <f>VLOOKUP(A160,'IncomeStatement 15-8-19'!$A$10:$CD$222,26,FALSE)</f>
        <v>0</v>
      </c>
      <c r="AA160" s="31">
        <f>VLOOKUP(A160,'IncomeStatement 15-8-19'!$A$10:$CD$222,27,FALSE)</f>
        <v>0</v>
      </c>
      <c r="AB160" s="31">
        <f>VLOOKUP(A160,'IncomeStatement 15-8-19'!$A$10:$CD$222,28,FALSE)</f>
        <v>0</v>
      </c>
      <c r="AC160" s="31">
        <f>VLOOKUP(A160,'IncomeStatement 15-8-19'!$A$10:$CD$222,29,FALSE)</f>
        <v>0</v>
      </c>
      <c r="AD160" s="31">
        <f>VLOOKUP(A160,'IncomeStatement 15-8-19'!$A$10:$CD$222,30,FALSE)</f>
        <v>0</v>
      </c>
      <c r="AE160" s="31">
        <f>VLOOKUP(A160,'IncomeStatement 15-8-19'!$A$10:$CD$222,31,FALSE)</f>
        <v>0</v>
      </c>
      <c r="AF160" s="31">
        <f>VLOOKUP(A160,'IncomeStatement 15-8-19'!$A$10:$CD$222,32,FALSE)</f>
        <v>0</v>
      </c>
      <c r="AG160" s="31">
        <f>VLOOKUP(A160,'IncomeStatement 15-8-19'!$A$10:$CD$222,33,FALSE)</f>
        <v>0</v>
      </c>
      <c r="AH160" s="31">
        <f>VLOOKUP(A160,'IncomeStatement 15-8-19'!$A$10:$CD$222,34,FALSE)</f>
        <v>0</v>
      </c>
      <c r="AI160" s="31">
        <f>VLOOKUP(A160,'IncomeStatement 15-8-19'!$A$10:$CD$222,35,FALSE)</f>
        <v>0</v>
      </c>
      <c r="AJ160" s="31">
        <f>VLOOKUP(A160,'IncomeStatement 15-8-19'!$A$10:$CD$222,36,FALSE)</f>
        <v>0</v>
      </c>
      <c r="AK160" s="31">
        <f>VLOOKUP(A160,'IncomeStatement 15-8-19'!$A$10:$CD$222,37,FALSE)</f>
        <v>0</v>
      </c>
      <c r="AL160" s="31">
        <f>VLOOKUP(A160,'IncomeStatement 15-8-19'!$A$10:$CD$222,38,FALSE)</f>
        <v>0</v>
      </c>
      <c r="AM160" s="31">
        <f>VLOOKUP(A160,'IncomeStatement 15-8-19'!$A$10:$CD$222,39,FALSE)</f>
        <v>0</v>
      </c>
      <c r="AN160" s="31">
        <f>VLOOKUP(A160,'IncomeStatement 15-8-19'!$A$10:$CD$222,40,FALSE)</f>
        <v>0</v>
      </c>
      <c r="AO160" s="31">
        <f>VLOOKUP(A160,'IncomeStatement 15-8-19'!$A$10:$CD$222,41,FALSE)</f>
        <v>0</v>
      </c>
      <c r="AP160" s="31">
        <f>VLOOKUP(A160,'IncomeStatement 15-8-19'!$A$10:$CD$222,42,FALSE)</f>
        <v>0</v>
      </c>
      <c r="AQ160" s="31">
        <f>VLOOKUP(A160,'IncomeStatement 15-8-19'!$A$10:$CD$222,43,FALSE)</f>
        <v>0</v>
      </c>
      <c r="AR160" s="31">
        <f>VLOOKUP(A160,'IncomeStatement 15-8-19'!$A$10:$CD$222,44,FALSE)</f>
        <v>0</v>
      </c>
      <c r="AS160" s="31">
        <f>VLOOKUP(A160,'IncomeStatement 15-8-19'!$A$10:$CD$222,45,FALSE)</f>
        <v>0</v>
      </c>
      <c r="AT160" s="31">
        <f>VLOOKUP(A160,'IncomeStatement 15-8-19'!$A$10:$CD$222,46,FALSE)</f>
        <v>0</v>
      </c>
      <c r="AU160" s="31">
        <f>VLOOKUP(A160,'IncomeStatement 15-8-19'!$A$10:$CD$222,47,FALSE)</f>
        <v>0</v>
      </c>
      <c r="AV160" s="31">
        <f>VLOOKUP(A160,'IncomeStatement 15-8-19'!$A$10:$CD$222,48,FALSE)</f>
        <v>0</v>
      </c>
      <c r="AW160" s="31">
        <f>VLOOKUP(A160,'IncomeStatement 15-8-19'!$A$10:$CD$222,49,FALSE)</f>
        <v>0</v>
      </c>
      <c r="AX160" s="31">
        <f>VLOOKUP(A160,'IncomeStatement 15-8-19'!$A$10:$CD$222,50,FALSE)</f>
        <v>0</v>
      </c>
      <c r="AY160" s="31">
        <f>VLOOKUP(A160,'IncomeStatement 15-8-19'!$A$10:$CD$222,51,FALSE)</f>
        <v>0</v>
      </c>
      <c r="AZ160" s="31">
        <f>VLOOKUP(A160,'IncomeStatement 15-8-19'!$A$10:$CD$222,52,FALSE)</f>
        <v>0</v>
      </c>
      <c r="BA160" s="31">
        <f>VLOOKUP(A160,'IncomeStatement 15-8-19'!$A$10:$CD$222,53,FALSE)</f>
        <v>0</v>
      </c>
      <c r="BB160" s="31">
        <f>VLOOKUP(A160,'IncomeStatement 15-8-19'!$A$10:$CD$222,54,FALSE)</f>
        <v>0</v>
      </c>
      <c r="BC160" s="31">
        <f>VLOOKUP(A160,'IncomeStatement 15-8-19'!$A$10:$CD$222,55,FALSE)</f>
        <v>0</v>
      </c>
      <c r="BD160" s="31">
        <f>VLOOKUP(A160,'IncomeStatement 15-8-19'!$A$10:$CD$222,56,FALSE)</f>
        <v>0</v>
      </c>
      <c r="BE160" s="31">
        <f>VLOOKUP(A160,'IncomeStatement 15-8-19'!$A$10:$CD$222,57,FALSE)</f>
        <v>0</v>
      </c>
      <c r="BF160" s="31">
        <f>VLOOKUP(A160,'IncomeStatement 15-8-19'!$A$10:$CD$222,58,FALSE)</f>
        <v>0</v>
      </c>
      <c r="BG160" s="31"/>
      <c r="BH160" s="31">
        <f>VLOOKUP(A160,'IncomeStatement 15-8-19'!$A$10:$CD$222,60,FALSE)</f>
        <v>0</v>
      </c>
      <c r="BI160" s="31">
        <f>VLOOKUP(A160,'IncomeStatement 15-8-19'!$A$10:$CD$222,61,FALSE)</f>
        <v>0</v>
      </c>
      <c r="BJ160" s="31">
        <f>VLOOKUP(A160,'IncomeStatement 15-8-19'!$A$10:$CD$222,62,FALSE)</f>
        <v>0</v>
      </c>
      <c r="BK160" s="31">
        <f>VLOOKUP(A160,'IncomeStatement 15-8-19'!$A$10:$CD$222,63,FALSE)</f>
        <v>0</v>
      </c>
      <c r="BL160" s="31">
        <f>VLOOKUP(A160,'IncomeStatement 15-8-19'!$A$10:$CD$222,64,FALSE)</f>
        <v>0</v>
      </c>
      <c r="BM160" s="31">
        <f>VLOOKUP(A160,'IncomeStatement 15-8-19'!$A$10:$CD$222,65,FALSE)</f>
        <v>0</v>
      </c>
      <c r="BN160" s="31">
        <f>VLOOKUP(A160,'IncomeStatement 15-8-19'!$A$10:$CD$222,66,FALSE)</f>
        <v>0</v>
      </c>
      <c r="BO160" s="31">
        <f>VLOOKUP(A160,'IncomeStatement 15-8-19'!$A$10:$CD$222,67,FALSE)</f>
        <v>0</v>
      </c>
      <c r="BP160" s="31">
        <f>VLOOKUP(A160,'IncomeStatement 15-8-19'!$A$10:$CD$222,68,FALSE)</f>
        <v>0</v>
      </c>
      <c r="BQ160" s="3">
        <f>VLOOKUP(A160,'IncomeStatement 15-8-19'!$A$10:$CD$222,69,FALSE)</f>
        <v>0</v>
      </c>
      <c r="BR160" s="3">
        <f>VLOOKUP(A160,'IncomeStatement 15-8-19'!$A$10:$CD$222,70,FALSE)</f>
        <v>0</v>
      </c>
      <c r="BS160" s="3">
        <f>VLOOKUP(A160,'IncomeStatement 15-8-19'!$A$10:$CD$222,71,FALSE)</f>
        <v>0</v>
      </c>
      <c r="BT160" s="3">
        <f>VLOOKUP(A160,'IncomeStatement 15-8-19'!$A$10:$CD$222,72,FALSE)</f>
        <v>0</v>
      </c>
      <c r="BU160" s="3">
        <f>VLOOKUP(A160,'IncomeStatement 15-8-19'!$A$10:$CD$222,73,FALSE)</f>
        <v>0</v>
      </c>
      <c r="BV160" s="3">
        <f>VLOOKUP(A160,'IncomeStatement 15-8-19'!$A$10:$CD$222,74,FALSE)</f>
        <v>0</v>
      </c>
      <c r="BW160" s="3">
        <f>VLOOKUP(A160,'IncomeStatement 15-8-19'!$A$10:$CD$222,75,FALSE)</f>
        <v>0</v>
      </c>
      <c r="BX160" s="3">
        <f>VLOOKUP(A160,'IncomeStatement 15-8-19'!$A$10:$CD$222,76,FALSE)</f>
        <v>0</v>
      </c>
      <c r="BY160" s="3">
        <f>VLOOKUP(A160,'IncomeStatement 15-8-19'!$A$10:$CD$222,77,FALSE)</f>
        <v>0</v>
      </c>
      <c r="BZ160" s="3">
        <f>VLOOKUP(A160,'IncomeStatement 15-8-19'!$A$10:$CD$222,78,FALSE)</f>
        <v>0</v>
      </c>
      <c r="CA160" s="3">
        <f>VLOOKUP(A160,'IncomeStatement 15-8-19'!$A$10:$CD$222,79,FALSE)</f>
        <v>0</v>
      </c>
      <c r="CB160" s="3">
        <f>VLOOKUP(A160,'IncomeStatement 15-8-19'!$A$10:$CD$222,80,FALSE)</f>
        <v>0</v>
      </c>
      <c r="CC160" s="3">
        <f>VLOOKUP(A160,'IncomeStatement 15-8-19'!$A$10:$CD$222,81,FALSE)</f>
        <v>0</v>
      </c>
      <c r="CD160" s="3">
        <f t="shared" si="7"/>
        <v>0</v>
      </c>
      <c r="CF160" s="19">
        <f>CD160-('IncomeStatement 15-8-19'!CD160-'IncomeStatement 15-8-19'!CF160-'IncomeStatement 15-8-19'!CG160)</f>
        <v>0</v>
      </c>
      <c r="CH160" s="132">
        <f t="shared" si="8"/>
        <v>0</v>
      </c>
      <c r="CJ160" s="148"/>
      <c r="CL160" s="162">
        <f t="shared" si="9"/>
        <v>0</v>
      </c>
    </row>
    <row r="161" spans="1:90" x14ac:dyDescent="0.2">
      <c r="A161" s="15" t="str">
        <f>'IncomeStatement 15-8-19'!A161</f>
        <v>940-991-00 - CASH SHORT/OVER</v>
      </c>
      <c r="B161" s="31">
        <f>VLOOKUP(A161,'IncomeStatement 15-8-19'!$A$10:$CD$222,2,FALSE)</f>
        <v>0</v>
      </c>
      <c r="C161" s="31">
        <f>VLOOKUP(A161,'IncomeStatement 15-8-19'!$A$10:$CD$222,3,FALSE)</f>
        <v>0</v>
      </c>
      <c r="D161" s="31">
        <f>VLOOKUP(A161,'IncomeStatement 15-8-19'!$A$10:$CD$222,4,FALSE)</f>
        <v>0</v>
      </c>
      <c r="E161" s="31">
        <f>VLOOKUP(A161,'IncomeStatement 15-8-19'!$A$10:$CD$222,5,FALSE)</f>
        <v>0</v>
      </c>
      <c r="F161" s="31">
        <f>VLOOKUP(A161,'IncomeStatement 15-8-19'!$A$10:$CD$222,6,FALSE)</f>
        <v>0</v>
      </c>
      <c r="G161" s="31">
        <f>VLOOKUP(A161,'IncomeStatement 15-8-19'!$A$10:$CD$222,7,FALSE)</f>
        <v>0</v>
      </c>
      <c r="H161" s="31">
        <f>VLOOKUP(A161,'IncomeStatement 15-8-19'!$A$10:$CD$222,8,FALSE)</f>
        <v>0</v>
      </c>
      <c r="I161" s="31"/>
      <c r="J161" s="31">
        <f>VLOOKUP(A161,'IncomeStatement 15-8-19'!$A$10:$CD$222,10,FALSE)</f>
        <v>0</v>
      </c>
      <c r="K161" s="31">
        <f>VLOOKUP(A161,'IncomeStatement 15-8-19'!$A$10:$CD$222,11,FALSE)</f>
        <v>0</v>
      </c>
      <c r="L161" s="31">
        <f>VLOOKUP(A161,'IncomeStatement 15-8-19'!$A$10:$CD$222,12,FALSE)</f>
        <v>0</v>
      </c>
      <c r="M161" s="31">
        <f>VLOOKUP(A161,'IncomeStatement 15-8-19'!$A$10:$CD$222,13,FALSE)</f>
        <v>0</v>
      </c>
      <c r="N161" s="31">
        <f>VLOOKUP(A161,'IncomeStatement 15-8-19'!$A$10:$CD$222,14,FALSE)</f>
        <v>0</v>
      </c>
      <c r="O161" s="31">
        <f>VLOOKUP(A161,'IncomeStatement 15-8-19'!$A$10:$CD$222,15,FALSE)</f>
        <v>0</v>
      </c>
      <c r="P161" s="31">
        <f>VLOOKUP(A161,'IncomeStatement 15-8-19'!$A$10:$CD$222,16,FALSE)</f>
        <v>0</v>
      </c>
      <c r="Q161" s="31">
        <f>VLOOKUP(A161,'IncomeStatement 15-8-19'!$A$10:$CD$222,17,FALSE)</f>
        <v>0</v>
      </c>
      <c r="R161" s="31">
        <f>VLOOKUP(A161,'IncomeStatement 15-8-19'!$A$10:$CD$222,18,FALSE)</f>
        <v>0</v>
      </c>
      <c r="S161" s="31">
        <f>VLOOKUP(A161,'IncomeStatement 15-8-19'!$A$10:$CD$222,19,FALSE)</f>
        <v>0</v>
      </c>
      <c r="T161" s="31">
        <f>VLOOKUP(A161,'IncomeStatement 15-8-19'!$A$10:$CD$222,20,FALSE)</f>
        <v>0</v>
      </c>
      <c r="U161" s="31">
        <f>VLOOKUP(A161,'IncomeStatement 15-8-19'!$A$10:$CD$222,21,FALSE)</f>
        <v>0</v>
      </c>
      <c r="V161" s="31">
        <f>VLOOKUP(A161,'IncomeStatement 15-8-19'!$A$10:$CD$222,22,FALSE)</f>
        <v>0</v>
      </c>
      <c r="W161" s="31">
        <f>VLOOKUP(A161,'IncomeStatement 15-8-19'!$A$10:$CD$222,23,FALSE)</f>
        <v>0</v>
      </c>
      <c r="X161" s="31">
        <f>VLOOKUP(A161,'IncomeStatement 15-8-19'!$A$10:$CD$222,24,FALSE)</f>
        <v>0</v>
      </c>
      <c r="Y161" s="31">
        <f>VLOOKUP(A161,'IncomeStatement 15-8-19'!$A$10:$CD$222,25,FALSE)</f>
        <v>0</v>
      </c>
      <c r="Z161" s="31">
        <f>VLOOKUP(A161,'IncomeStatement 15-8-19'!$A$10:$CD$222,26,FALSE)</f>
        <v>0</v>
      </c>
      <c r="AA161" s="31">
        <f>VLOOKUP(A161,'IncomeStatement 15-8-19'!$A$10:$CD$222,27,FALSE)</f>
        <v>0</v>
      </c>
      <c r="AB161" s="31">
        <f>VLOOKUP(A161,'IncomeStatement 15-8-19'!$A$10:$CD$222,28,FALSE)</f>
        <v>0</v>
      </c>
      <c r="AC161" s="31">
        <f>VLOOKUP(A161,'IncomeStatement 15-8-19'!$A$10:$CD$222,29,FALSE)</f>
        <v>0</v>
      </c>
      <c r="AD161" s="31">
        <f>VLOOKUP(A161,'IncomeStatement 15-8-19'!$A$10:$CD$222,30,FALSE)</f>
        <v>0</v>
      </c>
      <c r="AE161" s="31">
        <f>VLOOKUP(A161,'IncomeStatement 15-8-19'!$A$10:$CD$222,31,FALSE)</f>
        <v>0</v>
      </c>
      <c r="AF161" s="31">
        <f>VLOOKUP(A161,'IncomeStatement 15-8-19'!$A$10:$CD$222,32,FALSE)</f>
        <v>0</v>
      </c>
      <c r="AG161" s="31">
        <f>VLOOKUP(A161,'IncomeStatement 15-8-19'!$A$10:$CD$222,33,FALSE)</f>
        <v>0</v>
      </c>
      <c r="AH161" s="31">
        <f>VLOOKUP(A161,'IncomeStatement 15-8-19'!$A$10:$CD$222,34,FALSE)</f>
        <v>0</v>
      </c>
      <c r="AI161" s="31">
        <f>VLOOKUP(A161,'IncomeStatement 15-8-19'!$A$10:$CD$222,35,FALSE)</f>
        <v>0</v>
      </c>
      <c r="AJ161" s="31">
        <f>VLOOKUP(A161,'IncomeStatement 15-8-19'!$A$10:$CD$222,36,FALSE)</f>
        <v>0</v>
      </c>
      <c r="AK161" s="31">
        <f>VLOOKUP(A161,'IncomeStatement 15-8-19'!$A$10:$CD$222,37,FALSE)</f>
        <v>0</v>
      </c>
      <c r="AL161" s="31">
        <f>VLOOKUP(A161,'IncomeStatement 15-8-19'!$A$10:$CD$222,38,FALSE)</f>
        <v>0</v>
      </c>
      <c r="AM161" s="31">
        <f>VLOOKUP(A161,'IncomeStatement 15-8-19'!$A$10:$CD$222,39,FALSE)</f>
        <v>0</v>
      </c>
      <c r="AN161" s="31">
        <f>VLOOKUP(A161,'IncomeStatement 15-8-19'!$A$10:$CD$222,40,FALSE)</f>
        <v>0</v>
      </c>
      <c r="AO161" s="31">
        <f>VLOOKUP(A161,'IncomeStatement 15-8-19'!$A$10:$CD$222,41,FALSE)</f>
        <v>0</v>
      </c>
      <c r="AP161" s="31">
        <f>VLOOKUP(A161,'IncomeStatement 15-8-19'!$A$10:$CD$222,42,FALSE)</f>
        <v>0</v>
      </c>
      <c r="AQ161" s="31">
        <f>VLOOKUP(A161,'IncomeStatement 15-8-19'!$A$10:$CD$222,43,FALSE)</f>
        <v>0</v>
      </c>
      <c r="AR161" s="31">
        <f>VLOOKUP(A161,'IncomeStatement 15-8-19'!$A$10:$CD$222,44,FALSE)</f>
        <v>0</v>
      </c>
      <c r="AS161" s="31">
        <f>VLOOKUP(A161,'IncomeStatement 15-8-19'!$A$10:$CD$222,45,FALSE)</f>
        <v>0</v>
      </c>
      <c r="AT161" s="31">
        <f>VLOOKUP(A161,'IncomeStatement 15-8-19'!$A$10:$CD$222,46,FALSE)</f>
        <v>0</v>
      </c>
      <c r="AU161" s="31">
        <f>VLOOKUP(A161,'IncomeStatement 15-8-19'!$A$10:$CD$222,47,FALSE)</f>
        <v>0</v>
      </c>
      <c r="AV161" s="31">
        <f>VLOOKUP(A161,'IncomeStatement 15-8-19'!$A$10:$CD$222,48,FALSE)</f>
        <v>0</v>
      </c>
      <c r="AW161" s="31">
        <f>VLOOKUP(A161,'IncomeStatement 15-8-19'!$A$10:$CD$222,49,FALSE)</f>
        <v>0</v>
      </c>
      <c r="AX161" s="31">
        <f>VLOOKUP(A161,'IncomeStatement 15-8-19'!$A$10:$CD$222,50,FALSE)</f>
        <v>0</v>
      </c>
      <c r="AY161" s="31">
        <f>VLOOKUP(A161,'IncomeStatement 15-8-19'!$A$10:$CD$222,51,FALSE)</f>
        <v>0</v>
      </c>
      <c r="AZ161" s="31">
        <f>VLOOKUP(A161,'IncomeStatement 15-8-19'!$A$10:$CD$222,52,FALSE)</f>
        <v>0</v>
      </c>
      <c r="BA161" s="31">
        <f>VLOOKUP(A161,'IncomeStatement 15-8-19'!$A$10:$CD$222,53,FALSE)</f>
        <v>0</v>
      </c>
      <c r="BB161" s="31">
        <f>VLOOKUP(A161,'IncomeStatement 15-8-19'!$A$10:$CD$222,54,FALSE)</f>
        <v>0</v>
      </c>
      <c r="BC161" s="31">
        <f>VLOOKUP(A161,'IncomeStatement 15-8-19'!$A$10:$CD$222,55,FALSE)</f>
        <v>0</v>
      </c>
      <c r="BD161" s="31">
        <f>VLOOKUP(A161,'IncomeStatement 15-8-19'!$A$10:$CD$222,56,FALSE)</f>
        <v>0</v>
      </c>
      <c r="BE161" s="31">
        <f>VLOOKUP(A161,'IncomeStatement 15-8-19'!$A$10:$CD$222,57,FALSE)</f>
        <v>0</v>
      </c>
      <c r="BF161" s="31">
        <f>VLOOKUP(A161,'IncomeStatement 15-8-19'!$A$10:$CD$222,58,FALSE)</f>
        <v>0</v>
      </c>
      <c r="BG161" s="31"/>
      <c r="BH161" s="31">
        <f>VLOOKUP(A161,'IncomeStatement 15-8-19'!$A$10:$CD$222,60,FALSE)</f>
        <v>0</v>
      </c>
      <c r="BI161" s="31">
        <f>VLOOKUP(A161,'IncomeStatement 15-8-19'!$A$10:$CD$222,61,FALSE)</f>
        <v>0</v>
      </c>
      <c r="BJ161" s="31">
        <f>VLOOKUP(A161,'IncomeStatement 15-8-19'!$A$10:$CD$222,62,FALSE)</f>
        <v>0</v>
      </c>
      <c r="BK161" s="31">
        <f>VLOOKUP(A161,'IncomeStatement 15-8-19'!$A$10:$CD$222,63,FALSE)</f>
        <v>0</v>
      </c>
      <c r="BL161" s="31">
        <f>VLOOKUP(A161,'IncomeStatement 15-8-19'!$A$10:$CD$222,64,FALSE)</f>
        <v>0</v>
      </c>
      <c r="BM161" s="31">
        <f>VLOOKUP(A161,'IncomeStatement 15-8-19'!$A$10:$CD$222,65,FALSE)</f>
        <v>0</v>
      </c>
      <c r="BN161" s="31">
        <f>VLOOKUP(A161,'IncomeStatement 15-8-19'!$A$10:$CD$222,66,FALSE)</f>
        <v>0</v>
      </c>
      <c r="BO161" s="31">
        <f>VLOOKUP(A161,'IncomeStatement 15-8-19'!$A$10:$CD$222,67,FALSE)</f>
        <v>0</v>
      </c>
      <c r="BP161" s="31">
        <f>VLOOKUP(A161,'IncomeStatement 15-8-19'!$A$10:$CD$222,68,FALSE)</f>
        <v>0</v>
      </c>
      <c r="BQ161" s="3">
        <f>VLOOKUP(A161,'IncomeStatement 15-8-19'!$A$10:$CD$222,69,FALSE)</f>
        <v>0</v>
      </c>
      <c r="BR161" s="3">
        <f>VLOOKUP(A161,'IncomeStatement 15-8-19'!$A$10:$CD$222,70,FALSE)</f>
        <v>0</v>
      </c>
      <c r="BS161" s="3">
        <f>VLOOKUP(A161,'IncomeStatement 15-8-19'!$A$10:$CD$222,71,FALSE)</f>
        <v>0</v>
      </c>
      <c r="BT161" s="3">
        <f>VLOOKUP(A161,'IncomeStatement 15-8-19'!$A$10:$CD$222,72,FALSE)</f>
        <v>0</v>
      </c>
      <c r="BU161" s="3">
        <f>VLOOKUP(A161,'IncomeStatement 15-8-19'!$A$10:$CD$222,73,FALSE)</f>
        <v>0</v>
      </c>
      <c r="BV161" s="3">
        <f>VLOOKUP(A161,'IncomeStatement 15-8-19'!$A$10:$CD$222,74,FALSE)</f>
        <v>0</v>
      </c>
      <c r="BW161" s="3">
        <f>VLOOKUP(A161,'IncomeStatement 15-8-19'!$A$10:$CD$222,75,FALSE)</f>
        <v>0</v>
      </c>
      <c r="BX161" s="3">
        <f>VLOOKUP(A161,'IncomeStatement 15-8-19'!$A$10:$CD$222,76,FALSE)</f>
        <v>0</v>
      </c>
      <c r="BY161" s="3">
        <f>VLOOKUP(A161,'IncomeStatement 15-8-19'!$A$10:$CD$222,77,FALSE)</f>
        <v>0</v>
      </c>
      <c r="BZ161" s="3">
        <f>VLOOKUP(A161,'IncomeStatement 15-8-19'!$A$10:$CD$222,78,FALSE)</f>
        <v>0</v>
      </c>
      <c r="CA161" s="3">
        <f>VLOOKUP(A161,'IncomeStatement 15-8-19'!$A$10:$CD$222,79,FALSE)</f>
        <v>0</v>
      </c>
      <c r="CB161" s="3">
        <f>VLOOKUP(A161,'IncomeStatement 15-8-19'!$A$10:$CD$222,80,FALSE)</f>
        <v>0</v>
      </c>
      <c r="CC161" s="3">
        <f>VLOOKUP(A161,'IncomeStatement 15-8-19'!$A$10:$CD$222,81,FALSE)</f>
        <v>0</v>
      </c>
      <c r="CD161" s="3">
        <f t="shared" si="7"/>
        <v>0</v>
      </c>
      <c r="CF161" s="19">
        <f>CD161-('IncomeStatement 15-8-19'!CD161-'IncomeStatement 15-8-19'!CF161-'IncomeStatement 15-8-19'!CG161)</f>
        <v>0</v>
      </c>
      <c r="CH161" s="132">
        <f t="shared" si="8"/>
        <v>0</v>
      </c>
      <c r="CJ161" s="148">
        <f>HLOOKUP(A161,CJE!$I$5:$TV$2054,2050, FALSE)</f>
        <v>0</v>
      </c>
      <c r="CL161" s="148">
        <f t="shared" si="9"/>
        <v>0</v>
      </c>
    </row>
    <row r="162" spans="1:90" x14ac:dyDescent="0.2">
      <c r="A162" s="13" t="str">
        <f>'IncomeStatement 15-8-19'!A162</f>
        <v>940-992-00 - MISCELLANEOUS</v>
      </c>
      <c r="B162" s="31">
        <f>VLOOKUP(A162,'IncomeStatement 15-8-19'!$A$10:$CD$222,2,FALSE)</f>
        <v>0</v>
      </c>
      <c r="C162" s="31">
        <f>VLOOKUP(A162,'IncomeStatement 15-8-19'!$A$10:$CD$222,3,FALSE)</f>
        <v>0</v>
      </c>
      <c r="D162" s="31">
        <f>VLOOKUP(A162,'IncomeStatement 15-8-19'!$A$10:$CD$222,4,FALSE)</f>
        <v>0</v>
      </c>
      <c r="E162" s="31">
        <f>VLOOKUP(A162,'IncomeStatement 15-8-19'!$A$10:$CD$222,5,FALSE)</f>
        <v>0</v>
      </c>
      <c r="F162" s="31">
        <f>VLOOKUP(A162,'IncomeStatement 15-8-19'!$A$10:$CD$222,6,FALSE)</f>
        <v>0</v>
      </c>
      <c r="G162" s="31">
        <f>VLOOKUP(A162,'IncomeStatement 15-8-19'!$A$10:$CD$222,7,FALSE)</f>
        <v>0</v>
      </c>
      <c r="H162" s="31">
        <f>VLOOKUP(A162,'IncomeStatement 15-8-19'!$A$10:$CD$222,8,FALSE)</f>
        <v>0</v>
      </c>
      <c r="I162" s="31"/>
      <c r="J162" s="31">
        <f>VLOOKUP(A162,'IncomeStatement 15-8-19'!$A$10:$CD$222,10,FALSE)</f>
        <v>0</v>
      </c>
      <c r="K162" s="31">
        <f>VLOOKUP(A162,'IncomeStatement 15-8-19'!$A$10:$CD$222,11,FALSE)</f>
        <v>0</v>
      </c>
      <c r="L162" s="31">
        <f>VLOOKUP(A162,'IncomeStatement 15-8-19'!$A$10:$CD$222,12,FALSE)</f>
        <v>0</v>
      </c>
      <c r="M162" s="31">
        <f>VLOOKUP(A162,'IncomeStatement 15-8-19'!$A$10:$CD$222,13,FALSE)</f>
        <v>0</v>
      </c>
      <c r="N162" s="31">
        <f>VLOOKUP(A162,'IncomeStatement 15-8-19'!$A$10:$CD$222,14,FALSE)</f>
        <v>0</v>
      </c>
      <c r="O162" s="31">
        <f>VLOOKUP(A162,'IncomeStatement 15-8-19'!$A$10:$CD$222,15,FALSE)</f>
        <v>0</v>
      </c>
      <c r="P162" s="31">
        <f>VLOOKUP(A162,'IncomeStatement 15-8-19'!$A$10:$CD$222,16,FALSE)</f>
        <v>0</v>
      </c>
      <c r="Q162" s="31">
        <f>VLOOKUP(A162,'IncomeStatement 15-8-19'!$A$10:$CD$222,17,FALSE)</f>
        <v>0</v>
      </c>
      <c r="R162" s="31">
        <f>VLOOKUP(A162,'IncomeStatement 15-8-19'!$A$10:$CD$222,18,FALSE)</f>
        <v>0</v>
      </c>
      <c r="S162" s="31">
        <f>VLOOKUP(A162,'IncomeStatement 15-8-19'!$A$10:$CD$222,19,FALSE)</f>
        <v>0</v>
      </c>
      <c r="T162" s="31">
        <f>VLOOKUP(A162,'IncomeStatement 15-8-19'!$A$10:$CD$222,20,FALSE)</f>
        <v>0</v>
      </c>
      <c r="U162" s="31">
        <f>VLOOKUP(A162,'IncomeStatement 15-8-19'!$A$10:$CD$222,21,FALSE)</f>
        <v>0</v>
      </c>
      <c r="V162" s="31">
        <f>VLOOKUP(A162,'IncomeStatement 15-8-19'!$A$10:$CD$222,22,FALSE)</f>
        <v>0</v>
      </c>
      <c r="W162" s="31">
        <f>VLOOKUP(A162,'IncomeStatement 15-8-19'!$A$10:$CD$222,23,FALSE)</f>
        <v>0</v>
      </c>
      <c r="X162" s="31">
        <f>VLOOKUP(A162,'IncomeStatement 15-8-19'!$A$10:$CD$222,24,FALSE)</f>
        <v>0</v>
      </c>
      <c r="Y162" s="31">
        <f>VLOOKUP(A162,'IncomeStatement 15-8-19'!$A$10:$CD$222,25,FALSE)</f>
        <v>0</v>
      </c>
      <c r="Z162" s="31">
        <f>VLOOKUP(A162,'IncomeStatement 15-8-19'!$A$10:$CD$222,26,FALSE)</f>
        <v>0</v>
      </c>
      <c r="AA162" s="31">
        <f>VLOOKUP(A162,'IncomeStatement 15-8-19'!$A$10:$CD$222,27,FALSE)</f>
        <v>0</v>
      </c>
      <c r="AB162" s="31">
        <f>VLOOKUP(A162,'IncomeStatement 15-8-19'!$A$10:$CD$222,28,FALSE)</f>
        <v>0</v>
      </c>
      <c r="AC162" s="31">
        <f>VLOOKUP(A162,'IncomeStatement 15-8-19'!$A$10:$CD$222,29,FALSE)</f>
        <v>0</v>
      </c>
      <c r="AD162" s="31">
        <f>VLOOKUP(A162,'IncomeStatement 15-8-19'!$A$10:$CD$222,30,FALSE)</f>
        <v>0</v>
      </c>
      <c r="AE162" s="31">
        <f>VLOOKUP(A162,'IncomeStatement 15-8-19'!$A$10:$CD$222,31,FALSE)</f>
        <v>0</v>
      </c>
      <c r="AF162" s="31">
        <f>VLOOKUP(A162,'IncomeStatement 15-8-19'!$A$10:$CD$222,32,FALSE)</f>
        <v>0</v>
      </c>
      <c r="AG162" s="31">
        <f>VLOOKUP(A162,'IncomeStatement 15-8-19'!$A$10:$CD$222,33,FALSE)</f>
        <v>0</v>
      </c>
      <c r="AH162" s="31">
        <f>VLOOKUP(A162,'IncomeStatement 15-8-19'!$A$10:$CD$222,34,FALSE)</f>
        <v>0</v>
      </c>
      <c r="AI162" s="31">
        <f>VLOOKUP(A162,'IncomeStatement 15-8-19'!$A$10:$CD$222,35,FALSE)</f>
        <v>0</v>
      </c>
      <c r="AJ162" s="31">
        <f>VLOOKUP(A162,'IncomeStatement 15-8-19'!$A$10:$CD$222,36,FALSE)</f>
        <v>0</v>
      </c>
      <c r="AK162" s="31">
        <f>VLOOKUP(A162,'IncomeStatement 15-8-19'!$A$10:$CD$222,37,FALSE)</f>
        <v>0</v>
      </c>
      <c r="AL162" s="31">
        <f>VLOOKUP(A162,'IncomeStatement 15-8-19'!$A$10:$CD$222,38,FALSE)</f>
        <v>0</v>
      </c>
      <c r="AM162" s="31">
        <f>VLOOKUP(A162,'IncomeStatement 15-8-19'!$A$10:$CD$222,39,FALSE)</f>
        <v>0</v>
      </c>
      <c r="AN162" s="31">
        <f>VLOOKUP(A162,'IncomeStatement 15-8-19'!$A$10:$CD$222,40,FALSE)</f>
        <v>0</v>
      </c>
      <c r="AO162" s="31">
        <f>VLOOKUP(A162,'IncomeStatement 15-8-19'!$A$10:$CD$222,41,FALSE)</f>
        <v>0</v>
      </c>
      <c r="AP162" s="31">
        <f>VLOOKUP(A162,'IncomeStatement 15-8-19'!$A$10:$CD$222,42,FALSE)</f>
        <v>0</v>
      </c>
      <c r="AQ162" s="31">
        <f>VLOOKUP(A162,'IncomeStatement 15-8-19'!$A$10:$CD$222,43,FALSE)</f>
        <v>0</v>
      </c>
      <c r="AR162" s="31">
        <f>VLOOKUP(A162,'IncomeStatement 15-8-19'!$A$10:$CD$222,44,FALSE)</f>
        <v>0</v>
      </c>
      <c r="AS162" s="31">
        <f>VLOOKUP(A162,'IncomeStatement 15-8-19'!$A$10:$CD$222,45,FALSE)</f>
        <v>0</v>
      </c>
      <c r="AT162" s="31">
        <f>VLOOKUP(A162,'IncomeStatement 15-8-19'!$A$10:$CD$222,46,FALSE)</f>
        <v>0</v>
      </c>
      <c r="AU162" s="31">
        <f>VLOOKUP(A162,'IncomeStatement 15-8-19'!$A$10:$CD$222,47,FALSE)</f>
        <v>0</v>
      </c>
      <c r="AV162" s="31">
        <f>VLOOKUP(A162,'IncomeStatement 15-8-19'!$A$10:$CD$222,48,FALSE)</f>
        <v>0</v>
      </c>
      <c r="AW162" s="31">
        <f>VLOOKUP(A162,'IncomeStatement 15-8-19'!$A$10:$CD$222,49,FALSE)</f>
        <v>0</v>
      </c>
      <c r="AX162" s="31">
        <f>VLOOKUP(A162,'IncomeStatement 15-8-19'!$A$10:$CD$222,50,FALSE)</f>
        <v>0</v>
      </c>
      <c r="AY162" s="31">
        <f>VLOOKUP(A162,'IncomeStatement 15-8-19'!$A$10:$CD$222,51,FALSE)</f>
        <v>0</v>
      </c>
      <c r="AZ162" s="31">
        <f>VLOOKUP(A162,'IncomeStatement 15-8-19'!$A$10:$CD$222,52,FALSE)</f>
        <v>0</v>
      </c>
      <c r="BA162" s="31">
        <f>VLOOKUP(A162,'IncomeStatement 15-8-19'!$A$10:$CD$222,53,FALSE)</f>
        <v>0</v>
      </c>
      <c r="BB162" s="31">
        <f>VLOOKUP(A162,'IncomeStatement 15-8-19'!$A$10:$CD$222,54,FALSE)</f>
        <v>0</v>
      </c>
      <c r="BC162" s="31">
        <f>VLOOKUP(A162,'IncomeStatement 15-8-19'!$A$10:$CD$222,55,FALSE)</f>
        <v>0</v>
      </c>
      <c r="BD162" s="31">
        <f>VLOOKUP(A162,'IncomeStatement 15-8-19'!$A$10:$CD$222,56,FALSE)</f>
        <v>0</v>
      </c>
      <c r="BE162" s="31">
        <f>VLOOKUP(A162,'IncomeStatement 15-8-19'!$A$10:$CD$222,57,FALSE)</f>
        <v>0</v>
      </c>
      <c r="BF162" s="31">
        <f>VLOOKUP(A162,'IncomeStatement 15-8-19'!$A$10:$CD$222,58,FALSE)</f>
        <v>0</v>
      </c>
      <c r="BG162" s="31"/>
      <c r="BH162" s="31">
        <f>VLOOKUP(A162,'IncomeStatement 15-8-19'!$A$10:$CD$222,60,FALSE)</f>
        <v>0</v>
      </c>
      <c r="BI162" s="31">
        <f>VLOOKUP(A162,'IncomeStatement 15-8-19'!$A$10:$CD$222,61,FALSE)</f>
        <v>0</v>
      </c>
      <c r="BJ162" s="31">
        <f>VLOOKUP(A162,'IncomeStatement 15-8-19'!$A$10:$CD$222,62,FALSE)</f>
        <v>0</v>
      </c>
      <c r="BK162" s="31">
        <f>VLOOKUP(A162,'IncomeStatement 15-8-19'!$A$10:$CD$222,63,FALSE)</f>
        <v>0</v>
      </c>
      <c r="BL162" s="31">
        <f>VLOOKUP(A162,'IncomeStatement 15-8-19'!$A$10:$CD$222,64,FALSE)</f>
        <v>0</v>
      </c>
      <c r="BM162" s="31">
        <f>VLOOKUP(A162,'IncomeStatement 15-8-19'!$A$10:$CD$222,65,FALSE)</f>
        <v>0</v>
      </c>
      <c r="BN162" s="31">
        <f>VLOOKUP(A162,'IncomeStatement 15-8-19'!$A$10:$CD$222,66,FALSE)</f>
        <v>0</v>
      </c>
      <c r="BO162" s="31">
        <f>VLOOKUP(A162,'IncomeStatement 15-8-19'!$A$10:$CD$222,67,FALSE)</f>
        <v>0</v>
      </c>
      <c r="BP162" s="31">
        <f>VLOOKUP(A162,'IncomeStatement 15-8-19'!$A$10:$CD$222,68,FALSE)</f>
        <v>0</v>
      </c>
      <c r="BQ162" s="3">
        <f>VLOOKUP(A162,'IncomeStatement 15-8-19'!$A$10:$CD$222,69,FALSE)</f>
        <v>0</v>
      </c>
      <c r="BR162" s="3">
        <f>VLOOKUP(A162,'IncomeStatement 15-8-19'!$A$10:$CD$222,70,FALSE)</f>
        <v>0</v>
      </c>
      <c r="BS162" s="3">
        <f>VLOOKUP(A162,'IncomeStatement 15-8-19'!$A$10:$CD$222,71,FALSE)</f>
        <v>0</v>
      </c>
      <c r="BT162" s="3">
        <f>VLOOKUP(A162,'IncomeStatement 15-8-19'!$A$10:$CD$222,72,FALSE)</f>
        <v>0</v>
      </c>
      <c r="BU162" s="3">
        <f>VLOOKUP(A162,'IncomeStatement 15-8-19'!$A$10:$CD$222,73,FALSE)</f>
        <v>0</v>
      </c>
      <c r="BV162" s="3">
        <f>VLOOKUP(A162,'IncomeStatement 15-8-19'!$A$10:$CD$222,74,FALSE)</f>
        <v>0</v>
      </c>
      <c r="BW162" s="3">
        <f>VLOOKUP(A162,'IncomeStatement 15-8-19'!$A$10:$CD$222,75,FALSE)</f>
        <v>0</v>
      </c>
      <c r="BX162" s="3">
        <f>VLOOKUP(A162,'IncomeStatement 15-8-19'!$A$10:$CD$222,76,FALSE)</f>
        <v>0</v>
      </c>
      <c r="BY162" s="3">
        <f>VLOOKUP(A162,'IncomeStatement 15-8-19'!$A$10:$CD$222,77,FALSE)</f>
        <v>0</v>
      </c>
      <c r="BZ162" s="23">
        <f>VLOOKUP(A162,'IncomeStatement 15-8-19'!$A$10:$CD$222,78,FALSE)</f>
        <v>0</v>
      </c>
      <c r="CA162" s="23">
        <f>VLOOKUP(A162,'IncomeStatement 15-8-19'!$A$10:$CD$222,79,FALSE)</f>
        <v>0</v>
      </c>
      <c r="CB162" s="23">
        <f>VLOOKUP(A162,'IncomeStatement 15-8-19'!$A$10:$CD$222,80,FALSE)</f>
        <v>0</v>
      </c>
      <c r="CC162" s="23">
        <f>VLOOKUP(A162,'IncomeStatement 15-8-19'!$A$10:$CD$222,81,FALSE)</f>
        <v>0</v>
      </c>
      <c r="CD162" s="3">
        <f t="shared" si="7"/>
        <v>0</v>
      </c>
      <c r="CF162" s="19">
        <f>CD162-('IncomeStatement 15-8-19'!CD162-'IncomeStatement 15-8-19'!CF162-'IncomeStatement 15-8-19'!CG162)</f>
        <v>0</v>
      </c>
      <c r="CH162" s="132">
        <f t="shared" si="8"/>
        <v>0</v>
      </c>
      <c r="CJ162" s="148">
        <f>HLOOKUP(A162,CJE!$I$5:$TV$2054,2050, FALSE)</f>
        <v>0</v>
      </c>
      <c r="CL162" s="148">
        <f t="shared" si="9"/>
        <v>0</v>
      </c>
    </row>
    <row r="163" spans="1:90" x14ac:dyDescent="0.2">
      <c r="A163" s="14" t="str">
        <f>'IncomeStatement 15-8-19'!A163</f>
        <v>Total - Overheads</v>
      </c>
      <c r="B163" s="119">
        <f>VLOOKUP(A163,'IncomeStatement 15-8-19'!$A$10:$CD$222,2,FALSE)</f>
        <v>111490.917349</v>
      </c>
      <c r="C163" s="119">
        <f>VLOOKUP(A163,'IncomeStatement 15-8-19'!$A$10:$CD$222,3,FALSE)</f>
        <v>111490.917349</v>
      </c>
      <c r="D163" s="119">
        <f>VLOOKUP(A163,'IncomeStatement 15-8-19'!$A$10:$CD$222,4,FALSE)</f>
        <v>111490.917349</v>
      </c>
      <c r="E163" s="119">
        <f>VLOOKUP(A163,'IncomeStatement 15-8-19'!$A$10:$CD$222,5,FALSE)</f>
        <v>111490.917349</v>
      </c>
      <c r="F163" s="119">
        <f>VLOOKUP(A163,'IncomeStatement 15-8-19'!$A$10:$CD$222,6,FALSE)</f>
        <v>111490.917349</v>
      </c>
      <c r="G163" s="119">
        <f>VLOOKUP(A163,'IncomeStatement 15-8-19'!$A$10:$CD$222,7,FALSE)</f>
        <v>111490.917349</v>
      </c>
      <c r="H163" s="119">
        <f>VLOOKUP(A163,'IncomeStatement 15-8-19'!$A$10:$CD$222,8,FALSE)</f>
        <v>111490.917349</v>
      </c>
      <c r="I163" s="119"/>
      <c r="J163" s="119">
        <f>VLOOKUP(A163,'IncomeStatement 15-8-19'!$A$10:$CD$222,10,FALSE)</f>
        <v>111490.917349</v>
      </c>
      <c r="K163" s="119">
        <f>VLOOKUP(A163,'IncomeStatement 15-8-19'!$A$10:$CD$222,11,FALSE)</f>
        <v>111490.917349</v>
      </c>
      <c r="L163" s="119">
        <f>VLOOKUP(A163,'IncomeStatement 15-8-19'!$A$10:$CD$222,12,FALSE)</f>
        <v>111490.917349</v>
      </c>
      <c r="M163" s="119">
        <f>VLOOKUP(A163,'IncomeStatement 15-8-19'!$A$10:$CD$222,13,FALSE)</f>
        <v>111490.917349</v>
      </c>
      <c r="N163" s="119">
        <f>VLOOKUP(A163,'IncomeStatement 15-8-19'!$A$10:$CD$222,14,FALSE)</f>
        <v>111490.917349</v>
      </c>
      <c r="O163" s="119">
        <f>VLOOKUP(A163,'IncomeStatement 15-8-19'!$A$10:$CD$222,15,FALSE)</f>
        <v>111490.917349</v>
      </c>
      <c r="P163" s="119">
        <f>VLOOKUP(A163,'IncomeStatement 15-8-19'!$A$10:$CD$222,16,FALSE)</f>
        <v>111490.917349</v>
      </c>
      <c r="Q163" s="119">
        <f>VLOOKUP(A163,'IncomeStatement 15-8-19'!$A$10:$CD$222,17,FALSE)</f>
        <v>111490.917349</v>
      </c>
      <c r="R163" s="119">
        <f>VLOOKUP(A163,'IncomeStatement 15-8-19'!$A$10:$CD$222,18,FALSE)</f>
        <v>111490.917349</v>
      </c>
      <c r="S163" s="119">
        <f>VLOOKUP(A163,'IncomeStatement 15-8-19'!$A$10:$CD$222,19,FALSE)</f>
        <v>111490.917349</v>
      </c>
      <c r="T163" s="119">
        <f>VLOOKUP(A163,'IncomeStatement 15-8-19'!$A$10:$CD$222,20,FALSE)</f>
        <v>111490.917349</v>
      </c>
      <c r="U163" s="119">
        <f>VLOOKUP(A163,'IncomeStatement 15-8-19'!$A$10:$CD$222,21,FALSE)</f>
        <v>111490.917349</v>
      </c>
      <c r="V163" s="119">
        <f>VLOOKUP(A163,'IncomeStatement 15-8-19'!$A$10:$CD$222,22,FALSE)</f>
        <v>111490.917349</v>
      </c>
      <c r="W163" s="119">
        <f>VLOOKUP(A163,'IncomeStatement 15-8-19'!$A$10:$CD$222,23,FALSE)</f>
        <v>111490.917349</v>
      </c>
      <c r="X163" s="119">
        <f>VLOOKUP(A163,'IncomeStatement 15-8-19'!$A$10:$CD$222,24,FALSE)</f>
        <v>111490.917349</v>
      </c>
      <c r="Y163" s="119">
        <f>VLOOKUP(A163,'IncomeStatement 15-8-19'!$A$10:$CD$222,25,FALSE)</f>
        <v>111490.917349</v>
      </c>
      <c r="Z163" s="119">
        <f>VLOOKUP(A163,'IncomeStatement 15-8-19'!$A$10:$CD$222,26,FALSE)</f>
        <v>111490.917349</v>
      </c>
      <c r="AA163" s="119">
        <f>VLOOKUP(A163,'IncomeStatement 15-8-19'!$A$10:$CD$222,27,FALSE)</f>
        <v>111490.917349</v>
      </c>
      <c r="AB163" s="119">
        <f>VLOOKUP(A163,'IncomeStatement 15-8-19'!$A$10:$CD$222,28,FALSE)</f>
        <v>111490.917349</v>
      </c>
      <c r="AC163" s="119">
        <f>VLOOKUP(A163,'IncomeStatement 15-8-19'!$A$10:$CD$222,29,FALSE)</f>
        <v>111490.917349</v>
      </c>
      <c r="AD163" s="119">
        <f>VLOOKUP(A163,'IncomeStatement 15-8-19'!$A$10:$CD$222,30,FALSE)</f>
        <v>111490.917349</v>
      </c>
      <c r="AE163" s="119">
        <f>VLOOKUP(A163,'IncomeStatement 15-8-19'!$A$10:$CD$222,31,FALSE)</f>
        <v>111490.917349</v>
      </c>
      <c r="AF163" s="119">
        <f>VLOOKUP(A163,'IncomeStatement 15-8-19'!$A$10:$CD$222,32,FALSE)</f>
        <v>111490.917349</v>
      </c>
      <c r="AG163" s="119">
        <f>VLOOKUP(A163,'IncomeStatement 15-8-19'!$A$10:$CD$222,33,FALSE)</f>
        <v>111490.917349</v>
      </c>
      <c r="AH163" s="119">
        <f>VLOOKUP(A163,'IncomeStatement 15-8-19'!$A$10:$CD$222,34,FALSE)</f>
        <v>111490.917349</v>
      </c>
      <c r="AI163" s="119">
        <f>VLOOKUP(A163,'IncomeStatement 15-8-19'!$A$10:$CD$222,35,FALSE)</f>
        <v>111490.917349</v>
      </c>
      <c r="AJ163" s="119">
        <f>VLOOKUP(A163,'IncomeStatement 15-8-19'!$A$10:$CD$222,36,FALSE)</f>
        <v>111490.917349</v>
      </c>
      <c r="AK163" s="119">
        <f>VLOOKUP(A163,'IncomeStatement 15-8-19'!$A$10:$CD$222,37,FALSE)</f>
        <v>111490.917349</v>
      </c>
      <c r="AL163" s="119">
        <f>VLOOKUP(A163,'IncomeStatement 15-8-19'!$A$10:$CD$222,38,FALSE)</f>
        <v>111490.917349</v>
      </c>
      <c r="AM163" s="119">
        <f>VLOOKUP(A163,'IncomeStatement 15-8-19'!$A$10:$CD$222,39,FALSE)</f>
        <v>111490.917349</v>
      </c>
      <c r="AN163" s="119">
        <f>VLOOKUP(A163,'IncomeStatement 15-8-19'!$A$10:$CD$222,40,FALSE)</f>
        <v>111490.917349</v>
      </c>
      <c r="AO163" s="119">
        <f>VLOOKUP(A163,'IncomeStatement 15-8-19'!$A$10:$CD$222,41,FALSE)</f>
        <v>111490.917349</v>
      </c>
      <c r="AP163" s="119">
        <f>VLOOKUP(A163,'IncomeStatement 15-8-19'!$A$10:$CD$222,42,FALSE)</f>
        <v>111490.917349</v>
      </c>
      <c r="AQ163" s="119">
        <f>VLOOKUP(A163,'IncomeStatement 15-8-19'!$A$10:$CD$222,43,FALSE)</f>
        <v>111490.917349</v>
      </c>
      <c r="AR163" s="119">
        <f>VLOOKUP(A163,'IncomeStatement 15-8-19'!$A$10:$CD$222,44,FALSE)</f>
        <v>111490.917349</v>
      </c>
      <c r="AS163" s="119">
        <f>VLOOKUP(A163,'IncomeStatement 15-8-19'!$A$10:$CD$222,45,FALSE)</f>
        <v>111490.917349</v>
      </c>
      <c r="AT163" s="119">
        <f>VLOOKUP(A163,'IncomeStatement 15-8-19'!$A$10:$CD$222,46,FALSE)</f>
        <v>111490.917349</v>
      </c>
      <c r="AU163" s="119">
        <f>VLOOKUP(A163,'IncomeStatement 15-8-19'!$A$10:$CD$222,47,FALSE)</f>
        <v>111490.917349</v>
      </c>
      <c r="AV163" s="119">
        <f>VLOOKUP(A163,'IncomeStatement 15-8-19'!$A$10:$CD$222,48,FALSE)</f>
        <v>111490.917349</v>
      </c>
      <c r="AW163" s="119">
        <f>VLOOKUP(A163,'IncomeStatement 15-8-19'!$A$10:$CD$222,49,FALSE)</f>
        <v>111490.917349</v>
      </c>
      <c r="AX163" s="119">
        <f>VLOOKUP(A163,'IncomeStatement 15-8-19'!$A$10:$CD$222,50,FALSE)</f>
        <v>111490.917349</v>
      </c>
      <c r="AY163" s="119">
        <f>VLOOKUP(A163,'IncomeStatement 15-8-19'!$A$10:$CD$222,51,FALSE)</f>
        <v>111490.917349</v>
      </c>
      <c r="AZ163" s="119">
        <f>VLOOKUP(A163,'IncomeStatement 15-8-19'!$A$10:$CD$222,52,FALSE)</f>
        <v>111490.917349</v>
      </c>
      <c r="BA163" s="119">
        <f>VLOOKUP(A163,'IncomeStatement 15-8-19'!$A$10:$CD$222,53,FALSE)</f>
        <v>111490.917349</v>
      </c>
      <c r="BB163" s="119">
        <f>VLOOKUP(A163,'IncomeStatement 15-8-19'!$A$10:$CD$222,54,FALSE)</f>
        <v>111490.917349</v>
      </c>
      <c r="BC163" s="119">
        <f>VLOOKUP(A163,'IncomeStatement 15-8-19'!$A$10:$CD$222,55,FALSE)</f>
        <v>111490.917349</v>
      </c>
      <c r="BD163" s="119">
        <f>VLOOKUP(A163,'IncomeStatement 15-8-19'!$A$10:$CD$222,56,FALSE)</f>
        <v>111490.917349</v>
      </c>
      <c r="BE163" s="119">
        <f>VLOOKUP(A163,'IncomeStatement 15-8-19'!$A$10:$CD$222,57,FALSE)</f>
        <v>111490.917349</v>
      </c>
      <c r="BF163" s="119">
        <f>VLOOKUP(A163,'IncomeStatement 15-8-19'!$A$10:$CD$222,58,FALSE)</f>
        <v>111490.917349</v>
      </c>
      <c r="BG163" s="119"/>
      <c r="BH163" s="119">
        <f>VLOOKUP(A163,'IncomeStatement 15-8-19'!$A$10:$CD$222,60,FALSE)</f>
        <v>111490.917349</v>
      </c>
      <c r="BI163" s="119">
        <f>VLOOKUP(A163,'IncomeStatement 15-8-19'!$A$10:$CD$222,61,FALSE)</f>
        <v>111490.917349</v>
      </c>
      <c r="BJ163" s="119">
        <f>VLOOKUP(A163,'IncomeStatement 15-8-19'!$A$10:$CD$222,62,FALSE)</f>
        <v>111490.917349</v>
      </c>
      <c r="BK163" s="119">
        <f>VLOOKUP(A163,'IncomeStatement 15-8-19'!$A$10:$CD$222,63,FALSE)</f>
        <v>111490.917349</v>
      </c>
      <c r="BL163" s="119">
        <f>VLOOKUP(A163,'IncomeStatement 15-8-19'!$A$10:$CD$222,64,FALSE)</f>
        <v>111490.917349</v>
      </c>
      <c r="BM163" s="119">
        <f>VLOOKUP(A163,'IncomeStatement 15-8-19'!$A$10:$CD$222,65,FALSE)</f>
        <v>111490.917349</v>
      </c>
      <c r="BN163" s="119">
        <f>VLOOKUP(A163,'IncomeStatement 15-8-19'!$A$10:$CD$222,66,FALSE)</f>
        <v>111490.917349</v>
      </c>
      <c r="BO163" s="119">
        <f>VLOOKUP(A163,'IncomeStatement 15-8-19'!$A$10:$CD$222,67,FALSE)</f>
        <v>111490.917349</v>
      </c>
      <c r="BP163" s="119">
        <f>VLOOKUP(A163,'IncomeStatement 15-8-19'!$A$10:$CD$222,68,FALSE)</f>
        <v>111490.917349</v>
      </c>
      <c r="BQ163" s="24">
        <f>VLOOKUP(A163,'IncomeStatement 15-8-19'!$A$10:$CD$222,69,FALSE)</f>
        <v>111490.917349</v>
      </c>
      <c r="BR163" s="24">
        <f>VLOOKUP(A163,'IncomeStatement 15-8-19'!$A$10:$CD$222,70,FALSE)</f>
        <v>111490.917349</v>
      </c>
      <c r="BS163" s="24">
        <f>VLOOKUP(A163,'IncomeStatement 15-8-19'!$A$10:$CD$222,71,FALSE)</f>
        <v>111490.917349</v>
      </c>
      <c r="BT163" s="24">
        <f>VLOOKUP(A163,'IncomeStatement 15-8-19'!$A$10:$CD$222,72,FALSE)</f>
        <v>111490.917349</v>
      </c>
      <c r="BU163" s="24">
        <f>VLOOKUP(A163,'IncomeStatement 15-8-19'!$A$10:$CD$222,73,FALSE)</f>
        <v>111490.917349</v>
      </c>
      <c r="BV163" s="24">
        <f>VLOOKUP(A163,'IncomeStatement 15-8-19'!$A$10:$CD$222,74,FALSE)</f>
        <v>111490.917349</v>
      </c>
      <c r="BW163" s="24">
        <f>VLOOKUP(A163,'IncomeStatement 15-8-19'!$A$10:$CD$222,75,FALSE)</f>
        <v>111490.917349</v>
      </c>
      <c r="BX163" s="24">
        <f>VLOOKUP(A163,'IncomeStatement 15-8-19'!$A$10:$CD$222,76,FALSE)</f>
        <v>111490.917349</v>
      </c>
      <c r="BY163" s="24">
        <f>VLOOKUP(A163,'IncomeStatement 15-8-19'!$A$10:$CD$222,77,FALSE)</f>
        <v>111490.917349</v>
      </c>
      <c r="BZ163" s="23">
        <f>VLOOKUP(A163,'IncomeStatement 15-8-19'!$A$10:$CD$222,78,FALSE)</f>
        <v>111490.917349</v>
      </c>
      <c r="CA163" s="23">
        <f>VLOOKUP(A163,'IncomeStatement 15-8-19'!$A$10:$CD$222,79,FALSE)</f>
        <v>111490.917349</v>
      </c>
      <c r="CB163" s="23">
        <f>VLOOKUP(A163,'IncomeStatement 15-8-19'!$A$10:$CD$222,80,FALSE)</f>
        <v>111490.917349</v>
      </c>
      <c r="CC163" s="23">
        <f>VLOOKUP(A163,'IncomeStatement 15-8-19'!$A$10:$CD$222,81,FALSE)</f>
        <v>111490.917349</v>
      </c>
      <c r="CD163" s="24">
        <f t="shared" si="7"/>
        <v>8696291.553221982</v>
      </c>
      <c r="CF163" s="19">
        <f>CD163-('IncomeStatement 15-8-19'!CD163-'IncomeStatement 15-8-19'!CF163-'IncomeStatement 15-8-19'!CG163)</f>
        <v>-2.0489096641540527E-8</v>
      </c>
      <c r="CH163" s="132">
        <f t="shared" si="8"/>
        <v>1783854.6775839999</v>
      </c>
      <c r="CJ163" s="148"/>
      <c r="CL163" s="162">
        <f>SUM(CL160:CL162,CL155,CL150,CL142,CL126:CL136,CL119:CL120,CL101:CL109,CL96,CL92,CL74:CL86,CL58:CL60,CL51:CL52,CL43,CL143:CL145)</f>
        <v>6757838.5463270023</v>
      </c>
    </row>
    <row r="164" spans="1:90" x14ac:dyDescent="0.2">
      <c r="A164" s="14" t="str">
        <f>'IncomeStatement 15-8-19'!A164</f>
        <v>Operating Profit</v>
      </c>
      <c r="B164" s="33">
        <f>VLOOKUP(A164,'IncomeStatement 15-8-19'!$A$10:$CD$222,2,FALSE)</f>
        <v>-107313.77519799999</v>
      </c>
      <c r="C164" s="33">
        <f>VLOOKUP(A164,'IncomeStatement 15-8-19'!$A$10:$CD$222,3,FALSE)</f>
        <v>-107313.77519799999</v>
      </c>
      <c r="D164" s="33">
        <f>VLOOKUP(A164,'IncomeStatement 15-8-19'!$A$10:$CD$222,4,FALSE)</f>
        <v>-107313.77519799999</v>
      </c>
      <c r="E164" s="33">
        <f>VLOOKUP(A164,'IncomeStatement 15-8-19'!$A$10:$CD$222,5,FALSE)</f>
        <v>-107313.77519799999</v>
      </c>
      <c r="F164" s="33">
        <f>VLOOKUP(A164,'IncomeStatement 15-8-19'!$A$10:$CD$222,6,FALSE)</f>
        <v>-107313.77519799999</v>
      </c>
      <c r="G164" s="33">
        <f>VLOOKUP(A164,'IncomeStatement 15-8-19'!$A$10:$CD$222,7,FALSE)</f>
        <v>-107313.77519799999</v>
      </c>
      <c r="H164" s="33">
        <f>VLOOKUP(A164,'IncomeStatement 15-8-19'!$A$10:$CD$222,8,FALSE)</f>
        <v>-107313.77519799999</v>
      </c>
      <c r="I164" s="33"/>
      <c r="J164" s="33">
        <f>VLOOKUP(A164,'IncomeStatement 15-8-19'!$A$10:$CD$222,10,FALSE)</f>
        <v>-107313.77519799999</v>
      </c>
      <c r="K164" s="33">
        <f>VLOOKUP(A164,'IncomeStatement 15-8-19'!$A$10:$CD$222,11,FALSE)</f>
        <v>-107313.77519799999</v>
      </c>
      <c r="L164" s="33">
        <f>VLOOKUP(A164,'IncomeStatement 15-8-19'!$A$10:$CD$222,12,FALSE)</f>
        <v>-107313.77519799999</v>
      </c>
      <c r="M164" s="33">
        <f>VLOOKUP(A164,'IncomeStatement 15-8-19'!$A$10:$CD$222,13,FALSE)</f>
        <v>-107313.77519799999</v>
      </c>
      <c r="N164" s="33">
        <f>VLOOKUP(A164,'IncomeStatement 15-8-19'!$A$10:$CD$222,14,FALSE)</f>
        <v>-107313.77519799999</v>
      </c>
      <c r="O164" s="33">
        <f>VLOOKUP(A164,'IncomeStatement 15-8-19'!$A$10:$CD$222,15,FALSE)</f>
        <v>-107313.77519799999</v>
      </c>
      <c r="P164" s="33">
        <f>VLOOKUP(A164,'IncomeStatement 15-8-19'!$A$10:$CD$222,16,FALSE)</f>
        <v>-107313.77519799999</v>
      </c>
      <c r="Q164" s="33">
        <f>VLOOKUP(A164,'IncomeStatement 15-8-19'!$A$10:$CD$222,17,FALSE)</f>
        <v>-107313.77519799999</v>
      </c>
      <c r="R164" s="33">
        <f>VLOOKUP(A164,'IncomeStatement 15-8-19'!$A$10:$CD$222,18,FALSE)</f>
        <v>-107313.77519799999</v>
      </c>
      <c r="S164" s="33">
        <f>VLOOKUP(A164,'IncomeStatement 15-8-19'!$A$10:$CD$222,19,FALSE)</f>
        <v>-107313.77519799999</v>
      </c>
      <c r="T164" s="33">
        <f>VLOOKUP(A164,'IncomeStatement 15-8-19'!$A$10:$CD$222,20,FALSE)</f>
        <v>-107313.77519799999</v>
      </c>
      <c r="U164" s="33">
        <f>VLOOKUP(A164,'IncomeStatement 15-8-19'!$A$10:$CD$222,21,FALSE)</f>
        <v>-107313.77519799999</v>
      </c>
      <c r="V164" s="33">
        <f>VLOOKUP(A164,'IncomeStatement 15-8-19'!$A$10:$CD$222,22,FALSE)</f>
        <v>-107313.77519799999</v>
      </c>
      <c r="W164" s="33">
        <f>VLOOKUP(A164,'IncomeStatement 15-8-19'!$A$10:$CD$222,23,FALSE)</f>
        <v>-107313.77519799999</v>
      </c>
      <c r="X164" s="33">
        <f>VLOOKUP(A164,'IncomeStatement 15-8-19'!$A$10:$CD$222,24,FALSE)</f>
        <v>-107313.77519799999</v>
      </c>
      <c r="Y164" s="33">
        <f>VLOOKUP(A164,'IncomeStatement 15-8-19'!$A$10:$CD$222,25,FALSE)</f>
        <v>-107313.77519799999</v>
      </c>
      <c r="Z164" s="33">
        <f>VLOOKUP(A164,'IncomeStatement 15-8-19'!$A$10:$CD$222,26,FALSE)</f>
        <v>-107313.77519799999</v>
      </c>
      <c r="AA164" s="33">
        <f>VLOOKUP(A164,'IncomeStatement 15-8-19'!$A$10:$CD$222,27,FALSE)</f>
        <v>-107313.77519799999</v>
      </c>
      <c r="AB164" s="33">
        <f>VLOOKUP(A164,'IncomeStatement 15-8-19'!$A$10:$CD$222,28,FALSE)</f>
        <v>-107313.77519799999</v>
      </c>
      <c r="AC164" s="33">
        <f>VLOOKUP(A164,'IncomeStatement 15-8-19'!$A$10:$CD$222,29,FALSE)</f>
        <v>-107313.77519799999</v>
      </c>
      <c r="AD164" s="33">
        <f>VLOOKUP(A164,'IncomeStatement 15-8-19'!$A$10:$CD$222,30,FALSE)</f>
        <v>-107313.77519799999</v>
      </c>
      <c r="AE164" s="33">
        <f>VLOOKUP(A164,'IncomeStatement 15-8-19'!$A$10:$CD$222,31,FALSE)</f>
        <v>-107313.77519799999</v>
      </c>
      <c r="AF164" s="33">
        <f>VLOOKUP(A164,'IncomeStatement 15-8-19'!$A$10:$CD$222,32,FALSE)</f>
        <v>-107313.77519799999</v>
      </c>
      <c r="AG164" s="33">
        <f>VLOOKUP(A164,'IncomeStatement 15-8-19'!$A$10:$CD$222,33,FALSE)</f>
        <v>-107313.77519799999</v>
      </c>
      <c r="AH164" s="33">
        <f>VLOOKUP(A164,'IncomeStatement 15-8-19'!$A$10:$CD$222,34,FALSE)</f>
        <v>-107313.77519799999</v>
      </c>
      <c r="AI164" s="33">
        <f>VLOOKUP(A164,'IncomeStatement 15-8-19'!$A$10:$CD$222,35,FALSE)</f>
        <v>-107313.77519799999</v>
      </c>
      <c r="AJ164" s="33">
        <f>VLOOKUP(A164,'IncomeStatement 15-8-19'!$A$10:$CD$222,36,FALSE)</f>
        <v>-107313.77519799999</v>
      </c>
      <c r="AK164" s="33">
        <f>VLOOKUP(A164,'IncomeStatement 15-8-19'!$A$10:$CD$222,37,FALSE)</f>
        <v>-107313.77519799999</v>
      </c>
      <c r="AL164" s="33">
        <f>VLOOKUP(A164,'IncomeStatement 15-8-19'!$A$10:$CD$222,38,FALSE)</f>
        <v>-107313.77519799999</v>
      </c>
      <c r="AM164" s="33">
        <f>VLOOKUP(A164,'IncomeStatement 15-8-19'!$A$10:$CD$222,39,FALSE)</f>
        <v>-107313.77519799999</v>
      </c>
      <c r="AN164" s="33">
        <f>VLOOKUP(A164,'IncomeStatement 15-8-19'!$A$10:$CD$222,40,FALSE)</f>
        <v>-107313.77519799999</v>
      </c>
      <c r="AO164" s="33">
        <f>VLOOKUP(A164,'IncomeStatement 15-8-19'!$A$10:$CD$222,41,FALSE)</f>
        <v>-107313.77519799999</v>
      </c>
      <c r="AP164" s="33">
        <f>VLOOKUP(A164,'IncomeStatement 15-8-19'!$A$10:$CD$222,42,FALSE)</f>
        <v>-107313.77519799999</v>
      </c>
      <c r="AQ164" s="33">
        <f>VLOOKUP(A164,'IncomeStatement 15-8-19'!$A$10:$CD$222,43,FALSE)</f>
        <v>-107313.77519799999</v>
      </c>
      <c r="AR164" s="33">
        <f>VLOOKUP(A164,'IncomeStatement 15-8-19'!$A$10:$CD$222,44,FALSE)</f>
        <v>-107313.77519799999</v>
      </c>
      <c r="AS164" s="33">
        <f>VLOOKUP(A164,'IncomeStatement 15-8-19'!$A$10:$CD$222,45,FALSE)</f>
        <v>-107313.77519799999</v>
      </c>
      <c r="AT164" s="33">
        <f>VLOOKUP(A164,'IncomeStatement 15-8-19'!$A$10:$CD$222,46,FALSE)</f>
        <v>-107313.77519799999</v>
      </c>
      <c r="AU164" s="33">
        <f>VLOOKUP(A164,'IncomeStatement 15-8-19'!$A$10:$CD$222,47,FALSE)</f>
        <v>-107313.77519799999</v>
      </c>
      <c r="AV164" s="33">
        <f>VLOOKUP(A164,'IncomeStatement 15-8-19'!$A$10:$CD$222,48,FALSE)</f>
        <v>-107313.77519799999</v>
      </c>
      <c r="AW164" s="33">
        <f>VLOOKUP(A164,'IncomeStatement 15-8-19'!$A$10:$CD$222,49,FALSE)</f>
        <v>-107313.77519799999</v>
      </c>
      <c r="AX164" s="33">
        <f>VLOOKUP(A164,'IncomeStatement 15-8-19'!$A$10:$CD$222,50,FALSE)</f>
        <v>-107313.77519799999</v>
      </c>
      <c r="AY164" s="33">
        <f>VLOOKUP(A164,'IncomeStatement 15-8-19'!$A$10:$CD$222,51,FALSE)</f>
        <v>-107313.77519799999</v>
      </c>
      <c r="AZ164" s="33">
        <f>VLOOKUP(A164,'IncomeStatement 15-8-19'!$A$10:$CD$222,52,FALSE)</f>
        <v>-107313.77519799999</v>
      </c>
      <c r="BA164" s="33">
        <f>VLOOKUP(A164,'IncomeStatement 15-8-19'!$A$10:$CD$222,53,FALSE)</f>
        <v>-107313.77519799999</v>
      </c>
      <c r="BB164" s="33">
        <f>VLOOKUP(A164,'IncomeStatement 15-8-19'!$A$10:$CD$222,54,FALSE)</f>
        <v>-107313.77519799999</v>
      </c>
      <c r="BC164" s="33">
        <f>VLOOKUP(A164,'IncomeStatement 15-8-19'!$A$10:$CD$222,55,FALSE)</f>
        <v>-107313.77519799999</v>
      </c>
      <c r="BD164" s="33">
        <f>VLOOKUP(A164,'IncomeStatement 15-8-19'!$A$10:$CD$222,56,FALSE)</f>
        <v>-107313.77519799999</v>
      </c>
      <c r="BE164" s="33">
        <f>VLOOKUP(A164,'IncomeStatement 15-8-19'!$A$10:$CD$222,57,FALSE)</f>
        <v>-107313.77519799999</v>
      </c>
      <c r="BF164" s="33">
        <f>VLOOKUP(A164,'IncomeStatement 15-8-19'!$A$10:$CD$222,58,FALSE)</f>
        <v>-107313.77519799999</v>
      </c>
      <c r="BG164" s="33"/>
      <c r="BH164" s="33">
        <f>VLOOKUP(A164,'IncomeStatement 15-8-19'!$A$10:$CD$222,60,FALSE)</f>
        <v>-107313.77519799999</v>
      </c>
      <c r="BI164" s="33">
        <f>VLOOKUP(A164,'IncomeStatement 15-8-19'!$A$10:$CD$222,61,FALSE)</f>
        <v>-107313.77519799999</v>
      </c>
      <c r="BJ164" s="33">
        <f>VLOOKUP(A164,'IncomeStatement 15-8-19'!$A$10:$CD$222,62,FALSE)</f>
        <v>-107313.77519799999</v>
      </c>
      <c r="BK164" s="33">
        <f>VLOOKUP(A164,'IncomeStatement 15-8-19'!$A$10:$CD$222,63,FALSE)</f>
        <v>-107313.77519799999</v>
      </c>
      <c r="BL164" s="33">
        <f>VLOOKUP(A164,'IncomeStatement 15-8-19'!$A$10:$CD$222,64,FALSE)</f>
        <v>-107313.77519799999</v>
      </c>
      <c r="BM164" s="33">
        <f>VLOOKUP(A164,'IncomeStatement 15-8-19'!$A$10:$CD$222,65,FALSE)</f>
        <v>-107313.77519799999</v>
      </c>
      <c r="BN164" s="33">
        <f>VLOOKUP(A164,'IncomeStatement 15-8-19'!$A$10:$CD$222,66,FALSE)</f>
        <v>-107313.77519799999</v>
      </c>
      <c r="BO164" s="33">
        <f>VLOOKUP(A164,'IncomeStatement 15-8-19'!$A$10:$CD$222,67,FALSE)</f>
        <v>-107313.77519799999</v>
      </c>
      <c r="BP164" s="33">
        <f>VLOOKUP(A164,'IncomeStatement 15-8-19'!$A$10:$CD$222,68,FALSE)</f>
        <v>-107313.77519799999</v>
      </c>
      <c r="BQ164" s="8">
        <f>VLOOKUP(A164,'IncomeStatement 15-8-19'!$A$10:$CD$222,69,FALSE)</f>
        <v>-107313.77519799999</v>
      </c>
      <c r="BR164" s="8">
        <f>VLOOKUP(A164,'IncomeStatement 15-8-19'!$A$10:$CD$222,70,FALSE)</f>
        <v>-107313.77519799999</v>
      </c>
      <c r="BS164" s="8">
        <f>VLOOKUP(A164,'IncomeStatement 15-8-19'!$A$10:$CD$222,71,FALSE)</f>
        <v>-107313.77519799999</v>
      </c>
      <c r="BT164" s="8">
        <f>VLOOKUP(A164,'IncomeStatement 15-8-19'!$A$10:$CD$222,72,FALSE)</f>
        <v>-107313.77519799999</v>
      </c>
      <c r="BU164" s="8">
        <f>VLOOKUP(A164,'IncomeStatement 15-8-19'!$A$10:$CD$222,73,FALSE)</f>
        <v>-107313.77519799999</v>
      </c>
      <c r="BV164" s="8">
        <f>VLOOKUP(A164,'IncomeStatement 15-8-19'!$A$10:$CD$222,74,FALSE)</f>
        <v>-107313.77519799999</v>
      </c>
      <c r="BW164" s="8">
        <f>VLOOKUP(A164,'IncomeStatement 15-8-19'!$A$10:$CD$222,75,FALSE)</f>
        <v>-107313.77519799999</v>
      </c>
      <c r="BX164" s="8">
        <f>VLOOKUP(A164,'IncomeStatement 15-8-19'!$A$10:$CD$222,76,FALSE)</f>
        <v>-107313.77519799999</v>
      </c>
      <c r="BY164" s="8">
        <f>VLOOKUP(A164,'IncomeStatement 15-8-19'!$A$10:$CD$222,77,FALSE)</f>
        <v>-107313.77519799999</v>
      </c>
      <c r="BZ164" s="3">
        <f>VLOOKUP(A164,'IncomeStatement 15-8-19'!$A$10:$CD$222,78,FALSE)</f>
        <v>-107313.77519799999</v>
      </c>
      <c r="CA164" s="4">
        <f>VLOOKUP(A164,'IncomeStatement 15-8-19'!$A$10:$CD$222,79,FALSE)</f>
        <v>-107313.77519799999</v>
      </c>
      <c r="CB164" s="4">
        <f>VLOOKUP(A164,'IncomeStatement 15-8-19'!$A$10:$CD$222,80,FALSE)</f>
        <v>-107313.77519799999</v>
      </c>
      <c r="CC164" s="4">
        <f>VLOOKUP(A164,'IncomeStatement 15-8-19'!$A$10:$CD$222,81,FALSE)</f>
        <v>-107313.77519799999</v>
      </c>
      <c r="CD164" s="8">
        <f t="shared" si="7"/>
        <v>-8370474.4654439827</v>
      </c>
      <c r="CF164" s="19">
        <f>CD164-('IncomeStatement 15-8-19'!CD164-'IncomeStatement 15-8-19'!CF164-'IncomeStatement 15-8-19'!CG164)</f>
        <v>1.9557774066925049E-8</v>
      </c>
      <c r="CH164" s="132">
        <f t="shared" si="8"/>
        <v>-1717020.403168</v>
      </c>
      <c r="CJ164" s="148"/>
      <c r="CL164" s="160">
        <f>CL32-CL163</f>
        <v>-6656645.7157380022</v>
      </c>
    </row>
    <row r="165" spans="1:90" x14ac:dyDescent="0.2">
      <c r="A165" s="17" t="str">
        <f>'IncomeStatement 15-8-19'!A165</f>
        <v>Other Income</v>
      </c>
      <c r="B165" s="31">
        <f>VLOOKUP(A165,'IncomeStatement 15-8-19'!$A$10:$CD$222,2,FALSE)</f>
        <v>0</v>
      </c>
      <c r="C165" s="31">
        <f>VLOOKUP(A165,'IncomeStatement 15-8-19'!$A$10:$CD$222,3,FALSE)</f>
        <v>0</v>
      </c>
      <c r="D165" s="31">
        <f>VLOOKUP(A165,'IncomeStatement 15-8-19'!$A$10:$CD$222,4,FALSE)</f>
        <v>0</v>
      </c>
      <c r="E165" s="31">
        <f>VLOOKUP(A165,'IncomeStatement 15-8-19'!$A$10:$CD$222,5,FALSE)</f>
        <v>0</v>
      </c>
      <c r="F165" s="31">
        <f>VLOOKUP(A165,'IncomeStatement 15-8-19'!$A$10:$CD$222,6,FALSE)</f>
        <v>0</v>
      </c>
      <c r="G165" s="31">
        <f>VLOOKUP(A165,'IncomeStatement 15-8-19'!$A$10:$CD$222,7,FALSE)</f>
        <v>0</v>
      </c>
      <c r="H165" s="31">
        <f>VLOOKUP(A165,'IncomeStatement 15-8-19'!$A$10:$CD$222,8,FALSE)</f>
        <v>0</v>
      </c>
      <c r="I165" s="31"/>
      <c r="J165" s="31">
        <f>VLOOKUP(A165,'IncomeStatement 15-8-19'!$A$10:$CD$222,10,FALSE)</f>
        <v>0</v>
      </c>
      <c r="K165" s="31">
        <f>VLOOKUP(A165,'IncomeStatement 15-8-19'!$A$10:$CD$222,11,FALSE)</f>
        <v>0</v>
      </c>
      <c r="L165" s="31">
        <f>VLOOKUP(A165,'IncomeStatement 15-8-19'!$A$10:$CD$222,12,FALSE)</f>
        <v>0</v>
      </c>
      <c r="M165" s="31">
        <f>VLOOKUP(A165,'IncomeStatement 15-8-19'!$A$10:$CD$222,13,FALSE)</f>
        <v>0</v>
      </c>
      <c r="N165" s="31">
        <f>VLOOKUP(A165,'IncomeStatement 15-8-19'!$A$10:$CD$222,14,FALSE)</f>
        <v>0</v>
      </c>
      <c r="O165" s="31">
        <f>VLOOKUP(A165,'IncomeStatement 15-8-19'!$A$10:$CD$222,15,FALSE)</f>
        <v>0</v>
      </c>
      <c r="P165" s="31">
        <f>VLOOKUP(A165,'IncomeStatement 15-8-19'!$A$10:$CD$222,16,FALSE)</f>
        <v>0</v>
      </c>
      <c r="Q165" s="31">
        <f>VLOOKUP(A165,'IncomeStatement 15-8-19'!$A$10:$CD$222,17,FALSE)</f>
        <v>0</v>
      </c>
      <c r="R165" s="31">
        <f>VLOOKUP(A165,'IncomeStatement 15-8-19'!$A$10:$CD$222,18,FALSE)</f>
        <v>0</v>
      </c>
      <c r="S165" s="31">
        <f>VLOOKUP(A165,'IncomeStatement 15-8-19'!$A$10:$CD$222,19,FALSE)</f>
        <v>0</v>
      </c>
      <c r="T165" s="31">
        <f>VLOOKUP(A165,'IncomeStatement 15-8-19'!$A$10:$CD$222,20,FALSE)</f>
        <v>0</v>
      </c>
      <c r="U165" s="31">
        <f>VLOOKUP(A165,'IncomeStatement 15-8-19'!$A$10:$CD$222,21,FALSE)</f>
        <v>0</v>
      </c>
      <c r="V165" s="31">
        <f>VLOOKUP(A165,'IncomeStatement 15-8-19'!$A$10:$CD$222,22,FALSE)</f>
        <v>0</v>
      </c>
      <c r="W165" s="31">
        <f>VLOOKUP(A165,'IncomeStatement 15-8-19'!$A$10:$CD$222,23,FALSE)</f>
        <v>0</v>
      </c>
      <c r="X165" s="31">
        <f>VLOOKUP(A165,'IncomeStatement 15-8-19'!$A$10:$CD$222,24,FALSE)</f>
        <v>0</v>
      </c>
      <c r="Y165" s="31">
        <f>VLOOKUP(A165,'IncomeStatement 15-8-19'!$A$10:$CD$222,25,FALSE)</f>
        <v>0</v>
      </c>
      <c r="Z165" s="31">
        <f>VLOOKUP(A165,'IncomeStatement 15-8-19'!$A$10:$CD$222,26,FALSE)</f>
        <v>0</v>
      </c>
      <c r="AA165" s="31">
        <f>VLOOKUP(A165,'IncomeStatement 15-8-19'!$A$10:$CD$222,27,FALSE)</f>
        <v>0</v>
      </c>
      <c r="AB165" s="31">
        <f>VLOOKUP(A165,'IncomeStatement 15-8-19'!$A$10:$CD$222,28,FALSE)</f>
        <v>0</v>
      </c>
      <c r="AC165" s="31">
        <f>VLOOKUP(A165,'IncomeStatement 15-8-19'!$A$10:$CD$222,29,FALSE)</f>
        <v>0</v>
      </c>
      <c r="AD165" s="31">
        <f>VLOOKUP(A165,'IncomeStatement 15-8-19'!$A$10:$CD$222,30,FALSE)</f>
        <v>0</v>
      </c>
      <c r="AE165" s="31">
        <f>VLOOKUP(A165,'IncomeStatement 15-8-19'!$A$10:$CD$222,31,FALSE)</f>
        <v>0</v>
      </c>
      <c r="AF165" s="31">
        <f>VLOOKUP(A165,'IncomeStatement 15-8-19'!$A$10:$CD$222,32,FALSE)</f>
        <v>0</v>
      </c>
      <c r="AG165" s="31">
        <f>VLOOKUP(A165,'IncomeStatement 15-8-19'!$A$10:$CD$222,33,FALSE)</f>
        <v>0</v>
      </c>
      <c r="AH165" s="31">
        <f>VLOOKUP(A165,'IncomeStatement 15-8-19'!$A$10:$CD$222,34,FALSE)</f>
        <v>0</v>
      </c>
      <c r="AI165" s="31">
        <f>VLOOKUP(A165,'IncomeStatement 15-8-19'!$A$10:$CD$222,35,FALSE)</f>
        <v>0</v>
      </c>
      <c r="AJ165" s="31">
        <f>VLOOKUP(A165,'IncomeStatement 15-8-19'!$A$10:$CD$222,36,FALSE)</f>
        <v>0</v>
      </c>
      <c r="AK165" s="31">
        <f>VLOOKUP(A165,'IncomeStatement 15-8-19'!$A$10:$CD$222,37,FALSE)</f>
        <v>0</v>
      </c>
      <c r="AL165" s="31">
        <f>VLOOKUP(A165,'IncomeStatement 15-8-19'!$A$10:$CD$222,38,FALSE)</f>
        <v>0</v>
      </c>
      <c r="AM165" s="31">
        <f>VLOOKUP(A165,'IncomeStatement 15-8-19'!$A$10:$CD$222,39,FALSE)</f>
        <v>0</v>
      </c>
      <c r="AN165" s="31">
        <f>VLOOKUP(A165,'IncomeStatement 15-8-19'!$A$10:$CD$222,40,FALSE)</f>
        <v>0</v>
      </c>
      <c r="AO165" s="31">
        <f>VLOOKUP(A165,'IncomeStatement 15-8-19'!$A$10:$CD$222,41,FALSE)</f>
        <v>0</v>
      </c>
      <c r="AP165" s="31">
        <f>VLOOKUP(A165,'IncomeStatement 15-8-19'!$A$10:$CD$222,42,FALSE)</f>
        <v>0</v>
      </c>
      <c r="AQ165" s="31">
        <f>VLOOKUP(A165,'IncomeStatement 15-8-19'!$A$10:$CD$222,43,FALSE)</f>
        <v>0</v>
      </c>
      <c r="AR165" s="31">
        <f>VLOOKUP(A165,'IncomeStatement 15-8-19'!$A$10:$CD$222,44,FALSE)</f>
        <v>0</v>
      </c>
      <c r="AS165" s="31">
        <f>VLOOKUP(A165,'IncomeStatement 15-8-19'!$A$10:$CD$222,45,FALSE)</f>
        <v>0</v>
      </c>
      <c r="AT165" s="31">
        <f>VLOOKUP(A165,'IncomeStatement 15-8-19'!$A$10:$CD$222,46,FALSE)</f>
        <v>0</v>
      </c>
      <c r="AU165" s="31">
        <f>VLOOKUP(A165,'IncomeStatement 15-8-19'!$A$10:$CD$222,47,FALSE)</f>
        <v>0</v>
      </c>
      <c r="AV165" s="31">
        <f>VLOOKUP(A165,'IncomeStatement 15-8-19'!$A$10:$CD$222,48,FALSE)</f>
        <v>0</v>
      </c>
      <c r="AW165" s="31">
        <f>VLOOKUP(A165,'IncomeStatement 15-8-19'!$A$10:$CD$222,49,FALSE)</f>
        <v>0</v>
      </c>
      <c r="AX165" s="31">
        <f>VLOOKUP(A165,'IncomeStatement 15-8-19'!$A$10:$CD$222,50,FALSE)</f>
        <v>0</v>
      </c>
      <c r="AY165" s="31">
        <f>VLOOKUP(A165,'IncomeStatement 15-8-19'!$A$10:$CD$222,51,FALSE)</f>
        <v>0</v>
      </c>
      <c r="AZ165" s="31">
        <f>VLOOKUP(A165,'IncomeStatement 15-8-19'!$A$10:$CD$222,52,FALSE)</f>
        <v>0</v>
      </c>
      <c r="BA165" s="31">
        <f>VLOOKUP(A165,'IncomeStatement 15-8-19'!$A$10:$CD$222,53,FALSE)</f>
        <v>0</v>
      </c>
      <c r="BB165" s="31">
        <f>VLOOKUP(A165,'IncomeStatement 15-8-19'!$A$10:$CD$222,54,FALSE)</f>
        <v>0</v>
      </c>
      <c r="BC165" s="31">
        <f>VLOOKUP(A165,'IncomeStatement 15-8-19'!$A$10:$CD$222,55,FALSE)</f>
        <v>0</v>
      </c>
      <c r="BD165" s="31">
        <f>VLOOKUP(A165,'IncomeStatement 15-8-19'!$A$10:$CD$222,56,FALSE)</f>
        <v>0</v>
      </c>
      <c r="BE165" s="31">
        <f>VLOOKUP(A165,'IncomeStatement 15-8-19'!$A$10:$CD$222,57,FALSE)</f>
        <v>0</v>
      </c>
      <c r="BF165" s="31">
        <f>VLOOKUP(A165,'IncomeStatement 15-8-19'!$A$10:$CD$222,58,FALSE)</f>
        <v>0</v>
      </c>
      <c r="BG165" s="31"/>
      <c r="BH165" s="31">
        <f>VLOOKUP(A165,'IncomeStatement 15-8-19'!$A$10:$CD$222,60,FALSE)</f>
        <v>0</v>
      </c>
      <c r="BI165" s="31">
        <f>VLOOKUP(A165,'IncomeStatement 15-8-19'!$A$10:$CD$222,61,FALSE)</f>
        <v>0</v>
      </c>
      <c r="BJ165" s="31">
        <f>VLOOKUP(A165,'IncomeStatement 15-8-19'!$A$10:$CD$222,62,FALSE)</f>
        <v>0</v>
      </c>
      <c r="BK165" s="31">
        <f>VLOOKUP(A165,'IncomeStatement 15-8-19'!$A$10:$CD$222,63,FALSE)</f>
        <v>0</v>
      </c>
      <c r="BL165" s="31">
        <f>VLOOKUP(A165,'IncomeStatement 15-8-19'!$A$10:$CD$222,64,FALSE)</f>
        <v>0</v>
      </c>
      <c r="BM165" s="31">
        <f>VLOOKUP(A165,'IncomeStatement 15-8-19'!$A$10:$CD$222,65,FALSE)</f>
        <v>0</v>
      </c>
      <c r="BN165" s="31">
        <f>VLOOKUP(A165,'IncomeStatement 15-8-19'!$A$10:$CD$222,66,FALSE)</f>
        <v>0</v>
      </c>
      <c r="BO165" s="31">
        <f>VLOOKUP(A165,'IncomeStatement 15-8-19'!$A$10:$CD$222,67,FALSE)</f>
        <v>0</v>
      </c>
      <c r="BP165" s="31">
        <f>VLOOKUP(A165,'IncomeStatement 15-8-19'!$A$10:$CD$222,68,FALSE)</f>
        <v>0</v>
      </c>
      <c r="BQ165" s="3">
        <f>VLOOKUP(A165,'IncomeStatement 15-8-19'!$A$10:$CD$222,69,FALSE)</f>
        <v>0</v>
      </c>
      <c r="BR165" s="3">
        <f>VLOOKUP(A165,'IncomeStatement 15-8-19'!$A$10:$CD$222,70,FALSE)</f>
        <v>0</v>
      </c>
      <c r="BS165" s="3">
        <f>VLOOKUP(A165,'IncomeStatement 15-8-19'!$A$10:$CD$222,71,FALSE)</f>
        <v>0</v>
      </c>
      <c r="BT165" s="3">
        <f>VLOOKUP(A165,'IncomeStatement 15-8-19'!$A$10:$CD$222,72,FALSE)</f>
        <v>0</v>
      </c>
      <c r="BU165" s="3">
        <f>VLOOKUP(A165,'IncomeStatement 15-8-19'!$A$10:$CD$222,73,FALSE)</f>
        <v>0</v>
      </c>
      <c r="BV165" s="3">
        <f>VLOOKUP(A165,'IncomeStatement 15-8-19'!$A$10:$CD$222,74,FALSE)</f>
        <v>0</v>
      </c>
      <c r="BW165" s="3">
        <f>VLOOKUP(A165,'IncomeStatement 15-8-19'!$A$10:$CD$222,75,FALSE)</f>
        <v>0</v>
      </c>
      <c r="BX165" s="3">
        <f>VLOOKUP(A165,'IncomeStatement 15-8-19'!$A$10:$CD$222,76,FALSE)</f>
        <v>0</v>
      </c>
      <c r="BY165" s="3">
        <f>VLOOKUP(A165,'IncomeStatement 15-8-19'!$A$10:$CD$222,77,FALSE)</f>
        <v>0</v>
      </c>
      <c r="BZ165" s="3">
        <f>VLOOKUP(A165,'IncomeStatement 15-8-19'!$A$10:$CD$222,78,FALSE)</f>
        <v>0</v>
      </c>
      <c r="CA165" s="3">
        <f>VLOOKUP(A165,'IncomeStatement 15-8-19'!$A$10:$CD$222,79,FALSE)</f>
        <v>0</v>
      </c>
      <c r="CB165" s="3">
        <f>VLOOKUP(A165,'IncomeStatement 15-8-19'!$A$10:$CD$222,80,FALSE)</f>
        <v>0</v>
      </c>
      <c r="CC165" s="3">
        <f>VLOOKUP(A165,'IncomeStatement 15-8-19'!$A$10:$CD$222,81,FALSE)</f>
        <v>0</v>
      </c>
      <c r="CD165" s="3">
        <f t="shared" si="7"/>
        <v>0</v>
      </c>
      <c r="CF165" s="19">
        <f>CD165-('IncomeStatement 15-8-19'!CD165-'IncomeStatement 15-8-19'!CF165-'IncomeStatement 15-8-19'!CG165)</f>
        <v>0</v>
      </c>
      <c r="CH165" s="132">
        <f t="shared" si="8"/>
        <v>0</v>
      </c>
      <c r="CJ165" s="148"/>
      <c r="CL165" s="162">
        <f t="shared" ref="CL165:CL203" si="10">SUM(B165:BM165)-CJ165</f>
        <v>0</v>
      </c>
    </row>
    <row r="166" spans="1:90" x14ac:dyDescent="0.2">
      <c r="A166" s="13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F166" s="19">
        <f>CD166-('IncomeStatement 15-8-19'!CD166-'IncomeStatement 15-8-19'!CF166-'IncomeStatement 15-8-19'!CG166)</f>
        <v>0</v>
      </c>
      <c r="CH166" s="132">
        <f t="shared" si="8"/>
        <v>0</v>
      </c>
      <c r="CJ166" s="148"/>
      <c r="CL166" s="148">
        <f t="shared" si="10"/>
        <v>0</v>
      </c>
    </row>
    <row r="167" spans="1:90" x14ac:dyDescent="0.2">
      <c r="A167" s="13" t="str">
        <f>'IncomeStatement 15-8-19'!A167</f>
        <v>920-100 - Other Income</v>
      </c>
      <c r="B167" s="31">
        <f>VLOOKUP(A167,'IncomeStatement 15-8-19'!$A$10:$CD$222,2,FALSE)</f>
        <v>0</v>
      </c>
      <c r="C167" s="31">
        <f>VLOOKUP(A167,'IncomeStatement 15-8-19'!$A$10:$CD$222,3,FALSE)</f>
        <v>0</v>
      </c>
      <c r="D167" s="31">
        <f>VLOOKUP(A167,'IncomeStatement 15-8-19'!$A$10:$CD$222,4,FALSE)</f>
        <v>0</v>
      </c>
      <c r="E167" s="31">
        <f>VLOOKUP(A167,'IncomeStatement 15-8-19'!$A$10:$CD$222,5,FALSE)</f>
        <v>0</v>
      </c>
      <c r="F167" s="31">
        <f>VLOOKUP(A167,'IncomeStatement 15-8-19'!$A$10:$CD$222,6,FALSE)</f>
        <v>0</v>
      </c>
      <c r="G167" s="31">
        <f>VLOOKUP(A167,'IncomeStatement 15-8-19'!$A$10:$CD$222,7,FALSE)</f>
        <v>0</v>
      </c>
      <c r="H167" s="31">
        <f>VLOOKUP(A167,'IncomeStatement 15-8-19'!$A$10:$CD$222,8,FALSE)</f>
        <v>0</v>
      </c>
      <c r="I167" s="31"/>
      <c r="J167" s="31">
        <f>VLOOKUP(A167,'IncomeStatement 15-8-19'!$A$10:$CD$222,10,FALSE)</f>
        <v>0</v>
      </c>
      <c r="K167" s="31">
        <f>VLOOKUP(A167,'IncomeStatement 15-8-19'!$A$10:$CD$222,11,FALSE)</f>
        <v>0</v>
      </c>
      <c r="L167" s="31">
        <f>VLOOKUP(A167,'IncomeStatement 15-8-19'!$A$10:$CD$222,12,FALSE)</f>
        <v>0</v>
      </c>
      <c r="M167" s="31">
        <f>VLOOKUP(A167,'IncomeStatement 15-8-19'!$A$10:$CD$222,13,FALSE)</f>
        <v>0</v>
      </c>
      <c r="N167" s="31">
        <f>VLOOKUP(A167,'IncomeStatement 15-8-19'!$A$10:$CD$222,14,FALSE)</f>
        <v>0</v>
      </c>
      <c r="O167" s="31">
        <f>VLOOKUP(A167,'IncomeStatement 15-8-19'!$A$10:$CD$222,15,FALSE)</f>
        <v>0</v>
      </c>
      <c r="P167" s="31">
        <f>VLOOKUP(A167,'IncomeStatement 15-8-19'!$A$10:$CD$222,16,FALSE)</f>
        <v>0</v>
      </c>
      <c r="Q167" s="31">
        <f>VLOOKUP(A167,'IncomeStatement 15-8-19'!$A$10:$CD$222,17,FALSE)</f>
        <v>0</v>
      </c>
      <c r="R167" s="31">
        <f>VLOOKUP(A167,'IncomeStatement 15-8-19'!$A$10:$CD$222,18,FALSE)</f>
        <v>0</v>
      </c>
      <c r="S167" s="31">
        <f>VLOOKUP(A167,'IncomeStatement 15-8-19'!$A$10:$CD$222,19,FALSE)</f>
        <v>0</v>
      </c>
      <c r="T167" s="31">
        <f>VLOOKUP(A167,'IncomeStatement 15-8-19'!$A$10:$CD$222,20,FALSE)</f>
        <v>0</v>
      </c>
      <c r="U167" s="31">
        <f>VLOOKUP(A167,'IncomeStatement 15-8-19'!$A$10:$CD$222,21,FALSE)</f>
        <v>0</v>
      </c>
      <c r="V167" s="31">
        <f>VLOOKUP(A167,'IncomeStatement 15-8-19'!$A$10:$CD$222,22,FALSE)</f>
        <v>0</v>
      </c>
      <c r="W167" s="31">
        <f>VLOOKUP(A167,'IncomeStatement 15-8-19'!$A$10:$CD$222,23,FALSE)</f>
        <v>0</v>
      </c>
      <c r="X167" s="31">
        <f>VLOOKUP(A167,'IncomeStatement 15-8-19'!$A$10:$CD$222,24,FALSE)</f>
        <v>0</v>
      </c>
      <c r="Y167" s="31">
        <f>VLOOKUP(A167,'IncomeStatement 15-8-19'!$A$10:$CD$222,25,FALSE)</f>
        <v>0</v>
      </c>
      <c r="Z167" s="31">
        <f>VLOOKUP(A167,'IncomeStatement 15-8-19'!$A$10:$CD$222,26,FALSE)</f>
        <v>0</v>
      </c>
      <c r="AA167" s="31">
        <f>VLOOKUP(A167,'IncomeStatement 15-8-19'!$A$10:$CD$222,27,FALSE)</f>
        <v>0</v>
      </c>
      <c r="AB167" s="31">
        <f>VLOOKUP(A167,'IncomeStatement 15-8-19'!$A$10:$CD$222,28,FALSE)</f>
        <v>0</v>
      </c>
      <c r="AC167" s="31">
        <f>VLOOKUP(A167,'IncomeStatement 15-8-19'!$A$10:$CD$222,29,FALSE)</f>
        <v>0</v>
      </c>
      <c r="AD167" s="31">
        <f>VLOOKUP(A167,'IncomeStatement 15-8-19'!$A$10:$CD$222,30,FALSE)</f>
        <v>0</v>
      </c>
      <c r="AE167" s="31">
        <f>VLOOKUP(A167,'IncomeStatement 15-8-19'!$A$10:$CD$222,31,FALSE)</f>
        <v>0</v>
      </c>
      <c r="AF167" s="31">
        <f>VLOOKUP(A167,'IncomeStatement 15-8-19'!$A$10:$CD$222,32,FALSE)</f>
        <v>0</v>
      </c>
      <c r="AG167" s="31">
        <f>VLOOKUP(A167,'IncomeStatement 15-8-19'!$A$10:$CD$222,33,FALSE)</f>
        <v>0</v>
      </c>
      <c r="AH167" s="31">
        <f>VLOOKUP(A167,'IncomeStatement 15-8-19'!$A$10:$CD$222,34,FALSE)</f>
        <v>0</v>
      </c>
      <c r="AI167" s="31">
        <f>VLOOKUP(A167,'IncomeStatement 15-8-19'!$A$10:$CD$222,35,FALSE)</f>
        <v>0</v>
      </c>
      <c r="AJ167" s="31">
        <f>VLOOKUP(A167,'IncomeStatement 15-8-19'!$A$10:$CD$222,36,FALSE)</f>
        <v>0</v>
      </c>
      <c r="AK167" s="31">
        <f>VLOOKUP(A167,'IncomeStatement 15-8-19'!$A$10:$CD$222,37,FALSE)</f>
        <v>0</v>
      </c>
      <c r="AL167" s="31">
        <f>VLOOKUP(A167,'IncomeStatement 15-8-19'!$A$10:$CD$222,38,FALSE)</f>
        <v>0</v>
      </c>
      <c r="AM167" s="31">
        <f>VLOOKUP(A167,'IncomeStatement 15-8-19'!$A$10:$CD$222,39,FALSE)</f>
        <v>0</v>
      </c>
      <c r="AN167" s="31">
        <f>VLOOKUP(A167,'IncomeStatement 15-8-19'!$A$10:$CD$222,40,FALSE)</f>
        <v>0</v>
      </c>
      <c r="AO167" s="31">
        <f>VLOOKUP(A167,'IncomeStatement 15-8-19'!$A$10:$CD$222,41,FALSE)</f>
        <v>0</v>
      </c>
      <c r="AP167" s="31">
        <f>VLOOKUP(A167,'IncomeStatement 15-8-19'!$A$10:$CD$222,42,FALSE)</f>
        <v>0</v>
      </c>
      <c r="AQ167" s="31">
        <f>VLOOKUP(A167,'IncomeStatement 15-8-19'!$A$10:$CD$222,43,FALSE)</f>
        <v>0</v>
      </c>
      <c r="AR167" s="31">
        <f>VLOOKUP(A167,'IncomeStatement 15-8-19'!$A$10:$CD$222,44,FALSE)</f>
        <v>0</v>
      </c>
      <c r="AS167" s="31">
        <f>VLOOKUP(A167,'IncomeStatement 15-8-19'!$A$10:$CD$222,45,FALSE)</f>
        <v>0</v>
      </c>
      <c r="AT167" s="31">
        <f>VLOOKUP(A167,'IncomeStatement 15-8-19'!$A$10:$CD$222,46,FALSE)</f>
        <v>0</v>
      </c>
      <c r="AU167" s="31">
        <f>VLOOKUP(A167,'IncomeStatement 15-8-19'!$A$10:$CD$222,47,FALSE)</f>
        <v>0</v>
      </c>
      <c r="AV167" s="31">
        <f>VLOOKUP(A167,'IncomeStatement 15-8-19'!$A$10:$CD$222,48,FALSE)</f>
        <v>0</v>
      </c>
      <c r="AW167" s="31">
        <f>VLOOKUP(A167,'IncomeStatement 15-8-19'!$A$10:$CD$222,49,FALSE)</f>
        <v>0</v>
      </c>
      <c r="AX167" s="31">
        <f>VLOOKUP(A167,'IncomeStatement 15-8-19'!$A$10:$CD$222,50,FALSE)</f>
        <v>0</v>
      </c>
      <c r="AY167" s="31">
        <f>VLOOKUP(A167,'IncomeStatement 15-8-19'!$A$10:$CD$222,51,FALSE)</f>
        <v>0</v>
      </c>
      <c r="AZ167" s="31">
        <f>VLOOKUP(A167,'IncomeStatement 15-8-19'!$A$10:$CD$222,52,FALSE)</f>
        <v>0</v>
      </c>
      <c r="BA167" s="31">
        <f>VLOOKUP(A167,'IncomeStatement 15-8-19'!$A$10:$CD$222,53,FALSE)</f>
        <v>0</v>
      </c>
      <c r="BB167" s="31">
        <f>VLOOKUP(A167,'IncomeStatement 15-8-19'!$A$10:$CD$222,54,FALSE)</f>
        <v>0</v>
      </c>
      <c r="BC167" s="31">
        <f>VLOOKUP(A167,'IncomeStatement 15-8-19'!$A$10:$CD$222,55,FALSE)</f>
        <v>0</v>
      </c>
      <c r="BD167" s="31">
        <f>VLOOKUP(A167,'IncomeStatement 15-8-19'!$A$10:$CD$222,56,FALSE)</f>
        <v>0</v>
      </c>
      <c r="BE167" s="31">
        <f>VLOOKUP(A167,'IncomeStatement 15-8-19'!$A$10:$CD$222,57,FALSE)</f>
        <v>0</v>
      </c>
      <c r="BF167" s="31">
        <f>VLOOKUP(A167,'IncomeStatement 15-8-19'!$A$10:$CD$222,58,FALSE)</f>
        <v>0</v>
      </c>
      <c r="BG167" s="31"/>
      <c r="BH167" s="31">
        <f>VLOOKUP(A167,'IncomeStatement 15-8-19'!$A$10:$CD$222,60,FALSE)</f>
        <v>0</v>
      </c>
      <c r="BI167" s="31">
        <f>VLOOKUP(A167,'IncomeStatement 15-8-19'!$A$10:$CD$222,61,FALSE)</f>
        <v>0</v>
      </c>
      <c r="BJ167" s="31">
        <f>VLOOKUP(A167,'IncomeStatement 15-8-19'!$A$10:$CD$222,62,FALSE)</f>
        <v>0</v>
      </c>
      <c r="BK167" s="31">
        <f>VLOOKUP(A167,'IncomeStatement 15-8-19'!$A$10:$CD$222,63,FALSE)</f>
        <v>0</v>
      </c>
      <c r="BL167" s="31">
        <f>VLOOKUP(A167,'IncomeStatement 15-8-19'!$A$10:$CD$222,64,FALSE)</f>
        <v>0</v>
      </c>
      <c r="BM167" s="31">
        <f>VLOOKUP(A167,'IncomeStatement 15-8-19'!$A$10:$CD$222,65,FALSE)</f>
        <v>0</v>
      </c>
      <c r="BN167" s="31">
        <f>VLOOKUP(A167,'IncomeStatement 15-8-19'!$A$10:$CD$222,66,FALSE)</f>
        <v>0</v>
      </c>
      <c r="BO167" s="31">
        <f>VLOOKUP(A167,'IncomeStatement 15-8-19'!$A$10:$CD$222,67,FALSE)</f>
        <v>0</v>
      </c>
      <c r="BP167" s="31">
        <f>VLOOKUP(A167,'IncomeStatement 15-8-19'!$A$10:$CD$222,68,FALSE)</f>
        <v>0</v>
      </c>
      <c r="BQ167" s="3">
        <f>VLOOKUP(A167,'IncomeStatement 15-8-19'!$A$10:$CD$222,69,FALSE)</f>
        <v>0</v>
      </c>
      <c r="BR167" s="3">
        <f>VLOOKUP(A167,'IncomeStatement 15-8-19'!$A$10:$CD$222,70,FALSE)</f>
        <v>0</v>
      </c>
      <c r="BS167" s="3">
        <f>VLOOKUP(A167,'IncomeStatement 15-8-19'!$A$10:$CD$222,71,FALSE)</f>
        <v>0</v>
      </c>
      <c r="BT167" s="3">
        <f>VLOOKUP(A167,'IncomeStatement 15-8-19'!$A$10:$CD$222,72,FALSE)</f>
        <v>0</v>
      </c>
      <c r="BU167" s="3">
        <f>VLOOKUP(A167,'IncomeStatement 15-8-19'!$A$10:$CD$222,73,FALSE)</f>
        <v>0</v>
      </c>
      <c r="BV167" s="3">
        <f>VLOOKUP(A167,'IncomeStatement 15-8-19'!$A$10:$CD$222,74,FALSE)</f>
        <v>0</v>
      </c>
      <c r="BW167" s="3">
        <f>VLOOKUP(A167,'IncomeStatement 15-8-19'!$A$10:$CD$222,75,FALSE)</f>
        <v>0</v>
      </c>
      <c r="BX167" s="3">
        <f>VLOOKUP(A167,'IncomeStatement 15-8-19'!$A$10:$CD$222,76,FALSE)</f>
        <v>0</v>
      </c>
      <c r="BY167" s="3">
        <f>VLOOKUP(A167,'IncomeStatement 15-8-19'!$A$10:$CD$222,77,FALSE)</f>
        <v>0</v>
      </c>
      <c r="BZ167" s="3">
        <f>VLOOKUP(A167,'IncomeStatement 15-8-19'!$A$10:$CD$222,78,FALSE)</f>
        <v>0</v>
      </c>
      <c r="CA167" s="3">
        <f>VLOOKUP(A167,'IncomeStatement 15-8-19'!$A$10:$CD$222,79,FALSE)</f>
        <v>0</v>
      </c>
      <c r="CB167" s="3">
        <f>VLOOKUP(A167,'IncomeStatement 15-8-19'!$A$10:$CD$222,80,FALSE)</f>
        <v>0</v>
      </c>
      <c r="CC167" s="3">
        <f>VLOOKUP(A167,'IncomeStatement 15-8-19'!$A$10:$CD$222,81,FALSE)</f>
        <v>0</v>
      </c>
      <c r="CD167" s="3">
        <f t="shared" si="7"/>
        <v>0</v>
      </c>
      <c r="CF167" s="19">
        <f>CD167-('IncomeStatement 15-8-19'!CD167-'IncomeStatement 15-8-19'!CF167-'IncomeStatement 15-8-19'!CG167)</f>
        <v>0</v>
      </c>
      <c r="CH167" s="132">
        <f t="shared" si="8"/>
        <v>0</v>
      </c>
      <c r="CJ167" s="148">
        <f>HLOOKUP(A167,CJE!$I$5:$TV$2054,2050, FALSE)</f>
        <v>0</v>
      </c>
      <c r="CL167" s="148">
        <f t="shared" si="10"/>
        <v>0</v>
      </c>
    </row>
    <row r="168" spans="1:90" x14ac:dyDescent="0.2">
      <c r="A168" s="13" t="str">
        <f>'IncomeStatement 15-8-19'!A168</f>
        <v>920-100-01 - Other Income_RFI</v>
      </c>
      <c r="B168" s="31">
        <f>VLOOKUP(A168,'IncomeStatement 15-8-19'!$A$10:$CD$222,2,FALSE)</f>
        <v>0</v>
      </c>
      <c r="C168" s="31">
        <f>VLOOKUP(A168,'IncomeStatement 15-8-19'!$A$10:$CD$222,3,FALSE)</f>
        <v>0</v>
      </c>
      <c r="D168" s="31">
        <f>VLOOKUP(A168,'IncomeStatement 15-8-19'!$A$10:$CD$222,4,FALSE)</f>
        <v>0</v>
      </c>
      <c r="E168" s="31">
        <f>VLOOKUP(A168,'IncomeStatement 15-8-19'!$A$10:$CD$222,5,FALSE)</f>
        <v>0</v>
      </c>
      <c r="F168" s="31">
        <f>VLOOKUP(A168,'IncomeStatement 15-8-19'!$A$10:$CD$222,6,FALSE)</f>
        <v>0</v>
      </c>
      <c r="G168" s="31">
        <f>VLOOKUP(A168,'IncomeStatement 15-8-19'!$A$10:$CD$222,7,FALSE)</f>
        <v>0</v>
      </c>
      <c r="H168" s="31">
        <f>VLOOKUP(A168,'IncomeStatement 15-8-19'!$A$10:$CD$222,8,FALSE)</f>
        <v>0</v>
      </c>
      <c r="I168" s="31"/>
      <c r="J168" s="31">
        <f>VLOOKUP(A168,'IncomeStatement 15-8-19'!$A$10:$CD$222,10,FALSE)</f>
        <v>0</v>
      </c>
      <c r="K168" s="31">
        <f>VLOOKUP(A168,'IncomeStatement 15-8-19'!$A$10:$CD$222,11,FALSE)</f>
        <v>0</v>
      </c>
      <c r="L168" s="31">
        <f>VLOOKUP(A168,'IncomeStatement 15-8-19'!$A$10:$CD$222,12,FALSE)</f>
        <v>0</v>
      </c>
      <c r="M168" s="31">
        <f>VLOOKUP(A168,'IncomeStatement 15-8-19'!$A$10:$CD$222,13,FALSE)</f>
        <v>0</v>
      </c>
      <c r="N168" s="31">
        <f>VLOOKUP(A168,'IncomeStatement 15-8-19'!$A$10:$CD$222,14,FALSE)</f>
        <v>0</v>
      </c>
      <c r="O168" s="31">
        <f>VLOOKUP(A168,'IncomeStatement 15-8-19'!$A$10:$CD$222,15,FALSE)</f>
        <v>0</v>
      </c>
      <c r="P168" s="31">
        <f>VLOOKUP(A168,'IncomeStatement 15-8-19'!$A$10:$CD$222,16,FALSE)</f>
        <v>0</v>
      </c>
      <c r="Q168" s="31">
        <f>VLOOKUP(A168,'IncomeStatement 15-8-19'!$A$10:$CD$222,17,FALSE)</f>
        <v>0</v>
      </c>
      <c r="R168" s="31">
        <f>VLOOKUP(A168,'IncomeStatement 15-8-19'!$A$10:$CD$222,18,FALSE)</f>
        <v>0</v>
      </c>
      <c r="S168" s="31">
        <f>VLOOKUP(A168,'IncomeStatement 15-8-19'!$A$10:$CD$222,19,FALSE)</f>
        <v>0</v>
      </c>
      <c r="T168" s="31">
        <f>VLOOKUP(A168,'IncomeStatement 15-8-19'!$A$10:$CD$222,20,FALSE)</f>
        <v>0</v>
      </c>
      <c r="U168" s="31">
        <f>VLOOKUP(A168,'IncomeStatement 15-8-19'!$A$10:$CD$222,21,FALSE)</f>
        <v>0</v>
      </c>
      <c r="V168" s="31">
        <f>VLOOKUP(A168,'IncomeStatement 15-8-19'!$A$10:$CD$222,22,FALSE)</f>
        <v>0</v>
      </c>
      <c r="W168" s="31">
        <f>VLOOKUP(A168,'IncomeStatement 15-8-19'!$A$10:$CD$222,23,FALSE)</f>
        <v>0</v>
      </c>
      <c r="X168" s="31">
        <f>VLOOKUP(A168,'IncomeStatement 15-8-19'!$A$10:$CD$222,24,FALSE)</f>
        <v>0</v>
      </c>
      <c r="Y168" s="31">
        <f>VLOOKUP(A168,'IncomeStatement 15-8-19'!$A$10:$CD$222,25,FALSE)</f>
        <v>0</v>
      </c>
      <c r="Z168" s="31">
        <f>VLOOKUP(A168,'IncomeStatement 15-8-19'!$A$10:$CD$222,26,FALSE)</f>
        <v>0</v>
      </c>
      <c r="AA168" s="31">
        <f>VLOOKUP(A168,'IncomeStatement 15-8-19'!$A$10:$CD$222,27,FALSE)</f>
        <v>0</v>
      </c>
      <c r="AB168" s="31">
        <f>VLOOKUP(A168,'IncomeStatement 15-8-19'!$A$10:$CD$222,28,FALSE)</f>
        <v>0</v>
      </c>
      <c r="AC168" s="31">
        <f>VLOOKUP(A168,'IncomeStatement 15-8-19'!$A$10:$CD$222,29,FALSE)</f>
        <v>0</v>
      </c>
      <c r="AD168" s="31">
        <f>VLOOKUP(A168,'IncomeStatement 15-8-19'!$A$10:$CD$222,30,FALSE)</f>
        <v>0</v>
      </c>
      <c r="AE168" s="31">
        <f>VLOOKUP(A168,'IncomeStatement 15-8-19'!$A$10:$CD$222,31,FALSE)</f>
        <v>0</v>
      </c>
      <c r="AF168" s="31">
        <f>VLOOKUP(A168,'IncomeStatement 15-8-19'!$A$10:$CD$222,32,FALSE)</f>
        <v>0</v>
      </c>
      <c r="AG168" s="31">
        <f>VLOOKUP(A168,'IncomeStatement 15-8-19'!$A$10:$CD$222,33,FALSE)</f>
        <v>0</v>
      </c>
      <c r="AH168" s="31">
        <f>VLOOKUP(A168,'IncomeStatement 15-8-19'!$A$10:$CD$222,34,FALSE)</f>
        <v>0</v>
      </c>
      <c r="AI168" s="31">
        <f>VLOOKUP(A168,'IncomeStatement 15-8-19'!$A$10:$CD$222,35,FALSE)</f>
        <v>0</v>
      </c>
      <c r="AJ168" s="31">
        <f>VLOOKUP(A168,'IncomeStatement 15-8-19'!$A$10:$CD$222,36,FALSE)</f>
        <v>0</v>
      </c>
      <c r="AK168" s="31">
        <f>VLOOKUP(A168,'IncomeStatement 15-8-19'!$A$10:$CD$222,37,FALSE)</f>
        <v>0</v>
      </c>
      <c r="AL168" s="31">
        <f>VLOOKUP(A168,'IncomeStatement 15-8-19'!$A$10:$CD$222,38,FALSE)</f>
        <v>0</v>
      </c>
      <c r="AM168" s="31">
        <f>VLOOKUP(A168,'IncomeStatement 15-8-19'!$A$10:$CD$222,39,FALSE)</f>
        <v>0</v>
      </c>
      <c r="AN168" s="31">
        <f>VLOOKUP(A168,'IncomeStatement 15-8-19'!$A$10:$CD$222,40,FALSE)</f>
        <v>0</v>
      </c>
      <c r="AO168" s="31">
        <f>VLOOKUP(A168,'IncomeStatement 15-8-19'!$A$10:$CD$222,41,FALSE)</f>
        <v>0</v>
      </c>
      <c r="AP168" s="31">
        <f>VLOOKUP(A168,'IncomeStatement 15-8-19'!$A$10:$CD$222,42,FALSE)</f>
        <v>0</v>
      </c>
      <c r="AQ168" s="31">
        <f>VLOOKUP(A168,'IncomeStatement 15-8-19'!$A$10:$CD$222,43,FALSE)</f>
        <v>0</v>
      </c>
      <c r="AR168" s="31">
        <f>VLOOKUP(A168,'IncomeStatement 15-8-19'!$A$10:$CD$222,44,FALSE)</f>
        <v>0</v>
      </c>
      <c r="AS168" s="31">
        <f>VLOOKUP(A168,'IncomeStatement 15-8-19'!$A$10:$CD$222,45,FALSE)</f>
        <v>0</v>
      </c>
      <c r="AT168" s="31">
        <f>VLOOKUP(A168,'IncomeStatement 15-8-19'!$A$10:$CD$222,46,FALSE)</f>
        <v>0</v>
      </c>
      <c r="AU168" s="31">
        <f>VLOOKUP(A168,'IncomeStatement 15-8-19'!$A$10:$CD$222,47,FALSE)</f>
        <v>0</v>
      </c>
      <c r="AV168" s="31">
        <f>VLOOKUP(A168,'IncomeStatement 15-8-19'!$A$10:$CD$222,48,FALSE)</f>
        <v>0</v>
      </c>
      <c r="AW168" s="31">
        <f>VLOOKUP(A168,'IncomeStatement 15-8-19'!$A$10:$CD$222,49,FALSE)</f>
        <v>0</v>
      </c>
      <c r="AX168" s="31">
        <f>VLOOKUP(A168,'IncomeStatement 15-8-19'!$A$10:$CD$222,50,FALSE)</f>
        <v>0</v>
      </c>
      <c r="AY168" s="31">
        <f>VLOOKUP(A168,'IncomeStatement 15-8-19'!$A$10:$CD$222,51,FALSE)</f>
        <v>0</v>
      </c>
      <c r="AZ168" s="31">
        <f>VLOOKUP(A168,'IncomeStatement 15-8-19'!$A$10:$CD$222,52,FALSE)</f>
        <v>0</v>
      </c>
      <c r="BA168" s="31">
        <f>VLOOKUP(A168,'IncomeStatement 15-8-19'!$A$10:$CD$222,53,FALSE)</f>
        <v>0</v>
      </c>
      <c r="BB168" s="31">
        <f>VLOOKUP(A168,'IncomeStatement 15-8-19'!$A$10:$CD$222,54,FALSE)</f>
        <v>0</v>
      </c>
      <c r="BC168" s="31">
        <f>VLOOKUP(A168,'IncomeStatement 15-8-19'!$A$10:$CD$222,55,FALSE)</f>
        <v>0</v>
      </c>
      <c r="BD168" s="31">
        <f>VLOOKUP(A168,'IncomeStatement 15-8-19'!$A$10:$CD$222,56,FALSE)</f>
        <v>0</v>
      </c>
      <c r="BE168" s="31">
        <f>VLOOKUP(A168,'IncomeStatement 15-8-19'!$A$10:$CD$222,57,FALSE)</f>
        <v>0</v>
      </c>
      <c r="BF168" s="31">
        <f>VLOOKUP(A168,'IncomeStatement 15-8-19'!$A$10:$CD$222,58,FALSE)</f>
        <v>0</v>
      </c>
      <c r="BG168" s="31"/>
      <c r="BH168" s="31">
        <f>VLOOKUP(A168,'IncomeStatement 15-8-19'!$A$10:$CD$222,60,FALSE)</f>
        <v>0</v>
      </c>
      <c r="BI168" s="31">
        <f>VLOOKUP(A168,'IncomeStatement 15-8-19'!$A$10:$CD$222,61,FALSE)</f>
        <v>0</v>
      </c>
      <c r="BJ168" s="31">
        <f>VLOOKUP(A168,'IncomeStatement 15-8-19'!$A$10:$CD$222,62,FALSE)</f>
        <v>0</v>
      </c>
      <c r="BK168" s="31">
        <f>VLOOKUP(A168,'IncomeStatement 15-8-19'!$A$10:$CD$222,63,FALSE)</f>
        <v>0</v>
      </c>
      <c r="BL168" s="31">
        <f>VLOOKUP(A168,'IncomeStatement 15-8-19'!$A$10:$CD$222,64,FALSE)</f>
        <v>0</v>
      </c>
      <c r="BM168" s="31">
        <f>VLOOKUP(A168,'IncomeStatement 15-8-19'!$A$10:$CD$222,65,FALSE)</f>
        <v>0</v>
      </c>
      <c r="BN168" s="31">
        <f>VLOOKUP(A168,'IncomeStatement 15-8-19'!$A$10:$CD$222,66,FALSE)</f>
        <v>0</v>
      </c>
      <c r="BO168" s="31">
        <f>VLOOKUP(A168,'IncomeStatement 15-8-19'!$A$10:$CD$222,67,FALSE)</f>
        <v>0</v>
      </c>
      <c r="BP168" s="31">
        <f>VLOOKUP(A168,'IncomeStatement 15-8-19'!$A$10:$CD$222,68,FALSE)</f>
        <v>0</v>
      </c>
      <c r="BQ168" s="3">
        <f>VLOOKUP(A168,'IncomeStatement 15-8-19'!$A$10:$CD$222,69,FALSE)</f>
        <v>0</v>
      </c>
      <c r="BR168" s="3">
        <f>VLOOKUP(A168,'IncomeStatement 15-8-19'!$A$10:$CD$222,70,FALSE)</f>
        <v>0</v>
      </c>
      <c r="BS168" s="3">
        <f>VLOOKUP(A168,'IncomeStatement 15-8-19'!$A$10:$CD$222,71,FALSE)</f>
        <v>0</v>
      </c>
      <c r="BT168" s="3">
        <f>VLOOKUP(A168,'IncomeStatement 15-8-19'!$A$10:$CD$222,72,FALSE)</f>
        <v>0</v>
      </c>
      <c r="BU168" s="3">
        <f>VLOOKUP(A168,'IncomeStatement 15-8-19'!$A$10:$CD$222,73,FALSE)</f>
        <v>0</v>
      </c>
      <c r="BV168" s="3">
        <f>VLOOKUP(A168,'IncomeStatement 15-8-19'!$A$10:$CD$222,74,FALSE)</f>
        <v>0</v>
      </c>
      <c r="BW168" s="3">
        <f>VLOOKUP(A168,'IncomeStatement 15-8-19'!$A$10:$CD$222,75,FALSE)</f>
        <v>0</v>
      </c>
      <c r="BX168" s="3">
        <f>VLOOKUP(A168,'IncomeStatement 15-8-19'!$A$10:$CD$222,76,FALSE)</f>
        <v>0</v>
      </c>
      <c r="BY168" s="3">
        <f>VLOOKUP(A168,'IncomeStatement 15-8-19'!$A$10:$CD$222,77,FALSE)</f>
        <v>0</v>
      </c>
      <c r="BZ168" s="23">
        <f>VLOOKUP(A168,'IncomeStatement 15-8-19'!$A$10:$CD$222,78,FALSE)</f>
        <v>0</v>
      </c>
      <c r="CA168" s="23">
        <f>VLOOKUP(A168,'IncomeStatement 15-8-19'!$A$10:$CD$222,79,FALSE)</f>
        <v>0</v>
      </c>
      <c r="CB168" s="23">
        <f>VLOOKUP(A168,'IncomeStatement 15-8-19'!$A$10:$CD$222,80,FALSE)</f>
        <v>0</v>
      </c>
      <c r="CC168" s="23">
        <f>VLOOKUP(A168,'IncomeStatement 15-8-19'!$A$10:$CD$222,81,FALSE)</f>
        <v>0</v>
      </c>
      <c r="CD168" s="3">
        <f t="shared" si="7"/>
        <v>0</v>
      </c>
      <c r="CF168" s="19">
        <f>CD168-('IncomeStatement 15-8-19'!CD168-'IncomeStatement 15-8-19'!CF168-'IncomeStatement 15-8-19'!CG168)</f>
        <v>0</v>
      </c>
      <c r="CH168" s="132">
        <f t="shared" si="8"/>
        <v>0</v>
      </c>
      <c r="CJ168" s="148">
        <f>HLOOKUP(A168,CJE!$I$5:$TV$2054,2050, FALSE)</f>
        <v>0</v>
      </c>
      <c r="CL168" s="148">
        <f t="shared" si="10"/>
        <v>0</v>
      </c>
    </row>
    <row r="169" spans="1:90" x14ac:dyDescent="0.2">
      <c r="A169" s="14" t="str">
        <f>'IncomeStatement 15-8-19'!A169</f>
        <v>Total - 920-100 - Other Income</v>
      </c>
      <c r="B169" s="32">
        <f>VLOOKUP(A169,'IncomeStatement 15-8-19'!$A$10:$CD$222,2,FALSE)</f>
        <v>0</v>
      </c>
      <c r="C169" s="32">
        <f>VLOOKUP(A169,'IncomeStatement 15-8-19'!$A$10:$CD$222,3,FALSE)</f>
        <v>0</v>
      </c>
      <c r="D169" s="32">
        <f>VLOOKUP(A169,'IncomeStatement 15-8-19'!$A$10:$CD$222,4,FALSE)</f>
        <v>0</v>
      </c>
      <c r="E169" s="32">
        <f>VLOOKUP(A169,'IncomeStatement 15-8-19'!$A$10:$CD$222,5,FALSE)</f>
        <v>0</v>
      </c>
      <c r="F169" s="32">
        <f>VLOOKUP(A169,'IncomeStatement 15-8-19'!$A$10:$CD$222,6,FALSE)</f>
        <v>0</v>
      </c>
      <c r="G169" s="32">
        <f>VLOOKUP(A169,'IncomeStatement 15-8-19'!$A$10:$CD$222,7,FALSE)</f>
        <v>0</v>
      </c>
      <c r="H169" s="32">
        <f>VLOOKUP(A169,'IncomeStatement 15-8-19'!$A$10:$CD$222,8,FALSE)</f>
        <v>0</v>
      </c>
      <c r="I169" s="32"/>
      <c r="J169" s="32">
        <f>VLOOKUP(A169,'IncomeStatement 15-8-19'!$A$10:$CD$222,10,FALSE)</f>
        <v>0</v>
      </c>
      <c r="K169" s="32">
        <f>VLOOKUP(A169,'IncomeStatement 15-8-19'!$A$10:$CD$222,11,FALSE)</f>
        <v>0</v>
      </c>
      <c r="L169" s="32">
        <f>VLOOKUP(A169,'IncomeStatement 15-8-19'!$A$10:$CD$222,12,FALSE)</f>
        <v>0</v>
      </c>
      <c r="M169" s="32">
        <f>VLOOKUP(A169,'IncomeStatement 15-8-19'!$A$10:$CD$222,13,FALSE)</f>
        <v>0</v>
      </c>
      <c r="N169" s="32">
        <f>VLOOKUP(A169,'IncomeStatement 15-8-19'!$A$10:$CD$222,14,FALSE)</f>
        <v>0</v>
      </c>
      <c r="O169" s="32">
        <f>VLOOKUP(A169,'IncomeStatement 15-8-19'!$A$10:$CD$222,15,FALSE)</f>
        <v>0</v>
      </c>
      <c r="P169" s="32">
        <f>VLOOKUP(A169,'IncomeStatement 15-8-19'!$A$10:$CD$222,16,FALSE)</f>
        <v>0</v>
      </c>
      <c r="Q169" s="32">
        <f>VLOOKUP(A169,'IncomeStatement 15-8-19'!$A$10:$CD$222,17,FALSE)</f>
        <v>0</v>
      </c>
      <c r="R169" s="32">
        <f>VLOOKUP(A169,'IncomeStatement 15-8-19'!$A$10:$CD$222,18,FALSE)</f>
        <v>0</v>
      </c>
      <c r="S169" s="32">
        <f>VLOOKUP(A169,'IncomeStatement 15-8-19'!$A$10:$CD$222,19,FALSE)</f>
        <v>0</v>
      </c>
      <c r="T169" s="32">
        <f>VLOOKUP(A169,'IncomeStatement 15-8-19'!$A$10:$CD$222,20,FALSE)</f>
        <v>0</v>
      </c>
      <c r="U169" s="32">
        <f>VLOOKUP(A169,'IncomeStatement 15-8-19'!$A$10:$CD$222,21,FALSE)</f>
        <v>0</v>
      </c>
      <c r="V169" s="32">
        <f>VLOOKUP(A169,'IncomeStatement 15-8-19'!$A$10:$CD$222,22,FALSE)</f>
        <v>0</v>
      </c>
      <c r="W169" s="32">
        <f>VLOOKUP(A169,'IncomeStatement 15-8-19'!$A$10:$CD$222,23,FALSE)</f>
        <v>0</v>
      </c>
      <c r="X169" s="32">
        <f>VLOOKUP(A169,'IncomeStatement 15-8-19'!$A$10:$CD$222,24,FALSE)</f>
        <v>0</v>
      </c>
      <c r="Y169" s="32">
        <f>VLOOKUP(A169,'IncomeStatement 15-8-19'!$A$10:$CD$222,25,FALSE)</f>
        <v>0</v>
      </c>
      <c r="Z169" s="32">
        <f>VLOOKUP(A169,'IncomeStatement 15-8-19'!$A$10:$CD$222,26,FALSE)</f>
        <v>0</v>
      </c>
      <c r="AA169" s="32">
        <f>VLOOKUP(A169,'IncomeStatement 15-8-19'!$A$10:$CD$222,27,FALSE)</f>
        <v>0</v>
      </c>
      <c r="AB169" s="32">
        <f>VLOOKUP(A169,'IncomeStatement 15-8-19'!$A$10:$CD$222,28,FALSE)</f>
        <v>0</v>
      </c>
      <c r="AC169" s="32">
        <f>VLOOKUP(A169,'IncomeStatement 15-8-19'!$A$10:$CD$222,29,FALSE)</f>
        <v>0</v>
      </c>
      <c r="AD169" s="32">
        <f>VLOOKUP(A169,'IncomeStatement 15-8-19'!$A$10:$CD$222,30,FALSE)</f>
        <v>0</v>
      </c>
      <c r="AE169" s="32">
        <f>VLOOKUP(A169,'IncomeStatement 15-8-19'!$A$10:$CD$222,31,FALSE)</f>
        <v>0</v>
      </c>
      <c r="AF169" s="32">
        <f>VLOOKUP(A169,'IncomeStatement 15-8-19'!$A$10:$CD$222,32,FALSE)</f>
        <v>0</v>
      </c>
      <c r="AG169" s="32">
        <f>VLOOKUP(A169,'IncomeStatement 15-8-19'!$A$10:$CD$222,33,FALSE)</f>
        <v>0</v>
      </c>
      <c r="AH169" s="32">
        <f>VLOOKUP(A169,'IncomeStatement 15-8-19'!$A$10:$CD$222,34,FALSE)</f>
        <v>0</v>
      </c>
      <c r="AI169" s="32">
        <f>VLOOKUP(A169,'IncomeStatement 15-8-19'!$A$10:$CD$222,35,FALSE)</f>
        <v>0</v>
      </c>
      <c r="AJ169" s="32">
        <f>VLOOKUP(A169,'IncomeStatement 15-8-19'!$A$10:$CD$222,36,FALSE)</f>
        <v>0</v>
      </c>
      <c r="AK169" s="32">
        <f>VLOOKUP(A169,'IncomeStatement 15-8-19'!$A$10:$CD$222,37,FALSE)</f>
        <v>0</v>
      </c>
      <c r="AL169" s="32">
        <f>VLOOKUP(A169,'IncomeStatement 15-8-19'!$A$10:$CD$222,38,FALSE)</f>
        <v>0</v>
      </c>
      <c r="AM169" s="32">
        <f>VLOOKUP(A169,'IncomeStatement 15-8-19'!$A$10:$CD$222,39,FALSE)</f>
        <v>0</v>
      </c>
      <c r="AN169" s="32">
        <f>VLOOKUP(A169,'IncomeStatement 15-8-19'!$A$10:$CD$222,40,FALSE)</f>
        <v>0</v>
      </c>
      <c r="AO169" s="32">
        <f>VLOOKUP(A169,'IncomeStatement 15-8-19'!$A$10:$CD$222,41,FALSE)</f>
        <v>0</v>
      </c>
      <c r="AP169" s="32">
        <f>VLOOKUP(A169,'IncomeStatement 15-8-19'!$A$10:$CD$222,42,FALSE)</f>
        <v>0</v>
      </c>
      <c r="AQ169" s="32">
        <f>VLOOKUP(A169,'IncomeStatement 15-8-19'!$A$10:$CD$222,43,FALSE)</f>
        <v>0</v>
      </c>
      <c r="AR169" s="32">
        <f>VLOOKUP(A169,'IncomeStatement 15-8-19'!$A$10:$CD$222,44,FALSE)</f>
        <v>0</v>
      </c>
      <c r="AS169" s="32">
        <f>VLOOKUP(A169,'IncomeStatement 15-8-19'!$A$10:$CD$222,45,FALSE)</f>
        <v>0</v>
      </c>
      <c r="AT169" s="32">
        <f>VLOOKUP(A169,'IncomeStatement 15-8-19'!$A$10:$CD$222,46,FALSE)</f>
        <v>0</v>
      </c>
      <c r="AU169" s="32">
        <f>VLOOKUP(A169,'IncomeStatement 15-8-19'!$A$10:$CD$222,47,FALSE)</f>
        <v>0</v>
      </c>
      <c r="AV169" s="32">
        <f>VLOOKUP(A169,'IncomeStatement 15-8-19'!$A$10:$CD$222,48,FALSE)</f>
        <v>0</v>
      </c>
      <c r="AW169" s="32">
        <f>VLOOKUP(A169,'IncomeStatement 15-8-19'!$A$10:$CD$222,49,FALSE)</f>
        <v>0</v>
      </c>
      <c r="AX169" s="32">
        <f>VLOOKUP(A169,'IncomeStatement 15-8-19'!$A$10:$CD$222,50,FALSE)</f>
        <v>0</v>
      </c>
      <c r="AY169" s="32">
        <f>VLOOKUP(A169,'IncomeStatement 15-8-19'!$A$10:$CD$222,51,FALSE)</f>
        <v>0</v>
      </c>
      <c r="AZ169" s="32">
        <f>VLOOKUP(A169,'IncomeStatement 15-8-19'!$A$10:$CD$222,52,FALSE)</f>
        <v>0</v>
      </c>
      <c r="BA169" s="32">
        <f>VLOOKUP(A169,'IncomeStatement 15-8-19'!$A$10:$CD$222,53,FALSE)</f>
        <v>0</v>
      </c>
      <c r="BB169" s="32">
        <f>VLOOKUP(A169,'IncomeStatement 15-8-19'!$A$10:$CD$222,54,FALSE)</f>
        <v>0</v>
      </c>
      <c r="BC169" s="32">
        <f>VLOOKUP(A169,'IncomeStatement 15-8-19'!$A$10:$CD$222,55,FALSE)</f>
        <v>0</v>
      </c>
      <c r="BD169" s="32">
        <f>VLOOKUP(A169,'IncomeStatement 15-8-19'!$A$10:$CD$222,56,FALSE)</f>
        <v>0</v>
      </c>
      <c r="BE169" s="32">
        <f>VLOOKUP(A169,'IncomeStatement 15-8-19'!$A$10:$CD$222,57,FALSE)</f>
        <v>0</v>
      </c>
      <c r="BF169" s="32">
        <f>VLOOKUP(A169,'IncomeStatement 15-8-19'!$A$10:$CD$222,58,FALSE)</f>
        <v>0</v>
      </c>
      <c r="BG169" s="32"/>
      <c r="BH169" s="32">
        <f>VLOOKUP(A169,'IncomeStatement 15-8-19'!$A$10:$CD$222,60,FALSE)</f>
        <v>0</v>
      </c>
      <c r="BI169" s="32">
        <f>VLOOKUP(A169,'IncomeStatement 15-8-19'!$A$10:$CD$222,61,FALSE)</f>
        <v>0</v>
      </c>
      <c r="BJ169" s="32">
        <f>VLOOKUP(A169,'IncomeStatement 15-8-19'!$A$10:$CD$222,62,FALSE)</f>
        <v>0</v>
      </c>
      <c r="BK169" s="32">
        <f>VLOOKUP(A169,'IncomeStatement 15-8-19'!$A$10:$CD$222,63,FALSE)</f>
        <v>0</v>
      </c>
      <c r="BL169" s="32">
        <f>VLOOKUP(A169,'IncomeStatement 15-8-19'!$A$10:$CD$222,64,FALSE)</f>
        <v>0</v>
      </c>
      <c r="BM169" s="32">
        <f>VLOOKUP(A169,'IncomeStatement 15-8-19'!$A$10:$CD$222,65,FALSE)</f>
        <v>0</v>
      </c>
      <c r="BN169" s="32">
        <f>VLOOKUP(A169,'IncomeStatement 15-8-19'!$A$10:$CD$222,66,FALSE)</f>
        <v>0</v>
      </c>
      <c r="BO169" s="32">
        <f>VLOOKUP(A169,'IncomeStatement 15-8-19'!$A$10:$CD$222,67,FALSE)</f>
        <v>0</v>
      </c>
      <c r="BP169" s="32">
        <f>VLOOKUP(A169,'IncomeStatement 15-8-19'!$A$10:$CD$222,68,FALSE)</f>
        <v>0</v>
      </c>
      <c r="BQ169" s="9">
        <f>VLOOKUP(A169,'IncomeStatement 15-8-19'!$A$10:$CD$222,69,FALSE)</f>
        <v>0</v>
      </c>
      <c r="BR169" s="9">
        <f>VLOOKUP(A169,'IncomeStatement 15-8-19'!$A$10:$CD$222,70,FALSE)</f>
        <v>0</v>
      </c>
      <c r="BS169" s="9">
        <f>VLOOKUP(A169,'IncomeStatement 15-8-19'!$A$10:$CD$222,71,FALSE)</f>
        <v>0</v>
      </c>
      <c r="BT169" s="9">
        <f>VLOOKUP(A169,'IncomeStatement 15-8-19'!$A$10:$CD$222,72,FALSE)</f>
        <v>0</v>
      </c>
      <c r="BU169" s="9">
        <f>VLOOKUP(A169,'IncomeStatement 15-8-19'!$A$10:$CD$222,73,FALSE)</f>
        <v>0</v>
      </c>
      <c r="BV169" s="9">
        <f>VLOOKUP(A169,'IncomeStatement 15-8-19'!$A$10:$CD$222,74,FALSE)</f>
        <v>0</v>
      </c>
      <c r="BW169" s="9">
        <f>VLOOKUP(A169,'IncomeStatement 15-8-19'!$A$10:$CD$222,75,FALSE)</f>
        <v>0</v>
      </c>
      <c r="BX169" s="9">
        <f>VLOOKUP(A169,'IncomeStatement 15-8-19'!$A$10:$CD$222,76,FALSE)</f>
        <v>0</v>
      </c>
      <c r="BY169" s="9">
        <f>VLOOKUP(A169,'IncomeStatement 15-8-19'!$A$10:$CD$222,77,FALSE)</f>
        <v>0</v>
      </c>
      <c r="BZ169" s="3">
        <f>VLOOKUP(A169,'IncomeStatement 15-8-19'!$A$10:$CD$222,78,FALSE)</f>
        <v>0</v>
      </c>
      <c r="CA169" s="3">
        <f>VLOOKUP(A169,'IncomeStatement 15-8-19'!$A$10:$CD$222,79,FALSE)</f>
        <v>0</v>
      </c>
      <c r="CB169" s="3">
        <f>VLOOKUP(A169,'IncomeStatement 15-8-19'!$A$10:$CD$222,80,FALSE)</f>
        <v>0</v>
      </c>
      <c r="CC169" s="3">
        <f>VLOOKUP(A169,'IncomeStatement 15-8-19'!$A$10:$CD$222,81,FALSE)</f>
        <v>0</v>
      </c>
      <c r="CD169" s="9">
        <f t="shared" si="7"/>
        <v>0</v>
      </c>
      <c r="CF169" s="19">
        <f>CD169-('IncomeStatement 15-8-19'!CD169-'IncomeStatement 15-8-19'!CF169-'IncomeStatement 15-8-19'!CG169)</f>
        <v>0</v>
      </c>
      <c r="CH169" s="132">
        <f t="shared" si="8"/>
        <v>0</v>
      </c>
      <c r="CJ169" s="148"/>
      <c r="CL169" s="162">
        <f>SUM(CL167:CL168)</f>
        <v>0</v>
      </c>
    </row>
    <row r="170" spans="1:90" x14ac:dyDescent="0.2">
      <c r="A170" s="13" t="str">
        <f>'IncomeStatement 15-8-19'!A170</f>
        <v>920-101 - Interest Income</v>
      </c>
      <c r="B170" s="31">
        <f>VLOOKUP(A170,'IncomeStatement 15-8-19'!$A$10:$CD$222,2,FALSE)</f>
        <v>1.882714</v>
      </c>
      <c r="C170" s="31">
        <f>VLOOKUP(A170,'IncomeStatement 15-8-19'!$A$10:$CD$222,3,FALSE)</f>
        <v>1.882714</v>
      </c>
      <c r="D170" s="31">
        <f>VLOOKUP(A170,'IncomeStatement 15-8-19'!$A$10:$CD$222,4,FALSE)</f>
        <v>1.882714</v>
      </c>
      <c r="E170" s="31">
        <f>VLOOKUP(A170,'IncomeStatement 15-8-19'!$A$10:$CD$222,5,FALSE)</f>
        <v>1.882714</v>
      </c>
      <c r="F170" s="31">
        <f>VLOOKUP(A170,'IncomeStatement 15-8-19'!$A$10:$CD$222,6,FALSE)</f>
        <v>1.882714</v>
      </c>
      <c r="G170" s="31">
        <f>VLOOKUP(A170,'IncomeStatement 15-8-19'!$A$10:$CD$222,7,FALSE)</f>
        <v>1.882714</v>
      </c>
      <c r="H170" s="31">
        <f>VLOOKUP(A170,'IncomeStatement 15-8-19'!$A$10:$CD$222,8,FALSE)</f>
        <v>1.882714</v>
      </c>
      <c r="I170" s="31"/>
      <c r="J170" s="31">
        <f>VLOOKUP(A170,'IncomeStatement 15-8-19'!$A$10:$CD$222,10,FALSE)</f>
        <v>1.882714</v>
      </c>
      <c r="K170" s="31">
        <f>VLOOKUP(A170,'IncomeStatement 15-8-19'!$A$10:$CD$222,11,FALSE)</f>
        <v>1.882714</v>
      </c>
      <c r="L170" s="31">
        <f>VLOOKUP(A170,'IncomeStatement 15-8-19'!$A$10:$CD$222,12,FALSE)</f>
        <v>1.882714</v>
      </c>
      <c r="M170" s="31">
        <f>VLOOKUP(A170,'IncomeStatement 15-8-19'!$A$10:$CD$222,13,FALSE)</f>
        <v>1.882714</v>
      </c>
      <c r="N170" s="31">
        <f>VLOOKUP(A170,'IncomeStatement 15-8-19'!$A$10:$CD$222,14,FALSE)</f>
        <v>1.882714</v>
      </c>
      <c r="O170" s="31">
        <f>VLOOKUP(A170,'IncomeStatement 15-8-19'!$A$10:$CD$222,15,FALSE)</f>
        <v>1.882714</v>
      </c>
      <c r="P170" s="31">
        <f>VLOOKUP(A170,'IncomeStatement 15-8-19'!$A$10:$CD$222,16,FALSE)</f>
        <v>1.882714</v>
      </c>
      <c r="Q170" s="31">
        <f>VLOOKUP(A170,'IncomeStatement 15-8-19'!$A$10:$CD$222,17,FALSE)</f>
        <v>1.882714</v>
      </c>
      <c r="R170" s="31">
        <f>VLOOKUP(A170,'IncomeStatement 15-8-19'!$A$10:$CD$222,18,FALSE)</f>
        <v>1.882714</v>
      </c>
      <c r="S170" s="31">
        <f>VLOOKUP(A170,'IncomeStatement 15-8-19'!$A$10:$CD$222,19,FALSE)</f>
        <v>1.882714</v>
      </c>
      <c r="T170" s="31">
        <f>VLOOKUP(A170,'IncomeStatement 15-8-19'!$A$10:$CD$222,20,FALSE)</f>
        <v>1.882714</v>
      </c>
      <c r="U170" s="31">
        <f>VLOOKUP(A170,'IncomeStatement 15-8-19'!$A$10:$CD$222,21,FALSE)</f>
        <v>1.882714</v>
      </c>
      <c r="V170" s="31">
        <f>VLOOKUP(A170,'IncomeStatement 15-8-19'!$A$10:$CD$222,22,FALSE)</f>
        <v>1.882714</v>
      </c>
      <c r="W170" s="31">
        <f>VLOOKUP(A170,'IncomeStatement 15-8-19'!$A$10:$CD$222,23,FALSE)</f>
        <v>1.882714</v>
      </c>
      <c r="X170" s="31">
        <f>VLOOKUP(A170,'IncomeStatement 15-8-19'!$A$10:$CD$222,24,FALSE)</f>
        <v>1.882714</v>
      </c>
      <c r="Y170" s="31">
        <f>VLOOKUP(A170,'IncomeStatement 15-8-19'!$A$10:$CD$222,25,FALSE)</f>
        <v>1.882714</v>
      </c>
      <c r="Z170" s="31">
        <f>VLOOKUP(A170,'IncomeStatement 15-8-19'!$A$10:$CD$222,26,FALSE)</f>
        <v>1.882714</v>
      </c>
      <c r="AA170" s="31">
        <f>VLOOKUP(A170,'IncomeStatement 15-8-19'!$A$10:$CD$222,27,FALSE)</f>
        <v>1.882714</v>
      </c>
      <c r="AB170" s="31">
        <f>VLOOKUP(A170,'IncomeStatement 15-8-19'!$A$10:$CD$222,28,FALSE)</f>
        <v>1.882714</v>
      </c>
      <c r="AC170" s="31">
        <f>VLOOKUP(A170,'IncomeStatement 15-8-19'!$A$10:$CD$222,29,FALSE)</f>
        <v>1.882714</v>
      </c>
      <c r="AD170" s="31">
        <f>VLOOKUP(A170,'IncomeStatement 15-8-19'!$A$10:$CD$222,30,FALSE)</f>
        <v>1.882714</v>
      </c>
      <c r="AE170" s="31">
        <f>VLOOKUP(A170,'IncomeStatement 15-8-19'!$A$10:$CD$222,31,FALSE)</f>
        <v>1.882714</v>
      </c>
      <c r="AF170" s="31">
        <f>VLOOKUP(A170,'IncomeStatement 15-8-19'!$A$10:$CD$222,32,FALSE)</f>
        <v>1.882714</v>
      </c>
      <c r="AG170" s="31">
        <f>VLOOKUP(A170,'IncomeStatement 15-8-19'!$A$10:$CD$222,33,FALSE)</f>
        <v>1.882714</v>
      </c>
      <c r="AH170" s="31">
        <f>VLOOKUP(A170,'IncomeStatement 15-8-19'!$A$10:$CD$222,34,FALSE)</f>
        <v>1.882714</v>
      </c>
      <c r="AI170" s="31">
        <f>VLOOKUP(A170,'IncomeStatement 15-8-19'!$A$10:$CD$222,35,FALSE)</f>
        <v>1.882714</v>
      </c>
      <c r="AJ170" s="31">
        <f>VLOOKUP(A170,'IncomeStatement 15-8-19'!$A$10:$CD$222,36,FALSE)</f>
        <v>1.882714</v>
      </c>
      <c r="AK170" s="31">
        <f>VLOOKUP(A170,'IncomeStatement 15-8-19'!$A$10:$CD$222,37,FALSE)</f>
        <v>1.882714</v>
      </c>
      <c r="AL170" s="31">
        <f>VLOOKUP(A170,'IncomeStatement 15-8-19'!$A$10:$CD$222,38,FALSE)</f>
        <v>1.882714</v>
      </c>
      <c r="AM170" s="31">
        <f>VLOOKUP(A170,'IncomeStatement 15-8-19'!$A$10:$CD$222,39,FALSE)</f>
        <v>1.882714</v>
      </c>
      <c r="AN170" s="31">
        <f>VLOOKUP(A170,'IncomeStatement 15-8-19'!$A$10:$CD$222,40,FALSE)</f>
        <v>1.882714</v>
      </c>
      <c r="AO170" s="31">
        <f>VLOOKUP(A170,'IncomeStatement 15-8-19'!$A$10:$CD$222,41,FALSE)</f>
        <v>1.882714</v>
      </c>
      <c r="AP170" s="31">
        <f>VLOOKUP(A170,'IncomeStatement 15-8-19'!$A$10:$CD$222,42,FALSE)</f>
        <v>1.882714</v>
      </c>
      <c r="AQ170" s="31">
        <f>VLOOKUP(A170,'IncomeStatement 15-8-19'!$A$10:$CD$222,43,FALSE)</f>
        <v>1.882714</v>
      </c>
      <c r="AR170" s="31">
        <f>VLOOKUP(A170,'IncomeStatement 15-8-19'!$A$10:$CD$222,44,FALSE)</f>
        <v>1.882714</v>
      </c>
      <c r="AS170" s="31">
        <f>VLOOKUP(A170,'IncomeStatement 15-8-19'!$A$10:$CD$222,45,FALSE)</f>
        <v>1.882714</v>
      </c>
      <c r="AT170" s="31">
        <f>VLOOKUP(A170,'IncomeStatement 15-8-19'!$A$10:$CD$222,46,FALSE)</f>
        <v>1.882714</v>
      </c>
      <c r="AU170" s="31">
        <f>VLOOKUP(A170,'IncomeStatement 15-8-19'!$A$10:$CD$222,47,FALSE)</f>
        <v>1.882714</v>
      </c>
      <c r="AV170" s="31">
        <f>VLOOKUP(A170,'IncomeStatement 15-8-19'!$A$10:$CD$222,48,FALSE)</f>
        <v>1.882714</v>
      </c>
      <c r="AW170" s="31">
        <f>VLOOKUP(A170,'IncomeStatement 15-8-19'!$A$10:$CD$222,49,FALSE)</f>
        <v>1.882714</v>
      </c>
      <c r="AX170" s="31">
        <f>VLOOKUP(A170,'IncomeStatement 15-8-19'!$A$10:$CD$222,50,FALSE)</f>
        <v>1.882714</v>
      </c>
      <c r="AY170" s="31">
        <f>VLOOKUP(A170,'IncomeStatement 15-8-19'!$A$10:$CD$222,51,FALSE)</f>
        <v>1.882714</v>
      </c>
      <c r="AZ170" s="31">
        <f>VLOOKUP(A170,'IncomeStatement 15-8-19'!$A$10:$CD$222,52,FALSE)</f>
        <v>1.882714</v>
      </c>
      <c r="BA170" s="31">
        <f>VLOOKUP(A170,'IncomeStatement 15-8-19'!$A$10:$CD$222,53,FALSE)</f>
        <v>1.882714</v>
      </c>
      <c r="BB170" s="31">
        <f>VLOOKUP(A170,'IncomeStatement 15-8-19'!$A$10:$CD$222,54,FALSE)</f>
        <v>1.882714</v>
      </c>
      <c r="BC170" s="31">
        <f>VLOOKUP(A170,'IncomeStatement 15-8-19'!$A$10:$CD$222,55,FALSE)</f>
        <v>1.882714</v>
      </c>
      <c r="BD170" s="31">
        <f>VLOOKUP(A170,'IncomeStatement 15-8-19'!$A$10:$CD$222,56,FALSE)</f>
        <v>1.882714</v>
      </c>
      <c r="BE170" s="31">
        <f>VLOOKUP(A170,'IncomeStatement 15-8-19'!$A$10:$CD$222,57,FALSE)</f>
        <v>1.882714</v>
      </c>
      <c r="BF170" s="31">
        <f>VLOOKUP(A170,'IncomeStatement 15-8-19'!$A$10:$CD$222,58,FALSE)</f>
        <v>1.882714</v>
      </c>
      <c r="BG170" s="31"/>
      <c r="BH170" s="31">
        <f>VLOOKUP(A170,'IncomeStatement 15-8-19'!$A$10:$CD$222,60,FALSE)</f>
        <v>1.882714</v>
      </c>
      <c r="BI170" s="31">
        <f>VLOOKUP(A170,'IncomeStatement 15-8-19'!$A$10:$CD$222,61,FALSE)</f>
        <v>1.882714</v>
      </c>
      <c r="BJ170" s="31">
        <f>VLOOKUP(A170,'IncomeStatement 15-8-19'!$A$10:$CD$222,62,FALSE)</f>
        <v>1.882714</v>
      </c>
      <c r="BK170" s="31">
        <f>VLOOKUP(A170,'IncomeStatement 15-8-19'!$A$10:$CD$222,63,FALSE)</f>
        <v>1.882714</v>
      </c>
      <c r="BL170" s="31">
        <f>VLOOKUP(A170,'IncomeStatement 15-8-19'!$A$10:$CD$222,64,FALSE)</f>
        <v>1.882714</v>
      </c>
      <c r="BM170" s="31">
        <f>VLOOKUP(A170,'IncomeStatement 15-8-19'!$A$10:$CD$222,65,FALSE)</f>
        <v>1.882714</v>
      </c>
      <c r="BN170" s="31">
        <f>VLOOKUP(A170,'IncomeStatement 15-8-19'!$A$10:$CD$222,66,FALSE)</f>
        <v>1.882714</v>
      </c>
      <c r="BO170" s="31">
        <f>VLOOKUP(A170,'IncomeStatement 15-8-19'!$A$10:$CD$222,67,FALSE)</f>
        <v>1.882714</v>
      </c>
      <c r="BP170" s="31">
        <f>VLOOKUP(A170,'IncomeStatement 15-8-19'!$A$10:$CD$222,68,FALSE)</f>
        <v>1.882714</v>
      </c>
      <c r="BQ170" s="3">
        <f>VLOOKUP(A170,'IncomeStatement 15-8-19'!$A$10:$CD$222,69,FALSE)</f>
        <v>1.882714</v>
      </c>
      <c r="BR170" s="3">
        <f>VLOOKUP(A170,'IncomeStatement 15-8-19'!$A$10:$CD$222,70,FALSE)</f>
        <v>1.882714</v>
      </c>
      <c r="BS170" s="3">
        <f>VLOOKUP(A170,'IncomeStatement 15-8-19'!$A$10:$CD$222,71,FALSE)</f>
        <v>1.882714</v>
      </c>
      <c r="BT170" s="3">
        <f>VLOOKUP(A170,'IncomeStatement 15-8-19'!$A$10:$CD$222,72,FALSE)</f>
        <v>1.882714</v>
      </c>
      <c r="BU170" s="3">
        <f>VLOOKUP(A170,'IncomeStatement 15-8-19'!$A$10:$CD$222,73,FALSE)</f>
        <v>1.882714</v>
      </c>
      <c r="BV170" s="3">
        <f>VLOOKUP(A170,'IncomeStatement 15-8-19'!$A$10:$CD$222,74,FALSE)</f>
        <v>1.882714</v>
      </c>
      <c r="BW170" s="3">
        <f>VLOOKUP(A170,'IncomeStatement 15-8-19'!$A$10:$CD$222,75,FALSE)</f>
        <v>1.882714</v>
      </c>
      <c r="BX170" s="3">
        <f>VLOOKUP(A170,'IncomeStatement 15-8-19'!$A$10:$CD$222,76,FALSE)</f>
        <v>1.882714</v>
      </c>
      <c r="BY170" s="3">
        <f>VLOOKUP(A170,'IncomeStatement 15-8-19'!$A$10:$CD$222,77,FALSE)</f>
        <v>1.882714</v>
      </c>
      <c r="BZ170" s="3">
        <f>VLOOKUP(A170,'IncomeStatement 15-8-19'!$A$10:$CD$222,78,FALSE)</f>
        <v>1.882714</v>
      </c>
      <c r="CA170" s="3">
        <f>VLOOKUP(A170,'IncomeStatement 15-8-19'!$A$10:$CD$222,79,FALSE)</f>
        <v>1.882714</v>
      </c>
      <c r="CB170" s="3">
        <f>VLOOKUP(A170,'IncomeStatement 15-8-19'!$A$10:$CD$222,80,FALSE)</f>
        <v>1.882714</v>
      </c>
      <c r="CC170" s="3">
        <f>VLOOKUP(A170,'IncomeStatement 15-8-19'!$A$10:$CD$222,81,FALSE)</f>
        <v>1.882714</v>
      </c>
      <c r="CD170" s="3">
        <f t="shared" si="7"/>
        <v>146.8516919999997</v>
      </c>
      <c r="CF170" s="19">
        <f>CD170-('IncomeStatement 15-8-19'!CD170-'IncomeStatement 15-8-19'!CF170-'IncomeStatement 15-8-19'!CG170)</f>
        <v>0</v>
      </c>
      <c r="CH170" s="132">
        <f t="shared" si="8"/>
        <v>30.123424</v>
      </c>
      <c r="CJ170" s="148">
        <f>HLOOKUP(A170,CJE!$I$5:$TV$2054,2050, FALSE)</f>
        <v>2503.7654280000002</v>
      </c>
      <c r="CL170" s="148">
        <f t="shared" si="10"/>
        <v>-2387.0371600000003</v>
      </c>
    </row>
    <row r="171" spans="1:90" x14ac:dyDescent="0.2">
      <c r="A171" s="13" t="str">
        <f>'IncomeStatement 15-8-19'!A171</f>
        <v>920-102-00 - COMMISSION income</v>
      </c>
      <c r="B171" s="31">
        <f>VLOOKUP(A171,'IncomeStatement 15-8-19'!$A$10:$CD$222,2,FALSE)</f>
        <v>0</v>
      </c>
      <c r="C171" s="31">
        <f>VLOOKUP(A171,'IncomeStatement 15-8-19'!$A$10:$CD$222,3,FALSE)</f>
        <v>0</v>
      </c>
      <c r="D171" s="31">
        <f>VLOOKUP(A171,'IncomeStatement 15-8-19'!$A$10:$CD$222,4,FALSE)</f>
        <v>0</v>
      </c>
      <c r="E171" s="31">
        <f>VLOOKUP(A171,'IncomeStatement 15-8-19'!$A$10:$CD$222,5,FALSE)</f>
        <v>0</v>
      </c>
      <c r="F171" s="31">
        <f>VLOOKUP(A171,'IncomeStatement 15-8-19'!$A$10:$CD$222,6,FALSE)</f>
        <v>0</v>
      </c>
      <c r="G171" s="31">
        <f>VLOOKUP(A171,'IncomeStatement 15-8-19'!$A$10:$CD$222,7,FALSE)</f>
        <v>0</v>
      </c>
      <c r="H171" s="31">
        <f>VLOOKUP(A171,'IncomeStatement 15-8-19'!$A$10:$CD$222,8,FALSE)</f>
        <v>0</v>
      </c>
      <c r="I171" s="31"/>
      <c r="J171" s="31">
        <f>VLOOKUP(A171,'IncomeStatement 15-8-19'!$A$10:$CD$222,10,FALSE)</f>
        <v>0</v>
      </c>
      <c r="K171" s="31">
        <f>VLOOKUP(A171,'IncomeStatement 15-8-19'!$A$10:$CD$222,11,FALSE)</f>
        <v>0</v>
      </c>
      <c r="L171" s="31">
        <f>VLOOKUP(A171,'IncomeStatement 15-8-19'!$A$10:$CD$222,12,FALSE)</f>
        <v>0</v>
      </c>
      <c r="M171" s="31">
        <f>VLOOKUP(A171,'IncomeStatement 15-8-19'!$A$10:$CD$222,13,FALSE)</f>
        <v>0</v>
      </c>
      <c r="N171" s="31">
        <f>VLOOKUP(A171,'IncomeStatement 15-8-19'!$A$10:$CD$222,14,FALSE)</f>
        <v>0</v>
      </c>
      <c r="O171" s="31">
        <f>VLOOKUP(A171,'IncomeStatement 15-8-19'!$A$10:$CD$222,15,FALSE)</f>
        <v>0</v>
      </c>
      <c r="P171" s="31">
        <f>VLOOKUP(A171,'IncomeStatement 15-8-19'!$A$10:$CD$222,16,FALSE)</f>
        <v>0</v>
      </c>
      <c r="Q171" s="31">
        <f>VLOOKUP(A171,'IncomeStatement 15-8-19'!$A$10:$CD$222,17,FALSE)</f>
        <v>0</v>
      </c>
      <c r="R171" s="31">
        <f>VLOOKUP(A171,'IncomeStatement 15-8-19'!$A$10:$CD$222,18,FALSE)</f>
        <v>0</v>
      </c>
      <c r="S171" s="31">
        <f>VLOOKUP(A171,'IncomeStatement 15-8-19'!$A$10:$CD$222,19,FALSE)</f>
        <v>0</v>
      </c>
      <c r="T171" s="31">
        <f>VLOOKUP(A171,'IncomeStatement 15-8-19'!$A$10:$CD$222,20,FALSE)</f>
        <v>0</v>
      </c>
      <c r="U171" s="31">
        <f>VLOOKUP(A171,'IncomeStatement 15-8-19'!$A$10:$CD$222,21,FALSE)</f>
        <v>0</v>
      </c>
      <c r="V171" s="31">
        <f>VLOOKUP(A171,'IncomeStatement 15-8-19'!$A$10:$CD$222,22,FALSE)</f>
        <v>0</v>
      </c>
      <c r="W171" s="31">
        <f>VLOOKUP(A171,'IncomeStatement 15-8-19'!$A$10:$CD$222,23,FALSE)</f>
        <v>0</v>
      </c>
      <c r="X171" s="31">
        <f>VLOOKUP(A171,'IncomeStatement 15-8-19'!$A$10:$CD$222,24,FALSE)</f>
        <v>0</v>
      </c>
      <c r="Y171" s="31">
        <f>VLOOKUP(A171,'IncomeStatement 15-8-19'!$A$10:$CD$222,25,FALSE)</f>
        <v>0</v>
      </c>
      <c r="Z171" s="31">
        <f>VLOOKUP(A171,'IncomeStatement 15-8-19'!$A$10:$CD$222,26,FALSE)</f>
        <v>0</v>
      </c>
      <c r="AA171" s="31">
        <f>VLOOKUP(A171,'IncomeStatement 15-8-19'!$A$10:$CD$222,27,FALSE)</f>
        <v>0</v>
      </c>
      <c r="AB171" s="31">
        <f>VLOOKUP(A171,'IncomeStatement 15-8-19'!$A$10:$CD$222,28,FALSE)</f>
        <v>0</v>
      </c>
      <c r="AC171" s="31">
        <f>VLOOKUP(A171,'IncomeStatement 15-8-19'!$A$10:$CD$222,29,FALSE)</f>
        <v>0</v>
      </c>
      <c r="AD171" s="31">
        <f>VLOOKUP(A171,'IncomeStatement 15-8-19'!$A$10:$CD$222,30,FALSE)</f>
        <v>0</v>
      </c>
      <c r="AE171" s="31">
        <f>VLOOKUP(A171,'IncomeStatement 15-8-19'!$A$10:$CD$222,31,FALSE)</f>
        <v>0</v>
      </c>
      <c r="AF171" s="31">
        <f>VLOOKUP(A171,'IncomeStatement 15-8-19'!$A$10:$CD$222,32,FALSE)</f>
        <v>0</v>
      </c>
      <c r="AG171" s="31">
        <f>VLOOKUP(A171,'IncomeStatement 15-8-19'!$A$10:$CD$222,33,FALSE)</f>
        <v>0</v>
      </c>
      <c r="AH171" s="31">
        <f>VLOOKUP(A171,'IncomeStatement 15-8-19'!$A$10:$CD$222,34,FALSE)</f>
        <v>0</v>
      </c>
      <c r="AI171" s="31">
        <f>VLOOKUP(A171,'IncomeStatement 15-8-19'!$A$10:$CD$222,35,FALSE)</f>
        <v>0</v>
      </c>
      <c r="AJ171" s="31">
        <f>VLOOKUP(A171,'IncomeStatement 15-8-19'!$A$10:$CD$222,36,FALSE)</f>
        <v>0</v>
      </c>
      <c r="AK171" s="31">
        <f>VLOOKUP(A171,'IncomeStatement 15-8-19'!$A$10:$CD$222,37,FALSE)</f>
        <v>0</v>
      </c>
      <c r="AL171" s="31">
        <f>VLOOKUP(A171,'IncomeStatement 15-8-19'!$A$10:$CD$222,38,FALSE)</f>
        <v>0</v>
      </c>
      <c r="AM171" s="31">
        <f>VLOOKUP(A171,'IncomeStatement 15-8-19'!$A$10:$CD$222,39,FALSE)</f>
        <v>0</v>
      </c>
      <c r="AN171" s="31">
        <f>VLOOKUP(A171,'IncomeStatement 15-8-19'!$A$10:$CD$222,40,FALSE)</f>
        <v>0</v>
      </c>
      <c r="AO171" s="31">
        <f>VLOOKUP(A171,'IncomeStatement 15-8-19'!$A$10:$CD$222,41,FALSE)</f>
        <v>0</v>
      </c>
      <c r="AP171" s="31">
        <f>VLOOKUP(A171,'IncomeStatement 15-8-19'!$A$10:$CD$222,42,FALSE)</f>
        <v>0</v>
      </c>
      <c r="AQ171" s="31">
        <f>VLOOKUP(A171,'IncomeStatement 15-8-19'!$A$10:$CD$222,43,FALSE)</f>
        <v>0</v>
      </c>
      <c r="AR171" s="31">
        <f>VLOOKUP(A171,'IncomeStatement 15-8-19'!$A$10:$CD$222,44,FALSE)</f>
        <v>0</v>
      </c>
      <c r="AS171" s="31">
        <f>VLOOKUP(A171,'IncomeStatement 15-8-19'!$A$10:$CD$222,45,FALSE)</f>
        <v>0</v>
      </c>
      <c r="AT171" s="31">
        <f>VLOOKUP(A171,'IncomeStatement 15-8-19'!$A$10:$CD$222,46,FALSE)</f>
        <v>0</v>
      </c>
      <c r="AU171" s="31">
        <f>VLOOKUP(A171,'IncomeStatement 15-8-19'!$A$10:$CD$222,47,FALSE)</f>
        <v>0</v>
      </c>
      <c r="AV171" s="31">
        <f>VLOOKUP(A171,'IncomeStatement 15-8-19'!$A$10:$CD$222,48,FALSE)</f>
        <v>0</v>
      </c>
      <c r="AW171" s="31">
        <f>VLOOKUP(A171,'IncomeStatement 15-8-19'!$A$10:$CD$222,49,FALSE)</f>
        <v>0</v>
      </c>
      <c r="AX171" s="31">
        <f>VLOOKUP(A171,'IncomeStatement 15-8-19'!$A$10:$CD$222,50,FALSE)</f>
        <v>0</v>
      </c>
      <c r="AY171" s="31">
        <f>VLOOKUP(A171,'IncomeStatement 15-8-19'!$A$10:$CD$222,51,FALSE)</f>
        <v>0</v>
      </c>
      <c r="AZ171" s="31">
        <f>VLOOKUP(A171,'IncomeStatement 15-8-19'!$A$10:$CD$222,52,FALSE)</f>
        <v>0</v>
      </c>
      <c r="BA171" s="31">
        <f>VLOOKUP(A171,'IncomeStatement 15-8-19'!$A$10:$CD$222,53,FALSE)</f>
        <v>0</v>
      </c>
      <c r="BB171" s="31">
        <f>VLOOKUP(A171,'IncomeStatement 15-8-19'!$A$10:$CD$222,54,FALSE)</f>
        <v>0</v>
      </c>
      <c r="BC171" s="31">
        <f>VLOOKUP(A171,'IncomeStatement 15-8-19'!$A$10:$CD$222,55,FALSE)</f>
        <v>0</v>
      </c>
      <c r="BD171" s="31">
        <f>VLOOKUP(A171,'IncomeStatement 15-8-19'!$A$10:$CD$222,56,FALSE)</f>
        <v>0</v>
      </c>
      <c r="BE171" s="31">
        <f>VLOOKUP(A171,'IncomeStatement 15-8-19'!$A$10:$CD$222,57,FALSE)</f>
        <v>0</v>
      </c>
      <c r="BF171" s="31">
        <f>VLOOKUP(A171,'IncomeStatement 15-8-19'!$A$10:$CD$222,58,FALSE)</f>
        <v>0</v>
      </c>
      <c r="BG171" s="31"/>
      <c r="BH171" s="31">
        <f>VLOOKUP(A171,'IncomeStatement 15-8-19'!$A$10:$CD$222,60,FALSE)</f>
        <v>0</v>
      </c>
      <c r="BI171" s="31">
        <f>VLOOKUP(A171,'IncomeStatement 15-8-19'!$A$10:$CD$222,61,FALSE)</f>
        <v>0</v>
      </c>
      <c r="BJ171" s="31">
        <f>VLOOKUP(A171,'IncomeStatement 15-8-19'!$A$10:$CD$222,62,FALSE)</f>
        <v>0</v>
      </c>
      <c r="BK171" s="31">
        <f>VLOOKUP(A171,'IncomeStatement 15-8-19'!$A$10:$CD$222,63,FALSE)</f>
        <v>0</v>
      </c>
      <c r="BL171" s="31">
        <f>VLOOKUP(A171,'IncomeStatement 15-8-19'!$A$10:$CD$222,64,FALSE)</f>
        <v>0</v>
      </c>
      <c r="BM171" s="31">
        <f>VLOOKUP(A171,'IncomeStatement 15-8-19'!$A$10:$CD$222,65,FALSE)</f>
        <v>0</v>
      </c>
      <c r="BN171" s="31">
        <f>VLOOKUP(A171,'IncomeStatement 15-8-19'!$A$10:$CD$222,66,FALSE)</f>
        <v>0</v>
      </c>
      <c r="BO171" s="31">
        <f>VLOOKUP(A171,'IncomeStatement 15-8-19'!$A$10:$CD$222,67,FALSE)</f>
        <v>0</v>
      </c>
      <c r="BP171" s="31">
        <f>VLOOKUP(A171,'IncomeStatement 15-8-19'!$A$10:$CD$222,68,FALSE)</f>
        <v>0</v>
      </c>
      <c r="BQ171" s="3">
        <f>VLOOKUP(A171,'IncomeStatement 15-8-19'!$A$10:$CD$222,69,FALSE)</f>
        <v>0</v>
      </c>
      <c r="BR171" s="3">
        <f>VLOOKUP(A171,'IncomeStatement 15-8-19'!$A$10:$CD$222,70,FALSE)</f>
        <v>0</v>
      </c>
      <c r="BS171" s="3">
        <f>VLOOKUP(A171,'IncomeStatement 15-8-19'!$A$10:$CD$222,71,FALSE)</f>
        <v>0</v>
      </c>
      <c r="BT171" s="3">
        <f>VLOOKUP(A171,'IncomeStatement 15-8-19'!$A$10:$CD$222,72,FALSE)</f>
        <v>0</v>
      </c>
      <c r="BU171" s="3">
        <f>VLOOKUP(A171,'IncomeStatement 15-8-19'!$A$10:$CD$222,73,FALSE)</f>
        <v>0</v>
      </c>
      <c r="BV171" s="3">
        <f>VLOOKUP(A171,'IncomeStatement 15-8-19'!$A$10:$CD$222,74,FALSE)</f>
        <v>0</v>
      </c>
      <c r="BW171" s="3">
        <f>VLOOKUP(A171,'IncomeStatement 15-8-19'!$A$10:$CD$222,75,FALSE)</f>
        <v>0</v>
      </c>
      <c r="BX171" s="3">
        <f>VLOOKUP(A171,'IncomeStatement 15-8-19'!$A$10:$CD$222,76,FALSE)</f>
        <v>0</v>
      </c>
      <c r="BY171" s="3">
        <f>VLOOKUP(A171,'IncomeStatement 15-8-19'!$A$10:$CD$222,77,FALSE)</f>
        <v>0</v>
      </c>
      <c r="BZ171" s="3">
        <f>VLOOKUP(A171,'IncomeStatement 15-8-19'!$A$10:$CD$222,78,FALSE)</f>
        <v>0</v>
      </c>
      <c r="CA171" s="3">
        <f>VLOOKUP(A171,'IncomeStatement 15-8-19'!$A$10:$CD$222,79,FALSE)</f>
        <v>0</v>
      </c>
      <c r="CB171" s="3">
        <f>VLOOKUP(A171,'IncomeStatement 15-8-19'!$A$10:$CD$222,80,FALSE)</f>
        <v>0</v>
      </c>
      <c r="CC171" s="3">
        <f>VLOOKUP(A171,'IncomeStatement 15-8-19'!$A$10:$CD$222,81,FALSE)</f>
        <v>0</v>
      </c>
      <c r="CD171" s="3">
        <f t="shared" si="7"/>
        <v>0</v>
      </c>
      <c r="CF171" s="19">
        <f>CD171-('IncomeStatement 15-8-19'!CD171-'IncomeStatement 15-8-19'!CF171-'IncomeStatement 15-8-19'!CG171)</f>
        <v>0</v>
      </c>
      <c r="CH171" s="132">
        <f t="shared" si="8"/>
        <v>0</v>
      </c>
      <c r="CJ171" s="148">
        <f>HLOOKUP(A171,CJE!$I$5:$TV$2054,2050, FALSE)</f>
        <v>0</v>
      </c>
      <c r="CL171" s="148">
        <f t="shared" si="10"/>
        <v>0</v>
      </c>
    </row>
    <row r="172" spans="1:90" x14ac:dyDescent="0.2">
      <c r="A172" s="13" t="str">
        <f>'IncomeStatement 15-8-19'!A172</f>
        <v>920-102-01 - COMMISSION INCOME ON SALES</v>
      </c>
      <c r="B172" s="31">
        <f>VLOOKUP(A172,'IncomeStatement 15-8-19'!$A$10:$CD$222,2,FALSE)</f>
        <v>0</v>
      </c>
      <c r="C172" s="31">
        <f>VLOOKUP(A172,'IncomeStatement 15-8-19'!$A$10:$CD$222,3,FALSE)</f>
        <v>0</v>
      </c>
      <c r="D172" s="31">
        <f>VLOOKUP(A172,'IncomeStatement 15-8-19'!$A$10:$CD$222,4,FALSE)</f>
        <v>0</v>
      </c>
      <c r="E172" s="31">
        <f>VLOOKUP(A172,'IncomeStatement 15-8-19'!$A$10:$CD$222,5,FALSE)</f>
        <v>0</v>
      </c>
      <c r="F172" s="31">
        <f>VLOOKUP(A172,'IncomeStatement 15-8-19'!$A$10:$CD$222,6,FALSE)</f>
        <v>0</v>
      </c>
      <c r="G172" s="31">
        <f>VLOOKUP(A172,'IncomeStatement 15-8-19'!$A$10:$CD$222,7,FALSE)</f>
        <v>0</v>
      </c>
      <c r="H172" s="31">
        <f>VLOOKUP(A172,'IncomeStatement 15-8-19'!$A$10:$CD$222,8,FALSE)</f>
        <v>0</v>
      </c>
      <c r="I172" s="31"/>
      <c r="J172" s="31">
        <f>VLOOKUP(A172,'IncomeStatement 15-8-19'!$A$10:$CD$222,10,FALSE)</f>
        <v>0</v>
      </c>
      <c r="K172" s="31">
        <f>VLOOKUP(A172,'IncomeStatement 15-8-19'!$A$10:$CD$222,11,FALSE)</f>
        <v>0</v>
      </c>
      <c r="L172" s="31">
        <f>VLOOKUP(A172,'IncomeStatement 15-8-19'!$A$10:$CD$222,12,FALSE)</f>
        <v>0</v>
      </c>
      <c r="M172" s="31">
        <f>VLOOKUP(A172,'IncomeStatement 15-8-19'!$A$10:$CD$222,13,FALSE)</f>
        <v>0</v>
      </c>
      <c r="N172" s="31">
        <f>VLOOKUP(A172,'IncomeStatement 15-8-19'!$A$10:$CD$222,14,FALSE)</f>
        <v>0</v>
      </c>
      <c r="O172" s="31">
        <f>VLOOKUP(A172,'IncomeStatement 15-8-19'!$A$10:$CD$222,15,FALSE)</f>
        <v>0</v>
      </c>
      <c r="P172" s="31">
        <f>VLOOKUP(A172,'IncomeStatement 15-8-19'!$A$10:$CD$222,16,FALSE)</f>
        <v>0</v>
      </c>
      <c r="Q172" s="31">
        <f>VLOOKUP(A172,'IncomeStatement 15-8-19'!$A$10:$CD$222,17,FALSE)</f>
        <v>0</v>
      </c>
      <c r="R172" s="31">
        <f>VLOOKUP(A172,'IncomeStatement 15-8-19'!$A$10:$CD$222,18,FALSE)</f>
        <v>0</v>
      </c>
      <c r="S172" s="31">
        <f>VLOOKUP(A172,'IncomeStatement 15-8-19'!$A$10:$CD$222,19,FALSE)</f>
        <v>0</v>
      </c>
      <c r="T172" s="31">
        <f>VLOOKUP(A172,'IncomeStatement 15-8-19'!$A$10:$CD$222,20,FALSE)</f>
        <v>0</v>
      </c>
      <c r="U172" s="31">
        <f>VLOOKUP(A172,'IncomeStatement 15-8-19'!$A$10:$CD$222,21,FALSE)</f>
        <v>0</v>
      </c>
      <c r="V172" s="31">
        <f>VLOOKUP(A172,'IncomeStatement 15-8-19'!$A$10:$CD$222,22,FALSE)</f>
        <v>0</v>
      </c>
      <c r="W172" s="31">
        <f>VLOOKUP(A172,'IncomeStatement 15-8-19'!$A$10:$CD$222,23,FALSE)</f>
        <v>0</v>
      </c>
      <c r="X172" s="31">
        <f>VLOOKUP(A172,'IncomeStatement 15-8-19'!$A$10:$CD$222,24,FALSE)</f>
        <v>0</v>
      </c>
      <c r="Y172" s="31">
        <f>VLOOKUP(A172,'IncomeStatement 15-8-19'!$A$10:$CD$222,25,FALSE)</f>
        <v>0</v>
      </c>
      <c r="Z172" s="31">
        <f>VLOOKUP(A172,'IncomeStatement 15-8-19'!$A$10:$CD$222,26,FALSE)</f>
        <v>0</v>
      </c>
      <c r="AA172" s="31">
        <f>VLOOKUP(A172,'IncomeStatement 15-8-19'!$A$10:$CD$222,27,FALSE)</f>
        <v>0</v>
      </c>
      <c r="AB172" s="31">
        <f>VLOOKUP(A172,'IncomeStatement 15-8-19'!$A$10:$CD$222,28,FALSE)</f>
        <v>0</v>
      </c>
      <c r="AC172" s="31">
        <f>VLOOKUP(A172,'IncomeStatement 15-8-19'!$A$10:$CD$222,29,FALSE)</f>
        <v>0</v>
      </c>
      <c r="AD172" s="31">
        <f>VLOOKUP(A172,'IncomeStatement 15-8-19'!$A$10:$CD$222,30,FALSE)</f>
        <v>0</v>
      </c>
      <c r="AE172" s="31">
        <f>VLOOKUP(A172,'IncomeStatement 15-8-19'!$A$10:$CD$222,31,FALSE)</f>
        <v>0</v>
      </c>
      <c r="AF172" s="31">
        <f>VLOOKUP(A172,'IncomeStatement 15-8-19'!$A$10:$CD$222,32,FALSE)</f>
        <v>0</v>
      </c>
      <c r="AG172" s="31">
        <f>VLOOKUP(A172,'IncomeStatement 15-8-19'!$A$10:$CD$222,33,FALSE)</f>
        <v>0</v>
      </c>
      <c r="AH172" s="31">
        <f>VLOOKUP(A172,'IncomeStatement 15-8-19'!$A$10:$CD$222,34,FALSE)</f>
        <v>0</v>
      </c>
      <c r="AI172" s="31">
        <f>VLOOKUP(A172,'IncomeStatement 15-8-19'!$A$10:$CD$222,35,FALSE)</f>
        <v>0</v>
      </c>
      <c r="AJ172" s="31">
        <f>VLOOKUP(A172,'IncomeStatement 15-8-19'!$A$10:$CD$222,36,FALSE)</f>
        <v>0</v>
      </c>
      <c r="AK172" s="31">
        <f>VLOOKUP(A172,'IncomeStatement 15-8-19'!$A$10:$CD$222,37,FALSE)</f>
        <v>0</v>
      </c>
      <c r="AL172" s="31">
        <f>VLOOKUP(A172,'IncomeStatement 15-8-19'!$A$10:$CD$222,38,FALSE)</f>
        <v>0</v>
      </c>
      <c r="AM172" s="31">
        <f>VLOOKUP(A172,'IncomeStatement 15-8-19'!$A$10:$CD$222,39,FALSE)</f>
        <v>0</v>
      </c>
      <c r="AN172" s="31">
        <f>VLOOKUP(A172,'IncomeStatement 15-8-19'!$A$10:$CD$222,40,FALSE)</f>
        <v>0</v>
      </c>
      <c r="AO172" s="31">
        <f>VLOOKUP(A172,'IncomeStatement 15-8-19'!$A$10:$CD$222,41,FALSE)</f>
        <v>0</v>
      </c>
      <c r="AP172" s="31">
        <f>VLOOKUP(A172,'IncomeStatement 15-8-19'!$A$10:$CD$222,42,FALSE)</f>
        <v>0</v>
      </c>
      <c r="AQ172" s="31">
        <f>VLOOKUP(A172,'IncomeStatement 15-8-19'!$A$10:$CD$222,43,FALSE)</f>
        <v>0</v>
      </c>
      <c r="AR172" s="31">
        <f>VLOOKUP(A172,'IncomeStatement 15-8-19'!$A$10:$CD$222,44,FALSE)</f>
        <v>0</v>
      </c>
      <c r="AS172" s="31">
        <f>VLOOKUP(A172,'IncomeStatement 15-8-19'!$A$10:$CD$222,45,FALSE)</f>
        <v>0</v>
      </c>
      <c r="AT172" s="31">
        <f>VLOOKUP(A172,'IncomeStatement 15-8-19'!$A$10:$CD$222,46,FALSE)</f>
        <v>0</v>
      </c>
      <c r="AU172" s="31">
        <f>VLOOKUP(A172,'IncomeStatement 15-8-19'!$A$10:$CD$222,47,FALSE)</f>
        <v>0</v>
      </c>
      <c r="AV172" s="31">
        <f>VLOOKUP(A172,'IncomeStatement 15-8-19'!$A$10:$CD$222,48,FALSE)</f>
        <v>0</v>
      </c>
      <c r="AW172" s="31">
        <f>VLOOKUP(A172,'IncomeStatement 15-8-19'!$A$10:$CD$222,49,FALSE)</f>
        <v>0</v>
      </c>
      <c r="AX172" s="31">
        <f>VLOOKUP(A172,'IncomeStatement 15-8-19'!$A$10:$CD$222,50,FALSE)</f>
        <v>0</v>
      </c>
      <c r="AY172" s="31">
        <f>VLOOKUP(A172,'IncomeStatement 15-8-19'!$A$10:$CD$222,51,FALSE)</f>
        <v>0</v>
      </c>
      <c r="AZ172" s="31">
        <f>VLOOKUP(A172,'IncomeStatement 15-8-19'!$A$10:$CD$222,52,FALSE)</f>
        <v>0</v>
      </c>
      <c r="BA172" s="31">
        <f>VLOOKUP(A172,'IncomeStatement 15-8-19'!$A$10:$CD$222,53,FALSE)</f>
        <v>0</v>
      </c>
      <c r="BB172" s="31">
        <f>VLOOKUP(A172,'IncomeStatement 15-8-19'!$A$10:$CD$222,54,FALSE)</f>
        <v>0</v>
      </c>
      <c r="BC172" s="31">
        <f>VLOOKUP(A172,'IncomeStatement 15-8-19'!$A$10:$CD$222,55,FALSE)</f>
        <v>0</v>
      </c>
      <c r="BD172" s="31">
        <f>VLOOKUP(A172,'IncomeStatement 15-8-19'!$A$10:$CD$222,56,FALSE)</f>
        <v>0</v>
      </c>
      <c r="BE172" s="31">
        <f>VLOOKUP(A172,'IncomeStatement 15-8-19'!$A$10:$CD$222,57,FALSE)</f>
        <v>0</v>
      </c>
      <c r="BF172" s="31">
        <f>VLOOKUP(A172,'IncomeStatement 15-8-19'!$A$10:$CD$222,58,FALSE)</f>
        <v>0</v>
      </c>
      <c r="BG172" s="31"/>
      <c r="BH172" s="31">
        <f>VLOOKUP(A172,'IncomeStatement 15-8-19'!$A$10:$CD$222,60,FALSE)</f>
        <v>0</v>
      </c>
      <c r="BI172" s="31">
        <f>VLOOKUP(A172,'IncomeStatement 15-8-19'!$A$10:$CD$222,61,FALSE)</f>
        <v>0</v>
      </c>
      <c r="BJ172" s="31">
        <f>VLOOKUP(A172,'IncomeStatement 15-8-19'!$A$10:$CD$222,62,FALSE)</f>
        <v>0</v>
      </c>
      <c r="BK172" s="31">
        <f>VLOOKUP(A172,'IncomeStatement 15-8-19'!$A$10:$CD$222,63,FALSE)</f>
        <v>0</v>
      </c>
      <c r="BL172" s="31">
        <f>VLOOKUP(A172,'IncomeStatement 15-8-19'!$A$10:$CD$222,64,FALSE)</f>
        <v>0</v>
      </c>
      <c r="BM172" s="31">
        <f>VLOOKUP(A172,'IncomeStatement 15-8-19'!$A$10:$CD$222,65,FALSE)</f>
        <v>0</v>
      </c>
      <c r="BN172" s="31">
        <f>VLOOKUP(A172,'IncomeStatement 15-8-19'!$A$10:$CD$222,66,FALSE)</f>
        <v>0</v>
      </c>
      <c r="BO172" s="31">
        <f>VLOOKUP(A172,'IncomeStatement 15-8-19'!$A$10:$CD$222,67,FALSE)</f>
        <v>0</v>
      </c>
      <c r="BP172" s="31">
        <f>VLOOKUP(A172,'IncomeStatement 15-8-19'!$A$10:$CD$222,68,FALSE)</f>
        <v>0</v>
      </c>
      <c r="BQ172" s="3">
        <f>VLOOKUP(A172,'IncomeStatement 15-8-19'!$A$10:$CD$222,69,FALSE)</f>
        <v>0</v>
      </c>
      <c r="BR172" s="3">
        <f>VLOOKUP(A172,'IncomeStatement 15-8-19'!$A$10:$CD$222,70,FALSE)</f>
        <v>0</v>
      </c>
      <c r="BS172" s="3">
        <f>VLOOKUP(A172,'IncomeStatement 15-8-19'!$A$10:$CD$222,71,FALSE)</f>
        <v>0</v>
      </c>
      <c r="BT172" s="3">
        <f>VLOOKUP(A172,'IncomeStatement 15-8-19'!$A$10:$CD$222,72,FALSE)</f>
        <v>0</v>
      </c>
      <c r="BU172" s="3">
        <f>VLOOKUP(A172,'IncomeStatement 15-8-19'!$A$10:$CD$222,73,FALSE)</f>
        <v>0</v>
      </c>
      <c r="BV172" s="3">
        <f>VLOOKUP(A172,'IncomeStatement 15-8-19'!$A$10:$CD$222,74,FALSE)</f>
        <v>0</v>
      </c>
      <c r="BW172" s="3">
        <f>VLOOKUP(A172,'IncomeStatement 15-8-19'!$A$10:$CD$222,75,FALSE)</f>
        <v>0</v>
      </c>
      <c r="BX172" s="3">
        <f>VLOOKUP(A172,'IncomeStatement 15-8-19'!$A$10:$CD$222,76,FALSE)</f>
        <v>0</v>
      </c>
      <c r="BY172" s="3">
        <f>VLOOKUP(A172,'IncomeStatement 15-8-19'!$A$10:$CD$222,77,FALSE)</f>
        <v>0</v>
      </c>
      <c r="BZ172" s="3">
        <f>VLOOKUP(A172,'IncomeStatement 15-8-19'!$A$10:$CD$222,78,FALSE)</f>
        <v>0</v>
      </c>
      <c r="CA172" s="3">
        <f>VLOOKUP(A172,'IncomeStatement 15-8-19'!$A$10:$CD$222,79,FALSE)</f>
        <v>0</v>
      </c>
      <c r="CB172" s="3">
        <f>VLOOKUP(A172,'IncomeStatement 15-8-19'!$A$10:$CD$222,80,FALSE)</f>
        <v>0</v>
      </c>
      <c r="CC172" s="3">
        <f>VLOOKUP(A172,'IncomeStatement 15-8-19'!$A$10:$CD$222,81,FALSE)</f>
        <v>0</v>
      </c>
      <c r="CD172" s="3">
        <f t="shared" si="7"/>
        <v>0</v>
      </c>
      <c r="CF172" s="19">
        <f>CD172-('IncomeStatement 15-8-19'!CD172-'IncomeStatement 15-8-19'!CF172-'IncomeStatement 15-8-19'!CG172)</f>
        <v>0</v>
      </c>
      <c r="CH172" s="132">
        <f t="shared" si="8"/>
        <v>0</v>
      </c>
      <c r="CJ172" s="148">
        <f>HLOOKUP(A172,CJE!$I$5:$TV$2054,2050, FALSE)</f>
        <v>0</v>
      </c>
      <c r="CL172" s="148">
        <f t="shared" si="10"/>
        <v>0</v>
      </c>
    </row>
    <row r="173" spans="1:90" x14ac:dyDescent="0.2">
      <c r="A173" s="13" t="str">
        <f>'IncomeStatement 15-8-19'!A173</f>
        <v>920-102-02 - COMMISSION INCOME ON POSTPAID</v>
      </c>
      <c r="B173" s="31">
        <f>VLOOKUP(A173,'IncomeStatement 15-8-19'!$A$10:$CD$222,2,FALSE)</f>
        <v>0</v>
      </c>
      <c r="C173" s="31">
        <f>VLOOKUP(A173,'IncomeStatement 15-8-19'!$A$10:$CD$222,3,FALSE)</f>
        <v>0</v>
      </c>
      <c r="D173" s="31">
        <f>VLOOKUP(A173,'IncomeStatement 15-8-19'!$A$10:$CD$222,4,FALSE)</f>
        <v>0</v>
      </c>
      <c r="E173" s="31">
        <f>VLOOKUP(A173,'IncomeStatement 15-8-19'!$A$10:$CD$222,5,FALSE)</f>
        <v>0</v>
      </c>
      <c r="F173" s="31">
        <f>VLOOKUP(A173,'IncomeStatement 15-8-19'!$A$10:$CD$222,6,FALSE)</f>
        <v>0</v>
      </c>
      <c r="G173" s="31">
        <f>VLOOKUP(A173,'IncomeStatement 15-8-19'!$A$10:$CD$222,7,FALSE)</f>
        <v>0</v>
      </c>
      <c r="H173" s="31">
        <f>VLOOKUP(A173,'IncomeStatement 15-8-19'!$A$10:$CD$222,8,FALSE)</f>
        <v>0</v>
      </c>
      <c r="I173" s="31"/>
      <c r="J173" s="31">
        <f>VLOOKUP(A173,'IncomeStatement 15-8-19'!$A$10:$CD$222,10,FALSE)</f>
        <v>0</v>
      </c>
      <c r="K173" s="31">
        <f>VLOOKUP(A173,'IncomeStatement 15-8-19'!$A$10:$CD$222,11,FALSE)</f>
        <v>0</v>
      </c>
      <c r="L173" s="31">
        <f>VLOOKUP(A173,'IncomeStatement 15-8-19'!$A$10:$CD$222,12,FALSE)</f>
        <v>0</v>
      </c>
      <c r="M173" s="31">
        <f>VLOOKUP(A173,'IncomeStatement 15-8-19'!$A$10:$CD$222,13,FALSE)</f>
        <v>0</v>
      </c>
      <c r="N173" s="31">
        <f>VLOOKUP(A173,'IncomeStatement 15-8-19'!$A$10:$CD$222,14,FALSE)</f>
        <v>0</v>
      </c>
      <c r="O173" s="31">
        <f>VLOOKUP(A173,'IncomeStatement 15-8-19'!$A$10:$CD$222,15,FALSE)</f>
        <v>0</v>
      </c>
      <c r="P173" s="31">
        <f>VLOOKUP(A173,'IncomeStatement 15-8-19'!$A$10:$CD$222,16,FALSE)</f>
        <v>0</v>
      </c>
      <c r="Q173" s="31">
        <f>VLOOKUP(A173,'IncomeStatement 15-8-19'!$A$10:$CD$222,17,FALSE)</f>
        <v>0</v>
      </c>
      <c r="R173" s="31">
        <f>VLOOKUP(A173,'IncomeStatement 15-8-19'!$A$10:$CD$222,18,FALSE)</f>
        <v>0</v>
      </c>
      <c r="S173" s="31">
        <f>VLOOKUP(A173,'IncomeStatement 15-8-19'!$A$10:$CD$222,19,FALSE)</f>
        <v>0</v>
      </c>
      <c r="T173" s="31">
        <f>VLOOKUP(A173,'IncomeStatement 15-8-19'!$A$10:$CD$222,20,FALSE)</f>
        <v>0</v>
      </c>
      <c r="U173" s="31">
        <f>VLOOKUP(A173,'IncomeStatement 15-8-19'!$A$10:$CD$222,21,FALSE)</f>
        <v>0</v>
      </c>
      <c r="V173" s="31">
        <f>VLOOKUP(A173,'IncomeStatement 15-8-19'!$A$10:$CD$222,22,FALSE)</f>
        <v>0</v>
      </c>
      <c r="W173" s="31">
        <f>VLOOKUP(A173,'IncomeStatement 15-8-19'!$A$10:$CD$222,23,FALSE)</f>
        <v>0</v>
      </c>
      <c r="X173" s="31">
        <f>VLOOKUP(A173,'IncomeStatement 15-8-19'!$A$10:$CD$222,24,FALSE)</f>
        <v>0</v>
      </c>
      <c r="Y173" s="31">
        <f>VLOOKUP(A173,'IncomeStatement 15-8-19'!$A$10:$CD$222,25,FALSE)</f>
        <v>0</v>
      </c>
      <c r="Z173" s="31">
        <f>VLOOKUP(A173,'IncomeStatement 15-8-19'!$A$10:$CD$222,26,FALSE)</f>
        <v>0</v>
      </c>
      <c r="AA173" s="31">
        <f>VLOOKUP(A173,'IncomeStatement 15-8-19'!$A$10:$CD$222,27,FALSE)</f>
        <v>0</v>
      </c>
      <c r="AB173" s="31">
        <f>VLOOKUP(A173,'IncomeStatement 15-8-19'!$A$10:$CD$222,28,FALSE)</f>
        <v>0</v>
      </c>
      <c r="AC173" s="31">
        <f>VLOOKUP(A173,'IncomeStatement 15-8-19'!$A$10:$CD$222,29,FALSE)</f>
        <v>0</v>
      </c>
      <c r="AD173" s="31">
        <f>VLOOKUP(A173,'IncomeStatement 15-8-19'!$A$10:$CD$222,30,FALSE)</f>
        <v>0</v>
      </c>
      <c r="AE173" s="31">
        <f>VLOOKUP(A173,'IncomeStatement 15-8-19'!$A$10:$CD$222,31,FALSE)</f>
        <v>0</v>
      </c>
      <c r="AF173" s="31">
        <f>VLOOKUP(A173,'IncomeStatement 15-8-19'!$A$10:$CD$222,32,FALSE)</f>
        <v>0</v>
      </c>
      <c r="AG173" s="31">
        <f>VLOOKUP(A173,'IncomeStatement 15-8-19'!$A$10:$CD$222,33,FALSE)</f>
        <v>0</v>
      </c>
      <c r="AH173" s="31">
        <f>VLOOKUP(A173,'IncomeStatement 15-8-19'!$A$10:$CD$222,34,FALSE)</f>
        <v>0</v>
      </c>
      <c r="AI173" s="31">
        <f>VLOOKUP(A173,'IncomeStatement 15-8-19'!$A$10:$CD$222,35,FALSE)</f>
        <v>0</v>
      </c>
      <c r="AJ173" s="31">
        <f>VLOOKUP(A173,'IncomeStatement 15-8-19'!$A$10:$CD$222,36,FALSE)</f>
        <v>0</v>
      </c>
      <c r="AK173" s="31">
        <f>VLOOKUP(A173,'IncomeStatement 15-8-19'!$A$10:$CD$222,37,FALSE)</f>
        <v>0</v>
      </c>
      <c r="AL173" s="31">
        <f>VLOOKUP(A173,'IncomeStatement 15-8-19'!$A$10:$CD$222,38,FALSE)</f>
        <v>0</v>
      </c>
      <c r="AM173" s="31">
        <f>VLOOKUP(A173,'IncomeStatement 15-8-19'!$A$10:$CD$222,39,FALSE)</f>
        <v>0</v>
      </c>
      <c r="AN173" s="31">
        <f>VLOOKUP(A173,'IncomeStatement 15-8-19'!$A$10:$CD$222,40,FALSE)</f>
        <v>0</v>
      </c>
      <c r="AO173" s="31">
        <f>VLOOKUP(A173,'IncomeStatement 15-8-19'!$A$10:$CD$222,41,FALSE)</f>
        <v>0</v>
      </c>
      <c r="AP173" s="31">
        <f>VLOOKUP(A173,'IncomeStatement 15-8-19'!$A$10:$CD$222,42,FALSE)</f>
        <v>0</v>
      </c>
      <c r="AQ173" s="31">
        <f>VLOOKUP(A173,'IncomeStatement 15-8-19'!$A$10:$CD$222,43,FALSE)</f>
        <v>0</v>
      </c>
      <c r="AR173" s="31">
        <f>VLOOKUP(A173,'IncomeStatement 15-8-19'!$A$10:$CD$222,44,FALSE)</f>
        <v>0</v>
      </c>
      <c r="AS173" s="31">
        <f>VLOOKUP(A173,'IncomeStatement 15-8-19'!$A$10:$CD$222,45,FALSE)</f>
        <v>0</v>
      </c>
      <c r="AT173" s="31">
        <f>VLOOKUP(A173,'IncomeStatement 15-8-19'!$A$10:$CD$222,46,FALSE)</f>
        <v>0</v>
      </c>
      <c r="AU173" s="31">
        <f>VLOOKUP(A173,'IncomeStatement 15-8-19'!$A$10:$CD$222,47,FALSE)</f>
        <v>0</v>
      </c>
      <c r="AV173" s="31">
        <f>VLOOKUP(A173,'IncomeStatement 15-8-19'!$A$10:$CD$222,48,FALSE)</f>
        <v>0</v>
      </c>
      <c r="AW173" s="31">
        <f>VLOOKUP(A173,'IncomeStatement 15-8-19'!$A$10:$CD$222,49,FALSE)</f>
        <v>0</v>
      </c>
      <c r="AX173" s="31">
        <f>VLOOKUP(A173,'IncomeStatement 15-8-19'!$A$10:$CD$222,50,FALSE)</f>
        <v>0</v>
      </c>
      <c r="AY173" s="31">
        <f>VLOOKUP(A173,'IncomeStatement 15-8-19'!$A$10:$CD$222,51,FALSE)</f>
        <v>0</v>
      </c>
      <c r="AZ173" s="31">
        <f>VLOOKUP(A173,'IncomeStatement 15-8-19'!$A$10:$CD$222,52,FALSE)</f>
        <v>0</v>
      </c>
      <c r="BA173" s="31">
        <f>VLOOKUP(A173,'IncomeStatement 15-8-19'!$A$10:$CD$222,53,FALSE)</f>
        <v>0</v>
      </c>
      <c r="BB173" s="31">
        <f>VLOOKUP(A173,'IncomeStatement 15-8-19'!$A$10:$CD$222,54,FALSE)</f>
        <v>0</v>
      </c>
      <c r="BC173" s="31">
        <f>VLOOKUP(A173,'IncomeStatement 15-8-19'!$A$10:$CD$222,55,FALSE)</f>
        <v>0</v>
      </c>
      <c r="BD173" s="31">
        <f>VLOOKUP(A173,'IncomeStatement 15-8-19'!$A$10:$CD$222,56,FALSE)</f>
        <v>0</v>
      </c>
      <c r="BE173" s="31">
        <f>VLOOKUP(A173,'IncomeStatement 15-8-19'!$A$10:$CD$222,57,FALSE)</f>
        <v>0</v>
      </c>
      <c r="BF173" s="31">
        <f>VLOOKUP(A173,'IncomeStatement 15-8-19'!$A$10:$CD$222,58,FALSE)</f>
        <v>0</v>
      </c>
      <c r="BG173" s="31"/>
      <c r="BH173" s="31">
        <f>VLOOKUP(A173,'IncomeStatement 15-8-19'!$A$10:$CD$222,60,FALSE)</f>
        <v>0</v>
      </c>
      <c r="BI173" s="31">
        <f>VLOOKUP(A173,'IncomeStatement 15-8-19'!$A$10:$CD$222,61,FALSE)</f>
        <v>0</v>
      </c>
      <c r="BJ173" s="31">
        <f>VLOOKUP(A173,'IncomeStatement 15-8-19'!$A$10:$CD$222,62,FALSE)</f>
        <v>0</v>
      </c>
      <c r="BK173" s="31">
        <f>VLOOKUP(A173,'IncomeStatement 15-8-19'!$A$10:$CD$222,63,FALSE)</f>
        <v>0</v>
      </c>
      <c r="BL173" s="31">
        <f>VLOOKUP(A173,'IncomeStatement 15-8-19'!$A$10:$CD$222,64,FALSE)</f>
        <v>0</v>
      </c>
      <c r="BM173" s="31">
        <f>VLOOKUP(A173,'IncomeStatement 15-8-19'!$A$10:$CD$222,65,FALSE)</f>
        <v>0</v>
      </c>
      <c r="BN173" s="31">
        <f>VLOOKUP(A173,'IncomeStatement 15-8-19'!$A$10:$CD$222,66,FALSE)</f>
        <v>0</v>
      </c>
      <c r="BO173" s="31">
        <f>VLOOKUP(A173,'IncomeStatement 15-8-19'!$A$10:$CD$222,67,FALSE)</f>
        <v>0</v>
      </c>
      <c r="BP173" s="31">
        <f>VLOOKUP(A173,'IncomeStatement 15-8-19'!$A$10:$CD$222,68,FALSE)</f>
        <v>0</v>
      </c>
      <c r="BQ173" s="3">
        <f>VLOOKUP(A173,'IncomeStatement 15-8-19'!$A$10:$CD$222,69,FALSE)</f>
        <v>0</v>
      </c>
      <c r="BR173" s="3">
        <f>VLOOKUP(A173,'IncomeStatement 15-8-19'!$A$10:$CD$222,70,FALSE)</f>
        <v>0</v>
      </c>
      <c r="BS173" s="3">
        <f>VLOOKUP(A173,'IncomeStatement 15-8-19'!$A$10:$CD$222,71,FALSE)</f>
        <v>0</v>
      </c>
      <c r="BT173" s="3">
        <f>VLOOKUP(A173,'IncomeStatement 15-8-19'!$A$10:$CD$222,72,FALSE)</f>
        <v>0</v>
      </c>
      <c r="BU173" s="3">
        <f>VLOOKUP(A173,'IncomeStatement 15-8-19'!$A$10:$CD$222,73,FALSE)</f>
        <v>0</v>
      </c>
      <c r="BV173" s="3">
        <f>VLOOKUP(A173,'IncomeStatement 15-8-19'!$A$10:$CD$222,74,FALSE)</f>
        <v>0</v>
      </c>
      <c r="BW173" s="3">
        <f>VLOOKUP(A173,'IncomeStatement 15-8-19'!$A$10:$CD$222,75,FALSE)</f>
        <v>0</v>
      </c>
      <c r="BX173" s="3">
        <f>VLOOKUP(A173,'IncomeStatement 15-8-19'!$A$10:$CD$222,76,FALSE)</f>
        <v>0</v>
      </c>
      <c r="BY173" s="3">
        <f>VLOOKUP(A173,'IncomeStatement 15-8-19'!$A$10:$CD$222,77,FALSE)</f>
        <v>0</v>
      </c>
      <c r="BZ173" s="23">
        <f>VLOOKUP(A173,'IncomeStatement 15-8-19'!$A$10:$CD$222,78,FALSE)</f>
        <v>0</v>
      </c>
      <c r="CA173" s="23">
        <f>VLOOKUP(A173,'IncomeStatement 15-8-19'!$A$10:$CD$222,79,FALSE)</f>
        <v>0</v>
      </c>
      <c r="CB173" s="23">
        <f>VLOOKUP(A173,'IncomeStatement 15-8-19'!$A$10:$CD$222,80,FALSE)</f>
        <v>0</v>
      </c>
      <c r="CC173" s="23">
        <f>VLOOKUP(A173,'IncomeStatement 15-8-19'!$A$10:$CD$222,81,FALSE)</f>
        <v>0</v>
      </c>
      <c r="CD173" s="3">
        <f t="shared" si="7"/>
        <v>0</v>
      </c>
      <c r="CF173" s="19">
        <f>CD173-('IncomeStatement 15-8-19'!CD173-'IncomeStatement 15-8-19'!CF173-'IncomeStatement 15-8-19'!CG173)</f>
        <v>0</v>
      </c>
      <c r="CH173" s="132">
        <f t="shared" si="8"/>
        <v>0</v>
      </c>
      <c r="CJ173" s="148">
        <f>HLOOKUP(A173,CJE!$I$5:$TV$2054,2050, FALSE)</f>
        <v>0</v>
      </c>
      <c r="CL173" s="148">
        <f t="shared" si="10"/>
        <v>0</v>
      </c>
    </row>
    <row r="174" spans="1:90" x14ac:dyDescent="0.2">
      <c r="A174" s="14" t="str">
        <f>'IncomeStatement 15-8-19'!A174</f>
        <v>Total - 920-102-00 - COMMISSION income</v>
      </c>
      <c r="B174" s="32">
        <f>VLOOKUP(A174,'IncomeStatement 15-8-19'!$A$10:$CD$222,2,FALSE)</f>
        <v>0</v>
      </c>
      <c r="C174" s="32">
        <f>VLOOKUP(A174,'IncomeStatement 15-8-19'!$A$10:$CD$222,3,FALSE)</f>
        <v>0</v>
      </c>
      <c r="D174" s="32">
        <f>VLOOKUP(A174,'IncomeStatement 15-8-19'!$A$10:$CD$222,4,FALSE)</f>
        <v>0</v>
      </c>
      <c r="E174" s="32">
        <f>VLOOKUP(A174,'IncomeStatement 15-8-19'!$A$10:$CD$222,5,FALSE)</f>
        <v>0</v>
      </c>
      <c r="F174" s="32">
        <f>VLOOKUP(A174,'IncomeStatement 15-8-19'!$A$10:$CD$222,6,FALSE)</f>
        <v>0</v>
      </c>
      <c r="G174" s="32">
        <f>VLOOKUP(A174,'IncomeStatement 15-8-19'!$A$10:$CD$222,7,FALSE)</f>
        <v>0</v>
      </c>
      <c r="H174" s="32">
        <f>VLOOKUP(A174,'IncomeStatement 15-8-19'!$A$10:$CD$222,8,FALSE)</f>
        <v>0</v>
      </c>
      <c r="I174" s="32"/>
      <c r="J174" s="32">
        <f>VLOOKUP(A174,'IncomeStatement 15-8-19'!$A$10:$CD$222,10,FALSE)</f>
        <v>0</v>
      </c>
      <c r="K174" s="32">
        <f>VLOOKUP(A174,'IncomeStatement 15-8-19'!$A$10:$CD$222,11,FALSE)</f>
        <v>0</v>
      </c>
      <c r="L174" s="32">
        <f>VLOOKUP(A174,'IncomeStatement 15-8-19'!$A$10:$CD$222,12,FALSE)</f>
        <v>0</v>
      </c>
      <c r="M174" s="32">
        <f>VLOOKUP(A174,'IncomeStatement 15-8-19'!$A$10:$CD$222,13,FALSE)</f>
        <v>0</v>
      </c>
      <c r="N174" s="32">
        <f>VLOOKUP(A174,'IncomeStatement 15-8-19'!$A$10:$CD$222,14,FALSE)</f>
        <v>0</v>
      </c>
      <c r="O174" s="32">
        <f>VLOOKUP(A174,'IncomeStatement 15-8-19'!$A$10:$CD$222,15,FALSE)</f>
        <v>0</v>
      </c>
      <c r="P174" s="32">
        <f>VLOOKUP(A174,'IncomeStatement 15-8-19'!$A$10:$CD$222,16,FALSE)</f>
        <v>0</v>
      </c>
      <c r="Q174" s="32">
        <f>VLOOKUP(A174,'IncomeStatement 15-8-19'!$A$10:$CD$222,17,FALSE)</f>
        <v>0</v>
      </c>
      <c r="R174" s="32">
        <f>VLOOKUP(A174,'IncomeStatement 15-8-19'!$A$10:$CD$222,18,FALSE)</f>
        <v>0</v>
      </c>
      <c r="S174" s="32">
        <f>VLOOKUP(A174,'IncomeStatement 15-8-19'!$A$10:$CD$222,19,FALSE)</f>
        <v>0</v>
      </c>
      <c r="T174" s="32">
        <f>VLOOKUP(A174,'IncomeStatement 15-8-19'!$A$10:$CD$222,20,FALSE)</f>
        <v>0</v>
      </c>
      <c r="U174" s="32">
        <f>VLOOKUP(A174,'IncomeStatement 15-8-19'!$A$10:$CD$222,21,FALSE)</f>
        <v>0</v>
      </c>
      <c r="V174" s="32">
        <f>VLOOKUP(A174,'IncomeStatement 15-8-19'!$A$10:$CD$222,22,FALSE)</f>
        <v>0</v>
      </c>
      <c r="W174" s="32">
        <f>VLOOKUP(A174,'IncomeStatement 15-8-19'!$A$10:$CD$222,23,FALSE)</f>
        <v>0</v>
      </c>
      <c r="X174" s="32">
        <f>VLOOKUP(A174,'IncomeStatement 15-8-19'!$A$10:$CD$222,24,FALSE)</f>
        <v>0</v>
      </c>
      <c r="Y174" s="32">
        <f>VLOOKUP(A174,'IncomeStatement 15-8-19'!$A$10:$CD$222,25,FALSE)</f>
        <v>0</v>
      </c>
      <c r="Z174" s="32">
        <f>VLOOKUP(A174,'IncomeStatement 15-8-19'!$A$10:$CD$222,26,FALSE)</f>
        <v>0</v>
      </c>
      <c r="AA174" s="32">
        <f>VLOOKUP(A174,'IncomeStatement 15-8-19'!$A$10:$CD$222,27,FALSE)</f>
        <v>0</v>
      </c>
      <c r="AB174" s="32">
        <f>VLOOKUP(A174,'IncomeStatement 15-8-19'!$A$10:$CD$222,28,FALSE)</f>
        <v>0</v>
      </c>
      <c r="AC174" s="32">
        <f>VLOOKUP(A174,'IncomeStatement 15-8-19'!$A$10:$CD$222,29,FALSE)</f>
        <v>0</v>
      </c>
      <c r="AD174" s="32">
        <f>VLOOKUP(A174,'IncomeStatement 15-8-19'!$A$10:$CD$222,30,FALSE)</f>
        <v>0</v>
      </c>
      <c r="AE174" s="32">
        <f>VLOOKUP(A174,'IncomeStatement 15-8-19'!$A$10:$CD$222,31,FALSE)</f>
        <v>0</v>
      </c>
      <c r="AF174" s="32">
        <f>VLOOKUP(A174,'IncomeStatement 15-8-19'!$A$10:$CD$222,32,FALSE)</f>
        <v>0</v>
      </c>
      <c r="AG174" s="32">
        <f>VLOOKUP(A174,'IncomeStatement 15-8-19'!$A$10:$CD$222,33,FALSE)</f>
        <v>0</v>
      </c>
      <c r="AH174" s="32">
        <f>VLOOKUP(A174,'IncomeStatement 15-8-19'!$A$10:$CD$222,34,FALSE)</f>
        <v>0</v>
      </c>
      <c r="AI174" s="32">
        <f>VLOOKUP(A174,'IncomeStatement 15-8-19'!$A$10:$CD$222,35,FALSE)</f>
        <v>0</v>
      </c>
      <c r="AJ174" s="32">
        <f>VLOOKUP(A174,'IncomeStatement 15-8-19'!$A$10:$CD$222,36,FALSE)</f>
        <v>0</v>
      </c>
      <c r="AK174" s="32">
        <f>VLOOKUP(A174,'IncomeStatement 15-8-19'!$A$10:$CD$222,37,FALSE)</f>
        <v>0</v>
      </c>
      <c r="AL174" s="32">
        <f>VLOOKUP(A174,'IncomeStatement 15-8-19'!$A$10:$CD$222,38,FALSE)</f>
        <v>0</v>
      </c>
      <c r="AM174" s="32">
        <f>VLOOKUP(A174,'IncomeStatement 15-8-19'!$A$10:$CD$222,39,FALSE)</f>
        <v>0</v>
      </c>
      <c r="AN174" s="32">
        <f>VLOOKUP(A174,'IncomeStatement 15-8-19'!$A$10:$CD$222,40,FALSE)</f>
        <v>0</v>
      </c>
      <c r="AO174" s="32">
        <f>VLOOKUP(A174,'IncomeStatement 15-8-19'!$A$10:$CD$222,41,FALSE)</f>
        <v>0</v>
      </c>
      <c r="AP174" s="32">
        <f>VLOOKUP(A174,'IncomeStatement 15-8-19'!$A$10:$CD$222,42,FALSE)</f>
        <v>0</v>
      </c>
      <c r="AQ174" s="32">
        <f>VLOOKUP(A174,'IncomeStatement 15-8-19'!$A$10:$CD$222,43,FALSE)</f>
        <v>0</v>
      </c>
      <c r="AR174" s="32">
        <f>VLOOKUP(A174,'IncomeStatement 15-8-19'!$A$10:$CD$222,44,FALSE)</f>
        <v>0</v>
      </c>
      <c r="AS174" s="32">
        <f>VLOOKUP(A174,'IncomeStatement 15-8-19'!$A$10:$CD$222,45,FALSE)</f>
        <v>0</v>
      </c>
      <c r="AT174" s="32">
        <f>VLOOKUP(A174,'IncomeStatement 15-8-19'!$A$10:$CD$222,46,FALSE)</f>
        <v>0</v>
      </c>
      <c r="AU174" s="32">
        <f>VLOOKUP(A174,'IncomeStatement 15-8-19'!$A$10:$CD$222,47,FALSE)</f>
        <v>0</v>
      </c>
      <c r="AV174" s="32">
        <f>VLOOKUP(A174,'IncomeStatement 15-8-19'!$A$10:$CD$222,48,FALSE)</f>
        <v>0</v>
      </c>
      <c r="AW174" s="32">
        <f>VLOOKUP(A174,'IncomeStatement 15-8-19'!$A$10:$CD$222,49,FALSE)</f>
        <v>0</v>
      </c>
      <c r="AX174" s="32">
        <f>VLOOKUP(A174,'IncomeStatement 15-8-19'!$A$10:$CD$222,50,FALSE)</f>
        <v>0</v>
      </c>
      <c r="AY174" s="32">
        <f>VLOOKUP(A174,'IncomeStatement 15-8-19'!$A$10:$CD$222,51,FALSE)</f>
        <v>0</v>
      </c>
      <c r="AZ174" s="32">
        <f>VLOOKUP(A174,'IncomeStatement 15-8-19'!$A$10:$CD$222,52,FALSE)</f>
        <v>0</v>
      </c>
      <c r="BA174" s="32">
        <f>VLOOKUP(A174,'IncomeStatement 15-8-19'!$A$10:$CD$222,53,FALSE)</f>
        <v>0</v>
      </c>
      <c r="BB174" s="32">
        <f>VLOOKUP(A174,'IncomeStatement 15-8-19'!$A$10:$CD$222,54,FALSE)</f>
        <v>0</v>
      </c>
      <c r="BC174" s="32">
        <f>VLOOKUP(A174,'IncomeStatement 15-8-19'!$A$10:$CD$222,55,FALSE)</f>
        <v>0</v>
      </c>
      <c r="BD174" s="32">
        <f>VLOOKUP(A174,'IncomeStatement 15-8-19'!$A$10:$CD$222,56,FALSE)</f>
        <v>0</v>
      </c>
      <c r="BE174" s="32">
        <f>VLOOKUP(A174,'IncomeStatement 15-8-19'!$A$10:$CD$222,57,FALSE)</f>
        <v>0</v>
      </c>
      <c r="BF174" s="32">
        <f>VLOOKUP(A174,'IncomeStatement 15-8-19'!$A$10:$CD$222,58,FALSE)</f>
        <v>0</v>
      </c>
      <c r="BG174" s="32"/>
      <c r="BH174" s="32">
        <f>VLOOKUP(A174,'IncomeStatement 15-8-19'!$A$10:$CD$222,60,FALSE)</f>
        <v>0</v>
      </c>
      <c r="BI174" s="32">
        <f>VLOOKUP(A174,'IncomeStatement 15-8-19'!$A$10:$CD$222,61,FALSE)</f>
        <v>0</v>
      </c>
      <c r="BJ174" s="32">
        <f>VLOOKUP(A174,'IncomeStatement 15-8-19'!$A$10:$CD$222,62,FALSE)</f>
        <v>0</v>
      </c>
      <c r="BK174" s="32">
        <f>VLOOKUP(A174,'IncomeStatement 15-8-19'!$A$10:$CD$222,63,FALSE)</f>
        <v>0</v>
      </c>
      <c r="BL174" s="32">
        <f>VLOOKUP(A174,'IncomeStatement 15-8-19'!$A$10:$CD$222,64,FALSE)</f>
        <v>0</v>
      </c>
      <c r="BM174" s="32">
        <f>VLOOKUP(A174,'IncomeStatement 15-8-19'!$A$10:$CD$222,65,FALSE)</f>
        <v>0</v>
      </c>
      <c r="BN174" s="32">
        <f>VLOOKUP(A174,'IncomeStatement 15-8-19'!$A$10:$CD$222,66,FALSE)</f>
        <v>0</v>
      </c>
      <c r="BO174" s="32">
        <f>VLOOKUP(A174,'IncomeStatement 15-8-19'!$A$10:$CD$222,67,FALSE)</f>
        <v>0</v>
      </c>
      <c r="BP174" s="32">
        <f>VLOOKUP(A174,'IncomeStatement 15-8-19'!$A$10:$CD$222,68,FALSE)</f>
        <v>0</v>
      </c>
      <c r="BQ174" s="9">
        <f>VLOOKUP(A174,'IncomeStatement 15-8-19'!$A$10:$CD$222,69,FALSE)</f>
        <v>0</v>
      </c>
      <c r="BR174" s="9">
        <f>VLOOKUP(A174,'IncomeStatement 15-8-19'!$A$10:$CD$222,70,FALSE)</f>
        <v>0</v>
      </c>
      <c r="BS174" s="9">
        <f>VLOOKUP(A174,'IncomeStatement 15-8-19'!$A$10:$CD$222,71,FALSE)</f>
        <v>0</v>
      </c>
      <c r="BT174" s="9">
        <f>VLOOKUP(A174,'IncomeStatement 15-8-19'!$A$10:$CD$222,72,FALSE)</f>
        <v>0</v>
      </c>
      <c r="BU174" s="9">
        <f>VLOOKUP(A174,'IncomeStatement 15-8-19'!$A$10:$CD$222,73,FALSE)</f>
        <v>0</v>
      </c>
      <c r="BV174" s="9">
        <f>VLOOKUP(A174,'IncomeStatement 15-8-19'!$A$10:$CD$222,74,FALSE)</f>
        <v>0</v>
      </c>
      <c r="BW174" s="9">
        <f>VLOOKUP(A174,'IncomeStatement 15-8-19'!$A$10:$CD$222,75,FALSE)</f>
        <v>0</v>
      </c>
      <c r="BX174" s="9">
        <f>VLOOKUP(A174,'IncomeStatement 15-8-19'!$A$10:$CD$222,76,FALSE)</f>
        <v>0</v>
      </c>
      <c r="BY174" s="9">
        <f>VLOOKUP(A174,'IncomeStatement 15-8-19'!$A$10:$CD$222,77,FALSE)</f>
        <v>0</v>
      </c>
      <c r="BZ174" s="3">
        <f>VLOOKUP(A174,'IncomeStatement 15-8-19'!$A$10:$CD$222,78,FALSE)</f>
        <v>0</v>
      </c>
      <c r="CA174" s="3">
        <f>VLOOKUP(A174,'IncomeStatement 15-8-19'!$A$10:$CD$222,79,FALSE)</f>
        <v>0</v>
      </c>
      <c r="CB174" s="3">
        <f>VLOOKUP(A174,'IncomeStatement 15-8-19'!$A$10:$CD$222,80,FALSE)</f>
        <v>0</v>
      </c>
      <c r="CC174" s="3">
        <f>VLOOKUP(A174,'IncomeStatement 15-8-19'!$A$10:$CD$222,81,FALSE)</f>
        <v>0</v>
      </c>
      <c r="CD174" s="9">
        <f t="shared" si="7"/>
        <v>0</v>
      </c>
      <c r="CF174" s="19">
        <f>CD174-('IncomeStatement 15-8-19'!CD174-'IncomeStatement 15-8-19'!CF174-'IncomeStatement 15-8-19'!CG174)</f>
        <v>0</v>
      </c>
      <c r="CH174" s="132">
        <f t="shared" si="8"/>
        <v>0</v>
      </c>
      <c r="CJ174" s="148"/>
      <c r="CL174" s="162">
        <f t="shared" si="10"/>
        <v>0</v>
      </c>
    </row>
    <row r="175" spans="1:90" x14ac:dyDescent="0.2">
      <c r="A175" s="13" t="str">
        <f>'IncomeStatement 15-8-19'!A175</f>
        <v>920-105 - Dividend Income</v>
      </c>
      <c r="B175" s="31">
        <f>VLOOKUP(A175,'IncomeStatement 15-8-19'!$A$10:$CD$222,2,FALSE)</f>
        <v>0</v>
      </c>
      <c r="C175" s="31">
        <f>VLOOKUP(A175,'IncomeStatement 15-8-19'!$A$10:$CD$222,3,FALSE)</f>
        <v>0</v>
      </c>
      <c r="D175" s="31">
        <f>VLOOKUP(A175,'IncomeStatement 15-8-19'!$A$10:$CD$222,4,FALSE)</f>
        <v>0</v>
      </c>
      <c r="E175" s="31">
        <f>VLOOKUP(A175,'IncomeStatement 15-8-19'!$A$10:$CD$222,5,FALSE)</f>
        <v>0</v>
      </c>
      <c r="F175" s="31">
        <f>VLOOKUP(A175,'IncomeStatement 15-8-19'!$A$10:$CD$222,6,FALSE)</f>
        <v>0</v>
      </c>
      <c r="G175" s="31">
        <f>VLOOKUP(A175,'IncomeStatement 15-8-19'!$A$10:$CD$222,7,FALSE)</f>
        <v>0</v>
      </c>
      <c r="H175" s="31">
        <f>VLOOKUP(A175,'IncomeStatement 15-8-19'!$A$10:$CD$222,8,FALSE)</f>
        <v>0</v>
      </c>
      <c r="I175" s="31"/>
      <c r="J175" s="31">
        <f>VLOOKUP(A175,'IncomeStatement 15-8-19'!$A$10:$CD$222,10,FALSE)</f>
        <v>0</v>
      </c>
      <c r="K175" s="31">
        <f>VLOOKUP(A175,'IncomeStatement 15-8-19'!$A$10:$CD$222,11,FALSE)</f>
        <v>0</v>
      </c>
      <c r="L175" s="31">
        <f>VLOOKUP(A175,'IncomeStatement 15-8-19'!$A$10:$CD$222,12,FALSE)</f>
        <v>0</v>
      </c>
      <c r="M175" s="31">
        <f>VLOOKUP(A175,'IncomeStatement 15-8-19'!$A$10:$CD$222,13,FALSE)</f>
        <v>0</v>
      </c>
      <c r="N175" s="31">
        <f>VLOOKUP(A175,'IncomeStatement 15-8-19'!$A$10:$CD$222,14,FALSE)</f>
        <v>0</v>
      </c>
      <c r="O175" s="31">
        <f>VLOOKUP(A175,'IncomeStatement 15-8-19'!$A$10:$CD$222,15,FALSE)</f>
        <v>0</v>
      </c>
      <c r="P175" s="31">
        <f>VLOOKUP(A175,'IncomeStatement 15-8-19'!$A$10:$CD$222,16,FALSE)</f>
        <v>0</v>
      </c>
      <c r="Q175" s="31">
        <f>VLOOKUP(A175,'IncomeStatement 15-8-19'!$A$10:$CD$222,17,FALSE)</f>
        <v>0</v>
      </c>
      <c r="R175" s="31">
        <f>VLOOKUP(A175,'IncomeStatement 15-8-19'!$A$10:$CD$222,18,FALSE)</f>
        <v>0</v>
      </c>
      <c r="S175" s="31">
        <f>VLOOKUP(A175,'IncomeStatement 15-8-19'!$A$10:$CD$222,19,FALSE)</f>
        <v>0</v>
      </c>
      <c r="T175" s="31">
        <f>VLOOKUP(A175,'IncomeStatement 15-8-19'!$A$10:$CD$222,20,FALSE)</f>
        <v>0</v>
      </c>
      <c r="U175" s="31">
        <f>VLOOKUP(A175,'IncomeStatement 15-8-19'!$A$10:$CD$222,21,FALSE)</f>
        <v>0</v>
      </c>
      <c r="V175" s="31">
        <f>VLOOKUP(A175,'IncomeStatement 15-8-19'!$A$10:$CD$222,22,FALSE)</f>
        <v>0</v>
      </c>
      <c r="W175" s="31">
        <f>VLOOKUP(A175,'IncomeStatement 15-8-19'!$A$10:$CD$222,23,FALSE)</f>
        <v>0</v>
      </c>
      <c r="X175" s="31">
        <f>VLOOKUP(A175,'IncomeStatement 15-8-19'!$A$10:$CD$222,24,FALSE)</f>
        <v>0</v>
      </c>
      <c r="Y175" s="31">
        <f>VLOOKUP(A175,'IncomeStatement 15-8-19'!$A$10:$CD$222,25,FALSE)</f>
        <v>0</v>
      </c>
      <c r="Z175" s="31">
        <f>VLOOKUP(A175,'IncomeStatement 15-8-19'!$A$10:$CD$222,26,FALSE)</f>
        <v>0</v>
      </c>
      <c r="AA175" s="31">
        <f>VLOOKUP(A175,'IncomeStatement 15-8-19'!$A$10:$CD$222,27,FALSE)</f>
        <v>0</v>
      </c>
      <c r="AB175" s="31">
        <f>VLOOKUP(A175,'IncomeStatement 15-8-19'!$A$10:$CD$222,28,FALSE)</f>
        <v>0</v>
      </c>
      <c r="AC175" s="31">
        <f>VLOOKUP(A175,'IncomeStatement 15-8-19'!$A$10:$CD$222,29,FALSE)</f>
        <v>0</v>
      </c>
      <c r="AD175" s="31">
        <f>VLOOKUP(A175,'IncomeStatement 15-8-19'!$A$10:$CD$222,30,FALSE)</f>
        <v>0</v>
      </c>
      <c r="AE175" s="31">
        <f>VLOOKUP(A175,'IncomeStatement 15-8-19'!$A$10:$CD$222,31,FALSE)</f>
        <v>0</v>
      </c>
      <c r="AF175" s="31">
        <f>VLOOKUP(A175,'IncomeStatement 15-8-19'!$A$10:$CD$222,32,FALSE)</f>
        <v>0</v>
      </c>
      <c r="AG175" s="31">
        <f>VLOOKUP(A175,'IncomeStatement 15-8-19'!$A$10:$CD$222,33,FALSE)</f>
        <v>0</v>
      </c>
      <c r="AH175" s="31">
        <f>VLOOKUP(A175,'IncomeStatement 15-8-19'!$A$10:$CD$222,34,FALSE)</f>
        <v>0</v>
      </c>
      <c r="AI175" s="31">
        <f>VLOOKUP(A175,'IncomeStatement 15-8-19'!$A$10:$CD$222,35,FALSE)</f>
        <v>0</v>
      </c>
      <c r="AJ175" s="31">
        <f>VLOOKUP(A175,'IncomeStatement 15-8-19'!$A$10:$CD$222,36,FALSE)</f>
        <v>0</v>
      </c>
      <c r="AK175" s="31">
        <f>VLOOKUP(A175,'IncomeStatement 15-8-19'!$A$10:$CD$222,37,FALSE)</f>
        <v>0</v>
      </c>
      <c r="AL175" s="31">
        <f>VLOOKUP(A175,'IncomeStatement 15-8-19'!$A$10:$CD$222,38,FALSE)</f>
        <v>0</v>
      </c>
      <c r="AM175" s="31">
        <f>VLOOKUP(A175,'IncomeStatement 15-8-19'!$A$10:$CD$222,39,FALSE)</f>
        <v>0</v>
      </c>
      <c r="AN175" s="31">
        <f>VLOOKUP(A175,'IncomeStatement 15-8-19'!$A$10:$CD$222,40,FALSE)</f>
        <v>0</v>
      </c>
      <c r="AO175" s="31">
        <f>VLOOKUP(A175,'IncomeStatement 15-8-19'!$A$10:$CD$222,41,FALSE)</f>
        <v>0</v>
      </c>
      <c r="AP175" s="31">
        <f>VLOOKUP(A175,'IncomeStatement 15-8-19'!$A$10:$CD$222,42,FALSE)</f>
        <v>0</v>
      </c>
      <c r="AQ175" s="31">
        <f>VLOOKUP(A175,'IncomeStatement 15-8-19'!$A$10:$CD$222,43,FALSE)</f>
        <v>0</v>
      </c>
      <c r="AR175" s="31">
        <f>VLOOKUP(A175,'IncomeStatement 15-8-19'!$A$10:$CD$222,44,FALSE)</f>
        <v>0</v>
      </c>
      <c r="AS175" s="31">
        <f>VLOOKUP(A175,'IncomeStatement 15-8-19'!$A$10:$CD$222,45,FALSE)</f>
        <v>0</v>
      </c>
      <c r="AT175" s="31">
        <f>VLOOKUP(A175,'IncomeStatement 15-8-19'!$A$10:$CD$222,46,FALSE)</f>
        <v>0</v>
      </c>
      <c r="AU175" s="31">
        <f>VLOOKUP(A175,'IncomeStatement 15-8-19'!$A$10:$CD$222,47,FALSE)</f>
        <v>0</v>
      </c>
      <c r="AV175" s="31">
        <f>VLOOKUP(A175,'IncomeStatement 15-8-19'!$A$10:$CD$222,48,FALSE)</f>
        <v>0</v>
      </c>
      <c r="AW175" s="31">
        <f>VLOOKUP(A175,'IncomeStatement 15-8-19'!$A$10:$CD$222,49,FALSE)</f>
        <v>0</v>
      </c>
      <c r="AX175" s="31">
        <f>VLOOKUP(A175,'IncomeStatement 15-8-19'!$A$10:$CD$222,50,FALSE)</f>
        <v>0</v>
      </c>
      <c r="AY175" s="31">
        <f>VLOOKUP(A175,'IncomeStatement 15-8-19'!$A$10:$CD$222,51,FALSE)</f>
        <v>0</v>
      </c>
      <c r="AZ175" s="31">
        <f>VLOOKUP(A175,'IncomeStatement 15-8-19'!$A$10:$CD$222,52,FALSE)</f>
        <v>0</v>
      </c>
      <c r="BA175" s="31">
        <f>VLOOKUP(A175,'IncomeStatement 15-8-19'!$A$10:$CD$222,53,FALSE)</f>
        <v>0</v>
      </c>
      <c r="BB175" s="31">
        <f>VLOOKUP(A175,'IncomeStatement 15-8-19'!$A$10:$CD$222,54,FALSE)</f>
        <v>0</v>
      </c>
      <c r="BC175" s="31">
        <f>VLOOKUP(A175,'IncomeStatement 15-8-19'!$A$10:$CD$222,55,FALSE)</f>
        <v>0</v>
      </c>
      <c r="BD175" s="31">
        <f>VLOOKUP(A175,'IncomeStatement 15-8-19'!$A$10:$CD$222,56,FALSE)</f>
        <v>0</v>
      </c>
      <c r="BE175" s="31">
        <f>VLOOKUP(A175,'IncomeStatement 15-8-19'!$A$10:$CD$222,57,FALSE)</f>
        <v>0</v>
      </c>
      <c r="BF175" s="31">
        <f>VLOOKUP(A175,'IncomeStatement 15-8-19'!$A$10:$CD$222,58,FALSE)</f>
        <v>0</v>
      </c>
      <c r="BG175" s="31"/>
      <c r="BH175" s="31">
        <f>VLOOKUP(A175,'IncomeStatement 15-8-19'!$A$10:$CD$222,60,FALSE)</f>
        <v>0</v>
      </c>
      <c r="BI175" s="31">
        <f>VLOOKUP(A175,'IncomeStatement 15-8-19'!$A$10:$CD$222,61,FALSE)</f>
        <v>0</v>
      </c>
      <c r="BJ175" s="31">
        <f>VLOOKUP(A175,'IncomeStatement 15-8-19'!$A$10:$CD$222,62,FALSE)</f>
        <v>0</v>
      </c>
      <c r="BK175" s="31">
        <f>VLOOKUP(A175,'IncomeStatement 15-8-19'!$A$10:$CD$222,63,FALSE)</f>
        <v>0</v>
      </c>
      <c r="BL175" s="31">
        <f>VLOOKUP(A175,'IncomeStatement 15-8-19'!$A$10:$CD$222,64,FALSE)</f>
        <v>0</v>
      </c>
      <c r="BM175" s="31">
        <f>VLOOKUP(A175,'IncomeStatement 15-8-19'!$A$10:$CD$222,65,FALSE)</f>
        <v>0</v>
      </c>
      <c r="BN175" s="31">
        <f>VLOOKUP(A175,'IncomeStatement 15-8-19'!$A$10:$CD$222,66,FALSE)</f>
        <v>0</v>
      </c>
      <c r="BO175" s="31">
        <f>VLOOKUP(A175,'IncomeStatement 15-8-19'!$A$10:$CD$222,67,FALSE)</f>
        <v>0</v>
      </c>
      <c r="BP175" s="31">
        <f>VLOOKUP(A175,'IncomeStatement 15-8-19'!$A$10:$CD$222,68,FALSE)</f>
        <v>0</v>
      </c>
      <c r="BQ175" s="3">
        <f>VLOOKUP(A175,'IncomeStatement 15-8-19'!$A$10:$CD$222,69,FALSE)</f>
        <v>0</v>
      </c>
      <c r="BR175" s="3">
        <f>VLOOKUP(A175,'IncomeStatement 15-8-19'!$A$10:$CD$222,70,FALSE)</f>
        <v>0</v>
      </c>
      <c r="BS175" s="3">
        <f>VLOOKUP(A175,'IncomeStatement 15-8-19'!$A$10:$CD$222,71,FALSE)</f>
        <v>0</v>
      </c>
      <c r="BT175" s="3">
        <f>VLOOKUP(A175,'IncomeStatement 15-8-19'!$A$10:$CD$222,72,FALSE)</f>
        <v>0</v>
      </c>
      <c r="BU175" s="3">
        <f>VLOOKUP(A175,'IncomeStatement 15-8-19'!$A$10:$CD$222,73,FALSE)</f>
        <v>0</v>
      </c>
      <c r="BV175" s="3">
        <f>VLOOKUP(A175,'IncomeStatement 15-8-19'!$A$10:$CD$222,74,FALSE)</f>
        <v>0</v>
      </c>
      <c r="BW175" s="3">
        <f>VLOOKUP(A175,'IncomeStatement 15-8-19'!$A$10:$CD$222,75,FALSE)</f>
        <v>0</v>
      </c>
      <c r="BX175" s="3">
        <f>VLOOKUP(A175,'IncomeStatement 15-8-19'!$A$10:$CD$222,76,FALSE)</f>
        <v>0</v>
      </c>
      <c r="BY175" s="3">
        <f>VLOOKUP(A175,'IncomeStatement 15-8-19'!$A$10:$CD$222,77,FALSE)</f>
        <v>0</v>
      </c>
      <c r="BZ175" s="3">
        <f>VLOOKUP(A175,'IncomeStatement 15-8-19'!$A$10:$CD$222,78,FALSE)</f>
        <v>0</v>
      </c>
      <c r="CA175" s="3">
        <f>VLOOKUP(A175,'IncomeStatement 15-8-19'!$A$10:$CD$222,79,FALSE)</f>
        <v>0</v>
      </c>
      <c r="CB175" s="3">
        <f>VLOOKUP(A175,'IncomeStatement 15-8-19'!$A$10:$CD$222,80,FALSE)</f>
        <v>0</v>
      </c>
      <c r="CC175" s="3">
        <f>VLOOKUP(A175,'IncomeStatement 15-8-19'!$A$10:$CD$222,81,FALSE)</f>
        <v>0</v>
      </c>
      <c r="CD175" s="3">
        <f t="shared" si="7"/>
        <v>0</v>
      </c>
      <c r="CF175" s="19">
        <f>CD175-('IncomeStatement 15-8-19'!CD175-'IncomeStatement 15-8-19'!CF175-'IncomeStatement 15-8-19'!CG175)</f>
        <v>0</v>
      </c>
      <c r="CH175" s="132">
        <f t="shared" si="8"/>
        <v>0</v>
      </c>
      <c r="CJ175" s="148">
        <f>HLOOKUP(A175,CJE!$I$5:$TV$2054,2050, FALSE)</f>
        <v>0</v>
      </c>
      <c r="CL175" s="148">
        <f>SUM(B175:BM175)-CJ175</f>
        <v>0</v>
      </c>
    </row>
    <row r="176" spans="1:90" x14ac:dyDescent="0.2">
      <c r="A176" s="13" t="str">
        <f>'IncomeStatement 15-8-19'!A176</f>
        <v>920-106 - Sundry Income</v>
      </c>
      <c r="B176" s="31">
        <f>VLOOKUP(A176,'IncomeStatement 15-8-19'!$A$10:$CD$222,2,FALSE)</f>
        <v>0</v>
      </c>
      <c r="C176" s="31">
        <f>VLOOKUP(A176,'IncomeStatement 15-8-19'!$A$10:$CD$222,3,FALSE)</f>
        <v>0</v>
      </c>
      <c r="D176" s="31">
        <f>VLOOKUP(A176,'IncomeStatement 15-8-19'!$A$10:$CD$222,4,FALSE)</f>
        <v>0</v>
      </c>
      <c r="E176" s="31">
        <f>VLOOKUP(A176,'IncomeStatement 15-8-19'!$A$10:$CD$222,5,FALSE)</f>
        <v>0</v>
      </c>
      <c r="F176" s="31">
        <f>VLOOKUP(A176,'IncomeStatement 15-8-19'!$A$10:$CD$222,6,FALSE)</f>
        <v>0</v>
      </c>
      <c r="G176" s="31">
        <f>VLOOKUP(A176,'IncomeStatement 15-8-19'!$A$10:$CD$222,7,FALSE)</f>
        <v>0</v>
      </c>
      <c r="H176" s="31">
        <f>VLOOKUP(A176,'IncomeStatement 15-8-19'!$A$10:$CD$222,8,FALSE)</f>
        <v>0</v>
      </c>
      <c r="I176" s="31"/>
      <c r="J176" s="31">
        <f>VLOOKUP(A176,'IncomeStatement 15-8-19'!$A$10:$CD$222,10,FALSE)</f>
        <v>0</v>
      </c>
      <c r="K176" s="31">
        <f>VLOOKUP(A176,'IncomeStatement 15-8-19'!$A$10:$CD$222,11,FALSE)</f>
        <v>0</v>
      </c>
      <c r="L176" s="31">
        <f>VLOOKUP(A176,'IncomeStatement 15-8-19'!$A$10:$CD$222,12,FALSE)</f>
        <v>0</v>
      </c>
      <c r="M176" s="31">
        <f>VLOOKUP(A176,'IncomeStatement 15-8-19'!$A$10:$CD$222,13,FALSE)</f>
        <v>0</v>
      </c>
      <c r="N176" s="31">
        <f>VLOOKUP(A176,'IncomeStatement 15-8-19'!$A$10:$CD$222,14,FALSE)</f>
        <v>0</v>
      </c>
      <c r="O176" s="31">
        <f>VLOOKUP(A176,'IncomeStatement 15-8-19'!$A$10:$CD$222,15,FALSE)</f>
        <v>0</v>
      </c>
      <c r="P176" s="31">
        <f>VLOOKUP(A176,'IncomeStatement 15-8-19'!$A$10:$CD$222,16,FALSE)</f>
        <v>0</v>
      </c>
      <c r="Q176" s="31">
        <f>VLOOKUP(A176,'IncomeStatement 15-8-19'!$A$10:$CD$222,17,FALSE)</f>
        <v>0</v>
      </c>
      <c r="R176" s="31">
        <f>VLOOKUP(A176,'IncomeStatement 15-8-19'!$A$10:$CD$222,18,FALSE)</f>
        <v>0</v>
      </c>
      <c r="S176" s="31">
        <f>VLOOKUP(A176,'IncomeStatement 15-8-19'!$A$10:$CD$222,19,FALSE)</f>
        <v>0</v>
      </c>
      <c r="T176" s="31">
        <f>VLOOKUP(A176,'IncomeStatement 15-8-19'!$A$10:$CD$222,20,FALSE)</f>
        <v>0</v>
      </c>
      <c r="U176" s="31">
        <f>VLOOKUP(A176,'IncomeStatement 15-8-19'!$A$10:$CD$222,21,FALSE)</f>
        <v>0</v>
      </c>
      <c r="V176" s="31">
        <f>VLOOKUP(A176,'IncomeStatement 15-8-19'!$A$10:$CD$222,22,FALSE)</f>
        <v>0</v>
      </c>
      <c r="W176" s="31">
        <f>VLOOKUP(A176,'IncomeStatement 15-8-19'!$A$10:$CD$222,23,FALSE)</f>
        <v>0</v>
      </c>
      <c r="X176" s="31">
        <f>VLOOKUP(A176,'IncomeStatement 15-8-19'!$A$10:$CD$222,24,FALSE)</f>
        <v>0</v>
      </c>
      <c r="Y176" s="31">
        <f>VLOOKUP(A176,'IncomeStatement 15-8-19'!$A$10:$CD$222,25,FALSE)</f>
        <v>0</v>
      </c>
      <c r="Z176" s="31">
        <f>VLOOKUP(A176,'IncomeStatement 15-8-19'!$A$10:$CD$222,26,FALSE)</f>
        <v>0</v>
      </c>
      <c r="AA176" s="31">
        <f>VLOOKUP(A176,'IncomeStatement 15-8-19'!$A$10:$CD$222,27,FALSE)</f>
        <v>0</v>
      </c>
      <c r="AB176" s="31">
        <f>VLOOKUP(A176,'IncomeStatement 15-8-19'!$A$10:$CD$222,28,FALSE)</f>
        <v>0</v>
      </c>
      <c r="AC176" s="31">
        <f>VLOOKUP(A176,'IncomeStatement 15-8-19'!$A$10:$CD$222,29,FALSE)</f>
        <v>0</v>
      </c>
      <c r="AD176" s="31">
        <f>VLOOKUP(A176,'IncomeStatement 15-8-19'!$A$10:$CD$222,30,FALSE)</f>
        <v>0</v>
      </c>
      <c r="AE176" s="31">
        <f>VLOOKUP(A176,'IncomeStatement 15-8-19'!$A$10:$CD$222,31,FALSE)</f>
        <v>0</v>
      </c>
      <c r="AF176" s="31">
        <f>VLOOKUP(A176,'IncomeStatement 15-8-19'!$A$10:$CD$222,32,FALSE)</f>
        <v>0</v>
      </c>
      <c r="AG176" s="31">
        <f>VLOOKUP(A176,'IncomeStatement 15-8-19'!$A$10:$CD$222,33,FALSE)</f>
        <v>0</v>
      </c>
      <c r="AH176" s="31">
        <f>VLOOKUP(A176,'IncomeStatement 15-8-19'!$A$10:$CD$222,34,FALSE)</f>
        <v>0</v>
      </c>
      <c r="AI176" s="31">
        <f>VLOOKUP(A176,'IncomeStatement 15-8-19'!$A$10:$CD$222,35,FALSE)</f>
        <v>0</v>
      </c>
      <c r="AJ176" s="31">
        <f>VLOOKUP(A176,'IncomeStatement 15-8-19'!$A$10:$CD$222,36,FALSE)</f>
        <v>0</v>
      </c>
      <c r="AK176" s="31">
        <f>VLOOKUP(A176,'IncomeStatement 15-8-19'!$A$10:$CD$222,37,FALSE)</f>
        <v>0</v>
      </c>
      <c r="AL176" s="31">
        <f>VLOOKUP(A176,'IncomeStatement 15-8-19'!$A$10:$CD$222,38,FALSE)</f>
        <v>0</v>
      </c>
      <c r="AM176" s="31">
        <f>VLOOKUP(A176,'IncomeStatement 15-8-19'!$A$10:$CD$222,39,FALSE)</f>
        <v>0</v>
      </c>
      <c r="AN176" s="31">
        <f>VLOOKUP(A176,'IncomeStatement 15-8-19'!$A$10:$CD$222,40,FALSE)</f>
        <v>0</v>
      </c>
      <c r="AO176" s="31">
        <f>VLOOKUP(A176,'IncomeStatement 15-8-19'!$A$10:$CD$222,41,FALSE)</f>
        <v>0</v>
      </c>
      <c r="AP176" s="31">
        <f>VLOOKUP(A176,'IncomeStatement 15-8-19'!$A$10:$CD$222,42,FALSE)</f>
        <v>0</v>
      </c>
      <c r="AQ176" s="31">
        <f>VLOOKUP(A176,'IncomeStatement 15-8-19'!$A$10:$CD$222,43,FALSE)</f>
        <v>0</v>
      </c>
      <c r="AR176" s="31">
        <f>VLOOKUP(A176,'IncomeStatement 15-8-19'!$A$10:$CD$222,44,FALSE)</f>
        <v>0</v>
      </c>
      <c r="AS176" s="31">
        <f>VLOOKUP(A176,'IncomeStatement 15-8-19'!$A$10:$CD$222,45,FALSE)</f>
        <v>0</v>
      </c>
      <c r="AT176" s="31">
        <f>VLOOKUP(A176,'IncomeStatement 15-8-19'!$A$10:$CD$222,46,FALSE)</f>
        <v>0</v>
      </c>
      <c r="AU176" s="31">
        <f>VLOOKUP(A176,'IncomeStatement 15-8-19'!$A$10:$CD$222,47,FALSE)</f>
        <v>0</v>
      </c>
      <c r="AV176" s="31">
        <f>VLOOKUP(A176,'IncomeStatement 15-8-19'!$A$10:$CD$222,48,FALSE)</f>
        <v>0</v>
      </c>
      <c r="AW176" s="31">
        <f>VLOOKUP(A176,'IncomeStatement 15-8-19'!$A$10:$CD$222,49,FALSE)</f>
        <v>0</v>
      </c>
      <c r="AX176" s="31">
        <f>VLOOKUP(A176,'IncomeStatement 15-8-19'!$A$10:$CD$222,50,FALSE)</f>
        <v>0</v>
      </c>
      <c r="AY176" s="31">
        <f>VLOOKUP(A176,'IncomeStatement 15-8-19'!$A$10:$CD$222,51,FALSE)</f>
        <v>0</v>
      </c>
      <c r="AZ176" s="31">
        <f>VLOOKUP(A176,'IncomeStatement 15-8-19'!$A$10:$CD$222,52,FALSE)</f>
        <v>0</v>
      </c>
      <c r="BA176" s="31">
        <f>VLOOKUP(A176,'IncomeStatement 15-8-19'!$A$10:$CD$222,53,FALSE)</f>
        <v>0</v>
      </c>
      <c r="BB176" s="31">
        <f>VLOOKUP(A176,'IncomeStatement 15-8-19'!$A$10:$CD$222,54,FALSE)</f>
        <v>0</v>
      </c>
      <c r="BC176" s="31">
        <f>VLOOKUP(A176,'IncomeStatement 15-8-19'!$A$10:$CD$222,55,FALSE)</f>
        <v>0</v>
      </c>
      <c r="BD176" s="31">
        <f>VLOOKUP(A176,'IncomeStatement 15-8-19'!$A$10:$CD$222,56,FALSE)</f>
        <v>0</v>
      </c>
      <c r="BE176" s="31">
        <f>VLOOKUP(A176,'IncomeStatement 15-8-19'!$A$10:$CD$222,57,FALSE)</f>
        <v>0</v>
      </c>
      <c r="BF176" s="31">
        <f>VLOOKUP(A176,'IncomeStatement 15-8-19'!$A$10:$CD$222,58,FALSE)</f>
        <v>0</v>
      </c>
      <c r="BG176" s="31"/>
      <c r="BH176" s="31">
        <f>VLOOKUP(A176,'IncomeStatement 15-8-19'!$A$10:$CD$222,60,FALSE)</f>
        <v>0</v>
      </c>
      <c r="BI176" s="31">
        <f>VLOOKUP(A176,'IncomeStatement 15-8-19'!$A$10:$CD$222,61,FALSE)</f>
        <v>0</v>
      </c>
      <c r="BJ176" s="31">
        <f>VLOOKUP(A176,'IncomeStatement 15-8-19'!$A$10:$CD$222,62,FALSE)</f>
        <v>0</v>
      </c>
      <c r="BK176" s="31">
        <f>VLOOKUP(A176,'IncomeStatement 15-8-19'!$A$10:$CD$222,63,FALSE)</f>
        <v>0</v>
      </c>
      <c r="BL176" s="31">
        <f>VLOOKUP(A176,'IncomeStatement 15-8-19'!$A$10:$CD$222,64,FALSE)</f>
        <v>0</v>
      </c>
      <c r="BM176" s="31">
        <f>VLOOKUP(A176,'IncomeStatement 15-8-19'!$A$10:$CD$222,65,FALSE)</f>
        <v>0</v>
      </c>
      <c r="BN176" s="31">
        <f>VLOOKUP(A176,'IncomeStatement 15-8-19'!$A$10:$CD$222,66,FALSE)</f>
        <v>0</v>
      </c>
      <c r="BO176" s="31">
        <f>VLOOKUP(A176,'IncomeStatement 15-8-19'!$A$10:$CD$222,67,FALSE)</f>
        <v>0</v>
      </c>
      <c r="BP176" s="31">
        <f>VLOOKUP(A176,'IncomeStatement 15-8-19'!$A$10:$CD$222,68,FALSE)</f>
        <v>0</v>
      </c>
      <c r="BQ176" s="3">
        <f>VLOOKUP(A176,'IncomeStatement 15-8-19'!$A$10:$CD$222,69,FALSE)</f>
        <v>0</v>
      </c>
      <c r="BR176" s="3">
        <f>VLOOKUP(A176,'IncomeStatement 15-8-19'!$A$10:$CD$222,70,FALSE)</f>
        <v>0</v>
      </c>
      <c r="BS176" s="3">
        <f>VLOOKUP(A176,'IncomeStatement 15-8-19'!$A$10:$CD$222,71,FALSE)</f>
        <v>0</v>
      </c>
      <c r="BT176" s="3">
        <f>VLOOKUP(A176,'IncomeStatement 15-8-19'!$A$10:$CD$222,72,FALSE)</f>
        <v>0</v>
      </c>
      <c r="BU176" s="3">
        <f>VLOOKUP(A176,'IncomeStatement 15-8-19'!$A$10:$CD$222,73,FALSE)</f>
        <v>0</v>
      </c>
      <c r="BV176" s="3">
        <f>VLOOKUP(A176,'IncomeStatement 15-8-19'!$A$10:$CD$222,74,FALSE)</f>
        <v>0</v>
      </c>
      <c r="BW176" s="3">
        <f>VLOOKUP(A176,'IncomeStatement 15-8-19'!$A$10:$CD$222,75,FALSE)</f>
        <v>0</v>
      </c>
      <c r="BX176" s="3">
        <f>VLOOKUP(A176,'IncomeStatement 15-8-19'!$A$10:$CD$222,76,FALSE)</f>
        <v>0</v>
      </c>
      <c r="BY176" s="3">
        <f>VLOOKUP(A176,'IncomeStatement 15-8-19'!$A$10:$CD$222,77,FALSE)</f>
        <v>0</v>
      </c>
      <c r="BZ176" s="3">
        <f>VLOOKUP(A176,'IncomeStatement 15-8-19'!$A$10:$CD$222,78,FALSE)</f>
        <v>0</v>
      </c>
      <c r="CA176" s="3">
        <f>VLOOKUP(A176,'IncomeStatement 15-8-19'!$A$10:$CD$222,79,FALSE)</f>
        <v>0</v>
      </c>
      <c r="CB176" s="3">
        <f>VLOOKUP(A176,'IncomeStatement 15-8-19'!$A$10:$CD$222,80,FALSE)</f>
        <v>0</v>
      </c>
      <c r="CC176" s="3">
        <f>VLOOKUP(A176,'IncomeStatement 15-8-19'!$A$10:$CD$222,81,FALSE)</f>
        <v>0</v>
      </c>
      <c r="CD176" s="3">
        <f t="shared" si="7"/>
        <v>0</v>
      </c>
      <c r="CF176" s="19">
        <f>CD176-('IncomeStatement 15-8-19'!CD176-'IncomeStatement 15-8-19'!CF176-'IncomeStatement 15-8-19'!CG176)</f>
        <v>0</v>
      </c>
      <c r="CH176" s="132">
        <f t="shared" si="8"/>
        <v>0</v>
      </c>
      <c r="CJ176" s="148">
        <f>HLOOKUP(A176,CJE!$I$5:$TV$2054,2050, FALSE)</f>
        <v>0</v>
      </c>
      <c r="CL176" s="148">
        <f t="shared" si="10"/>
        <v>0</v>
      </c>
    </row>
    <row r="177" spans="1:90" x14ac:dyDescent="0.2">
      <c r="A177" s="13" t="str">
        <f>'IncomeStatement 15-8-19'!A177</f>
        <v>920-107 - Rental Income</v>
      </c>
      <c r="B177" s="31">
        <f>VLOOKUP(A177,'IncomeStatement 15-8-19'!$A$10:$CD$222,2,FALSE)</f>
        <v>0</v>
      </c>
      <c r="C177" s="31">
        <f>VLOOKUP(A177,'IncomeStatement 15-8-19'!$A$10:$CD$222,3,FALSE)</f>
        <v>0</v>
      </c>
      <c r="D177" s="31">
        <f>VLOOKUP(A177,'IncomeStatement 15-8-19'!$A$10:$CD$222,4,FALSE)</f>
        <v>0</v>
      </c>
      <c r="E177" s="31">
        <f>VLOOKUP(A177,'IncomeStatement 15-8-19'!$A$10:$CD$222,5,FALSE)</f>
        <v>0</v>
      </c>
      <c r="F177" s="31">
        <f>VLOOKUP(A177,'IncomeStatement 15-8-19'!$A$10:$CD$222,6,FALSE)</f>
        <v>0</v>
      </c>
      <c r="G177" s="31">
        <f>VLOOKUP(A177,'IncomeStatement 15-8-19'!$A$10:$CD$222,7,FALSE)</f>
        <v>0</v>
      </c>
      <c r="H177" s="31">
        <f>VLOOKUP(A177,'IncomeStatement 15-8-19'!$A$10:$CD$222,8,FALSE)</f>
        <v>0</v>
      </c>
      <c r="I177" s="31"/>
      <c r="J177" s="31">
        <f>VLOOKUP(A177,'IncomeStatement 15-8-19'!$A$10:$CD$222,10,FALSE)</f>
        <v>0</v>
      </c>
      <c r="K177" s="31">
        <f>VLOOKUP(A177,'IncomeStatement 15-8-19'!$A$10:$CD$222,11,FALSE)</f>
        <v>0</v>
      </c>
      <c r="L177" s="31">
        <f>VLOOKUP(A177,'IncomeStatement 15-8-19'!$A$10:$CD$222,12,FALSE)</f>
        <v>0</v>
      </c>
      <c r="M177" s="31">
        <f>VLOOKUP(A177,'IncomeStatement 15-8-19'!$A$10:$CD$222,13,FALSE)</f>
        <v>0</v>
      </c>
      <c r="N177" s="31">
        <f>VLOOKUP(A177,'IncomeStatement 15-8-19'!$A$10:$CD$222,14,FALSE)</f>
        <v>0</v>
      </c>
      <c r="O177" s="31">
        <f>VLOOKUP(A177,'IncomeStatement 15-8-19'!$A$10:$CD$222,15,FALSE)</f>
        <v>0</v>
      </c>
      <c r="P177" s="31">
        <f>VLOOKUP(A177,'IncomeStatement 15-8-19'!$A$10:$CD$222,16,FALSE)</f>
        <v>0</v>
      </c>
      <c r="Q177" s="31">
        <f>VLOOKUP(A177,'IncomeStatement 15-8-19'!$A$10:$CD$222,17,FALSE)</f>
        <v>0</v>
      </c>
      <c r="R177" s="31">
        <f>VLOOKUP(A177,'IncomeStatement 15-8-19'!$A$10:$CD$222,18,FALSE)</f>
        <v>0</v>
      </c>
      <c r="S177" s="31">
        <f>VLOOKUP(A177,'IncomeStatement 15-8-19'!$A$10:$CD$222,19,FALSE)</f>
        <v>0</v>
      </c>
      <c r="T177" s="31">
        <f>VLOOKUP(A177,'IncomeStatement 15-8-19'!$A$10:$CD$222,20,FALSE)</f>
        <v>0</v>
      </c>
      <c r="U177" s="31">
        <f>VLOOKUP(A177,'IncomeStatement 15-8-19'!$A$10:$CD$222,21,FALSE)</f>
        <v>0</v>
      </c>
      <c r="V177" s="31">
        <f>VLOOKUP(A177,'IncomeStatement 15-8-19'!$A$10:$CD$222,22,FALSE)</f>
        <v>0</v>
      </c>
      <c r="W177" s="31">
        <f>VLOOKUP(A177,'IncomeStatement 15-8-19'!$A$10:$CD$222,23,FALSE)</f>
        <v>0</v>
      </c>
      <c r="X177" s="31">
        <f>VLOOKUP(A177,'IncomeStatement 15-8-19'!$A$10:$CD$222,24,FALSE)</f>
        <v>0</v>
      </c>
      <c r="Y177" s="31">
        <f>VLOOKUP(A177,'IncomeStatement 15-8-19'!$A$10:$CD$222,25,FALSE)</f>
        <v>0</v>
      </c>
      <c r="Z177" s="31">
        <f>VLOOKUP(A177,'IncomeStatement 15-8-19'!$A$10:$CD$222,26,FALSE)</f>
        <v>0</v>
      </c>
      <c r="AA177" s="31">
        <f>VLOOKUP(A177,'IncomeStatement 15-8-19'!$A$10:$CD$222,27,FALSE)</f>
        <v>0</v>
      </c>
      <c r="AB177" s="31">
        <f>VLOOKUP(A177,'IncomeStatement 15-8-19'!$A$10:$CD$222,28,FALSE)</f>
        <v>0</v>
      </c>
      <c r="AC177" s="31">
        <f>VLOOKUP(A177,'IncomeStatement 15-8-19'!$A$10:$CD$222,29,FALSE)</f>
        <v>0</v>
      </c>
      <c r="AD177" s="31">
        <f>VLOOKUP(A177,'IncomeStatement 15-8-19'!$A$10:$CD$222,30,FALSE)</f>
        <v>0</v>
      </c>
      <c r="AE177" s="31">
        <f>VLOOKUP(A177,'IncomeStatement 15-8-19'!$A$10:$CD$222,31,FALSE)</f>
        <v>0</v>
      </c>
      <c r="AF177" s="31">
        <f>VLOOKUP(A177,'IncomeStatement 15-8-19'!$A$10:$CD$222,32,FALSE)</f>
        <v>0</v>
      </c>
      <c r="AG177" s="31">
        <f>VLOOKUP(A177,'IncomeStatement 15-8-19'!$A$10:$CD$222,33,FALSE)</f>
        <v>0</v>
      </c>
      <c r="AH177" s="31">
        <f>VLOOKUP(A177,'IncomeStatement 15-8-19'!$A$10:$CD$222,34,FALSE)</f>
        <v>0</v>
      </c>
      <c r="AI177" s="31">
        <f>VLOOKUP(A177,'IncomeStatement 15-8-19'!$A$10:$CD$222,35,FALSE)</f>
        <v>0</v>
      </c>
      <c r="AJ177" s="31">
        <f>VLOOKUP(A177,'IncomeStatement 15-8-19'!$A$10:$CD$222,36,FALSE)</f>
        <v>0</v>
      </c>
      <c r="AK177" s="31">
        <f>VLOOKUP(A177,'IncomeStatement 15-8-19'!$A$10:$CD$222,37,FALSE)</f>
        <v>0</v>
      </c>
      <c r="AL177" s="31">
        <f>VLOOKUP(A177,'IncomeStatement 15-8-19'!$A$10:$CD$222,38,FALSE)</f>
        <v>0</v>
      </c>
      <c r="AM177" s="31">
        <f>VLOOKUP(A177,'IncomeStatement 15-8-19'!$A$10:$CD$222,39,FALSE)</f>
        <v>0</v>
      </c>
      <c r="AN177" s="31">
        <f>VLOOKUP(A177,'IncomeStatement 15-8-19'!$A$10:$CD$222,40,FALSE)</f>
        <v>0</v>
      </c>
      <c r="AO177" s="31">
        <f>VLOOKUP(A177,'IncomeStatement 15-8-19'!$A$10:$CD$222,41,FALSE)</f>
        <v>0</v>
      </c>
      <c r="AP177" s="31">
        <f>VLOOKUP(A177,'IncomeStatement 15-8-19'!$A$10:$CD$222,42,FALSE)</f>
        <v>0</v>
      </c>
      <c r="AQ177" s="31">
        <f>VLOOKUP(A177,'IncomeStatement 15-8-19'!$A$10:$CD$222,43,FALSE)</f>
        <v>0</v>
      </c>
      <c r="AR177" s="31">
        <f>VLOOKUP(A177,'IncomeStatement 15-8-19'!$A$10:$CD$222,44,FALSE)</f>
        <v>0</v>
      </c>
      <c r="AS177" s="31">
        <f>VLOOKUP(A177,'IncomeStatement 15-8-19'!$A$10:$CD$222,45,FALSE)</f>
        <v>0</v>
      </c>
      <c r="AT177" s="31">
        <f>VLOOKUP(A177,'IncomeStatement 15-8-19'!$A$10:$CD$222,46,FALSE)</f>
        <v>0</v>
      </c>
      <c r="AU177" s="31">
        <f>VLOOKUP(A177,'IncomeStatement 15-8-19'!$A$10:$CD$222,47,FALSE)</f>
        <v>0</v>
      </c>
      <c r="AV177" s="31">
        <f>VLOOKUP(A177,'IncomeStatement 15-8-19'!$A$10:$CD$222,48,FALSE)</f>
        <v>0</v>
      </c>
      <c r="AW177" s="31">
        <f>VLOOKUP(A177,'IncomeStatement 15-8-19'!$A$10:$CD$222,49,FALSE)</f>
        <v>0</v>
      </c>
      <c r="AX177" s="31">
        <f>VLOOKUP(A177,'IncomeStatement 15-8-19'!$A$10:$CD$222,50,FALSE)</f>
        <v>0</v>
      </c>
      <c r="AY177" s="31">
        <f>VLOOKUP(A177,'IncomeStatement 15-8-19'!$A$10:$CD$222,51,FALSE)</f>
        <v>0</v>
      </c>
      <c r="AZ177" s="31">
        <f>VLOOKUP(A177,'IncomeStatement 15-8-19'!$A$10:$CD$222,52,FALSE)</f>
        <v>0</v>
      </c>
      <c r="BA177" s="31">
        <f>VLOOKUP(A177,'IncomeStatement 15-8-19'!$A$10:$CD$222,53,FALSE)</f>
        <v>0</v>
      </c>
      <c r="BB177" s="31">
        <f>VLOOKUP(A177,'IncomeStatement 15-8-19'!$A$10:$CD$222,54,FALSE)</f>
        <v>0</v>
      </c>
      <c r="BC177" s="31">
        <f>VLOOKUP(A177,'IncomeStatement 15-8-19'!$A$10:$CD$222,55,FALSE)</f>
        <v>0</v>
      </c>
      <c r="BD177" s="31">
        <f>VLOOKUP(A177,'IncomeStatement 15-8-19'!$A$10:$CD$222,56,FALSE)</f>
        <v>0</v>
      </c>
      <c r="BE177" s="31">
        <f>VLOOKUP(A177,'IncomeStatement 15-8-19'!$A$10:$CD$222,57,FALSE)</f>
        <v>0</v>
      </c>
      <c r="BF177" s="31">
        <f>VLOOKUP(A177,'IncomeStatement 15-8-19'!$A$10:$CD$222,58,FALSE)</f>
        <v>0</v>
      </c>
      <c r="BG177" s="31"/>
      <c r="BH177" s="31">
        <f>VLOOKUP(A177,'IncomeStatement 15-8-19'!$A$10:$CD$222,60,FALSE)</f>
        <v>0</v>
      </c>
      <c r="BI177" s="31">
        <f>VLOOKUP(A177,'IncomeStatement 15-8-19'!$A$10:$CD$222,61,FALSE)</f>
        <v>0</v>
      </c>
      <c r="BJ177" s="31">
        <f>VLOOKUP(A177,'IncomeStatement 15-8-19'!$A$10:$CD$222,62,FALSE)</f>
        <v>0</v>
      </c>
      <c r="BK177" s="31">
        <f>VLOOKUP(A177,'IncomeStatement 15-8-19'!$A$10:$CD$222,63,FALSE)</f>
        <v>0</v>
      </c>
      <c r="BL177" s="31">
        <f>VLOOKUP(A177,'IncomeStatement 15-8-19'!$A$10:$CD$222,64,FALSE)</f>
        <v>0</v>
      </c>
      <c r="BM177" s="31">
        <f>VLOOKUP(A177,'IncomeStatement 15-8-19'!$A$10:$CD$222,65,FALSE)</f>
        <v>0</v>
      </c>
      <c r="BN177" s="31">
        <f>VLOOKUP(A177,'IncomeStatement 15-8-19'!$A$10:$CD$222,66,FALSE)</f>
        <v>0</v>
      </c>
      <c r="BO177" s="31">
        <f>VLOOKUP(A177,'IncomeStatement 15-8-19'!$A$10:$CD$222,67,FALSE)</f>
        <v>0</v>
      </c>
      <c r="BP177" s="31">
        <f>VLOOKUP(A177,'IncomeStatement 15-8-19'!$A$10:$CD$222,68,FALSE)</f>
        <v>0</v>
      </c>
      <c r="BQ177" s="3">
        <f>VLOOKUP(A177,'IncomeStatement 15-8-19'!$A$10:$CD$222,69,FALSE)</f>
        <v>0</v>
      </c>
      <c r="BR177" s="3">
        <f>VLOOKUP(A177,'IncomeStatement 15-8-19'!$A$10:$CD$222,70,FALSE)</f>
        <v>0</v>
      </c>
      <c r="BS177" s="3">
        <f>VLOOKUP(A177,'IncomeStatement 15-8-19'!$A$10:$CD$222,71,FALSE)</f>
        <v>0</v>
      </c>
      <c r="BT177" s="3">
        <f>VLOOKUP(A177,'IncomeStatement 15-8-19'!$A$10:$CD$222,72,FALSE)</f>
        <v>0</v>
      </c>
      <c r="BU177" s="3">
        <f>VLOOKUP(A177,'IncomeStatement 15-8-19'!$A$10:$CD$222,73,FALSE)</f>
        <v>0</v>
      </c>
      <c r="BV177" s="3">
        <f>VLOOKUP(A177,'IncomeStatement 15-8-19'!$A$10:$CD$222,74,FALSE)</f>
        <v>0</v>
      </c>
      <c r="BW177" s="3">
        <f>VLOOKUP(A177,'IncomeStatement 15-8-19'!$A$10:$CD$222,75,FALSE)</f>
        <v>0</v>
      </c>
      <c r="BX177" s="3">
        <f>VLOOKUP(A177,'IncomeStatement 15-8-19'!$A$10:$CD$222,76,FALSE)</f>
        <v>0</v>
      </c>
      <c r="BY177" s="3">
        <f>VLOOKUP(A177,'IncomeStatement 15-8-19'!$A$10:$CD$222,77,FALSE)</f>
        <v>0</v>
      </c>
      <c r="BZ177" s="3">
        <f>VLOOKUP(A177,'IncomeStatement 15-8-19'!$A$10:$CD$222,78,FALSE)</f>
        <v>0</v>
      </c>
      <c r="CA177" s="3">
        <f>VLOOKUP(A177,'IncomeStatement 15-8-19'!$A$10:$CD$222,79,FALSE)</f>
        <v>0</v>
      </c>
      <c r="CB177" s="3">
        <f>VLOOKUP(A177,'IncomeStatement 15-8-19'!$A$10:$CD$222,80,FALSE)</f>
        <v>0</v>
      </c>
      <c r="CC177" s="3">
        <f>VLOOKUP(A177,'IncomeStatement 15-8-19'!$A$10:$CD$222,81,FALSE)</f>
        <v>0</v>
      </c>
      <c r="CD177" s="3">
        <f t="shared" si="7"/>
        <v>0</v>
      </c>
      <c r="CF177" s="19">
        <f>CD177-('IncomeStatement 15-8-19'!CD177-'IncomeStatement 15-8-19'!CF177-'IncomeStatement 15-8-19'!CG177)</f>
        <v>0</v>
      </c>
      <c r="CH177" s="132">
        <f t="shared" si="8"/>
        <v>0</v>
      </c>
      <c r="CJ177" s="148">
        <f>HLOOKUP(A177,CJE!$I$5:$TV$2054,2050, FALSE)</f>
        <v>0</v>
      </c>
      <c r="CL177" s="148">
        <f t="shared" si="10"/>
        <v>0</v>
      </c>
    </row>
    <row r="178" spans="1:90" s="13" customFormat="1" x14ac:dyDescent="0.2">
      <c r="A178" s="13" t="str">
        <f>'IncomeStatement 15-8-19'!A178</f>
        <v>920-108 - Gain (Loss) of Investment</v>
      </c>
      <c r="B178" s="31">
        <f>VLOOKUP(A178,'IncomeStatement 15-8-19'!$A$10:$CD$222,2,FALSE)</f>
        <v>0</v>
      </c>
      <c r="C178" s="31">
        <f>VLOOKUP(A178,'IncomeStatement 15-8-19'!$A$10:$CD$222,3,FALSE)</f>
        <v>0</v>
      </c>
      <c r="D178" s="31">
        <f>VLOOKUP(A178,'IncomeStatement 15-8-19'!$A$10:$CD$222,4,FALSE)</f>
        <v>0</v>
      </c>
      <c r="E178" s="31">
        <f>VLOOKUP(A178,'IncomeStatement 15-8-19'!$A$10:$CD$222,5,FALSE)</f>
        <v>0</v>
      </c>
      <c r="F178" s="31">
        <f>VLOOKUP(A178,'IncomeStatement 15-8-19'!$A$10:$CD$222,6,FALSE)</f>
        <v>0</v>
      </c>
      <c r="G178" s="31">
        <f>VLOOKUP(A178,'IncomeStatement 15-8-19'!$A$10:$CD$222,7,FALSE)</f>
        <v>0</v>
      </c>
      <c r="H178" s="31">
        <f>VLOOKUP(A178,'IncomeStatement 15-8-19'!$A$10:$CD$222,8,FALSE)</f>
        <v>0</v>
      </c>
      <c r="I178" s="31"/>
      <c r="J178" s="31">
        <f>VLOOKUP(A178,'IncomeStatement 15-8-19'!$A$10:$CD$222,10,FALSE)</f>
        <v>0</v>
      </c>
      <c r="K178" s="31">
        <f>VLOOKUP(A178,'IncomeStatement 15-8-19'!$A$10:$CD$222,11,FALSE)</f>
        <v>0</v>
      </c>
      <c r="L178" s="31">
        <f>VLOOKUP(A178,'IncomeStatement 15-8-19'!$A$10:$CD$222,12,FALSE)</f>
        <v>0</v>
      </c>
      <c r="M178" s="31">
        <f>VLOOKUP(A178,'IncomeStatement 15-8-19'!$A$10:$CD$222,13,FALSE)</f>
        <v>0</v>
      </c>
      <c r="N178" s="31">
        <f>VLOOKUP(A178,'IncomeStatement 15-8-19'!$A$10:$CD$222,14,FALSE)</f>
        <v>0</v>
      </c>
      <c r="O178" s="31">
        <f>VLOOKUP(A178,'IncomeStatement 15-8-19'!$A$10:$CD$222,15,FALSE)</f>
        <v>0</v>
      </c>
      <c r="P178" s="31">
        <f>VLOOKUP(A178,'IncomeStatement 15-8-19'!$A$10:$CD$222,16,FALSE)</f>
        <v>0</v>
      </c>
      <c r="Q178" s="31">
        <f>VLOOKUP(A178,'IncomeStatement 15-8-19'!$A$10:$CD$222,17,FALSE)</f>
        <v>0</v>
      </c>
      <c r="R178" s="31">
        <f>VLOOKUP(A178,'IncomeStatement 15-8-19'!$A$10:$CD$222,18,FALSE)</f>
        <v>0</v>
      </c>
      <c r="S178" s="31">
        <f>VLOOKUP(A178,'IncomeStatement 15-8-19'!$A$10:$CD$222,19,FALSE)</f>
        <v>0</v>
      </c>
      <c r="T178" s="31">
        <f>VLOOKUP(A178,'IncomeStatement 15-8-19'!$A$10:$CD$222,20,FALSE)</f>
        <v>0</v>
      </c>
      <c r="U178" s="31">
        <f>VLOOKUP(A178,'IncomeStatement 15-8-19'!$A$10:$CD$222,21,FALSE)</f>
        <v>0</v>
      </c>
      <c r="V178" s="31">
        <f>VLOOKUP(A178,'IncomeStatement 15-8-19'!$A$10:$CD$222,22,FALSE)</f>
        <v>0</v>
      </c>
      <c r="W178" s="31">
        <f>VLOOKUP(A178,'IncomeStatement 15-8-19'!$A$10:$CD$222,23,FALSE)</f>
        <v>0</v>
      </c>
      <c r="X178" s="31">
        <f>VLOOKUP(A178,'IncomeStatement 15-8-19'!$A$10:$CD$222,24,FALSE)</f>
        <v>0</v>
      </c>
      <c r="Y178" s="31">
        <f>VLOOKUP(A178,'IncomeStatement 15-8-19'!$A$10:$CD$222,25,FALSE)</f>
        <v>0</v>
      </c>
      <c r="Z178" s="31">
        <f>VLOOKUP(A178,'IncomeStatement 15-8-19'!$A$10:$CD$222,26,FALSE)</f>
        <v>0</v>
      </c>
      <c r="AA178" s="31">
        <f>VLOOKUP(A178,'IncomeStatement 15-8-19'!$A$10:$CD$222,27,FALSE)</f>
        <v>0</v>
      </c>
      <c r="AB178" s="31">
        <f>VLOOKUP(A178,'IncomeStatement 15-8-19'!$A$10:$CD$222,28,FALSE)</f>
        <v>0</v>
      </c>
      <c r="AC178" s="31">
        <f>VLOOKUP(A178,'IncomeStatement 15-8-19'!$A$10:$CD$222,29,FALSE)</f>
        <v>0</v>
      </c>
      <c r="AD178" s="31">
        <f>VLOOKUP(A178,'IncomeStatement 15-8-19'!$A$10:$CD$222,30,FALSE)</f>
        <v>0</v>
      </c>
      <c r="AE178" s="31">
        <f>VLOOKUP(A178,'IncomeStatement 15-8-19'!$A$10:$CD$222,31,FALSE)</f>
        <v>0</v>
      </c>
      <c r="AF178" s="31">
        <f>VLOOKUP(A178,'IncomeStatement 15-8-19'!$A$10:$CD$222,32,FALSE)</f>
        <v>0</v>
      </c>
      <c r="AG178" s="31">
        <f>VLOOKUP(A178,'IncomeStatement 15-8-19'!$A$10:$CD$222,33,FALSE)</f>
        <v>0</v>
      </c>
      <c r="AH178" s="31">
        <f>VLOOKUP(A178,'IncomeStatement 15-8-19'!$A$10:$CD$222,34,FALSE)</f>
        <v>0</v>
      </c>
      <c r="AI178" s="31">
        <f>VLOOKUP(A178,'IncomeStatement 15-8-19'!$A$10:$CD$222,35,FALSE)</f>
        <v>0</v>
      </c>
      <c r="AJ178" s="31">
        <f>VLOOKUP(A178,'IncomeStatement 15-8-19'!$A$10:$CD$222,36,FALSE)</f>
        <v>0</v>
      </c>
      <c r="AK178" s="31">
        <f>VLOOKUP(A178,'IncomeStatement 15-8-19'!$A$10:$CD$222,37,FALSE)</f>
        <v>0</v>
      </c>
      <c r="AL178" s="31">
        <f>VLOOKUP(A178,'IncomeStatement 15-8-19'!$A$10:$CD$222,38,FALSE)</f>
        <v>0</v>
      </c>
      <c r="AM178" s="31">
        <f>VLOOKUP(A178,'IncomeStatement 15-8-19'!$A$10:$CD$222,39,FALSE)</f>
        <v>0</v>
      </c>
      <c r="AN178" s="31">
        <f>VLOOKUP(A178,'IncomeStatement 15-8-19'!$A$10:$CD$222,40,FALSE)</f>
        <v>0</v>
      </c>
      <c r="AO178" s="31">
        <f>VLOOKUP(A178,'IncomeStatement 15-8-19'!$A$10:$CD$222,41,FALSE)</f>
        <v>0</v>
      </c>
      <c r="AP178" s="31">
        <f>VLOOKUP(A178,'IncomeStatement 15-8-19'!$A$10:$CD$222,42,FALSE)</f>
        <v>0</v>
      </c>
      <c r="AQ178" s="31">
        <f>VLOOKUP(A178,'IncomeStatement 15-8-19'!$A$10:$CD$222,43,FALSE)</f>
        <v>0</v>
      </c>
      <c r="AR178" s="31">
        <f>VLOOKUP(A178,'IncomeStatement 15-8-19'!$A$10:$CD$222,44,FALSE)</f>
        <v>0</v>
      </c>
      <c r="AS178" s="31">
        <f>VLOOKUP(A178,'IncomeStatement 15-8-19'!$A$10:$CD$222,45,FALSE)</f>
        <v>0</v>
      </c>
      <c r="AT178" s="31">
        <f>VLOOKUP(A178,'IncomeStatement 15-8-19'!$A$10:$CD$222,46,FALSE)</f>
        <v>0</v>
      </c>
      <c r="AU178" s="31">
        <f>VLOOKUP(A178,'IncomeStatement 15-8-19'!$A$10:$CD$222,47,FALSE)</f>
        <v>0</v>
      </c>
      <c r="AV178" s="31">
        <f>VLOOKUP(A178,'IncomeStatement 15-8-19'!$A$10:$CD$222,48,FALSE)</f>
        <v>0</v>
      </c>
      <c r="AW178" s="31">
        <f>VLOOKUP(A178,'IncomeStatement 15-8-19'!$A$10:$CD$222,49,FALSE)</f>
        <v>0</v>
      </c>
      <c r="AX178" s="31">
        <f>VLOOKUP(A178,'IncomeStatement 15-8-19'!$A$10:$CD$222,50,FALSE)</f>
        <v>0</v>
      </c>
      <c r="AY178" s="31">
        <f>VLOOKUP(A178,'IncomeStatement 15-8-19'!$A$10:$CD$222,51,FALSE)</f>
        <v>0</v>
      </c>
      <c r="AZ178" s="31">
        <f>VLOOKUP(A178,'IncomeStatement 15-8-19'!$A$10:$CD$222,52,FALSE)</f>
        <v>0</v>
      </c>
      <c r="BA178" s="31">
        <f>VLOOKUP(A178,'IncomeStatement 15-8-19'!$A$10:$CD$222,53,FALSE)</f>
        <v>0</v>
      </c>
      <c r="BB178" s="31">
        <f>VLOOKUP(A178,'IncomeStatement 15-8-19'!$A$10:$CD$222,54,FALSE)</f>
        <v>0</v>
      </c>
      <c r="BC178" s="31">
        <f>VLOOKUP(A178,'IncomeStatement 15-8-19'!$A$10:$CD$222,55,FALSE)</f>
        <v>0</v>
      </c>
      <c r="BD178" s="31">
        <f>VLOOKUP(A178,'IncomeStatement 15-8-19'!$A$10:$CD$222,56,FALSE)</f>
        <v>0</v>
      </c>
      <c r="BE178" s="31">
        <f>VLOOKUP(A178,'IncomeStatement 15-8-19'!$A$10:$CD$222,57,FALSE)</f>
        <v>0</v>
      </c>
      <c r="BF178" s="31">
        <f>VLOOKUP(A178,'IncomeStatement 15-8-19'!$A$10:$CD$222,58,FALSE)</f>
        <v>0</v>
      </c>
      <c r="BG178" s="31"/>
      <c r="BH178" s="31">
        <f>VLOOKUP(A178,'IncomeStatement 15-8-19'!$A$10:$CD$222,60,FALSE)</f>
        <v>0</v>
      </c>
      <c r="BI178" s="31">
        <f>VLOOKUP(A178,'IncomeStatement 15-8-19'!$A$10:$CD$222,61,FALSE)</f>
        <v>0</v>
      </c>
      <c r="BJ178" s="31">
        <f>VLOOKUP(A178,'IncomeStatement 15-8-19'!$A$10:$CD$222,62,FALSE)</f>
        <v>0</v>
      </c>
      <c r="BK178" s="31">
        <f>VLOOKUP(A178,'IncomeStatement 15-8-19'!$A$10:$CD$222,63,FALSE)</f>
        <v>0</v>
      </c>
      <c r="BL178" s="31">
        <f>VLOOKUP(A178,'IncomeStatement 15-8-19'!$A$10:$CD$222,64,FALSE)</f>
        <v>0</v>
      </c>
      <c r="BM178" s="31">
        <f>VLOOKUP(A178,'IncomeStatement 15-8-19'!$A$10:$CD$222,65,FALSE)</f>
        <v>0</v>
      </c>
      <c r="BN178" s="31">
        <f>VLOOKUP(A178,'IncomeStatement 15-8-19'!$A$10:$CD$222,66,FALSE)</f>
        <v>0</v>
      </c>
      <c r="BO178" s="31">
        <f>VLOOKUP(A178,'IncomeStatement 15-8-19'!$A$10:$CD$222,67,FALSE)</f>
        <v>0</v>
      </c>
      <c r="BP178" s="31">
        <f>VLOOKUP(A178,'IncomeStatement 15-8-19'!$A$10:$CD$222,68,FALSE)</f>
        <v>0</v>
      </c>
      <c r="BQ178" s="3">
        <f>VLOOKUP(A178,'IncomeStatement 15-8-19'!$A$10:$CD$222,69,FALSE)</f>
        <v>0</v>
      </c>
      <c r="BR178" s="3">
        <f>VLOOKUP(A178,'IncomeStatement 15-8-19'!$A$10:$CD$222,70,FALSE)</f>
        <v>0</v>
      </c>
      <c r="BS178" s="3">
        <f>VLOOKUP(A178,'IncomeStatement 15-8-19'!$A$10:$CD$222,71,FALSE)</f>
        <v>0</v>
      </c>
      <c r="BT178" s="3">
        <f>VLOOKUP(A178,'IncomeStatement 15-8-19'!$A$10:$CD$222,72,FALSE)</f>
        <v>0</v>
      </c>
      <c r="BU178" s="3">
        <f>VLOOKUP(A178,'IncomeStatement 15-8-19'!$A$10:$CD$222,73,FALSE)</f>
        <v>0</v>
      </c>
      <c r="BV178" s="3">
        <f>VLOOKUP(A178,'IncomeStatement 15-8-19'!$A$10:$CD$222,74,FALSE)</f>
        <v>0</v>
      </c>
      <c r="BW178" s="3">
        <f>VLOOKUP(A178,'IncomeStatement 15-8-19'!$A$10:$CD$222,75,FALSE)</f>
        <v>0</v>
      </c>
      <c r="BX178" s="3">
        <f>VLOOKUP(A178,'IncomeStatement 15-8-19'!$A$10:$CD$222,76,FALSE)</f>
        <v>0</v>
      </c>
      <c r="BY178" s="3">
        <f>VLOOKUP(A178,'IncomeStatement 15-8-19'!$A$10:$CD$222,77,FALSE)</f>
        <v>0</v>
      </c>
      <c r="BZ178" s="3">
        <f>VLOOKUP(A178,'IncomeStatement 15-8-19'!$A$10:$CD$222,78,FALSE)</f>
        <v>0</v>
      </c>
      <c r="CA178" s="3">
        <f>VLOOKUP(A178,'IncomeStatement 15-8-19'!$A$10:$CD$222,79,FALSE)</f>
        <v>0</v>
      </c>
      <c r="CB178" s="3">
        <f>VLOOKUP(A178,'IncomeStatement 15-8-19'!$A$10:$CD$222,80,FALSE)</f>
        <v>0</v>
      </c>
      <c r="CC178" s="3">
        <f>VLOOKUP(A178,'IncomeStatement 15-8-19'!$A$10:$CD$222,81,FALSE)</f>
        <v>0</v>
      </c>
      <c r="CD178" s="3">
        <f t="shared" ref="CD178" si="11">SUM(B178:CC178)</f>
        <v>0</v>
      </c>
      <c r="CF178" s="19">
        <f>CD178-('IncomeStatement 15-8-19'!CD178-'IncomeStatement 15-8-19'!CF178-'IncomeStatement 15-8-19'!CG178)</f>
        <v>0</v>
      </c>
      <c r="CH178" s="132">
        <f t="shared" ref="CH178" si="12">SUM(BN178:CC178)</f>
        <v>0</v>
      </c>
      <c r="CJ178" s="148">
        <f>HLOOKUP(A178,CJE!$I$5:$TV$2054,2050, FALSE)</f>
        <v>0</v>
      </c>
      <c r="CL178" s="148">
        <f t="shared" ref="CL178" si="13">SUM(B178:BM178)-CJ178</f>
        <v>0</v>
      </c>
    </row>
    <row r="179" spans="1:90" x14ac:dyDescent="0.2">
      <c r="A179" s="13" t="str">
        <f>'IncomeStatement 15-8-19'!A179</f>
        <v>920-109 - Gain (Loss) on sale fixed asset</v>
      </c>
      <c r="B179" s="31">
        <f>VLOOKUP(A179,'IncomeStatement 15-8-19'!$A$10:$CD$222,2,FALSE)</f>
        <v>0</v>
      </c>
      <c r="C179" s="31">
        <f>VLOOKUP(A179,'IncomeStatement 15-8-19'!$A$10:$CD$222,3,FALSE)</f>
        <v>0</v>
      </c>
      <c r="D179" s="31">
        <f>VLOOKUP(A179,'IncomeStatement 15-8-19'!$A$10:$CD$222,4,FALSE)</f>
        <v>0</v>
      </c>
      <c r="E179" s="31">
        <f>VLOOKUP(A179,'IncomeStatement 15-8-19'!$A$10:$CD$222,5,FALSE)</f>
        <v>0</v>
      </c>
      <c r="F179" s="31">
        <f>VLOOKUP(A179,'IncomeStatement 15-8-19'!$A$10:$CD$222,6,FALSE)</f>
        <v>0</v>
      </c>
      <c r="G179" s="31">
        <f>VLOOKUP(A179,'IncomeStatement 15-8-19'!$A$10:$CD$222,7,FALSE)</f>
        <v>0</v>
      </c>
      <c r="H179" s="31">
        <f>VLOOKUP(A179,'IncomeStatement 15-8-19'!$A$10:$CD$222,8,FALSE)</f>
        <v>0</v>
      </c>
      <c r="I179" s="31"/>
      <c r="J179" s="31">
        <f>VLOOKUP(A179,'IncomeStatement 15-8-19'!$A$10:$CD$222,10,FALSE)</f>
        <v>0</v>
      </c>
      <c r="K179" s="31">
        <f>VLOOKUP(A179,'IncomeStatement 15-8-19'!$A$10:$CD$222,11,FALSE)</f>
        <v>0</v>
      </c>
      <c r="L179" s="31">
        <f>VLOOKUP(A179,'IncomeStatement 15-8-19'!$A$10:$CD$222,12,FALSE)</f>
        <v>0</v>
      </c>
      <c r="M179" s="31">
        <f>VLOOKUP(A179,'IncomeStatement 15-8-19'!$A$10:$CD$222,13,FALSE)</f>
        <v>0</v>
      </c>
      <c r="N179" s="31">
        <f>VLOOKUP(A179,'IncomeStatement 15-8-19'!$A$10:$CD$222,14,FALSE)</f>
        <v>0</v>
      </c>
      <c r="O179" s="31">
        <f>VLOOKUP(A179,'IncomeStatement 15-8-19'!$A$10:$CD$222,15,FALSE)</f>
        <v>0</v>
      </c>
      <c r="P179" s="31">
        <f>VLOOKUP(A179,'IncomeStatement 15-8-19'!$A$10:$CD$222,16,FALSE)</f>
        <v>0</v>
      </c>
      <c r="Q179" s="31">
        <f>VLOOKUP(A179,'IncomeStatement 15-8-19'!$A$10:$CD$222,17,FALSE)</f>
        <v>0</v>
      </c>
      <c r="R179" s="31">
        <f>VLOOKUP(A179,'IncomeStatement 15-8-19'!$A$10:$CD$222,18,FALSE)</f>
        <v>0</v>
      </c>
      <c r="S179" s="31">
        <f>VLOOKUP(A179,'IncomeStatement 15-8-19'!$A$10:$CD$222,19,FALSE)</f>
        <v>0</v>
      </c>
      <c r="T179" s="31">
        <f>VLOOKUP(A179,'IncomeStatement 15-8-19'!$A$10:$CD$222,20,FALSE)</f>
        <v>0</v>
      </c>
      <c r="U179" s="31">
        <f>VLOOKUP(A179,'IncomeStatement 15-8-19'!$A$10:$CD$222,21,FALSE)</f>
        <v>0</v>
      </c>
      <c r="V179" s="31">
        <f>VLOOKUP(A179,'IncomeStatement 15-8-19'!$A$10:$CD$222,22,FALSE)</f>
        <v>0</v>
      </c>
      <c r="W179" s="31">
        <f>VLOOKUP(A179,'IncomeStatement 15-8-19'!$A$10:$CD$222,23,FALSE)</f>
        <v>0</v>
      </c>
      <c r="X179" s="31">
        <f>VLOOKUP(A179,'IncomeStatement 15-8-19'!$A$10:$CD$222,24,FALSE)</f>
        <v>0</v>
      </c>
      <c r="Y179" s="31">
        <f>VLOOKUP(A179,'IncomeStatement 15-8-19'!$A$10:$CD$222,25,FALSE)</f>
        <v>0</v>
      </c>
      <c r="Z179" s="31">
        <f>VLOOKUP(A179,'IncomeStatement 15-8-19'!$A$10:$CD$222,26,FALSE)</f>
        <v>0</v>
      </c>
      <c r="AA179" s="31">
        <f>VLOOKUP(A179,'IncomeStatement 15-8-19'!$A$10:$CD$222,27,FALSE)</f>
        <v>0</v>
      </c>
      <c r="AB179" s="31">
        <f>VLOOKUP(A179,'IncomeStatement 15-8-19'!$A$10:$CD$222,28,FALSE)</f>
        <v>0</v>
      </c>
      <c r="AC179" s="31">
        <f>VLOOKUP(A179,'IncomeStatement 15-8-19'!$A$10:$CD$222,29,FALSE)</f>
        <v>0</v>
      </c>
      <c r="AD179" s="31">
        <f>VLOOKUP(A179,'IncomeStatement 15-8-19'!$A$10:$CD$222,30,FALSE)</f>
        <v>0</v>
      </c>
      <c r="AE179" s="31">
        <f>VLOOKUP(A179,'IncomeStatement 15-8-19'!$A$10:$CD$222,31,FALSE)</f>
        <v>0</v>
      </c>
      <c r="AF179" s="31">
        <f>VLOOKUP(A179,'IncomeStatement 15-8-19'!$A$10:$CD$222,32,FALSE)</f>
        <v>0</v>
      </c>
      <c r="AG179" s="31">
        <f>VLOOKUP(A179,'IncomeStatement 15-8-19'!$A$10:$CD$222,33,FALSE)</f>
        <v>0</v>
      </c>
      <c r="AH179" s="31">
        <f>VLOOKUP(A179,'IncomeStatement 15-8-19'!$A$10:$CD$222,34,FALSE)</f>
        <v>0</v>
      </c>
      <c r="AI179" s="31">
        <f>VLOOKUP(A179,'IncomeStatement 15-8-19'!$A$10:$CD$222,35,FALSE)</f>
        <v>0</v>
      </c>
      <c r="AJ179" s="31">
        <f>VLOOKUP(A179,'IncomeStatement 15-8-19'!$A$10:$CD$222,36,FALSE)</f>
        <v>0</v>
      </c>
      <c r="AK179" s="31">
        <f>VLOOKUP(A179,'IncomeStatement 15-8-19'!$A$10:$CD$222,37,FALSE)</f>
        <v>0</v>
      </c>
      <c r="AL179" s="31">
        <f>VLOOKUP(A179,'IncomeStatement 15-8-19'!$A$10:$CD$222,38,FALSE)</f>
        <v>0</v>
      </c>
      <c r="AM179" s="31">
        <f>VLOOKUP(A179,'IncomeStatement 15-8-19'!$A$10:$CD$222,39,FALSE)</f>
        <v>0</v>
      </c>
      <c r="AN179" s="31">
        <f>VLOOKUP(A179,'IncomeStatement 15-8-19'!$A$10:$CD$222,40,FALSE)</f>
        <v>0</v>
      </c>
      <c r="AO179" s="31">
        <f>VLOOKUP(A179,'IncomeStatement 15-8-19'!$A$10:$CD$222,41,FALSE)</f>
        <v>0</v>
      </c>
      <c r="AP179" s="31">
        <f>VLOOKUP(A179,'IncomeStatement 15-8-19'!$A$10:$CD$222,42,FALSE)</f>
        <v>0</v>
      </c>
      <c r="AQ179" s="31">
        <f>VLOOKUP(A179,'IncomeStatement 15-8-19'!$A$10:$CD$222,43,FALSE)</f>
        <v>0</v>
      </c>
      <c r="AR179" s="31">
        <f>VLOOKUP(A179,'IncomeStatement 15-8-19'!$A$10:$CD$222,44,FALSE)</f>
        <v>0</v>
      </c>
      <c r="AS179" s="31">
        <f>VLOOKUP(A179,'IncomeStatement 15-8-19'!$A$10:$CD$222,45,FALSE)</f>
        <v>0</v>
      </c>
      <c r="AT179" s="31">
        <f>VLOOKUP(A179,'IncomeStatement 15-8-19'!$A$10:$CD$222,46,FALSE)</f>
        <v>0</v>
      </c>
      <c r="AU179" s="31">
        <f>VLOOKUP(A179,'IncomeStatement 15-8-19'!$A$10:$CD$222,47,FALSE)</f>
        <v>0</v>
      </c>
      <c r="AV179" s="31">
        <f>VLOOKUP(A179,'IncomeStatement 15-8-19'!$A$10:$CD$222,48,FALSE)</f>
        <v>0</v>
      </c>
      <c r="AW179" s="31">
        <f>VLOOKUP(A179,'IncomeStatement 15-8-19'!$A$10:$CD$222,49,FALSE)</f>
        <v>0</v>
      </c>
      <c r="AX179" s="31">
        <f>VLOOKUP(A179,'IncomeStatement 15-8-19'!$A$10:$CD$222,50,FALSE)</f>
        <v>0</v>
      </c>
      <c r="AY179" s="31">
        <f>VLOOKUP(A179,'IncomeStatement 15-8-19'!$A$10:$CD$222,51,FALSE)</f>
        <v>0</v>
      </c>
      <c r="AZ179" s="31">
        <f>VLOOKUP(A179,'IncomeStatement 15-8-19'!$A$10:$CD$222,52,FALSE)</f>
        <v>0</v>
      </c>
      <c r="BA179" s="31">
        <f>VLOOKUP(A179,'IncomeStatement 15-8-19'!$A$10:$CD$222,53,FALSE)</f>
        <v>0</v>
      </c>
      <c r="BB179" s="31">
        <f>VLOOKUP(A179,'IncomeStatement 15-8-19'!$A$10:$CD$222,54,FALSE)</f>
        <v>0</v>
      </c>
      <c r="BC179" s="31">
        <f>VLOOKUP(A179,'IncomeStatement 15-8-19'!$A$10:$CD$222,55,FALSE)</f>
        <v>0</v>
      </c>
      <c r="BD179" s="31">
        <f>VLOOKUP(A179,'IncomeStatement 15-8-19'!$A$10:$CD$222,56,FALSE)</f>
        <v>0</v>
      </c>
      <c r="BE179" s="31">
        <f>VLOOKUP(A179,'IncomeStatement 15-8-19'!$A$10:$CD$222,57,FALSE)</f>
        <v>0</v>
      </c>
      <c r="BF179" s="31">
        <f>VLOOKUP(A179,'IncomeStatement 15-8-19'!$A$10:$CD$222,58,FALSE)</f>
        <v>0</v>
      </c>
      <c r="BG179" s="31"/>
      <c r="BH179" s="31">
        <f>VLOOKUP(A179,'IncomeStatement 15-8-19'!$A$10:$CD$222,60,FALSE)</f>
        <v>0</v>
      </c>
      <c r="BI179" s="31">
        <f>VLOOKUP(A179,'IncomeStatement 15-8-19'!$A$10:$CD$222,61,FALSE)</f>
        <v>0</v>
      </c>
      <c r="BJ179" s="31">
        <f>VLOOKUP(A179,'IncomeStatement 15-8-19'!$A$10:$CD$222,62,FALSE)</f>
        <v>0</v>
      </c>
      <c r="BK179" s="31">
        <f>VLOOKUP(A179,'IncomeStatement 15-8-19'!$A$10:$CD$222,63,FALSE)</f>
        <v>0</v>
      </c>
      <c r="BL179" s="31">
        <f>VLOOKUP(A179,'IncomeStatement 15-8-19'!$A$10:$CD$222,64,FALSE)</f>
        <v>0</v>
      </c>
      <c r="BM179" s="31">
        <f>VLOOKUP(A179,'IncomeStatement 15-8-19'!$A$10:$CD$222,65,FALSE)</f>
        <v>0</v>
      </c>
      <c r="BN179" s="31">
        <f>VLOOKUP(A179,'IncomeStatement 15-8-19'!$A$10:$CD$222,66,FALSE)</f>
        <v>0</v>
      </c>
      <c r="BO179" s="31">
        <f>VLOOKUP(A179,'IncomeStatement 15-8-19'!$A$10:$CD$222,67,FALSE)</f>
        <v>0</v>
      </c>
      <c r="BP179" s="31">
        <f>VLOOKUP(A179,'IncomeStatement 15-8-19'!$A$10:$CD$222,68,FALSE)</f>
        <v>0</v>
      </c>
      <c r="BQ179" s="3">
        <f>VLOOKUP(A179,'IncomeStatement 15-8-19'!$A$10:$CD$222,69,FALSE)</f>
        <v>0</v>
      </c>
      <c r="BR179" s="3">
        <f>VLOOKUP(A179,'IncomeStatement 15-8-19'!$A$10:$CD$222,70,FALSE)</f>
        <v>0</v>
      </c>
      <c r="BS179" s="3">
        <f>VLOOKUP(A179,'IncomeStatement 15-8-19'!$A$10:$CD$222,71,FALSE)</f>
        <v>0</v>
      </c>
      <c r="BT179" s="3">
        <f>VLOOKUP(A179,'IncomeStatement 15-8-19'!$A$10:$CD$222,72,FALSE)</f>
        <v>0</v>
      </c>
      <c r="BU179" s="3">
        <f>VLOOKUP(A179,'IncomeStatement 15-8-19'!$A$10:$CD$222,73,FALSE)</f>
        <v>0</v>
      </c>
      <c r="BV179" s="3">
        <f>VLOOKUP(A179,'IncomeStatement 15-8-19'!$A$10:$CD$222,74,FALSE)</f>
        <v>0</v>
      </c>
      <c r="BW179" s="3">
        <f>VLOOKUP(A179,'IncomeStatement 15-8-19'!$A$10:$CD$222,75,FALSE)</f>
        <v>0</v>
      </c>
      <c r="BX179" s="3">
        <f>VLOOKUP(A179,'IncomeStatement 15-8-19'!$A$10:$CD$222,76,FALSE)</f>
        <v>0</v>
      </c>
      <c r="BY179" s="3">
        <f>VLOOKUP(A179,'IncomeStatement 15-8-19'!$A$10:$CD$222,77,FALSE)</f>
        <v>0</v>
      </c>
      <c r="BZ179" s="23">
        <f>VLOOKUP(A179,'IncomeStatement 15-8-19'!$A$10:$CD$222,78,FALSE)</f>
        <v>0</v>
      </c>
      <c r="CA179" s="23">
        <f>VLOOKUP(A179,'IncomeStatement 15-8-19'!$A$10:$CD$222,79,FALSE)</f>
        <v>0</v>
      </c>
      <c r="CB179" s="23">
        <f>VLOOKUP(A179,'IncomeStatement 15-8-19'!$A$10:$CD$222,80,FALSE)</f>
        <v>0</v>
      </c>
      <c r="CC179" s="23">
        <f>VLOOKUP(A179,'IncomeStatement 15-8-19'!$A$10:$CD$222,81,FALSE)</f>
        <v>0</v>
      </c>
      <c r="CD179" s="3">
        <f t="shared" si="7"/>
        <v>0</v>
      </c>
      <c r="CF179" s="19">
        <f>CD179-('IncomeStatement 15-8-19'!CD179-'IncomeStatement 15-8-19'!CF179-'IncomeStatement 15-8-19'!CG179)</f>
        <v>0</v>
      </c>
      <c r="CH179" s="132">
        <f t="shared" si="8"/>
        <v>0</v>
      </c>
      <c r="CJ179" s="148">
        <f>HLOOKUP(A179,CJE!$I$5:$TV$2054,2050, FALSE)</f>
        <v>0</v>
      </c>
      <c r="CL179" s="148">
        <f t="shared" si="10"/>
        <v>0</v>
      </c>
    </row>
    <row r="180" spans="1:90" x14ac:dyDescent="0.2">
      <c r="A180" s="14" t="str">
        <f>'IncomeStatement 15-8-19'!A180</f>
        <v>Total - Other Income</v>
      </c>
      <c r="B180" s="32">
        <f>VLOOKUP(A180,'IncomeStatement 15-8-19'!$A$10:$CD$222,2,FALSE)</f>
        <v>1.882714</v>
      </c>
      <c r="C180" s="32">
        <f>VLOOKUP(A180,'IncomeStatement 15-8-19'!$A$10:$CD$222,3,FALSE)</f>
        <v>1.882714</v>
      </c>
      <c r="D180" s="32">
        <f>VLOOKUP(A180,'IncomeStatement 15-8-19'!$A$10:$CD$222,4,FALSE)</f>
        <v>1.882714</v>
      </c>
      <c r="E180" s="32">
        <f>VLOOKUP(A180,'IncomeStatement 15-8-19'!$A$10:$CD$222,5,FALSE)</f>
        <v>1.882714</v>
      </c>
      <c r="F180" s="32">
        <f>VLOOKUP(A180,'IncomeStatement 15-8-19'!$A$10:$CD$222,6,FALSE)</f>
        <v>1.882714</v>
      </c>
      <c r="G180" s="32">
        <f>VLOOKUP(A180,'IncomeStatement 15-8-19'!$A$10:$CD$222,7,FALSE)</f>
        <v>1.882714</v>
      </c>
      <c r="H180" s="32">
        <f>VLOOKUP(A180,'IncomeStatement 15-8-19'!$A$10:$CD$222,8,FALSE)</f>
        <v>1.882714</v>
      </c>
      <c r="I180" s="32"/>
      <c r="J180" s="32">
        <f>VLOOKUP(A180,'IncomeStatement 15-8-19'!$A$10:$CD$222,10,FALSE)</f>
        <v>1.882714</v>
      </c>
      <c r="K180" s="32">
        <f>VLOOKUP(A180,'IncomeStatement 15-8-19'!$A$10:$CD$222,11,FALSE)</f>
        <v>1.882714</v>
      </c>
      <c r="L180" s="32">
        <f>VLOOKUP(A180,'IncomeStatement 15-8-19'!$A$10:$CD$222,12,FALSE)</f>
        <v>1.882714</v>
      </c>
      <c r="M180" s="32">
        <f>VLOOKUP(A180,'IncomeStatement 15-8-19'!$A$10:$CD$222,13,FALSE)</f>
        <v>1.882714</v>
      </c>
      <c r="N180" s="32">
        <f>VLOOKUP(A180,'IncomeStatement 15-8-19'!$A$10:$CD$222,14,FALSE)</f>
        <v>1.882714</v>
      </c>
      <c r="O180" s="32">
        <f>VLOOKUP(A180,'IncomeStatement 15-8-19'!$A$10:$CD$222,15,FALSE)</f>
        <v>1.882714</v>
      </c>
      <c r="P180" s="32">
        <f>VLOOKUP(A180,'IncomeStatement 15-8-19'!$A$10:$CD$222,16,FALSE)</f>
        <v>1.882714</v>
      </c>
      <c r="Q180" s="32">
        <f>VLOOKUP(A180,'IncomeStatement 15-8-19'!$A$10:$CD$222,17,FALSE)</f>
        <v>1.882714</v>
      </c>
      <c r="R180" s="32">
        <f>VLOOKUP(A180,'IncomeStatement 15-8-19'!$A$10:$CD$222,18,FALSE)</f>
        <v>1.882714</v>
      </c>
      <c r="S180" s="32">
        <f>VLOOKUP(A180,'IncomeStatement 15-8-19'!$A$10:$CD$222,19,FALSE)</f>
        <v>1.882714</v>
      </c>
      <c r="T180" s="32">
        <f>VLOOKUP(A180,'IncomeStatement 15-8-19'!$A$10:$CD$222,20,FALSE)</f>
        <v>1.882714</v>
      </c>
      <c r="U180" s="32">
        <f>VLOOKUP(A180,'IncomeStatement 15-8-19'!$A$10:$CD$222,21,FALSE)</f>
        <v>1.882714</v>
      </c>
      <c r="V180" s="32">
        <f>VLOOKUP(A180,'IncomeStatement 15-8-19'!$A$10:$CD$222,22,FALSE)</f>
        <v>1.882714</v>
      </c>
      <c r="W180" s="32">
        <f>VLOOKUP(A180,'IncomeStatement 15-8-19'!$A$10:$CD$222,23,FALSE)</f>
        <v>1.882714</v>
      </c>
      <c r="X180" s="32">
        <f>VLOOKUP(A180,'IncomeStatement 15-8-19'!$A$10:$CD$222,24,FALSE)</f>
        <v>1.882714</v>
      </c>
      <c r="Y180" s="32">
        <f>VLOOKUP(A180,'IncomeStatement 15-8-19'!$A$10:$CD$222,25,FALSE)</f>
        <v>1.882714</v>
      </c>
      <c r="Z180" s="32">
        <f>VLOOKUP(A180,'IncomeStatement 15-8-19'!$A$10:$CD$222,26,FALSE)</f>
        <v>1.882714</v>
      </c>
      <c r="AA180" s="32">
        <f>VLOOKUP(A180,'IncomeStatement 15-8-19'!$A$10:$CD$222,27,FALSE)</f>
        <v>1.882714</v>
      </c>
      <c r="AB180" s="32">
        <f>VLOOKUP(A180,'IncomeStatement 15-8-19'!$A$10:$CD$222,28,FALSE)</f>
        <v>1.882714</v>
      </c>
      <c r="AC180" s="32">
        <f>VLOOKUP(A180,'IncomeStatement 15-8-19'!$A$10:$CD$222,29,FALSE)</f>
        <v>1.882714</v>
      </c>
      <c r="AD180" s="32">
        <f>VLOOKUP(A180,'IncomeStatement 15-8-19'!$A$10:$CD$222,30,FALSE)</f>
        <v>1.882714</v>
      </c>
      <c r="AE180" s="32">
        <f>VLOOKUP(A180,'IncomeStatement 15-8-19'!$A$10:$CD$222,31,FALSE)</f>
        <v>1.882714</v>
      </c>
      <c r="AF180" s="32">
        <f>VLOOKUP(A180,'IncomeStatement 15-8-19'!$A$10:$CD$222,32,FALSE)</f>
        <v>1.882714</v>
      </c>
      <c r="AG180" s="32">
        <f>VLOOKUP(A180,'IncomeStatement 15-8-19'!$A$10:$CD$222,33,FALSE)</f>
        <v>1.882714</v>
      </c>
      <c r="AH180" s="32">
        <f>VLOOKUP(A180,'IncomeStatement 15-8-19'!$A$10:$CD$222,34,FALSE)</f>
        <v>1.882714</v>
      </c>
      <c r="AI180" s="32">
        <f>VLOOKUP(A180,'IncomeStatement 15-8-19'!$A$10:$CD$222,35,FALSE)</f>
        <v>1.882714</v>
      </c>
      <c r="AJ180" s="32">
        <f>VLOOKUP(A180,'IncomeStatement 15-8-19'!$A$10:$CD$222,36,FALSE)</f>
        <v>1.882714</v>
      </c>
      <c r="AK180" s="32">
        <f>VLOOKUP(A180,'IncomeStatement 15-8-19'!$A$10:$CD$222,37,FALSE)</f>
        <v>1.882714</v>
      </c>
      <c r="AL180" s="32">
        <f>VLOOKUP(A180,'IncomeStatement 15-8-19'!$A$10:$CD$222,38,FALSE)</f>
        <v>1.882714</v>
      </c>
      <c r="AM180" s="32">
        <f>VLOOKUP(A180,'IncomeStatement 15-8-19'!$A$10:$CD$222,39,FALSE)</f>
        <v>1.882714</v>
      </c>
      <c r="AN180" s="32">
        <f>VLOOKUP(A180,'IncomeStatement 15-8-19'!$A$10:$CD$222,40,FALSE)</f>
        <v>1.882714</v>
      </c>
      <c r="AO180" s="32">
        <f>VLOOKUP(A180,'IncomeStatement 15-8-19'!$A$10:$CD$222,41,FALSE)</f>
        <v>1.882714</v>
      </c>
      <c r="AP180" s="32">
        <f>VLOOKUP(A180,'IncomeStatement 15-8-19'!$A$10:$CD$222,42,FALSE)</f>
        <v>1.882714</v>
      </c>
      <c r="AQ180" s="32">
        <f>VLOOKUP(A180,'IncomeStatement 15-8-19'!$A$10:$CD$222,43,FALSE)</f>
        <v>1.882714</v>
      </c>
      <c r="AR180" s="32">
        <f>VLOOKUP(A180,'IncomeStatement 15-8-19'!$A$10:$CD$222,44,FALSE)</f>
        <v>1.882714</v>
      </c>
      <c r="AS180" s="32">
        <f>VLOOKUP(A180,'IncomeStatement 15-8-19'!$A$10:$CD$222,45,FALSE)</f>
        <v>1.882714</v>
      </c>
      <c r="AT180" s="32">
        <f>VLOOKUP(A180,'IncomeStatement 15-8-19'!$A$10:$CD$222,46,FALSE)</f>
        <v>1.882714</v>
      </c>
      <c r="AU180" s="32">
        <f>VLOOKUP(A180,'IncomeStatement 15-8-19'!$A$10:$CD$222,47,FALSE)</f>
        <v>1.882714</v>
      </c>
      <c r="AV180" s="32">
        <f>VLOOKUP(A180,'IncomeStatement 15-8-19'!$A$10:$CD$222,48,FALSE)</f>
        <v>1.882714</v>
      </c>
      <c r="AW180" s="32">
        <f>VLOOKUP(A180,'IncomeStatement 15-8-19'!$A$10:$CD$222,49,FALSE)</f>
        <v>1.882714</v>
      </c>
      <c r="AX180" s="32">
        <f>VLOOKUP(A180,'IncomeStatement 15-8-19'!$A$10:$CD$222,50,FALSE)</f>
        <v>1.882714</v>
      </c>
      <c r="AY180" s="32">
        <f>VLOOKUP(A180,'IncomeStatement 15-8-19'!$A$10:$CD$222,51,FALSE)</f>
        <v>1.882714</v>
      </c>
      <c r="AZ180" s="32">
        <f>VLOOKUP(A180,'IncomeStatement 15-8-19'!$A$10:$CD$222,52,FALSE)</f>
        <v>1.882714</v>
      </c>
      <c r="BA180" s="32">
        <f>VLOOKUP(A180,'IncomeStatement 15-8-19'!$A$10:$CD$222,53,FALSE)</f>
        <v>1.882714</v>
      </c>
      <c r="BB180" s="32">
        <f>VLOOKUP(A180,'IncomeStatement 15-8-19'!$A$10:$CD$222,54,FALSE)</f>
        <v>1.882714</v>
      </c>
      <c r="BC180" s="32">
        <f>VLOOKUP(A180,'IncomeStatement 15-8-19'!$A$10:$CD$222,55,FALSE)</f>
        <v>1.882714</v>
      </c>
      <c r="BD180" s="32">
        <f>VLOOKUP(A180,'IncomeStatement 15-8-19'!$A$10:$CD$222,56,FALSE)</f>
        <v>1.882714</v>
      </c>
      <c r="BE180" s="32">
        <f>VLOOKUP(A180,'IncomeStatement 15-8-19'!$A$10:$CD$222,57,FALSE)</f>
        <v>1.882714</v>
      </c>
      <c r="BF180" s="32">
        <f>VLOOKUP(A180,'IncomeStatement 15-8-19'!$A$10:$CD$222,58,FALSE)</f>
        <v>1.882714</v>
      </c>
      <c r="BG180" s="32"/>
      <c r="BH180" s="32">
        <f>VLOOKUP(A180,'IncomeStatement 15-8-19'!$A$10:$CD$222,60,FALSE)</f>
        <v>1.882714</v>
      </c>
      <c r="BI180" s="32">
        <f>VLOOKUP(A180,'IncomeStatement 15-8-19'!$A$10:$CD$222,61,FALSE)</f>
        <v>1.882714</v>
      </c>
      <c r="BJ180" s="32">
        <f>VLOOKUP(A180,'IncomeStatement 15-8-19'!$A$10:$CD$222,62,FALSE)</f>
        <v>1.882714</v>
      </c>
      <c r="BK180" s="32">
        <f>VLOOKUP(A180,'IncomeStatement 15-8-19'!$A$10:$CD$222,63,FALSE)</f>
        <v>1.882714</v>
      </c>
      <c r="BL180" s="32">
        <f>VLOOKUP(A180,'IncomeStatement 15-8-19'!$A$10:$CD$222,64,FALSE)</f>
        <v>1.882714</v>
      </c>
      <c r="BM180" s="32">
        <f>VLOOKUP(A180,'IncomeStatement 15-8-19'!$A$10:$CD$222,65,FALSE)</f>
        <v>1.882714</v>
      </c>
      <c r="BN180" s="32">
        <f>VLOOKUP(A180,'IncomeStatement 15-8-19'!$A$10:$CD$222,66,FALSE)</f>
        <v>1.882714</v>
      </c>
      <c r="BO180" s="32">
        <f>VLOOKUP(A180,'IncomeStatement 15-8-19'!$A$10:$CD$222,67,FALSE)</f>
        <v>1.882714</v>
      </c>
      <c r="BP180" s="32">
        <f>VLOOKUP(A180,'IncomeStatement 15-8-19'!$A$10:$CD$222,68,FALSE)</f>
        <v>1.882714</v>
      </c>
      <c r="BQ180" s="9">
        <f>VLOOKUP(A180,'IncomeStatement 15-8-19'!$A$10:$CD$222,69,FALSE)</f>
        <v>1.882714</v>
      </c>
      <c r="BR180" s="9">
        <f>VLOOKUP(A180,'IncomeStatement 15-8-19'!$A$10:$CD$222,70,FALSE)</f>
        <v>1.882714</v>
      </c>
      <c r="BS180" s="9">
        <f>VLOOKUP(A180,'IncomeStatement 15-8-19'!$A$10:$CD$222,71,FALSE)</f>
        <v>1.882714</v>
      </c>
      <c r="BT180" s="9">
        <f>VLOOKUP(A180,'IncomeStatement 15-8-19'!$A$10:$CD$222,72,FALSE)</f>
        <v>1.882714</v>
      </c>
      <c r="BU180" s="9">
        <f>VLOOKUP(A180,'IncomeStatement 15-8-19'!$A$10:$CD$222,73,FALSE)</f>
        <v>1.882714</v>
      </c>
      <c r="BV180" s="9">
        <f>VLOOKUP(A180,'IncomeStatement 15-8-19'!$A$10:$CD$222,74,FALSE)</f>
        <v>1.882714</v>
      </c>
      <c r="BW180" s="9">
        <f>VLOOKUP(A180,'IncomeStatement 15-8-19'!$A$10:$CD$222,75,FALSE)</f>
        <v>1.882714</v>
      </c>
      <c r="BX180" s="9">
        <f>VLOOKUP(A180,'IncomeStatement 15-8-19'!$A$10:$CD$222,76,FALSE)</f>
        <v>1.882714</v>
      </c>
      <c r="BY180" s="9">
        <f>VLOOKUP(A180,'IncomeStatement 15-8-19'!$A$10:$CD$222,77,FALSE)</f>
        <v>1.882714</v>
      </c>
      <c r="BZ180" s="3">
        <f>VLOOKUP(A180,'IncomeStatement 15-8-19'!$A$10:$CD$222,78,FALSE)</f>
        <v>1.882714</v>
      </c>
      <c r="CA180" s="3">
        <f>VLOOKUP(A180,'IncomeStatement 15-8-19'!$A$10:$CD$222,79,FALSE)</f>
        <v>1.882714</v>
      </c>
      <c r="CB180" s="3">
        <f>VLOOKUP(A180,'IncomeStatement 15-8-19'!$A$10:$CD$222,80,FALSE)</f>
        <v>1.882714</v>
      </c>
      <c r="CC180" s="3">
        <f>VLOOKUP(A180,'IncomeStatement 15-8-19'!$A$10:$CD$222,81,FALSE)</f>
        <v>1.882714</v>
      </c>
      <c r="CD180" s="9">
        <f t="shared" si="7"/>
        <v>146.8516919999997</v>
      </c>
      <c r="CF180" s="19">
        <f>CD180-('IncomeStatement 15-8-19'!CD180-'IncomeStatement 15-8-19'!CF180-'IncomeStatement 15-8-19'!CG180)</f>
        <v>0</v>
      </c>
      <c r="CH180" s="132">
        <f t="shared" si="8"/>
        <v>30.123424</v>
      </c>
      <c r="CJ180" s="148"/>
      <c r="CL180" s="162">
        <f>SUM(CL175:CL179,CL174,CL169:CL170)</f>
        <v>-2387.0371600000003</v>
      </c>
    </row>
    <row r="181" spans="1:90" x14ac:dyDescent="0.2">
      <c r="A181" s="17" t="str">
        <f>'IncomeStatement 15-8-19'!A181</f>
        <v>Other Expenses</v>
      </c>
      <c r="B181" s="31">
        <f>VLOOKUP(A181,'IncomeStatement 15-8-19'!$A$10:$CD$222,2,FALSE)</f>
        <v>0</v>
      </c>
      <c r="C181" s="31">
        <f>VLOOKUP(A181,'IncomeStatement 15-8-19'!$A$10:$CD$222,3,FALSE)</f>
        <v>0</v>
      </c>
      <c r="D181" s="31">
        <f>VLOOKUP(A181,'IncomeStatement 15-8-19'!$A$10:$CD$222,4,FALSE)</f>
        <v>0</v>
      </c>
      <c r="E181" s="31">
        <f>VLOOKUP(A181,'IncomeStatement 15-8-19'!$A$10:$CD$222,5,FALSE)</f>
        <v>0</v>
      </c>
      <c r="F181" s="31">
        <f>VLOOKUP(A181,'IncomeStatement 15-8-19'!$A$10:$CD$222,6,FALSE)</f>
        <v>0</v>
      </c>
      <c r="G181" s="31">
        <f>VLOOKUP(A181,'IncomeStatement 15-8-19'!$A$10:$CD$222,7,FALSE)</f>
        <v>0</v>
      </c>
      <c r="H181" s="31">
        <f>VLOOKUP(A181,'IncomeStatement 15-8-19'!$A$10:$CD$222,8,FALSE)</f>
        <v>0</v>
      </c>
      <c r="I181" s="31"/>
      <c r="J181" s="31">
        <f>VLOOKUP(A181,'IncomeStatement 15-8-19'!$A$10:$CD$222,10,FALSE)</f>
        <v>0</v>
      </c>
      <c r="K181" s="31">
        <f>VLOOKUP(A181,'IncomeStatement 15-8-19'!$A$10:$CD$222,11,FALSE)</f>
        <v>0</v>
      </c>
      <c r="L181" s="31">
        <f>VLOOKUP(A181,'IncomeStatement 15-8-19'!$A$10:$CD$222,12,FALSE)</f>
        <v>0</v>
      </c>
      <c r="M181" s="31">
        <f>VLOOKUP(A181,'IncomeStatement 15-8-19'!$A$10:$CD$222,13,FALSE)</f>
        <v>0</v>
      </c>
      <c r="N181" s="31">
        <f>VLOOKUP(A181,'IncomeStatement 15-8-19'!$A$10:$CD$222,14,FALSE)</f>
        <v>0</v>
      </c>
      <c r="O181" s="31">
        <f>VLOOKUP(A181,'IncomeStatement 15-8-19'!$A$10:$CD$222,15,FALSE)</f>
        <v>0</v>
      </c>
      <c r="P181" s="31">
        <f>VLOOKUP(A181,'IncomeStatement 15-8-19'!$A$10:$CD$222,16,FALSE)</f>
        <v>0</v>
      </c>
      <c r="Q181" s="31">
        <f>VLOOKUP(A181,'IncomeStatement 15-8-19'!$A$10:$CD$222,17,FALSE)</f>
        <v>0</v>
      </c>
      <c r="R181" s="31">
        <f>VLOOKUP(A181,'IncomeStatement 15-8-19'!$A$10:$CD$222,18,FALSE)</f>
        <v>0</v>
      </c>
      <c r="S181" s="31">
        <f>VLOOKUP(A181,'IncomeStatement 15-8-19'!$A$10:$CD$222,19,FALSE)</f>
        <v>0</v>
      </c>
      <c r="T181" s="31">
        <f>VLOOKUP(A181,'IncomeStatement 15-8-19'!$A$10:$CD$222,20,FALSE)</f>
        <v>0</v>
      </c>
      <c r="U181" s="31">
        <f>VLOOKUP(A181,'IncomeStatement 15-8-19'!$A$10:$CD$222,21,FALSE)</f>
        <v>0</v>
      </c>
      <c r="V181" s="31">
        <f>VLOOKUP(A181,'IncomeStatement 15-8-19'!$A$10:$CD$222,22,FALSE)</f>
        <v>0</v>
      </c>
      <c r="W181" s="31">
        <f>VLOOKUP(A181,'IncomeStatement 15-8-19'!$A$10:$CD$222,23,FALSE)</f>
        <v>0</v>
      </c>
      <c r="X181" s="31">
        <f>VLOOKUP(A181,'IncomeStatement 15-8-19'!$A$10:$CD$222,24,FALSE)</f>
        <v>0</v>
      </c>
      <c r="Y181" s="31">
        <f>VLOOKUP(A181,'IncomeStatement 15-8-19'!$A$10:$CD$222,25,FALSE)</f>
        <v>0</v>
      </c>
      <c r="Z181" s="31">
        <f>VLOOKUP(A181,'IncomeStatement 15-8-19'!$A$10:$CD$222,26,FALSE)</f>
        <v>0</v>
      </c>
      <c r="AA181" s="31">
        <f>VLOOKUP(A181,'IncomeStatement 15-8-19'!$A$10:$CD$222,27,FALSE)</f>
        <v>0</v>
      </c>
      <c r="AB181" s="31">
        <f>VLOOKUP(A181,'IncomeStatement 15-8-19'!$A$10:$CD$222,28,FALSE)</f>
        <v>0</v>
      </c>
      <c r="AC181" s="31">
        <f>VLOOKUP(A181,'IncomeStatement 15-8-19'!$A$10:$CD$222,29,FALSE)</f>
        <v>0</v>
      </c>
      <c r="AD181" s="31">
        <f>VLOOKUP(A181,'IncomeStatement 15-8-19'!$A$10:$CD$222,30,FALSE)</f>
        <v>0</v>
      </c>
      <c r="AE181" s="31">
        <f>VLOOKUP(A181,'IncomeStatement 15-8-19'!$A$10:$CD$222,31,FALSE)</f>
        <v>0</v>
      </c>
      <c r="AF181" s="31">
        <f>VLOOKUP(A181,'IncomeStatement 15-8-19'!$A$10:$CD$222,32,FALSE)</f>
        <v>0</v>
      </c>
      <c r="AG181" s="31">
        <f>VLOOKUP(A181,'IncomeStatement 15-8-19'!$A$10:$CD$222,33,FALSE)</f>
        <v>0</v>
      </c>
      <c r="AH181" s="31">
        <f>VLOOKUP(A181,'IncomeStatement 15-8-19'!$A$10:$CD$222,34,FALSE)</f>
        <v>0</v>
      </c>
      <c r="AI181" s="31">
        <f>VLOOKUP(A181,'IncomeStatement 15-8-19'!$A$10:$CD$222,35,FALSE)</f>
        <v>0</v>
      </c>
      <c r="AJ181" s="31">
        <f>VLOOKUP(A181,'IncomeStatement 15-8-19'!$A$10:$CD$222,36,FALSE)</f>
        <v>0</v>
      </c>
      <c r="AK181" s="31">
        <f>VLOOKUP(A181,'IncomeStatement 15-8-19'!$A$10:$CD$222,37,FALSE)</f>
        <v>0</v>
      </c>
      <c r="AL181" s="31">
        <f>VLOOKUP(A181,'IncomeStatement 15-8-19'!$A$10:$CD$222,38,FALSE)</f>
        <v>0</v>
      </c>
      <c r="AM181" s="31">
        <f>VLOOKUP(A181,'IncomeStatement 15-8-19'!$A$10:$CD$222,39,FALSE)</f>
        <v>0</v>
      </c>
      <c r="AN181" s="31">
        <f>VLOOKUP(A181,'IncomeStatement 15-8-19'!$A$10:$CD$222,40,FALSE)</f>
        <v>0</v>
      </c>
      <c r="AO181" s="31">
        <f>VLOOKUP(A181,'IncomeStatement 15-8-19'!$A$10:$CD$222,41,FALSE)</f>
        <v>0</v>
      </c>
      <c r="AP181" s="31">
        <f>VLOOKUP(A181,'IncomeStatement 15-8-19'!$A$10:$CD$222,42,FALSE)</f>
        <v>0</v>
      </c>
      <c r="AQ181" s="31">
        <f>VLOOKUP(A181,'IncomeStatement 15-8-19'!$A$10:$CD$222,43,FALSE)</f>
        <v>0</v>
      </c>
      <c r="AR181" s="31">
        <f>VLOOKUP(A181,'IncomeStatement 15-8-19'!$A$10:$CD$222,44,FALSE)</f>
        <v>0</v>
      </c>
      <c r="AS181" s="31">
        <f>VLOOKUP(A181,'IncomeStatement 15-8-19'!$A$10:$CD$222,45,FALSE)</f>
        <v>0</v>
      </c>
      <c r="AT181" s="31">
        <f>VLOOKUP(A181,'IncomeStatement 15-8-19'!$A$10:$CD$222,46,FALSE)</f>
        <v>0</v>
      </c>
      <c r="AU181" s="31">
        <f>VLOOKUP(A181,'IncomeStatement 15-8-19'!$A$10:$CD$222,47,FALSE)</f>
        <v>0</v>
      </c>
      <c r="AV181" s="31">
        <f>VLOOKUP(A181,'IncomeStatement 15-8-19'!$A$10:$CD$222,48,FALSE)</f>
        <v>0</v>
      </c>
      <c r="AW181" s="31">
        <f>VLOOKUP(A181,'IncomeStatement 15-8-19'!$A$10:$CD$222,49,FALSE)</f>
        <v>0</v>
      </c>
      <c r="AX181" s="31">
        <f>VLOOKUP(A181,'IncomeStatement 15-8-19'!$A$10:$CD$222,50,FALSE)</f>
        <v>0</v>
      </c>
      <c r="AY181" s="31">
        <f>VLOOKUP(A181,'IncomeStatement 15-8-19'!$A$10:$CD$222,51,FALSE)</f>
        <v>0</v>
      </c>
      <c r="AZ181" s="31">
        <f>VLOOKUP(A181,'IncomeStatement 15-8-19'!$A$10:$CD$222,52,FALSE)</f>
        <v>0</v>
      </c>
      <c r="BA181" s="31">
        <f>VLOOKUP(A181,'IncomeStatement 15-8-19'!$A$10:$CD$222,53,FALSE)</f>
        <v>0</v>
      </c>
      <c r="BB181" s="31">
        <f>VLOOKUP(A181,'IncomeStatement 15-8-19'!$A$10:$CD$222,54,FALSE)</f>
        <v>0</v>
      </c>
      <c r="BC181" s="31">
        <f>VLOOKUP(A181,'IncomeStatement 15-8-19'!$A$10:$CD$222,55,FALSE)</f>
        <v>0</v>
      </c>
      <c r="BD181" s="31">
        <f>VLOOKUP(A181,'IncomeStatement 15-8-19'!$A$10:$CD$222,56,FALSE)</f>
        <v>0</v>
      </c>
      <c r="BE181" s="31">
        <f>VLOOKUP(A181,'IncomeStatement 15-8-19'!$A$10:$CD$222,57,FALSE)</f>
        <v>0</v>
      </c>
      <c r="BF181" s="31">
        <f>VLOOKUP(A181,'IncomeStatement 15-8-19'!$A$10:$CD$222,58,FALSE)</f>
        <v>0</v>
      </c>
      <c r="BG181" s="31"/>
      <c r="BH181" s="31">
        <f>VLOOKUP(A181,'IncomeStatement 15-8-19'!$A$10:$CD$222,60,FALSE)</f>
        <v>0</v>
      </c>
      <c r="BI181" s="31">
        <f>VLOOKUP(A181,'IncomeStatement 15-8-19'!$A$10:$CD$222,61,FALSE)</f>
        <v>0</v>
      </c>
      <c r="BJ181" s="31">
        <f>VLOOKUP(A181,'IncomeStatement 15-8-19'!$A$10:$CD$222,62,FALSE)</f>
        <v>0</v>
      </c>
      <c r="BK181" s="31">
        <f>VLOOKUP(A181,'IncomeStatement 15-8-19'!$A$10:$CD$222,63,FALSE)</f>
        <v>0</v>
      </c>
      <c r="BL181" s="31">
        <f>VLOOKUP(A181,'IncomeStatement 15-8-19'!$A$10:$CD$222,64,FALSE)</f>
        <v>0</v>
      </c>
      <c r="BM181" s="31">
        <f>VLOOKUP(A181,'IncomeStatement 15-8-19'!$A$10:$CD$222,65,FALSE)</f>
        <v>0</v>
      </c>
      <c r="BN181" s="31">
        <f>VLOOKUP(A181,'IncomeStatement 15-8-19'!$A$10:$CD$222,66,FALSE)</f>
        <v>0</v>
      </c>
      <c r="BO181" s="31">
        <f>VLOOKUP(A181,'IncomeStatement 15-8-19'!$A$10:$CD$222,67,FALSE)</f>
        <v>0</v>
      </c>
      <c r="BP181" s="31">
        <f>VLOOKUP(A181,'IncomeStatement 15-8-19'!$A$10:$CD$222,68,FALSE)</f>
        <v>0</v>
      </c>
      <c r="BQ181" s="3">
        <f>VLOOKUP(A181,'IncomeStatement 15-8-19'!$A$10:$CD$222,69,FALSE)</f>
        <v>0</v>
      </c>
      <c r="BR181" s="3">
        <f>VLOOKUP(A181,'IncomeStatement 15-8-19'!$A$10:$CD$222,70,FALSE)</f>
        <v>0</v>
      </c>
      <c r="BS181" s="3">
        <f>VLOOKUP(A181,'IncomeStatement 15-8-19'!$A$10:$CD$222,71,FALSE)</f>
        <v>0</v>
      </c>
      <c r="BT181" s="3">
        <f>VLOOKUP(A181,'IncomeStatement 15-8-19'!$A$10:$CD$222,72,FALSE)</f>
        <v>0</v>
      </c>
      <c r="BU181" s="3">
        <f>VLOOKUP(A181,'IncomeStatement 15-8-19'!$A$10:$CD$222,73,FALSE)</f>
        <v>0</v>
      </c>
      <c r="BV181" s="3">
        <f>VLOOKUP(A181,'IncomeStatement 15-8-19'!$A$10:$CD$222,74,FALSE)</f>
        <v>0</v>
      </c>
      <c r="BW181" s="3">
        <f>VLOOKUP(A181,'IncomeStatement 15-8-19'!$A$10:$CD$222,75,FALSE)</f>
        <v>0</v>
      </c>
      <c r="BX181" s="3">
        <f>VLOOKUP(A181,'IncomeStatement 15-8-19'!$A$10:$CD$222,76,FALSE)</f>
        <v>0</v>
      </c>
      <c r="BY181" s="3">
        <f>VLOOKUP(A181,'IncomeStatement 15-8-19'!$A$10:$CD$222,77,FALSE)</f>
        <v>0</v>
      </c>
      <c r="BZ181" s="3">
        <f>VLOOKUP(A181,'IncomeStatement 15-8-19'!$A$10:$CD$222,78,FALSE)</f>
        <v>0</v>
      </c>
      <c r="CA181" s="3">
        <f>VLOOKUP(A181,'IncomeStatement 15-8-19'!$A$10:$CD$222,79,FALSE)</f>
        <v>0</v>
      </c>
      <c r="CB181" s="3">
        <f>VLOOKUP(A181,'IncomeStatement 15-8-19'!$A$10:$CD$222,80,FALSE)</f>
        <v>0</v>
      </c>
      <c r="CC181" s="3">
        <f>VLOOKUP(A181,'IncomeStatement 15-8-19'!$A$10:$CD$222,81,FALSE)</f>
        <v>0</v>
      </c>
      <c r="CD181" s="3">
        <f t="shared" si="7"/>
        <v>0</v>
      </c>
      <c r="CF181" s="19">
        <f>CD181-('IncomeStatement 15-8-19'!CD181-'IncomeStatement 15-8-19'!CF181-'IncomeStatement 15-8-19'!CG181)</f>
        <v>0</v>
      </c>
      <c r="CH181" s="132">
        <f t="shared" si="8"/>
        <v>0</v>
      </c>
      <c r="CJ181" s="148"/>
      <c r="CL181" s="148"/>
    </row>
    <row r="182" spans="1:90" x14ac:dyDescent="0.2">
      <c r="A182" s="13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F182" s="19">
        <f>CD182-('IncomeStatement 15-8-19'!CD182-'IncomeStatement 15-8-19'!CF182-'IncomeStatement 15-8-19'!CG182)</f>
        <v>0</v>
      </c>
      <c r="CH182" s="132">
        <f t="shared" si="8"/>
        <v>0</v>
      </c>
      <c r="CJ182" s="148"/>
      <c r="CL182" s="148"/>
    </row>
    <row r="183" spans="1:90" x14ac:dyDescent="0.2">
      <c r="A183" s="13" t="str">
        <f>'IncomeStatement 15-8-19'!A183</f>
        <v>950-100 - Other Expenses</v>
      </c>
      <c r="B183" s="31">
        <f>VLOOKUP(A183,'IncomeStatement 15-8-19'!$A$10:$CD$222,2,FALSE)</f>
        <v>0</v>
      </c>
      <c r="C183" s="31">
        <f>VLOOKUP(A183,'IncomeStatement 15-8-19'!$A$10:$CD$222,3,FALSE)</f>
        <v>0</v>
      </c>
      <c r="D183" s="31">
        <f>VLOOKUP(A183,'IncomeStatement 15-8-19'!$A$10:$CD$222,4,FALSE)</f>
        <v>0</v>
      </c>
      <c r="E183" s="31">
        <f>VLOOKUP(A183,'IncomeStatement 15-8-19'!$A$10:$CD$222,5,FALSE)</f>
        <v>0</v>
      </c>
      <c r="F183" s="31">
        <f>VLOOKUP(A183,'IncomeStatement 15-8-19'!$A$10:$CD$222,6,FALSE)</f>
        <v>0</v>
      </c>
      <c r="G183" s="31">
        <f>VLOOKUP(A183,'IncomeStatement 15-8-19'!$A$10:$CD$222,7,FALSE)</f>
        <v>0</v>
      </c>
      <c r="H183" s="31">
        <f>VLOOKUP(A183,'IncomeStatement 15-8-19'!$A$10:$CD$222,8,FALSE)</f>
        <v>0</v>
      </c>
      <c r="I183" s="31"/>
      <c r="J183" s="31">
        <f>VLOOKUP(A183,'IncomeStatement 15-8-19'!$A$10:$CD$222,10,FALSE)</f>
        <v>0</v>
      </c>
      <c r="K183" s="31">
        <f>VLOOKUP(A183,'IncomeStatement 15-8-19'!$A$10:$CD$222,11,FALSE)</f>
        <v>0</v>
      </c>
      <c r="L183" s="31">
        <f>VLOOKUP(A183,'IncomeStatement 15-8-19'!$A$10:$CD$222,12,FALSE)</f>
        <v>0</v>
      </c>
      <c r="M183" s="31">
        <f>VLOOKUP(A183,'IncomeStatement 15-8-19'!$A$10:$CD$222,13,FALSE)</f>
        <v>0</v>
      </c>
      <c r="N183" s="31">
        <f>VLOOKUP(A183,'IncomeStatement 15-8-19'!$A$10:$CD$222,14,FALSE)</f>
        <v>0</v>
      </c>
      <c r="O183" s="31">
        <f>VLOOKUP(A183,'IncomeStatement 15-8-19'!$A$10:$CD$222,15,FALSE)</f>
        <v>0</v>
      </c>
      <c r="P183" s="31">
        <f>VLOOKUP(A183,'IncomeStatement 15-8-19'!$A$10:$CD$222,16,FALSE)</f>
        <v>0</v>
      </c>
      <c r="Q183" s="31">
        <f>VLOOKUP(A183,'IncomeStatement 15-8-19'!$A$10:$CD$222,17,FALSE)</f>
        <v>0</v>
      </c>
      <c r="R183" s="31">
        <f>VLOOKUP(A183,'IncomeStatement 15-8-19'!$A$10:$CD$222,18,FALSE)</f>
        <v>0</v>
      </c>
      <c r="S183" s="31">
        <f>VLOOKUP(A183,'IncomeStatement 15-8-19'!$A$10:$CD$222,19,FALSE)</f>
        <v>0</v>
      </c>
      <c r="T183" s="31">
        <f>VLOOKUP(A183,'IncomeStatement 15-8-19'!$A$10:$CD$222,20,FALSE)</f>
        <v>0</v>
      </c>
      <c r="U183" s="31">
        <f>VLOOKUP(A183,'IncomeStatement 15-8-19'!$A$10:$CD$222,21,FALSE)</f>
        <v>0</v>
      </c>
      <c r="V183" s="31">
        <f>VLOOKUP(A183,'IncomeStatement 15-8-19'!$A$10:$CD$222,22,FALSE)</f>
        <v>0</v>
      </c>
      <c r="W183" s="31">
        <f>VLOOKUP(A183,'IncomeStatement 15-8-19'!$A$10:$CD$222,23,FALSE)</f>
        <v>0</v>
      </c>
      <c r="X183" s="31">
        <f>VLOOKUP(A183,'IncomeStatement 15-8-19'!$A$10:$CD$222,24,FALSE)</f>
        <v>0</v>
      </c>
      <c r="Y183" s="31">
        <f>VLOOKUP(A183,'IncomeStatement 15-8-19'!$A$10:$CD$222,25,FALSE)</f>
        <v>0</v>
      </c>
      <c r="Z183" s="31">
        <f>VLOOKUP(A183,'IncomeStatement 15-8-19'!$A$10:$CD$222,26,FALSE)</f>
        <v>0</v>
      </c>
      <c r="AA183" s="31">
        <f>VLOOKUP(A183,'IncomeStatement 15-8-19'!$A$10:$CD$222,27,FALSE)</f>
        <v>0</v>
      </c>
      <c r="AB183" s="31">
        <f>VLOOKUP(A183,'IncomeStatement 15-8-19'!$A$10:$CD$222,28,FALSE)</f>
        <v>0</v>
      </c>
      <c r="AC183" s="31">
        <f>VLOOKUP(A183,'IncomeStatement 15-8-19'!$A$10:$CD$222,29,FALSE)</f>
        <v>0</v>
      </c>
      <c r="AD183" s="31">
        <f>VLOOKUP(A183,'IncomeStatement 15-8-19'!$A$10:$CD$222,30,FALSE)</f>
        <v>0</v>
      </c>
      <c r="AE183" s="31">
        <f>VLOOKUP(A183,'IncomeStatement 15-8-19'!$A$10:$CD$222,31,FALSE)</f>
        <v>0</v>
      </c>
      <c r="AF183" s="31">
        <f>VLOOKUP(A183,'IncomeStatement 15-8-19'!$A$10:$CD$222,32,FALSE)</f>
        <v>0</v>
      </c>
      <c r="AG183" s="31">
        <f>VLOOKUP(A183,'IncomeStatement 15-8-19'!$A$10:$CD$222,33,FALSE)</f>
        <v>0</v>
      </c>
      <c r="AH183" s="31">
        <f>VLOOKUP(A183,'IncomeStatement 15-8-19'!$A$10:$CD$222,34,FALSE)</f>
        <v>0</v>
      </c>
      <c r="AI183" s="31">
        <f>VLOOKUP(A183,'IncomeStatement 15-8-19'!$A$10:$CD$222,35,FALSE)</f>
        <v>0</v>
      </c>
      <c r="AJ183" s="31">
        <f>VLOOKUP(A183,'IncomeStatement 15-8-19'!$A$10:$CD$222,36,FALSE)</f>
        <v>0</v>
      </c>
      <c r="AK183" s="31">
        <f>VLOOKUP(A183,'IncomeStatement 15-8-19'!$A$10:$CD$222,37,FALSE)</f>
        <v>0</v>
      </c>
      <c r="AL183" s="31">
        <f>VLOOKUP(A183,'IncomeStatement 15-8-19'!$A$10:$CD$222,38,FALSE)</f>
        <v>0</v>
      </c>
      <c r="AM183" s="31">
        <f>VLOOKUP(A183,'IncomeStatement 15-8-19'!$A$10:$CD$222,39,FALSE)</f>
        <v>0</v>
      </c>
      <c r="AN183" s="31">
        <f>VLOOKUP(A183,'IncomeStatement 15-8-19'!$A$10:$CD$222,40,FALSE)</f>
        <v>0</v>
      </c>
      <c r="AO183" s="31">
        <f>VLOOKUP(A183,'IncomeStatement 15-8-19'!$A$10:$CD$222,41,FALSE)</f>
        <v>0</v>
      </c>
      <c r="AP183" s="31">
        <f>VLOOKUP(A183,'IncomeStatement 15-8-19'!$A$10:$CD$222,42,FALSE)</f>
        <v>0</v>
      </c>
      <c r="AQ183" s="31">
        <f>VLOOKUP(A183,'IncomeStatement 15-8-19'!$A$10:$CD$222,43,FALSE)</f>
        <v>0</v>
      </c>
      <c r="AR183" s="31">
        <f>VLOOKUP(A183,'IncomeStatement 15-8-19'!$A$10:$CD$222,44,FALSE)</f>
        <v>0</v>
      </c>
      <c r="AS183" s="31">
        <f>VLOOKUP(A183,'IncomeStatement 15-8-19'!$A$10:$CD$222,45,FALSE)</f>
        <v>0</v>
      </c>
      <c r="AT183" s="31">
        <f>VLOOKUP(A183,'IncomeStatement 15-8-19'!$A$10:$CD$222,46,FALSE)</f>
        <v>0</v>
      </c>
      <c r="AU183" s="31">
        <f>VLOOKUP(A183,'IncomeStatement 15-8-19'!$A$10:$CD$222,47,FALSE)</f>
        <v>0</v>
      </c>
      <c r="AV183" s="31">
        <f>VLOOKUP(A183,'IncomeStatement 15-8-19'!$A$10:$CD$222,48,FALSE)</f>
        <v>0</v>
      </c>
      <c r="AW183" s="31">
        <f>VLOOKUP(A183,'IncomeStatement 15-8-19'!$A$10:$CD$222,49,FALSE)</f>
        <v>0</v>
      </c>
      <c r="AX183" s="31">
        <f>VLOOKUP(A183,'IncomeStatement 15-8-19'!$A$10:$CD$222,50,FALSE)</f>
        <v>0</v>
      </c>
      <c r="AY183" s="31">
        <f>VLOOKUP(A183,'IncomeStatement 15-8-19'!$A$10:$CD$222,51,FALSE)</f>
        <v>0</v>
      </c>
      <c r="AZ183" s="31">
        <f>VLOOKUP(A183,'IncomeStatement 15-8-19'!$A$10:$CD$222,52,FALSE)</f>
        <v>0</v>
      </c>
      <c r="BA183" s="31">
        <f>VLOOKUP(A183,'IncomeStatement 15-8-19'!$A$10:$CD$222,53,FALSE)</f>
        <v>0</v>
      </c>
      <c r="BB183" s="31">
        <f>VLOOKUP(A183,'IncomeStatement 15-8-19'!$A$10:$CD$222,54,FALSE)</f>
        <v>0</v>
      </c>
      <c r="BC183" s="31">
        <f>VLOOKUP(A183,'IncomeStatement 15-8-19'!$A$10:$CD$222,55,FALSE)</f>
        <v>0</v>
      </c>
      <c r="BD183" s="31">
        <f>VLOOKUP(A183,'IncomeStatement 15-8-19'!$A$10:$CD$222,56,FALSE)</f>
        <v>0</v>
      </c>
      <c r="BE183" s="31">
        <f>VLOOKUP(A183,'IncomeStatement 15-8-19'!$A$10:$CD$222,57,FALSE)</f>
        <v>0</v>
      </c>
      <c r="BF183" s="31">
        <f>VLOOKUP(A183,'IncomeStatement 15-8-19'!$A$10:$CD$222,58,FALSE)</f>
        <v>0</v>
      </c>
      <c r="BG183" s="31"/>
      <c r="BH183" s="31">
        <f>VLOOKUP(A183,'IncomeStatement 15-8-19'!$A$10:$CD$222,60,FALSE)</f>
        <v>0</v>
      </c>
      <c r="BI183" s="31">
        <f>VLOOKUP(A183,'IncomeStatement 15-8-19'!$A$10:$CD$222,61,FALSE)</f>
        <v>0</v>
      </c>
      <c r="BJ183" s="31">
        <f>VLOOKUP(A183,'IncomeStatement 15-8-19'!$A$10:$CD$222,62,FALSE)</f>
        <v>0</v>
      </c>
      <c r="BK183" s="31">
        <f>VLOOKUP(A183,'IncomeStatement 15-8-19'!$A$10:$CD$222,63,FALSE)</f>
        <v>0</v>
      </c>
      <c r="BL183" s="31">
        <f>VLOOKUP(A183,'IncomeStatement 15-8-19'!$A$10:$CD$222,64,FALSE)</f>
        <v>0</v>
      </c>
      <c r="BM183" s="31">
        <f>VLOOKUP(A183,'IncomeStatement 15-8-19'!$A$10:$CD$222,65,FALSE)</f>
        <v>0</v>
      </c>
      <c r="BN183" s="31">
        <f>VLOOKUP(A183,'IncomeStatement 15-8-19'!$A$10:$CD$222,66,FALSE)</f>
        <v>0</v>
      </c>
      <c r="BO183" s="31">
        <f>VLOOKUP(A183,'IncomeStatement 15-8-19'!$A$10:$CD$222,67,FALSE)</f>
        <v>0</v>
      </c>
      <c r="BP183" s="31">
        <f>VLOOKUP(A183,'IncomeStatement 15-8-19'!$A$10:$CD$222,68,FALSE)</f>
        <v>0</v>
      </c>
      <c r="BQ183" s="3">
        <f>VLOOKUP(A183,'IncomeStatement 15-8-19'!$A$10:$CD$222,69,FALSE)</f>
        <v>0</v>
      </c>
      <c r="BR183" s="3">
        <f>VLOOKUP(A183,'IncomeStatement 15-8-19'!$A$10:$CD$222,70,FALSE)</f>
        <v>0</v>
      </c>
      <c r="BS183" s="3">
        <f>VLOOKUP(A183,'IncomeStatement 15-8-19'!$A$10:$CD$222,71,FALSE)</f>
        <v>0</v>
      </c>
      <c r="BT183" s="3">
        <f>VLOOKUP(A183,'IncomeStatement 15-8-19'!$A$10:$CD$222,72,FALSE)</f>
        <v>0</v>
      </c>
      <c r="BU183" s="3">
        <f>VLOOKUP(A183,'IncomeStatement 15-8-19'!$A$10:$CD$222,73,FALSE)</f>
        <v>0</v>
      </c>
      <c r="BV183" s="3">
        <f>VLOOKUP(A183,'IncomeStatement 15-8-19'!$A$10:$CD$222,74,FALSE)</f>
        <v>0</v>
      </c>
      <c r="BW183" s="3">
        <f>VLOOKUP(A183,'IncomeStatement 15-8-19'!$A$10:$CD$222,75,FALSE)</f>
        <v>0</v>
      </c>
      <c r="BX183" s="3">
        <f>VLOOKUP(A183,'IncomeStatement 15-8-19'!$A$10:$CD$222,76,FALSE)</f>
        <v>0</v>
      </c>
      <c r="BY183" s="3">
        <f>VLOOKUP(A183,'IncomeStatement 15-8-19'!$A$10:$CD$222,77,FALSE)</f>
        <v>0</v>
      </c>
      <c r="BZ183" s="3">
        <f>VLOOKUP(A183,'IncomeStatement 15-8-19'!$A$10:$CD$222,78,FALSE)</f>
        <v>0</v>
      </c>
      <c r="CA183" s="3">
        <f>VLOOKUP(A183,'IncomeStatement 15-8-19'!$A$10:$CD$222,79,FALSE)</f>
        <v>0</v>
      </c>
      <c r="CB183" s="3">
        <f>VLOOKUP(A183,'IncomeStatement 15-8-19'!$A$10:$CD$222,80,FALSE)</f>
        <v>0</v>
      </c>
      <c r="CC183" s="3">
        <f>VLOOKUP(A183,'IncomeStatement 15-8-19'!$A$10:$CD$222,81,FALSE)</f>
        <v>0</v>
      </c>
      <c r="CD183" s="3">
        <f t="shared" si="7"/>
        <v>0</v>
      </c>
      <c r="CF183" s="19">
        <f>CD183-('IncomeStatement 15-8-19'!CD183-'IncomeStatement 15-8-19'!CF183-'IncomeStatement 15-8-19'!CG183)</f>
        <v>0</v>
      </c>
      <c r="CH183" s="132">
        <f t="shared" si="8"/>
        <v>0</v>
      </c>
      <c r="CJ183" s="148">
        <f>HLOOKUP(A183,CJE!$I$5:$TV$2054,2050, FALSE)</f>
        <v>0</v>
      </c>
      <c r="CL183" s="148">
        <f t="shared" si="10"/>
        <v>0</v>
      </c>
    </row>
    <row r="184" spans="1:90" x14ac:dyDescent="0.2">
      <c r="A184" s="13" t="str">
        <f>'IncomeStatement 15-8-19'!A184</f>
        <v>950-102 - Miscellaneous Expense</v>
      </c>
      <c r="B184" s="31">
        <f>VLOOKUP(A184,'IncomeStatement 15-8-19'!$A$10:$CD$222,2,FALSE)</f>
        <v>0</v>
      </c>
      <c r="C184" s="31">
        <f>VLOOKUP(A184,'IncomeStatement 15-8-19'!$A$10:$CD$222,3,FALSE)</f>
        <v>0</v>
      </c>
      <c r="D184" s="31">
        <f>VLOOKUP(A184,'IncomeStatement 15-8-19'!$A$10:$CD$222,4,FALSE)</f>
        <v>0</v>
      </c>
      <c r="E184" s="31">
        <f>VLOOKUP(A184,'IncomeStatement 15-8-19'!$A$10:$CD$222,5,FALSE)</f>
        <v>0</v>
      </c>
      <c r="F184" s="31">
        <f>VLOOKUP(A184,'IncomeStatement 15-8-19'!$A$10:$CD$222,6,FALSE)</f>
        <v>0</v>
      </c>
      <c r="G184" s="31">
        <f>VLOOKUP(A184,'IncomeStatement 15-8-19'!$A$10:$CD$222,7,FALSE)</f>
        <v>0</v>
      </c>
      <c r="H184" s="31">
        <f>VLOOKUP(A184,'IncomeStatement 15-8-19'!$A$10:$CD$222,8,FALSE)</f>
        <v>0</v>
      </c>
      <c r="I184" s="31"/>
      <c r="J184" s="31">
        <f>VLOOKUP(A184,'IncomeStatement 15-8-19'!$A$10:$CD$222,10,FALSE)</f>
        <v>0</v>
      </c>
      <c r="K184" s="31">
        <f>VLOOKUP(A184,'IncomeStatement 15-8-19'!$A$10:$CD$222,11,FALSE)</f>
        <v>0</v>
      </c>
      <c r="L184" s="31">
        <f>VLOOKUP(A184,'IncomeStatement 15-8-19'!$A$10:$CD$222,12,FALSE)</f>
        <v>0</v>
      </c>
      <c r="M184" s="31">
        <f>VLOOKUP(A184,'IncomeStatement 15-8-19'!$A$10:$CD$222,13,FALSE)</f>
        <v>0</v>
      </c>
      <c r="N184" s="31">
        <f>VLOOKUP(A184,'IncomeStatement 15-8-19'!$A$10:$CD$222,14,FALSE)</f>
        <v>0</v>
      </c>
      <c r="O184" s="31">
        <f>VLOOKUP(A184,'IncomeStatement 15-8-19'!$A$10:$CD$222,15,FALSE)</f>
        <v>0</v>
      </c>
      <c r="P184" s="31">
        <f>VLOOKUP(A184,'IncomeStatement 15-8-19'!$A$10:$CD$222,16,FALSE)</f>
        <v>0</v>
      </c>
      <c r="Q184" s="31">
        <f>VLOOKUP(A184,'IncomeStatement 15-8-19'!$A$10:$CD$222,17,FALSE)</f>
        <v>0</v>
      </c>
      <c r="R184" s="31">
        <f>VLOOKUP(A184,'IncomeStatement 15-8-19'!$A$10:$CD$222,18,FALSE)</f>
        <v>0</v>
      </c>
      <c r="S184" s="31">
        <f>VLOOKUP(A184,'IncomeStatement 15-8-19'!$A$10:$CD$222,19,FALSE)</f>
        <v>0</v>
      </c>
      <c r="T184" s="31">
        <f>VLOOKUP(A184,'IncomeStatement 15-8-19'!$A$10:$CD$222,20,FALSE)</f>
        <v>0</v>
      </c>
      <c r="U184" s="31">
        <f>VLOOKUP(A184,'IncomeStatement 15-8-19'!$A$10:$CD$222,21,FALSE)</f>
        <v>0</v>
      </c>
      <c r="V184" s="31">
        <f>VLOOKUP(A184,'IncomeStatement 15-8-19'!$A$10:$CD$222,22,FALSE)</f>
        <v>0</v>
      </c>
      <c r="W184" s="31">
        <f>VLOOKUP(A184,'IncomeStatement 15-8-19'!$A$10:$CD$222,23,FALSE)</f>
        <v>0</v>
      </c>
      <c r="X184" s="31">
        <f>VLOOKUP(A184,'IncomeStatement 15-8-19'!$A$10:$CD$222,24,FALSE)</f>
        <v>0</v>
      </c>
      <c r="Y184" s="31">
        <f>VLOOKUP(A184,'IncomeStatement 15-8-19'!$A$10:$CD$222,25,FALSE)</f>
        <v>0</v>
      </c>
      <c r="Z184" s="31">
        <f>VLOOKUP(A184,'IncomeStatement 15-8-19'!$A$10:$CD$222,26,FALSE)</f>
        <v>0</v>
      </c>
      <c r="AA184" s="31">
        <f>VLOOKUP(A184,'IncomeStatement 15-8-19'!$A$10:$CD$222,27,FALSE)</f>
        <v>0</v>
      </c>
      <c r="AB184" s="31">
        <f>VLOOKUP(A184,'IncomeStatement 15-8-19'!$A$10:$CD$222,28,FALSE)</f>
        <v>0</v>
      </c>
      <c r="AC184" s="31">
        <f>VLOOKUP(A184,'IncomeStatement 15-8-19'!$A$10:$CD$222,29,FALSE)</f>
        <v>0</v>
      </c>
      <c r="AD184" s="31">
        <f>VLOOKUP(A184,'IncomeStatement 15-8-19'!$A$10:$CD$222,30,FALSE)</f>
        <v>0</v>
      </c>
      <c r="AE184" s="31">
        <f>VLOOKUP(A184,'IncomeStatement 15-8-19'!$A$10:$CD$222,31,FALSE)</f>
        <v>0</v>
      </c>
      <c r="AF184" s="31">
        <f>VLOOKUP(A184,'IncomeStatement 15-8-19'!$A$10:$CD$222,32,FALSE)</f>
        <v>0</v>
      </c>
      <c r="AG184" s="31">
        <f>VLOOKUP(A184,'IncomeStatement 15-8-19'!$A$10:$CD$222,33,FALSE)</f>
        <v>0</v>
      </c>
      <c r="AH184" s="31">
        <f>VLOOKUP(A184,'IncomeStatement 15-8-19'!$A$10:$CD$222,34,FALSE)</f>
        <v>0</v>
      </c>
      <c r="AI184" s="31">
        <f>VLOOKUP(A184,'IncomeStatement 15-8-19'!$A$10:$CD$222,35,FALSE)</f>
        <v>0</v>
      </c>
      <c r="AJ184" s="31">
        <f>VLOOKUP(A184,'IncomeStatement 15-8-19'!$A$10:$CD$222,36,FALSE)</f>
        <v>0</v>
      </c>
      <c r="AK184" s="31">
        <f>VLOOKUP(A184,'IncomeStatement 15-8-19'!$A$10:$CD$222,37,FALSE)</f>
        <v>0</v>
      </c>
      <c r="AL184" s="31">
        <f>VLOOKUP(A184,'IncomeStatement 15-8-19'!$A$10:$CD$222,38,FALSE)</f>
        <v>0</v>
      </c>
      <c r="AM184" s="31">
        <f>VLOOKUP(A184,'IncomeStatement 15-8-19'!$A$10:$CD$222,39,FALSE)</f>
        <v>0</v>
      </c>
      <c r="AN184" s="31">
        <f>VLOOKUP(A184,'IncomeStatement 15-8-19'!$A$10:$CD$222,40,FALSE)</f>
        <v>0</v>
      </c>
      <c r="AO184" s="31">
        <f>VLOOKUP(A184,'IncomeStatement 15-8-19'!$A$10:$CD$222,41,FALSE)</f>
        <v>0</v>
      </c>
      <c r="AP184" s="31">
        <f>VLOOKUP(A184,'IncomeStatement 15-8-19'!$A$10:$CD$222,42,FALSE)</f>
        <v>0</v>
      </c>
      <c r="AQ184" s="31">
        <f>VLOOKUP(A184,'IncomeStatement 15-8-19'!$A$10:$CD$222,43,FALSE)</f>
        <v>0</v>
      </c>
      <c r="AR184" s="31">
        <f>VLOOKUP(A184,'IncomeStatement 15-8-19'!$A$10:$CD$222,44,FALSE)</f>
        <v>0</v>
      </c>
      <c r="AS184" s="31">
        <f>VLOOKUP(A184,'IncomeStatement 15-8-19'!$A$10:$CD$222,45,FALSE)</f>
        <v>0</v>
      </c>
      <c r="AT184" s="31">
        <f>VLOOKUP(A184,'IncomeStatement 15-8-19'!$A$10:$CD$222,46,FALSE)</f>
        <v>0</v>
      </c>
      <c r="AU184" s="31">
        <f>VLOOKUP(A184,'IncomeStatement 15-8-19'!$A$10:$CD$222,47,FALSE)</f>
        <v>0</v>
      </c>
      <c r="AV184" s="31">
        <f>VLOOKUP(A184,'IncomeStatement 15-8-19'!$A$10:$CD$222,48,FALSE)</f>
        <v>0</v>
      </c>
      <c r="AW184" s="31">
        <f>VLOOKUP(A184,'IncomeStatement 15-8-19'!$A$10:$CD$222,49,FALSE)</f>
        <v>0</v>
      </c>
      <c r="AX184" s="31">
        <f>VLOOKUP(A184,'IncomeStatement 15-8-19'!$A$10:$CD$222,50,FALSE)</f>
        <v>0</v>
      </c>
      <c r="AY184" s="31">
        <f>VLOOKUP(A184,'IncomeStatement 15-8-19'!$A$10:$CD$222,51,FALSE)</f>
        <v>0</v>
      </c>
      <c r="AZ184" s="31">
        <f>VLOOKUP(A184,'IncomeStatement 15-8-19'!$A$10:$CD$222,52,FALSE)</f>
        <v>0</v>
      </c>
      <c r="BA184" s="31">
        <f>VLOOKUP(A184,'IncomeStatement 15-8-19'!$A$10:$CD$222,53,FALSE)</f>
        <v>0</v>
      </c>
      <c r="BB184" s="31">
        <f>VLOOKUP(A184,'IncomeStatement 15-8-19'!$A$10:$CD$222,54,FALSE)</f>
        <v>0</v>
      </c>
      <c r="BC184" s="31">
        <f>VLOOKUP(A184,'IncomeStatement 15-8-19'!$A$10:$CD$222,55,FALSE)</f>
        <v>0</v>
      </c>
      <c r="BD184" s="31">
        <f>VLOOKUP(A184,'IncomeStatement 15-8-19'!$A$10:$CD$222,56,FALSE)</f>
        <v>0</v>
      </c>
      <c r="BE184" s="31">
        <f>VLOOKUP(A184,'IncomeStatement 15-8-19'!$A$10:$CD$222,57,FALSE)</f>
        <v>0</v>
      </c>
      <c r="BF184" s="31">
        <f>VLOOKUP(A184,'IncomeStatement 15-8-19'!$A$10:$CD$222,58,FALSE)</f>
        <v>0</v>
      </c>
      <c r="BG184" s="31"/>
      <c r="BH184" s="31">
        <f>VLOOKUP(A184,'IncomeStatement 15-8-19'!$A$10:$CD$222,60,FALSE)</f>
        <v>0</v>
      </c>
      <c r="BI184" s="31">
        <f>VLOOKUP(A184,'IncomeStatement 15-8-19'!$A$10:$CD$222,61,FALSE)</f>
        <v>0</v>
      </c>
      <c r="BJ184" s="31">
        <f>VLOOKUP(A184,'IncomeStatement 15-8-19'!$A$10:$CD$222,62,FALSE)</f>
        <v>0</v>
      </c>
      <c r="BK184" s="31">
        <f>VLOOKUP(A184,'IncomeStatement 15-8-19'!$A$10:$CD$222,63,FALSE)</f>
        <v>0</v>
      </c>
      <c r="BL184" s="31">
        <f>VLOOKUP(A184,'IncomeStatement 15-8-19'!$A$10:$CD$222,64,FALSE)</f>
        <v>0</v>
      </c>
      <c r="BM184" s="31">
        <f>VLOOKUP(A184,'IncomeStatement 15-8-19'!$A$10:$CD$222,65,FALSE)</f>
        <v>0</v>
      </c>
      <c r="BN184" s="31">
        <f>VLOOKUP(A184,'IncomeStatement 15-8-19'!$A$10:$CD$222,66,FALSE)</f>
        <v>0</v>
      </c>
      <c r="BO184" s="31">
        <f>VLOOKUP(A184,'IncomeStatement 15-8-19'!$A$10:$CD$222,67,FALSE)</f>
        <v>0</v>
      </c>
      <c r="BP184" s="31">
        <f>VLOOKUP(A184,'IncomeStatement 15-8-19'!$A$10:$CD$222,68,FALSE)</f>
        <v>0</v>
      </c>
      <c r="BQ184" s="3">
        <f>VLOOKUP(A184,'IncomeStatement 15-8-19'!$A$10:$CD$222,69,FALSE)</f>
        <v>0</v>
      </c>
      <c r="BR184" s="3">
        <f>VLOOKUP(A184,'IncomeStatement 15-8-19'!$A$10:$CD$222,70,FALSE)</f>
        <v>0</v>
      </c>
      <c r="BS184" s="3">
        <f>VLOOKUP(A184,'IncomeStatement 15-8-19'!$A$10:$CD$222,71,FALSE)</f>
        <v>0</v>
      </c>
      <c r="BT184" s="3">
        <f>VLOOKUP(A184,'IncomeStatement 15-8-19'!$A$10:$CD$222,72,FALSE)</f>
        <v>0</v>
      </c>
      <c r="BU184" s="3">
        <f>VLOOKUP(A184,'IncomeStatement 15-8-19'!$A$10:$CD$222,73,FALSE)</f>
        <v>0</v>
      </c>
      <c r="BV184" s="3">
        <f>VLOOKUP(A184,'IncomeStatement 15-8-19'!$A$10:$CD$222,74,FALSE)</f>
        <v>0</v>
      </c>
      <c r="BW184" s="3">
        <f>VLOOKUP(A184,'IncomeStatement 15-8-19'!$A$10:$CD$222,75,FALSE)</f>
        <v>0</v>
      </c>
      <c r="BX184" s="3">
        <f>VLOOKUP(A184,'IncomeStatement 15-8-19'!$A$10:$CD$222,76,FALSE)</f>
        <v>0</v>
      </c>
      <c r="BY184" s="3">
        <f>VLOOKUP(A184,'IncomeStatement 15-8-19'!$A$10:$CD$222,77,FALSE)</f>
        <v>0</v>
      </c>
      <c r="BZ184" s="23">
        <f>VLOOKUP(A184,'IncomeStatement 15-8-19'!$A$10:$CD$222,78,FALSE)</f>
        <v>0</v>
      </c>
      <c r="CA184" s="23">
        <f>VLOOKUP(A184,'IncomeStatement 15-8-19'!$A$10:$CD$222,79,FALSE)</f>
        <v>0</v>
      </c>
      <c r="CB184" s="23">
        <f>VLOOKUP(A184,'IncomeStatement 15-8-19'!$A$10:$CD$222,80,FALSE)</f>
        <v>0</v>
      </c>
      <c r="CC184" s="23">
        <f>VLOOKUP(A184,'IncomeStatement 15-8-19'!$A$10:$CD$222,81,FALSE)</f>
        <v>0</v>
      </c>
      <c r="CD184" s="3">
        <f t="shared" si="7"/>
        <v>0</v>
      </c>
      <c r="CF184" s="19">
        <f>CD184-('IncomeStatement 15-8-19'!CD184-'IncomeStatement 15-8-19'!CF184-'IncomeStatement 15-8-19'!CG184)</f>
        <v>0</v>
      </c>
      <c r="CH184" s="132">
        <f t="shared" si="8"/>
        <v>0</v>
      </c>
      <c r="CJ184" s="148">
        <f>HLOOKUP(A184,CJE!$I$5:$TV$2054,2050, FALSE)</f>
        <v>0</v>
      </c>
      <c r="CL184" s="148">
        <f t="shared" si="10"/>
        <v>0</v>
      </c>
    </row>
    <row r="185" spans="1:90" x14ac:dyDescent="0.2">
      <c r="A185" s="14" t="str">
        <f>'IncomeStatement 15-8-19'!A185</f>
        <v>Total - 950-100 - Other Expenses</v>
      </c>
      <c r="B185" s="32">
        <f>VLOOKUP(A185,'IncomeStatement 15-8-19'!$A$10:$CD$222,2,FALSE)</f>
        <v>0</v>
      </c>
      <c r="C185" s="32">
        <f>VLOOKUP(A185,'IncomeStatement 15-8-19'!$A$10:$CD$222,3,FALSE)</f>
        <v>0</v>
      </c>
      <c r="D185" s="32">
        <f>VLOOKUP(A185,'IncomeStatement 15-8-19'!$A$10:$CD$222,4,FALSE)</f>
        <v>0</v>
      </c>
      <c r="E185" s="32">
        <f>VLOOKUP(A185,'IncomeStatement 15-8-19'!$A$10:$CD$222,5,FALSE)</f>
        <v>0</v>
      </c>
      <c r="F185" s="32">
        <f>VLOOKUP(A185,'IncomeStatement 15-8-19'!$A$10:$CD$222,6,FALSE)</f>
        <v>0</v>
      </c>
      <c r="G185" s="32">
        <f>VLOOKUP(A185,'IncomeStatement 15-8-19'!$A$10:$CD$222,7,FALSE)</f>
        <v>0</v>
      </c>
      <c r="H185" s="32">
        <f>VLOOKUP(A185,'IncomeStatement 15-8-19'!$A$10:$CD$222,8,FALSE)</f>
        <v>0</v>
      </c>
      <c r="I185" s="32"/>
      <c r="J185" s="32">
        <f>VLOOKUP(A185,'IncomeStatement 15-8-19'!$A$10:$CD$222,10,FALSE)</f>
        <v>0</v>
      </c>
      <c r="K185" s="32">
        <f>VLOOKUP(A185,'IncomeStatement 15-8-19'!$A$10:$CD$222,11,FALSE)</f>
        <v>0</v>
      </c>
      <c r="L185" s="32">
        <f>VLOOKUP(A185,'IncomeStatement 15-8-19'!$A$10:$CD$222,12,FALSE)</f>
        <v>0</v>
      </c>
      <c r="M185" s="32">
        <f>VLOOKUP(A185,'IncomeStatement 15-8-19'!$A$10:$CD$222,13,FALSE)</f>
        <v>0</v>
      </c>
      <c r="N185" s="32">
        <f>VLOOKUP(A185,'IncomeStatement 15-8-19'!$A$10:$CD$222,14,FALSE)</f>
        <v>0</v>
      </c>
      <c r="O185" s="32">
        <f>VLOOKUP(A185,'IncomeStatement 15-8-19'!$A$10:$CD$222,15,FALSE)</f>
        <v>0</v>
      </c>
      <c r="P185" s="32">
        <f>VLOOKUP(A185,'IncomeStatement 15-8-19'!$A$10:$CD$222,16,FALSE)</f>
        <v>0</v>
      </c>
      <c r="Q185" s="32">
        <f>VLOOKUP(A185,'IncomeStatement 15-8-19'!$A$10:$CD$222,17,FALSE)</f>
        <v>0</v>
      </c>
      <c r="R185" s="32">
        <f>VLOOKUP(A185,'IncomeStatement 15-8-19'!$A$10:$CD$222,18,FALSE)</f>
        <v>0</v>
      </c>
      <c r="S185" s="32">
        <f>VLOOKUP(A185,'IncomeStatement 15-8-19'!$A$10:$CD$222,19,FALSE)</f>
        <v>0</v>
      </c>
      <c r="T185" s="32">
        <f>VLOOKUP(A185,'IncomeStatement 15-8-19'!$A$10:$CD$222,20,FALSE)</f>
        <v>0</v>
      </c>
      <c r="U185" s="32">
        <f>VLOOKUP(A185,'IncomeStatement 15-8-19'!$A$10:$CD$222,21,FALSE)</f>
        <v>0</v>
      </c>
      <c r="V185" s="32">
        <f>VLOOKUP(A185,'IncomeStatement 15-8-19'!$A$10:$CD$222,22,FALSE)</f>
        <v>0</v>
      </c>
      <c r="W185" s="32">
        <f>VLOOKUP(A185,'IncomeStatement 15-8-19'!$A$10:$CD$222,23,FALSE)</f>
        <v>0</v>
      </c>
      <c r="X185" s="32">
        <f>VLOOKUP(A185,'IncomeStatement 15-8-19'!$A$10:$CD$222,24,FALSE)</f>
        <v>0</v>
      </c>
      <c r="Y185" s="32">
        <f>VLOOKUP(A185,'IncomeStatement 15-8-19'!$A$10:$CD$222,25,FALSE)</f>
        <v>0</v>
      </c>
      <c r="Z185" s="32">
        <f>VLOOKUP(A185,'IncomeStatement 15-8-19'!$A$10:$CD$222,26,FALSE)</f>
        <v>0</v>
      </c>
      <c r="AA185" s="32">
        <f>VLOOKUP(A185,'IncomeStatement 15-8-19'!$A$10:$CD$222,27,FALSE)</f>
        <v>0</v>
      </c>
      <c r="AB185" s="32">
        <f>VLOOKUP(A185,'IncomeStatement 15-8-19'!$A$10:$CD$222,28,FALSE)</f>
        <v>0</v>
      </c>
      <c r="AC185" s="32">
        <f>VLOOKUP(A185,'IncomeStatement 15-8-19'!$A$10:$CD$222,29,FALSE)</f>
        <v>0</v>
      </c>
      <c r="AD185" s="32">
        <f>VLOOKUP(A185,'IncomeStatement 15-8-19'!$A$10:$CD$222,30,FALSE)</f>
        <v>0</v>
      </c>
      <c r="AE185" s="32">
        <f>VLOOKUP(A185,'IncomeStatement 15-8-19'!$A$10:$CD$222,31,FALSE)</f>
        <v>0</v>
      </c>
      <c r="AF185" s="32">
        <f>VLOOKUP(A185,'IncomeStatement 15-8-19'!$A$10:$CD$222,32,FALSE)</f>
        <v>0</v>
      </c>
      <c r="AG185" s="32">
        <f>VLOOKUP(A185,'IncomeStatement 15-8-19'!$A$10:$CD$222,33,FALSE)</f>
        <v>0</v>
      </c>
      <c r="AH185" s="32">
        <f>VLOOKUP(A185,'IncomeStatement 15-8-19'!$A$10:$CD$222,34,FALSE)</f>
        <v>0</v>
      </c>
      <c r="AI185" s="32">
        <f>VLOOKUP(A185,'IncomeStatement 15-8-19'!$A$10:$CD$222,35,FALSE)</f>
        <v>0</v>
      </c>
      <c r="AJ185" s="32">
        <f>VLOOKUP(A185,'IncomeStatement 15-8-19'!$A$10:$CD$222,36,FALSE)</f>
        <v>0</v>
      </c>
      <c r="AK185" s="32">
        <f>VLOOKUP(A185,'IncomeStatement 15-8-19'!$A$10:$CD$222,37,FALSE)</f>
        <v>0</v>
      </c>
      <c r="AL185" s="32">
        <f>VLOOKUP(A185,'IncomeStatement 15-8-19'!$A$10:$CD$222,38,FALSE)</f>
        <v>0</v>
      </c>
      <c r="AM185" s="32">
        <f>VLOOKUP(A185,'IncomeStatement 15-8-19'!$A$10:$CD$222,39,FALSE)</f>
        <v>0</v>
      </c>
      <c r="AN185" s="32">
        <f>VLOOKUP(A185,'IncomeStatement 15-8-19'!$A$10:$CD$222,40,FALSE)</f>
        <v>0</v>
      </c>
      <c r="AO185" s="32">
        <f>VLOOKUP(A185,'IncomeStatement 15-8-19'!$A$10:$CD$222,41,FALSE)</f>
        <v>0</v>
      </c>
      <c r="AP185" s="32">
        <f>VLOOKUP(A185,'IncomeStatement 15-8-19'!$A$10:$CD$222,42,FALSE)</f>
        <v>0</v>
      </c>
      <c r="AQ185" s="32">
        <f>VLOOKUP(A185,'IncomeStatement 15-8-19'!$A$10:$CD$222,43,FALSE)</f>
        <v>0</v>
      </c>
      <c r="AR185" s="32">
        <f>VLOOKUP(A185,'IncomeStatement 15-8-19'!$A$10:$CD$222,44,FALSE)</f>
        <v>0</v>
      </c>
      <c r="AS185" s="32">
        <f>VLOOKUP(A185,'IncomeStatement 15-8-19'!$A$10:$CD$222,45,FALSE)</f>
        <v>0</v>
      </c>
      <c r="AT185" s="32">
        <f>VLOOKUP(A185,'IncomeStatement 15-8-19'!$A$10:$CD$222,46,FALSE)</f>
        <v>0</v>
      </c>
      <c r="AU185" s="32">
        <f>VLOOKUP(A185,'IncomeStatement 15-8-19'!$A$10:$CD$222,47,FALSE)</f>
        <v>0</v>
      </c>
      <c r="AV185" s="32">
        <f>VLOOKUP(A185,'IncomeStatement 15-8-19'!$A$10:$CD$222,48,FALSE)</f>
        <v>0</v>
      </c>
      <c r="AW185" s="32">
        <f>VLOOKUP(A185,'IncomeStatement 15-8-19'!$A$10:$CD$222,49,FALSE)</f>
        <v>0</v>
      </c>
      <c r="AX185" s="32">
        <f>VLOOKUP(A185,'IncomeStatement 15-8-19'!$A$10:$CD$222,50,FALSE)</f>
        <v>0</v>
      </c>
      <c r="AY185" s="32">
        <f>VLOOKUP(A185,'IncomeStatement 15-8-19'!$A$10:$CD$222,51,FALSE)</f>
        <v>0</v>
      </c>
      <c r="AZ185" s="32">
        <f>VLOOKUP(A185,'IncomeStatement 15-8-19'!$A$10:$CD$222,52,FALSE)</f>
        <v>0</v>
      </c>
      <c r="BA185" s="32">
        <f>VLOOKUP(A185,'IncomeStatement 15-8-19'!$A$10:$CD$222,53,FALSE)</f>
        <v>0</v>
      </c>
      <c r="BB185" s="32">
        <f>VLOOKUP(A185,'IncomeStatement 15-8-19'!$A$10:$CD$222,54,FALSE)</f>
        <v>0</v>
      </c>
      <c r="BC185" s="32">
        <f>VLOOKUP(A185,'IncomeStatement 15-8-19'!$A$10:$CD$222,55,FALSE)</f>
        <v>0</v>
      </c>
      <c r="BD185" s="32">
        <f>VLOOKUP(A185,'IncomeStatement 15-8-19'!$A$10:$CD$222,56,FALSE)</f>
        <v>0</v>
      </c>
      <c r="BE185" s="32">
        <f>VLOOKUP(A185,'IncomeStatement 15-8-19'!$A$10:$CD$222,57,FALSE)</f>
        <v>0</v>
      </c>
      <c r="BF185" s="32">
        <f>VLOOKUP(A185,'IncomeStatement 15-8-19'!$A$10:$CD$222,58,FALSE)</f>
        <v>0</v>
      </c>
      <c r="BG185" s="32"/>
      <c r="BH185" s="32">
        <f>VLOOKUP(A185,'IncomeStatement 15-8-19'!$A$10:$CD$222,60,FALSE)</f>
        <v>0</v>
      </c>
      <c r="BI185" s="32">
        <f>VLOOKUP(A185,'IncomeStatement 15-8-19'!$A$10:$CD$222,61,FALSE)</f>
        <v>0</v>
      </c>
      <c r="BJ185" s="32">
        <f>VLOOKUP(A185,'IncomeStatement 15-8-19'!$A$10:$CD$222,62,FALSE)</f>
        <v>0</v>
      </c>
      <c r="BK185" s="32">
        <f>VLOOKUP(A185,'IncomeStatement 15-8-19'!$A$10:$CD$222,63,FALSE)</f>
        <v>0</v>
      </c>
      <c r="BL185" s="32">
        <f>VLOOKUP(A185,'IncomeStatement 15-8-19'!$A$10:$CD$222,64,FALSE)</f>
        <v>0</v>
      </c>
      <c r="BM185" s="32">
        <f>VLOOKUP(A185,'IncomeStatement 15-8-19'!$A$10:$CD$222,65,FALSE)</f>
        <v>0</v>
      </c>
      <c r="BN185" s="32">
        <f>VLOOKUP(A185,'IncomeStatement 15-8-19'!$A$10:$CD$222,66,FALSE)</f>
        <v>0</v>
      </c>
      <c r="BO185" s="32">
        <f>VLOOKUP(A185,'IncomeStatement 15-8-19'!$A$10:$CD$222,67,FALSE)</f>
        <v>0</v>
      </c>
      <c r="BP185" s="32">
        <f>VLOOKUP(A185,'IncomeStatement 15-8-19'!$A$10:$CD$222,68,FALSE)</f>
        <v>0</v>
      </c>
      <c r="BQ185" s="9">
        <f>VLOOKUP(A185,'IncomeStatement 15-8-19'!$A$10:$CD$222,69,FALSE)</f>
        <v>0</v>
      </c>
      <c r="BR185" s="9">
        <f>VLOOKUP(A185,'IncomeStatement 15-8-19'!$A$10:$CD$222,70,FALSE)</f>
        <v>0</v>
      </c>
      <c r="BS185" s="9">
        <f>VLOOKUP(A185,'IncomeStatement 15-8-19'!$A$10:$CD$222,71,FALSE)</f>
        <v>0</v>
      </c>
      <c r="BT185" s="9">
        <f>VLOOKUP(A185,'IncomeStatement 15-8-19'!$A$10:$CD$222,72,FALSE)</f>
        <v>0</v>
      </c>
      <c r="BU185" s="9">
        <f>VLOOKUP(A185,'IncomeStatement 15-8-19'!$A$10:$CD$222,73,FALSE)</f>
        <v>0</v>
      </c>
      <c r="BV185" s="9">
        <f>VLOOKUP(A185,'IncomeStatement 15-8-19'!$A$10:$CD$222,74,FALSE)</f>
        <v>0</v>
      </c>
      <c r="BW185" s="9">
        <f>VLOOKUP(A185,'IncomeStatement 15-8-19'!$A$10:$CD$222,75,FALSE)</f>
        <v>0</v>
      </c>
      <c r="BX185" s="9">
        <f>VLOOKUP(A185,'IncomeStatement 15-8-19'!$A$10:$CD$222,76,FALSE)</f>
        <v>0</v>
      </c>
      <c r="BY185" s="9">
        <f>VLOOKUP(A185,'IncomeStatement 15-8-19'!$A$10:$CD$222,77,FALSE)</f>
        <v>0</v>
      </c>
      <c r="BZ185" s="3">
        <f>VLOOKUP(A185,'IncomeStatement 15-8-19'!$A$10:$CD$222,78,FALSE)</f>
        <v>0</v>
      </c>
      <c r="CA185" s="3">
        <f>VLOOKUP(A185,'IncomeStatement 15-8-19'!$A$10:$CD$222,79,FALSE)</f>
        <v>0</v>
      </c>
      <c r="CB185" s="3">
        <f>VLOOKUP(A185,'IncomeStatement 15-8-19'!$A$10:$CD$222,80,FALSE)</f>
        <v>0</v>
      </c>
      <c r="CC185" s="3">
        <f>VLOOKUP(A185,'IncomeStatement 15-8-19'!$A$10:$CD$222,81,FALSE)</f>
        <v>0</v>
      </c>
      <c r="CD185" s="9">
        <f t="shared" si="7"/>
        <v>0</v>
      </c>
      <c r="CF185" s="19">
        <f>CD185-('IncomeStatement 15-8-19'!CD185-'IncomeStatement 15-8-19'!CF185-'IncomeStatement 15-8-19'!CG185)</f>
        <v>0</v>
      </c>
      <c r="CH185" s="132">
        <f t="shared" si="8"/>
        <v>0</v>
      </c>
      <c r="CJ185" s="148"/>
      <c r="CL185" s="162">
        <f>SUM(CL183:CL184)</f>
        <v>0</v>
      </c>
    </row>
    <row r="186" spans="1:90" x14ac:dyDescent="0.2">
      <c r="A186" s="13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F186" s="19">
        <f>CD186-('IncomeStatement 15-8-19'!CD186-'IncomeStatement 15-8-19'!CF186-'IncomeStatement 15-8-19'!CG186)</f>
        <v>0</v>
      </c>
      <c r="CH186" s="132">
        <f t="shared" si="8"/>
        <v>0</v>
      </c>
      <c r="CJ186" s="148"/>
      <c r="CL186" s="148"/>
    </row>
    <row r="187" spans="1:90" x14ac:dyDescent="0.2">
      <c r="A187" s="13" t="str">
        <f>'IncomeStatement 15-8-19'!A187</f>
        <v>950-110 - Unrealized Foreign Exchange Loss/Gain</v>
      </c>
      <c r="B187" s="31">
        <f>VLOOKUP(A187,'IncomeStatement 15-8-19'!$A$10:$CD$222,2,FALSE)</f>
        <v>-134.40969699999999</v>
      </c>
      <c r="C187" s="31">
        <f>VLOOKUP(A187,'IncomeStatement 15-8-19'!$A$10:$CD$222,3,FALSE)</f>
        <v>-134.40969699999999</v>
      </c>
      <c r="D187" s="31">
        <f>VLOOKUP(A187,'IncomeStatement 15-8-19'!$A$10:$CD$222,4,FALSE)</f>
        <v>-134.40969699999999</v>
      </c>
      <c r="E187" s="31">
        <f>VLOOKUP(A187,'IncomeStatement 15-8-19'!$A$10:$CD$222,5,FALSE)</f>
        <v>-134.40969699999999</v>
      </c>
      <c r="F187" s="31">
        <f>VLOOKUP(A187,'IncomeStatement 15-8-19'!$A$10:$CD$222,6,FALSE)</f>
        <v>-134.40969699999999</v>
      </c>
      <c r="G187" s="31">
        <f>VLOOKUP(A187,'IncomeStatement 15-8-19'!$A$10:$CD$222,7,FALSE)</f>
        <v>-134.40969699999999</v>
      </c>
      <c r="H187" s="31">
        <f>VLOOKUP(A187,'IncomeStatement 15-8-19'!$A$10:$CD$222,8,FALSE)</f>
        <v>-134.40969699999999</v>
      </c>
      <c r="I187" s="31"/>
      <c r="J187" s="31">
        <f>VLOOKUP(A187,'IncomeStatement 15-8-19'!$A$10:$CD$222,10,FALSE)</f>
        <v>-134.40969699999999</v>
      </c>
      <c r="K187" s="31">
        <f>VLOOKUP(A187,'IncomeStatement 15-8-19'!$A$10:$CD$222,11,FALSE)</f>
        <v>-134.40969699999999</v>
      </c>
      <c r="L187" s="31">
        <f>VLOOKUP(A187,'IncomeStatement 15-8-19'!$A$10:$CD$222,12,FALSE)</f>
        <v>-134.40969699999999</v>
      </c>
      <c r="M187" s="31">
        <f>VLOOKUP(A187,'IncomeStatement 15-8-19'!$A$10:$CD$222,13,FALSE)</f>
        <v>-134.40969699999999</v>
      </c>
      <c r="N187" s="31">
        <f>VLOOKUP(A187,'IncomeStatement 15-8-19'!$A$10:$CD$222,14,FALSE)</f>
        <v>-134.40969699999999</v>
      </c>
      <c r="O187" s="31">
        <f>VLOOKUP(A187,'IncomeStatement 15-8-19'!$A$10:$CD$222,15,FALSE)</f>
        <v>-134.40969699999999</v>
      </c>
      <c r="P187" s="31">
        <f>VLOOKUP(A187,'IncomeStatement 15-8-19'!$A$10:$CD$222,16,FALSE)</f>
        <v>-134.40969699999999</v>
      </c>
      <c r="Q187" s="31">
        <f>VLOOKUP(A187,'IncomeStatement 15-8-19'!$A$10:$CD$222,17,FALSE)</f>
        <v>-134.40969699999999</v>
      </c>
      <c r="R187" s="31">
        <f>VLOOKUP(A187,'IncomeStatement 15-8-19'!$A$10:$CD$222,18,FALSE)</f>
        <v>-134.40969699999999</v>
      </c>
      <c r="S187" s="31">
        <f>VLOOKUP(A187,'IncomeStatement 15-8-19'!$A$10:$CD$222,19,FALSE)</f>
        <v>-134.40969699999999</v>
      </c>
      <c r="T187" s="31">
        <f>VLOOKUP(A187,'IncomeStatement 15-8-19'!$A$10:$CD$222,20,FALSE)</f>
        <v>-134.40969699999999</v>
      </c>
      <c r="U187" s="31">
        <f>VLOOKUP(A187,'IncomeStatement 15-8-19'!$A$10:$CD$222,21,FALSE)</f>
        <v>-134.40969699999999</v>
      </c>
      <c r="V187" s="31">
        <f>VLOOKUP(A187,'IncomeStatement 15-8-19'!$A$10:$CD$222,22,FALSE)</f>
        <v>-134.40969699999999</v>
      </c>
      <c r="W187" s="31">
        <f>VLOOKUP(A187,'IncomeStatement 15-8-19'!$A$10:$CD$222,23,FALSE)</f>
        <v>-134.40969699999999</v>
      </c>
      <c r="X187" s="31">
        <f>VLOOKUP(A187,'IncomeStatement 15-8-19'!$A$10:$CD$222,24,FALSE)</f>
        <v>-134.40969699999999</v>
      </c>
      <c r="Y187" s="31">
        <f>VLOOKUP(A187,'IncomeStatement 15-8-19'!$A$10:$CD$222,25,FALSE)</f>
        <v>-134.40969699999999</v>
      </c>
      <c r="Z187" s="31">
        <f>VLOOKUP(A187,'IncomeStatement 15-8-19'!$A$10:$CD$222,26,FALSE)</f>
        <v>-134.40969699999999</v>
      </c>
      <c r="AA187" s="31">
        <f>VLOOKUP(A187,'IncomeStatement 15-8-19'!$A$10:$CD$222,27,FALSE)</f>
        <v>-134.40969699999999</v>
      </c>
      <c r="AB187" s="31">
        <f>VLOOKUP(A187,'IncomeStatement 15-8-19'!$A$10:$CD$222,28,FALSE)</f>
        <v>-134.40969699999999</v>
      </c>
      <c r="AC187" s="31">
        <f>VLOOKUP(A187,'IncomeStatement 15-8-19'!$A$10:$CD$222,29,FALSE)</f>
        <v>-134.40969699999999</v>
      </c>
      <c r="AD187" s="31">
        <f>VLOOKUP(A187,'IncomeStatement 15-8-19'!$A$10:$CD$222,30,FALSE)</f>
        <v>-134.40969699999999</v>
      </c>
      <c r="AE187" s="31">
        <f>VLOOKUP(A187,'IncomeStatement 15-8-19'!$A$10:$CD$222,31,FALSE)</f>
        <v>-134.40969699999999</v>
      </c>
      <c r="AF187" s="31">
        <f>VLOOKUP(A187,'IncomeStatement 15-8-19'!$A$10:$CD$222,32,FALSE)</f>
        <v>-134.40969699999999</v>
      </c>
      <c r="AG187" s="31">
        <f>VLOOKUP(A187,'IncomeStatement 15-8-19'!$A$10:$CD$222,33,FALSE)</f>
        <v>-134.40969699999999</v>
      </c>
      <c r="AH187" s="31">
        <f>VLOOKUP(A187,'IncomeStatement 15-8-19'!$A$10:$CD$222,34,FALSE)</f>
        <v>-134.40969699999999</v>
      </c>
      <c r="AI187" s="31">
        <f>VLOOKUP(A187,'IncomeStatement 15-8-19'!$A$10:$CD$222,35,FALSE)</f>
        <v>-134.40969699999999</v>
      </c>
      <c r="AJ187" s="31">
        <f>VLOOKUP(A187,'IncomeStatement 15-8-19'!$A$10:$CD$222,36,FALSE)</f>
        <v>-134.40969699999999</v>
      </c>
      <c r="AK187" s="31">
        <f>VLOOKUP(A187,'IncomeStatement 15-8-19'!$A$10:$CD$222,37,FALSE)</f>
        <v>-134.40969699999999</v>
      </c>
      <c r="AL187" s="31">
        <f>VLOOKUP(A187,'IncomeStatement 15-8-19'!$A$10:$CD$222,38,FALSE)</f>
        <v>-134.40969699999999</v>
      </c>
      <c r="AM187" s="31">
        <f>VLOOKUP(A187,'IncomeStatement 15-8-19'!$A$10:$CD$222,39,FALSE)</f>
        <v>-134.40969699999999</v>
      </c>
      <c r="AN187" s="31">
        <f>VLOOKUP(A187,'IncomeStatement 15-8-19'!$A$10:$CD$222,40,FALSE)</f>
        <v>-134.40969699999999</v>
      </c>
      <c r="AO187" s="31">
        <f>VLOOKUP(A187,'IncomeStatement 15-8-19'!$A$10:$CD$222,41,FALSE)</f>
        <v>-134.40969699999999</v>
      </c>
      <c r="AP187" s="31">
        <f>VLOOKUP(A187,'IncomeStatement 15-8-19'!$A$10:$CD$222,42,FALSE)</f>
        <v>-134.40969699999999</v>
      </c>
      <c r="AQ187" s="31">
        <f>VLOOKUP(A187,'IncomeStatement 15-8-19'!$A$10:$CD$222,43,FALSE)</f>
        <v>-134.40969699999999</v>
      </c>
      <c r="AR187" s="31">
        <f>VLOOKUP(A187,'IncomeStatement 15-8-19'!$A$10:$CD$222,44,FALSE)</f>
        <v>-134.40969699999999</v>
      </c>
      <c r="AS187" s="31">
        <f>VLOOKUP(A187,'IncomeStatement 15-8-19'!$A$10:$CD$222,45,FALSE)</f>
        <v>-134.40969699999999</v>
      </c>
      <c r="AT187" s="31">
        <f>VLOOKUP(A187,'IncomeStatement 15-8-19'!$A$10:$CD$222,46,FALSE)</f>
        <v>-134.40969699999999</v>
      </c>
      <c r="AU187" s="31">
        <f>VLOOKUP(A187,'IncomeStatement 15-8-19'!$A$10:$CD$222,47,FALSE)</f>
        <v>-134.40969699999999</v>
      </c>
      <c r="AV187" s="31">
        <f>VLOOKUP(A187,'IncomeStatement 15-8-19'!$A$10:$CD$222,48,FALSE)</f>
        <v>-134.40969699999999</v>
      </c>
      <c r="AW187" s="31">
        <f>VLOOKUP(A187,'IncomeStatement 15-8-19'!$A$10:$CD$222,49,FALSE)</f>
        <v>-134.40969699999999</v>
      </c>
      <c r="AX187" s="31">
        <f>VLOOKUP(A187,'IncomeStatement 15-8-19'!$A$10:$CD$222,50,FALSE)</f>
        <v>-134.40969699999999</v>
      </c>
      <c r="AY187" s="31">
        <f>VLOOKUP(A187,'IncomeStatement 15-8-19'!$A$10:$CD$222,51,FALSE)</f>
        <v>-134.40969699999999</v>
      </c>
      <c r="AZ187" s="31">
        <f>VLOOKUP(A187,'IncomeStatement 15-8-19'!$A$10:$CD$222,52,FALSE)</f>
        <v>-134.40969699999999</v>
      </c>
      <c r="BA187" s="31">
        <f>VLOOKUP(A187,'IncomeStatement 15-8-19'!$A$10:$CD$222,53,FALSE)</f>
        <v>-134.40969699999999</v>
      </c>
      <c r="BB187" s="31">
        <f>VLOOKUP(A187,'IncomeStatement 15-8-19'!$A$10:$CD$222,54,FALSE)</f>
        <v>-134.40969699999999</v>
      </c>
      <c r="BC187" s="31">
        <f>VLOOKUP(A187,'IncomeStatement 15-8-19'!$A$10:$CD$222,55,FALSE)</f>
        <v>-134.40969699999999</v>
      </c>
      <c r="BD187" s="31">
        <f>VLOOKUP(A187,'IncomeStatement 15-8-19'!$A$10:$CD$222,56,FALSE)</f>
        <v>-134.40969699999999</v>
      </c>
      <c r="BE187" s="31">
        <f>VLOOKUP(A187,'IncomeStatement 15-8-19'!$A$10:$CD$222,57,FALSE)</f>
        <v>-134.40969699999999</v>
      </c>
      <c r="BF187" s="31">
        <f>VLOOKUP(A187,'IncomeStatement 15-8-19'!$A$10:$CD$222,58,FALSE)</f>
        <v>-134.40969699999999</v>
      </c>
      <c r="BG187" s="31"/>
      <c r="BH187" s="31">
        <f>VLOOKUP(A187,'IncomeStatement 15-8-19'!$A$10:$CD$222,60,FALSE)</f>
        <v>-134.40969699999999</v>
      </c>
      <c r="BI187" s="31">
        <f>VLOOKUP(A187,'IncomeStatement 15-8-19'!$A$10:$CD$222,61,FALSE)</f>
        <v>-134.40969699999999</v>
      </c>
      <c r="BJ187" s="31">
        <f>VLOOKUP(A187,'IncomeStatement 15-8-19'!$A$10:$CD$222,62,FALSE)</f>
        <v>-134.40969699999999</v>
      </c>
      <c r="BK187" s="31">
        <f>VLOOKUP(A187,'IncomeStatement 15-8-19'!$A$10:$CD$222,63,FALSE)</f>
        <v>-134.40969699999999</v>
      </c>
      <c r="BL187" s="31">
        <f>VLOOKUP(A187,'IncomeStatement 15-8-19'!$A$10:$CD$222,64,FALSE)</f>
        <v>-134.40969699999999</v>
      </c>
      <c r="BM187" s="31">
        <f>VLOOKUP(A187,'IncomeStatement 15-8-19'!$A$10:$CD$222,65,FALSE)</f>
        <v>-134.40969699999999</v>
      </c>
      <c r="BN187" s="31">
        <f>VLOOKUP(A187,'IncomeStatement 15-8-19'!$A$10:$CD$222,66,FALSE)</f>
        <v>-134.40969699999999</v>
      </c>
      <c r="BO187" s="31">
        <f>VLOOKUP(A187,'IncomeStatement 15-8-19'!$A$10:$CD$222,67,FALSE)</f>
        <v>-134.40969699999999</v>
      </c>
      <c r="BP187" s="31">
        <f>VLOOKUP(A187,'IncomeStatement 15-8-19'!$A$10:$CD$222,68,FALSE)</f>
        <v>-134.40969699999999</v>
      </c>
      <c r="BQ187" s="3">
        <f>VLOOKUP(A187,'IncomeStatement 15-8-19'!$A$10:$CD$222,69,FALSE)</f>
        <v>-134.40969699999999</v>
      </c>
      <c r="BR187" s="3">
        <f>VLOOKUP(A187,'IncomeStatement 15-8-19'!$A$10:$CD$222,70,FALSE)</f>
        <v>-134.40969699999999</v>
      </c>
      <c r="BS187" s="3">
        <f>VLOOKUP(A187,'IncomeStatement 15-8-19'!$A$10:$CD$222,71,FALSE)</f>
        <v>-134.40969699999999</v>
      </c>
      <c r="BT187" s="3">
        <f>VLOOKUP(A187,'IncomeStatement 15-8-19'!$A$10:$CD$222,72,FALSE)</f>
        <v>-134.40969699999999</v>
      </c>
      <c r="BU187" s="3">
        <f>VLOOKUP(A187,'IncomeStatement 15-8-19'!$A$10:$CD$222,73,FALSE)</f>
        <v>-134.40969699999999</v>
      </c>
      <c r="BV187" s="3">
        <f>VLOOKUP(A187,'IncomeStatement 15-8-19'!$A$10:$CD$222,74,FALSE)</f>
        <v>-134.40969699999999</v>
      </c>
      <c r="BW187" s="3">
        <f>VLOOKUP(A187,'IncomeStatement 15-8-19'!$A$10:$CD$222,75,FALSE)</f>
        <v>-134.40969699999999</v>
      </c>
      <c r="BX187" s="3">
        <f>VLOOKUP(A187,'IncomeStatement 15-8-19'!$A$10:$CD$222,76,FALSE)</f>
        <v>-134.40969699999999</v>
      </c>
      <c r="BY187" s="3">
        <f>VLOOKUP(A187,'IncomeStatement 15-8-19'!$A$10:$CD$222,77,FALSE)</f>
        <v>-134.40969699999999</v>
      </c>
      <c r="BZ187" s="3">
        <f>VLOOKUP(A187,'IncomeStatement 15-8-19'!$A$10:$CD$222,78,FALSE)</f>
        <v>-134.40969699999999</v>
      </c>
      <c r="CA187" s="3">
        <f>VLOOKUP(A187,'IncomeStatement 15-8-19'!$A$10:$CD$222,79,FALSE)</f>
        <v>-134.40969699999999</v>
      </c>
      <c r="CB187" s="3">
        <f>VLOOKUP(A187,'IncomeStatement 15-8-19'!$A$10:$CD$222,80,FALSE)</f>
        <v>-134.40969699999999</v>
      </c>
      <c r="CC187" s="3">
        <f>VLOOKUP(A187,'IncomeStatement 15-8-19'!$A$10:$CD$222,81,FALSE)</f>
        <v>-134.40969699999999</v>
      </c>
      <c r="CD187" s="3">
        <f t="shared" si="7"/>
        <v>-10483.956365999988</v>
      </c>
      <c r="CF187" s="19">
        <f>CD187-('IncomeStatement 15-8-19'!CD187-'IncomeStatement 15-8-19'!CF187-'IncomeStatement 15-8-19'!CG187)</f>
        <v>0</v>
      </c>
      <c r="CH187" s="132">
        <f t="shared" si="8"/>
        <v>-2150.5551520000004</v>
      </c>
      <c r="CJ187" s="148">
        <f>HLOOKUP(A187,CJE!$I$5:$TV$2054,2050, FALSE)</f>
        <v>-2101939.6374232997</v>
      </c>
      <c r="CL187" s="148">
        <f t="shared" si="10"/>
        <v>2093606.2362092996</v>
      </c>
    </row>
    <row r="188" spans="1:90" x14ac:dyDescent="0.2">
      <c r="A188" s="13" t="str">
        <f>'IncomeStatement 15-8-19'!A188</f>
        <v>950-111-01 - Unrealized Loss/Gain (Stock_FX)_RFI</v>
      </c>
      <c r="B188" s="31">
        <f>VLOOKUP(A188,'IncomeStatement 15-8-19'!$A$10:$CD$222,2,FALSE)</f>
        <v>0</v>
      </c>
      <c r="C188" s="31">
        <f>VLOOKUP(A188,'IncomeStatement 15-8-19'!$A$10:$CD$222,3,FALSE)</f>
        <v>0</v>
      </c>
      <c r="D188" s="31">
        <f>VLOOKUP(A188,'IncomeStatement 15-8-19'!$A$10:$CD$222,4,FALSE)</f>
        <v>0</v>
      </c>
      <c r="E188" s="31">
        <f>VLOOKUP(A188,'IncomeStatement 15-8-19'!$A$10:$CD$222,5,FALSE)</f>
        <v>0</v>
      </c>
      <c r="F188" s="31">
        <f>VLOOKUP(A188,'IncomeStatement 15-8-19'!$A$10:$CD$222,6,FALSE)</f>
        <v>0</v>
      </c>
      <c r="G188" s="31">
        <f>VLOOKUP(A188,'IncomeStatement 15-8-19'!$A$10:$CD$222,7,FALSE)</f>
        <v>0</v>
      </c>
      <c r="H188" s="31">
        <f>VLOOKUP(A188,'IncomeStatement 15-8-19'!$A$10:$CD$222,8,FALSE)</f>
        <v>0</v>
      </c>
      <c r="I188" s="31"/>
      <c r="J188" s="31">
        <f>VLOOKUP(A188,'IncomeStatement 15-8-19'!$A$10:$CD$222,10,FALSE)</f>
        <v>0</v>
      </c>
      <c r="K188" s="31">
        <f>VLOOKUP(A188,'IncomeStatement 15-8-19'!$A$10:$CD$222,11,FALSE)</f>
        <v>0</v>
      </c>
      <c r="L188" s="31">
        <f>VLOOKUP(A188,'IncomeStatement 15-8-19'!$A$10:$CD$222,12,FALSE)</f>
        <v>0</v>
      </c>
      <c r="M188" s="31">
        <f>VLOOKUP(A188,'IncomeStatement 15-8-19'!$A$10:$CD$222,13,FALSE)</f>
        <v>0</v>
      </c>
      <c r="N188" s="31">
        <f>VLOOKUP(A188,'IncomeStatement 15-8-19'!$A$10:$CD$222,14,FALSE)</f>
        <v>0</v>
      </c>
      <c r="O188" s="31">
        <f>VLOOKUP(A188,'IncomeStatement 15-8-19'!$A$10:$CD$222,15,FALSE)</f>
        <v>0</v>
      </c>
      <c r="P188" s="31">
        <f>VLOOKUP(A188,'IncomeStatement 15-8-19'!$A$10:$CD$222,16,FALSE)</f>
        <v>0</v>
      </c>
      <c r="Q188" s="31">
        <f>VLOOKUP(A188,'IncomeStatement 15-8-19'!$A$10:$CD$222,17,FALSE)</f>
        <v>0</v>
      </c>
      <c r="R188" s="31">
        <f>VLOOKUP(A188,'IncomeStatement 15-8-19'!$A$10:$CD$222,18,FALSE)</f>
        <v>0</v>
      </c>
      <c r="S188" s="31">
        <f>VLOOKUP(A188,'IncomeStatement 15-8-19'!$A$10:$CD$222,19,FALSE)</f>
        <v>0</v>
      </c>
      <c r="T188" s="31">
        <f>VLOOKUP(A188,'IncomeStatement 15-8-19'!$A$10:$CD$222,20,FALSE)</f>
        <v>0</v>
      </c>
      <c r="U188" s="31">
        <f>VLOOKUP(A188,'IncomeStatement 15-8-19'!$A$10:$CD$222,21,FALSE)</f>
        <v>0</v>
      </c>
      <c r="V188" s="31">
        <f>VLOOKUP(A188,'IncomeStatement 15-8-19'!$A$10:$CD$222,22,FALSE)</f>
        <v>0</v>
      </c>
      <c r="W188" s="31">
        <f>VLOOKUP(A188,'IncomeStatement 15-8-19'!$A$10:$CD$222,23,FALSE)</f>
        <v>0</v>
      </c>
      <c r="X188" s="31">
        <f>VLOOKUP(A188,'IncomeStatement 15-8-19'!$A$10:$CD$222,24,FALSE)</f>
        <v>0</v>
      </c>
      <c r="Y188" s="31">
        <f>VLOOKUP(A188,'IncomeStatement 15-8-19'!$A$10:$CD$222,25,FALSE)</f>
        <v>0</v>
      </c>
      <c r="Z188" s="31">
        <f>VLOOKUP(A188,'IncomeStatement 15-8-19'!$A$10:$CD$222,26,FALSE)</f>
        <v>0</v>
      </c>
      <c r="AA188" s="31">
        <f>VLOOKUP(A188,'IncomeStatement 15-8-19'!$A$10:$CD$222,27,FALSE)</f>
        <v>0</v>
      </c>
      <c r="AB188" s="31">
        <f>VLOOKUP(A188,'IncomeStatement 15-8-19'!$A$10:$CD$222,28,FALSE)</f>
        <v>0</v>
      </c>
      <c r="AC188" s="31">
        <f>VLOOKUP(A188,'IncomeStatement 15-8-19'!$A$10:$CD$222,29,FALSE)</f>
        <v>0</v>
      </c>
      <c r="AD188" s="31">
        <f>VLOOKUP(A188,'IncomeStatement 15-8-19'!$A$10:$CD$222,30,FALSE)</f>
        <v>0</v>
      </c>
      <c r="AE188" s="31">
        <f>VLOOKUP(A188,'IncomeStatement 15-8-19'!$A$10:$CD$222,31,FALSE)</f>
        <v>0</v>
      </c>
      <c r="AF188" s="31">
        <f>VLOOKUP(A188,'IncomeStatement 15-8-19'!$A$10:$CD$222,32,FALSE)</f>
        <v>0</v>
      </c>
      <c r="AG188" s="31">
        <f>VLOOKUP(A188,'IncomeStatement 15-8-19'!$A$10:$CD$222,33,FALSE)</f>
        <v>0</v>
      </c>
      <c r="AH188" s="31">
        <f>VLOOKUP(A188,'IncomeStatement 15-8-19'!$A$10:$CD$222,34,FALSE)</f>
        <v>0</v>
      </c>
      <c r="AI188" s="31">
        <f>VLOOKUP(A188,'IncomeStatement 15-8-19'!$A$10:$CD$222,35,FALSE)</f>
        <v>0</v>
      </c>
      <c r="AJ188" s="31">
        <f>VLOOKUP(A188,'IncomeStatement 15-8-19'!$A$10:$CD$222,36,FALSE)</f>
        <v>0</v>
      </c>
      <c r="AK188" s="31">
        <f>VLOOKUP(A188,'IncomeStatement 15-8-19'!$A$10:$CD$222,37,FALSE)</f>
        <v>0</v>
      </c>
      <c r="AL188" s="31">
        <f>VLOOKUP(A188,'IncomeStatement 15-8-19'!$A$10:$CD$222,38,FALSE)</f>
        <v>0</v>
      </c>
      <c r="AM188" s="31">
        <f>VLOOKUP(A188,'IncomeStatement 15-8-19'!$A$10:$CD$222,39,FALSE)</f>
        <v>0</v>
      </c>
      <c r="AN188" s="31">
        <f>VLOOKUP(A188,'IncomeStatement 15-8-19'!$A$10:$CD$222,40,FALSE)</f>
        <v>0</v>
      </c>
      <c r="AO188" s="31">
        <f>VLOOKUP(A188,'IncomeStatement 15-8-19'!$A$10:$CD$222,41,FALSE)</f>
        <v>0</v>
      </c>
      <c r="AP188" s="31">
        <f>VLOOKUP(A188,'IncomeStatement 15-8-19'!$A$10:$CD$222,42,FALSE)</f>
        <v>0</v>
      </c>
      <c r="AQ188" s="31">
        <f>VLOOKUP(A188,'IncomeStatement 15-8-19'!$A$10:$CD$222,43,FALSE)</f>
        <v>0</v>
      </c>
      <c r="AR188" s="31">
        <f>VLOOKUP(A188,'IncomeStatement 15-8-19'!$A$10:$CD$222,44,FALSE)</f>
        <v>0</v>
      </c>
      <c r="AS188" s="31">
        <f>VLOOKUP(A188,'IncomeStatement 15-8-19'!$A$10:$CD$222,45,FALSE)</f>
        <v>0</v>
      </c>
      <c r="AT188" s="31">
        <f>VLOOKUP(A188,'IncomeStatement 15-8-19'!$A$10:$CD$222,46,FALSE)</f>
        <v>0</v>
      </c>
      <c r="AU188" s="31">
        <f>VLOOKUP(A188,'IncomeStatement 15-8-19'!$A$10:$CD$222,47,FALSE)</f>
        <v>0</v>
      </c>
      <c r="AV188" s="31">
        <f>VLOOKUP(A188,'IncomeStatement 15-8-19'!$A$10:$CD$222,48,FALSE)</f>
        <v>0</v>
      </c>
      <c r="AW188" s="31">
        <f>VLOOKUP(A188,'IncomeStatement 15-8-19'!$A$10:$CD$222,49,FALSE)</f>
        <v>0</v>
      </c>
      <c r="AX188" s="31">
        <f>VLOOKUP(A188,'IncomeStatement 15-8-19'!$A$10:$CD$222,50,FALSE)</f>
        <v>0</v>
      </c>
      <c r="AY188" s="31">
        <f>VLOOKUP(A188,'IncomeStatement 15-8-19'!$A$10:$CD$222,51,FALSE)</f>
        <v>0</v>
      </c>
      <c r="AZ188" s="31">
        <f>VLOOKUP(A188,'IncomeStatement 15-8-19'!$A$10:$CD$222,52,FALSE)</f>
        <v>0</v>
      </c>
      <c r="BA188" s="31">
        <f>VLOOKUP(A188,'IncomeStatement 15-8-19'!$A$10:$CD$222,53,FALSE)</f>
        <v>0</v>
      </c>
      <c r="BB188" s="31">
        <f>VLOOKUP(A188,'IncomeStatement 15-8-19'!$A$10:$CD$222,54,FALSE)</f>
        <v>0</v>
      </c>
      <c r="BC188" s="31">
        <f>VLOOKUP(A188,'IncomeStatement 15-8-19'!$A$10:$CD$222,55,FALSE)</f>
        <v>0</v>
      </c>
      <c r="BD188" s="31">
        <f>VLOOKUP(A188,'IncomeStatement 15-8-19'!$A$10:$CD$222,56,FALSE)</f>
        <v>0</v>
      </c>
      <c r="BE188" s="31">
        <f>VLOOKUP(A188,'IncomeStatement 15-8-19'!$A$10:$CD$222,57,FALSE)</f>
        <v>0</v>
      </c>
      <c r="BF188" s="31">
        <f>VLOOKUP(A188,'IncomeStatement 15-8-19'!$A$10:$CD$222,58,FALSE)</f>
        <v>0</v>
      </c>
      <c r="BG188" s="31"/>
      <c r="BH188" s="31">
        <f>VLOOKUP(A188,'IncomeStatement 15-8-19'!$A$10:$CD$222,60,FALSE)</f>
        <v>0</v>
      </c>
      <c r="BI188" s="31">
        <f>VLOOKUP(A188,'IncomeStatement 15-8-19'!$A$10:$CD$222,61,FALSE)</f>
        <v>0</v>
      </c>
      <c r="BJ188" s="31">
        <f>VLOOKUP(A188,'IncomeStatement 15-8-19'!$A$10:$CD$222,62,FALSE)</f>
        <v>0</v>
      </c>
      <c r="BK188" s="31">
        <f>VLOOKUP(A188,'IncomeStatement 15-8-19'!$A$10:$CD$222,63,FALSE)</f>
        <v>0</v>
      </c>
      <c r="BL188" s="31">
        <f>VLOOKUP(A188,'IncomeStatement 15-8-19'!$A$10:$CD$222,64,FALSE)</f>
        <v>0</v>
      </c>
      <c r="BM188" s="31">
        <f>VLOOKUP(A188,'IncomeStatement 15-8-19'!$A$10:$CD$222,65,FALSE)</f>
        <v>0</v>
      </c>
      <c r="BN188" s="31">
        <f>VLOOKUP(A188,'IncomeStatement 15-8-19'!$A$10:$CD$222,66,FALSE)</f>
        <v>0</v>
      </c>
      <c r="BO188" s="31">
        <f>VLOOKUP(A188,'IncomeStatement 15-8-19'!$A$10:$CD$222,67,FALSE)</f>
        <v>0</v>
      </c>
      <c r="BP188" s="31">
        <f>VLOOKUP(A188,'IncomeStatement 15-8-19'!$A$10:$CD$222,68,FALSE)</f>
        <v>0</v>
      </c>
      <c r="BQ188" s="3">
        <f>VLOOKUP(A188,'IncomeStatement 15-8-19'!$A$10:$CD$222,69,FALSE)</f>
        <v>0</v>
      </c>
      <c r="BR188" s="3">
        <f>VLOOKUP(A188,'IncomeStatement 15-8-19'!$A$10:$CD$222,70,FALSE)</f>
        <v>0</v>
      </c>
      <c r="BS188" s="3">
        <f>VLOOKUP(A188,'IncomeStatement 15-8-19'!$A$10:$CD$222,71,FALSE)</f>
        <v>0</v>
      </c>
      <c r="BT188" s="3">
        <f>VLOOKUP(A188,'IncomeStatement 15-8-19'!$A$10:$CD$222,72,FALSE)</f>
        <v>0</v>
      </c>
      <c r="BU188" s="3">
        <f>VLOOKUP(A188,'IncomeStatement 15-8-19'!$A$10:$CD$222,73,FALSE)</f>
        <v>0</v>
      </c>
      <c r="BV188" s="3">
        <f>VLOOKUP(A188,'IncomeStatement 15-8-19'!$A$10:$CD$222,74,FALSE)</f>
        <v>0</v>
      </c>
      <c r="BW188" s="3">
        <f>VLOOKUP(A188,'IncomeStatement 15-8-19'!$A$10:$CD$222,75,FALSE)</f>
        <v>0</v>
      </c>
      <c r="BX188" s="3">
        <f>VLOOKUP(A188,'IncomeStatement 15-8-19'!$A$10:$CD$222,76,FALSE)</f>
        <v>0</v>
      </c>
      <c r="BY188" s="3">
        <f>VLOOKUP(A188,'IncomeStatement 15-8-19'!$A$10:$CD$222,77,FALSE)</f>
        <v>0</v>
      </c>
      <c r="BZ188" s="3">
        <f>VLOOKUP(A188,'IncomeStatement 15-8-19'!$A$10:$CD$222,78,FALSE)</f>
        <v>0</v>
      </c>
      <c r="CA188" s="3">
        <f>VLOOKUP(A188,'IncomeStatement 15-8-19'!$A$10:$CD$222,79,FALSE)</f>
        <v>0</v>
      </c>
      <c r="CB188" s="3">
        <f>VLOOKUP(A188,'IncomeStatement 15-8-19'!$A$10:$CD$222,80,FALSE)</f>
        <v>0</v>
      </c>
      <c r="CC188" s="3">
        <f>VLOOKUP(A188,'IncomeStatement 15-8-19'!$A$10:$CD$222,81,FALSE)</f>
        <v>0</v>
      </c>
      <c r="CD188" s="3">
        <f t="shared" si="7"/>
        <v>0</v>
      </c>
      <c r="CF188" s="19">
        <f>CD188-('IncomeStatement 15-8-19'!CD188-'IncomeStatement 15-8-19'!CF188-'IncomeStatement 15-8-19'!CG188)</f>
        <v>0</v>
      </c>
      <c r="CH188" s="132">
        <f t="shared" si="8"/>
        <v>0</v>
      </c>
      <c r="CJ188" s="148">
        <f>HLOOKUP(A188,CJE!$I$5:$TV$2054,2050, FALSE)</f>
        <v>0</v>
      </c>
      <c r="CL188" s="148">
        <f t="shared" si="10"/>
        <v>0</v>
      </c>
    </row>
    <row r="189" spans="1:90" x14ac:dyDescent="0.2">
      <c r="A189" s="13" t="str">
        <f>'IncomeStatement 15-8-19'!A189</f>
        <v>950-111-02 - Unrealized Loss/Gain (Loan_FX)_RFI</v>
      </c>
      <c r="B189" s="31">
        <f>VLOOKUP(A189,'IncomeStatement 15-8-19'!$A$10:$CD$222,2,FALSE)</f>
        <v>0</v>
      </c>
      <c r="C189" s="31">
        <f>VLOOKUP(A189,'IncomeStatement 15-8-19'!$A$10:$CD$222,3,FALSE)</f>
        <v>0</v>
      </c>
      <c r="D189" s="31">
        <f>VLOOKUP(A189,'IncomeStatement 15-8-19'!$A$10:$CD$222,4,FALSE)</f>
        <v>0</v>
      </c>
      <c r="E189" s="31">
        <f>VLOOKUP(A189,'IncomeStatement 15-8-19'!$A$10:$CD$222,5,FALSE)</f>
        <v>0</v>
      </c>
      <c r="F189" s="31">
        <f>VLOOKUP(A189,'IncomeStatement 15-8-19'!$A$10:$CD$222,6,FALSE)</f>
        <v>0</v>
      </c>
      <c r="G189" s="31">
        <f>VLOOKUP(A189,'IncomeStatement 15-8-19'!$A$10:$CD$222,7,FALSE)</f>
        <v>0</v>
      </c>
      <c r="H189" s="31">
        <f>VLOOKUP(A189,'IncomeStatement 15-8-19'!$A$10:$CD$222,8,FALSE)</f>
        <v>0</v>
      </c>
      <c r="I189" s="31"/>
      <c r="J189" s="31">
        <f>VLOOKUP(A189,'IncomeStatement 15-8-19'!$A$10:$CD$222,10,FALSE)</f>
        <v>0</v>
      </c>
      <c r="K189" s="31">
        <f>VLOOKUP(A189,'IncomeStatement 15-8-19'!$A$10:$CD$222,11,FALSE)</f>
        <v>0</v>
      </c>
      <c r="L189" s="31">
        <f>VLOOKUP(A189,'IncomeStatement 15-8-19'!$A$10:$CD$222,12,FALSE)</f>
        <v>0</v>
      </c>
      <c r="M189" s="31">
        <f>VLOOKUP(A189,'IncomeStatement 15-8-19'!$A$10:$CD$222,13,FALSE)</f>
        <v>0</v>
      </c>
      <c r="N189" s="31">
        <f>VLOOKUP(A189,'IncomeStatement 15-8-19'!$A$10:$CD$222,14,FALSE)</f>
        <v>0</v>
      </c>
      <c r="O189" s="31">
        <f>VLOOKUP(A189,'IncomeStatement 15-8-19'!$A$10:$CD$222,15,FALSE)</f>
        <v>0</v>
      </c>
      <c r="P189" s="31">
        <f>VLOOKUP(A189,'IncomeStatement 15-8-19'!$A$10:$CD$222,16,FALSE)</f>
        <v>0</v>
      </c>
      <c r="Q189" s="31">
        <f>VLOOKUP(A189,'IncomeStatement 15-8-19'!$A$10:$CD$222,17,FALSE)</f>
        <v>0</v>
      </c>
      <c r="R189" s="31">
        <f>VLOOKUP(A189,'IncomeStatement 15-8-19'!$A$10:$CD$222,18,FALSE)</f>
        <v>0</v>
      </c>
      <c r="S189" s="31">
        <f>VLOOKUP(A189,'IncomeStatement 15-8-19'!$A$10:$CD$222,19,FALSE)</f>
        <v>0</v>
      </c>
      <c r="T189" s="31">
        <f>VLOOKUP(A189,'IncomeStatement 15-8-19'!$A$10:$CD$222,20,FALSE)</f>
        <v>0</v>
      </c>
      <c r="U189" s="31">
        <f>VLOOKUP(A189,'IncomeStatement 15-8-19'!$A$10:$CD$222,21,FALSE)</f>
        <v>0</v>
      </c>
      <c r="V189" s="31">
        <f>VLOOKUP(A189,'IncomeStatement 15-8-19'!$A$10:$CD$222,22,FALSE)</f>
        <v>0</v>
      </c>
      <c r="W189" s="31">
        <f>VLOOKUP(A189,'IncomeStatement 15-8-19'!$A$10:$CD$222,23,FALSE)</f>
        <v>0</v>
      </c>
      <c r="X189" s="31">
        <f>VLOOKUP(A189,'IncomeStatement 15-8-19'!$A$10:$CD$222,24,FALSE)</f>
        <v>0</v>
      </c>
      <c r="Y189" s="31">
        <f>VLOOKUP(A189,'IncomeStatement 15-8-19'!$A$10:$CD$222,25,FALSE)</f>
        <v>0</v>
      </c>
      <c r="Z189" s="31">
        <f>VLOOKUP(A189,'IncomeStatement 15-8-19'!$A$10:$CD$222,26,FALSE)</f>
        <v>0</v>
      </c>
      <c r="AA189" s="31">
        <f>VLOOKUP(A189,'IncomeStatement 15-8-19'!$A$10:$CD$222,27,FALSE)</f>
        <v>0</v>
      </c>
      <c r="AB189" s="31">
        <f>VLOOKUP(A189,'IncomeStatement 15-8-19'!$A$10:$CD$222,28,FALSE)</f>
        <v>0</v>
      </c>
      <c r="AC189" s="31">
        <f>VLOOKUP(A189,'IncomeStatement 15-8-19'!$A$10:$CD$222,29,FALSE)</f>
        <v>0</v>
      </c>
      <c r="AD189" s="31">
        <f>VLOOKUP(A189,'IncomeStatement 15-8-19'!$A$10:$CD$222,30,FALSE)</f>
        <v>0</v>
      </c>
      <c r="AE189" s="31">
        <f>VLOOKUP(A189,'IncomeStatement 15-8-19'!$A$10:$CD$222,31,FALSE)</f>
        <v>0</v>
      </c>
      <c r="AF189" s="31">
        <f>VLOOKUP(A189,'IncomeStatement 15-8-19'!$A$10:$CD$222,32,FALSE)</f>
        <v>0</v>
      </c>
      <c r="AG189" s="31">
        <f>VLOOKUP(A189,'IncomeStatement 15-8-19'!$A$10:$CD$222,33,FALSE)</f>
        <v>0</v>
      </c>
      <c r="AH189" s="31">
        <f>VLOOKUP(A189,'IncomeStatement 15-8-19'!$A$10:$CD$222,34,FALSE)</f>
        <v>0</v>
      </c>
      <c r="AI189" s="31">
        <f>VLOOKUP(A189,'IncomeStatement 15-8-19'!$A$10:$CD$222,35,FALSE)</f>
        <v>0</v>
      </c>
      <c r="AJ189" s="31">
        <f>VLOOKUP(A189,'IncomeStatement 15-8-19'!$A$10:$CD$222,36,FALSE)</f>
        <v>0</v>
      </c>
      <c r="AK189" s="31">
        <f>VLOOKUP(A189,'IncomeStatement 15-8-19'!$A$10:$CD$222,37,FALSE)</f>
        <v>0</v>
      </c>
      <c r="AL189" s="31">
        <f>VLOOKUP(A189,'IncomeStatement 15-8-19'!$A$10:$CD$222,38,FALSE)</f>
        <v>0</v>
      </c>
      <c r="AM189" s="31">
        <f>VLOOKUP(A189,'IncomeStatement 15-8-19'!$A$10:$CD$222,39,FALSE)</f>
        <v>0</v>
      </c>
      <c r="AN189" s="31">
        <f>VLOOKUP(A189,'IncomeStatement 15-8-19'!$A$10:$CD$222,40,FALSE)</f>
        <v>0</v>
      </c>
      <c r="AO189" s="31">
        <f>VLOOKUP(A189,'IncomeStatement 15-8-19'!$A$10:$CD$222,41,FALSE)</f>
        <v>0</v>
      </c>
      <c r="AP189" s="31">
        <f>VLOOKUP(A189,'IncomeStatement 15-8-19'!$A$10:$CD$222,42,FALSE)</f>
        <v>0</v>
      </c>
      <c r="AQ189" s="31">
        <f>VLOOKUP(A189,'IncomeStatement 15-8-19'!$A$10:$CD$222,43,FALSE)</f>
        <v>0</v>
      </c>
      <c r="AR189" s="31">
        <f>VLOOKUP(A189,'IncomeStatement 15-8-19'!$A$10:$CD$222,44,FALSE)</f>
        <v>0</v>
      </c>
      <c r="AS189" s="31">
        <f>VLOOKUP(A189,'IncomeStatement 15-8-19'!$A$10:$CD$222,45,FALSE)</f>
        <v>0</v>
      </c>
      <c r="AT189" s="31">
        <f>VLOOKUP(A189,'IncomeStatement 15-8-19'!$A$10:$CD$222,46,FALSE)</f>
        <v>0</v>
      </c>
      <c r="AU189" s="31">
        <f>VLOOKUP(A189,'IncomeStatement 15-8-19'!$A$10:$CD$222,47,FALSE)</f>
        <v>0</v>
      </c>
      <c r="AV189" s="31">
        <f>VLOOKUP(A189,'IncomeStatement 15-8-19'!$A$10:$CD$222,48,FALSE)</f>
        <v>0</v>
      </c>
      <c r="AW189" s="31">
        <f>VLOOKUP(A189,'IncomeStatement 15-8-19'!$A$10:$CD$222,49,FALSE)</f>
        <v>0</v>
      </c>
      <c r="AX189" s="31">
        <f>VLOOKUP(A189,'IncomeStatement 15-8-19'!$A$10:$CD$222,50,FALSE)</f>
        <v>0</v>
      </c>
      <c r="AY189" s="31">
        <f>VLOOKUP(A189,'IncomeStatement 15-8-19'!$A$10:$CD$222,51,FALSE)</f>
        <v>0</v>
      </c>
      <c r="AZ189" s="31">
        <f>VLOOKUP(A189,'IncomeStatement 15-8-19'!$A$10:$CD$222,52,FALSE)</f>
        <v>0</v>
      </c>
      <c r="BA189" s="31">
        <f>VLOOKUP(A189,'IncomeStatement 15-8-19'!$A$10:$CD$222,53,FALSE)</f>
        <v>0</v>
      </c>
      <c r="BB189" s="31">
        <f>VLOOKUP(A189,'IncomeStatement 15-8-19'!$A$10:$CD$222,54,FALSE)</f>
        <v>0</v>
      </c>
      <c r="BC189" s="31">
        <f>VLOOKUP(A189,'IncomeStatement 15-8-19'!$A$10:$CD$222,55,FALSE)</f>
        <v>0</v>
      </c>
      <c r="BD189" s="31">
        <f>VLOOKUP(A189,'IncomeStatement 15-8-19'!$A$10:$CD$222,56,FALSE)</f>
        <v>0</v>
      </c>
      <c r="BE189" s="31">
        <f>VLOOKUP(A189,'IncomeStatement 15-8-19'!$A$10:$CD$222,57,FALSE)</f>
        <v>0</v>
      </c>
      <c r="BF189" s="31">
        <f>VLOOKUP(A189,'IncomeStatement 15-8-19'!$A$10:$CD$222,58,FALSE)</f>
        <v>0</v>
      </c>
      <c r="BG189" s="31"/>
      <c r="BH189" s="31">
        <f>VLOOKUP(A189,'IncomeStatement 15-8-19'!$A$10:$CD$222,60,FALSE)</f>
        <v>0</v>
      </c>
      <c r="BI189" s="31">
        <f>VLOOKUP(A189,'IncomeStatement 15-8-19'!$A$10:$CD$222,61,FALSE)</f>
        <v>0</v>
      </c>
      <c r="BJ189" s="31">
        <f>VLOOKUP(A189,'IncomeStatement 15-8-19'!$A$10:$CD$222,62,FALSE)</f>
        <v>0</v>
      </c>
      <c r="BK189" s="31">
        <f>VLOOKUP(A189,'IncomeStatement 15-8-19'!$A$10:$CD$222,63,FALSE)</f>
        <v>0</v>
      </c>
      <c r="BL189" s="31">
        <f>VLOOKUP(A189,'IncomeStatement 15-8-19'!$A$10:$CD$222,64,FALSE)</f>
        <v>0</v>
      </c>
      <c r="BM189" s="31">
        <f>VLOOKUP(A189,'IncomeStatement 15-8-19'!$A$10:$CD$222,65,FALSE)</f>
        <v>0</v>
      </c>
      <c r="BN189" s="31">
        <f>VLOOKUP(A189,'IncomeStatement 15-8-19'!$A$10:$CD$222,66,FALSE)</f>
        <v>0</v>
      </c>
      <c r="BO189" s="31">
        <f>VLOOKUP(A189,'IncomeStatement 15-8-19'!$A$10:$CD$222,67,FALSE)</f>
        <v>0</v>
      </c>
      <c r="BP189" s="31">
        <f>VLOOKUP(A189,'IncomeStatement 15-8-19'!$A$10:$CD$222,68,FALSE)</f>
        <v>0</v>
      </c>
      <c r="BQ189" s="3">
        <f>VLOOKUP(A189,'IncomeStatement 15-8-19'!$A$10:$CD$222,69,FALSE)</f>
        <v>0</v>
      </c>
      <c r="BR189" s="3">
        <f>VLOOKUP(A189,'IncomeStatement 15-8-19'!$A$10:$CD$222,70,FALSE)</f>
        <v>0</v>
      </c>
      <c r="BS189" s="3">
        <f>VLOOKUP(A189,'IncomeStatement 15-8-19'!$A$10:$CD$222,71,FALSE)</f>
        <v>0</v>
      </c>
      <c r="BT189" s="3">
        <f>VLOOKUP(A189,'IncomeStatement 15-8-19'!$A$10:$CD$222,72,FALSE)</f>
        <v>0</v>
      </c>
      <c r="BU189" s="3">
        <f>VLOOKUP(A189,'IncomeStatement 15-8-19'!$A$10:$CD$222,73,FALSE)</f>
        <v>0</v>
      </c>
      <c r="BV189" s="3">
        <f>VLOOKUP(A189,'IncomeStatement 15-8-19'!$A$10:$CD$222,74,FALSE)</f>
        <v>0</v>
      </c>
      <c r="BW189" s="3">
        <f>VLOOKUP(A189,'IncomeStatement 15-8-19'!$A$10:$CD$222,75,FALSE)</f>
        <v>0</v>
      </c>
      <c r="BX189" s="3">
        <f>VLOOKUP(A189,'IncomeStatement 15-8-19'!$A$10:$CD$222,76,FALSE)</f>
        <v>0</v>
      </c>
      <c r="BY189" s="3">
        <f>VLOOKUP(A189,'IncomeStatement 15-8-19'!$A$10:$CD$222,77,FALSE)</f>
        <v>0</v>
      </c>
      <c r="BZ189" s="3">
        <f>VLOOKUP(A189,'IncomeStatement 15-8-19'!$A$10:$CD$222,78,FALSE)</f>
        <v>0</v>
      </c>
      <c r="CA189" s="3">
        <f>VLOOKUP(A189,'IncomeStatement 15-8-19'!$A$10:$CD$222,79,FALSE)</f>
        <v>0</v>
      </c>
      <c r="CB189" s="3">
        <f>VLOOKUP(A189,'IncomeStatement 15-8-19'!$A$10:$CD$222,80,FALSE)</f>
        <v>0</v>
      </c>
      <c r="CC189" s="3">
        <f>VLOOKUP(A189,'IncomeStatement 15-8-19'!$A$10:$CD$222,81,FALSE)</f>
        <v>0</v>
      </c>
      <c r="CD189" s="3">
        <f t="shared" si="7"/>
        <v>0</v>
      </c>
      <c r="CF189" s="19">
        <f>CD189-('IncomeStatement 15-8-19'!CD189-'IncomeStatement 15-8-19'!CF189-'IncomeStatement 15-8-19'!CG189)</f>
        <v>0</v>
      </c>
      <c r="CH189" s="132">
        <f t="shared" si="8"/>
        <v>0</v>
      </c>
      <c r="CJ189" s="148">
        <f>HLOOKUP(A189,CJE!$I$5:$TV$2054,2050, FALSE)</f>
        <v>0</v>
      </c>
      <c r="CL189" s="148">
        <f t="shared" si="10"/>
        <v>0</v>
      </c>
    </row>
    <row r="190" spans="1:90" x14ac:dyDescent="0.2">
      <c r="A190" s="13" t="str">
        <f>'IncomeStatement 15-8-19'!A190</f>
        <v>950-111-03 - Unrealized Loss/Gain (AP_FX)_RFI</v>
      </c>
      <c r="B190" s="31">
        <f>VLOOKUP(A190,'IncomeStatement 15-8-19'!$A$10:$CD$222,2,FALSE)</f>
        <v>0</v>
      </c>
      <c r="C190" s="31">
        <f>VLOOKUP(A190,'IncomeStatement 15-8-19'!$A$10:$CD$222,3,FALSE)</f>
        <v>0</v>
      </c>
      <c r="D190" s="31">
        <f>VLOOKUP(A190,'IncomeStatement 15-8-19'!$A$10:$CD$222,4,FALSE)</f>
        <v>0</v>
      </c>
      <c r="E190" s="31">
        <f>VLOOKUP(A190,'IncomeStatement 15-8-19'!$A$10:$CD$222,5,FALSE)</f>
        <v>0</v>
      </c>
      <c r="F190" s="31">
        <f>VLOOKUP(A190,'IncomeStatement 15-8-19'!$A$10:$CD$222,6,FALSE)</f>
        <v>0</v>
      </c>
      <c r="G190" s="31">
        <f>VLOOKUP(A190,'IncomeStatement 15-8-19'!$A$10:$CD$222,7,FALSE)</f>
        <v>0</v>
      </c>
      <c r="H190" s="31">
        <f>VLOOKUP(A190,'IncomeStatement 15-8-19'!$A$10:$CD$222,8,FALSE)</f>
        <v>0</v>
      </c>
      <c r="I190" s="31"/>
      <c r="J190" s="31">
        <f>VLOOKUP(A190,'IncomeStatement 15-8-19'!$A$10:$CD$222,10,FALSE)</f>
        <v>0</v>
      </c>
      <c r="K190" s="31">
        <f>VLOOKUP(A190,'IncomeStatement 15-8-19'!$A$10:$CD$222,11,FALSE)</f>
        <v>0</v>
      </c>
      <c r="L190" s="31">
        <f>VLOOKUP(A190,'IncomeStatement 15-8-19'!$A$10:$CD$222,12,FALSE)</f>
        <v>0</v>
      </c>
      <c r="M190" s="31">
        <f>VLOOKUP(A190,'IncomeStatement 15-8-19'!$A$10:$CD$222,13,FALSE)</f>
        <v>0</v>
      </c>
      <c r="N190" s="31">
        <f>VLOOKUP(A190,'IncomeStatement 15-8-19'!$A$10:$CD$222,14,FALSE)</f>
        <v>0</v>
      </c>
      <c r="O190" s="31">
        <f>VLOOKUP(A190,'IncomeStatement 15-8-19'!$A$10:$CD$222,15,FALSE)</f>
        <v>0</v>
      </c>
      <c r="P190" s="31">
        <f>VLOOKUP(A190,'IncomeStatement 15-8-19'!$A$10:$CD$222,16,FALSE)</f>
        <v>0</v>
      </c>
      <c r="Q190" s="31">
        <f>VLOOKUP(A190,'IncomeStatement 15-8-19'!$A$10:$CD$222,17,FALSE)</f>
        <v>0</v>
      </c>
      <c r="R190" s="31">
        <f>VLOOKUP(A190,'IncomeStatement 15-8-19'!$A$10:$CD$222,18,FALSE)</f>
        <v>0</v>
      </c>
      <c r="S190" s="31">
        <f>VLOOKUP(A190,'IncomeStatement 15-8-19'!$A$10:$CD$222,19,FALSE)</f>
        <v>0</v>
      </c>
      <c r="T190" s="31">
        <f>VLOOKUP(A190,'IncomeStatement 15-8-19'!$A$10:$CD$222,20,FALSE)</f>
        <v>0</v>
      </c>
      <c r="U190" s="31">
        <f>VLOOKUP(A190,'IncomeStatement 15-8-19'!$A$10:$CD$222,21,FALSE)</f>
        <v>0</v>
      </c>
      <c r="V190" s="31">
        <f>VLOOKUP(A190,'IncomeStatement 15-8-19'!$A$10:$CD$222,22,FALSE)</f>
        <v>0</v>
      </c>
      <c r="W190" s="31">
        <f>VLOOKUP(A190,'IncomeStatement 15-8-19'!$A$10:$CD$222,23,FALSE)</f>
        <v>0</v>
      </c>
      <c r="X190" s="31">
        <f>VLOOKUP(A190,'IncomeStatement 15-8-19'!$A$10:$CD$222,24,FALSE)</f>
        <v>0</v>
      </c>
      <c r="Y190" s="31">
        <f>VLOOKUP(A190,'IncomeStatement 15-8-19'!$A$10:$CD$222,25,FALSE)</f>
        <v>0</v>
      </c>
      <c r="Z190" s="31">
        <f>VLOOKUP(A190,'IncomeStatement 15-8-19'!$A$10:$CD$222,26,FALSE)</f>
        <v>0</v>
      </c>
      <c r="AA190" s="31">
        <f>VLOOKUP(A190,'IncomeStatement 15-8-19'!$A$10:$CD$222,27,FALSE)</f>
        <v>0</v>
      </c>
      <c r="AB190" s="31">
        <f>VLOOKUP(A190,'IncomeStatement 15-8-19'!$A$10:$CD$222,28,FALSE)</f>
        <v>0</v>
      </c>
      <c r="AC190" s="31">
        <f>VLOOKUP(A190,'IncomeStatement 15-8-19'!$A$10:$CD$222,29,FALSE)</f>
        <v>0</v>
      </c>
      <c r="AD190" s="31">
        <f>VLOOKUP(A190,'IncomeStatement 15-8-19'!$A$10:$CD$222,30,FALSE)</f>
        <v>0</v>
      </c>
      <c r="AE190" s="31">
        <f>VLOOKUP(A190,'IncomeStatement 15-8-19'!$A$10:$CD$222,31,FALSE)</f>
        <v>0</v>
      </c>
      <c r="AF190" s="31">
        <f>VLOOKUP(A190,'IncomeStatement 15-8-19'!$A$10:$CD$222,32,FALSE)</f>
        <v>0</v>
      </c>
      <c r="AG190" s="31">
        <f>VLOOKUP(A190,'IncomeStatement 15-8-19'!$A$10:$CD$222,33,FALSE)</f>
        <v>0</v>
      </c>
      <c r="AH190" s="31">
        <f>VLOOKUP(A190,'IncomeStatement 15-8-19'!$A$10:$CD$222,34,FALSE)</f>
        <v>0</v>
      </c>
      <c r="AI190" s="31">
        <f>VLOOKUP(A190,'IncomeStatement 15-8-19'!$A$10:$CD$222,35,FALSE)</f>
        <v>0</v>
      </c>
      <c r="AJ190" s="31">
        <f>VLOOKUP(A190,'IncomeStatement 15-8-19'!$A$10:$CD$222,36,FALSE)</f>
        <v>0</v>
      </c>
      <c r="AK190" s="31">
        <f>VLOOKUP(A190,'IncomeStatement 15-8-19'!$A$10:$CD$222,37,FALSE)</f>
        <v>0</v>
      </c>
      <c r="AL190" s="31">
        <f>VLOOKUP(A190,'IncomeStatement 15-8-19'!$A$10:$CD$222,38,FALSE)</f>
        <v>0</v>
      </c>
      <c r="AM190" s="31">
        <f>VLOOKUP(A190,'IncomeStatement 15-8-19'!$A$10:$CD$222,39,FALSE)</f>
        <v>0</v>
      </c>
      <c r="AN190" s="31">
        <f>VLOOKUP(A190,'IncomeStatement 15-8-19'!$A$10:$CD$222,40,FALSE)</f>
        <v>0</v>
      </c>
      <c r="AO190" s="31">
        <f>VLOOKUP(A190,'IncomeStatement 15-8-19'!$A$10:$CD$222,41,FALSE)</f>
        <v>0</v>
      </c>
      <c r="AP190" s="31">
        <f>VLOOKUP(A190,'IncomeStatement 15-8-19'!$A$10:$CD$222,42,FALSE)</f>
        <v>0</v>
      </c>
      <c r="AQ190" s="31">
        <f>VLOOKUP(A190,'IncomeStatement 15-8-19'!$A$10:$CD$222,43,FALSE)</f>
        <v>0</v>
      </c>
      <c r="AR190" s="31">
        <f>VLOOKUP(A190,'IncomeStatement 15-8-19'!$A$10:$CD$222,44,FALSE)</f>
        <v>0</v>
      </c>
      <c r="AS190" s="31">
        <f>VLOOKUP(A190,'IncomeStatement 15-8-19'!$A$10:$CD$222,45,FALSE)</f>
        <v>0</v>
      </c>
      <c r="AT190" s="31">
        <f>VLOOKUP(A190,'IncomeStatement 15-8-19'!$A$10:$CD$222,46,FALSE)</f>
        <v>0</v>
      </c>
      <c r="AU190" s="31">
        <f>VLOOKUP(A190,'IncomeStatement 15-8-19'!$A$10:$CD$222,47,FALSE)</f>
        <v>0</v>
      </c>
      <c r="AV190" s="31">
        <f>VLOOKUP(A190,'IncomeStatement 15-8-19'!$A$10:$CD$222,48,FALSE)</f>
        <v>0</v>
      </c>
      <c r="AW190" s="31">
        <f>VLOOKUP(A190,'IncomeStatement 15-8-19'!$A$10:$CD$222,49,FALSE)</f>
        <v>0</v>
      </c>
      <c r="AX190" s="31">
        <f>VLOOKUP(A190,'IncomeStatement 15-8-19'!$A$10:$CD$222,50,FALSE)</f>
        <v>0</v>
      </c>
      <c r="AY190" s="31">
        <f>VLOOKUP(A190,'IncomeStatement 15-8-19'!$A$10:$CD$222,51,FALSE)</f>
        <v>0</v>
      </c>
      <c r="AZ190" s="31">
        <f>VLOOKUP(A190,'IncomeStatement 15-8-19'!$A$10:$CD$222,52,FALSE)</f>
        <v>0</v>
      </c>
      <c r="BA190" s="31">
        <f>VLOOKUP(A190,'IncomeStatement 15-8-19'!$A$10:$CD$222,53,FALSE)</f>
        <v>0</v>
      </c>
      <c r="BB190" s="31">
        <f>VLOOKUP(A190,'IncomeStatement 15-8-19'!$A$10:$CD$222,54,FALSE)</f>
        <v>0</v>
      </c>
      <c r="BC190" s="31">
        <f>VLOOKUP(A190,'IncomeStatement 15-8-19'!$A$10:$CD$222,55,FALSE)</f>
        <v>0</v>
      </c>
      <c r="BD190" s="31">
        <f>VLOOKUP(A190,'IncomeStatement 15-8-19'!$A$10:$CD$222,56,FALSE)</f>
        <v>0</v>
      </c>
      <c r="BE190" s="31">
        <f>VLOOKUP(A190,'IncomeStatement 15-8-19'!$A$10:$CD$222,57,FALSE)</f>
        <v>0</v>
      </c>
      <c r="BF190" s="31">
        <f>VLOOKUP(A190,'IncomeStatement 15-8-19'!$A$10:$CD$222,58,FALSE)</f>
        <v>0</v>
      </c>
      <c r="BG190" s="31"/>
      <c r="BH190" s="31">
        <f>VLOOKUP(A190,'IncomeStatement 15-8-19'!$A$10:$CD$222,60,FALSE)</f>
        <v>0</v>
      </c>
      <c r="BI190" s="31">
        <f>VLOOKUP(A190,'IncomeStatement 15-8-19'!$A$10:$CD$222,61,FALSE)</f>
        <v>0</v>
      </c>
      <c r="BJ190" s="31">
        <f>VLOOKUP(A190,'IncomeStatement 15-8-19'!$A$10:$CD$222,62,FALSE)</f>
        <v>0</v>
      </c>
      <c r="BK190" s="31">
        <f>VLOOKUP(A190,'IncomeStatement 15-8-19'!$A$10:$CD$222,63,FALSE)</f>
        <v>0</v>
      </c>
      <c r="BL190" s="31">
        <f>VLOOKUP(A190,'IncomeStatement 15-8-19'!$A$10:$CD$222,64,FALSE)</f>
        <v>0</v>
      </c>
      <c r="BM190" s="31">
        <f>VLOOKUP(A190,'IncomeStatement 15-8-19'!$A$10:$CD$222,65,FALSE)</f>
        <v>0</v>
      </c>
      <c r="BN190" s="31">
        <f>VLOOKUP(A190,'IncomeStatement 15-8-19'!$A$10:$CD$222,66,FALSE)</f>
        <v>0</v>
      </c>
      <c r="BO190" s="31">
        <f>VLOOKUP(A190,'IncomeStatement 15-8-19'!$A$10:$CD$222,67,FALSE)</f>
        <v>0</v>
      </c>
      <c r="BP190" s="31">
        <f>VLOOKUP(A190,'IncomeStatement 15-8-19'!$A$10:$CD$222,68,FALSE)</f>
        <v>0</v>
      </c>
      <c r="BQ190" s="3">
        <f>VLOOKUP(A190,'IncomeStatement 15-8-19'!$A$10:$CD$222,69,FALSE)</f>
        <v>0</v>
      </c>
      <c r="BR190" s="3">
        <f>VLOOKUP(A190,'IncomeStatement 15-8-19'!$A$10:$CD$222,70,FALSE)</f>
        <v>0</v>
      </c>
      <c r="BS190" s="3">
        <f>VLOOKUP(A190,'IncomeStatement 15-8-19'!$A$10:$CD$222,71,FALSE)</f>
        <v>0</v>
      </c>
      <c r="BT190" s="3">
        <f>VLOOKUP(A190,'IncomeStatement 15-8-19'!$A$10:$CD$222,72,FALSE)</f>
        <v>0</v>
      </c>
      <c r="BU190" s="3">
        <f>VLOOKUP(A190,'IncomeStatement 15-8-19'!$A$10:$CD$222,73,FALSE)</f>
        <v>0</v>
      </c>
      <c r="BV190" s="3">
        <f>VLOOKUP(A190,'IncomeStatement 15-8-19'!$A$10:$CD$222,74,FALSE)</f>
        <v>0</v>
      </c>
      <c r="BW190" s="3">
        <f>VLOOKUP(A190,'IncomeStatement 15-8-19'!$A$10:$CD$222,75,FALSE)</f>
        <v>0</v>
      </c>
      <c r="BX190" s="3">
        <f>VLOOKUP(A190,'IncomeStatement 15-8-19'!$A$10:$CD$222,76,FALSE)</f>
        <v>0</v>
      </c>
      <c r="BY190" s="3">
        <f>VLOOKUP(A190,'IncomeStatement 15-8-19'!$A$10:$CD$222,77,FALSE)</f>
        <v>0</v>
      </c>
      <c r="BZ190" s="3">
        <f>VLOOKUP(A190,'IncomeStatement 15-8-19'!$A$10:$CD$222,78,FALSE)</f>
        <v>0</v>
      </c>
      <c r="CA190" s="3">
        <f>VLOOKUP(A190,'IncomeStatement 15-8-19'!$A$10:$CD$222,79,FALSE)</f>
        <v>0</v>
      </c>
      <c r="CB190" s="3">
        <f>VLOOKUP(A190,'IncomeStatement 15-8-19'!$A$10:$CD$222,80,FALSE)</f>
        <v>0</v>
      </c>
      <c r="CC190" s="3">
        <f>VLOOKUP(A190,'IncomeStatement 15-8-19'!$A$10:$CD$222,81,FALSE)</f>
        <v>0</v>
      </c>
      <c r="CD190" s="3">
        <f t="shared" si="7"/>
        <v>0</v>
      </c>
      <c r="CF190" s="19">
        <f>CD190-('IncomeStatement 15-8-19'!CD190-'IncomeStatement 15-8-19'!CF190-'IncomeStatement 15-8-19'!CG190)</f>
        <v>0</v>
      </c>
      <c r="CH190" s="132">
        <f t="shared" si="8"/>
        <v>0</v>
      </c>
      <c r="CJ190" s="148">
        <f>HLOOKUP(A190,CJE!$I$5:$TV$2054,2050, FALSE)</f>
        <v>0</v>
      </c>
      <c r="CL190" s="148">
        <f t="shared" si="10"/>
        <v>0</v>
      </c>
    </row>
    <row r="191" spans="1:90" x14ac:dyDescent="0.2">
      <c r="A191" s="13" t="str">
        <f>'IncomeStatement 15-8-19'!A191</f>
        <v>950-111-04 - Unrealized Loss/Gain (Interest Payable_FX)_RFI</v>
      </c>
      <c r="B191" s="31">
        <f>VLOOKUP(A191,'IncomeStatement 15-8-19'!$A$10:$CD$222,2,FALSE)</f>
        <v>0</v>
      </c>
      <c r="C191" s="31">
        <f>VLOOKUP(A191,'IncomeStatement 15-8-19'!$A$10:$CD$222,3,FALSE)</f>
        <v>0</v>
      </c>
      <c r="D191" s="31">
        <f>VLOOKUP(A191,'IncomeStatement 15-8-19'!$A$10:$CD$222,4,FALSE)</f>
        <v>0</v>
      </c>
      <c r="E191" s="31">
        <f>VLOOKUP(A191,'IncomeStatement 15-8-19'!$A$10:$CD$222,5,FALSE)</f>
        <v>0</v>
      </c>
      <c r="F191" s="31">
        <f>VLOOKUP(A191,'IncomeStatement 15-8-19'!$A$10:$CD$222,6,FALSE)</f>
        <v>0</v>
      </c>
      <c r="G191" s="31">
        <f>VLOOKUP(A191,'IncomeStatement 15-8-19'!$A$10:$CD$222,7,FALSE)</f>
        <v>0</v>
      </c>
      <c r="H191" s="31">
        <f>VLOOKUP(A191,'IncomeStatement 15-8-19'!$A$10:$CD$222,8,FALSE)</f>
        <v>0</v>
      </c>
      <c r="I191" s="31"/>
      <c r="J191" s="31">
        <f>VLOOKUP(A191,'IncomeStatement 15-8-19'!$A$10:$CD$222,10,FALSE)</f>
        <v>0</v>
      </c>
      <c r="K191" s="31">
        <f>VLOOKUP(A191,'IncomeStatement 15-8-19'!$A$10:$CD$222,11,FALSE)</f>
        <v>0</v>
      </c>
      <c r="L191" s="31">
        <f>VLOOKUP(A191,'IncomeStatement 15-8-19'!$A$10:$CD$222,12,FALSE)</f>
        <v>0</v>
      </c>
      <c r="M191" s="31">
        <f>VLOOKUP(A191,'IncomeStatement 15-8-19'!$A$10:$CD$222,13,FALSE)</f>
        <v>0</v>
      </c>
      <c r="N191" s="31">
        <f>VLOOKUP(A191,'IncomeStatement 15-8-19'!$A$10:$CD$222,14,FALSE)</f>
        <v>0</v>
      </c>
      <c r="O191" s="31">
        <f>VLOOKUP(A191,'IncomeStatement 15-8-19'!$A$10:$CD$222,15,FALSE)</f>
        <v>0</v>
      </c>
      <c r="P191" s="31">
        <f>VLOOKUP(A191,'IncomeStatement 15-8-19'!$A$10:$CD$222,16,FALSE)</f>
        <v>0</v>
      </c>
      <c r="Q191" s="31">
        <f>VLOOKUP(A191,'IncomeStatement 15-8-19'!$A$10:$CD$222,17,FALSE)</f>
        <v>0</v>
      </c>
      <c r="R191" s="31">
        <f>VLOOKUP(A191,'IncomeStatement 15-8-19'!$A$10:$CD$222,18,FALSE)</f>
        <v>0</v>
      </c>
      <c r="S191" s="31">
        <f>VLOOKUP(A191,'IncomeStatement 15-8-19'!$A$10:$CD$222,19,FALSE)</f>
        <v>0</v>
      </c>
      <c r="T191" s="31">
        <f>VLOOKUP(A191,'IncomeStatement 15-8-19'!$A$10:$CD$222,20,FALSE)</f>
        <v>0</v>
      </c>
      <c r="U191" s="31">
        <f>VLOOKUP(A191,'IncomeStatement 15-8-19'!$A$10:$CD$222,21,FALSE)</f>
        <v>0</v>
      </c>
      <c r="V191" s="31">
        <f>VLOOKUP(A191,'IncomeStatement 15-8-19'!$A$10:$CD$222,22,FALSE)</f>
        <v>0</v>
      </c>
      <c r="W191" s="31">
        <f>VLOOKUP(A191,'IncomeStatement 15-8-19'!$A$10:$CD$222,23,FALSE)</f>
        <v>0</v>
      </c>
      <c r="X191" s="31">
        <f>VLOOKUP(A191,'IncomeStatement 15-8-19'!$A$10:$CD$222,24,FALSE)</f>
        <v>0</v>
      </c>
      <c r="Y191" s="31">
        <f>VLOOKUP(A191,'IncomeStatement 15-8-19'!$A$10:$CD$222,25,FALSE)</f>
        <v>0</v>
      </c>
      <c r="Z191" s="31">
        <f>VLOOKUP(A191,'IncomeStatement 15-8-19'!$A$10:$CD$222,26,FALSE)</f>
        <v>0</v>
      </c>
      <c r="AA191" s="31">
        <f>VLOOKUP(A191,'IncomeStatement 15-8-19'!$A$10:$CD$222,27,FALSE)</f>
        <v>0</v>
      </c>
      <c r="AB191" s="31">
        <f>VLOOKUP(A191,'IncomeStatement 15-8-19'!$A$10:$CD$222,28,FALSE)</f>
        <v>0</v>
      </c>
      <c r="AC191" s="31">
        <f>VLOOKUP(A191,'IncomeStatement 15-8-19'!$A$10:$CD$222,29,FALSE)</f>
        <v>0</v>
      </c>
      <c r="AD191" s="31">
        <f>VLOOKUP(A191,'IncomeStatement 15-8-19'!$A$10:$CD$222,30,FALSE)</f>
        <v>0</v>
      </c>
      <c r="AE191" s="31">
        <f>VLOOKUP(A191,'IncomeStatement 15-8-19'!$A$10:$CD$222,31,FALSE)</f>
        <v>0</v>
      </c>
      <c r="AF191" s="31">
        <f>VLOOKUP(A191,'IncomeStatement 15-8-19'!$A$10:$CD$222,32,FALSE)</f>
        <v>0</v>
      </c>
      <c r="AG191" s="31">
        <f>VLOOKUP(A191,'IncomeStatement 15-8-19'!$A$10:$CD$222,33,FALSE)</f>
        <v>0</v>
      </c>
      <c r="AH191" s="31">
        <f>VLOOKUP(A191,'IncomeStatement 15-8-19'!$A$10:$CD$222,34,FALSE)</f>
        <v>0</v>
      </c>
      <c r="AI191" s="31">
        <f>VLOOKUP(A191,'IncomeStatement 15-8-19'!$A$10:$CD$222,35,FALSE)</f>
        <v>0</v>
      </c>
      <c r="AJ191" s="31">
        <f>VLOOKUP(A191,'IncomeStatement 15-8-19'!$A$10:$CD$222,36,FALSE)</f>
        <v>0</v>
      </c>
      <c r="AK191" s="31">
        <f>VLOOKUP(A191,'IncomeStatement 15-8-19'!$A$10:$CD$222,37,FALSE)</f>
        <v>0</v>
      </c>
      <c r="AL191" s="31">
        <f>VLOOKUP(A191,'IncomeStatement 15-8-19'!$A$10:$CD$222,38,FALSE)</f>
        <v>0</v>
      </c>
      <c r="AM191" s="31">
        <f>VLOOKUP(A191,'IncomeStatement 15-8-19'!$A$10:$CD$222,39,FALSE)</f>
        <v>0</v>
      </c>
      <c r="AN191" s="31">
        <f>VLOOKUP(A191,'IncomeStatement 15-8-19'!$A$10:$CD$222,40,FALSE)</f>
        <v>0</v>
      </c>
      <c r="AO191" s="31">
        <f>VLOOKUP(A191,'IncomeStatement 15-8-19'!$A$10:$CD$222,41,FALSE)</f>
        <v>0</v>
      </c>
      <c r="AP191" s="31">
        <f>VLOOKUP(A191,'IncomeStatement 15-8-19'!$A$10:$CD$222,42,FALSE)</f>
        <v>0</v>
      </c>
      <c r="AQ191" s="31">
        <f>VLOOKUP(A191,'IncomeStatement 15-8-19'!$A$10:$CD$222,43,FALSE)</f>
        <v>0</v>
      </c>
      <c r="AR191" s="31">
        <f>VLOOKUP(A191,'IncomeStatement 15-8-19'!$A$10:$CD$222,44,FALSE)</f>
        <v>0</v>
      </c>
      <c r="AS191" s="31">
        <f>VLOOKUP(A191,'IncomeStatement 15-8-19'!$A$10:$CD$222,45,FALSE)</f>
        <v>0</v>
      </c>
      <c r="AT191" s="31">
        <f>VLOOKUP(A191,'IncomeStatement 15-8-19'!$A$10:$CD$222,46,FALSE)</f>
        <v>0</v>
      </c>
      <c r="AU191" s="31">
        <f>VLOOKUP(A191,'IncomeStatement 15-8-19'!$A$10:$CD$222,47,FALSE)</f>
        <v>0</v>
      </c>
      <c r="AV191" s="31">
        <f>VLOOKUP(A191,'IncomeStatement 15-8-19'!$A$10:$CD$222,48,FALSE)</f>
        <v>0</v>
      </c>
      <c r="AW191" s="31">
        <f>VLOOKUP(A191,'IncomeStatement 15-8-19'!$A$10:$CD$222,49,FALSE)</f>
        <v>0</v>
      </c>
      <c r="AX191" s="31">
        <f>VLOOKUP(A191,'IncomeStatement 15-8-19'!$A$10:$CD$222,50,FALSE)</f>
        <v>0</v>
      </c>
      <c r="AY191" s="31">
        <f>VLOOKUP(A191,'IncomeStatement 15-8-19'!$A$10:$CD$222,51,FALSE)</f>
        <v>0</v>
      </c>
      <c r="AZ191" s="31">
        <f>VLOOKUP(A191,'IncomeStatement 15-8-19'!$A$10:$CD$222,52,FALSE)</f>
        <v>0</v>
      </c>
      <c r="BA191" s="31">
        <f>VLOOKUP(A191,'IncomeStatement 15-8-19'!$A$10:$CD$222,53,FALSE)</f>
        <v>0</v>
      </c>
      <c r="BB191" s="31">
        <f>VLOOKUP(A191,'IncomeStatement 15-8-19'!$A$10:$CD$222,54,FALSE)</f>
        <v>0</v>
      </c>
      <c r="BC191" s="31">
        <f>VLOOKUP(A191,'IncomeStatement 15-8-19'!$A$10:$CD$222,55,FALSE)</f>
        <v>0</v>
      </c>
      <c r="BD191" s="31">
        <f>VLOOKUP(A191,'IncomeStatement 15-8-19'!$A$10:$CD$222,56,FALSE)</f>
        <v>0</v>
      </c>
      <c r="BE191" s="31">
        <f>VLOOKUP(A191,'IncomeStatement 15-8-19'!$A$10:$CD$222,57,FALSE)</f>
        <v>0</v>
      </c>
      <c r="BF191" s="31">
        <f>VLOOKUP(A191,'IncomeStatement 15-8-19'!$A$10:$CD$222,58,FALSE)</f>
        <v>0</v>
      </c>
      <c r="BG191" s="31"/>
      <c r="BH191" s="31">
        <f>VLOOKUP(A191,'IncomeStatement 15-8-19'!$A$10:$CD$222,60,FALSE)</f>
        <v>0</v>
      </c>
      <c r="BI191" s="31">
        <f>VLOOKUP(A191,'IncomeStatement 15-8-19'!$A$10:$CD$222,61,FALSE)</f>
        <v>0</v>
      </c>
      <c r="BJ191" s="31">
        <f>VLOOKUP(A191,'IncomeStatement 15-8-19'!$A$10:$CD$222,62,FALSE)</f>
        <v>0</v>
      </c>
      <c r="BK191" s="31">
        <f>VLOOKUP(A191,'IncomeStatement 15-8-19'!$A$10:$CD$222,63,FALSE)</f>
        <v>0</v>
      </c>
      <c r="BL191" s="31">
        <f>VLOOKUP(A191,'IncomeStatement 15-8-19'!$A$10:$CD$222,64,FALSE)</f>
        <v>0</v>
      </c>
      <c r="BM191" s="31">
        <f>VLOOKUP(A191,'IncomeStatement 15-8-19'!$A$10:$CD$222,65,FALSE)</f>
        <v>0</v>
      </c>
      <c r="BN191" s="31">
        <f>VLOOKUP(A191,'IncomeStatement 15-8-19'!$A$10:$CD$222,66,FALSE)</f>
        <v>0</v>
      </c>
      <c r="BO191" s="31">
        <f>VLOOKUP(A191,'IncomeStatement 15-8-19'!$A$10:$CD$222,67,FALSE)</f>
        <v>0</v>
      </c>
      <c r="BP191" s="31">
        <f>VLOOKUP(A191,'IncomeStatement 15-8-19'!$A$10:$CD$222,68,FALSE)</f>
        <v>0</v>
      </c>
      <c r="BQ191" s="3">
        <f>VLOOKUP(A191,'IncomeStatement 15-8-19'!$A$10:$CD$222,69,FALSE)</f>
        <v>0</v>
      </c>
      <c r="BR191" s="3">
        <f>VLOOKUP(A191,'IncomeStatement 15-8-19'!$A$10:$CD$222,70,FALSE)</f>
        <v>0</v>
      </c>
      <c r="BS191" s="3">
        <f>VLOOKUP(A191,'IncomeStatement 15-8-19'!$A$10:$CD$222,71,FALSE)</f>
        <v>0</v>
      </c>
      <c r="BT191" s="3">
        <f>VLOOKUP(A191,'IncomeStatement 15-8-19'!$A$10:$CD$222,72,FALSE)</f>
        <v>0</v>
      </c>
      <c r="BU191" s="3">
        <f>VLOOKUP(A191,'IncomeStatement 15-8-19'!$A$10:$CD$222,73,FALSE)</f>
        <v>0</v>
      </c>
      <c r="BV191" s="3">
        <f>VLOOKUP(A191,'IncomeStatement 15-8-19'!$A$10:$CD$222,74,FALSE)</f>
        <v>0</v>
      </c>
      <c r="BW191" s="3">
        <f>VLOOKUP(A191,'IncomeStatement 15-8-19'!$A$10:$CD$222,75,FALSE)</f>
        <v>0</v>
      </c>
      <c r="BX191" s="3">
        <f>VLOOKUP(A191,'IncomeStatement 15-8-19'!$A$10:$CD$222,76,FALSE)</f>
        <v>0</v>
      </c>
      <c r="BY191" s="3">
        <f>VLOOKUP(A191,'IncomeStatement 15-8-19'!$A$10:$CD$222,77,FALSE)</f>
        <v>0</v>
      </c>
      <c r="BZ191" s="23">
        <f>VLOOKUP(A191,'IncomeStatement 15-8-19'!$A$10:$CD$222,78,FALSE)</f>
        <v>0</v>
      </c>
      <c r="CA191" s="23">
        <f>VLOOKUP(A191,'IncomeStatement 15-8-19'!$A$10:$CD$222,79,FALSE)</f>
        <v>0</v>
      </c>
      <c r="CB191" s="23">
        <f>VLOOKUP(A191,'IncomeStatement 15-8-19'!$A$10:$CD$222,80,FALSE)</f>
        <v>0</v>
      </c>
      <c r="CC191" s="23">
        <f>VLOOKUP(A191,'IncomeStatement 15-8-19'!$A$10:$CD$222,81,FALSE)</f>
        <v>0</v>
      </c>
      <c r="CD191" s="3">
        <f t="shared" si="7"/>
        <v>0</v>
      </c>
      <c r="CF191" s="19">
        <f>CD191-('IncomeStatement 15-8-19'!CD191-'IncomeStatement 15-8-19'!CF191-'IncomeStatement 15-8-19'!CG191)</f>
        <v>0</v>
      </c>
      <c r="CH191" s="132">
        <f t="shared" si="8"/>
        <v>0</v>
      </c>
      <c r="CJ191" s="148">
        <f>HLOOKUP(A191,CJE!$I$5:$TV$2054,2050, FALSE)</f>
        <v>0</v>
      </c>
      <c r="CL191" s="148">
        <f t="shared" si="10"/>
        <v>0</v>
      </c>
    </row>
    <row r="192" spans="1:90" x14ac:dyDescent="0.2">
      <c r="A192" s="14" t="str">
        <f>'IncomeStatement 15-8-19'!A192</f>
        <v>Total - 950-110 - Unrealized Foreign Exchange Loss/Gain</v>
      </c>
      <c r="B192" s="32">
        <f>VLOOKUP(A192,'IncomeStatement 15-8-19'!$A$10:$CD$222,2,FALSE)</f>
        <v>-134.40969699999999</v>
      </c>
      <c r="C192" s="32">
        <f>VLOOKUP(A192,'IncomeStatement 15-8-19'!$A$10:$CD$222,3,FALSE)</f>
        <v>-134.40969699999999</v>
      </c>
      <c r="D192" s="32">
        <f>VLOOKUP(A192,'IncomeStatement 15-8-19'!$A$10:$CD$222,4,FALSE)</f>
        <v>-134.40969699999999</v>
      </c>
      <c r="E192" s="32">
        <f>VLOOKUP(A192,'IncomeStatement 15-8-19'!$A$10:$CD$222,5,FALSE)</f>
        <v>-134.40969699999999</v>
      </c>
      <c r="F192" s="32">
        <f>VLOOKUP(A192,'IncomeStatement 15-8-19'!$A$10:$CD$222,6,FALSE)</f>
        <v>-134.40969699999999</v>
      </c>
      <c r="G192" s="32">
        <f>VLOOKUP(A192,'IncomeStatement 15-8-19'!$A$10:$CD$222,7,FALSE)</f>
        <v>-134.40969699999999</v>
      </c>
      <c r="H192" s="32">
        <f>VLOOKUP(A192,'IncomeStatement 15-8-19'!$A$10:$CD$222,8,FALSE)</f>
        <v>-134.40969699999999</v>
      </c>
      <c r="I192" s="32"/>
      <c r="J192" s="32">
        <f>VLOOKUP(A192,'IncomeStatement 15-8-19'!$A$10:$CD$222,10,FALSE)</f>
        <v>-134.40969699999999</v>
      </c>
      <c r="K192" s="32">
        <f>VLOOKUP(A192,'IncomeStatement 15-8-19'!$A$10:$CD$222,11,FALSE)</f>
        <v>-134.40969699999999</v>
      </c>
      <c r="L192" s="32">
        <f>VLOOKUP(A192,'IncomeStatement 15-8-19'!$A$10:$CD$222,12,FALSE)</f>
        <v>-134.40969699999999</v>
      </c>
      <c r="M192" s="32">
        <f>VLOOKUP(A192,'IncomeStatement 15-8-19'!$A$10:$CD$222,13,FALSE)</f>
        <v>-134.40969699999999</v>
      </c>
      <c r="N192" s="32">
        <f>VLOOKUP(A192,'IncomeStatement 15-8-19'!$A$10:$CD$222,14,FALSE)</f>
        <v>-134.40969699999999</v>
      </c>
      <c r="O192" s="32">
        <f>VLOOKUP(A192,'IncomeStatement 15-8-19'!$A$10:$CD$222,15,FALSE)</f>
        <v>-134.40969699999999</v>
      </c>
      <c r="P192" s="32">
        <f>VLOOKUP(A192,'IncomeStatement 15-8-19'!$A$10:$CD$222,16,FALSE)</f>
        <v>-134.40969699999999</v>
      </c>
      <c r="Q192" s="32">
        <f>VLOOKUP(A192,'IncomeStatement 15-8-19'!$A$10:$CD$222,17,FALSE)</f>
        <v>-134.40969699999999</v>
      </c>
      <c r="R192" s="32">
        <f>VLOOKUP(A192,'IncomeStatement 15-8-19'!$A$10:$CD$222,18,FALSE)</f>
        <v>-134.40969699999999</v>
      </c>
      <c r="S192" s="32">
        <f>VLOOKUP(A192,'IncomeStatement 15-8-19'!$A$10:$CD$222,19,FALSE)</f>
        <v>-134.40969699999999</v>
      </c>
      <c r="T192" s="32">
        <f>VLOOKUP(A192,'IncomeStatement 15-8-19'!$A$10:$CD$222,20,FALSE)</f>
        <v>-134.40969699999999</v>
      </c>
      <c r="U192" s="32">
        <f>VLOOKUP(A192,'IncomeStatement 15-8-19'!$A$10:$CD$222,21,FALSE)</f>
        <v>-134.40969699999999</v>
      </c>
      <c r="V192" s="32">
        <f>VLOOKUP(A192,'IncomeStatement 15-8-19'!$A$10:$CD$222,22,FALSE)</f>
        <v>-134.40969699999999</v>
      </c>
      <c r="W192" s="32">
        <f>VLOOKUP(A192,'IncomeStatement 15-8-19'!$A$10:$CD$222,23,FALSE)</f>
        <v>-134.40969699999999</v>
      </c>
      <c r="X192" s="32">
        <f>VLOOKUP(A192,'IncomeStatement 15-8-19'!$A$10:$CD$222,24,FALSE)</f>
        <v>-134.40969699999999</v>
      </c>
      <c r="Y192" s="32">
        <f>VLOOKUP(A192,'IncomeStatement 15-8-19'!$A$10:$CD$222,25,FALSE)</f>
        <v>-134.40969699999999</v>
      </c>
      <c r="Z192" s="32">
        <f>VLOOKUP(A192,'IncomeStatement 15-8-19'!$A$10:$CD$222,26,FALSE)</f>
        <v>-134.40969699999999</v>
      </c>
      <c r="AA192" s="32">
        <f>VLOOKUP(A192,'IncomeStatement 15-8-19'!$A$10:$CD$222,27,FALSE)</f>
        <v>-134.40969699999999</v>
      </c>
      <c r="AB192" s="32">
        <f>VLOOKUP(A192,'IncomeStatement 15-8-19'!$A$10:$CD$222,28,FALSE)</f>
        <v>-134.40969699999999</v>
      </c>
      <c r="AC192" s="32">
        <f>VLOOKUP(A192,'IncomeStatement 15-8-19'!$A$10:$CD$222,29,FALSE)</f>
        <v>-134.40969699999999</v>
      </c>
      <c r="AD192" s="32">
        <f>VLOOKUP(A192,'IncomeStatement 15-8-19'!$A$10:$CD$222,30,FALSE)</f>
        <v>-134.40969699999999</v>
      </c>
      <c r="AE192" s="32">
        <f>VLOOKUP(A192,'IncomeStatement 15-8-19'!$A$10:$CD$222,31,FALSE)</f>
        <v>-134.40969699999999</v>
      </c>
      <c r="AF192" s="32">
        <f>VLOOKUP(A192,'IncomeStatement 15-8-19'!$A$10:$CD$222,32,FALSE)</f>
        <v>-134.40969699999999</v>
      </c>
      <c r="AG192" s="32">
        <f>VLOOKUP(A192,'IncomeStatement 15-8-19'!$A$10:$CD$222,33,FALSE)</f>
        <v>-134.40969699999999</v>
      </c>
      <c r="AH192" s="32">
        <f>VLOOKUP(A192,'IncomeStatement 15-8-19'!$A$10:$CD$222,34,FALSE)</f>
        <v>-134.40969699999999</v>
      </c>
      <c r="AI192" s="32">
        <f>VLOOKUP(A192,'IncomeStatement 15-8-19'!$A$10:$CD$222,35,FALSE)</f>
        <v>-134.40969699999999</v>
      </c>
      <c r="AJ192" s="32">
        <f>VLOOKUP(A192,'IncomeStatement 15-8-19'!$A$10:$CD$222,36,FALSE)</f>
        <v>-134.40969699999999</v>
      </c>
      <c r="AK192" s="32">
        <f>VLOOKUP(A192,'IncomeStatement 15-8-19'!$A$10:$CD$222,37,FALSE)</f>
        <v>-134.40969699999999</v>
      </c>
      <c r="AL192" s="32">
        <f>VLOOKUP(A192,'IncomeStatement 15-8-19'!$A$10:$CD$222,38,FALSE)</f>
        <v>-134.40969699999999</v>
      </c>
      <c r="AM192" s="32">
        <f>VLOOKUP(A192,'IncomeStatement 15-8-19'!$A$10:$CD$222,39,FALSE)</f>
        <v>-134.40969699999999</v>
      </c>
      <c r="AN192" s="32">
        <f>VLOOKUP(A192,'IncomeStatement 15-8-19'!$A$10:$CD$222,40,FALSE)</f>
        <v>-134.40969699999999</v>
      </c>
      <c r="AO192" s="32">
        <f>VLOOKUP(A192,'IncomeStatement 15-8-19'!$A$10:$CD$222,41,FALSE)</f>
        <v>-134.40969699999999</v>
      </c>
      <c r="AP192" s="32">
        <f>VLOOKUP(A192,'IncomeStatement 15-8-19'!$A$10:$CD$222,42,FALSE)</f>
        <v>-134.40969699999999</v>
      </c>
      <c r="AQ192" s="32">
        <f>VLOOKUP(A192,'IncomeStatement 15-8-19'!$A$10:$CD$222,43,FALSE)</f>
        <v>-134.40969699999999</v>
      </c>
      <c r="AR192" s="32">
        <f>VLOOKUP(A192,'IncomeStatement 15-8-19'!$A$10:$CD$222,44,FALSE)</f>
        <v>-134.40969699999999</v>
      </c>
      <c r="AS192" s="32">
        <f>VLOOKUP(A192,'IncomeStatement 15-8-19'!$A$10:$CD$222,45,FALSE)</f>
        <v>-134.40969699999999</v>
      </c>
      <c r="AT192" s="32">
        <f>VLOOKUP(A192,'IncomeStatement 15-8-19'!$A$10:$CD$222,46,FALSE)</f>
        <v>-134.40969699999999</v>
      </c>
      <c r="AU192" s="32">
        <f>VLOOKUP(A192,'IncomeStatement 15-8-19'!$A$10:$CD$222,47,FALSE)</f>
        <v>-134.40969699999999</v>
      </c>
      <c r="AV192" s="32">
        <f>VLOOKUP(A192,'IncomeStatement 15-8-19'!$A$10:$CD$222,48,FALSE)</f>
        <v>-134.40969699999999</v>
      </c>
      <c r="AW192" s="32">
        <f>VLOOKUP(A192,'IncomeStatement 15-8-19'!$A$10:$CD$222,49,FALSE)</f>
        <v>-134.40969699999999</v>
      </c>
      <c r="AX192" s="32">
        <f>VLOOKUP(A192,'IncomeStatement 15-8-19'!$A$10:$CD$222,50,FALSE)</f>
        <v>-134.40969699999999</v>
      </c>
      <c r="AY192" s="32">
        <f>VLOOKUP(A192,'IncomeStatement 15-8-19'!$A$10:$CD$222,51,FALSE)</f>
        <v>-134.40969699999999</v>
      </c>
      <c r="AZ192" s="32">
        <f>VLOOKUP(A192,'IncomeStatement 15-8-19'!$A$10:$CD$222,52,FALSE)</f>
        <v>-134.40969699999999</v>
      </c>
      <c r="BA192" s="32">
        <f>VLOOKUP(A192,'IncomeStatement 15-8-19'!$A$10:$CD$222,53,FALSE)</f>
        <v>-134.40969699999999</v>
      </c>
      <c r="BB192" s="32">
        <f>VLOOKUP(A192,'IncomeStatement 15-8-19'!$A$10:$CD$222,54,FALSE)</f>
        <v>-134.40969699999999</v>
      </c>
      <c r="BC192" s="32">
        <f>VLOOKUP(A192,'IncomeStatement 15-8-19'!$A$10:$CD$222,55,FALSE)</f>
        <v>-134.40969699999999</v>
      </c>
      <c r="BD192" s="32">
        <f>VLOOKUP(A192,'IncomeStatement 15-8-19'!$A$10:$CD$222,56,FALSE)</f>
        <v>-134.40969699999999</v>
      </c>
      <c r="BE192" s="32">
        <f>VLOOKUP(A192,'IncomeStatement 15-8-19'!$A$10:$CD$222,57,FALSE)</f>
        <v>-134.40969699999999</v>
      </c>
      <c r="BF192" s="32">
        <f>VLOOKUP(A192,'IncomeStatement 15-8-19'!$A$10:$CD$222,58,FALSE)</f>
        <v>-134.40969699999999</v>
      </c>
      <c r="BG192" s="32"/>
      <c r="BH192" s="32">
        <f>VLOOKUP(A192,'IncomeStatement 15-8-19'!$A$10:$CD$222,60,FALSE)</f>
        <v>-134.40969699999999</v>
      </c>
      <c r="BI192" s="32">
        <f>VLOOKUP(A192,'IncomeStatement 15-8-19'!$A$10:$CD$222,61,FALSE)</f>
        <v>-134.40969699999999</v>
      </c>
      <c r="BJ192" s="32">
        <f>VLOOKUP(A192,'IncomeStatement 15-8-19'!$A$10:$CD$222,62,FALSE)</f>
        <v>-134.40969699999999</v>
      </c>
      <c r="BK192" s="32">
        <f>VLOOKUP(A192,'IncomeStatement 15-8-19'!$A$10:$CD$222,63,FALSE)</f>
        <v>-134.40969699999999</v>
      </c>
      <c r="BL192" s="32">
        <f>VLOOKUP(A192,'IncomeStatement 15-8-19'!$A$10:$CD$222,64,FALSE)</f>
        <v>-134.40969699999999</v>
      </c>
      <c r="BM192" s="32">
        <f>VLOOKUP(A192,'IncomeStatement 15-8-19'!$A$10:$CD$222,65,FALSE)</f>
        <v>-134.40969699999999</v>
      </c>
      <c r="BN192" s="32">
        <f>VLOOKUP(A192,'IncomeStatement 15-8-19'!$A$10:$CD$222,66,FALSE)</f>
        <v>-134.40969699999999</v>
      </c>
      <c r="BO192" s="32">
        <f>VLOOKUP(A192,'IncomeStatement 15-8-19'!$A$10:$CD$222,67,FALSE)</f>
        <v>-134.40969699999999</v>
      </c>
      <c r="BP192" s="32">
        <f>VLOOKUP(A192,'IncomeStatement 15-8-19'!$A$10:$CD$222,68,FALSE)</f>
        <v>-134.40969699999999</v>
      </c>
      <c r="BQ192" s="9">
        <f>VLOOKUP(A192,'IncomeStatement 15-8-19'!$A$10:$CD$222,69,FALSE)</f>
        <v>-134.40969699999999</v>
      </c>
      <c r="BR192" s="9">
        <f>VLOOKUP(A192,'IncomeStatement 15-8-19'!$A$10:$CD$222,70,FALSE)</f>
        <v>-134.40969699999999</v>
      </c>
      <c r="BS192" s="9">
        <f>VLOOKUP(A192,'IncomeStatement 15-8-19'!$A$10:$CD$222,71,FALSE)</f>
        <v>-134.40969699999999</v>
      </c>
      <c r="BT192" s="9">
        <f>VLOOKUP(A192,'IncomeStatement 15-8-19'!$A$10:$CD$222,72,FALSE)</f>
        <v>-134.40969699999999</v>
      </c>
      <c r="BU192" s="9">
        <f>VLOOKUP(A192,'IncomeStatement 15-8-19'!$A$10:$CD$222,73,FALSE)</f>
        <v>-134.40969699999999</v>
      </c>
      <c r="BV192" s="9">
        <f>VLOOKUP(A192,'IncomeStatement 15-8-19'!$A$10:$CD$222,74,FALSE)</f>
        <v>-134.40969699999999</v>
      </c>
      <c r="BW192" s="9">
        <f>VLOOKUP(A192,'IncomeStatement 15-8-19'!$A$10:$CD$222,75,FALSE)</f>
        <v>-134.40969699999999</v>
      </c>
      <c r="BX192" s="9">
        <f>VLOOKUP(A192,'IncomeStatement 15-8-19'!$A$10:$CD$222,76,FALSE)</f>
        <v>-134.40969699999999</v>
      </c>
      <c r="BY192" s="9">
        <f>VLOOKUP(A192,'IncomeStatement 15-8-19'!$A$10:$CD$222,77,FALSE)</f>
        <v>-134.40969699999999</v>
      </c>
      <c r="BZ192" s="3">
        <f>VLOOKUP(A192,'IncomeStatement 15-8-19'!$A$10:$CD$222,78,FALSE)</f>
        <v>-134.40969699999999</v>
      </c>
      <c r="CA192" s="3">
        <f>VLOOKUP(A192,'IncomeStatement 15-8-19'!$A$10:$CD$222,79,FALSE)</f>
        <v>-134.40969699999999</v>
      </c>
      <c r="CB192" s="3">
        <f>VLOOKUP(A192,'IncomeStatement 15-8-19'!$A$10:$CD$222,80,FALSE)</f>
        <v>-134.40969699999999</v>
      </c>
      <c r="CC192" s="3">
        <f>VLOOKUP(A192,'IncomeStatement 15-8-19'!$A$10:$CD$222,81,FALSE)</f>
        <v>-134.40969699999999</v>
      </c>
      <c r="CD192" s="9">
        <f t="shared" si="7"/>
        <v>-10483.956365999988</v>
      </c>
      <c r="CF192" s="19">
        <f>CD192-('IncomeStatement 15-8-19'!CD192-'IncomeStatement 15-8-19'!CF192-'IncomeStatement 15-8-19'!CG192)</f>
        <v>0</v>
      </c>
      <c r="CH192" s="132">
        <f t="shared" si="8"/>
        <v>-2150.5551520000004</v>
      </c>
      <c r="CJ192" s="148"/>
      <c r="CL192" s="162">
        <f>SUM(CL187:CL191)</f>
        <v>2093606.2362092996</v>
      </c>
    </row>
    <row r="193" spans="1:93" x14ac:dyDescent="0.2">
      <c r="A193" s="13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F193" s="19">
        <f>CD193-('IncomeStatement 15-8-19'!CD193-'IncomeStatement 15-8-19'!CF193-'IncomeStatement 15-8-19'!CG193)</f>
        <v>0</v>
      </c>
      <c r="CH193" s="132">
        <f t="shared" si="8"/>
        <v>0</v>
      </c>
      <c r="CJ193" s="148"/>
      <c r="CL193" s="148">
        <f t="shared" si="10"/>
        <v>0</v>
      </c>
    </row>
    <row r="194" spans="1:93" x14ac:dyDescent="0.2">
      <c r="A194" s="13" t="str">
        <f>'IncomeStatement 15-8-19'!A194</f>
        <v>950-120 - Realized Foreign Exchange Loss/Gain</v>
      </c>
      <c r="B194" s="31">
        <f>VLOOKUP(A194,'IncomeStatement 15-8-19'!$A$10:$CD$222,2,FALSE)</f>
        <v>0</v>
      </c>
      <c r="C194" s="31">
        <f>VLOOKUP(A194,'IncomeStatement 15-8-19'!$A$10:$CD$222,3,FALSE)</f>
        <v>0</v>
      </c>
      <c r="D194" s="31">
        <f>VLOOKUP(A194,'IncomeStatement 15-8-19'!$A$10:$CD$222,4,FALSE)</f>
        <v>0</v>
      </c>
      <c r="E194" s="31">
        <f>VLOOKUP(A194,'IncomeStatement 15-8-19'!$A$10:$CD$222,5,FALSE)</f>
        <v>0</v>
      </c>
      <c r="F194" s="31">
        <f>VLOOKUP(A194,'IncomeStatement 15-8-19'!$A$10:$CD$222,6,FALSE)</f>
        <v>0</v>
      </c>
      <c r="G194" s="31">
        <f>VLOOKUP(A194,'IncomeStatement 15-8-19'!$A$10:$CD$222,7,FALSE)</f>
        <v>0</v>
      </c>
      <c r="H194" s="31">
        <f>VLOOKUP(A194,'IncomeStatement 15-8-19'!$A$10:$CD$222,8,FALSE)</f>
        <v>0</v>
      </c>
      <c r="I194" s="31"/>
      <c r="J194" s="31">
        <f>VLOOKUP(A194,'IncomeStatement 15-8-19'!$A$10:$CD$222,10,FALSE)</f>
        <v>0</v>
      </c>
      <c r="K194" s="31">
        <f>VLOOKUP(A194,'IncomeStatement 15-8-19'!$A$10:$CD$222,11,FALSE)</f>
        <v>0</v>
      </c>
      <c r="L194" s="31">
        <f>VLOOKUP(A194,'IncomeStatement 15-8-19'!$A$10:$CD$222,12,FALSE)</f>
        <v>0</v>
      </c>
      <c r="M194" s="31">
        <f>VLOOKUP(A194,'IncomeStatement 15-8-19'!$A$10:$CD$222,13,FALSE)</f>
        <v>0</v>
      </c>
      <c r="N194" s="31">
        <f>VLOOKUP(A194,'IncomeStatement 15-8-19'!$A$10:$CD$222,14,FALSE)</f>
        <v>0</v>
      </c>
      <c r="O194" s="31">
        <f>VLOOKUP(A194,'IncomeStatement 15-8-19'!$A$10:$CD$222,15,FALSE)</f>
        <v>0</v>
      </c>
      <c r="P194" s="31">
        <f>VLOOKUP(A194,'IncomeStatement 15-8-19'!$A$10:$CD$222,16,FALSE)</f>
        <v>0</v>
      </c>
      <c r="Q194" s="31">
        <f>VLOOKUP(A194,'IncomeStatement 15-8-19'!$A$10:$CD$222,17,FALSE)</f>
        <v>0</v>
      </c>
      <c r="R194" s="31">
        <f>VLOOKUP(A194,'IncomeStatement 15-8-19'!$A$10:$CD$222,18,FALSE)</f>
        <v>0</v>
      </c>
      <c r="S194" s="31">
        <f>VLOOKUP(A194,'IncomeStatement 15-8-19'!$A$10:$CD$222,19,FALSE)</f>
        <v>0</v>
      </c>
      <c r="T194" s="31">
        <f>VLOOKUP(A194,'IncomeStatement 15-8-19'!$A$10:$CD$222,20,FALSE)</f>
        <v>0</v>
      </c>
      <c r="U194" s="31">
        <f>VLOOKUP(A194,'IncomeStatement 15-8-19'!$A$10:$CD$222,21,FALSE)</f>
        <v>0</v>
      </c>
      <c r="V194" s="31">
        <f>VLOOKUP(A194,'IncomeStatement 15-8-19'!$A$10:$CD$222,22,FALSE)</f>
        <v>0</v>
      </c>
      <c r="W194" s="31">
        <f>VLOOKUP(A194,'IncomeStatement 15-8-19'!$A$10:$CD$222,23,FALSE)</f>
        <v>0</v>
      </c>
      <c r="X194" s="31">
        <f>VLOOKUP(A194,'IncomeStatement 15-8-19'!$A$10:$CD$222,24,FALSE)</f>
        <v>0</v>
      </c>
      <c r="Y194" s="31">
        <f>VLOOKUP(A194,'IncomeStatement 15-8-19'!$A$10:$CD$222,25,FALSE)</f>
        <v>0</v>
      </c>
      <c r="Z194" s="31">
        <f>VLOOKUP(A194,'IncomeStatement 15-8-19'!$A$10:$CD$222,26,FALSE)</f>
        <v>0</v>
      </c>
      <c r="AA194" s="31">
        <f>VLOOKUP(A194,'IncomeStatement 15-8-19'!$A$10:$CD$222,27,FALSE)</f>
        <v>0</v>
      </c>
      <c r="AB194" s="31">
        <f>VLOOKUP(A194,'IncomeStatement 15-8-19'!$A$10:$CD$222,28,FALSE)</f>
        <v>0</v>
      </c>
      <c r="AC194" s="31">
        <f>VLOOKUP(A194,'IncomeStatement 15-8-19'!$A$10:$CD$222,29,FALSE)</f>
        <v>0</v>
      </c>
      <c r="AD194" s="31">
        <f>VLOOKUP(A194,'IncomeStatement 15-8-19'!$A$10:$CD$222,30,FALSE)</f>
        <v>0</v>
      </c>
      <c r="AE194" s="31">
        <f>VLOOKUP(A194,'IncomeStatement 15-8-19'!$A$10:$CD$222,31,FALSE)</f>
        <v>0</v>
      </c>
      <c r="AF194" s="31">
        <f>VLOOKUP(A194,'IncomeStatement 15-8-19'!$A$10:$CD$222,32,FALSE)</f>
        <v>0</v>
      </c>
      <c r="AG194" s="31">
        <f>VLOOKUP(A194,'IncomeStatement 15-8-19'!$A$10:$CD$222,33,FALSE)</f>
        <v>0</v>
      </c>
      <c r="AH194" s="31">
        <f>VLOOKUP(A194,'IncomeStatement 15-8-19'!$A$10:$CD$222,34,FALSE)</f>
        <v>0</v>
      </c>
      <c r="AI194" s="31">
        <f>VLOOKUP(A194,'IncomeStatement 15-8-19'!$A$10:$CD$222,35,FALSE)</f>
        <v>0</v>
      </c>
      <c r="AJ194" s="31">
        <f>VLOOKUP(A194,'IncomeStatement 15-8-19'!$A$10:$CD$222,36,FALSE)</f>
        <v>0</v>
      </c>
      <c r="AK194" s="31">
        <f>VLOOKUP(A194,'IncomeStatement 15-8-19'!$A$10:$CD$222,37,FALSE)</f>
        <v>0</v>
      </c>
      <c r="AL194" s="31">
        <f>VLOOKUP(A194,'IncomeStatement 15-8-19'!$A$10:$CD$222,38,FALSE)</f>
        <v>0</v>
      </c>
      <c r="AM194" s="31">
        <f>VLOOKUP(A194,'IncomeStatement 15-8-19'!$A$10:$CD$222,39,FALSE)</f>
        <v>0</v>
      </c>
      <c r="AN194" s="31">
        <f>VLOOKUP(A194,'IncomeStatement 15-8-19'!$A$10:$CD$222,40,FALSE)</f>
        <v>0</v>
      </c>
      <c r="AO194" s="31">
        <f>VLOOKUP(A194,'IncomeStatement 15-8-19'!$A$10:$CD$222,41,FALSE)</f>
        <v>0</v>
      </c>
      <c r="AP194" s="31">
        <f>VLOOKUP(A194,'IncomeStatement 15-8-19'!$A$10:$CD$222,42,FALSE)</f>
        <v>0</v>
      </c>
      <c r="AQ194" s="31">
        <f>VLOOKUP(A194,'IncomeStatement 15-8-19'!$A$10:$CD$222,43,FALSE)</f>
        <v>0</v>
      </c>
      <c r="AR194" s="31">
        <f>VLOOKUP(A194,'IncomeStatement 15-8-19'!$A$10:$CD$222,44,FALSE)</f>
        <v>0</v>
      </c>
      <c r="AS194" s="31">
        <f>VLOOKUP(A194,'IncomeStatement 15-8-19'!$A$10:$CD$222,45,FALSE)</f>
        <v>0</v>
      </c>
      <c r="AT194" s="31">
        <f>VLOOKUP(A194,'IncomeStatement 15-8-19'!$A$10:$CD$222,46,FALSE)</f>
        <v>0</v>
      </c>
      <c r="AU194" s="31">
        <f>VLOOKUP(A194,'IncomeStatement 15-8-19'!$A$10:$CD$222,47,FALSE)</f>
        <v>0</v>
      </c>
      <c r="AV194" s="31">
        <f>VLOOKUP(A194,'IncomeStatement 15-8-19'!$A$10:$CD$222,48,FALSE)</f>
        <v>0</v>
      </c>
      <c r="AW194" s="31">
        <f>VLOOKUP(A194,'IncomeStatement 15-8-19'!$A$10:$CD$222,49,FALSE)</f>
        <v>0</v>
      </c>
      <c r="AX194" s="31">
        <f>VLOOKUP(A194,'IncomeStatement 15-8-19'!$A$10:$CD$222,50,FALSE)</f>
        <v>0</v>
      </c>
      <c r="AY194" s="31">
        <f>VLOOKUP(A194,'IncomeStatement 15-8-19'!$A$10:$CD$222,51,FALSE)</f>
        <v>0</v>
      </c>
      <c r="AZ194" s="31">
        <f>VLOOKUP(A194,'IncomeStatement 15-8-19'!$A$10:$CD$222,52,FALSE)</f>
        <v>0</v>
      </c>
      <c r="BA194" s="31">
        <f>VLOOKUP(A194,'IncomeStatement 15-8-19'!$A$10:$CD$222,53,FALSE)</f>
        <v>0</v>
      </c>
      <c r="BB194" s="31">
        <f>VLOOKUP(A194,'IncomeStatement 15-8-19'!$A$10:$CD$222,54,FALSE)</f>
        <v>0</v>
      </c>
      <c r="BC194" s="31">
        <f>VLOOKUP(A194,'IncomeStatement 15-8-19'!$A$10:$CD$222,55,FALSE)</f>
        <v>0</v>
      </c>
      <c r="BD194" s="31">
        <f>VLOOKUP(A194,'IncomeStatement 15-8-19'!$A$10:$CD$222,56,FALSE)</f>
        <v>0</v>
      </c>
      <c r="BE194" s="31">
        <f>VLOOKUP(A194,'IncomeStatement 15-8-19'!$A$10:$CD$222,57,FALSE)</f>
        <v>0</v>
      </c>
      <c r="BF194" s="31">
        <f>VLOOKUP(A194,'IncomeStatement 15-8-19'!$A$10:$CD$222,58,FALSE)</f>
        <v>0</v>
      </c>
      <c r="BG194" s="31"/>
      <c r="BH194" s="31">
        <f>VLOOKUP(A194,'IncomeStatement 15-8-19'!$A$10:$CD$222,60,FALSE)</f>
        <v>0</v>
      </c>
      <c r="BI194" s="31">
        <f>VLOOKUP(A194,'IncomeStatement 15-8-19'!$A$10:$CD$222,61,FALSE)</f>
        <v>0</v>
      </c>
      <c r="BJ194" s="31">
        <f>VLOOKUP(A194,'IncomeStatement 15-8-19'!$A$10:$CD$222,62,FALSE)</f>
        <v>0</v>
      </c>
      <c r="BK194" s="31">
        <f>VLOOKUP(A194,'IncomeStatement 15-8-19'!$A$10:$CD$222,63,FALSE)</f>
        <v>0</v>
      </c>
      <c r="BL194" s="31">
        <f>VLOOKUP(A194,'IncomeStatement 15-8-19'!$A$10:$CD$222,64,FALSE)</f>
        <v>0</v>
      </c>
      <c r="BM194" s="31">
        <f>VLOOKUP(A194,'IncomeStatement 15-8-19'!$A$10:$CD$222,65,FALSE)</f>
        <v>0</v>
      </c>
      <c r="BN194" s="31">
        <f>VLOOKUP(A194,'IncomeStatement 15-8-19'!$A$10:$CD$222,66,FALSE)</f>
        <v>0</v>
      </c>
      <c r="BO194" s="31">
        <f>VLOOKUP(A194,'IncomeStatement 15-8-19'!$A$10:$CD$222,67,FALSE)</f>
        <v>0</v>
      </c>
      <c r="BP194" s="31">
        <f>VLOOKUP(A194,'IncomeStatement 15-8-19'!$A$10:$CD$222,68,FALSE)</f>
        <v>0</v>
      </c>
      <c r="BQ194" s="3">
        <f>VLOOKUP(A194,'IncomeStatement 15-8-19'!$A$10:$CD$222,69,FALSE)</f>
        <v>0</v>
      </c>
      <c r="BR194" s="3">
        <f>VLOOKUP(A194,'IncomeStatement 15-8-19'!$A$10:$CD$222,70,FALSE)</f>
        <v>0</v>
      </c>
      <c r="BS194" s="3">
        <f>VLOOKUP(A194,'IncomeStatement 15-8-19'!$A$10:$CD$222,71,FALSE)</f>
        <v>0</v>
      </c>
      <c r="BT194" s="3">
        <f>VLOOKUP(A194,'IncomeStatement 15-8-19'!$A$10:$CD$222,72,FALSE)</f>
        <v>0</v>
      </c>
      <c r="BU194" s="3">
        <f>VLOOKUP(A194,'IncomeStatement 15-8-19'!$A$10:$CD$222,73,FALSE)</f>
        <v>0</v>
      </c>
      <c r="BV194" s="3">
        <f>VLOOKUP(A194,'IncomeStatement 15-8-19'!$A$10:$CD$222,74,FALSE)</f>
        <v>0</v>
      </c>
      <c r="BW194" s="3">
        <f>VLOOKUP(A194,'IncomeStatement 15-8-19'!$A$10:$CD$222,75,FALSE)</f>
        <v>0</v>
      </c>
      <c r="BX194" s="3">
        <f>VLOOKUP(A194,'IncomeStatement 15-8-19'!$A$10:$CD$222,76,FALSE)</f>
        <v>0</v>
      </c>
      <c r="BY194" s="3">
        <f>VLOOKUP(A194,'IncomeStatement 15-8-19'!$A$10:$CD$222,77,FALSE)</f>
        <v>0</v>
      </c>
      <c r="BZ194" s="3">
        <f>VLOOKUP(A194,'IncomeStatement 15-8-19'!$A$10:$CD$222,78,FALSE)</f>
        <v>0</v>
      </c>
      <c r="CA194" s="3">
        <f>VLOOKUP(A194,'IncomeStatement 15-8-19'!$A$10:$CD$222,79,FALSE)</f>
        <v>0</v>
      </c>
      <c r="CB194" s="3">
        <f>VLOOKUP(A194,'IncomeStatement 15-8-19'!$A$10:$CD$222,80,FALSE)</f>
        <v>0</v>
      </c>
      <c r="CC194" s="3">
        <f>VLOOKUP(A194,'IncomeStatement 15-8-19'!$A$10:$CD$222,81,FALSE)</f>
        <v>0</v>
      </c>
      <c r="CD194" s="3">
        <f t="shared" si="7"/>
        <v>0</v>
      </c>
      <c r="CF194" s="19">
        <f>CD194-('IncomeStatement 15-8-19'!CD194-'IncomeStatement 15-8-19'!CF194-'IncomeStatement 15-8-19'!CG194)</f>
        <v>0</v>
      </c>
      <c r="CH194" s="132">
        <f t="shared" si="8"/>
        <v>0</v>
      </c>
      <c r="CJ194" s="148">
        <f>HLOOKUP(A194,CJE!$I$5:$TV$2054,2050, FALSE)</f>
        <v>338295</v>
      </c>
      <c r="CL194" s="148">
        <f t="shared" si="10"/>
        <v>-338295</v>
      </c>
    </row>
    <row r="195" spans="1:93" x14ac:dyDescent="0.2">
      <c r="A195" s="13" t="str">
        <f>'IncomeStatement 15-8-19'!A195</f>
        <v>950-120-01 - Realized Foreign Exchange Loss/Gain_RFI</v>
      </c>
      <c r="B195" s="31">
        <f>VLOOKUP(A195,'IncomeStatement 15-8-19'!$A$10:$CD$222,2,FALSE)</f>
        <v>0</v>
      </c>
      <c r="C195" s="31">
        <f>VLOOKUP(A195,'IncomeStatement 15-8-19'!$A$10:$CD$222,3,FALSE)</f>
        <v>0</v>
      </c>
      <c r="D195" s="31">
        <f>VLOOKUP(A195,'IncomeStatement 15-8-19'!$A$10:$CD$222,4,FALSE)</f>
        <v>0</v>
      </c>
      <c r="E195" s="31">
        <f>VLOOKUP(A195,'IncomeStatement 15-8-19'!$A$10:$CD$222,5,FALSE)</f>
        <v>0</v>
      </c>
      <c r="F195" s="31">
        <f>VLOOKUP(A195,'IncomeStatement 15-8-19'!$A$10:$CD$222,6,FALSE)</f>
        <v>0</v>
      </c>
      <c r="G195" s="31">
        <f>VLOOKUP(A195,'IncomeStatement 15-8-19'!$A$10:$CD$222,7,FALSE)</f>
        <v>0</v>
      </c>
      <c r="H195" s="31">
        <f>VLOOKUP(A195,'IncomeStatement 15-8-19'!$A$10:$CD$222,8,FALSE)</f>
        <v>0</v>
      </c>
      <c r="I195" s="31"/>
      <c r="J195" s="31">
        <f>VLOOKUP(A195,'IncomeStatement 15-8-19'!$A$10:$CD$222,10,FALSE)</f>
        <v>0</v>
      </c>
      <c r="K195" s="31">
        <f>VLOOKUP(A195,'IncomeStatement 15-8-19'!$A$10:$CD$222,11,FALSE)</f>
        <v>0</v>
      </c>
      <c r="L195" s="31">
        <f>VLOOKUP(A195,'IncomeStatement 15-8-19'!$A$10:$CD$222,12,FALSE)</f>
        <v>0</v>
      </c>
      <c r="M195" s="31">
        <f>VLOOKUP(A195,'IncomeStatement 15-8-19'!$A$10:$CD$222,13,FALSE)</f>
        <v>0</v>
      </c>
      <c r="N195" s="31">
        <f>VLOOKUP(A195,'IncomeStatement 15-8-19'!$A$10:$CD$222,14,FALSE)</f>
        <v>0</v>
      </c>
      <c r="O195" s="31">
        <f>VLOOKUP(A195,'IncomeStatement 15-8-19'!$A$10:$CD$222,15,FALSE)</f>
        <v>0</v>
      </c>
      <c r="P195" s="31">
        <f>VLOOKUP(A195,'IncomeStatement 15-8-19'!$A$10:$CD$222,16,FALSE)</f>
        <v>0</v>
      </c>
      <c r="Q195" s="31">
        <f>VLOOKUP(A195,'IncomeStatement 15-8-19'!$A$10:$CD$222,17,FALSE)</f>
        <v>0</v>
      </c>
      <c r="R195" s="31">
        <f>VLOOKUP(A195,'IncomeStatement 15-8-19'!$A$10:$CD$222,18,FALSE)</f>
        <v>0</v>
      </c>
      <c r="S195" s="31">
        <f>VLOOKUP(A195,'IncomeStatement 15-8-19'!$A$10:$CD$222,19,FALSE)</f>
        <v>0</v>
      </c>
      <c r="T195" s="31">
        <f>VLOOKUP(A195,'IncomeStatement 15-8-19'!$A$10:$CD$222,20,FALSE)</f>
        <v>0</v>
      </c>
      <c r="U195" s="31">
        <f>VLOOKUP(A195,'IncomeStatement 15-8-19'!$A$10:$CD$222,21,FALSE)</f>
        <v>0</v>
      </c>
      <c r="V195" s="31">
        <f>VLOOKUP(A195,'IncomeStatement 15-8-19'!$A$10:$CD$222,22,FALSE)</f>
        <v>0</v>
      </c>
      <c r="W195" s="31">
        <f>VLOOKUP(A195,'IncomeStatement 15-8-19'!$A$10:$CD$222,23,FALSE)</f>
        <v>0</v>
      </c>
      <c r="X195" s="31">
        <f>VLOOKUP(A195,'IncomeStatement 15-8-19'!$A$10:$CD$222,24,FALSE)</f>
        <v>0</v>
      </c>
      <c r="Y195" s="31">
        <f>VLOOKUP(A195,'IncomeStatement 15-8-19'!$A$10:$CD$222,25,FALSE)</f>
        <v>0</v>
      </c>
      <c r="Z195" s="31">
        <f>VLOOKUP(A195,'IncomeStatement 15-8-19'!$A$10:$CD$222,26,FALSE)</f>
        <v>0</v>
      </c>
      <c r="AA195" s="31">
        <f>VLOOKUP(A195,'IncomeStatement 15-8-19'!$A$10:$CD$222,27,FALSE)</f>
        <v>0</v>
      </c>
      <c r="AB195" s="31">
        <f>VLOOKUP(A195,'IncomeStatement 15-8-19'!$A$10:$CD$222,28,FALSE)</f>
        <v>0</v>
      </c>
      <c r="AC195" s="31">
        <f>VLOOKUP(A195,'IncomeStatement 15-8-19'!$A$10:$CD$222,29,FALSE)</f>
        <v>0</v>
      </c>
      <c r="AD195" s="31">
        <f>VLOOKUP(A195,'IncomeStatement 15-8-19'!$A$10:$CD$222,30,FALSE)</f>
        <v>0</v>
      </c>
      <c r="AE195" s="31">
        <f>VLOOKUP(A195,'IncomeStatement 15-8-19'!$A$10:$CD$222,31,FALSE)</f>
        <v>0</v>
      </c>
      <c r="AF195" s="31">
        <f>VLOOKUP(A195,'IncomeStatement 15-8-19'!$A$10:$CD$222,32,FALSE)</f>
        <v>0</v>
      </c>
      <c r="AG195" s="31">
        <f>VLOOKUP(A195,'IncomeStatement 15-8-19'!$A$10:$CD$222,33,FALSE)</f>
        <v>0</v>
      </c>
      <c r="AH195" s="31">
        <f>VLOOKUP(A195,'IncomeStatement 15-8-19'!$A$10:$CD$222,34,FALSE)</f>
        <v>0</v>
      </c>
      <c r="AI195" s="31">
        <f>VLOOKUP(A195,'IncomeStatement 15-8-19'!$A$10:$CD$222,35,FALSE)</f>
        <v>0</v>
      </c>
      <c r="AJ195" s="31">
        <f>VLOOKUP(A195,'IncomeStatement 15-8-19'!$A$10:$CD$222,36,FALSE)</f>
        <v>0</v>
      </c>
      <c r="AK195" s="31">
        <f>VLOOKUP(A195,'IncomeStatement 15-8-19'!$A$10:$CD$222,37,FALSE)</f>
        <v>0</v>
      </c>
      <c r="AL195" s="31">
        <f>VLOOKUP(A195,'IncomeStatement 15-8-19'!$A$10:$CD$222,38,FALSE)</f>
        <v>0</v>
      </c>
      <c r="AM195" s="31">
        <f>VLOOKUP(A195,'IncomeStatement 15-8-19'!$A$10:$CD$222,39,FALSE)</f>
        <v>0</v>
      </c>
      <c r="AN195" s="31">
        <f>VLOOKUP(A195,'IncomeStatement 15-8-19'!$A$10:$CD$222,40,FALSE)</f>
        <v>0</v>
      </c>
      <c r="AO195" s="31">
        <f>VLOOKUP(A195,'IncomeStatement 15-8-19'!$A$10:$CD$222,41,FALSE)</f>
        <v>0</v>
      </c>
      <c r="AP195" s="31">
        <f>VLOOKUP(A195,'IncomeStatement 15-8-19'!$A$10:$CD$222,42,FALSE)</f>
        <v>0</v>
      </c>
      <c r="AQ195" s="31">
        <f>VLOOKUP(A195,'IncomeStatement 15-8-19'!$A$10:$CD$222,43,FALSE)</f>
        <v>0</v>
      </c>
      <c r="AR195" s="31">
        <f>VLOOKUP(A195,'IncomeStatement 15-8-19'!$A$10:$CD$222,44,FALSE)</f>
        <v>0</v>
      </c>
      <c r="AS195" s="31">
        <f>VLOOKUP(A195,'IncomeStatement 15-8-19'!$A$10:$CD$222,45,FALSE)</f>
        <v>0</v>
      </c>
      <c r="AT195" s="31">
        <f>VLOOKUP(A195,'IncomeStatement 15-8-19'!$A$10:$CD$222,46,FALSE)</f>
        <v>0</v>
      </c>
      <c r="AU195" s="31">
        <f>VLOOKUP(A195,'IncomeStatement 15-8-19'!$A$10:$CD$222,47,FALSE)</f>
        <v>0</v>
      </c>
      <c r="AV195" s="31">
        <f>VLOOKUP(A195,'IncomeStatement 15-8-19'!$A$10:$CD$222,48,FALSE)</f>
        <v>0</v>
      </c>
      <c r="AW195" s="31">
        <f>VLOOKUP(A195,'IncomeStatement 15-8-19'!$A$10:$CD$222,49,FALSE)</f>
        <v>0</v>
      </c>
      <c r="AX195" s="31">
        <f>VLOOKUP(A195,'IncomeStatement 15-8-19'!$A$10:$CD$222,50,FALSE)</f>
        <v>0</v>
      </c>
      <c r="AY195" s="31">
        <f>VLOOKUP(A195,'IncomeStatement 15-8-19'!$A$10:$CD$222,51,FALSE)</f>
        <v>0</v>
      </c>
      <c r="AZ195" s="31">
        <f>VLOOKUP(A195,'IncomeStatement 15-8-19'!$A$10:$CD$222,52,FALSE)</f>
        <v>0</v>
      </c>
      <c r="BA195" s="31">
        <f>VLOOKUP(A195,'IncomeStatement 15-8-19'!$A$10:$CD$222,53,FALSE)</f>
        <v>0</v>
      </c>
      <c r="BB195" s="31">
        <f>VLOOKUP(A195,'IncomeStatement 15-8-19'!$A$10:$CD$222,54,FALSE)</f>
        <v>0</v>
      </c>
      <c r="BC195" s="31">
        <f>VLOOKUP(A195,'IncomeStatement 15-8-19'!$A$10:$CD$222,55,FALSE)</f>
        <v>0</v>
      </c>
      <c r="BD195" s="31">
        <f>VLOOKUP(A195,'IncomeStatement 15-8-19'!$A$10:$CD$222,56,FALSE)</f>
        <v>0</v>
      </c>
      <c r="BE195" s="31">
        <f>VLOOKUP(A195,'IncomeStatement 15-8-19'!$A$10:$CD$222,57,FALSE)</f>
        <v>0</v>
      </c>
      <c r="BF195" s="31">
        <f>VLOOKUP(A195,'IncomeStatement 15-8-19'!$A$10:$CD$222,58,FALSE)</f>
        <v>0</v>
      </c>
      <c r="BG195" s="31"/>
      <c r="BH195" s="31">
        <f>VLOOKUP(A195,'IncomeStatement 15-8-19'!$A$10:$CD$222,60,FALSE)</f>
        <v>0</v>
      </c>
      <c r="BI195" s="31">
        <f>VLOOKUP(A195,'IncomeStatement 15-8-19'!$A$10:$CD$222,61,FALSE)</f>
        <v>0</v>
      </c>
      <c r="BJ195" s="31">
        <f>VLOOKUP(A195,'IncomeStatement 15-8-19'!$A$10:$CD$222,62,FALSE)</f>
        <v>0</v>
      </c>
      <c r="BK195" s="31">
        <f>VLOOKUP(A195,'IncomeStatement 15-8-19'!$A$10:$CD$222,63,FALSE)</f>
        <v>0</v>
      </c>
      <c r="BL195" s="31">
        <f>VLOOKUP(A195,'IncomeStatement 15-8-19'!$A$10:$CD$222,64,FALSE)</f>
        <v>0</v>
      </c>
      <c r="BM195" s="31">
        <f>VLOOKUP(A195,'IncomeStatement 15-8-19'!$A$10:$CD$222,65,FALSE)</f>
        <v>0</v>
      </c>
      <c r="BN195" s="31">
        <f>VLOOKUP(A195,'IncomeStatement 15-8-19'!$A$10:$CD$222,66,FALSE)</f>
        <v>0</v>
      </c>
      <c r="BO195" s="31">
        <f>VLOOKUP(A195,'IncomeStatement 15-8-19'!$A$10:$CD$222,67,FALSE)</f>
        <v>0</v>
      </c>
      <c r="BP195" s="31">
        <f>VLOOKUP(A195,'IncomeStatement 15-8-19'!$A$10:$CD$222,68,FALSE)</f>
        <v>0</v>
      </c>
      <c r="BQ195" s="3">
        <f>VLOOKUP(A195,'IncomeStatement 15-8-19'!$A$10:$CD$222,69,FALSE)</f>
        <v>0</v>
      </c>
      <c r="BR195" s="3">
        <f>VLOOKUP(A195,'IncomeStatement 15-8-19'!$A$10:$CD$222,70,FALSE)</f>
        <v>0</v>
      </c>
      <c r="BS195" s="3">
        <f>VLOOKUP(A195,'IncomeStatement 15-8-19'!$A$10:$CD$222,71,FALSE)</f>
        <v>0</v>
      </c>
      <c r="BT195" s="3">
        <f>VLOOKUP(A195,'IncomeStatement 15-8-19'!$A$10:$CD$222,72,FALSE)</f>
        <v>0</v>
      </c>
      <c r="BU195" s="3">
        <f>VLOOKUP(A195,'IncomeStatement 15-8-19'!$A$10:$CD$222,73,FALSE)</f>
        <v>0</v>
      </c>
      <c r="BV195" s="3">
        <f>VLOOKUP(A195,'IncomeStatement 15-8-19'!$A$10:$CD$222,74,FALSE)</f>
        <v>0</v>
      </c>
      <c r="BW195" s="3">
        <f>VLOOKUP(A195,'IncomeStatement 15-8-19'!$A$10:$CD$222,75,FALSE)</f>
        <v>0</v>
      </c>
      <c r="BX195" s="3">
        <f>VLOOKUP(A195,'IncomeStatement 15-8-19'!$A$10:$CD$222,76,FALSE)</f>
        <v>0</v>
      </c>
      <c r="BY195" s="3">
        <f>VLOOKUP(A195,'IncomeStatement 15-8-19'!$A$10:$CD$222,77,FALSE)</f>
        <v>0</v>
      </c>
      <c r="BZ195" s="23">
        <f>VLOOKUP(A195,'IncomeStatement 15-8-19'!$A$10:$CD$222,78,FALSE)</f>
        <v>0</v>
      </c>
      <c r="CA195" s="23">
        <f>VLOOKUP(A195,'IncomeStatement 15-8-19'!$A$10:$CD$222,79,FALSE)</f>
        <v>0</v>
      </c>
      <c r="CB195" s="23">
        <f>VLOOKUP(A195,'IncomeStatement 15-8-19'!$A$10:$CD$222,80,FALSE)</f>
        <v>0</v>
      </c>
      <c r="CC195" s="23">
        <f>VLOOKUP(A195,'IncomeStatement 15-8-19'!$A$10:$CD$222,81,FALSE)</f>
        <v>0</v>
      </c>
      <c r="CD195" s="3">
        <f t="shared" si="7"/>
        <v>0</v>
      </c>
      <c r="CF195" s="19">
        <f>CD195-('IncomeStatement 15-8-19'!CD195-'IncomeStatement 15-8-19'!CF195-'IncomeStatement 15-8-19'!CG195)</f>
        <v>0</v>
      </c>
      <c r="CH195" s="132">
        <f t="shared" si="8"/>
        <v>0</v>
      </c>
      <c r="CJ195" s="148">
        <f>HLOOKUP(A195,CJE!$I$5:$TV$2054,2050, FALSE)</f>
        <v>0</v>
      </c>
      <c r="CL195" s="148">
        <f t="shared" si="10"/>
        <v>0</v>
      </c>
    </row>
    <row r="196" spans="1:93" x14ac:dyDescent="0.2">
      <c r="A196" s="14" t="str">
        <f>'IncomeStatement 15-8-19'!A196</f>
        <v>Total - 950-120 - Realized Foreign Exchange Loss/Gain</v>
      </c>
      <c r="B196" s="32">
        <f>VLOOKUP(A196,'IncomeStatement 15-8-19'!$A$10:$CD$222,2,FALSE)</f>
        <v>0</v>
      </c>
      <c r="C196" s="32">
        <f>VLOOKUP(A196,'IncomeStatement 15-8-19'!$A$10:$CD$222,3,FALSE)</f>
        <v>0</v>
      </c>
      <c r="D196" s="32">
        <f>VLOOKUP(A196,'IncomeStatement 15-8-19'!$A$10:$CD$222,4,FALSE)</f>
        <v>0</v>
      </c>
      <c r="E196" s="32">
        <f>VLOOKUP(A196,'IncomeStatement 15-8-19'!$A$10:$CD$222,5,FALSE)</f>
        <v>0</v>
      </c>
      <c r="F196" s="32">
        <f>VLOOKUP(A196,'IncomeStatement 15-8-19'!$A$10:$CD$222,6,FALSE)</f>
        <v>0</v>
      </c>
      <c r="G196" s="32">
        <f>VLOOKUP(A196,'IncomeStatement 15-8-19'!$A$10:$CD$222,7,FALSE)</f>
        <v>0</v>
      </c>
      <c r="H196" s="32">
        <f>VLOOKUP(A196,'IncomeStatement 15-8-19'!$A$10:$CD$222,8,FALSE)</f>
        <v>0</v>
      </c>
      <c r="I196" s="32"/>
      <c r="J196" s="32">
        <f>VLOOKUP(A196,'IncomeStatement 15-8-19'!$A$10:$CD$222,10,FALSE)</f>
        <v>0</v>
      </c>
      <c r="K196" s="32">
        <f>VLOOKUP(A196,'IncomeStatement 15-8-19'!$A$10:$CD$222,11,FALSE)</f>
        <v>0</v>
      </c>
      <c r="L196" s="32">
        <f>VLOOKUP(A196,'IncomeStatement 15-8-19'!$A$10:$CD$222,12,FALSE)</f>
        <v>0</v>
      </c>
      <c r="M196" s="32">
        <f>VLOOKUP(A196,'IncomeStatement 15-8-19'!$A$10:$CD$222,13,FALSE)</f>
        <v>0</v>
      </c>
      <c r="N196" s="32">
        <f>VLOOKUP(A196,'IncomeStatement 15-8-19'!$A$10:$CD$222,14,FALSE)</f>
        <v>0</v>
      </c>
      <c r="O196" s="32">
        <f>VLOOKUP(A196,'IncomeStatement 15-8-19'!$A$10:$CD$222,15,FALSE)</f>
        <v>0</v>
      </c>
      <c r="P196" s="32">
        <f>VLOOKUP(A196,'IncomeStatement 15-8-19'!$A$10:$CD$222,16,FALSE)</f>
        <v>0</v>
      </c>
      <c r="Q196" s="32">
        <f>VLOOKUP(A196,'IncomeStatement 15-8-19'!$A$10:$CD$222,17,FALSE)</f>
        <v>0</v>
      </c>
      <c r="R196" s="32">
        <f>VLOOKUP(A196,'IncomeStatement 15-8-19'!$A$10:$CD$222,18,FALSE)</f>
        <v>0</v>
      </c>
      <c r="S196" s="32">
        <f>VLOOKUP(A196,'IncomeStatement 15-8-19'!$A$10:$CD$222,19,FALSE)</f>
        <v>0</v>
      </c>
      <c r="T196" s="32">
        <f>VLOOKUP(A196,'IncomeStatement 15-8-19'!$A$10:$CD$222,20,FALSE)</f>
        <v>0</v>
      </c>
      <c r="U196" s="32">
        <f>VLOOKUP(A196,'IncomeStatement 15-8-19'!$A$10:$CD$222,21,FALSE)</f>
        <v>0</v>
      </c>
      <c r="V196" s="32">
        <f>VLOOKUP(A196,'IncomeStatement 15-8-19'!$A$10:$CD$222,22,FALSE)</f>
        <v>0</v>
      </c>
      <c r="W196" s="32">
        <f>VLOOKUP(A196,'IncomeStatement 15-8-19'!$A$10:$CD$222,23,FALSE)</f>
        <v>0</v>
      </c>
      <c r="X196" s="32">
        <f>VLOOKUP(A196,'IncomeStatement 15-8-19'!$A$10:$CD$222,24,FALSE)</f>
        <v>0</v>
      </c>
      <c r="Y196" s="32">
        <f>VLOOKUP(A196,'IncomeStatement 15-8-19'!$A$10:$CD$222,25,FALSE)</f>
        <v>0</v>
      </c>
      <c r="Z196" s="32">
        <f>VLOOKUP(A196,'IncomeStatement 15-8-19'!$A$10:$CD$222,26,FALSE)</f>
        <v>0</v>
      </c>
      <c r="AA196" s="32">
        <f>VLOOKUP(A196,'IncomeStatement 15-8-19'!$A$10:$CD$222,27,FALSE)</f>
        <v>0</v>
      </c>
      <c r="AB196" s="32">
        <f>VLOOKUP(A196,'IncomeStatement 15-8-19'!$A$10:$CD$222,28,FALSE)</f>
        <v>0</v>
      </c>
      <c r="AC196" s="32">
        <f>VLOOKUP(A196,'IncomeStatement 15-8-19'!$A$10:$CD$222,29,FALSE)</f>
        <v>0</v>
      </c>
      <c r="AD196" s="32">
        <f>VLOOKUP(A196,'IncomeStatement 15-8-19'!$A$10:$CD$222,30,FALSE)</f>
        <v>0</v>
      </c>
      <c r="AE196" s="32">
        <f>VLOOKUP(A196,'IncomeStatement 15-8-19'!$A$10:$CD$222,31,FALSE)</f>
        <v>0</v>
      </c>
      <c r="AF196" s="32">
        <f>VLOOKUP(A196,'IncomeStatement 15-8-19'!$A$10:$CD$222,32,FALSE)</f>
        <v>0</v>
      </c>
      <c r="AG196" s="32">
        <f>VLOOKUP(A196,'IncomeStatement 15-8-19'!$A$10:$CD$222,33,FALSE)</f>
        <v>0</v>
      </c>
      <c r="AH196" s="32">
        <f>VLOOKUP(A196,'IncomeStatement 15-8-19'!$A$10:$CD$222,34,FALSE)</f>
        <v>0</v>
      </c>
      <c r="AI196" s="32">
        <f>VLOOKUP(A196,'IncomeStatement 15-8-19'!$A$10:$CD$222,35,FALSE)</f>
        <v>0</v>
      </c>
      <c r="AJ196" s="32">
        <f>VLOOKUP(A196,'IncomeStatement 15-8-19'!$A$10:$CD$222,36,FALSE)</f>
        <v>0</v>
      </c>
      <c r="AK196" s="32">
        <f>VLOOKUP(A196,'IncomeStatement 15-8-19'!$A$10:$CD$222,37,FALSE)</f>
        <v>0</v>
      </c>
      <c r="AL196" s="32">
        <f>VLOOKUP(A196,'IncomeStatement 15-8-19'!$A$10:$CD$222,38,FALSE)</f>
        <v>0</v>
      </c>
      <c r="AM196" s="32">
        <f>VLOOKUP(A196,'IncomeStatement 15-8-19'!$A$10:$CD$222,39,FALSE)</f>
        <v>0</v>
      </c>
      <c r="AN196" s="32">
        <f>VLOOKUP(A196,'IncomeStatement 15-8-19'!$A$10:$CD$222,40,FALSE)</f>
        <v>0</v>
      </c>
      <c r="AO196" s="32">
        <f>VLOOKUP(A196,'IncomeStatement 15-8-19'!$A$10:$CD$222,41,FALSE)</f>
        <v>0</v>
      </c>
      <c r="AP196" s="32">
        <f>VLOOKUP(A196,'IncomeStatement 15-8-19'!$A$10:$CD$222,42,FALSE)</f>
        <v>0</v>
      </c>
      <c r="AQ196" s="32">
        <f>VLOOKUP(A196,'IncomeStatement 15-8-19'!$A$10:$CD$222,43,FALSE)</f>
        <v>0</v>
      </c>
      <c r="AR196" s="32">
        <f>VLOOKUP(A196,'IncomeStatement 15-8-19'!$A$10:$CD$222,44,FALSE)</f>
        <v>0</v>
      </c>
      <c r="AS196" s="32">
        <f>VLOOKUP(A196,'IncomeStatement 15-8-19'!$A$10:$CD$222,45,FALSE)</f>
        <v>0</v>
      </c>
      <c r="AT196" s="32">
        <f>VLOOKUP(A196,'IncomeStatement 15-8-19'!$A$10:$CD$222,46,FALSE)</f>
        <v>0</v>
      </c>
      <c r="AU196" s="32">
        <f>VLOOKUP(A196,'IncomeStatement 15-8-19'!$A$10:$CD$222,47,FALSE)</f>
        <v>0</v>
      </c>
      <c r="AV196" s="32">
        <f>VLOOKUP(A196,'IncomeStatement 15-8-19'!$A$10:$CD$222,48,FALSE)</f>
        <v>0</v>
      </c>
      <c r="AW196" s="32">
        <f>VLOOKUP(A196,'IncomeStatement 15-8-19'!$A$10:$CD$222,49,FALSE)</f>
        <v>0</v>
      </c>
      <c r="AX196" s="32">
        <f>VLOOKUP(A196,'IncomeStatement 15-8-19'!$A$10:$CD$222,50,FALSE)</f>
        <v>0</v>
      </c>
      <c r="AY196" s="32">
        <f>VLOOKUP(A196,'IncomeStatement 15-8-19'!$A$10:$CD$222,51,FALSE)</f>
        <v>0</v>
      </c>
      <c r="AZ196" s="32">
        <f>VLOOKUP(A196,'IncomeStatement 15-8-19'!$A$10:$CD$222,52,FALSE)</f>
        <v>0</v>
      </c>
      <c r="BA196" s="32">
        <f>VLOOKUP(A196,'IncomeStatement 15-8-19'!$A$10:$CD$222,53,FALSE)</f>
        <v>0</v>
      </c>
      <c r="BB196" s="32">
        <f>VLOOKUP(A196,'IncomeStatement 15-8-19'!$A$10:$CD$222,54,FALSE)</f>
        <v>0</v>
      </c>
      <c r="BC196" s="32">
        <f>VLOOKUP(A196,'IncomeStatement 15-8-19'!$A$10:$CD$222,55,FALSE)</f>
        <v>0</v>
      </c>
      <c r="BD196" s="32">
        <f>VLOOKUP(A196,'IncomeStatement 15-8-19'!$A$10:$CD$222,56,FALSE)</f>
        <v>0</v>
      </c>
      <c r="BE196" s="32">
        <f>VLOOKUP(A196,'IncomeStatement 15-8-19'!$A$10:$CD$222,57,FALSE)</f>
        <v>0</v>
      </c>
      <c r="BF196" s="32">
        <f>VLOOKUP(A196,'IncomeStatement 15-8-19'!$A$10:$CD$222,58,FALSE)</f>
        <v>0</v>
      </c>
      <c r="BG196" s="32"/>
      <c r="BH196" s="32">
        <f>VLOOKUP(A196,'IncomeStatement 15-8-19'!$A$10:$CD$222,60,FALSE)</f>
        <v>0</v>
      </c>
      <c r="BI196" s="32">
        <f>VLOOKUP(A196,'IncomeStatement 15-8-19'!$A$10:$CD$222,61,FALSE)</f>
        <v>0</v>
      </c>
      <c r="BJ196" s="32">
        <f>VLOOKUP(A196,'IncomeStatement 15-8-19'!$A$10:$CD$222,62,FALSE)</f>
        <v>0</v>
      </c>
      <c r="BK196" s="32">
        <f>VLOOKUP(A196,'IncomeStatement 15-8-19'!$A$10:$CD$222,63,FALSE)</f>
        <v>0</v>
      </c>
      <c r="BL196" s="32">
        <f>VLOOKUP(A196,'IncomeStatement 15-8-19'!$A$10:$CD$222,64,FALSE)</f>
        <v>0</v>
      </c>
      <c r="BM196" s="32">
        <f>VLOOKUP(A196,'IncomeStatement 15-8-19'!$A$10:$CD$222,65,FALSE)</f>
        <v>0</v>
      </c>
      <c r="BN196" s="32">
        <f>VLOOKUP(A196,'IncomeStatement 15-8-19'!$A$10:$CD$222,66,FALSE)</f>
        <v>0</v>
      </c>
      <c r="BO196" s="32">
        <f>VLOOKUP(A196,'IncomeStatement 15-8-19'!$A$10:$CD$222,67,FALSE)</f>
        <v>0</v>
      </c>
      <c r="BP196" s="32">
        <f>VLOOKUP(A196,'IncomeStatement 15-8-19'!$A$10:$CD$222,68,FALSE)</f>
        <v>0</v>
      </c>
      <c r="BQ196" s="9">
        <f>VLOOKUP(A196,'IncomeStatement 15-8-19'!$A$10:$CD$222,69,FALSE)</f>
        <v>0</v>
      </c>
      <c r="BR196" s="9">
        <f>VLOOKUP(A196,'IncomeStatement 15-8-19'!$A$10:$CD$222,70,FALSE)</f>
        <v>0</v>
      </c>
      <c r="BS196" s="9">
        <f>VLOOKUP(A196,'IncomeStatement 15-8-19'!$A$10:$CD$222,71,FALSE)</f>
        <v>0</v>
      </c>
      <c r="BT196" s="9">
        <f>VLOOKUP(A196,'IncomeStatement 15-8-19'!$A$10:$CD$222,72,FALSE)</f>
        <v>0</v>
      </c>
      <c r="BU196" s="9">
        <f>VLOOKUP(A196,'IncomeStatement 15-8-19'!$A$10:$CD$222,73,FALSE)</f>
        <v>0</v>
      </c>
      <c r="BV196" s="9">
        <f>VLOOKUP(A196,'IncomeStatement 15-8-19'!$A$10:$CD$222,74,FALSE)</f>
        <v>0</v>
      </c>
      <c r="BW196" s="9">
        <f>VLOOKUP(A196,'IncomeStatement 15-8-19'!$A$10:$CD$222,75,FALSE)</f>
        <v>0</v>
      </c>
      <c r="BX196" s="9">
        <f>VLOOKUP(A196,'IncomeStatement 15-8-19'!$A$10:$CD$222,76,FALSE)</f>
        <v>0</v>
      </c>
      <c r="BY196" s="9">
        <f>VLOOKUP(A196,'IncomeStatement 15-8-19'!$A$10:$CD$222,77,FALSE)</f>
        <v>0</v>
      </c>
      <c r="BZ196" s="3">
        <f>VLOOKUP(A196,'IncomeStatement 15-8-19'!$A$10:$CD$222,78,FALSE)</f>
        <v>0</v>
      </c>
      <c r="CA196" s="3">
        <f>VLOOKUP(A196,'IncomeStatement 15-8-19'!$A$10:$CD$222,79,FALSE)</f>
        <v>0</v>
      </c>
      <c r="CB196" s="3">
        <f>VLOOKUP(A196,'IncomeStatement 15-8-19'!$A$10:$CD$222,80,FALSE)</f>
        <v>0</v>
      </c>
      <c r="CC196" s="3">
        <f>VLOOKUP(A196,'IncomeStatement 15-8-19'!$A$10:$CD$222,81,FALSE)</f>
        <v>0</v>
      </c>
      <c r="CD196" s="9">
        <f t="shared" si="7"/>
        <v>0</v>
      </c>
      <c r="CF196" s="19">
        <f>CD196-('IncomeStatement 15-8-19'!CD196-'IncomeStatement 15-8-19'!CF196-'IncomeStatement 15-8-19'!CG196)</f>
        <v>0</v>
      </c>
      <c r="CH196" s="132">
        <f t="shared" si="8"/>
        <v>0</v>
      </c>
      <c r="CJ196" s="148"/>
      <c r="CL196" s="162">
        <f>SUM(CL194:CL195)</f>
        <v>-338295</v>
      </c>
    </row>
    <row r="197" spans="1:93" x14ac:dyDescent="0.2">
      <c r="A197" s="13" t="str">
        <f>'IncomeStatement 15-8-19'!A197</f>
        <v>950-150 - Finance Cost (Interest Expense)</v>
      </c>
      <c r="B197" s="31">
        <f>VLOOKUP(A197,'IncomeStatement 15-8-19'!$A$10:$CD$222,2,FALSE)</f>
        <v>0</v>
      </c>
      <c r="C197" s="31">
        <f>VLOOKUP(A197,'IncomeStatement 15-8-19'!$A$10:$CD$222,3,FALSE)</f>
        <v>0</v>
      </c>
      <c r="D197" s="31">
        <f>VLOOKUP(A197,'IncomeStatement 15-8-19'!$A$10:$CD$222,4,FALSE)</f>
        <v>0</v>
      </c>
      <c r="E197" s="31">
        <f>VLOOKUP(A197,'IncomeStatement 15-8-19'!$A$10:$CD$222,5,FALSE)</f>
        <v>0</v>
      </c>
      <c r="F197" s="31">
        <f>VLOOKUP(A197,'IncomeStatement 15-8-19'!$A$10:$CD$222,6,FALSE)</f>
        <v>0</v>
      </c>
      <c r="G197" s="31">
        <f>VLOOKUP(A197,'IncomeStatement 15-8-19'!$A$10:$CD$222,7,FALSE)</f>
        <v>0</v>
      </c>
      <c r="H197" s="31">
        <f>VLOOKUP(A197,'IncomeStatement 15-8-19'!$A$10:$CD$222,8,FALSE)</f>
        <v>0</v>
      </c>
      <c r="I197" s="31"/>
      <c r="J197" s="31">
        <f>VLOOKUP(A197,'IncomeStatement 15-8-19'!$A$10:$CD$222,10,FALSE)</f>
        <v>0</v>
      </c>
      <c r="K197" s="31">
        <f>VLOOKUP(A197,'IncomeStatement 15-8-19'!$A$10:$CD$222,11,FALSE)</f>
        <v>0</v>
      </c>
      <c r="L197" s="31">
        <f>VLOOKUP(A197,'IncomeStatement 15-8-19'!$A$10:$CD$222,12,FALSE)</f>
        <v>0</v>
      </c>
      <c r="M197" s="31">
        <f>VLOOKUP(A197,'IncomeStatement 15-8-19'!$A$10:$CD$222,13,FALSE)</f>
        <v>0</v>
      </c>
      <c r="N197" s="31">
        <f>VLOOKUP(A197,'IncomeStatement 15-8-19'!$A$10:$CD$222,14,FALSE)</f>
        <v>0</v>
      </c>
      <c r="O197" s="31">
        <f>VLOOKUP(A197,'IncomeStatement 15-8-19'!$A$10:$CD$222,15,FALSE)</f>
        <v>0</v>
      </c>
      <c r="P197" s="31">
        <f>VLOOKUP(A197,'IncomeStatement 15-8-19'!$A$10:$CD$222,16,FALSE)</f>
        <v>0</v>
      </c>
      <c r="Q197" s="31">
        <f>VLOOKUP(A197,'IncomeStatement 15-8-19'!$A$10:$CD$222,17,FALSE)</f>
        <v>0</v>
      </c>
      <c r="R197" s="31">
        <f>VLOOKUP(A197,'IncomeStatement 15-8-19'!$A$10:$CD$222,18,FALSE)</f>
        <v>0</v>
      </c>
      <c r="S197" s="31">
        <f>VLOOKUP(A197,'IncomeStatement 15-8-19'!$A$10:$CD$222,19,FALSE)</f>
        <v>0</v>
      </c>
      <c r="T197" s="31">
        <f>VLOOKUP(A197,'IncomeStatement 15-8-19'!$A$10:$CD$222,20,FALSE)</f>
        <v>0</v>
      </c>
      <c r="U197" s="31">
        <f>VLOOKUP(A197,'IncomeStatement 15-8-19'!$A$10:$CD$222,21,FALSE)</f>
        <v>0</v>
      </c>
      <c r="V197" s="31">
        <f>VLOOKUP(A197,'IncomeStatement 15-8-19'!$A$10:$CD$222,22,FALSE)</f>
        <v>0</v>
      </c>
      <c r="W197" s="31">
        <f>VLOOKUP(A197,'IncomeStatement 15-8-19'!$A$10:$CD$222,23,FALSE)</f>
        <v>0</v>
      </c>
      <c r="X197" s="31">
        <f>VLOOKUP(A197,'IncomeStatement 15-8-19'!$A$10:$CD$222,24,FALSE)</f>
        <v>0</v>
      </c>
      <c r="Y197" s="31">
        <f>VLOOKUP(A197,'IncomeStatement 15-8-19'!$A$10:$CD$222,25,FALSE)</f>
        <v>0</v>
      </c>
      <c r="Z197" s="31">
        <f>VLOOKUP(A197,'IncomeStatement 15-8-19'!$A$10:$CD$222,26,FALSE)</f>
        <v>0</v>
      </c>
      <c r="AA197" s="31">
        <f>VLOOKUP(A197,'IncomeStatement 15-8-19'!$A$10:$CD$222,27,FALSE)</f>
        <v>0</v>
      </c>
      <c r="AB197" s="31">
        <f>VLOOKUP(A197,'IncomeStatement 15-8-19'!$A$10:$CD$222,28,FALSE)</f>
        <v>0</v>
      </c>
      <c r="AC197" s="31">
        <f>VLOOKUP(A197,'IncomeStatement 15-8-19'!$A$10:$CD$222,29,FALSE)</f>
        <v>0</v>
      </c>
      <c r="AD197" s="31">
        <f>VLOOKUP(A197,'IncomeStatement 15-8-19'!$A$10:$CD$222,30,FALSE)</f>
        <v>0</v>
      </c>
      <c r="AE197" s="31">
        <f>VLOOKUP(A197,'IncomeStatement 15-8-19'!$A$10:$CD$222,31,FALSE)</f>
        <v>0</v>
      </c>
      <c r="AF197" s="31">
        <f>VLOOKUP(A197,'IncomeStatement 15-8-19'!$A$10:$CD$222,32,FALSE)</f>
        <v>0</v>
      </c>
      <c r="AG197" s="31">
        <f>VLOOKUP(A197,'IncomeStatement 15-8-19'!$A$10:$CD$222,33,FALSE)</f>
        <v>0</v>
      </c>
      <c r="AH197" s="31">
        <f>VLOOKUP(A197,'IncomeStatement 15-8-19'!$A$10:$CD$222,34,FALSE)</f>
        <v>0</v>
      </c>
      <c r="AI197" s="31">
        <f>VLOOKUP(A197,'IncomeStatement 15-8-19'!$A$10:$CD$222,35,FALSE)</f>
        <v>0</v>
      </c>
      <c r="AJ197" s="31">
        <f>VLOOKUP(A197,'IncomeStatement 15-8-19'!$A$10:$CD$222,36,FALSE)</f>
        <v>0</v>
      </c>
      <c r="AK197" s="31">
        <f>VLOOKUP(A197,'IncomeStatement 15-8-19'!$A$10:$CD$222,37,FALSE)</f>
        <v>0</v>
      </c>
      <c r="AL197" s="31">
        <f>VLOOKUP(A197,'IncomeStatement 15-8-19'!$A$10:$CD$222,38,FALSE)</f>
        <v>0</v>
      </c>
      <c r="AM197" s="31">
        <f>VLOOKUP(A197,'IncomeStatement 15-8-19'!$A$10:$CD$222,39,FALSE)</f>
        <v>0</v>
      </c>
      <c r="AN197" s="31">
        <f>VLOOKUP(A197,'IncomeStatement 15-8-19'!$A$10:$CD$222,40,FALSE)</f>
        <v>0</v>
      </c>
      <c r="AO197" s="31">
        <f>VLOOKUP(A197,'IncomeStatement 15-8-19'!$A$10:$CD$222,41,FALSE)</f>
        <v>0</v>
      </c>
      <c r="AP197" s="31">
        <f>VLOOKUP(A197,'IncomeStatement 15-8-19'!$A$10:$CD$222,42,FALSE)</f>
        <v>0</v>
      </c>
      <c r="AQ197" s="31">
        <f>VLOOKUP(A197,'IncomeStatement 15-8-19'!$A$10:$CD$222,43,FALSE)</f>
        <v>0</v>
      </c>
      <c r="AR197" s="31">
        <f>VLOOKUP(A197,'IncomeStatement 15-8-19'!$A$10:$CD$222,44,FALSE)</f>
        <v>0</v>
      </c>
      <c r="AS197" s="31">
        <f>VLOOKUP(A197,'IncomeStatement 15-8-19'!$A$10:$CD$222,45,FALSE)</f>
        <v>0</v>
      </c>
      <c r="AT197" s="31">
        <f>VLOOKUP(A197,'IncomeStatement 15-8-19'!$A$10:$CD$222,46,FALSE)</f>
        <v>0</v>
      </c>
      <c r="AU197" s="31">
        <f>VLOOKUP(A197,'IncomeStatement 15-8-19'!$A$10:$CD$222,47,FALSE)</f>
        <v>0</v>
      </c>
      <c r="AV197" s="31">
        <f>VLOOKUP(A197,'IncomeStatement 15-8-19'!$A$10:$CD$222,48,FALSE)</f>
        <v>0</v>
      </c>
      <c r="AW197" s="31">
        <f>VLOOKUP(A197,'IncomeStatement 15-8-19'!$A$10:$CD$222,49,FALSE)</f>
        <v>0</v>
      </c>
      <c r="AX197" s="31">
        <f>VLOOKUP(A197,'IncomeStatement 15-8-19'!$A$10:$CD$222,50,FALSE)</f>
        <v>0</v>
      </c>
      <c r="AY197" s="31">
        <f>VLOOKUP(A197,'IncomeStatement 15-8-19'!$A$10:$CD$222,51,FALSE)</f>
        <v>0</v>
      </c>
      <c r="AZ197" s="31">
        <f>VLOOKUP(A197,'IncomeStatement 15-8-19'!$A$10:$CD$222,52,FALSE)</f>
        <v>0</v>
      </c>
      <c r="BA197" s="31">
        <f>VLOOKUP(A197,'IncomeStatement 15-8-19'!$A$10:$CD$222,53,FALSE)</f>
        <v>0</v>
      </c>
      <c r="BB197" s="31">
        <f>VLOOKUP(A197,'IncomeStatement 15-8-19'!$A$10:$CD$222,54,FALSE)</f>
        <v>0</v>
      </c>
      <c r="BC197" s="31">
        <f>VLOOKUP(A197,'IncomeStatement 15-8-19'!$A$10:$CD$222,55,FALSE)</f>
        <v>0</v>
      </c>
      <c r="BD197" s="31">
        <f>VLOOKUP(A197,'IncomeStatement 15-8-19'!$A$10:$CD$222,56,FALSE)</f>
        <v>0</v>
      </c>
      <c r="BE197" s="31">
        <f>VLOOKUP(A197,'IncomeStatement 15-8-19'!$A$10:$CD$222,57,FALSE)</f>
        <v>0</v>
      </c>
      <c r="BF197" s="31">
        <f>VLOOKUP(A197,'IncomeStatement 15-8-19'!$A$10:$CD$222,58,FALSE)</f>
        <v>0</v>
      </c>
      <c r="BG197" s="31"/>
      <c r="BH197" s="31">
        <f>VLOOKUP(A197,'IncomeStatement 15-8-19'!$A$10:$CD$222,60,FALSE)</f>
        <v>0</v>
      </c>
      <c r="BI197" s="31">
        <f>VLOOKUP(A197,'IncomeStatement 15-8-19'!$A$10:$CD$222,61,FALSE)</f>
        <v>0</v>
      </c>
      <c r="BJ197" s="31">
        <f>VLOOKUP(A197,'IncomeStatement 15-8-19'!$A$10:$CD$222,62,FALSE)</f>
        <v>0</v>
      </c>
      <c r="BK197" s="31">
        <f>VLOOKUP(A197,'IncomeStatement 15-8-19'!$A$10:$CD$222,63,FALSE)</f>
        <v>0</v>
      </c>
      <c r="BL197" s="31">
        <f>VLOOKUP(A197,'IncomeStatement 15-8-19'!$A$10:$CD$222,64,FALSE)</f>
        <v>0</v>
      </c>
      <c r="BM197" s="31">
        <f>VLOOKUP(A197,'IncomeStatement 15-8-19'!$A$10:$CD$222,65,FALSE)</f>
        <v>0</v>
      </c>
      <c r="BN197" s="31">
        <f>VLOOKUP(A197,'IncomeStatement 15-8-19'!$A$10:$CD$222,66,FALSE)</f>
        <v>0</v>
      </c>
      <c r="BO197" s="31">
        <f>VLOOKUP(A197,'IncomeStatement 15-8-19'!$A$10:$CD$222,67,FALSE)</f>
        <v>0</v>
      </c>
      <c r="BP197" s="31">
        <f>VLOOKUP(A197,'IncomeStatement 15-8-19'!$A$10:$CD$222,68,FALSE)</f>
        <v>0</v>
      </c>
      <c r="BQ197" s="3">
        <f>VLOOKUP(A197,'IncomeStatement 15-8-19'!$A$10:$CD$222,69,FALSE)</f>
        <v>0</v>
      </c>
      <c r="BR197" s="3">
        <f>VLOOKUP(A197,'IncomeStatement 15-8-19'!$A$10:$CD$222,70,FALSE)</f>
        <v>0</v>
      </c>
      <c r="BS197" s="3">
        <f>VLOOKUP(A197,'IncomeStatement 15-8-19'!$A$10:$CD$222,71,FALSE)</f>
        <v>0</v>
      </c>
      <c r="BT197" s="3">
        <f>VLOOKUP(A197,'IncomeStatement 15-8-19'!$A$10:$CD$222,72,FALSE)</f>
        <v>0</v>
      </c>
      <c r="BU197" s="3">
        <f>VLOOKUP(A197,'IncomeStatement 15-8-19'!$A$10:$CD$222,73,FALSE)</f>
        <v>0</v>
      </c>
      <c r="BV197" s="3">
        <f>VLOOKUP(A197,'IncomeStatement 15-8-19'!$A$10:$CD$222,74,FALSE)</f>
        <v>0</v>
      </c>
      <c r="BW197" s="3">
        <f>VLOOKUP(A197,'IncomeStatement 15-8-19'!$A$10:$CD$222,75,FALSE)</f>
        <v>0</v>
      </c>
      <c r="BX197" s="3">
        <f>VLOOKUP(A197,'IncomeStatement 15-8-19'!$A$10:$CD$222,76,FALSE)</f>
        <v>0</v>
      </c>
      <c r="BY197" s="3">
        <f>VLOOKUP(A197,'IncomeStatement 15-8-19'!$A$10:$CD$222,77,FALSE)</f>
        <v>0</v>
      </c>
      <c r="BZ197" s="3">
        <f>VLOOKUP(A197,'IncomeStatement 15-8-19'!$A$10:$CD$222,78,FALSE)</f>
        <v>0</v>
      </c>
      <c r="CA197" s="3">
        <f>VLOOKUP(A197,'IncomeStatement 15-8-19'!$A$10:$CD$222,79,FALSE)</f>
        <v>0</v>
      </c>
      <c r="CB197" s="3">
        <f>VLOOKUP(A197,'IncomeStatement 15-8-19'!$A$10:$CD$222,80,FALSE)</f>
        <v>0</v>
      </c>
      <c r="CC197" s="3">
        <f>VLOOKUP(A197,'IncomeStatement 15-8-19'!$A$10:$CD$222,81,FALSE)</f>
        <v>0</v>
      </c>
      <c r="CD197" s="3">
        <f t="shared" si="7"/>
        <v>0</v>
      </c>
      <c r="CF197" s="19">
        <f>CD197-('IncomeStatement 15-8-19'!CD197-'IncomeStatement 15-8-19'!CF197-'IncomeStatement 15-8-19'!CG197)</f>
        <v>0</v>
      </c>
      <c r="CH197" s="132">
        <f t="shared" si="8"/>
        <v>0</v>
      </c>
      <c r="CJ197" s="148">
        <f>HLOOKUP(A197,CJE!$I$5:$TV$2054,2050, FALSE)</f>
        <v>0</v>
      </c>
      <c r="CL197" s="148">
        <f t="shared" si="10"/>
        <v>0</v>
      </c>
    </row>
    <row r="198" spans="1:93" x14ac:dyDescent="0.2">
      <c r="A198" s="13" t="str">
        <f>'IncomeStatement 15-8-19'!A198</f>
        <v>950-151 - Interest Expense (Loan)</v>
      </c>
      <c r="B198" s="31">
        <f>VLOOKUP(A198,'IncomeStatement 15-8-19'!$A$10:$CD$222,2,FALSE)</f>
        <v>0</v>
      </c>
      <c r="C198" s="31">
        <f>VLOOKUP(A198,'IncomeStatement 15-8-19'!$A$10:$CD$222,3,FALSE)</f>
        <v>0</v>
      </c>
      <c r="D198" s="31">
        <f>VLOOKUP(A198,'IncomeStatement 15-8-19'!$A$10:$CD$222,4,FALSE)</f>
        <v>0</v>
      </c>
      <c r="E198" s="31">
        <f>VLOOKUP(A198,'IncomeStatement 15-8-19'!$A$10:$CD$222,5,FALSE)</f>
        <v>0</v>
      </c>
      <c r="F198" s="31">
        <f>VLOOKUP(A198,'IncomeStatement 15-8-19'!$A$10:$CD$222,6,FALSE)</f>
        <v>0</v>
      </c>
      <c r="G198" s="31">
        <f>VLOOKUP(A198,'IncomeStatement 15-8-19'!$A$10:$CD$222,7,FALSE)</f>
        <v>0</v>
      </c>
      <c r="H198" s="31">
        <f>VLOOKUP(A198,'IncomeStatement 15-8-19'!$A$10:$CD$222,8,FALSE)</f>
        <v>0</v>
      </c>
      <c r="I198" s="31"/>
      <c r="J198" s="31">
        <f>VLOOKUP(A198,'IncomeStatement 15-8-19'!$A$10:$CD$222,10,FALSE)</f>
        <v>0</v>
      </c>
      <c r="K198" s="31">
        <f>VLOOKUP(A198,'IncomeStatement 15-8-19'!$A$10:$CD$222,11,FALSE)</f>
        <v>0</v>
      </c>
      <c r="L198" s="31">
        <f>VLOOKUP(A198,'IncomeStatement 15-8-19'!$A$10:$CD$222,12,FALSE)</f>
        <v>0</v>
      </c>
      <c r="M198" s="31">
        <f>VLOOKUP(A198,'IncomeStatement 15-8-19'!$A$10:$CD$222,13,FALSE)</f>
        <v>0</v>
      </c>
      <c r="N198" s="31">
        <f>VLOOKUP(A198,'IncomeStatement 15-8-19'!$A$10:$CD$222,14,FALSE)</f>
        <v>0</v>
      </c>
      <c r="O198" s="31">
        <f>VLOOKUP(A198,'IncomeStatement 15-8-19'!$A$10:$CD$222,15,FALSE)</f>
        <v>0</v>
      </c>
      <c r="P198" s="31">
        <f>VLOOKUP(A198,'IncomeStatement 15-8-19'!$A$10:$CD$222,16,FALSE)</f>
        <v>0</v>
      </c>
      <c r="Q198" s="31">
        <f>VLOOKUP(A198,'IncomeStatement 15-8-19'!$A$10:$CD$222,17,FALSE)</f>
        <v>0</v>
      </c>
      <c r="R198" s="31">
        <f>VLOOKUP(A198,'IncomeStatement 15-8-19'!$A$10:$CD$222,18,FALSE)</f>
        <v>0</v>
      </c>
      <c r="S198" s="31">
        <f>VLOOKUP(A198,'IncomeStatement 15-8-19'!$A$10:$CD$222,19,FALSE)</f>
        <v>0</v>
      </c>
      <c r="T198" s="31">
        <f>VLOOKUP(A198,'IncomeStatement 15-8-19'!$A$10:$CD$222,20,FALSE)</f>
        <v>0</v>
      </c>
      <c r="U198" s="31">
        <f>VLOOKUP(A198,'IncomeStatement 15-8-19'!$A$10:$CD$222,21,FALSE)</f>
        <v>0</v>
      </c>
      <c r="V198" s="31">
        <f>VLOOKUP(A198,'IncomeStatement 15-8-19'!$A$10:$CD$222,22,FALSE)</f>
        <v>0</v>
      </c>
      <c r="W198" s="31">
        <f>VLOOKUP(A198,'IncomeStatement 15-8-19'!$A$10:$CD$222,23,FALSE)</f>
        <v>0</v>
      </c>
      <c r="X198" s="31">
        <f>VLOOKUP(A198,'IncomeStatement 15-8-19'!$A$10:$CD$222,24,FALSE)</f>
        <v>0</v>
      </c>
      <c r="Y198" s="31">
        <f>VLOOKUP(A198,'IncomeStatement 15-8-19'!$A$10:$CD$222,25,FALSE)</f>
        <v>0</v>
      </c>
      <c r="Z198" s="31">
        <f>VLOOKUP(A198,'IncomeStatement 15-8-19'!$A$10:$CD$222,26,FALSE)</f>
        <v>0</v>
      </c>
      <c r="AA198" s="31">
        <f>VLOOKUP(A198,'IncomeStatement 15-8-19'!$A$10:$CD$222,27,FALSE)</f>
        <v>0</v>
      </c>
      <c r="AB198" s="31">
        <f>VLOOKUP(A198,'IncomeStatement 15-8-19'!$A$10:$CD$222,28,FALSE)</f>
        <v>0</v>
      </c>
      <c r="AC198" s="31">
        <f>VLOOKUP(A198,'IncomeStatement 15-8-19'!$A$10:$CD$222,29,FALSE)</f>
        <v>0</v>
      </c>
      <c r="AD198" s="31">
        <f>VLOOKUP(A198,'IncomeStatement 15-8-19'!$A$10:$CD$222,30,FALSE)</f>
        <v>0</v>
      </c>
      <c r="AE198" s="31">
        <f>VLOOKUP(A198,'IncomeStatement 15-8-19'!$A$10:$CD$222,31,FALSE)</f>
        <v>0</v>
      </c>
      <c r="AF198" s="31">
        <f>VLOOKUP(A198,'IncomeStatement 15-8-19'!$A$10:$CD$222,32,FALSE)</f>
        <v>0</v>
      </c>
      <c r="AG198" s="31">
        <f>VLOOKUP(A198,'IncomeStatement 15-8-19'!$A$10:$CD$222,33,FALSE)</f>
        <v>0</v>
      </c>
      <c r="AH198" s="31">
        <f>VLOOKUP(A198,'IncomeStatement 15-8-19'!$A$10:$CD$222,34,FALSE)</f>
        <v>0</v>
      </c>
      <c r="AI198" s="31">
        <f>VLOOKUP(A198,'IncomeStatement 15-8-19'!$A$10:$CD$222,35,FALSE)</f>
        <v>0</v>
      </c>
      <c r="AJ198" s="31">
        <f>VLOOKUP(A198,'IncomeStatement 15-8-19'!$A$10:$CD$222,36,FALSE)</f>
        <v>0</v>
      </c>
      <c r="AK198" s="31">
        <f>VLOOKUP(A198,'IncomeStatement 15-8-19'!$A$10:$CD$222,37,FALSE)</f>
        <v>0</v>
      </c>
      <c r="AL198" s="31">
        <f>VLOOKUP(A198,'IncomeStatement 15-8-19'!$A$10:$CD$222,38,FALSE)</f>
        <v>0</v>
      </c>
      <c r="AM198" s="31">
        <f>VLOOKUP(A198,'IncomeStatement 15-8-19'!$A$10:$CD$222,39,FALSE)</f>
        <v>0</v>
      </c>
      <c r="AN198" s="31">
        <f>VLOOKUP(A198,'IncomeStatement 15-8-19'!$A$10:$CD$222,40,FALSE)</f>
        <v>0</v>
      </c>
      <c r="AO198" s="31">
        <f>VLOOKUP(A198,'IncomeStatement 15-8-19'!$A$10:$CD$222,41,FALSE)</f>
        <v>0</v>
      </c>
      <c r="AP198" s="31">
        <f>VLOOKUP(A198,'IncomeStatement 15-8-19'!$A$10:$CD$222,42,FALSE)</f>
        <v>0</v>
      </c>
      <c r="AQ198" s="31">
        <f>VLOOKUP(A198,'IncomeStatement 15-8-19'!$A$10:$CD$222,43,FALSE)</f>
        <v>0</v>
      </c>
      <c r="AR198" s="31">
        <f>VLOOKUP(A198,'IncomeStatement 15-8-19'!$A$10:$CD$222,44,FALSE)</f>
        <v>0</v>
      </c>
      <c r="AS198" s="31">
        <f>VLOOKUP(A198,'IncomeStatement 15-8-19'!$A$10:$CD$222,45,FALSE)</f>
        <v>0</v>
      </c>
      <c r="AT198" s="31">
        <f>VLOOKUP(A198,'IncomeStatement 15-8-19'!$A$10:$CD$222,46,FALSE)</f>
        <v>0</v>
      </c>
      <c r="AU198" s="31">
        <f>VLOOKUP(A198,'IncomeStatement 15-8-19'!$A$10:$CD$222,47,FALSE)</f>
        <v>0</v>
      </c>
      <c r="AV198" s="31">
        <f>VLOOKUP(A198,'IncomeStatement 15-8-19'!$A$10:$CD$222,48,FALSE)</f>
        <v>0</v>
      </c>
      <c r="AW198" s="31">
        <f>VLOOKUP(A198,'IncomeStatement 15-8-19'!$A$10:$CD$222,49,FALSE)</f>
        <v>0</v>
      </c>
      <c r="AX198" s="31">
        <f>VLOOKUP(A198,'IncomeStatement 15-8-19'!$A$10:$CD$222,50,FALSE)</f>
        <v>0</v>
      </c>
      <c r="AY198" s="31">
        <f>VLOOKUP(A198,'IncomeStatement 15-8-19'!$A$10:$CD$222,51,FALSE)</f>
        <v>0</v>
      </c>
      <c r="AZ198" s="31">
        <f>VLOOKUP(A198,'IncomeStatement 15-8-19'!$A$10:$CD$222,52,FALSE)</f>
        <v>0</v>
      </c>
      <c r="BA198" s="31">
        <f>VLOOKUP(A198,'IncomeStatement 15-8-19'!$A$10:$CD$222,53,FALSE)</f>
        <v>0</v>
      </c>
      <c r="BB198" s="31">
        <f>VLOOKUP(A198,'IncomeStatement 15-8-19'!$A$10:$CD$222,54,FALSE)</f>
        <v>0</v>
      </c>
      <c r="BC198" s="31">
        <f>VLOOKUP(A198,'IncomeStatement 15-8-19'!$A$10:$CD$222,55,FALSE)</f>
        <v>0</v>
      </c>
      <c r="BD198" s="31">
        <f>VLOOKUP(A198,'IncomeStatement 15-8-19'!$A$10:$CD$222,56,FALSE)</f>
        <v>0</v>
      </c>
      <c r="BE198" s="31">
        <f>VLOOKUP(A198,'IncomeStatement 15-8-19'!$A$10:$CD$222,57,FALSE)</f>
        <v>0</v>
      </c>
      <c r="BF198" s="31">
        <f>VLOOKUP(A198,'IncomeStatement 15-8-19'!$A$10:$CD$222,58,FALSE)</f>
        <v>0</v>
      </c>
      <c r="BG198" s="31"/>
      <c r="BH198" s="31">
        <f>VLOOKUP(A198,'IncomeStatement 15-8-19'!$A$10:$CD$222,60,FALSE)</f>
        <v>0</v>
      </c>
      <c r="BI198" s="31">
        <f>VLOOKUP(A198,'IncomeStatement 15-8-19'!$A$10:$CD$222,61,FALSE)</f>
        <v>0</v>
      </c>
      <c r="BJ198" s="31">
        <f>VLOOKUP(A198,'IncomeStatement 15-8-19'!$A$10:$CD$222,62,FALSE)</f>
        <v>0</v>
      </c>
      <c r="BK198" s="31">
        <f>VLOOKUP(A198,'IncomeStatement 15-8-19'!$A$10:$CD$222,63,FALSE)</f>
        <v>0</v>
      </c>
      <c r="BL198" s="31">
        <f>VLOOKUP(A198,'IncomeStatement 15-8-19'!$A$10:$CD$222,64,FALSE)</f>
        <v>0</v>
      </c>
      <c r="BM198" s="31">
        <f>VLOOKUP(A198,'IncomeStatement 15-8-19'!$A$10:$CD$222,65,FALSE)</f>
        <v>0</v>
      </c>
      <c r="BN198" s="31">
        <f>VLOOKUP(A198,'IncomeStatement 15-8-19'!$A$10:$CD$222,66,FALSE)</f>
        <v>0</v>
      </c>
      <c r="BO198" s="31">
        <f>VLOOKUP(A198,'IncomeStatement 15-8-19'!$A$10:$CD$222,67,FALSE)</f>
        <v>0</v>
      </c>
      <c r="BP198" s="31">
        <f>VLOOKUP(A198,'IncomeStatement 15-8-19'!$A$10:$CD$222,68,FALSE)</f>
        <v>0</v>
      </c>
      <c r="BQ198" s="3">
        <f>VLOOKUP(A198,'IncomeStatement 15-8-19'!$A$10:$CD$222,69,FALSE)</f>
        <v>0</v>
      </c>
      <c r="BR198" s="3">
        <f>VLOOKUP(A198,'IncomeStatement 15-8-19'!$A$10:$CD$222,70,FALSE)</f>
        <v>0</v>
      </c>
      <c r="BS198" s="3">
        <f>VLOOKUP(A198,'IncomeStatement 15-8-19'!$A$10:$CD$222,71,FALSE)</f>
        <v>0</v>
      </c>
      <c r="BT198" s="3">
        <f>VLOOKUP(A198,'IncomeStatement 15-8-19'!$A$10:$CD$222,72,FALSE)</f>
        <v>0</v>
      </c>
      <c r="BU198" s="3">
        <f>VLOOKUP(A198,'IncomeStatement 15-8-19'!$A$10:$CD$222,73,FALSE)</f>
        <v>0</v>
      </c>
      <c r="BV198" s="3">
        <f>VLOOKUP(A198,'IncomeStatement 15-8-19'!$A$10:$CD$222,74,FALSE)</f>
        <v>0</v>
      </c>
      <c r="BW198" s="3">
        <f>VLOOKUP(A198,'IncomeStatement 15-8-19'!$A$10:$CD$222,75,FALSE)</f>
        <v>0</v>
      </c>
      <c r="BX198" s="3">
        <f>VLOOKUP(A198,'IncomeStatement 15-8-19'!$A$10:$CD$222,76,FALSE)</f>
        <v>0</v>
      </c>
      <c r="BY198" s="3">
        <f>VLOOKUP(A198,'IncomeStatement 15-8-19'!$A$10:$CD$222,77,FALSE)</f>
        <v>0</v>
      </c>
      <c r="BZ198" s="3">
        <f>VLOOKUP(A198,'IncomeStatement 15-8-19'!$A$10:$CD$222,78,FALSE)</f>
        <v>0</v>
      </c>
      <c r="CA198" s="3">
        <f>VLOOKUP(A198,'IncomeStatement 15-8-19'!$A$10:$CD$222,79,FALSE)</f>
        <v>0</v>
      </c>
      <c r="CB198" s="3">
        <f>VLOOKUP(A198,'IncomeStatement 15-8-19'!$A$10:$CD$222,80,FALSE)</f>
        <v>0</v>
      </c>
      <c r="CC198" s="3">
        <f>VLOOKUP(A198,'IncomeStatement 15-8-19'!$A$10:$CD$222,81,FALSE)</f>
        <v>0</v>
      </c>
      <c r="CD198" s="3">
        <f t="shared" si="7"/>
        <v>0</v>
      </c>
      <c r="CF198" s="19">
        <f>CD198-('IncomeStatement 15-8-19'!CD198-'IncomeStatement 15-8-19'!CF198-'IncomeStatement 15-8-19'!CG198)</f>
        <v>0</v>
      </c>
      <c r="CH198" s="132">
        <f t="shared" si="8"/>
        <v>0</v>
      </c>
      <c r="CJ198" s="148">
        <f>HLOOKUP(A198,CJE!$I$5:$TV$2054,2050, FALSE)</f>
        <v>0</v>
      </c>
      <c r="CL198" s="148">
        <f t="shared" si="10"/>
        <v>0</v>
      </c>
    </row>
    <row r="199" spans="1:93" x14ac:dyDescent="0.2">
      <c r="A199" s="13" t="str">
        <f>'IncomeStatement 15-8-19'!A199</f>
        <v>950-151-00 - INTEREST EXPENSE - BANKs</v>
      </c>
      <c r="B199" s="31">
        <f>VLOOKUP(A199,'IncomeStatement 15-8-19'!$A$10:$CD$222,2,FALSE)</f>
        <v>0</v>
      </c>
      <c r="C199" s="31">
        <f>VLOOKUP(A199,'IncomeStatement 15-8-19'!$A$10:$CD$222,3,FALSE)</f>
        <v>0</v>
      </c>
      <c r="D199" s="31">
        <f>VLOOKUP(A199,'IncomeStatement 15-8-19'!$A$10:$CD$222,4,FALSE)</f>
        <v>0</v>
      </c>
      <c r="E199" s="31">
        <f>VLOOKUP(A199,'IncomeStatement 15-8-19'!$A$10:$CD$222,5,FALSE)</f>
        <v>0</v>
      </c>
      <c r="F199" s="31">
        <f>VLOOKUP(A199,'IncomeStatement 15-8-19'!$A$10:$CD$222,6,FALSE)</f>
        <v>0</v>
      </c>
      <c r="G199" s="31">
        <f>VLOOKUP(A199,'IncomeStatement 15-8-19'!$A$10:$CD$222,7,FALSE)</f>
        <v>0</v>
      </c>
      <c r="H199" s="31">
        <f>VLOOKUP(A199,'IncomeStatement 15-8-19'!$A$10:$CD$222,8,FALSE)</f>
        <v>0</v>
      </c>
      <c r="I199" s="31"/>
      <c r="J199" s="31">
        <f>VLOOKUP(A199,'IncomeStatement 15-8-19'!$A$10:$CD$222,10,FALSE)</f>
        <v>0</v>
      </c>
      <c r="K199" s="31">
        <f>VLOOKUP(A199,'IncomeStatement 15-8-19'!$A$10:$CD$222,11,FALSE)</f>
        <v>0</v>
      </c>
      <c r="L199" s="31">
        <f>VLOOKUP(A199,'IncomeStatement 15-8-19'!$A$10:$CD$222,12,FALSE)</f>
        <v>0</v>
      </c>
      <c r="M199" s="31">
        <f>VLOOKUP(A199,'IncomeStatement 15-8-19'!$A$10:$CD$222,13,FALSE)</f>
        <v>0</v>
      </c>
      <c r="N199" s="31">
        <f>VLOOKUP(A199,'IncomeStatement 15-8-19'!$A$10:$CD$222,14,FALSE)</f>
        <v>0</v>
      </c>
      <c r="O199" s="31">
        <f>VLOOKUP(A199,'IncomeStatement 15-8-19'!$A$10:$CD$222,15,FALSE)</f>
        <v>0</v>
      </c>
      <c r="P199" s="31">
        <f>VLOOKUP(A199,'IncomeStatement 15-8-19'!$A$10:$CD$222,16,FALSE)</f>
        <v>0</v>
      </c>
      <c r="Q199" s="31">
        <f>VLOOKUP(A199,'IncomeStatement 15-8-19'!$A$10:$CD$222,17,FALSE)</f>
        <v>0</v>
      </c>
      <c r="R199" s="31">
        <f>VLOOKUP(A199,'IncomeStatement 15-8-19'!$A$10:$CD$222,18,FALSE)</f>
        <v>0</v>
      </c>
      <c r="S199" s="31">
        <f>VLOOKUP(A199,'IncomeStatement 15-8-19'!$A$10:$CD$222,19,FALSE)</f>
        <v>0</v>
      </c>
      <c r="T199" s="31">
        <f>VLOOKUP(A199,'IncomeStatement 15-8-19'!$A$10:$CD$222,20,FALSE)</f>
        <v>0</v>
      </c>
      <c r="U199" s="31">
        <f>VLOOKUP(A199,'IncomeStatement 15-8-19'!$A$10:$CD$222,21,FALSE)</f>
        <v>0</v>
      </c>
      <c r="V199" s="31">
        <f>VLOOKUP(A199,'IncomeStatement 15-8-19'!$A$10:$CD$222,22,FALSE)</f>
        <v>0</v>
      </c>
      <c r="W199" s="31">
        <f>VLOOKUP(A199,'IncomeStatement 15-8-19'!$A$10:$CD$222,23,FALSE)</f>
        <v>0</v>
      </c>
      <c r="X199" s="31">
        <f>VLOOKUP(A199,'IncomeStatement 15-8-19'!$A$10:$CD$222,24,FALSE)</f>
        <v>0</v>
      </c>
      <c r="Y199" s="31">
        <f>VLOOKUP(A199,'IncomeStatement 15-8-19'!$A$10:$CD$222,25,FALSE)</f>
        <v>0</v>
      </c>
      <c r="Z199" s="31">
        <f>VLOOKUP(A199,'IncomeStatement 15-8-19'!$A$10:$CD$222,26,FALSE)</f>
        <v>0</v>
      </c>
      <c r="AA199" s="31">
        <f>VLOOKUP(A199,'IncomeStatement 15-8-19'!$A$10:$CD$222,27,FALSE)</f>
        <v>0</v>
      </c>
      <c r="AB199" s="31">
        <f>VLOOKUP(A199,'IncomeStatement 15-8-19'!$A$10:$CD$222,28,FALSE)</f>
        <v>0</v>
      </c>
      <c r="AC199" s="31">
        <f>VLOOKUP(A199,'IncomeStatement 15-8-19'!$A$10:$CD$222,29,FALSE)</f>
        <v>0</v>
      </c>
      <c r="AD199" s="31">
        <f>VLOOKUP(A199,'IncomeStatement 15-8-19'!$A$10:$CD$222,30,FALSE)</f>
        <v>0</v>
      </c>
      <c r="AE199" s="31">
        <f>VLOOKUP(A199,'IncomeStatement 15-8-19'!$A$10:$CD$222,31,FALSE)</f>
        <v>0</v>
      </c>
      <c r="AF199" s="31">
        <f>VLOOKUP(A199,'IncomeStatement 15-8-19'!$A$10:$CD$222,32,FALSE)</f>
        <v>0</v>
      </c>
      <c r="AG199" s="31">
        <f>VLOOKUP(A199,'IncomeStatement 15-8-19'!$A$10:$CD$222,33,FALSE)</f>
        <v>0</v>
      </c>
      <c r="AH199" s="31">
        <f>VLOOKUP(A199,'IncomeStatement 15-8-19'!$A$10:$CD$222,34,FALSE)</f>
        <v>0</v>
      </c>
      <c r="AI199" s="31">
        <f>VLOOKUP(A199,'IncomeStatement 15-8-19'!$A$10:$CD$222,35,FALSE)</f>
        <v>0</v>
      </c>
      <c r="AJ199" s="31">
        <f>VLOOKUP(A199,'IncomeStatement 15-8-19'!$A$10:$CD$222,36,FALSE)</f>
        <v>0</v>
      </c>
      <c r="AK199" s="31">
        <f>VLOOKUP(A199,'IncomeStatement 15-8-19'!$A$10:$CD$222,37,FALSE)</f>
        <v>0</v>
      </c>
      <c r="AL199" s="31">
        <f>VLOOKUP(A199,'IncomeStatement 15-8-19'!$A$10:$CD$222,38,FALSE)</f>
        <v>0</v>
      </c>
      <c r="AM199" s="31">
        <f>VLOOKUP(A199,'IncomeStatement 15-8-19'!$A$10:$CD$222,39,FALSE)</f>
        <v>0</v>
      </c>
      <c r="AN199" s="31">
        <f>VLOOKUP(A199,'IncomeStatement 15-8-19'!$A$10:$CD$222,40,FALSE)</f>
        <v>0</v>
      </c>
      <c r="AO199" s="31">
        <f>VLOOKUP(A199,'IncomeStatement 15-8-19'!$A$10:$CD$222,41,FALSE)</f>
        <v>0</v>
      </c>
      <c r="AP199" s="31">
        <f>VLOOKUP(A199,'IncomeStatement 15-8-19'!$A$10:$CD$222,42,FALSE)</f>
        <v>0</v>
      </c>
      <c r="AQ199" s="31">
        <f>VLOOKUP(A199,'IncomeStatement 15-8-19'!$A$10:$CD$222,43,FALSE)</f>
        <v>0</v>
      </c>
      <c r="AR199" s="31">
        <f>VLOOKUP(A199,'IncomeStatement 15-8-19'!$A$10:$CD$222,44,FALSE)</f>
        <v>0</v>
      </c>
      <c r="AS199" s="31">
        <f>VLOOKUP(A199,'IncomeStatement 15-8-19'!$A$10:$CD$222,45,FALSE)</f>
        <v>0</v>
      </c>
      <c r="AT199" s="31">
        <f>VLOOKUP(A199,'IncomeStatement 15-8-19'!$A$10:$CD$222,46,FALSE)</f>
        <v>0</v>
      </c>
      <c r="AU199" s="31">
        <f>VLOOKUP(A199,'IncomeStatement 15-8-19'!$A$10:$CD$222,47,FALSE)</f>
        <v>0</v>
      </c>
      <c r="AV199" s="31">
        <f>VLOOKUP(A199,'IncomeStatement 15-8-19'!$A$10:$CD$222,48,FALSE)</f>
        <v>0</v>
      </c>
      <c r="AW199" s="31">
        <f>VLOOKUP(A199,'IncomeStatement 15-8-19'!$A$10:$CD$222,49,FALSE)</f>
        <v>0</v>
      </c>
      <c r="AX199" s="31">
        <f>VLOOKUP(A199,'IncomeStatement 15-8-19'!$A$10:$CD$222,50,FALSE)</f>
        <v>0</v>
      </c>
      <c r="AY199" s="31">
        <f>VLOOKUP(A199,'IncomeStatement 15-8-19'!$A$10:$CD$222,51,FALSE)</f>
        <v>0</v>
      </c>
      <c r="AZ199" s="31">
        <f>VLOOKUP(A199,'IncomeStatement 15-8-19'!$A$10:$CD$222,52,FALSE)</f>
        <v>0</v>
      </c>
      <c r="BA199" s="31">
        <f>VLOOKUP(A199,'IncomeStatement 15-8-19'!$A$10:$CD$222,53,FALSE)</f>
        <v>0</v>
      </c>
      <c r="BB199" s="31">
        <f>VLOOKUP(A199,'IncomeStatement 15-8-19'!$A$10:$CD$222,54,FALSE)</f>
        <v>0</v>
      </c>
      <c r="BC199" s="31">
        <f>VLOOKUP(A199,'IncomeStatement 15-8-19'!$A$10:$CD$222,55,FALSE)</f>
        <v>0</v>
      </c>
      <c r="BD199" s="31">
        <f>VLOOKUP(A199,'IncomeStatement 15-8-19'!$A$10:$CD$222,56,FALSE)</f>
        <v>0</v>
      </c>
      <c r="BE199" s="31">
        <f>VLOOKUP(A199,'IncomeStatement 15-8-19'!$A$10:$CD$222,57,FALSE)</f>
        <v>0</v>
      </c>
      <c r="BF199" s="31">
        <f>VLOOKUP(A199,'IncomeStatement 15-8-19'!$A$10:$CD$222,58,FALSE)</f>
        <v>0</v>
      </c>
      <c r="BG199" s="31"/>
      <c r="BH199" s="31">
        <f>VLOOKUP(A199,'IncomeStatement 15-8-19'!$A$10:$CD$222,60,FALSE)</f>
        <v>0</v>
      </c>
      <c r="BI199" s="31">
        <f>VLOOKUP(A199,'IncomeStatement 15-8-19'!$A$10:$CD$222,61,FALSE)</f>
        <v>0</v>
      </c>
      <c r="BJ199" s="31">
        <f>VLOOKUP(A199,'IncomeStatement 15-8-19'!$A$10:$CD$222,62,FALSE)</f>
        <v>0</v>
      </c>
      <c r="BK199" s="31">
        <f>VLOOKUP(A199,'IncomeStatement 15-8-19'!$A$10:$CD$222,63,FALSE)</f>
        <v>0</v>
      </c>
      <c r="BL199" s="31">
        <f>VLOOKUP(A199,'IncomeStatement 15-8-19'!$A$10:$CD$222,64,FALSE)</f>
        <v>0</v>
      </c>
      <c r="BM199" s="31">
        <f>VLOOKUP(A199,'IncomeStatement 15-8-19'!$A$10:$CD$222,65,FALSE)</f>
        <v>0</v>
      </c>
      <c r="BN199" s="31">
        <f>VLOOKUP(A199,'IncomeStatement 15-8-19'!$A$10:$CD$222,66,FALSE)</f>
        <v>0</v>
      </c>
      <c r="BO199" s="31">
        <f>VLOOKUP(A199,'IncomeStatement 15-8-19'!$A$10:$CD$222,67,FALSE)</f>
        <v>0</v>
      </c>
      <c r="BP199" s="31">
        <f>VLOOKUP(A199,'IncomeStatement 15-8-19'!$A$10:$CD$222,68,FALSE)</f>
        <v>0</v>
      </c>
      <c r="BQ199" s="3">
        <f>VLOOKUP(A199,'IncomeStatement 15-8-19'!$A$10:$CD$222,69,FALSE)</f>
        <v>0</v>
      </c>
      <c r="BR199" s="3">
        <f>VLOOKUP(A199,'IncomeStatement 15-8-19'!$A$10:$CD$222,70,FALSE)</f>
        <v>0</v>
      </c>
      <c r="BS199" s="3">
        <f>VLOOKUP(A199,'IncomeStatement 15-8-19'!$A$10:$CD$222,71,FALSE)</f>
        <v>0</v>
      </c>
      <c r="BT199" s="3">
        <f>VLOOKUP(A199,'IncomeStatement 15-8-19'!$A$10:$CD$222,72,FALSE)</f>
        <v>0</v>
      </c>
      <c r="BU199" s="3">
        <f>VLOOKUP(A199,'IncomeStatement 15-8-19'!$A$10:$CD$222,73,FALSE)</f>
        <v>0</v>
      </c>
      <c r="BV199" s="3">
        <f>VLOOKUP(A199,'IncomeStatement 15-8-19'!$A$10:$CD$222,74,FALSE)</f>
        <v>0</v>
      </c>
      <c r="BW199" s="3">
        <f>VLOOKUP(A199,'IncomeStatement 15-8-19'!$A$10:$CD$222,75,FALSE)</f>
        <v>0</v>
      </c>
      <c r="BX199" s="3">
        <f>VLOOKUP(A199,'IncomeStatement 15-8-19'!$A$10:$CD$222,76,FALSE)</f>
        <v>0</v>
      </c>
      <c r="BY199" s="3">
        <f>VLOOKUP(A199,'IncomeStatement 15-8-19'!$A$10:$CD$222,77,FALSE)</f>
        <v>0</v>
      </c>
      <c r="BZ199" s="3">
        <f>VLOOKUP(A199,'IncomeStatement 15-8-19'!$A$10:$CD$222,78,FALSE)</f>
        <v>0</v>
      </c>
      <c r="CA199" s="3">
        <f>VLOOKUP(A199,'IncomeStatement 15-8-19'!$A$10:$CD$222,79,FALSE)</f>
        <v>0</v>
      </c>
      <c r="CB199" s="3">
        <f>VLOOKUP(A199,'IncomeStatement 15-8-19'!$A$10:$CD$222,80,FALSE)</f>
        <v>0</v>
      </c>
      <c r="CC199" s="3">
        <f>VLOOKUP(A199,'IncomeStatement 15-8-19'!$A$10:$CD$222,81,FALSE)</f>
        <v>0</v>
      </c>
      <c r="CD199" s="3">
        <f t="shared" si="7"/>
        <v>0</v>
      </c>
      <c r="CF199" s="19">
        <f>CD199-('IncomeStatement 15-8-19'!CD199-'IncomeStatement 15-8-19'!CF199-'IncomeStatement 15-8-19'!CG199)</f>
        <v>0</v>
      </c>
      <c r="CH199" s="132">
        <f t="shared" si="8"/>
        <v>0</v>
      </c>
      <c r="CJ199" s="148">
        <f>HLOOKUP(A199,CJE!$I$5:$TV$2054,2050, FALSE)</f>
        <v>0</v>
      </c>
      <c r="CL199" s="148">
        <f t="shared" si="10"/>
        <v>0</v>
      </c>
    </row>
    <row r="200" spans="1:93" x14ac:dyDescent="0.2">
      <c r="A200" s="13" t="str">
        <f>'IncomeStatement 15-8-19'!A200</f>
        <v>950-152-00 - INTEREST EXPENSE - non bank</v>
      </c>
      <c r="B200" s="31">
        <f>VLOOKUP(A200,'IncomeStatement 15-8-19'!$A$10:$CD$222,2,FALSE)</f>
        <v>0</v>
      </c>
      <c r="C200" s="31">
        <f>VLOOKUP(A200,'IncomeStatement 15-8-19'!$A$10:$CD$222,3,FALSE)</f>
        <v>0</v>
      </c>
      <c r="D200" s="31">
        <f>VLOOKUP(A200,'IncomeStatement 15-8-19'!$A$10:$CD$222,4,FALSE)</f>
        <v>0</v>
      </c>
      <c r="E200" s="31">
        <f>VLOOKUP(A200,'IncomeStatement 15-8-19'!$A$10:$CD$222,5,FALSE)</f>
        <v>0</v>
      </c>
      <c r="F200" s="31">
        <f>VLOOKUP(A200,'IncomeStatement 15-8-19'!$A$10:$CD$222,6,FALSE)</f>
        <v>0</v>
      </c>
      <c r="G200" s="31">
        <f>VLOOKUP(A200,'IncomeStatement 15-8-19'!$A$10:$CD$222,7,FALSE)</f>
        <v>0</v>
      </c>
      <c r="H200" s="31">
        <f>VLOOKUP(A200,'IncomeStatement 15-8-19'!$A$10:$CD$222,8,FALSE)</f>
        <v>0</v>
      </c>
      <c r="I200" s="31"/>
      <c r="J200" s="31">
        <f>VLOOKUP(A200,'IncomeStatement 15-8-19'!$A$10:$CD$222,10,FALSE)</f>
        <v>0</v>
      </c>
      <c r="K200" s="31">
        <f>VLOOKUP(A200,'IncomeStatement 15-8-19'!$A$10:$CD$222,11,FALSE)</f>
        <v>0</v>
      </c>
      <c r="L200" s="31">
        <f>VLOOKUP(A200,'IncomeStatement 15-8-19'!$A$10:$CD$222,12,FALSE)</f>
        <v>0</v>
      </c>
      <c r="M200" s="31">
        <f>VLOOKUP(A200,'IncomeStatement 15-8-19'!$A$10:$CD$222,13,FALSE)</f>
        <v>0</v>
      </c>
      <c r="N200" s="31">
        <f>VLOOKUP(A200,'IncomeStatement 15-8-19'!$A$10:$CD$222,14,FALSE)</f>
        <v>0</v>
      </c>
      <c r="O200" s="31">
        <f>VLOOKUP(A200,'IncomeStatement 15-8-19'!$A$10:$CD$222,15,FALSE)</f>
        <v>0</v>
      </c>
      <c r="P200" s="31">
        <f>VLOOKUP(A200,'IncomeStatement 15-8-19'!$A$10:$CD$222,16,FALSE)</f>
        <v>0</v>
      </c>
      <c r="Q200" s="31">
        <f>VLOOKUP(A200,'IncomeStatement 15-8-19'!$A$10:$CD$222,17,FALSE)</f>
        <v>0</v>
      </c>
      <c r="R200" s="31">
        <f>VLOOKUP(A200,'IncomeStatement 15-8-19'!$A$10:$CD$222,18,FALSE)</f>
        <v>0</v>
      </c>
      <c r="S200" s="31">
        <f>VLOOKUP(A200,'IncomeStatement 15-8-19'!$A$10:$CD$222,19,FALSE)</f>
        <v>0</v>
      </c>
      <c r="T200" s="31">
        <f>VLOOKUP(A200,'IncomeStatement 15-8-19'!$A$10:$CD$222,20,FALSE)</f>
        <v>0</v>
      </c>
      <c r="U200" s="31">
        <f>VLOOKUP(A200,'IncomeStatement 15-8-19'!$A$10:$CD$222,21,FALSE)</f>
        <v>0</v>
      </c>
      <c r="V200" s="31">
        <f>VLOOKUP(A200,'IncomeStatement 15-8-19'!$A$10:$CD$222,22,FALSE)</f>
        <v>0</v>
      </c>
      <c r="W200" s="31">
        <f>VLOOKUP(A200,'IncomeStatement 15-8-19'!$A$10:$CD$222,23,FALSE)</f>
        <v>0</v>
      </c>
      <c r="X200" s="31">
        <f>VLOOKUP(A200,'IncomeStatement 15-8-19'!$A$10:$CD$222,24,FALSE)</f>
        <v>0</v>
      </c>
      <c r="Y200" s="31">
        <f>VLOOKUP(A200,'IncomeStatement 15-8-19'!$A$10:$CD$222,25,FALSE)</f>
        <v>0</v>
      </c>
      <c r="Z200" s="31">
        <f>VLOOKUP(A200,'IncomeStatement 15-8-19'!$A$10:$CD$222,26,FALSE)</f>
        <v>0</v>
      </c>
      <c r="AA200" s="31">
        <f>VLOOKUP(A200,'IncomeStatement 15-8-19'!$A$10:$CD$222,27,FALSE)</f>
        <v>0</v>
      </c>
      <c r="AB200" s="31">
        <f>VLOOKUP(A200,'IncomeStatement 15-8-19'!$A$10:$CD$222,28,FALSE)</f>
        <v>0</v>
      </c>
      <c r="AC200" s="31">
        <f>VLOOKUP(A200,'IncomeStatement 15-8-19'!$A$10:$CD$222,29,FALSE)</f>
        <v>0</v>
      </c>
      <c r="AD200" s="31">
        <f>VLOOKUP(A200,'IncomeStatement 15-8-19'!$A$10:$CD$222,30,FALSE)</f>
        <v>0</v>
      </c>
      <c r="AE200" s="31">
        <f>VLOOKUP(A200,'IncomeStatement 15-8-19'!$A$10:$CD$222,31,FALSE)</f>
        <v>0</v>
      </c>
      <c r="AF200" s="31">
        <f>VLOOKUP(A200,'IncomeStatement 15-8-19'!$A$10:$CD$222,32,FALSE)</f>
        <v>0</v>
      </c>
      <c r="AG200" s="31">
        <f>VLOOKUP(A200,'IncomeStatement 15-8-19'!$A$10:$CD$222,33,FALSE)</f>
        <v>0</v>
      </c>
      <c r="AH200" s="31">
        <f>VLOOKUP(A200,'IncomeStatement 15-8-19'!$A$10:$CD$222,34,FALSE)</f>
        <v>0</v>
      </c>
      <c r="AI200" s="31">
        <f>VLOOKUP(A200,'IncomeStatement 15-8-19'!$A$10:$CD$222,35,FALSE)</f>
        <v>0</v>
      </c>
      <c r="AJ200" s="31">
        <f>VLOOKUP(A200,'IncomeStatement 15-8-19'!$A$10:$CD$222,36,FALSE)</f>
        <v>0</v>
      </c>
      <c r="AK200" s="31">
        <f>VLOOKUP(A200,'IncomeStatement 15-8-19'!$A$10:$CD$222,37,FALSE)</f>
        <v>0</v>
      </c>
      <c r="AL200" s="31">
        <f>VLOOKUP(A200,'IncomeStatement 15-8-19'!$A$10:$CD$222,38,FALSE)</f>
        <v>0</v>
      </c>
      <c r="AM200" s="31">
        <f>VLOOKUP(A200,'IncomeStatement 15-8-19'!$A$10:$CD$222,39,FALSE)</f>
        <v>0</v>
      </c>
      <c r="AN200" s="31">
        <f>VLOOKUP(A200,'IncomeStatement 15-8-19'!$A$10:$CD$222,40,FALSE)</f>
        <v>0</v>
      </c>
      <c r="AO200" s="31">
        <f>VLOOKUP(A200,'IncomeStatement 15-8-19'!$A$10:$CD$222,41,FALSE)</f>
        <v>0</v>
      </c>
      <c r="AP200" s="31">
        <f>VLOOKUP(A200,'IncomeStatement 15-8-19'!$A$10:$CD$222,42,FALSE)</f>
        <v>0</v>
      </c>
      <c r="AQ200" s="31">
        <f>VLOOKUP(A200,'IncomeStatement 15-8-19'!$A$10:$CD$222,43,FALSE)</f>
        <v>0</v>
      </c>
      <c r="AR200" s="31">
        <f>VLOOKUP(A200,'IncomeStatement 15-8-19'!$A$10:$CD$222,44,FALSE)</f>
        <v>0</v>
      </c>
      <c r="AS200" s="31">
        <f>VLOOKUP(A200,'IncomeStatement 15-8-19'!$A$10:$CD$222,45,FALSE)</f>
        <v>0</v>
      </c>
      <c r="AT200" s="31">
        <f>VLOOKUP(A200,'IncomeStatement 15-8-19'!$A$10:$CD$222,46,FALSE)</f>
        <v>0</v>
      </c>
      <c r="AU200" s="31">
        <f>VLOOKUP(A200,'IncomeStatement 15-8-19'!$A$10:$CD$222,47,FALSE)</f>
        <v>0</v>
      </c>
      <c r="AV200" s="31">
        <f>VLOOKUP(A200,'IncomeStatement 15-8-19'!$A$10:$CD$222,48,FALSE)</f>
        <v>0</v>
      </c>
      <c r="AW200" s="31">
        <f>VLOOKUP(A200,'IncomeStatement 15-8-19'!$A$10:$CD$222,49,FALSE)</f>
        <v>0</v>
      </c>
      <c r="AX200" s="31">
        <f>VLOOKUP(A200,'IncomeStatement 15-8-19'!$A$10:$CD$222,50,FALSE)</f>
        <v>0</v>
      </c>
      <c r="AY200" s="31">
        <f>VLOOKUP(A200,'IncomeStatement 15-8-19'!$A$10:$CD$222,51,FALSE)</f>
        <v>0</v>
      </c>
      <c r="AZ200" s="31">
        <f>VLOOKUP(A200,'IncomeStatement 15-8-19'!$A$10:$CD$222,52,FALSE)</f>
        <v>0</v>
      </c>
      <c r="BA200" s="31">
        <f>VLOOKUP(A200,'IncomeStatement 15-8-19'!$A$10:$CD$222,53,FALSE)</f>
        <v>0</v>
      </c>
      <c r="BB200" s="31">
        <f>VLOOKUP(A200,'IncomeStatement 15-8-19'!$A$10:$CD$222,54,FALSE)</f>
        <v>0</v>
      </c>
      <c r="BC200" s="31">
        <f>VLOOKUP(A200,'IncomeStatement 15-8-19'!$A$10:$CD$222,55,FALSE)</f>
        <v>0</v>
      </c>
      <c r="BD200" s="31">
        <f>VLOOKUP(A200,'IncomeStatement 15-8-19'!$A$10:$CD$222,56,FALSE)</f>
        <v>0</v>
      </c>
      <c r="BE200" s="31">
        <f>VLOOKUP(A200,'IncomeStatement 15-8-19'!$A$10:$CD$222,57,FALSE)</f>
        <v>0</v>
      </c>
      <c r="BF200" s="31">
        <f>VLOOKUP(A200,'IncomeStatement 15-8-19'!$A$10:$CD$222,58,FALSE)</f>
        <v>0</v>
      </c>
      <c r="BG200" s="31"/>
      <c r="BH200" s="31">
        <f>VLOOKUP(A200,'IncomeStatement 15-8-19'!$A$10:$CD$222,60,FALSE)</f>
        <v>0</v>
      </c>
      <c r="BI200" s="31">
        <f>VLOOKUP(A200,'IncomeStatement 15-8-19'!$A$10:$CD$222,61,FALSE)</f>
        <v>0</v>
      </c>
      <c r="BJ200" s="31">
        <f>VLOOKUP(A200,'IncomeStatement 15-8-19'!$A$10:$CD$222,62,FALSE)</f>
        <v>0</v>
      </c>
      <c r="BK200" s="31">
        <f>VLOOKUP(A200,'IncomeStatement 15-8-19'!$A$10:$CD$222,63,FALSE)</f>
        <v>0</v>
      </c>
      <c r="BL200" s="31">
        <f>VLOOKUP(A200,'IncomeStatement 15-8-19'!$A$10:$CD$222,64,FALSE)</f>
        <v>0</v>
      </c>
      <c r="BM200" s="31">
        <f>VLOOKUP(A200,'IncomeStatement 15-8-19'!$A$10:$CD$222,65,FALSE)</f>
        <v>0</v>
      </c>
      <c r="BN200" s="31">
        <f>VLOOKUP(A200,'IncomeStatement 15-8-19'!$A$10:$CD$222,66,FALSE)</f>
        <v>0</v>
      </c>
      <c r="BO200" s="31">
        <f>VLOOKUP(A200,'IncomeStatement 15-8-19'!$A$10:$CD$222,67,FALSE)</f>
        <v>0</v>
      </c>
      <c r="BP200" s="31">
        <f>VLOOKUP(A200,'IncomeStatement 15-8-19'!$A$10:$CD$222,68,FALSE)</f>
        <v>0</v>
      </c>
      <c r="BQ200" s="3">
        <f>VLOOKUP(A200,'IncomeStatement 15-8-19'!$A$10:$CD$222,69,FALSE)</f>
        <v>0</v>
      </c>
      <c r="BR200" s="3">
        <f>VLOOKUP(A200,'IncomeStatement 15-8-19'!$A$10:$CD$222,70,FALSE)</f>
        <v>0</v>
      </c>
      <c r="BS200" s="3">
        <f>VLOOKUP(A200,'IncomeStatement 15-8-19'!$A$10:$CD$222,71,FALSE)</f>
        <v>0</v>
      </c>
      <c r="BT200" s="3">
        <f>VLOOKUP(A200,'IncomeStatement 15-8-19'!$A$10:$CD$222,72,FALSE)</f>
        <v>0</v>
      </c>
      <c r="BU200" s="3">
        <f>VLOOKUP(A200,'IncomeStatement 15-8-19'!$A$10:$CD$222,73,FALSE)</f>
        <v>0</v>
      </c>
      <c r="BV200" s="3">
        <f>VLOOKUP(A200,'IncomeStatement 15-8-19'!$A$10:$CD$222,74,FALSE)</f>
        <v>0</v>
      </c>
      <c r="BW200" s="3">
        <f>VLOOKUP(A200,'IncomeStatement 15-8-19'!$A$10:$CD$222,75,FALSE)</f>
        <v>0</v>
      </c>
      <c r="BX200" s="3">
        <f>VLOOKUP(A200,'IncomeStatement 15-8-19'!$A$10:$CD$222,76,FALSE)</f>
        <v>0</v>
      </c>
      <c r="BY200" s="3">
        <f>VLOOKUP(A200,'IncomeStatement 15-8-19'!$A$10:$CD$222,77,FALSE)</f>
        <v>0</v>
      </c>
      <c r="BZ200" s="3">
        <f>VLOOKUP(A200,'IncomeStatement 15-8-19'!$A$10:$CD$222,78,FALSE)</f>
        <v>0</v>
      </c>
      <c r="CA200" s="3">
        <f>VLOOKUP(A200,'IncomeStatement 15-8-19'!$A$10:$CD$222,79,FALSE)</f>
        <v>0</v>
      </c>
      <c r="CB200" s="3">
        <f>VLOOKUP(A200,'IncomeStatement 15-8-19'!$A$10:$CD$222,80,FALSE)</f>
        <v>0</v>
      </c>
      <c r="CC200" s="3">
        <f>VLOOKUP(A200,'IncomeStatement 15-8-19'!$A$10:$CD$222,81,FALSE)</f>
        <v>0</v>
      </c>
      <c r="CD200" s="3">
        <f t="shared" si="7"/>
        <v>0</v>
      </c>
      <c r="CF200" s="19">
        <f>CD200-('IncomeStatement 15-8-19'!CD200-'IncomeStatement 15-8-19'!CF200-'IncomeStatement 15-8-19'!CG200)</f>
        <v>0</v>
      </c>
      <c r="CH200" s="132">
        <f t="shared" si="8"/>
        <v>0</v>
      </c>
      <c r="CJ200" s="148">
        <f>HLOOKUP(A200,CJE!$I$5:$TV$2054,2050, FALSE)</f>
        <v>0</v>
      </c>
      <c r="CL200" s="148">
        <f t="shared" si="10"/>
        <v>0</v>
      </c>
    </row>
    <row r="201" spans="1:93" x14ac:dyDescent="0.2">
      <c r="A201" s="13" t="str">
        <f>'IncomeStatement 15-8-19'!A201</f>
        <v>950-160 - Bond Interest</v>
      </c>
      <c r="B201" s="31">
        <f>VLOOKUP(A201,'IncomeStatement 15-8-19'!$A$10:$CD$222,2,FALSE)</f>
        <v>0</v>
      </c>
      <c r="C201" s="31">
        <f>VLOOKUP(A201,'IncomeStatement 15-8-19'!$A$10:$CD$222,3,FALSE)</f>
        <v>0</v>
      </c>
      <c r="D201" s="31">
        <f>VLOOKUP(A201,'IncomeStatement 15-8-19'!$A$10:$CD$222,4,FALSE)</f>
        <v>0</v>
      </c>
      <c r="E201" s="31">
        <f>VLOOKUP(A201,'IncomeStatement 15-8-19'!$A$10:$CD$222,5,FALSE)</f>
        <v>0</v>
      </c>
      <c r="F201" s="31">
        <f>VLOOKUP(A201,'IncomeStatement 15-8-19'!$A$10:$CD$222,6,FALSE)</f>
        <v>0</v>
      </c>
      <c r="G201" s="31">
        <f>VLOOKUP(A201,'IncomeStatement 15-8-19'!$A$10:$CD$222,7,FALSE)</f>
        <v>0</v>
      </c>
      <c r="H201" s="31">
        <f>VLOOKUP(A201,'IncomeStatement 15-8-19'!$A$10:$CD$222,8,FALSE)</f>
        <v>0</v>
      </c>
      <c r="I201" s="31"/>
      <c r="J201" s="31">
        <f>VLOOKUP(A201,'IncomeStatement 15-8-19'!$A$10:$CD$222,10,FALSE)</f>
        <v>0</v>
      </c>
      <c r="K201" s="31">
        <f>VLOOKUP(A201,'IncomeStatement 15-8-19'!$A$10:$CD$222,11,FALSE)</f>
        <v>0</v>
      </c>
      <c r="L201" s="31">
        <f>VLOOKUP(A201,'IncomeStatement 15-8-19'!$A$10:$CD$222,12,FALSE)</f>
        <v>0</v>
      </c>
      <c r="M201" s="31">
        <f>VLOOKUP(A201,'IncomeStatement 15-8-19'!$A$10:$CD$222,13,FALSE)</f>
        <v>0</v>
      </c>
      <c r="N201" s="31">
        <f>VLOOKUP(A201,'IncomeStatement 15-8-19'!$A$10:$CD$222,14,FALSE)</f>
        <v>0</v>
      </c>
      <c r="O201" s="31">
        <f>VLOOKUP(A201,'IncomeStatement 15-8-19'!$A$10:$CD$222,15,FALSE)</f>
        <v>0</v>
      </c>
      <c r="P201" s="31">
        <f>VLOOKUP(A201,'IncomeStatement 15-8-19'!$A$10:$CD$222,16,FALSE)</f>
        <v>0</v>
      </c>
      <c r="Q201" s="31">
        <f>VLOOKUP(A201,'IncomeStatement 15-8-19'!$A$10:$CD$222,17,FALSE)</f>
        <v>0</v>
      </c>
      <c r="R201" s="31">
        <f>VLOOKUP(A201,'IncomeStatement 15-8-19'!$A$10:$CD$222,18,FALSE)</f>
        <v>0</v>
      </c>
      <c r="S201" s="31">
        <f>VLOOKUP(A201,'IncomeStatement 15-8-19'!$A$10:$CD$222,19,FALSE)</f>
        <v>0</v>
      </c>
      <c r="T201" s="31">
        <f>VLOOKUP(A201,'IncomeStatement 15-8-19'!$A$10:$CD$222,20,FALSE)</f>
        <v>0</v>
      </c>
      <c r="U201" s="31">
        <f>VLOOKUP(A201,'IncomeStatement 15-8-19'!$A$10:$CD$222,21,FALSE)</f>
        <v>0</v>
      </c>
      <c r="V201" s="31">
        <f>VLOOKUP(A201,'IncomeStatement 15-8-19'!$A$10:$CD$222,22,FALSE)</f>
        <v>0</v>
      </c>
      <c r="W201" s="31">
        <f>VLOOKUP(A201,'IncomeStatement 15-8-19'!$A$10:$CD$222,23,FALSE)</f>
        <v>0</v>
      </c>
      <c r="X201" s="31">
        <f>VLOOKUP(A201,'IncomeStatement 15-8-19'!$A$10:$CD$222,24,FALSE)</f>
        <v>0</v>
      </c>
      <c r="Y201" s="31">
        <f>VLOOKUP(A201,'IncomeStatement 15-8-19'!$A$10:$CD$222,25,FALSE)</f>
        <v>0</v>
      </c>
      <c r="Z201" s="31">
        <f>VLOOKUP(A201,'IncomeStatement 15-8-19'!$A$10:$CD$222,26,FALSE)</f>
        <v>0</v>
      </c>
      <c r="AA201" s="31">
        <f>VLOOKUP(A201,'IncomeStatement 15-8-19'!$A$10:$CD$222,27,FALSE)</f>
        <v>0</v>
      </c>
      <c r="AB201" s="31">
        <f>VLOOKUP(A201,'IncomeStatement 15-8-19'!$A$10:$CD$222,28,FALSE)</f>
        <v>0</v>
      </c>
      <c r="AC201" s="31">
        <f>VLOOKUP(A201,'IncomeStatement 15-8-19'!$A$10:$CD$222,29,FALSE)</f>
        <v>0</v>
      </c>
      <c r="AD201" s="31">
        <f>VLOOKUP(A201,'IncomeStatement 15-8-19'!$A$10:$CD$222,30,FALSE)</f>
        <v>0</v>
      </c>
      <c r="AE201" s="31">
        <f>VLOOKUP(A201,'IncomeStatement 15-8-19'!$A$10:$CD$222,31,FALSE)</f>
        <v>0</v>
      </c>
      <c r="AF201" s="31">
        <f>VLOOKUP(A201,'IncomeStatement 15-8-19'!$A$10:$CD$222,32,FALSE)</f>
        <v>0</v>
      </c>
      <c r="AG201" s="31">
        <f>VLOOKUP(A201,'IncomeStatement 15-8-19'!$A$10:$CD$222,33,FALSE)</f>
        <v>0</v>
      </c>
      <c r="AH201" s="31">
        <f>VLOOKUP(A201,'IncomeStatement 15-8-19'!$A$10:$CD$222,34,FALSE)</f>
        <v>0</v>
      </c>
      <c r="AI201" s="31">
        <f>VLOOKUP(A201,'IncomeStatement 15-8-19'!$A$10:$CD$222,35,FALSE)</f>
        <v>0</v>
      </c>
      <c r="AJ201" s="31">
        <f>VLOOKUP(A201,'IncomeStatement 15-8-19'!$A$10:$CD$222,36,FALSE)</f>
        <v>0</v>
      </c>
      <c r="AK201" s="31">
        <f>VLOOKUP(A201,'IncomeStatement 15-8-19'!$A$10:$CD$222,37,FALSE)</f>
        <v>0</v>
      </c>
      <c r="AL201" s="31">
        <f>VLOOKUP(A201,'IncomeStatement 15-8-19'!$A$10:$CD$222,38,FALSE)</f>
        <v>0</v>
      </c>
      <c r="AM201" s="31">
        <f>VLOOKUP(A201,'IncomeStatement 15-8-19'!$A$10:$CD$222,39,FALSE)</f>
        <v>0</v>
      </c>
      <c r="AN201" s="31">
        <f>VLOOKUP(A201,'IncomeStatement 15-8-19'!$A$10:$CD$222,40,FALSE)</f>
        <v>0</v>
      </c>
      <c r="AO201" s="31">
        <f>VLOOKUP(A201,'IncomeStatement 15-8-19'!$A$10:$CD$222,41,FALSE)</f>
        <v>0</v>
      </c>
      <c r="AP201" s="31">
        <f>VLOOKUP(A201,'IncomeStatement 15-8-19'!$A$10:$CD$222,42,FALSE)</f>
        <v>0</v>
      </c>
      <c r="AQ201" s="31">
        <f>VLOOKUP(A201,'IncomeStatement 15-8-19'!$A$10:$CD$222,43,FALSE)</f>
        <v>0</v>
      </c>
      <c r="AR201" s="31">
        <f>VLOOKUP(A201,'IncomeStatement 15-8-19'!$A$10:$CD$222,44,FALSE)</f>
        <v>0</v>
      </c>
      <c r="AS201" s="31">
        <f>VLOOKUP(A201,'IncomeStatement 15-8-19'!$A$10:$CD$222,45,FALSE)</f>
        <v>0</v>
      </c>
      <c r="AT201" s="31">
        <f>VLOOKUP(A201,'IncomeStatement 15-8-19'!$A$10:$CD$222,46,FALSE)</f>
        <v>0</v>
      </c>
      <c r="AU201" s="31">
        <f>VLOOKUP(A201,'IncomeStatement 15-8-19'!$A$10:$CD$222,47,FALSE)</f>
        <v>0</v>
      </c>
      <c r="AV201" s="31">
        <f>VLOOKUP(A201,'IncomeStatement 15-8-19'!$A$10:$CD$222,48,FALSE)</f>
        <v>0</v>
      </c>
      <c r="AW201" s="31">
        <f>VLOOKUP(A201,'IncomeStatement 15-8-19'!$A$10:$CD$222,49,FALSE)</f>
        <v>0</v>
      </c>
      <c r="AX201" s="31">
        <f>VLOOKUP(A201,'IncomeStatement 15-8-19'!$A$10:$CD$222,50,FALSE)</f>
        <v>0</v>
      </c>
      <c r="AY201" s="31">
        <f>VLOOKUP(A201,'IncomeStatement 15-8-19'!$A$10:$CD$222,51,FALSE)</f>
        <v>0</v>
      </c>
      <c r="AZ201" s="31">
        <f>VLOOKUP(A201,'IncomeStatement 15-8-19'!$A$10:$CD$222,52,FALSE)</f>
        <v>0</v>
      </c>
      <c r="BA201" s="31">
        <f>VLOOKUP(A201,'IncomeStatement 15-8-19'!$A$10:$CD$222,53,FALSE)</f>
        <v>0</v>
      </c>
      <c r="BB201" s="31">
        <f>VLOOKUP(A201,'IncomeStatement 15-8-19'!$A$10:$CD$222,54,FALSE)</f>
        <v>0</v>
      </c>
      <c r="BC201" s="31">
        <f>VLOOKUP(A201,'IncomeStatement 15-8-19'!$A$10:$CD$222,55,FALSE)</f>
        <v>0</v>
      </c>
      <c r="BD201" s="31">
        <f>VLOOKUP(A201,'IncomeStatement 15-8-19'!$A$10:$CD$222,56,FALSE)</f>
        <v>0</v>
      </c>
      <c r="BE201" s="31">
        <f>VLOOKUP(A201,'IncomeStatement 15-8-19'!$A$10:$CD$222,57,FALSE)</f>
        <v>0</v>
      </c>
      <c r="BF201" s="31">
        <f>VLOOKUP(A201,'IncomeStatement 15-8-19'!$A$10:$CD$222,58,FALSE)</f>
        <v>0</v>
      </c>
      <c r="BG201" s="31"/>
      <c r="BH201" s="31">
        <f>VLOOKUP(A201,'IncomeStatement 15-8-19'!$A$10:$CD$222,60,FALSE)</f>
        <v>0</v>
      </c>
      <c r="BI201" s="31">
        <f>VLOOKUP(A201,'IncomeStatement 15-8-19'!$A$10:$CD$222,61,FALSE)</f>
        <v>0</v>
      </c>
      <c r="BJ201" s="31">
        <f>VLOOKUP(A201,'IncomeStatement 15-8-19'!$A$10:$CD$222,62,FALSE)</f>
        <v>0</v>
      </c>
      <c r="BK201" s="31">
        <f>VLOOKUP(A201,'IncomeStatement 15-8-19'!$A$10:$CD$222,63,FALSE)</f>
        <v>0</v>
      </c>
      <c r="BL201" s="31">
        <f>VLOOKUP(A201,'IncomeStatement 15-8-19'!$A$10:$CD$222,64,FALSE)</f>
        <v>0</v>
      </c>
      <c r="BM201" s="31">
        <f>VLOOKUP(A201,'IncomeStatement 15-8-19'!$A$10:$CD$222,65,FALSE)</f>
        <v>0</v>
      </c>
      <c r="BN201" s="31">
        <f>VLOOKUP(A201,'IncomeStatement 15-8-19'!$A$10:$CD$222,66,FALSE)</f>
        <v>0</v>
      </c>
      <c r="BO201" s="31">
        <f>VLOOKUP(A201,'IncomeStatement 15-8-19'!$A$10:$CD$222,67,FALSE)</f>
        <v>0</v>
      </c>
      <c r="BP201" s="31">
        <f>VLOOKUP(A201,'IncomeStatement 15-8-19'!$A$10:$CD$222,68,FALSE)</f>
        <v>0</v>
      </c>
      <c r="BQ201" s="3">
        <f>VLOOKUP(A201,'IncomeStatement 15-8-19'!$A$10:$CD$222,69,FALSE)</f>
        <v>0</v>
      </c>
      <c r="BR201" s="3">
        <f>VLOOKUP(A201,'IncomeStatement 15-8-19'!$A$10:$CD$222,70,FALSE)</f>
        <v>0</v>
      </c>
      <c r="BS201" s="3">
        <f>VLOOKUP(A201,'IncomeStatement 15-8-19'!$A$10:$CD$222,71,FALSE)</f>
        <v>0</v>
      </c>
      <c r="BT201" s="3">
        <f>VLOOKUP(A201,'IncomeStatement 15-8-19'!$A$10:$CD$222,72,FALSE)</f>
        <v>0</v>
      </c>
      <c r="BU201" s="3">
        <f>VLOOKUP(A201,'IncomeStatement 15-8-19'!$A$10:$CD$222,73,FALSE)</f>
        <v>0</v>
      </c>
      <c r="BV201" s="3">
        <f>VLOOKUP(A201,'IncomeStatement 15-8-19'!$A$10:$CD$222,74,FALSE)</f>
        <v>0</v>
      </c>
      <c r="BW201" s="3">
        <f>VLOOKUP(A201,'IncomeStatement 15-8-19'!$A$10:$CD$222,75,FALSE)</f>
        <v>0</v>
      </c>
      <c r="BX201" s="3">
        <f>VLOOKUP(A201,'IncomeStatement 15-8-19'!$A$10:$CD$222,76,FALSE)</f>
        <v>0</v>
      </c>
      <c r="BY201" s="3">
        <f>VLOOKUP(A201,'IncomeStatement 15-8-19'!$A$10:$CD$222,77,FALSE)</f>
        <v>0</v>
      </c>
      <c r="BZ201" s="3">
        <f>VLOOKUP(A201,'IncomeStatement 15-8-19'!$A$10:$CD$222,78,FALSE)</f>
        <v>0</v>
      </c>
      <c r="CA201" s="3">
        <f>VLOOKUP(A201,'IncomeStatement 15-8-19'!$A$10:$CD$222,79,FALSE)</f>
        <v>0</v>
      </c>
      <c r="CB201" s="3">
        <f>VLOOKUP(A201,'IncomeStatement 15-8-19'!$A$10:$CD$222,80,FALSE)</f>
        <v>0</v>
      </c>
      <c r="CC201" s="3">
        <f>VLOOKUP(A201,'IncomeStatement 15-8-19'!$A$10:$CD$222,81,FALSE)</f>
        <v>0</v>
      </c>
      <c r="CD201" s="3">
        <f t="shared" si="7"/>
        <v>0</v>
      </c>
      <c r="CF201" s="19">
        <f>CD201-('IncomeStatement 15-8-19'!CD201-'IncomeStatement 15-8-19'!CF201-'IncomeStatement 15-8-19'!CG201)</f>
        <v>0</v>
      </c>
      <c r="CH201" s="132">
        <f t="shared" si="8"/>
        <v>0</v>
      </c>
      <c r="CJ201" s="148">
        <f>HLOOKUP(A201,CJE!$I$5:$TV$2054,2050, FALSE)</f>
        <v>-10942.08</v>
      </c>
      <c r="CL201" s="148">
        <f t="shared" si="10"/>
        <v>10942.08</v>
      </c>
    </row>
    <row r="202" spans="1:93" x14ac:dyDescent="0.2">
      <c r="A202" s="13" t="str">
        <f>'IncomeStatement 15-8-19'!A202</f>
        <v>950-162-00 - ASSET WRITE OFF DUE STORE CLOSURE</v>
      </c>
      <c r="B202" s="31">
        <f>VLOOKUP(A202,'IncomeStatement 15-8-19'!$A$10:$CD$222,2,FALSE)</f>
        <v>0</v>
      </c>
      <c r="C202" s="31">
        <f>VLOOKUP(A202,'IncomeStatement 15-8-19'!$A$10:$CD$222,3,FALSE)</f>
        <v>0</v>
      </c>
      <c r="D202" s="31">
        <f>VLOOKUP(A202,'IncomeStatement 15-8-19'!$A$10:$CD$222,4,FALSE)</f>
        <v>0</v>
      </c>
      <c r="E202" s="31">
        <f>VLOOKUP(A202,'IncomeStatement 15-8-19'!$A$10:$CD$222,5,FALSE)</f>
        <v>0</v>
      </c>
      <c r="F202" s="31">
        <f>VLOOKUP(A202,'IncomeStatement 15-8-19'!$A$10:$CD$222,6,FALSE)</f>
        <v>0</v>
      </c>
      <c r="G202" s="31">
        <f>VLOOKUP(A202,'IncomeStatement 15-8-19'!$A$10:$CD$222,7,FALSE)</f>
        <v>0</v>
      </c>
      <c r="H202" s="31">
        <f>VLOOKUP(A202,'IncomeStatement 15-8-19'!$A$10:$CD$222,8,FALSE)</f>
        <v>0</v>
      </c>
      <c r="I202" s="31"/>
      <c r="J202" s="31">
        <f>VLOOKUP(A202,'IncomeStatement 15-8-19'!$A$10:$CD$222,10,FALSE)</f>
        <v>0</v>
      </c>
      <c r="K202" s="31">
        <f>VLOOKUP(A202,'IncomeStatement 15-8-19'!$A$10:$CD$222,11,FALSE)</f>
        <v>0</v>
      </c>
      <c r="L202" s="31">
        <f>VLOOKUP(A202,'IncomeStatement 15-8-19'!$A$10:$CD$222,12,FALSE)</f>
        <v>0</v>
      </c>
      <c r="M202" s="31">
        <f>VLOOKUP(A202,'IncomeStatement 15-8-19'!$A$10:$CD$222,13,FALSE)</f>
        <v>0</v>
      </c>
      <c r="N202" s="31">
        <f>VLOOKUP(A202,'IncomeStatement 15-8-19'!$A$10:$CD$222,14,FALSE)</f>
        <v>0</v>
      </c>
      <c r="O202" s="31">
        <f>VLOOKUP(A202,'IncomeStatement 15-8-19'!$A$10:$CD$222,15,FALSE)</f>
        <v>0</v>
      </c>
      <c r="P202" s="31">
        <f>VLOOKUP(A202,'IncomeStatement 15-8-19'!$A$10:$CD$222,16,FALSE)</f>
        <v>0</v>
      </c>
      <c r="Q202" s="31">
        <f>VLOOKUP(A202,'IncomeStatement 15-8-19'!$A$10:$CD$222,17,FALSE)</f>
        <v>0</v>
      </c>
      <c r="R202" s="31">
        <f>VLOOKUP(A202,'IncomeStatement 15-8-19'!$A$10:$CD$222,18,FALSE)</f>
        <v>0</v>
      </c>
      <c r="S202" s="31">
        <f>VLOOKUP(A202,'IncomeStatement 15-8-19'!$A$10:$CD$222,19,FALSE)</f>
        <v>0</v>
      </c>
      <c r="T202" s="31">
        <f>VLOOKUP(A202,'IncomeStatement 15-8-19'!$A$10:$CD$222,20,FALSE)</f>
        <v>0</v>
      </c>
      <c r="U202" s="31">
        <f>VLOOKUP(A202,'IncomeStatement 15-8-19'!$A$10:$CD$222,21,FALSE)</f>
        <v>0</v>
      </c>
      <c r="V202" s="31">
        <f>VLOOKUP(A202,'IncomeStatement 15-8-19'!$A$10:$CD$222,22,FALSE)</f>
        <v>0</v>
      </c>
      <c r="W202" s="31">
        <f>VLOOKUP(A202,'IncomeStatement 15-8-19'!$A$10:$CD$222,23,FALSE)</f>
        <v>0</v>
      </c>
      <c r="X202" s="31">
        <f>VLOOKUP(A202,'IncomeStatement 15-8-19'!$A$10:$CD$222,24,FALSE)</f>
        <v>0</v>
      </c>
      <c r="Y202" s="31">
        <f>VLOOKUP(A202,'IncomeStatement 15-8-19'!$A$10:$CD$222,25,FALSE)</f>
        <v>0</v>
      </c>
      <c r="Z202" s="31">
        <f>VLOOKUP(A202,'IncomeStatement 15-8-19'!$A$10:$CD$222,26,FALSE)</f>
        <v>0</v>
      </c>
      <c r="AA202" s="31">
        <f>VLOOKUP(A202,'IncomeStatement 15-8-19'!$A$10:$CD$222,27,FALSE)</f>
        <v>0</v>
      </c>
      <c r="AB202" s="31">
        <f>VLOOKUP(A202,'IncomeStatement 15-8-19'!$A$10:$CD$222,28,FALSE)</f>
        <v>0</v>
      </c>
      <c r="AC202" s="31">
        <f>VLOOKUP(A202,'IncomeStatement 15-8-19'!$A$10:$CD$222,29,FALSE)</f>
        <v>0</v>
      </c>
      <c r="AD202" s="31">
        <f>VLOOKUP(A202,'IncomeStatement 15-8-19'!$A$10:$CD$222,30,FALSE)</f>
        <v>0</v>
      </c>
      <c r="AE202" s="31">
        <f>VLOOKUP(A202,'IncomeStatement 15-8-19'!$A$10:$CD$222,31,FALSE)</f>
        <v>0</v>
      </c>
      <c r="AF202" s="31">
        <f>VLOOKUP(A202,'IncomeStatement 15-8-19'!$A$10:$CD$222,32,FALSE)</f>
        <v>0</v>
      </c>
      <c r="AG202" s="31">
        <f>VLOOKUP(A202,'IncomeStatement 15-8-19'!$A$10:$CD$222,33,FALSE)</f>
        <v>0</v>
      </c>
      <c r="AH202" s="31">
        <f>VLOOKUP(A202,'IncomeStatement 15-8-19'!$A$10:$CD$222,34,FALSE)</f>
        <v>0</v>
      </c>
      <c r="AI202" s="31">
        <f>VLOOKUP(A202,'IncomeStatement 15-8-19'!$A$10:$CD$222,35,FALSE)</f>
        <v>0</v>
      </c>
      <c r="AJ202" s="31">
        <f>VLOOKUP(A202,'IncomeStatement 15-8-19'!$A$10:$CD$222,36,FALSE)</f>
        <v>0</v>
      </c>
      <c r="AK202" s="31">
        <f>VLOOKUP(A202,'IncomeStatement 15-8-19'!$A$10:$CD$222,37,FALSE)</f>
        <v>0</v>
      </c>
      <c r="AL202" s="31">
        <f>VLOOKUP(A202,'IncomeStatement 15-8-19'!$A$10:$CD$222,38,FALSE)</f>
        <v>0</v>
      </c>
      <c r="AM202" s="31">
        <f>VLOOKUP(A202,'IncomeStatement 15-8-19'!$A$10:$CD$222,39,FALSE)</f>
        <v>0</v>
      </c>
      <c r="AN202" s="31">
        <f>VLOOKUP(A202,'IncomeStatement 15-8-19'!$A$10:$CD$222,40,FALSE)</f>
        <v>0</v>
      </c>
      <c r="AO202" s="31">
        <f>VLOOKUP(A202,'IncomeStatement 15-8-19'!$A$10:$CD$222,41,FALSE)</f>
        <v>0</v>
      </c>
      <c r="AP202" s="31">
        <f>VLOOKUP(A202,'IncomeStatement 15-8-19'!$A$10:$CD$222,42,FALSE)</f>
        <v>0</v>
      </c>
      <c r="AQ202" s="31">
        <f>VLOOKUP(A202,'IncomeStatement 15-8-19'!$A$10:$CD$222,43,FALSE)</f>
        <v>0</v>
      </c>
      <c r="AR202" s="31">
        <f>VLOOKUP(A202,'IncomeStatement 15-8-19'!$A$10:$CD$222,44,FALSE)</f>
        <v>0</v>
      </c>
      <c r="AS202" s="31">
        <f>VLOOKUP(A202,'IncomeStatement 15-8-19'!$A$10:$CD$222,45,FALSE)</f>
        <v>0</v>
      </c>
      <c r="AT202" s="31">
        <f>VLOOKUP(A202,'IncomeStatement 15-8-19'!$A$10:$CD$222,46,FALSE)</f>
        <v>0</v>
      </c>
      <c r="AU202" s="31">
        <f>VLOOKUP(A202,'IncomeStatement 15-8-19'!$A$10:$CD$222,47,FALSE)</f>
        <v>0</v>
      </c>
      <c r="AV202" s="31">
        <f>VLOOKUP(A202,'IncomeStatement 15-8-19'!$A$10:$CD$222,48,FALSE)</f>
        <v>0</v>
      </c>
      <c r="AW202" s="31">
        <f>VLOOKUP(A202,'IncomeStatement 15-8-19'!$A$10:$CD$222,49,FALSE)</f>
        <v>0</v>
      </c>
      <c r="AX202" s="31">
        <f>VLOOKUP(A202,'IncomeStatement 15-8-19'!$A$10:$CD$222,50,FALSE)</f>
        <v>0</v>
      </c>
      <c r="AY202" s="31">
        <f>VLOOKUP(A202,'IncomeStatement 15-8-19'!$A$10:$CD$222,51,FALSE)</f>
        <v>0</v>
      </c>
      <c r="AZ202" s="31">
        <f>VLOOKUP(A202,'IncomeStatement 15-8-19'!$A$10:$CD$222,52,FALSE)</f>
        <v>0</v>
      </c>
      <c r="BA202" s="31">
        <f>VLOOKUP(A202,'IncomeStatement 15-8-19'!$A$10:$CD$222,53,FALSE)</f>
        <v>0</v>
      </c>
      <c r="BB202" s="31">
        <f>VLOOKUP(A202,'IncomeStatement 15-8-19'!$A$10:$CD$222,54,FALSE)</f>
        <v>0</v>
      </c>
      <c r="BC202" s="31">
        <f>VLOOKUP(A202,'IncomeStatement 15-8-19'!$A$10:$CD$222,55,FALSE)</f>
        <v>0</v>
      </c>
      <c r="BD202" s="31">
        <f>VLOOKUP(A202,'IncomeStatement 15-8-19'!$A$10:$CD$222,56,FALSE)</f>
        <v>0</v>
      </c>
      <c r="BE202" s="31">
        <f>VLOOKUP(A202,'IncomeStatement 15-8-19'!$A$10:$CD$222,57,FALSE)</f>
        <v>0</v>
      </c>
      <c r="BF202" s="31">
        <f>VLOOKUP(A202,'IncomeStatement 15-8-19'!$A$10:$CD$222,58,FALSE)</f>
        <v>0</v>
      </c>
      <c r="BG202" s="31"/>
      <c r="BH202" s="31">
        <f>VLOOKUP(A202,'IncomeStatement 15-8-19'!$A$10:$CD$222,60,FALSE)</f>
        <v>0</v>
      </c>
      <c r="BI202" s="31">
        <f>VLOOKUP(A202,'IncomeStatement 15-8-19'!$A$10:$CD$222,61,FALSE)</f>
        <v>0</v>
      </c>
      <c r="BJ202" s="31">
        <f>VLOOKUP(A202,'IncomeStatement 15-8-19'!$A$10:$CD$222,62,FALSE)</f>
        <v>0</v>
      </c>
      <c r="BK202" s="31">
        <f>VLOOKUP(A202,'IncomeStatement 15-8-19'!$A$10:$CD$222,63,FALSE)</f>
        <v>0</v>
      </c>
      <c r="BL202" s="31">
        <f>VLOOKUP(A202,'IncomeStatement 15-8-19'!$A$10:$CD$222,64,FALSE)</f>
        <v>0</v>
      </c>
      <c r="BM202" s="31">
        <f>VLOOKUP(A202,'IncomeStatement 15-8-19'!$A$10:$CD$222,65,FALSE)</f>
        <v>0</v>
      </c>
      <c r="BN202" s="31">
        <f>VLOOKUP(A202,'IncomeStatement 15-8-19'!$A$10:$CD$222,66,FALSE)</f>
        <v>0</v>
      </c>
      <c r="BO202" s="31">
        <f>VLOOKUP(A202,'IncomeStatement 15-8-19'!$A$10:$CD$222,67,FALSE)</f>
        <v>0</v>
      </c>
      <c r="BP202" s="31">
        <f>VLOOKUP(A202,'IncomeStatement 15-8-19'!$A$10:$CD$222,68,FALSE)</f>
        <v>0</v>
      </c>
      <c r="BQ202" s="3">
        <f>VLOOKUP(A202,'IncomeStatement 15-8-19'!$A$10:$CD$222,69,FALSE)</f>
        <v>0</v>
      </c>
      <c r="BR202" s="3">
        <f>VLOOKUP(A202,'IncomeStatement 15-8-19'!$A$10:$CD$222,70,FALSE)</f>
        <v>0</v>
      </c>
      <c r="BS202" s="3">
        <f>VLOOKUP(A202,'IncomeStatement 15-8-19'!$A$10:$CD$222,71,FALSE)</f>
        <v>0</v>
      </c>
      <c r="BT202" s="3">
        <f>VLOOKUP(A202,'IncomeStatement 15-8-19'!$A$10:$CD$222,72,FALSE)</f>
        <v>0</v>
      </c>
      <c r="BU202" s="3">
        <f>VLOOKUP(A202,'IncomeStatement 15-8-19'!$A$10:$CD$222,73,FALSE)</f>
        <v>0</v>
      </c>
      <c r="BV202" s="3">
        <f>VLOOKUP(A202,'IncomeStatement 15-8-19'!$A$10:$CD$222,74,FALSE)</f>
        <v>0</v>
      </c>
      <c r="BW202" s="3">
        <f>VLOOKUP(A202,'IncomeStatement 15-8-19'!$A$10:$CD$222,75,FALSE)</f>
        <v>0</v>
      </c>
      <c r="BX202" s="3">
        <f>VLOOKUP(A202,'IncomeStatement 15-8-19'!$A$10:$CD$222,76,FALSE)</f>
        <v>0</v>
      </c>
      <c r="BY202" s="3">
        <f>VLOOKUP(A202,'IncomeStatement 15-8-19'!$A$10:$CD$222,77,FALSE)</f>
        <v>0</v>
      </c>
      <c r="BZ202" s="3">
        <f>VLOOKUP(A202,'IncomeStatement 15-8-19'!$A$10:$CD$222,78,FALSE)</f>
        <v>0</v>
      </c>
      <c r="CA202" s="3">
        <f>VLOOKUP(A202,'IncomeStatement 15-8-19'!$A$10:$CD$222,79,FALSE)</f>
        <v>0</v>
      </c>
      <c r="CB202" s="3">
        <f>VLOOKUP(A202,'IncomeStatement 15-8-19'!$A$10:$CD$222,80,FALSE)</f>
        <v>0</v>
      </c>
      <c r="CC202" s="3">
        <f>VLOOKUP(A202,'IncomeStatement 15-8-19'!$A$10:$CD$222,81,FALSE)</f>
        <v>0</v>
      </c>
      <c r="CD202" s="3">
        <f t="shared" si="7"/>
        <v>0</v>
      </c>
      <c r="CF202" s="19">
        <f>CD202-('IncomeStatement 15-8-19'!CD202-'IncomeStatement 15-8-19'!CF202-'IncomeStatement 15-8-19'!CG202)</f>
        <v>0</v>
      </c>
      <c r="CH202" s="132">
        <f t="shared" si="8"/>
        <v>0</v>
      </c>
      <c r="CJ202" s="148">
        <f>HLOOKUP(A202,CJE!$I$5:$TV$2054,2050, FALSE)</f>
        <v>0</v>
      </c>
      <c r="CL202" s="148">
        <f t="shared" si="10"/>
        <v>0</v>
      </c>
    </row>
    <row r="203" spans="1:93" x14ac:dyDescent="0.2">
      <c r="A203" s="13" t="str">
        <f>'IncomeStatement 15-8-19'!A203</f>
        <v>950-163-00 - LOSS ON SALE OF INVESTMENT</v>
      </c>
      <c r="B203" s="31">
        <f>VLOOKUP(A203,'IncomeStatement 15-8-19'!$A$10:$CD$222,2,FALSE)</f>
        <v>0</v>
      </c>
      <c r="C203" s="31">
        <f>VLOOKUP(A203,'IncomeStatement 15-8-19'!$A$10:$CD$222,3,FALSE)</f>
        <v>0</v>
      </c>
      <c r="D203" s="31">
        <f>VLOOKUP(A203,'IncomeStatement 15-8-19'!$A$10:$CD$222,4,FALSE)</f>
        <v>0</v>
      </c>
      <c r="E203" s="31">
        <f>VLOOKUP(A203,'IncomeStatement 15-8-19'!$A$10:$CD$222,5,FALSE)</f>
        <v>0</v>
      </c>
      <c r="F203" s="31">
        <f>VLOOKUP(A203,'IncomeStatement 15-8-19'!$A$10:$CD$222,6,FALSE)</f>
        <v>0</v>
      </c>
      <c r="G203" s="31">
        <f>VLOOKUP(A203,'IncomeStatement 15-8-19'!$A$10:$CD$222,7,FALSE)</f>
        <v>0</v>
      </c>
      <c r="H203" s="31">
        <f>VLOOKUP(A203,'IncomeStatement 15-8-19'!$A$10:$CD$222,8,FALSE)</f>
        <v>0</v>
      </c>
      <c r="I203" s="31"/>
      <c r="J203" s="31">
        <f>VLOOKUP(A203,'IncomeStatement 15-8-19'!$A$10:$CD$222,10,FALSE)</f>
        <v>0</v>
      </c>
      <c r="K203" s="31">
        <f>VLOOKUP(A203,'IncomeStatement 15-8-19'!$A$10:$CD$222,11,FALSE)</f>
        <v>0</v>
      </c>
      <c r="L203" s="31">
        <f>VLOOKUP(A203,'IncomeStatement 15-8-19'!$A$10:$CD$222,12,FALSE)</f>
        <v>0</v>
      </c>
      <c r="M203" s="31">
        <f>VLOOKUP(A203,'IncomeStatement 15-8-19'!$A$10:$CD$222,13,FALSE)</f>
        <v>0</v>
      </c>
      <c r="N203" s="31">
        <f>VLOOKUP(A203,'IncomeStatement 15-8-19'!$A$10:$CD$222,14,FALSE)</f>
        <v>0</v>
      </c>
      <c r="O203" s="31">
        <f>VLOOKUP(A203,'IncomeStatement 15-8-19'!$A$10:$CD$222,15,FALSE)</f>
        <v>0</v>
      </c>
      <c r="P203" s="31">
        <f>VLOOKUP(A203,'IncomeStatement 15-8-19'!$A$10:$CD$222,16,FALSE)</f>
        <v>0</v>
      </c>
      <c r="Q203" s="31">
        <f>VLOOKUP(A203,'IncomeStatement 15-8-19'!$A$10:$CD$222,17,FALSE)</f>
        <v>0</v>
      </c>
      <c r="R203" s="31">
        <f>VLOOKUP(A203,'IncomeStatement 15-8-19'!$A$10:$CD$222,18,FALSE)</f>
        <v>0</v>
      </c>
      <c r="S203" s="31">
        <f>VLOOKUP(A203,'IncomeStatement 15-8-19'!$A$10:$CD$222,19,FALSE)</f>
        <v>0</v>
      </c>
      <c r="T203" s="31">
        <f>VLOOKUP(A203,'IncomeStatement 15-8-19'!$A$10:$CD$222,20,FALSE)</f>
        <v>0</v>
      </c>
      <c r="U203" s="31">
        <f>VLOOKUP(A203,'IncomeStatement 15-8-19'!$A$10:$CD$222,21,FALSE)</f>
        <v>0</v>
      </c>
      <c r="V203" s="31">
        <f>VLOOKUP(A203,'IncomeStatement 15-8-19'!$A$10:$CD$222,22,FALSE)</f>
        <v>0</v>
      </c>
      <c r="W203" s="31">
        <f>VLOOKUP(A203,'IncomeStatement 15-8-19'!$A$10:$CD$222,23,FALSE)</f>
        <v>0</v>
      </c>
      <c r="X203" s="31">
        <f>VLOOKUP(A203,'IncomeStatement 15-8-19'!$A$10:$CD$222,24,FALSE)</f>
        <v>0</v>
      </c>
      <c r="Y203" s="31">
        <f>VLOOKUP(A203,'IncomeStatement 15-8-19'!$A$10:$CD$222,25,FALSE)</f>
        <v>0</v>
      </c>
      <c r="Z203" s="31">
        <f>VLOOKUP(A203,'IncomeStatement 15-8-19'!$A$10:$CD$222,26,FALSE)</f>
        <v>0</v>
      </c>
      <c r="AA203" s="31">
        <f>VLOOKUP(A203,'IncomeStatement 15-8-19'!$A$10:$CD$222,27,FALSE)</f>
        <v>0</v>
      </c>
      <c r="AB203" s="31">
        <f>VLOOKUP(A203,'IncomeStatement 15-8-19'!$A$10:$CD$222,28,FALSE)</f>
        <v>0</v>
      </c>
      <c r="AC203" s="31">
        <f>VLOOKUP(A203,'IncomeStatement 15-8-19'!$A$10:$CD$222,29,FALSE)</f>
        <v>0</v>
      </c>
      <c r="AD203" s="31">
        <f>VLOOKUP(A203,'IncomeStatement 15-8-19'!$A$10:$CD$222,30,FALSE)</f>
        <v>0</v>
      </c>
      <c r="AE203" s="31">
        <f>VLOOKUP(A203,'IncomeStatement 15-8-19'!$A$10:$CD$222,31,FALSE)</f>
        <v>0</v>
      </c>
      <c r="AF203" s="31">
        <f>VLOOKUP(A203,'IncomeStatement 15-8-19'!$A$10:$CD$222,32,FALSE)</f>
        <v>0</v>
      </c>
      <c r="AG203" s="31">
        <f>VLOOKUP(A203,'IncomeStatement 15-8-19'!$A$10:$CD$222,33,FALSE)</f>
        <v>0</v>
      </c>
      <c r="AH203" s="31">
        <f>VLOOKUP(A203,'IncomeStatement 15-8-19'!$A$10:$CD$222,34,FALSE)</f>
        <v>0</v>
      </c>
      <c r="AI203" s="31">
        <f>VLOOKUP(A203,'IncomeStatement 15-8-19'!$A$10:$CD$222,35,FALSE)</f>
        <v>0</v>
      </c>
      <c r="AJ203" s="31">
        <f>VLOOKUP(A203,'IncomeStatement 15-8-19'!$A$10:$CD$222,36,FALSE)</f>
        <v>0</v>
      </c>
      <c r="AK203" s="31">
        <f>VLOOKUP(A203,'IncomeStatement 15-8-19'!$A$10:$CD$222,37,FALSE)</f>
        <v>0</v>
      </c>
      <c r="AL203" s="31">
        <f>VLOOKUP(A203,'IncomeStatement 15-8-19'!$A$10:$CD$222,38,FALSE)</f>
        <v>0</v>
      </c>
      <c r="AM203" s="31">
        <f>VLOOKUP(A203,'IncomeStatement 15-8-19'!$A$10:$CD$222,39,FALSE)</f>
        <v>0</v>
      </c>
      <c r="AN203" s="31">
        <f>VLOOKUP(A203,'IncomeStatement 15-8-19'!$A$10:$CD$222,40,FALSE)</f>
        <v>0</v>
      </c>
      <c r="AO203" s="31">
        <f>VLOOKUP(A203,'IncomeStatement 15-8-19'!$A$10:$CD$222,41,FALSE)</f>
        <v>0</v>
      </c>
      <c r="AP203" s="31">
        <f>VLOOKUP(A203,'IncomeStatement 15-8-19'!$A$10:$CD$222,42,FALSE)</f>
        <v>0</v>
      </c>
      <c r="AQ203" s="31">
        <f>VLOOKUP(A203,'IncomeStatement 15-8-19'!$A$10:$CD$222,43,FALSE)</f>
        <v>0</v>
      </c>
      <c r="AR203" s="31">
        <f>VLOOKUP(A203,'IncomeStatement 15-8-19'!$A$10:$CD$222,44,FALSE)</f>
        <v>0</v>
      </c>
      <c r="AS203" s="31">
        <f>VLOOKUP(A203,'IncomeStatement 15-8-19'!$A$10:$CD$222,45,FALSE)</f>
        <v>0</v>
      </c>
      <c r="AT203" s="31">
        <f>VLOOKUP(A203,'IncomeStatement 15-8-19'!$A$10:$CD$222,46,FALSE)</f>
        <v>0</v>
      </c>
      <c r="AU203" s="31">
        <f>VLOOKUP(A203,'IncomeStatement 15-8-19'!$A$10:$CD$222,47,FALSE)</f>
        <v>0</v>
      </c>
      <c r="AV203" s="31">
        <f>VLOOKUP(A203,'IncomeStatement 15-8-19'!$A$10:$CD$222,48,FALSE)</f>
        <v>0</v>
      </c>
      <c r="AW203" s="31">
        <f>VLOOKUP(A203,'IncomeStatement 15-8-19'!$A$10:$CD$222,49,FALSE)</f>
        <v>0</v>
      </c>
      <c r="AX203" s="31">
        <f>VLOOKUP(A203,'IncomeStatement 15-8-19'!$A$10:$CD$222,50,FALSE)</f>
        <v>0</v>
      </c>
      <c r="AY203" s="31">
        <f>VLOOKUP(A203,'IncomeStatement 15-8-19'!$A$10:$CD$222,51,FALSE)</f>
        <v>0</v>
      </c>
      <c r="AZ203" s="31">
        <f>VLOOKUP(A203,'IncomeStatement 15-8-19'!$A$10:$CD$222,52,FALSE)</f>
        <v>0</v>
      </c>
      <c r="BA203" s="31">
        <f>VLOOKUP(A203,'IncomeStatement 15-8-19'!$A$10:$CD$222,53,FALSE)</f>
        <v>0</v>
      </c>
      <c r="BB203" s="31">
        <f>VLOOKUP(A203,'IncomeStatement 15-8-19'!$A$10:$CD$222,54,FALSE)</f>
        <v>0</v>
      </c>
      <c r="BC203" s="31">
        <f>VLOOKUP(A203,'IncomeStatement 15-8-19'!$A$10:$CD$222,55,FALSE)</f>
        <v>0</v>
      </c>
      <c r="BD203" s="31">
        <f>VLOOKUP(A203,'IncomeStatement 15-8-19'!$A$10:$CD$222,56,FALSE)</f>
        <v>0</v>
      </c>
      <c r="BE203" s="31">
        <f>VLOOKUP(A203,'IncomeStatement 15-8-19'!$A$10:$CD$222,57,FALSE)</f>
        <v>0</v>
      </c>
      <c r="BF203" s="31">
        <f>VLOOKUP(A203,'IncomeStatement 15-8-19'!$A$10:$CD$222,58,FALSE)</f>
        <v>0</v>
      </c>
      <c r="BG203" s="31"/>
      <c r="BH203" s="31">
        <f>VLOOKUP(A203,'IncomeStatement 15-8-19'!$A$10:$CD$222,60,FALSE)</f>
        <v>0</v>
      </c>
      <c r="BI203" s="31">
        <f>VLOOKUP(A203,'IncomeStatement 15-8-19'!$A$10:$CD$222,61,FALSE)</f>
        <v>0</v>
      </c>
      <c r="BJ203" s="31">
        <f>VLOOKUP(A203,'IncomeStatement 15-8-19'!$A$10:$CD$222,62,FALSE)</f>
        <v>0</v>
      </c>
      <c r="BK203" s="31">
        <f>VLOOKUP(A203,'IncomeStatement 15-8-19'!$A$10:$CD$222,63,FALSE)</f>
        <v>0</v>
      </c>
      <c r="BL203" s="31">
        <f>VLOOKUP(A203,'IncomeStatement 15-8-19'!$A$10:$CD$222,64,FALSE)</f>
        <v>0</v>
      </c>
      <c r="BM203" s="31">
        <f>VLOOKUP(A203,'IncomeStatement 15-8-19'!$A$10:$CD$222,65,FALSE)</f>
        <v>0</v>
      </c>
      <c r="BN203" s="31">
        <f>VLOOKUP(A203,'IncomeStatement 15-8-19'!$A$10:$CD$222,66,FALSE)</f>
        <v>0</v>
      </c>
      <c r="BO203" s="31">
        <f>VLOOKUP(A203,'IncomeStatement 15-8-19'!$A$10:$CD$222,67,FALSE)</f>
        <v>0</v>
      </c>
      <c r="BP203" s="31">
        <f>VLOOKUP(A203,'IncomeStatement 15-8-19'!$A$10:$CD$222,68,FALSE)</f>
        <v>0</v>
      </c>
      <c r="BQ203" s="3">
        <f>VLOOKUP(A203,'IncomeStatement 15-8-19'!$A$10:$CD$222,69,FALSE)</f>
        <v>0</v>
      </c>
      <c r="BR203" s="3">
        <f>VLOOKUP(A203,'IncomeStatement 15-8-19'!$A$10:$CD$222,70,FALSE)</f>
        <v>0</v>
      </c>
      <c r="BS203" s="3">
        <f>VLOOKUP(A203,'IncomeStatement 15-8-19'!$A$10:$CD$222,71,FALSE)</f>
        <v>0</v>
      </c>
      <c r="BT203" s="3">
        <f>VLOOKUP(A203,'IncomeStatement 15-8-19'!$A$10:$CD$222,72,FALSE)</f>
        <v>0</v>
      </c>
      <c r="BU203" s="3">
        <f>VLOOKUP(A203,'IncomeStatement 15-8-19'!$A$10:$CD$222,73,FALSE)</f>
        <v>0</v>
      </c>
      <c r="BV203" s="3">
        <f>VLOOKUP(A203,'IncomeStatement 15-8-19'!$A$10:$CD$222,74,FALSE)</f>
        <v>0</v>
      </c>
      <c r="BW203" s="3">
        <f>VLOOKUP(A203,'IncomeStatement 15-8-19'!$A$10:$CD$222,75,FALSE)</f>
        <v>0</v>
      </c>
      <c r="BX203" s="3">
        <f>VLOOKUP(A203,'IncomeStatement 15-8-19'!$A$10:$CD$222,76,FALSE)</f>
        <v>0</v>
      </c>
      <c r="BY203" s="3">
        <f>VLOOKUP(A203,'IncomeStatement 15-8-19'!$A$10:$CD$222,77,FALSE)</f>
        <v>0</v>
      </c>
      <c r="BZ203" s="3">
        <f>VLOOKUP(A203,'IncomeStatement 15-8-19'!$A$10:$CD$222,78,FALSE)</f>
        <v>0</v>
      </c>
      <c r="CA203" s="3">
        <f>VLOOKUP(A203,'IncomeStatement 15-8-19'!$A$10:$CD$222,79,FALSE)</f>
        <v>0</v>
      </c>
      <c r="CB203" s="3">
        <f>VLOOKUP(A203,'IncomeStatement 15-8-19'!$A$10:$CD$222,80,FALSE)</f>
        <v>0</v>
      </c>
      <c r="CC203" s="3">
        <f>VLOOKUP(A203,'IncomeStatement 15-8-19'!$A$10:$CD$222,81,FALSE)</f>
        <v>0</v>
      </c>
      <c r="CD203" s="3">
        <f t="shared" si="7"/>
        <v>0</v>
      </c>
      <c r="CF203" s="19">
        <f>CD203-('IncomeStatement 15-8-19'!CD203-'IncomeStatement 15-8-19'!CF203-'IncomeStatement 15-8-19'!CG203)</f>
        <v>0</v>
      </c>
      <c r="CH203" s="132">
        <f t="shared" si="8"/>
        <v>0</v>
      </c>
      <c r="CJ203" s="148">
        <f>HLOOKUP(A203,CJE!$I$5:$TV$2054,2050, FALSE)</f>
        <v>0</v>
      </c>
      <c r="CL203" s="148">
        <f t="shared" si="10"/>
        <v>0</v>
      </c>
      <c r="CN203" s="44"/>
    </row>
    <row r="204" spans="1:93" x14ac:dyDescent="0.2">
      <c r="A204" s="13" t="str">
        <f>'IncomeStatement 15-8-19'!A204</f>
        <v>950-164-00 - IMPAIRMENT LOSS ON CWT</v>
      </c>
      <c r="B204" s="31">
        <f>VLOOKUP(A204,'IncomeStatement 15-8-19'!$A$10:$CD$222,2,FALSE)</f>
        <v>0</v>
      </c>
      <c r="C204" s="31">
        <f>VLOOKUP(A204,'IncomeStatement 15-8-19'!$A$10:$CD$222,3,FALSE)</f>
        <v>0</v>
      </c>
      <c r="D204" s="31">
        <f>VLOOKUP(A204,'IncomeStatement 15-8-19'!$A$10:$CD$222,4,FALSE)</f>
        <v>0</v>
      </c>
      <c r="E204" s="31">
        <f>VLOOKUP(A204,'IncomeStatement 15-8-19'!$A$10:$CD$222,5,FALSE)</f>
        <v>0</v>
      </c>
      <c r="F204" s="31">
        <f>VLOOKUP(A204,'IncomeStatement 15-8-19'!$A$10:$CD$222,6,FALSE)</f>
        <v>0</v>
      </c>
      <c r="G204" s="31">
        <f>VLOOKUP(A204,'IncomeStatement 15-8-19'!$A$10:$CD$222,7,FALSE)</f>
        <v>0</v>
      </c>
      <c r="H204" s="31">
        <f>VLOOKUP(A204,'IncomeStatement 15-8-19'!$A$10:$CD$222,8,FALSE)</f>
        <v>0</v>
      </c>
      <c r="I204" s="31"/>
      <c r="J204" s="31">
        <f>VLOOKUP(A204,'IncomeStatement 15-8-19'!$A$10:$CD$222,10,FALSE)</f>
        <v>0</v>
      </c>
      <c r="K204" s="31">
        <f>VLOOKUP(A204,'IncomeStatement 15-8-19'!$A$10:$CD$222,11,FALSE)</f>
        <v>0</v>
      </c>
      <c r="L204" s="31">
        <f>VLOOKUP(A204,'IncomeStatement 15-8-19'!$A$10:$CD$222,12,FALSE)</f>
        <v>0</v>
      </c>
      <c r="M204" s="31">
        <f>VLOOKUP(A204,'IncomeStatement 15-8-19'!$A$10:$CD$222,13,FALSE)</f>
        <v>0</v>
      </c>
      <c r="N204" s="31">
        <f>VLOOKUP(A204,'IncomeStatement 15-8-19'!$A$10:$CD$222,14,FALSE)</f>
        <v>0</v>
      </c>
      <c r="O204" s="31">
        <f>VLOOKUP(A204,'IncomeStatement 15-8-19'!$A$10:$CD$222,15,FALSE)</f>
        <v>0</v>
      </c>
      <c r="P204" s="31">
        <f>VLOOKUP(A204,'IncomeStatement 15-8-19'!$A$10:$CD$222,16,FALSE)</f>
        <v>0</v>
      </c>
      <c r="Q204" s="31">
        <f>VLOOKUP(A204,'IncomeStatement 15-8-19'!$A$10:$CD$222,17,FALSE)</f>
        <v>0</v>
      </c>
      <c r="R204" s="31">
        <f>VLOOKUP(A204,'IncomeStatement 15-8-19'!$A$10:$CD$222,18,FALSE)</f>
        <v>0</v>
      </c>
      <c r="S204" s="31">
        <f>VLOOKUP(A204,'IncomeStatement 15-8-19'!$A$10:$CD$222,19,FALSE)</f>
        <v>0</v>
      </c>
      <c r="T204" s="31">
        <f>VLOOKUP(A204,'IncomeStatement 15-8-19'!$A$10:$CD$222,20,FALSE)</f>
        <v>0</v>
      </c>
      <c r="U204" s="31">
        <f>VLOOKUP(A204,'IncomeStatement 15-8-19'!$A$10:$CD$222,21,FALSE)</f>
        <v>0</v>
      </c>
      <c r="V204" s="31">
        <f>VLOOKUP(A204,'IncomeStatement 15-8-19'!$A$10:$CD$222,22,FALSE)</f>
        <v>0</v>
      </c>
      <c r="W204" s="31">
        <f>VLOOKUP(A204,'IncomeStatement 15-8-19'!$A$10:$CD$222,23,FALSE)</f>
        <v>0</v>
      </c>
      <c r="X204" s="31">
        <f>VLOOKUP(A204,'IncomeStatement 15-8-19'!$A$10:$CD$222,24,FALSE)</f>
        <v>0</v>
      </c>
      <c r="Y204" s="31">
        <f>VLOOKUP(A204,'IncomeStatement 15-8-19'!$A$10:$CD$222,25,FALSE)</f>
        <v>0</v>
      </c>
      <c r="Z204" s="31">
        <f>VLOOKUP(A204,'IncomeStatement 15-8-19'!$A$10:$CD$222,26,FALSE)</f>
        <v>0</v>
      </c>
      <c r="AA204" s="31">
        <f>VLOOKUP(A204,'IncomeStatement 15-8-19'!$A$10:$CD$222,27,FALSE)</f>
        <v>0</v>
      </c>
      <c r="AB204" s="31">
        <f>VLOOKUP(A204,'IncomeStatement 15-8-19'!$A$10:$CD$222,28,FALSE)</f>
        <v>0</v>
      </c>
      <c r="AC204" s="31">
        <f>VLOOKUP(A204,'IncomeStatement 15-8-19'!$A$10:$CD$222,29,FALSE)</f>
        <v>0</v>
      </c>
      <c r="AD204" s="31">
        <f>VLOOKUP(A204,'IncomeStatement 15-8-19'!$A$10:$CD$222,30,FALSE)</f>
        <v>0</v>
      </c>
      <c r="AE204" s="31">
        <f>VLOOKUP(A204,'IncomeStatement 15-8-19'!$A$10:$CD$222,31,FALSE)</f>
        <v>0</v>
      </c>
      <c r="AF204" s="31">
        <f>VLOOKUP(A204,'IncomeStatement 15-8-19'!$A$10:$CD$222,32,FALSE)</f>
        <v>0</v>
      </c>
      <c r="AG204" s="31">
        <f>VLOOKUP(A204,'IncomeStatement 15-8-19'!$A$10:$CD$222,33,FALSE)</f>
        <v>0</v>
      </c>
      <c r="AH204" s="31">
        <f>VLOOKUP(A204,'IncomeStatement 15-8-19'!$A$10:$CD$222,34,FALSE)</f>
        <v>0</v>
      </c>
      <c r="AI204" s="31">
        <f>VLOOKUP(A204,'IncomeStatement 15-8-19'!$A$10:$CD$222,35,FALSE)</f>
        <v>0</v>
      </c>
      <c r="AJ204" s="31">
        <f>VLOOKUP(A204,'IncomeStatement 15-8-19'!$A$10:$CD$222,36,FALSE)</f>
        <v>0</v>
      </c>
      <c r="AK204" s="31">
        <f>VLOOKUP(A204,'IncomeStatement 15-8-19'!$A$10:$CD$222,37,FALSE)</f>
        <v>0</v>
      </c>
      <c r="AL204" s="31">
        <f>VLOOKUP(A204,'IncomeStatement 15-8-19'!$A$10:$CD$222,38,FALSE)</f>
        <v>0</v>
      </c>
      <c r="AM204" s="31">
        <f>VLOOKUP(A204,'IncomeStatement 15-8-19'!$A$10:$CD$222,39,FALSE)</f>
        <v>0</v>
      </c>
      <c r="AN204" s="31">
        <f>VLOOKUP(A204,'IncomeStatement 15-8-19'!$A$10:$CD$222,40,FALSE)</f>
        <v>0</v>
      </c>
      <c r="AO204" s="31">
        <f>VLOOKUP(A204,'IncomeStatement 15-8-19'!$A$10:$CD$222,41,FALSE)</f>
        <v>0</v>
      </c>
      <c r="AP204" s="31">
        <f>VLOOKUP(A204,'IncomeStatement 15-8-19'!$A$10:$CD$222,42,FALSE)</f>
        <v>0</v>
      </c>
      <c r="AQ204" s="31">
        <f>VLOOKUP(A204,'IncomeStatement 15-8-19'!$A$10:$CD$222,43,FALSE)</f>
        <v>0</v>
      </c>
      <c r="AR204" s="31">
        <f>VLOOKUP(A204,'IncomeStatement 15-8-19'!$A$10:$CD$222,44,FALSE)</f>
        <v>0</v>
      </c>
      <c r="AS204" s="31">
        <f>VLOOKUP(A204,'IncomeStatement 15-8-19'!$A$10:$CD$222,45,FALSE)</f>
        <v>0</v>
      </c>
      <c r="AT204" s="31">
        <f>VLOOKUP(A204,'IncomeStatement 15-8-19'!$A$10:$CD$222,46,FALSE)</f>
        <v>0</v>
      </c>
      <c r="AU204" s="31">
        <f>VLOOKUP(A204,'IncomeStatement 15-8-19'!$A$10:$CD$222,47,FALSE)</f>
        <v>0</v>
      </c>
      <c r="AV204" s="31">
        <f>VLOOKUP(A204,'IncomeStatement 15-8-19'!$A$10:$CD$222,48,FALSE)</f>
        <v>0</v>
      </c>
      <c r="AW204" s="31">
        <f>VLOOKUP(A204,'IncomeStatement 15-8-19'!$A$10:$CD$222,49,FALSE)</f>
        <v>0</v>
      </c>
      <c r="AX204" s="31">
        <f>VLOOKUP(A204,'IncomeStatement 15-8-19'!$A$10:$CD$222,50,FALSE)</f>
        <v>0</v>
      </c>
      <c r="AY204" s="31">
        <f>VLOOKUP(A204,'IncomeStatement 15-8-19'!$A$10:$CD$222,51,FALSE)</f>
        <v>0</v>
      </c>
      <c r="AZ204" s="31">
        <f>VLOOKUP(A204,'IncomeStatement 15-8-19'!$A$10:$CD$222,52,FALSE)</f>
        <v>0</v>
      </c>
      <c r="BA204" s="31">
        <f>VLOOKUP(A204,'IncomeStatement 15-8-19'!$A$10:$CD$222,53,FALSE)</f>
        <v>0</v>
      </c>
      <c r="BB204" s="31">
        <f>VLOOKUP(A204,'IncomeStatement 15-8-19'!$A$10:$CD$222,54,FALSE)</f>
        <v>0</v>
      </c>
      <c r="BC204" s="31">
        <f>VLOOKUP(A204,'IncomeStatement 15-8-19'!$A$10:$CD$222,55,FALSE)</f>
        <v>0</v>
      </c>
      <c r="BD204" s="31">
        <f>VLOOKUP(A204,'IncomeStatement 15-8-19'!$A$10:$CD$222,56,FALSE)</f>
        <v>0</v>
      </c>
      <c r="BE204" s="31">
        <f>VLOOKUP(A204,'IncomeStatement 15-8-19'!$A$10:$CD$222,57,FALSE)</f>
        <v>0</v>
      </c>
      <c r="BF204" s="31">
        <f>VLOOKUP(A204,'IncomeStatement 15-8-19'!$A$10:$CD$222,58,FALSE)</f>
        <v>0</v>
      </c>
      <c r="BG204" s="31"/>
      <c r="BH204" s="31">
        <f>VLOOKUP(A204,'IncomeStatement 15-8-19'!$A$10:$CD$222,60,FALSE)</f>
        <v>0</v>
      </c>
      <c r="BI204" s="31">
        <f>VLOOKUP(A204,'IncomeStatement 15-8-19'!$A$10:$CD$222,61,FALSE)</f>
        <v>0</v>
      </c>
      <c r="BJ204" s="31">
        <f>VLOOKUP(A204,'IncomeStatement 15-8-19'!$A$10:$CD$222,62,FALSE)</f>
        <v>0</v>
      </c>
      <c r="BK204" s="31">
        <f>VLOOKUP(A204,'IncomeStatement 15-8-19'!$A$10:$CD$222,63,FALSE)</f>
        <v>0</v>
      </c>
      <c r="BL204" s="31">
        <f>VLOOKUP(A204,'IncomeStatement 15-8-19'!$A$10:$CD$222,64,FALSE)</f>
        <v>0</v>
      </c>
      <c r="BM204" s="31">
        <f>VLOOKUP(A204,'IncomeStatement 15-8-19'!$A$10:$CD$222,65,FALSE)</f>
        <v>0</v>
      </c>
      <c r="BN204" s="31">
        <f>VLOOKUP(A204,'IncomeStatement 15-8-19'!$A$10:$CD$222,66,FALSE)</f>
        <v>0</v>
      </c>
      <c r="BO204" s="31">
        <f>VLOOKUP(A204,'IncomeStatement 15-8-19'!$A$10:$CD$222,67,FALSE)</f>
        <v>0</v>
      </c>
      <c r="BP204" s="31">
        <f>VLOOKUP(A204,'IncomeStatement 15-8-19'!$A$10:$CD$222,68,FALSE)</f>
        <v>0</v>
      </c>
      <c r="BQ204" s="3">
        <f>VLOOKUP(A204,'IncomeStatement 15-8-19'!$A$10:$CD$222,69,FALSE)</f>
        <v>0</v>
      </c>
      <c r="BR204" s="3">
        <f>VLOOKUP(A204,'IncomeStatement 15-8-19'!$A$10:$CD$222,70,FALSE)</f>
        <v>0</v>
      </c>
      <c r="BS204" s="3">
        <f>VLOOKUP(A204,'IncomeStatement 15-8-19'!$A$10:$CD$222,71,FALSE)</f>
        <v>0</v>
      </c>
      <c r="BT204" s="3">
        <f>VLOOKUP(A204,'IncomeStatement 15-8-19'!$A$10:$CD$222,72,FALSE)</f>
        <v>0</v>
      </c>
      <c r="BU204" s="3">
        <f>VLOOKUP(A204,'IncomeStatement 15-8-19'!$A$10:$CD$222,73,FALSE)</f>
        <v>0</v>
      </c>
      <c r="BV204" s="3">
        <f>VLOOKUP(A204,'IncomeStatement 15-8-19'!$A$10:$CD$222,74,FALSE)</f>
        <v>0</v>
      </c>
      <c r="BW204" s="3">
        <f>VLOOKUP(A204,'IncomeStatement 15-8-19'!$A$10:$CD$222,75,FALSE)</f>
        <v>0</v>
      </c>
      <c r="BX204" s="3">
        <f>VLOOKUP(A204,'IncomeStatement 15-8-19'!$A$10:$CD$222,76,FALSE)</f>
        <v>0</v>
      </c>
      <c r="BY204" s="3">
        <f>VLOOKUP(A204,'IncomeStatement 15-8-19'!$A$10:$CD$222,77,FALSE)</f>
        <v>0</v>
      </c>
      <c r="BZ204" s="3">
        <f>VLOOKUP(A204,'IncomeStatement 15-8-19'!$A$10:$CD$222,78,FALSE)</f>
        <v>0</v>
      </c>
      <c r="CA204" s="3">
        <f>VLOOKUP(A204,'IncomeStatement 15-8-19'!$A$10:$CD$222,79,FALSE)</f>
        <v>0</v>
      </c>
      <c r="CB204" s="3">
        <f>VLOOKUP(A204,'IncomeStatement 15-8-19'!$A$10:$CD$222,80,FALSE)</f>
        <v>0</v>
      </c>
      <c r="CC204" s="3">
        <f>VLOOKUP(A204,'IncomeStatement 15-8-19'!$A$10:$CD$222,81,FALSE)</f>
        <v>0</v>
      </c>
      <c r="CD204" s="3">
        <f t="shared" ref="CD204:CD221" si="14">SUM(B204:CC204)</f>
        <v>0</v>
      </c>
      <c r="CF204" s="19">
        <f>CD204-('IncomeStatement 15-8-19'!CD204-'IncomeStatement 15-8-19'!CF204-'IncomeStatement 15-8-19'!CG204)</f>
        <v>0</v>
      </c>
      <c r="CH204" s="132">
        <f t="shared" ref="CH204:CH222" si="15">SUM(BN204:CC204)</f>
        <v>0</v>
      </c>
      <c r="CJ204" s="148">
        <f>HLOOKUP(A204,CJE!$I$5:$TV$2054,2050, FALSE)</f>
        <v>0</v>
      </c>
      <c r="CL204" s="148">
        <f t="shared" ref="CL204:CL214" si="16">SUM(B204:BM204)-CJ204</f>
        <v>0</v>
      </c>
    </row>
    <row r="205" spans="1:93" x14ac:dyDescent="0.2">
      <c r="A205" s="13" t="str">
        <f>'IncomeStatement 15-8-19'!A205</f>
        <v>950-170 - Impairment loss on Investment held</v>
      </c>
      <c r="B205" s="31">
        <f>VLOOKUP(A205,'IncomeStatement 15-8-19'!$A$10:$CD$222,2,FALSE)</f>
        <v>0</v>
      </c>
      <c r="C205" s="31">
        <f>VLOOKUP(A205,'IncomeStatement 15-8-19'!$A$10:$CD$222,3,FALSE)</f>
        <v>0</v>
      </c>
      <c r="D205" s="31">
        <f>VLOOKUP(A205,'IncomeStatement 15-8-19'!$A$10:$CD$222,4,FALSE)</f>
        <v>0</v>
      </c>
      <c r="E205" s="31">
        <f>VLOOKUP(A205,'IncomeStatement 15-8-19'!$A$10:$CD$222,5,FALSE)</f>
        <v>0</v>
      </c>
      <c r="F205" s="31">
        <f>VLOOKUP(A205,'IncomeStatement 15-8-19'!$A$10:$CD$222,6,FALSE)</f>
        <v>0</v>
      </c>
      <c r="G205" s="31">
        <f>VLOOKUP(A205,'IncomeStatement 15-8-19'!$A$10:$CD$222,7,FALSE)</f>
        <v>0</v>
      </c>
      <c r="H205" s="31">
        <f>VLOOKUP(A205,'IncomeStatement 15-8-19'!$A$10:$CD$222,8,FALSE)</f>
        <v>0</v>
      </c>
      <c r="I205" s="31"/>
      <c r="J205" s="31">
        <f>VLOOKUP(A205,'IncomeStatement 15-8-19'!$A$10:$CD$222,10,FALSE)</f>
        <v>0</v>
      </c>
      <c r="K205" s="31">
        <f>VLOOKUP(A205,'IncomeStatement 15-8-19'!$A$10:$CD$222,11,FALSE)</f>
        <v>0</v>
      </c>
      <c r="L205" s="31">
        <f>VLOOKUP(A205,'IncomeStatement 15-8-19'!$A$10:$CD$222,12,FALSE)</f>
        <v>0</v>
      </c>
      <c r="M205" s="31">
        <f>VLOOKUP(A205,'IncomeStatement 15-8-19'!$A$10:$CD$222,13,FALSE)</f>
        <v>0</v>
      </c>
      <c r="N205" s="31">
        <f>VLOOKUP(A205,'IncomeStatement 15-8-19'!$A$10:$CD$222,14,FALSE)</f>
        <v>0</v>
      </c>
      <c r="O205" s="31">
        <f>VLOOKUP(A205,'IncomeStatement 15-8-19'!$A$10:$CD$222,15,FALSE)</f>
        <v>0</v>
      </c>
      <c r="P205" s="31">
        <f>VLOOKUP(A205,'IncomeStatement 15-8-19'!$A$10:$CD$222,16,FALSE)</f>
        <v>0</v>
      </c>
      <c r="Q205" s="31">
        <f>VLOOKUP(A205,'IncomeStatement 15-8-19'!$A$10:$CD$222,17,FALSE)</f>
        <v>0</v>
      </c>
      <c r="R205" s="31">
        <f>VLOOKUP(A205,'IncomeStatement 15-8-19'!$A$10:$CD$222,18,FALSE)</f>
        <v>0</v>
      </c>
      <c r="S205" s="31">
        <f>VLOOKUP(A205,'IncomeStatement 15-8-19'!$A$10:$CD$222,19,FALSE)</f>
        <v>0</v>
      </c>
      <c r="T205" s="31">
        <f>VLOOKUP(A205,'IncomeStatement 15-8-19'!$A$10:$CD$222,20,FALSE)</f>
        <v>0</v>
      </c>
      <c r="U205" s="31">
        <f>VLOOKUP(A205,'IncomeStatement 15-8-19'!$A$10:$CD$222,21,FALSE)</f>
        <v>0</v>
      </c>
      <c r="V205" s="31">
        <f>VLOOKUP(A205,'IncomeStatement 15-8-19'!$A$10:$CD$222,22,FALSE)</f>
        <v>0</v>
      </c>
      <c r="W205" s="31">
        <f>VLOOKUP(A205,'IncomeStatement 15-8-19'!$A$10:$CD$222,23,FALSE)</f>
        <v>0</v>
      </c>
      <c r="X205" s="31">
        <f>VLOOKUP(A205,'IncomeStatement 15-8-19'!$A$10:$CD$222,24,FALSE)</f>
        <v>0</v>
      </c>
      <c r="Y205" s="31">
        <f>VLOOKUP(A205,'IncomeStatement 15-8-19'!$A$10:$CD$222,25,FALSE)</f>
        <v>0</v>
      </c>
      <c r="Z205" s="31">
        <f>VLOOKUP(A205,'IncomeStatement 15-8-19'!$A$10:$CD$222,26,FALSE)</f>
        <v>0</v>
      </c>
      <c r="AA205" s="31">
        <f>VLOOKUP(A205,'IncomeStatement 15-8-19'!$A$10:$CD$222,27,FALSE)</f>
        <v>0</v>
      </c>
      <c r="AB205" s="31">
        <f>VLOOKUP(A205,'IncomeStatement 15-8-19'!$A$10:$CD$222,28,FALSE)</f>
        <v>0</v>
      </c>
      <c r="AC205" s="31">
        <f>VLOOKUP(A205,'IncomeStatement 15-8-19'!$A$10:$CD$222,29,FALSE)</f>
        <v>0</v>
      </c>
      <c r="AD205" s="31">
        <f>VLOOKUP(A205,'IncomeStatement 15-8-19'!$A$10:$CD$222,30,FALSE)</f>
        <v>0</v>
      </c>
      <c r="AE205" s="31">
        <f>VLOOKUP(A205,'IncomeStatement 15-8-19'!$A$10:$CD$222,31,FALSE)</f>
        <v>0</v>
      </c>
      <c r="AF205" s="31">
        <f>VLOOKUP(A205,'IncomeStatement 15-8-19'!$A$10:$CD$222,32,FALSE)</f>
        <v>0</v>
      </c>
      <c r="AG205" s="31">
        <f>VLOOKUP(A205,'IncomeStatement 15-8-19'!$A$10:$CD$222,33,FALSE)</f>
        <v>0</v>
      </c>
      <c r="AH205" s="31">
        <f>VLOOKUP(A205,'IncomeStatement 15-8-19'!$A$10:$CD$222,34,FALSE)</f>
        <v>0</v>
      </c>
      <c r="AI205" s="31">
        <f>VLOOKUP(A205,'IncomeStatement 15-8-19'!$A$10:$CD$222,35,FALSE)</f>
        <v>0</v>
      </c>
      <c r="AJ205" s="31">
        <f>VLOOKUP(A205,'IncomeStatement 15-8-19'!$A$10:$CD$222,36,FALSE)</f>
        <v>0</v>
      </c>
      <c r="AK205" s="31">
        <f>VLOOKUP(A205,'IncomeStatement 15-8-19'!$A$10:$CD$222,37,FALSE)</f>
        <v>0</v>
      </c>
      <c r="AL205" s="31">
        <f>VLOOKUP(A205,'IncomeStatement 15-8-19'!$A$10:$CD$222,38,FALSE)</f>
        <v>0</v>
      </c>
      <c r="AM205" s="31">
        <f>VLOOKUP(A205,'IncomeStatement 15-8-19'!$A$10:$CD$222,39,FALSE)</f>
        <v>0</v>
      </c>
      <c r="AN205" s="31">
        <f>VLOOKUP(A205,'IncomeStatement 15-8-19'!$A$10:$CD$222,40,FALSE)</f>
        <v>0</v>
      </c>
      <c r="AO205" s="31">
        <f>VLOOKUP(A205,'IncomeStatement 15-8-19'!$A$10:$CD$222,41,FALSE)</f>
        <v>0</v>
      </c>
      <c r="AP205" s="31">
        <f>VLOOKUP(A205,'IncomeStatement 15-8-19'!$A$10:$CD$222,42,FALSE)</f>
        <v>0</v>
      </c>
      <c r="AQ205" s="31">
        <f>VLOOKUP(A205,'IncomeStatement 15-8-19'!$A$10:$CD$222,43,FALSE)</f>
        <v>0</v>
      </c>
      <c r="AR205" s="31">
        <f>VLOOKUP(A205,'IncomeStatement 15-8-19'!$A$10:$CD$222,44,FALSE)</f>
        <v>0</v>
      </c>
      <c r="AS205" s="31">
        <f>VLOOKUP(A205,'IncomeStatement 15-8-19'!$A$10:$CD$222,45,FALSE)</f>
        <v>0</v>
      </c>
      <c r="AT205" s="31">
        <f>VLOOKUP(A205,'IncomeStatement 15-8-19'!$A$10:$CD$222,46,FALSE)</f>
        <v>0</v>
      </c>
      <c r="AU205" s="31">
        <f>VLOOKUP(A205,'IncomeStatement 15-8-19'!$A$10:$CD$222,47,FALSE)</f>
        <v>0</v>
      </c>
      <c r="AV205" s="31">
        <f>VLOOKUP(A205,'IncomeStatement 15-8-19'!$A$10:$CD$222,48,FALSE)</f>
        <v>0</v>
      </c>
      <c r="AW205" s="31">
        <f>VLOOKUP(A205,'IncomeStatement 15-8-19'!$A$10:$CD$222,49,FALSE)</f>
        <v>0</v>
      </c>
      <c r="AX205" s="31">
        <f>VLOOKUP(A205,'IncomeStatement 15-8-19'!$A$10:$CD$222,50,FALSE)</f>
        <v>0</v>
      </c>
      <c r="AY205" s="31">
        <f>VLOOKUP(A205,'IncomeStatement 15-8-19'!$A$10:$CD$222,51,FALSE)</f>
        <v>0</v>
      </c>
      <c r="AZ205" s="31">
        <f>VLOOKUP(A205,'IncomeStatement 15-8-19'!$A$10:$CD$222,52,FALSE)</f>
        <v>0</v>
      </c>
      <c r="BA205" s="31">
        <f>VLOOKUP(A205,'IncomeStatement 15-8-19'!$A$10:$CD$222,53,FALSE)</f>
        <v>0</v>
      </c>
      <c r="BB205" s="31">
        <f>VLOOKUP(A205,'IncomeStatement 15-8-19'!$A$10:$CD$222,54,FALSE)</f>
        <v>0</v>
      </c>
      <c r="BC205" s="31">
        <f>VLOOKUP(A205,'IncomeStatement 15-8-19'!$A$10:$CD$222,55,FALSE)</f>
        <v>0</v>
      </c>
      <c r="BD205" s="31">
        <f>VLOOKUP(A205,'IncomeStatement 15-8-19'!$A$10:$CD$222,56,FALSE)</f>
        <v>0</v>
      </c>
      <c r="BE205" s="31">
        <f>VLOOKUP(A205,'IncomeStatement 15-8-19'!$A$10:$CD$222,57,FALSE)</f>
        <v>0</v>
      </c>
      <c r="BF205" s="31">
        <f>VLOOKUP(A205,'IncomeStatement 15-8-19'!$A$10:$CD$222,58,FALSE)</f>
        <v>0</v>
      </c>
      <c r="BG205" s="31"/>
      <c r="BH205" s="31">
        <f>VLOOKUP(A205,'IncomeStatement 15-8-19'!$A$10:$CD$222,60,FALSE)</f>
        <v>0</v>
      </c>
      <c r="BI205" s="31">
        <f>VLOOKUP(A205,'IncomeStatement 15-8-19'!$A$10:$CD$222,61,FALSE)</f>
        <v>0</v>
      </c>
      <c r="BJ205" s="31">
        <f>VLOOKUP(A205,'IncomeStatement 15-8-19'!$A$10:$CD$222,62,FALSE)</f>
        <v>0</v>
      </c>
      <c r="BK205" s="31">
        <f>VLOOKUP(A205,'IncomeStatement 15-8-19'!$A$10:$CD$222,63,FALSE)</f>
        <v>0</v>
      </c>
      <c r="BL205" s="31">
        <f>VLOOKUP(A205,'IncomeStatement 15-8-19'!$A$10:$CD$222,64,FALSE)</f>
        <v>0</v>
      </c>
      <c r="BM205" s="31">
        <f>VLOOKUP(A205,'IncomeStatement 15-8-19'!$A$10:$CD$222,65,FALSE)</f>
        <v>0</v>
      </c>
      <c r="BN205" s="31">
        <f>VLOOKUP(A205,'IncomeStatement 15-8-19'!$A$10:$CD$222,66,FALSE)</f>
        <v>0</v>
      </c>
      <c r="BO205" s="31">
        <f>VLOOKUP(A205,'IncomeStatement 15-8-19'!$A$10:$CD$222,67,FALSE)</f>
        <v>0</v>
      </c>
      <c r="BP205" s="31">
        <f>VLOOKUP(A205,'IncomeStatement 15-8-19'!$A$10:$CD$222,68,FALSE)</f>
        <v>0</v>
      </c>
      <c r="BQ205" s="3">
        <f>VLOOKUP(A205,'IncomeStatement 15-8-19'!$A$10:$CD$222,69,FALSE)</f>
        <v>0</v>
      </c>
      <c r="BR205" s="3">
        <f>VLOOKUP(A205,'IncomeStatement 15-8-19'!$A$10:$CD$222,70,FALSE)</f>
        <v>0</v>
      </c>
      <c r="BS205" s="3">
        <f>VLOOKUP(A205,'IncomeStatement 15-8-19'!$A$10:$CD$222,71,FALSE)</f>
        <v>0</v>
      </c>
      <c r="BT205" s="3">
        <f>VLOOKUP(A205,'IncomeStatement 15-8-19'!$A$10:$CD$222,72,FALSE)</f>
        <v>0</v>
      </c>
      <c r="BU205" s="3">
        <f>VLOOKUP(A205,'IncomeStatement 15-8-19'!$A$10:$CD$222,73,FALSE)</f>
        <v>0</v>
      </c>
      <c r="BV205" s="3">
        <f>VLOOKUP(A205,'IncomeStatement 15-8-19'!$A$10:$CD$222,74,FALSE)</f>
        <v>0</v>
      </c>
      <c r="BW205" s="3">
        <f>VLOOKUP(A205,'IncomeStatement 15-8-19'!$A$10:$CD$222,75,FALSE)</f>
        <v>0</v>
      </c>
      <c r="BX205" s="3">
        <f>VLOOKUP(A205,'IncomeStatement 15-8-19'!$A$10:$CD$222,76,FALSE)</f>
        <v>0</v>
      </c>
      <c r="BY205" s="3">
        <f>VLOOKUP(A205,'IncomeStatement 15-8-19'!$A$10:$CD$222,77,FALSE)</f>
        <v>0</v>
      </c>
      <c r="BZ205" s="3">
        <f>VLOOKUP(A205,'IncomeStatement 15-8-19'!$A$10:$CD$222,78,FALSE)</f>
        <v>0</v>
      </c>
      <c r="CA205" s="3">
        <f>VLOOKUP(A205,'IncomeStatement 15-8-19'!$A$10:$CD$222,79,FALSE)</f>
        <v>0</v>
      </c>
      <c r="CB205" s="3">
        <f>VLOOKUP(A205,'IncomeStatement 15-8-19'!$A$10:$CD$222,80,FALSE)</f>
        <v>0</v>
      </c>
      <c r="CC205" s="3">
        <f>VLOOKUP(A205,'IncomeStatement 15-8-19'!$A$10:$CD$222,81,FALSE)</f>
        <v>0</v>
      </c>
      <c r="CD205" s="3">
        <f t="shared" si="14"/>
        <v>0</v>
      </c>
      <c r="CF205" s="19">
        <f>CD205-('IncomeStatement 15-8-19'!CD205-'IncomeStatement 15-8-19'!CF205-'IncomeStatement 15-8-19'!CG205)</f>
        <v>0</v>
      </c>
      <c r="CH205" s="132">
        <f t="shared" si="15"/>
        <v>0</v>
      </c>
      <c r="CJ205" s="148">
        <f>HLOOKUP(A205,CJE!$I$5:$TV$2054,2050, FALSE)</f>
        <v>-940894</v>
      </c>
      <c r="CL205" s="148">
        <f t="shared" si="16"/>
        <v>940894</v>
      </c>
      <c r="CN205" s="3"/>
      <c r="CO205" s="44"/>
    </row>
    <row r="206" spans="1:93" s="13" customFormat="1" x14ac:dyDescent="0.2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F206" s="19">
        <f>CD206-('IncomeStatement 15-8-19'!CD206-'IncomeStatement 15-8-19'!CF206-'IncomeStatement 15-8-19'!CG206)</f>
        <v>0</v>
      </c>
      <c r="CH206" s="132"/>
      <c r="CJ206" s="148"/>
      <c r="CL206" s="148"/>
      <c r="CN206" s="3"/>
      <c r="CO206" s="44"/>
    </row>
    <row r="207" spans="1:93" s="13" customFormat="1" x14ac:dyDescent="0.2">
      <c r="A207" s="13" t="str">
        <f>'IncomeStatement 15-8-19'!A207</f>
        <v>950-180 - Write offs</v>
      </c>
      <c r="B207" s="31">
        <f>VLOOKUP(A207,'IncomeStatement 15-8-19'!$A$10:$CD$222,2,FALSE)</f>
        <v>0</v>
      </c>
      <c r="C207" s="31">
        <f>VLOOKUP(A207,'IncomeStatement 15-8-19'!$A$10:$CD$222,3,FALSE)</f>
        <v>0</v>
      </c>
      <c r="D207" s="31">
        <f>VLOOKUP(A207,'IncomeStatement 15-8-19'!$A$10:$CD$222,4,FALSE)</f>
        <v>0</v>
      </c>
      <c r="E207" s="31">
        <f>VLOOKUP(A207,'IncomeStatement 15-8-19'!$A$10:$CD$222,5,FALSE)</f>
        <v>0</v>
      </c>
      <c r="F207" s="31">
        <f>VLOOKUP(A207,'IncomeStatement 15-8-19'!$A$10:$CD$222,6,FALSE)</f>
        <v>0</v>
      </c>
      <c r="G207" s="31">
        <f>VLOOKUP(A207,'IncomeStatement 15-8-19'!$A$10:$CD$222,7,FALSE)</f>
        <v>0</v>
      </c>
      <c r="H207" s="31">
        <f>VLOOKUP(A207,'IncomeStatement 15-8-19'!$A$10:$CD$222,8,FALSE)</f>
        <v>0</v>
      </c>
      <c r="I207" s="31"/>
      <c r="J207" s="31">
        <f>VLOOKUP(A207,'IncomeStatement 15-8-19'!$A$10:$CD$222,10,FALSE)</f>
        <v>0</v>
      </c>
      <c r="K207" s="31">
        <f>VLOOKUP(A207,'IncomeStatement 15-8-19'!$A$10:$CD$222,11,FALSE)</f>
        <v>0</v>
      </c>
      <c r="L207" s="31">
        <f>VLOOKUP(A207,'IncomeStatement 15-8-19'!$A$10:$CD$222,12,FALSE)</f>
        <v>0</v>
      </c>
      <c r="M207" s="31">
        <f>VLOOKUP(A207,'IncomeStatement 15-8-19'!$A$10:$CD$222,13,FALSE)</f>
        <v>0</v>
      </c>
      <c r="N207" s="31">
        <f>VLOOKUP(A207,'IncomeStatement 15-8-19'!$A$10:$CD$222,14,FALSE)</f>
        <v>0</v>
      </c>
      <c r="O207" s="31">
        <f>VLOOKUP(A207,'IncomeStatement 15-8-19'!$A$10:$CD$222,15,FALSE)</f>
        <v>0</v>
      </c>
      <c r="P207" s="31">
        <f>VLOOKUP(A207,'IncomeStatement 15-8-19'!$A$10:$CD$222,16,FALSE)</f>
        <v>0</v>
      </c>
      <c r="Q207" s="31">
        <f>VLOOKUP(A207,'IncomeStatement 15-8-19'!$A$10:$CD$222,17,FALSE)</f>
        <v>0</v>
      </c>
      <c r="R207" s="31">
        <f>VLOOKUP(A207,'IncomeStatement 15-8-19'!$A$10:$CD$222,18,FALSE)</f>
        <v>0</v>
      </c>
      <c r="S207" s="31">
        <f>VLOOKUP(A207,'IncomeStatement 15-8-19'!$A$10:$CD$222,19,FALSE)</f>
        <v>0</v>
      </c>
      <c r="T207" s="31">
        <f>VLOOKUP(A207,'IncomeStatement 15-8-19'!$A$10:$CD$222,20,FALSE)</f>
        <v>0</v>
      </c>
      <c r="U207" s="31">
        <f>VLOOKUP(A207,'IncomeStatement 15-8-19'!$A$10:$CD$222,21,FALSE)</f>
        <v>0</v>
      </c>
      <c r="V207" s="31">
        <f>VLOOKUP(A207,'IncomeStatement 15-8-19'!$A$10:$CD$222,22,FALSE)</f>
        <v>0</v>
      </c>
      <c r="W207" s="31">
        <f>VLOOKUP(A207,'IncomeStatement 15-8-19'!$A$10:$CD$222,23,FALSE)</f>
        <v>0</v>
      </c>
      <c r="X207" s="31">
        <f>VLOOKUP(A207,'IncomeStatement 15-8-19'!$A$10:$CD$222,24,FALSE)</f>
        <v>0</v>
      </c>
      <c r="Y207" s="31">
        <f>VLOOKUP(A207,'IncomeStatement 15-8-19'!$A$10:$CD$222,25,FALSE)</f>
        <v>0</v>
      </c>
      <c r="Z207" s="31">
        <f>VLOOKUP(A207,'IncomeStatement 15-8-19'!$A$10:$CD$222,26,FALSE)</f>
        <v>0</v>
      </c>
      <c r="AA207" s="31">
        <f>VLOOKUP(A207,'IncomeStatement 15-8-19'!$A$10:$CD$222,27,FALSE)</f>
        <v>0</v>
      </c>
      <c r="AB207" s="31">
        <f>VLOOKUP(A207,'IncomeStatement 15-8-19'!$A$10:$CD$222,28,FALSE)</f>
        <v>0</v>
      </c>
      <c r="AC207" s="31">
        <f>VLOOKUP(A207,'IncomeStatement 15-8-19'!$A$10:$CD$222,29,FALSE)</f>
        <v>0</v>
      </c>
      <c r="AD207" s="31">
        <f>VLOOKUP(A207,'IncomeStatement 15-8-19'!$A$10:$CD$222,30,FALSE)</f>
        <v>0</v>
      </c>
      <c r="AE207" s="31">
        <f>VLOOKUP(A207,'IncomeStatement 15-8-19'!$A$10:$CD$222,31,FALSE)</f>
        <v>0</v>
      </c>
      <c r="AF207" s="31">
        <f>VLOOKUP(A207,'IncomeStatement 15-8-19'!$A$10:$CD$222,32,FALSE)</f>
        <v>0</v>
      </c>
      <c r="AG207" s="31">
        <f>VLOOKUP(A207,'IncomeStatement 15-8-19'!$A$10:$CD$222,33,FALSE)</f>
        <v>0</v>
      </c>
      <c r="AH207" s="31">
        <f>VLOOKUP(A207,'IncomeStatement 15-8-19'!$A$10:$CD$222,34,FALSE)</f>
        <v>0</v>
      </c>
      <c r="AI207" s="31">
        <f>VLOOKUP(A207,'IncomeStatement 15-8-19'!$A$10:$CD$222,35,FALSE)</f>
        <v>0</v>
      </c>
      <c r="AJ207" s="31">
        <f>VLOOKUP(A207,'IncomeStatement 15-8-19'!$A$10:$CD$222,36,FALSE)</f>
        <v>0</v>
      </c>
      <c r="AK207" s="31">
        <f>VLOOKUP(A207,'IncomeStatement 15-8-19'!$A$10:$CD$222,37,FALSE)</f>
        <v>0</v>
      </c>
      <c r="AL207" s="31">
        <f>VLOOKUP(A207,'IncomeStatement 15-8-19'!$A$10:$CD$222,38,FALSE)</f>
        <v>0</v>
      </c>
      <c r="AM207" s="31">
        <f>VLOOKUP(A207,'IncomeStatement 15-8-19'!$A$10:$CD$222,39,FALSE)</f>
        <v>0</v>
      </c>
      <c r="AN207" s="31">
        <f>VLOOKUP(A207,'IncomeStatement 15-8-19'!$A$10:$CD$222,40,FALSE)</f>
        <v>0</v>
      </c>
      <c r="AO207" s="31">
        <f>VLOOKUP(A207,'IncomeStatement 15-8-19'!$A$10:$CD$222,41,FALSE)</f>
        <v>0</v>
      </c>
      <c r="AP207" s="31">
        <f>VLOOKUP(A207,'IncomeStatement 15-8-19'!$A$10:$CD$222,42,FALSE)</f>
        <v>0</v>
      </c>
      <c r="AQ207" s="31">
        <f>VLOOKUP(A207,'IncomeStatement 15-8-19'!$A$10:$CD$222,43,FALSE)</f>
        <v>0</v>
      </c>
      <c r="AR207" s="31">
        <f>VLOOKUP(A207,'IncomeStatement 15-8-19'!$A$10:$CD$222,44,FALSE)</f>
        <v>0</v>
      </c>
      <c r="AS207" s="31">
        <f>VLOOKUP(A207,'IncomeStatement 15-8-19'!$A$10:$CD$222,45,FALSE)</f>
        <v>0</v>
      </c>
      <c r="AT207" s="31">
        <f>VLOOKUP(A207,'IncomeStatement 15-8-19'!$A$10:$CD$222,46,FALSE)</f>
        <v>0</v>
      </c>
      <c r="AU207" s="31">
        <f>VLOOKUP(A207,'IncomeStatement 15-8-19'!$A$10:$CD$222,47,FALSE)</f>
        <v>0</v>
      </c>
      <c r="AV207" s="31">
        <f>VLOOKUP(A207,'IncomeStatement 15-8-19'!$A$10:$CD$222,48,FALSE)</f>
        <v>0</v>
      </c>
      <c r="AW207" s="31">
        <f>VLOOKUP(A207,'IncomeStatement 15-8-19'!$A$10:$CD$222,49,FALSE)</f>
        <v>0</v>
      </c>
      <c r="AX207" s="31">
        <f>VLOOKUP(A207,'IncomeStatement 15-8-19'!$A$10:$CD$222,50,FALSE)</f>
        <v>0</v>
      </c>
      <c r="AY207" s="31">
        <f>VLOOKUP(A207,'IncomeStatement 15-8-19'!$A$10:$CD$222,51,FALSE)</f>
        <v>0</v>
      </c>
      <c r="AZ207" s="31">
        <f>VLOOKUP(A207,'IncomeStatement 15-8-19'!$A$10:$CD$222,52,FALSE)</f>
        <v>0</v>
      </c>
      <c r="BA207" s="31">
        <f>VLOOKUP(A207,'IncomeStatement 15-8-19'!$A$10:$CD$222,53,FALSE)</f>
        <v>0</v>
      </c>
      <c r="BB207" s="31">
        <f>VLOOKUP(A207,'IncomeStatement 15-8-19'!$A$10:$CD$222,54,FALSE)</f>
        <v>0</v>
      </c>
      <c r="BC207" s="31">
        <f>VLOOKUP(A207,'IncomeStatement 15-8-19'!$A$10:$CD$222,55,FALSE)</f>
        <v>0</v>
      </c>
      <c r="BD207" s="31">
        <f>VLOOKUP(A207,'IncomeStatement 15-8-19'!$A$10:$CD$222,56,FALSE)</f>
        <v>0</v>
      </c>
      <c r="BE207" s="31">
        <f>VLOOKUP(A207,'IncomeStatement 15-8-19'!$A$10:$CD$222,57,FALSE)</f>
        <v>0</v>
      </c>
      <c r="BF207" s="31">
        <f>VLOOKUP(A207,'IncomeStatement 15-8-19'!$A$10:$CD$222,58,FALSE)</f>
        <v>0</v>
      </c>
      <c r="BG207" s="31"/>
      <c r="BH207" s="31">
        <f>VLOOKUP(A207,'IncomeStatement 15-8-19'!$A$10:$CD$222,60,FALSE)</f>
        <v>0</v>
      </c>
      <c r="BI207" s="31">
        <f>VLOOKUP(A207,'IncomeStatement 15-8-19'!$A$10:$CD$222,61,FALSE)</f>
        <v>0</v>
      </c>
      <c r="BJ207" s="31">
        <f>VLOOKUP(A207,'IncomeStatement 15-8-19'!$A$10:$CD$222,62,FALSE)</f>
        <v>0</v>
      </c>
      <c r="BK207" s="31">
        <f>VLOOKUP(A207,'IncomeStatement 15-8-19'!$A$10:$CD$222,63,FALSE)</f>
        <v>0</v>
      </c>
      <c r="BL207" s="31">
        <f>VLOOKUP(A207,'IncomeStatement 15-8-19'!$A$10:$CD$222,64,FALSE)</f>
        <v>0</v>
      </c>
      <c r="BM207" s="31">
        <f>VLOOKUP(A207,'IncomeStatement 15-8-19'!$A$10:$CD$222,65,FALSE)</f>
        <v>0</v>
      </c>
      <c r="BN207" s="31">
        <f>VLOOKUP(A207,'IncomeStatement 15-8-19'!$A$10:$CD$222,66,FALSE)</f>
        <v>0</v>
      </c>
      <c r="BO207" s="31">
        <f>VLOOKUP(A207,'IncomeStatement 15-8-19'!$A$10:$CD$222,67,FALSE)</f>
        <v>0</v>
      </c>
      <c r="BP207" s="31">
        <f>VLOOKUP(A207,'IncomeStatement 15-8-19'!$A$10:$CD$222,68,FALSE)</f>
        <v>0</v>
      </c>
      <c r="BQ207" s="3">
        <f>VLOOKUP(A207,'IncomeStatement 15-8-19'!$A$10:$CD$222,69,FALSE)</f>
        <v>0</v>
      </c>
      <c r="BR207" s="3">
        <f>VLOOKUP(A207,'IncomeStatement 15-8-19'!$A$10:$CD$222,70,FALSE)</f>
        <v>0</v>
      </c>
      <c r="BS207" s="3">
        <f>VLOOKUP(A207,'IncomeStatement 15-8-19'!$A$10:$CD$222,71,FALSE)</f>
        <v>0</v>
      </c>
      <c r="BT207" s="3">
        <f>VLOOKUP(A207,'IncomeStatement 15-8-19'!$A$10:$CD$222,72,FALSE)</f>
        <v>0</v>
      </c>
      <c r="BU207" s="3">
        <f>VLOOKUP(A207,'IncomeStatement 15-8-19'!$A$10:$CD$222,73,FALSE)</f>
        <v>0</v>
      </c>
      <c r="BV207" s="3">
        <f>VLOOKUP(A207,'IncomeStatement 15-8-19'!$A$10:$CD$222,74,FALSE)</f>
        <v>0</v>
      </c>
      <c r="BW207" s="3">
        <f>VLOOKUP(A207,'IncomeStatement 15-8-19'!$A$10:$CD$222,75,FALSE)</f>
        <v>0</v>
      </c>
      <c r="BX207" s="3">
        <f>VLOOKUP(A207,'IncomeStatement 15-8-19'!$A$10:$CD$222,76,FALSE)</f>
        <v>0</v>
      </c>
      <c r="BY207" s="3">
        <f>VLOOKUP(A207,'IncomeStatement 15-8-19'!$A$10:$CD$222,77,FALSE)</f>
        <v>0</v>
      </c>
      <c r="BZ207" s="3">
        <f>VLOOKUP(A207,'IncomeStatement 15-8-19'!$A$10:$CD$222,78,FALSE)</f>
        <v>0</v>
      </c>
      <c r="CA207" s="3">
        <f>VLOOKUP(A207,'IncomeStatement 15-8-19'!$A$10:$CD$222,79,FALSE)</f>
        <v>0</v>
      </c>
      <c r="CB207" s="3">
        <f>VLOOKUP(A207,'IncomeStatement 15-8-19'!$A$10:$CD$222,80,FALSE)</f>
        <v>0</v>
      </c>
      <c r="CC207" s="3">
        <f>VLOOKUP(A207,'IncomeStatement 15-8-19'!$A$10:$CD$222,81,FALSE)</f>
        <v>0</v>
      </c>
      <c r="CD207" s="3">
        <f t="shared" ref="CD207:CD209" si="17">SUM(B207:CC207)</f>
        <v>0</v>
      </c>
      <c r="CF207" s="19">
        <f>CD207-('IncomeStatement 15-8-19'!CD207-'IncomeStatement 15-8-19'!CF207-'IncomeStatement 15-8-19'!CG207)</f>
        <v>0</v>
      </c>
      <c r="CH207" s="132">
        <f t="shared" si="15"/>
        <v>0</v>
      </c>
      <c r="CJ207" s="148">
        <f>HLOOKUP(A207,CJE!$I$5:$TV$2054,2050, FALSE)</f>
        <v>0</v>
      </c>
      <c r="CL207" s="148">
        <f t="shared" si="16"/>
        <v>0</v>
      </c>
      <c r="CN207" s="3"/>
      <c r="CO207" s="44"/>
    </row>
    <row r="208" spans="1:93" s="13" customFormat="1" x14ac:dyDescent="0.2">
      <c r="A208" s="13" t="str">
        <f>'IncomeStatement 15-8-19'!A208</f>
        <v>950-181 - Doubtful debts provision</v>
      </c>
      <c r="B208" s="118">
        <f>VLOOKUP(A208,'IncomeStatement 15-8-19'!$A$10:$CD$222,2,FALSE)</f>
        <v>0</v>
      </c>
      <c r="C208" s="118">
        <f>VLOOKUP(A208,'IncomeStatement 15-8-19'!$A$10:$CD$222,3,FALSE)</f>
        <v>0</v>
      </c>
      <c r="D208" s="118">
        <f>VLOOKUP(A208,'IncomeStatement 15-8-19'!$A$10:$CD$222,4,FALSE)</f>
        <v>0</v>
      </c>
      <c r="E208" s="118">
        <f>VLOOKUP(A208,'IncomeStatement 15-8-19'!$A$10:$CD$222,5,FALSE)</f>
        <v>0</v>
      </c>
      <c r="F208" s="118">
        <f>VLOOKUP(A208,'IncomeStatement 15-8-19'!$A$10:$CD$222,6,FALSE)</f>
        <v>0</v>
      </c>
      <c r="G208" s="118">
        <f>VLOOKUP(A208,'IncomeStatement 15-8-19'!$A$10:$CD$222,7,FALSE)</f>
        <v>0</v>
      </c>
      <c r="H208" s="118">
        <f>VLOOKUP(A208,'IncomeStatement 15-8-19'!$A$10:$CD$222,8,FALSE)</f>
        <v>0</v>
      </c>
      <c r="I208" s="118"/>
      <c r="J208" s="118">
        <f>VLOOKUP(A208,'IncomeStatement 15-8-19'!$A$10:$CD$222,10,FALSE)</f>
        <v>0</v>
      </c>
      <c r="K208" s="118">
        <f>VLOOKUP(A208,'IncomeStatement 15-8-19'!$A$10:$CD$222,11,FALSE)</f>
        <v>0</v>
      </c>
      <c r="L208" s="118">
        <f>VLOOKUP(A208,'IncomeStatement 15-8-19'!$A$10:$CD$222,12,FALSE)</f>
        <v>0</v>
      </c>
      <c r="M208" s="118">
        <f>VLOOKUP(A208,'IncomeStatement 15-8-19'!$A$10:$CD$222,13,FALSE)</f>
        <v>0</v>
      </c>
      <c r="N208" s="118">
        <f>VLOOKUP(A208,'IncomeStatement 15-8-19'!$A$10:$CD$222,14,FALSE)</f>
        <v>0</v>
      </c>
      <c r="O208" s="118">
        <f>VLOOKUP(A208,'IncomeStatement 15-8-19'!$A$10:$CD$222,15,FALSE)</f>
        <v>0</v>
      </c>
      <c r="P208" s="118">
        <f>VLOOKUP(A208,'IncomeStatement 15-8-19'!$A$10:$CD$222,16,FALSE)</f>
        <v>0</v>
      </c>
      <c r="Q208" s="118">
        <f>VLOOKUP(A208,'IncomeStatement 15-8-19'!$A$10:$CD$222,17,FALSE)</f>
        <v>0</v>
      </c>
      <c r="R208" s="118">
        <f>VLOOKUP(A208,'IncomeStatement 15-8-19'!$A$10:$CD$222,18,FALSE)</f>
        <v>0</v>
      </c>
      <c r="S208" s="118">
        <f>VLOOKUP(A208,'IncomeStatement 15-8-19'!$A$10:$CD$222,19,FALSE)</f>
        <v>0</v>
      </c>
      <c r="T208" s="118">
        <f>VLOOKUP(A208,'IncomeStatement 15-8-19'!$A$10:$CD$222,20,FALSE)</f>
        <v>0</v>
      </c>
      <c r="U208" s="118">
        <f>VLOOKUP(A208,'IncomeStatement 15-8-19'!$A$10:$CD$222,21,FALSE)</f>
        <v>0</v>
      </c>
      <c r="V208" s="118">
        <f>VLOOKUP(A208,'IncomeStatement 15-8-19'!$A$10:$CD$222,22,FALSE)</f>
        <v>0</v>
      </c>
      <c r="W208" s="118">
        <f>VLOOKUP(A208,'IncomeStatement 15-8-19'!$A$10:$CD$222,23,FALSE)</f>
        <v>0</v>
      </c>
      <c r="X208" s="118">
        <f>VLOOKUP(A208,'IncomeStatement 15-8-19'!$A$10:$CD$222,24,FALSE)</f>
        <v>0</v>
      </c>
      <c r="Y208" s="118">
        <f>VLOOKUP(A208,'IncomeStatement 15-8-19'!$A$10:$CD$222,25,FALSE)</f>
        <v>0</v>
      </c>
      <c r="Z208" s="118">
        <f>VLOOKUP(A208,'IncomeStatement 15-8-19'!$A$10:$CD$222,26,FALSE)</f>
        <v>0</v>
      </c>
      <c r="AA208" s="118">
        <f>VLOOKUP(A208,'IncomeStatement 15-8-19'!$A$10:$CD$222,27,FALSE)</f>
        <v>0</v>
      </c>
      <c r="AB208" s="118">
        <f>VLOOKUP(A208,'IncomeStatement 15-8-19'!$A$10:$CD$222,28,FALSE)</f>
        <v>0</v>
      </c>
      <c r="AC208" s="118">
        <f>VLOOKUP(A208,'IncomeStatement 15-8-19'!$A$10:$CD$222,29,FALSE)</f>
        <v>0</v>
      </c>
      <c r="AD208" s="118">
        <f>VLOOKUP(A208,'IncomeStatement 15-8-19'!$A$10:$CD$222,30,FALSE)</f>
        <v>0</v>
      </c>
      <c r="AE208" s="118">
        <f>VLOOKUP(A208,'IncomeStatement 15-8-19'!$A$10:$CD$222,31,FALSE)</f>
        <v>0</v>
      </c>
      <c r="AF208" s="118">
        <f>VLOOKUP(A208,'IncomeStatement 15-8-19'!$A$10:$CD$222,32,FALSE)</f>
        <v>0</v>
      </c>
      <c r="AG208" s="118">
        <f>VLOOKUP(A208,'IncomeStatement 15-8-19'!$A$10:$CD$222,33,FALSE)</f>
        <v>0</v>
      </c>
      <c r="AH208" s="118">
        <f>VLOOKUP(A208,'IncomeStatement 15-8-19'!$A$10:$CD$222,34,FALSE)</f>
        <v>0</v>
      </c>
      <c r="AI208" s="118">
        <f>VLOOKUP(A208,'IncomeStatement 15-8-19'!$A$10:$CD$222,35,FALSE)</f>
        <v>0</v>
      </c>
      <c r="AJ208" s="118">
        <f>VLOOKUP(A208,'IncomeStatement 15-8-19'!$A$10:$CD$222,36,FALSE)</f>
        <v>0</v>
      </c>
      <c r="AK208" s="118">
        <f>VLOOKUP(A208,'IncomeStatement 15-8-19'!$A$10:$CD$222,37,FALSE)</f>
        <v>0</v>
      </c>
      <c r="AL208" s="118">
        <f>VLOOKUP(A208,'IncomeStatement 15-8-19'!$A$10:$CD$222,38,FALSE)</f>
        <v>0</v>
      </c>
      <c r="AM208" s="118">
        <f>VLOOKUP(A208,'IncomeStatement 15-8-19'!$A$10:$CD$222,39,FALSE)</f>
        <v>0</v>
      </c>
      <c r="AN208" s="118">
        <f>VLOOKUP(A208,'IncomeStatement 15-8-19'!$A$10:$CD$222,40,FALSE)</f>
        <v>0</v>
      </c>
      <c r="AO208" s="118">
        <f>VLOOKUP(A208,'IncomeStatement 15-8-19'!$A$10:$CD$222,41,FALSE)</f>
        <v>0</v>
      </c>
      <c r="AP208" s="118">
        <f>VLOOKUP(A208,'IncomeStatement 15-8-19'!$A$10:$CD$222,42,FALSE)</f>
        <v>0</v>
      </c>
      <c r="AQ208" s="118">
        <f>VLOOKUP(A208,'IncomeStatement 15-8-19'!$A$10:$CD$222,43,FALSE)</f>
        <v>0</v>
      </c>
      <c r="AR208" s="118">
        <f>VLOOKUP(A208,'IncomeStatement 15-8-19'!$A$10:$CD$222,44,FALSE)</f>
        <v>0</v>
      </c>
      <c r="AS208" s="118">
        <f>VLOOKUP(A208,'IncomeStatement 15-8-19'!$A$10:$CD$222,45,FALSE)</f>
        <v>0</v>
      </c>
      <c r="AT208" s="118">
        <f>VLOOKUP(A208,'IncomeStatement 15-8-19'!$A$10:$CD$222,46,FALSE)</f>
        <v>0</v>
      </c>
      <c r="AU208" s="118">
        <f>VLOOKUP(A208,'IncomeStatement 15-8-19'!$A$10:$CD$222,47,FALSE)</f>
        <v>0</v>
      </c>
      <c r="AV208" s="118">
        <f>VLOOKUP(A208,'IncomeStatement 15-8-19'!$A$10:$CD$222,48,FALSE)</f>
        <v>0</v>
      </c>
      <c r="AW208" s="118">
        <f>VLOOKUP(A208,'IncomeStatement 15-8-19'!$A$10:$CD$222,49,FALSE)</f>
        <v>0</v>
      </c>
      <c r="AX208" s="118">
        <f>VLOOKUP(A208,'IncomeStatement 15-8-19'!$A$10:$CD$222,50,FALSE)</f>
        <v>0</v>
      </c>
      <c r="AY208" s="118">
        <f>VLOOKUP(A208,'IncomeStatement 15-8-19'!$A$10:$CD$222,51,FALSE)</f>
        <v>0</v>
      </c>
      <c r="AZ208" s="118">
        <f>VLOOKUP(A208,'IncomeStatement 15-8-19'!$A$10:$CD$222,52,FALSE)</f>
        <v>0</v>
      </c>
      <c r="BA208" s="118">
        <f>VLOOKUP(A208,'IncomeStatement 15-8-19'!$A$10:$CD$222,53,FALSE)</f>
        <v>0</v>
      </c>
      <c r="BB208" s="118">
        <f>VLOOKUP(A208,'IncomeStatement 15-8-19'!$A$10:$CD$222,54,FALSE)</f>
        <v>0</v>
      </c>
      <c r="BC208" s="118">
        <f>VLOOKUP(A208,'IncomeStatement 15-8-19'!$A$10:$CD$222,55,FALSE)</f>
        <v>0</v>
      </c>
      <c r="BD208" s="118">
        <f>VLOOKUP(A208,'IncomeStatement 15-8-19'!$A$10:$CD$222,56,FALSE)</f>
        <v>0</v>
      </c>
      <c r="BE208" s="118">
        <f>VLOOKUP(A208,'IncomeStatement 15-8-19'!$A$10:$CD$222,57,FALSE)</f>
        <v>0</v>
      </c>
      <c r="BF208" s="118">
        <f>VLOOKUP(A208,'IncomeStatement 15-8-19'!$A$10:$CD$222,58,FALSE)</f>
        <v>0</v>
      </c>
      <c r="BG208" s="118"/>
      <c r="BH208" s="118">
        <f>VLOOKUP(A208,'IncomeStatement 15-8-19'!$A$10:$CD$222,60,FALSE)</f>
        <v>0</v>
      </c>
      <c r="BI208" s="118">
        <f>VLOOKUP(A208,'IncomeStatement 15-8-19'!$A$10:$CD$222,61,FALSE)</f>
        <v>0</v>
      </c>
      <c r="BJ208" s="118">
        <f>VLOOKUP(A208,'IncomeStatement 15-8-19'!$A$10:$CD$222,62,FALSE)</f>
        <v>0</v>
      </c>
      <c r="BK208" s="118">
        <f>VLOOKUP(A208,'IncomeStatement 15-8-19'!$A$10:$CD$222,63,FALSE)</f>
        <v>0</v>
      </c>
      <c r="BL208" s="118">
        <f>VLOOKUP(A208,'IncomeStatement 15-8-19'!$A$10:$CD$222,64,FALSE)</f>
        <v>0</v>
      </c>
      <c r="BM208" s="118">
        <f>VLOOKUP(A208,'IncomeStatement 15-8-19'!$A$10:$CD$222,65,FALSE)</f>
        <v>0</v>
      </c>
      <c r="BN208" s="118">
        <f>VLOOKUP(A208,'IncomeStatement 15-8-19'!$A$10:$CD$222,66,FALSE)</f>
        <v>0</v>
      </c>
      <c r="BO208" s="118">
        <f>VLOOKUP(A208,'IncomeStatement 15-8-19'!$A$10:$CD$222,67,FALSE)</f>
        <v>0</v>
      </c>
      <c r="BP208" s="118">
        <f>VLOOKUP(A208,'IncomeStatement 15-8-19'!$A$10:$CD$222,68,FALSE)</f>
        <v>0</v>
      </c>
      <c r="BQ208" s="23">
        <f>VLOOKUP(A208,'IncomeStatement 15-8-19'!$A$10:$CD$222,69,FALSE)</f>
        <v>0</v>
      </c>
      <c r="BR208" s="23">
        <f>VLOOKUP(A208,'IncomeStatement 15-8-19'!$A$10:$CD$222,70,FALSE)</f>
        <v>0</v>
      </c>
      <c r="BS208" s="23">
        <f>VLOOKUP(A208,'IncomeStatement 15-8-19'!$A$10:$CD$222,71,FALSE)</f>
        <v>0</v>
      </c>
      <c r="BT208" s="23">
        <f>VLOOKUP(A208,'IncomeStatement 15-8-19'!$A$10:$CD$222,72,FALSE)</f>
        <v>0</v>
      </c>
      <c r="BU208" s="23">
        <f>VLOOKUP(A208,'IncomeStatement 15-8-19'!$A$10:$CD$222,73,FALSE)</f>
        <v>0</v>
      </c>
      <c r="BV208" s="23">
        <f>VLOOKUP(A208,'IncomeStatement 15-8-19'!$A$10:$CD$222,74,FALSE)</f>
        <v>0</v>
      </c>
      <c r="BW208" s="23">
        <f>VLOOKUP(A208,'IncomeStatement 15-8-19'!$A$10:$CD$222,75,FALSE)</f>
        <v>0</v>
      </c>
      <c r="BX208" s="23">
        <f>VLOOKUP(A208,'IncomeStatement 15-8-19'!$A$10:$CD$222,76,FALSE)</f>
        <v>0</v>
      </c>
      <c r="BY208" s="23">
        <f>VLOOKUP(A208,'IncomeStatement 15-8-19'!$A$10:$CD$222,77,FALSE)</f>
        <v>0</v>
      </c>
      <c r="BZ208" s="23">
        <f>VLOOKUP(A208,'IncomeStatement 15-8-19'!$A$10:$CD$222,78,FALSE)</f>
        <v>0</v>
      </c>
      <c r="CA208" s="23">
        <f>VLOOKUP(A208,'IncomeStatement 15-8-19'!$A$10:$CD$222,79,FALSE)</f>
        <v>0</v>
      </c>
      <c r="CB208" s="23">
        <f>VLOOKUP(A208,'IncomeStatement 15-8-19'!$A$10:$CD$222,80,FALSE)</f>
        <v>0</v>
      </c>
      <c r="CC208" s="23">
        <f>VLOOKUP(A208,'IncomeStatement 15-8-19'!$A$10:$CD$222,81,FALSE)</f>
        <v>0</v>
      </c>
      <c r="CD208" s="23">
        <f t="shared" si="17"/>
        <v>0</v>
      </c>
      <c r="CF208" s="19">
        <f>CD208-('IncomeStatement 15-8-19'!CD208-'IncomeStatement 15-8-19'!CF208-'IncomeStatement 15-8-19'!CG208)</f>
        <v>0</v>
      </c>
      <c r="CH208" s="132">
        <f t="shared" si="15"/>
        <v>0</v>
      </c>
      <c r="CJ208" s="148">
        <f>HLOOKUP(A208,CJE!$I$5:$TV$2054,2050, FALSE)</f>
        <v>-15000</v>
      </c>
      <c r="CL208" s="220">
        <f t="shared" si="16"/>
        <v>15000</v>
      </c>
      <c r="CN208" s="3"/>
      <c r="CO208" s="44"/>
    </row>
    <row r="209" spans="1:93" s="13" customFormat="1" x14ac:dyDescent="0.2">
      <c r="A209" s="13" t="str">
        <f>'IncomeStatement 15-8-19'!A209</f>
        <v>Total - 950-180 - Write offs</v>
      </c>
      <c r="B209" s="31">
        <f>VLOOKUP(A209,'IncomeStatement 15-8-19'!$A$10:$CD$222,2,FALSE)</f>
        <v>0</v>
      </c>
      <c r="C209" s="31">
        <f>VLOOKUP(A209,'IncomeStatement 15-8-19'!$A$10:$CD$222,3,FALSE)</f>
        <v>0</v>
      </c>
      <c r="D209" s="31">
        <f>VLOOKUP(A209,'IncomeStatement 15-8-19'!$A$10:$CD$222,4,FALSE)</f>
        <v>0</v>
      </c>
      <c r="E209" s="31">
        <f>VLOOKUP(A209,'IncomeStatement 15-8-19'!$A$10:$CD$222,5,FALSE)</f>
        <v>0</v>
      </c>
      <c r="F209" s="31">
        <f>VLOOKUP(A209,'IncomeStatement 15-8-19'!$A$10:$CD$222,6,FALSE)</f>
        <v>0</v>
      </c>
      <c r="G209" s="31">
        <f>VLOOKUP(A209,'IncomeStatement 15-8-19'!$A$10:$CD$222,7,FALSE)</f>
        <v>0</v>
      </c>
      <c r="H209" s="31">
        <f>VLOOKUP(A209,'IncomeStatement 15-8-19'!$A$10:$CD$222,8,FALSE)</f>
        <v>0</v>
      </c>
      <c r="I209" s="31"/>
      <c r="J209" s="31">
        <f>VLOOKUP(A209,'IncomeStatement 15-8-19'!$A$10:$CD$222,10,FALSE)</f>
        <v>0</v>
      </c>
      <c r="K209" s="31">
        <f>VLOOKUP(A209,'IncomeStatement 15-8-19'!$A$10:$CD$222,11,FALSE)</f>
        <v>0</v>
      </c>
      <c r="L209" s="31">
        <f>VLOOKUP(A209,'IncomeStatement 15-8-19'!$A$10:$CD$222,12,FALSE)</f>
        <v>0</v>
      </c>
      <c r="M209" s="31">
        <f>VLOOKUP(A209,'IncomeStatement 15-8-19'!$A$10:$CD$222,13,FALSE)</f>
        <v>0</v>
      </c>
      <c r="N209" s="31">
        <f>VLOOKUP(A209,'IncomeStatement 15-8-19'!$A$10:$CD$222,14,FALSE)</f>
        <v>0</v>
      </c>
      <c r="O209" s="31">
        <f>VLOOKUP(A209,'IncomeStatement 15-8-19'!$A$10:$CD$222,15,FALSE)</f>
        <v>0</v>
      </c>
      <c r="P209" s="31">
        <f>VLOOKUP(A209,'IncomeStatement 15-8-19'!$A$10:$CD$222,16,FALSE)</f>
        <v>0</v>
      </c>
      <c r="Q209" s="31">
        <f>VLOOKUP(A209,'IncomeStatement 15-8-19'!$A$10:$CD$222,17,FALSE)</f>
        <v>0</v>
      </c>
      <c r="R209" s="31">
        <f>VLOOKUP(A209,'IncomeStatement 15-8-19'!$A$10:$CD$222,18,FALSE)</f>
        <v>0</v>
      </c>
      <c r="S209" s="31">
        <f>VLOOKUP(A209,'IncomeStatement 15-8-19'!$A$10:$CD$222,19,FALSE)</f>
        <v>0</v>
      </c>
      <c r="T209" s="31">
        <f>VLOOKUP(A209,'IncomeStatement 15-8-19'!$A$10:$CD$222,20,FALSE)</f>
        <v>0</v>
      </c>
      <c r="U209" s="31">
        <f>VLOOKUP(A209,'IncomeStatement 15-8-19'!$A$10:$CD$222,21,FALSE)</f>
        <v>0</v>
      </c>
      <c r="V209" s="31">
        <f>VLOOKUP(A209,'IncomeStatement 15-8-19'!$A$10:$CD$222,22,FALSE)</f>
        <v>0</v>
      </c>
      <c r="W209" s="31">
        <f>VLOOKUP(A209,'IncomeStatement 15-8-19'!$A$10:$CD$222,23,FALSE)</f>
        <v>0</v>
      </c>
      <c r="X209" s="31">
        <f>VLOOKUP(A209,'IncomeStatement 15-8-19'!$A$10:$CD$222,24,FALSE)</f>
        <v>0</v>
      </c>
      <c r="Y209" s="31">
        <f>VLOOKUP(A209,'IncomeStatement 15-8-19'!$A$10:$CD$222,25,FALSE)</f>
        <v>0</v>
      </c>
      <c r="Z209" s="31">
        <f>VLOOKUP(A209,'IncomeStatement 15-8-19'!$A$10:$CD$222,26,FALSE)</f>
        <v>0</v>
      </c>
      <c r="AA209" s="31">
        <f>VLOOKUP(A209,'IncomeStatement 15-8-19'!$A$10:$CD$222,27,FALSE)</f>
        <v>0</v>
      </c>
      <c r="AB209" s="31">
        <f>VLOOKUP(A209,'IncomeStatement 15-8-19'!$A$10:$CD$222,28,FALSE)</f>
        <v>0</v>
      </c>
      <c r="AC209" s="31">
        <f>VLOOKUP(A209,'IncomeStatement 15-8-19'!$A$10:$CD$222,29,FALSE)</f>
        <v>0</v>
      </c>
      <c r="AD209" s="31">
        <f>VLOOKUP(A209,'IncomeStatement 15-8-19'!$A$10:$CD$222,30,FALSE)</f>
        <v>0</v>
      </c>
      <c r="AE209" s="31">
        <f>VLOOKUP(A209,'IncomeStatement 15-8-19'!$A$10:$CD$222,31,FALSE)</f>
        <v>0</v>
      </c>
      <c r="AF209" s="31">
        <f>VLOOKUP(A209,'IncomeStatement 15-8-19'!$A$10:$CD$222,32,FALSE)</f>
        <v>0</v>
      </c>
      <c r="AG209" s="31">
        <f>VLOOKUP(A209,'IncomeStatement 15-8-19'!$A$10:$CD$222,33,FALSE)</f>
        <v>0</v>
      </c>
      <c r="AH209" s="31">
        <f>VLOOKUP(A209,'IncomeStatement 15-8-19'!$A$10:$CD$222,34,FALSE)</f>
        <v>0</v>
      </c>
      <c r="AI209" s="31">
        <f>VLOOKUP(A209,'IncomeStatement 15-8-19'!$A$10:$CD$222,35,FALSE)</f>
        <v>0</v>
      </c>
      <c r="AJ209" s="31">
        <f>VLOOKUP(A209,'IncomeStatement 15-8-19'!$A$10:$CD$222,36,FALSE)</f>
        <v>0</v>
      </c>
      <c r="AK209" s="31">
        <f>VLOOKUP(A209,'IncomeStatement 15-8-19'!$A$10:$CD$222,37,FALSE)</f>
        <v>0</v>
      </c>
      <c r="AL209" s="31">
        <f>VLOOKUP(A209,'IncomeStatement 15-8-19'!$A$10:$CD$222,38,FALSE)</f>
        <v>0</v>
      </c>
      <c r="AM209" s="31">
        <f>VLOOKUP(A209,'IncomeStatement 15-8-19'!$A$10:$CD$222,39,FALSE)</f>
        <v>0</v>
      </c>
      <c r="AN209" s="31">
        <f>VLOOKUP(A209,'IncomeStatement 15-8-19'!$A$10:$CD$222,40,FALSE)</f>
        <v>0</v>
      </c>
      <c r="AO209" s="31">
        <f>VLOOKUP(A209,'IncomeStatement 15-8-19'!$A$10:$CD$222,41,FALSE)</f>
        <v>0</v>
      </c>
      <c r="AP209" s="31">
        <f>VLOOKUP(A209,'IncomeStatement 15-8-19'!$A$10:$CD$222,42,FALSE)</f>
        <v>0</v>
      </c>
      <c r="AQ209" s="31">
        <f>VLOOKUP(A209,'IncomeStatement 15-8-19'!$A$10:$CD$222,43,FALSE)</f>
        <v>0</v>
      </c>
      <c r="AR209" s="31">
        <f>VLOOKUP(A209,'IncomeStatement 15-8-19'!$A$10:$CD$222,44,FALSE)</f>
        <v>0</v>
      </c>
      <c r="AS209" s="31">
        <f>VLOOKUP(A209,'IncomeStatement 15-8-19'!$A$10:$CD$222,45,FALSE)</f>
        <v>0</v>
      </c>
      <c r="AT209" s="31">
        <f>VLOOKUP(A209,'IncomeStatement 15-8-19'!$A$10:$CD$222,46,FALSE)</f>
        <v>0</v>
      </c>
      <c r="AU209" s="31">
        <f>VLOOKUP(A209,'IncomeStatement 15-8-19'!$A$10:$CD$222,47,FALSE)</f>
        <v>0</v>
      </c>
      <c r="AV209" s="31">
        <f>VLOOKUP(A209,'IncomeStatement 15-8-19'!$A$10:$CD$222,48,FALSE)</f>
        <v>0</v>
      </c>
      <c r="AW209" s="31">
        <f>VLOOKUP(A209,'IncomeStatement 15-8-19'!$A$10:$CD$222,49,FALSE)</f>
        <v>0</v>
      </c>
      <c r="AX209" s="31">
        <f>VLOOKUP(A209,'IncomeStatement 15-8-19'!$A$10:$CD$222,50,FALSE)</f>
        <v>0</v>
      </c>
      <c r="AY209" s="31">
        <f>VLOOKUP(A209,'IncomeStatement 15-8-19'!$A$10:$CD$222,51,FALSE)</f>
        <v>0</v>
      </c>
      <c r="AZ209" s="31">
        <f>VLOOKUP(A209,'IncomeStatement 15-8-19'!$A$10:$CD$222,52,FALSE)</f>
        <v>0</v>
      </c>
      <c r="BA209" s="31">
        <f>VLOOKUP(A209,'IncomeStatement 15-8-19'!$A$10:$CD$222,53,FALSE)</f>
        <v>0</v>
      </c>
      <c r="BB209" s="31">
        <f>VLOOKUP(A209,'IncomeStatement 15-8-19'!$A$10:$CD$222,54,FALSE)</f>
        <v>0</v>
      </c>
      <c r="BC209" s="31">
        <f>VLOOKUP(A209,'IncomeStatement 15-8-19'!$A$10:$CD$222,55,FALSE)</f>
        <v>0</v>
      </c>
      <c r="BD209" s="31">
        <f>VLOOKUP(A209,'IncomeStatement 15-8-19'!$A$10:$CD$222,56,FALSE)</f>
        <v>0</v>
      </c>
      <c r="BE209" s="31">
        <f>VLOOKUP(A209,'IncomeStatement 15-8-19'!$A$10:$CD$222,57,FALSE)</f>
        <v>0</v>
      </c>
      <c r="BF209" s="31">
        <f>VLOOKUP(A209,'IncomeStatement 15-8-19'!$A$10:$CD$222,58,FALSE)</f>
        <v>0</v>
      </c>
      <c r="BG209" s="31"/>
      <c r="BH209" s="31">
        <f>VLOOKUP(A209,'IncomeStatement 15-8-19'!$A$10:$CD$222,60,FALSE)</f>
        <v>0</v>
      </c>
      <c r="BI209" s="31">
        <f>VLOOKUP(A209,'IncomeStatement 15-8-19'!$A$10:$CD$222,61,FALSE)</f>
        <v>0</v>
      </c>
      <c r="BJ209" s="31">
        <f>VLOOKUP(A209,'IncomeStatement 15-8-19'!$A$10:$CD$222,62,FALSE)</f>
        <v>0</v>
      </c>
      <c r="BK209" s="31">
        <f>VLOOKUP(A209,'IncomeStatement 15-8-19'!$A$10:$CD$222,63,FALSE)</f>
        <v>0</v>
      </c>
      <c r="BL209" s="31">
        <f>VLOOKUP(A209,'IncomeStatement 15-8-19'!$A$10:$CD$222,64,FALSE)</f>
        <v>0</v>
      </c>
      <c r="BM209" s="31">
        <f>VLOOKUP(A209,'IncomeStatement 15-8-19'!$A$10:$CD$222,65,FALSE)</f>
        <v>0</v>
      </c>
      <c r="BN209" s="31">
        <f>VLOOKUP(A209,'IncomeStatement 15-8-19'!$A$10:$CD$222,66,FALSE)</f>
        <v>0</v>
      </c>
      <c r="BO209" s="31">
        <f>VLOOKUP(A209,'IncomeStatement 15-8-19'!$A$10:$CD$222,67,FALSE)</f>
        <v>0</v>
      </c>
      <c r="BP209" s="31">
        <f>VLOOKUP(A209,'IncomeStatement 15-8-19'!$A$10:$CD$222,68,FALSE)</f>
        <v>0</v>
      </c>
      <c r="BQ209" s="3">
        <f>VLOOKUP(A209,'IncomeStatement 15-8-19'!$A$10:$CD$222,69,FALSE)</f>
        <v>0</v>
      </c>
      <c r="BR209" s="3">
        <f>VLOOKUP(A209,'IncomeStatement 15-8-19'!$A$10:$CD$222,70,FALSE)</f>
        <v>0</v>
      </c>
      <c r="BS209" s="3">
        <f>VLOOKUP(A209,'IncomeStatement 15-8-19'!$A$10:$CD$222,71,FALSE)</f>
        <v>0</v>
      </c>
      <c r="BT209" s="3">
        <f>VLOOKUP(A209,'IncomeStatement 15-8-19'!$A$10:$CD$222,72,FALSE)</f>
        <v>0</v>
      </c>
      <c r="BU209" s="3">
        <f>VLOOKUP(A209,'IncomeStatement 15-8-19'!$A$10:$CD$222,73,FALSE)</f>
        <v>0</v>
      </c>
      <c r="BV209" s="3">
        <f>VLOOKUP(A209,'IncomeStatement 15-8-19'!$A$10:$CD$222,74,FALSE)</f>
        <v>0</v>
      </c>
      <c r="BW209" s="3">
        <f>VLOOKUP(A209,'IncomeStatement 15-8-19'!$A$10:$CD$222,75,FALSE)</f>
        <v>0</v>
      </c>
      <c r="BX209" s="3">
        <f>VLOOKUP(A209,'IncomeStatement 15-8-19'!$A$10:$CD$222,76,FALSE)</f>
        <v>0</v>
      </c>
      <c r="BY209" s="3">
        <f>VLOOKUP(A209,'IncomeStatement 15-8-19'!$A$10:$CD$222,77,FALSE)</f>
        <v>0</v>
      </c>
      <c r="BZ209" s="3">
        <f>VLOOKUP(A209,'IncomeStatement 15-8-19'!$A$10:$CD$222,78,FALSE)</f>
        <v>0</v>
      </c>
      <c r="CA209" s="3">
        <f>VLOOKUP(A209,'IncomeStatement 15-8-19'!$A$10:$CD$222,79,FALSE)</f>
        <v>0</v>
      </c>
      <c r="CB209" s="3">
        <f>VLOOKUP(A209,'IncomeStatement 15-8-19'!$A$10:$CD$222,80,FALSE)</f>
        <v>0</v>
      </c>
      <c r="CC209" s="3">
        <f>VLOOKUP(A209,'IncomeStatement 15-8-19'!$A$10:$CD$222,81,FALSE)</f>
        <v>0</v>
      </c>
      <c r="CD209" s="3">
        <f t="shared" si="17"/>
        <v>0</v>
      </c>
      <c r="CF209" s="19">
        <f>CD209-('IncomeStatement 15-8-19'!CD209-'IncomeStatement 15-8-19'!CF209-'IncomeStatement 15-8-19'!CG209)</f>
        <v>0</v>
      </c>
      <c r="CH209" s="132">
        <f t="shared" si="15"/>
        <v>0</v>
      </c>
      <c r="CJ209" s="148"/>
      <c r="CL209" s="148">
        <f t="shared" si="16"/>
        <v>0</v>
      </c>
      <c r="CN209" s="3"/>
      <c r="CO209" s="44"/>
    </row>
    <row r="210" spans="1:93" x14ac:dyDescent="0.2">
      <c r="A210" s="13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F210" s="19">
        <f>CD210-('IncomeStatement 15-8-19'!CD210-'IncomeStatement 15-8-19'!CF210-'IncomeStatement 15-8-19'!CG210)</f>
        <v>0</v>
      </c>
      <c r="CH210" s="132">
        <f t="shared" si="15"/>
        <v>0</v>
      </c>
      <c r="CJ210" s="148"/>
      <c r="CL210" s="148">
        <f t="shared" si="16"/>
        <v>0</v>
      </c>
      <c r="CN210" s="3"/>
      <c r="CO210" s="44"/>
    </row>
    <row r="211" spans="1:93" x14ac:dyDescent="0.2">
      <c r="A211" s="13" t="str">
        <f>'IncomeStatement 15-8-19'!A211</f>
        <v>950-190 - Tax expense</v>
      </c>
      <c r="B211" s="31">
        <f>VLOOKUP(A211,'IncomeStatement 15-8-19'!$A$10:$CD$222,2,FALSE)</f>
        <v>0</v>
      </c>
      <c r="C211" s="31">
        <f>VLOOKUP(A211,'IncomeStatement 15-8-19'!$A$10:$CD$222,3,FALSE)</f>
        <v>0</v>
      </c>
      <c r="D211" s="31">
        <f>VLOOKUP(A211,'IncomeStatement 15-8-19'!$A$10:$CD$222,4,FALSE)</f>
        <v>0</v>
      </c>
      <c r="E211" s="31">
        <f>VLOOKUP(A211,'IncomeStatement 15-8-19'!$A$10:$CD$222,5,FALSE)</f>
        <v>0</v>
      </c>
      <c r="F211" s="31">
        <f>VLOOKUP(A211,'IncomeStatement 15-8-19'!$A$10:$CD$222,6,FALSE)</f>
        <v>0</v>
      </c>
      <c r="G211" s="31">
        <f>VLOOKUP(A211,'IncomeStatement 15-8-19'!$A$10:$CD$222,7,FALSE)</f>
        <v>0</v>
      </c>
      <c r="H211" s="31">
        <f>VLOOKUP(A211,'IncomeStatement 15-8-19'!$A$10:$CD$222,8,FALSE)</f>
        <v>0</v>
      </c>
      <c r="I211" s="31"/>
      <c r="J211" s="31">
        <f>VLOOKUP(A211,'IncomeStatement 15-8-19'!$A$10:$CD$222,10,FALSE)</f>
        <v>0</v>
      </c>
      <c r="K211" s="31">
        <f>VLOOKUP(A211,'IncomeStatement 15-8-19'!$A$10:$CD$222,11,FALSE)</f>
        <v>0</v>
      </c>
      <c r="L211" s="31">
        <f>VLOOKUP(A211,'IncomeStatement 15-8-19'!$A$10:$CD$222,12,FALSE)</f>
        <v>0</v>
      </c>
      <c r="M211" s="31">
        <f>VLOOKUP(A211,'IncomeStatement 15-8-19'!$A$10:$CD$222,13,FALSE)</f>
        <v>0</v>
      </c>
      <c r="N211" s="31">
        <f>VLOOKUP(A211,'IncomeStatement 15-8-19'!$A$10:$CD$222,14,FALSE)</f>
        <v>0</v>
      </c>
      <c r="O211" s="31">
        <f>VLOOKUP(A211,'IncomeStatement 15-8-19'!$A$10:$CD$222,15,FALSE)</f>
        <v>0</v>
      </c>
      <c r="P211" s="31">
        <f>VLOOKUP(A211,'IncomeStatement 15-8-19'!$A$10:$CD$222,16,FALSE)</f>
        <v>0</v>
      </c>
      <c r="Q211" s="31">
        <f>VLOOKUP(A211,'IncomeStatement 15-8-19'!$A$10:$CD$222,17,FALSE)</f>
        <v>0</v>
      </c>
      <c r="R211" s="31">
        <f>VLOOKUP(A211,'IncomeStatement 15-8-19'!$A$10:$CD$222,18,FALSE)</f>
        <v>0</v>
      </c>
      <c r="S211" s="31">
        <f>VLOOKUP(A211,'IncomeStatement 15-8-19'!$A$10:$CD$222,19,FALSE)</f>
        <v>0</v>
      </c>
      <c r="T211" s="31">
        <f>VLOOKUP(A211,'IncomeStatement 15-8-19'!$A$10:$CD$222,20,FALSE)</f>
        <v>0</v>
      </c>
      <c r="U211" s="31">
        <f>VLOOKUP(A211,'IncomeStatement 15-8-19'!$A$10:$CD$222,21,FALSE)</f>
        <v>0</v>
      </c>
      <c r="V211" s="31">
        <f>VLOOKUP(A211,'IncomeStatement 15-8-19'!$A$10:$CD$222,22,FALSE)</f>
        <v>0</v>
      </c>
      <c r="W211" s="31">
        <f>VLOOKUP(A211,'IncomeStatement 15-8-19'!$A$10:$CD$222,23,FALSE)</f>
        <v>0</v>
      </c>
      <c r="X211" s="31">
        <f>VLOOKUP(A211,'IncomeStatement 15-8-19'!$A$10:$CD$222,24,FALSE)</f>
        <v>0</v>
      </c>
      <c r="Y211" s="31">
        <f>VLOOKUP(A211,'IncomeStatement 15-8-19'!$A$10:$CD$222,25,FALSE)</f>
        <v>0</v>
      </c>
      <c r="Z211" s="31">
        <f>VLOOKUP(A211,'IncomeStatement 15-8-19'!$A$10:$CD$222,26,FALSE)</f>
        <v>0</v>
      </c>
      <c r="AA211" s="31">
        <f>VLOOKUP(A211,'IncomeStatement 15-8-19'!$A$10:$CD$222,27,FALSE)</f>
        <v>0</v>
      </c>
      <c r="AB211" s="31">
        <f>VLOOKUP(A211,'IncomeStatement 15-8-19'!$A$10:$CD$222,28,FALSE)</f>
        <v>0</v>
      </c>
      <c r="AC211" s="31">
        <f>VLOOKUP(A211,'IncomeStatement 15-8-19'!$A$10:$CD$222,29,FALSE)</f>
        <v>0</v>
      </c>
      <c r="AD211" s="31">
        <f>VLOOKUP(A211,'IncomeStatement 15-8-19'!$A$10:$CD$222,30,FALSE)</f>
        <v>0</v>
      </c>
      <c r="AE211" s="31">
        <f>VLOOKUP(A211,'IncomeStatement 15-8-19'!$A$10:$CD$222,31,FALSE)</f>
        <v>0</v>
      </c>
      <c r="AF211" s="31">
        <f>VLOOKUP(A211,'IncomeStatement 15-8-19'!$A$10:$CD$222,32,FALSE)</f>
        <v>0</v>
      </c>
      <c r="AG211" s="31">
        <f>VLOOKUP(A211,'IncomeStatement 15-8-19'!$A$10:$CD$222,33,FALSE)</f>
        <v>0</v>
      </c>
      <c r="AH211" s="31">
        <f>VLOOKUP(A211,'IncomeStatement 15-8-19'!$A$10:$CD$222,34,FALSE)</f>
        <v>0</v>
      </c>
      <c r="AI211" s="31">
        <f>VLOOKUP(A211,'IncomeStatement 15-8-19'!$A$10:$CD$222,35,FALSE)</f>
        <v>0</v>
      </c>
      <c r="AJ211" s="31">
        <f>VLOOKUP(A211,'IncomeStatement 15-8-19'!$A$10:$CD$222,36,FALSE)</f>
        <v>0</v>
      </c>
      <c r="AK211" s="31">
        <f>VLOOKUP(A211,'IncomeStatement 15-8-19'!$A$10:$CD$222,37,FALSE)</f>
        <v>0</v>
      </c>
      <c r="AL211" s="31">
        <f>VLOOKUP(A211,'IncomeStatement 15-8-19'!$A$10:$CD$222,38,FALSE)</f>
        <v>0</v>
      </c>
      <c r="AM211" s="31">
        <f>VLOOKUP(A211,'IncomeStatement 15-8-19'!$A$10:$CD$222,39,FALSE)</f>
        <v>0</v>
      </c>
      <c r="AN211" s="31">
        <f>VLOOKUP(A211,'IncomeStatement 15-8-19'!$A$10:$CD$222,40,FALSE)</f>
        <v>0</v>
      </c>
      <c r="AO211" s="31">
        <f>VLOOKUP(A211,'IncomeStatement 15-8-19'!$A$10:$CD$222,41,FALSE)</f>
        <v>0</v>
      </c>
      <c r="AP211" s="31">
        <f>VLOOKUP(A211,'IncomeStatement 15-8-19'!$A$10:$CD$222,42,FALSE)</f>
        <v>0</v>
      </c>
      <c r="AQ211" s="31">
        <f>VLOOKUP(A211,'IncomeStatement 15-8-19'!$A$10:$CD$222,43,FALSE)</f>
        <v>0</v>
      </c>
      <c r="AR211" s="31">
        <f>VLOOKUP(A211,'IncomeStatement 15-8-19'!$A$10:$CD$222,44,FALSE)</f>
        <v>0</v>
      </c>
      <c r="AS211" s="31">
        <f>VLOOKUP(A211,'IncomeStatement 15-8-19'!$A$10:$CD$222,45,FALSE)</f>
        <v>0</v>
      </c>
      <c r="AT211" s="31">
        <f>VLOOKUP(A211,'IncomeStatement 15-8-19'!$A$10:$CD$222,46,FALSE)</f>
        <v>0</v>
      </c>
      <c r="AU211" s="31">
        <f>VLOOKUP(A211,'IncomeStatement 15-8-19'!$A$10:$CD$222,47,FALSE)</f>
        <v>0</v>
      </c>
      <c r="AV211" s="31">
        <f>VLOOKUP(A211,'IncomeStatement 15-8-19'!$A$10:$CD$222,48,FALSE)</f>
        <v>0</v>
      </c>
      <c r="AW211" s="31">
        <f>VLOOKUP(A211,'IncomeStatement 15-8-19'!$A$10:$CD$222,49,FALSE)</f>
        <v>0</v>
      </c>
      <c r="AX211" s="31">
        <f>VLOOKUP(A211,'IncomeStatement 15-8-19'!$A$10:$CD$222,50,FALSE)</f>
        <v>0</v>
      </c>
      <c r="AY211" s="31">
        <f>VLOOKUP(A211,'IncomeStatement 15-8-19'!$A$10:$CD$222,51,FALSE)</f>
        <v>0</v>
      </c>
      <c r="AZ211" s="31">
        <f>VLOOKUP(A211,'IncomeStatement 15-8-19'!$A$10:$CD$222,52,FALSE)</f>
        <v>0</v>
      </c>
      <c r="BA211" s="31">
        <f>VLOOKUP(A211,'IncomeStatement 15-8-19'!$A$10:$CD$222,53,FALSE)</f>
        <v>0</v>
      </c>
      <c r="BB211" s="31">
        <f>VLOOKUP(A211,'IncomeStatement 15-8-19'!$A$10:$CD$222,54,FALSE)</f>
        <v>0</v>
      </c>
      <c r="BC211" s="31">
        <f>VLOOKUP(A211,'IncomeStatement 15-8-19'!$A$10:$CD$222,55,FALSE)</f>
        <v>0</v>
      </c>
      <c r="BD211" s="31">
        <f>VLOOKUP(A211,'IncomeStatement 15-8-19'!$A$10:$CD$222,56,FALSE)</f>
        <v>0</v>
      </c>
      <c r="BE211" s="31">
        <f>VLOOKUP(A211,'IncomeStatement 15-8-19'!$A$10:$CD$222,57,FALSE)</f>
        <v>0</v>
      </c>
      <c r="BF211" s="31">
        <f>VLOOKUP(A211,'IncomeStatement 15-8-19'!$A$10:$CD$222,58,FALSE)</f>
        <v>0</v>
      </c>
      <c r="BG211" s="31"/>
      <c r="BH211" s="31">
        <f>VLOOKUP(A211,'IncomeStatement 15-8-19'!$A$10:$CD$222,60,FALSE)</f>
        <v>0</v>
      </c>
      <c r="BI211" s="31">
        <f>VLOOKUP(A211,'IncomeStatement 15-8-19'!$A$10:$CD$222,61,FALSE)</f>
        <v>0</v>
      </c>
      <c r="BJ211" s="31">
        <f>VLOOKUP(A211,'IncomeStatement 15-8-19'!$A$10:$CD$222,62,FALSE)</f>
        <v>0</v>
      </c>
      <c r="BK211" s="31">
        <f>VLOOKUP(A211,'IncomeStatement 15-8-19'!$A$10:$CD$222,63,FALSE)</f>
        <v>0</v>
      </c>
      <c r="BL211" s="31">
        <f>VLOOKUP(A211,'IncomeStatement 15-8-19'!$A$10:$CD$222,64,FALSE)</f>
        <v>0</v>
      </c>
      <c r="BM211" s="31">
        <f>VLOOKUP(A211,'IncomeStatement 15-8-19'!$A$10:$CD$222,65,FALSE)</f>
        <v>0</v>
      </c>
      <c r="BN211" s="31">
        <f>VLOOKUP(A211,'IncomeStatement 15-8-19'!$A$10:$CD$222,66,FALSE)</f>
        <v>0</v>
      </c>
      <c r="BO211" s="31">
        <f>VLOOKUP(A211,'IncomeStatement 15-8-19'!$A$10:$CD$222,67,FALSE)</f>
        <v>0</v>
      </c>
      <c r="BP211" s="31">
        <f>VLOOKUP(A211,'IncomeStatement 15-8-19'!$A$10:$CD$222,68,FALSE)</f>
        <v>0</v>
      </c>
      <c r="BQ211" s="3">
        <f>VLOOKUP(A211,'IncomeStatement 15-8-19'!$A$10:$CD$222,69,FALSE)</f>
        <v>0</v>
      </c>
      <c r="BR211" s="3">
        <f>VLOOKUP(A211,'IncomeStatement 15-8-19'!$A$10:$CD$222,70,FALSE)</f>
        <v>0</v>
      </c>
      <c r="BS211" s="3">
        <f>VLOOKUP(A211,'IncomeStatement 15-8-19'!$A$10:$CD$222,71,FALSE)</f>
        <v>0</v>
      </c>
      <c r="BT211" s="3">
        <f>VLOOKUP(A211,'IncomeStatement 15-8-19'!$A$10:$CD$222,72,FALSE)</f>
        <v>0</v>
      </c>
      <c r="BU211" s="3">
        <f>VLOOKUP(A211,'IncomeStatement 15-8-19'!$A$10:$CD$222,73,FALSE)</f>
        <v>0</v>
      </c>
      <c r="BV211" s="3">
        <f>VLOOKUP(A211,'IncomeStatement 15-8-19'!$A$10:$CD$222,74,FALSE)</f>
        <v>0</v>
      </c>
      <c r="BW211" s="3">
        <f>VLOOKUP(A211,'IncomeStatement 15-8-19'!$A$10:$CD$222,75,FALSE)</f>
        <v>0</v>
      </c>
      <c r="BX211" s="3">
        <f>VLOOKUP(A211,'IncomeStatement 15-8-19'!$A$10:$CD$222,76,FALSE)</f>
        <v>0</v>
      </c>
      <c r="BY211" s="3">
        <f>VLOOKUP(A211,'IncomeStatement 15-8-19'!$A$10:$CD$222,77,FALSE)</f>
        <v>0</v>
      </c>
      <c r="BZ211" s="3">
        <f>VLOOKUP(A211,'IncomeStatement 15-8-19'!$A$10:$CD$222,78,FALSE)</f>
        <v>0</v>
      </c>
      <c r="CA211" s="3">
        <f>VLOOKUP(A211,'IncomeStatement 15-8-19'!$A$10:$CD$222,79,FALSE)</f>
        <v>0</v>
      </c>
      <c r="CB211" s="3">
        <f>VLOOKUP(A211,'IncomeStatement 15-8-19'!$A$10:$CD$222,80,FALSE)</f>
        <v>0</v>
      </c>
      <c r="CC211" s="3">
        <f>VLOOKUP(A211,'IncomeStatement 15-8-19'!$A$10:$CD$222,81,FALSE)</f>
        <v>0</v>
      </c>
      <c r="CD211" s="3">
        <f t="shared" ref="CD211" si="18">SUM(B211:CC211)</f>
        <v>0</v>
      </c>
      <c r="CF211" s="19">
        <f>CD211-('IncomeStatement 15-8-19'!CD211-'IncomeStatement 15-8-19'!CF211-'IncomeStatement 15-8-19'!CG211)</f>
        <v>0</v>
      </c>
      <c r="CH211" s="132">
        <f t="shared" si="15"/>
        <v>0</v>
      </c>
      <c r="CJ211" s="148">
        <f>HLOOKUP(A211,CJE!$I$5:$TV$2054,2050, FALSE)</f>
        <v>0</v>
      </c>
      <c r="CL211" s="148">
        <f t="shared" si="16"/>
        <v>0</v>
      </c>
    </row>
    <row r="212" spans="1:93" x14ac:dyDescent="0.2">
      <c r="A212" s="13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F212" s="19">
        <f>CD212-('IncomeStatement 15-8-19'!CD212-'IncomeStatement 15-8-19'!CF212-'IncomeStatement 15-8-19'!CG212)</f>
        <v>0</v>
      </c>
      <c r="CH212" s="132">
        <f t="shared" si="15"/>
        <v>0</v>
      </c>
      <c r="CJ212" s="148"/>
      <c r="CL212" s="148">
        <f t="shared" si="16"/>
        <v>0</v>
      </c>
    </row>
    <row r="213" spans="1:93" x14ac:dyDescent="0.2">
      <c r="A213" s="13" t="str">
        <f>'IncomeStatement 15-8-19'!A213</f>
        <v>950-200 - Withholding Tax</v>
      </c>
      <c r="B213" s="31">
        <f>VLOOKUP(A213,'IncomeStatement 15-8-19'!$A$10:$CD$222,2,FALSE)</f>
        <v>0</v>
      </c>
      <c r="C213" s="31">
        <f>VLOOKUP(A213,'IncomeStatement 15-8-19'!$A$10:$CD$222,3,FALSE)</f>
        <v>0</v>
      </c>
      <c r="D213" s="31">
        <f>VLOOKUP(A213,'IncomeStatement 15-8-19'!$A$10:$CD$222,4,FALSE)</f>
        <v>0</v>
      </c>
      <c r="E213" s="31">
        <f>VLOOKUP(A213,'IncomeStatement 15-8-19'!$A$10:$CD$222,5,FALSE)</f>
        <v>0</v>
      </c>
      <c r="F213" s="31">
        <f>VLOOKUP(A213,'IncomeStatement 15-8-19'!$A$10:$CD$222,6,FALSE)</f>
        <v>0</v>
      </c>
      <c r="G213" s="31">
        <f>VLOOKUP(A213,'IncomeStatement 15-8-19'!$A$10:$CD$222,7,FALSE)</f>
        <v>0</v>
      </c>
      <c r="H213" s="31">
        <f>VLOOKUP(A213,'IncomeStatement 15-8-19'!$A$10:$CD$222,8,FALSE)</f>
        <v>0</v>
      </c>
      <c r="I213" s="31"/>
      <c r="J213" s="31">
        <f>VLOOKUP(A213,'IncomeStatement 15-8-19'!$A$10:$CD$222,10,FALSE)</f>
        <v>0</v>
      </c>
      <c r="K213" s="31">
        <f>VLOOKUP(A213,'IncomeStatement 15-8-19'!$A$10:$CD$222,11,FALSE)</f>
        <v>0</v>
      </c>
      <c r="L213" s="31">
        <f>VLOOKUP(A213,'IncomeStatement 15-8-19'!$A$10:$CD$222,12,FALSE)</f>
        <v>0</v>
      </c>
      <c r="M213" s="31">
        <f>VLOOKUP(A213,'IncomeStatement 15-8-19'!$A$10:$CD$222,13,FALSE)</f>
        <v>0</v>
      </c>
      <c r="N213" s="31">
        <f>VLOOKUP(A213,'IncomeStatement 15-8-19'!$A$10:$CD$222,14,FALSE)</f>
        <v>0</v>
      </c>
      <c r="O213" s="31">
        <f>VLOOKUP(A213,'IncomeStatement 15-8-19'!$A$10:$CD$222,15,FALSE)</f>
        <v>0</v>
      </c>
      <c r="P213" s="31">
        <f>VLOOKUP(A213,'IncomeStatement 15-8-19'!$A$10:$CD$222,16,FALSE)</f>
        <v>0</v>
      </c>
      <c r="Q213" s="31">
        <f>VLOOKUP(A213,'IncomeStatement 15-8-19'!$A$10:$CD$222,17,FALSE)</f>
        <v>0</v>
      </c>
      <c r="R213" s="31">
        <f>VLOOKUP(A213,'IncomeStatement 15-8-19'!$A$10:$CD$222,18,FALSE)</f>
        <v>0</v>
      </c>
      <c r="S213" s="31">
        <f>VLOOKUP(A213,'IncomeStatement 15-8-19'!$A$10:$CD$222,19,FALSE)</f>
        <v>0</v>
      </c>
      <c r="T213" s="31">
        <f>VLOOKUP(A213,'IncomeStatement 15-8-19'!$A$10:$CD$222,20,FALSE)</f>
        <v>0</v>
      </c>
      <c r="U213" s="31">
        <f>VLOOKUP(A213,'IncomeStatement 15-8-19'!$A$10:$CD$222,21,FALSE)</f>
        <v>0</v>
      </c>
      <c r="V213" s="31">
        <f>VLOOKUP(A213,'IncomeStatement 15-8-19'!$A$10:$CD$222,22,FALSE)</f>
        <v>0</v>
      </c>
      <c r="W213" s="31">
        <f>VLOOKUP(A213,'IncomeStatement 15-8-19'!$A$10:$CD$222,23,FALSE)</f>
        <v>0</v>
      </c>
      <c r="X213" s="31">
        <f>VLOOKUP(A213,'IncomeStatement 15-8-19'!$A$10:$CD$222,24,FALSE)</f>
        <v>0</v>
      </c>
      <c r="Y213" s="31">
        <f>VLOOKUP(A213,'IncomeStatement 15-8-19'!$A$10:$CD$222,25,FALSE)</f>
        <v>0</v>
      </c>
      <c r="Z213" s="31">
        <f>VLOOKUP(A213,'IncomeStatement 15-8-19'!$A$10:$CD$222,26,FALSE)</f>
        <v>0</v>
      </c>
      <c r="AA213" s="31">
        <f>VLOOKUP(A213,'IncomeStatement 15-8-19'!$A$10:$CD$222,27,FALSE)</f>
        <v>0</v>
      </c>
      <c r="AB213" s="31">
        <f>VLOOKUP(A213,'IncomeStatement 15-8-19'!$A$10:$CD$222,28,FALSE)</f>
        <v>0</v>
      </c>
      <c r="AC213" s="31">
        <f>VLOOKUP(A213,'IncomeStatement 15-8-19'!$A$10:$CD$222,29,FALSE)</f>
        <v>0</v>
      </c>
      <c r="AD213" s="31">
        <f>VLOOKUP(A213,'IncomeStatement 15-8-19'!$A$10:$CD$222,30,FALSE)</f>
        <v>0</v>
      </c>
      <c r="AE213" s="31">
        <f>VLOOKUP(A213,'IncomeStatement 15-8-19'!$A$10:$CD$222,31,FALSE)</f>
        <v>0</v>
      </c>
      <c r="AF213" s="31">
        <f>VLOOKUP(A213,'IncomeStatement 15-8-19'!$A$10:$CD$222,32,FALSE)</f>
        <v>0</v>
      </c>
      <c r="AG213" s="31">
        <f>VLOOKUP(A213,'IncomeStatement 15-8-19'!$A$10:$CD$222,33,FALSE)</f>
        <v>0</v>
      </c>
      <c r="AH213" s="31">
        <f>VLOOKUP(A213,'IncomeStatement 15-8-19'!$A$10:$CD$222,34,FALSE)</f>
        <v>0</v>
      </c>
      <c r="AI213" s="31">
        <f>VLOOKUP(A213,'IncomeStatement 15-8-19'!$A$10:$CD$222,35,FALSE)</f>
        <v>0</v>
      </c>
      <c r="AJ213" s="31">
        <f>VLOOKUP(A213,'IncomeStatement 15-8-19'!$A$10:$CD$222,36,FALSE)</f>
        <v>0</v>
      </c>
      <c r="AK213" s="31">
        <f>VLOOKUP(A213,'IncomeStatement 15-8-19'!$A$10:$CD$222,37,FALSE)</f>
        <v>0</v>
      </c>
      <c r="AL213" s="31">
        <f>VLOOKUP(A213,'IncomeStatement 15-8-19'!$A$10:$CD$222,38,FALSE)</f>
        <v>0</v>
      </c>
      <c r="AM213" s="31">
        <f>VLOOKUP(A213,'IncomeStatement 15-8-19'!$A$10:$CD$222,39,FALSE)</f>
        <v>0</v>
      </c>
      <c r="AN213" s="31">
        <f>VLOOKUP(A213,'IncomeStatement 15-8-19'!$A$10:$CD$222,40,FALSE)</f>
        <v>0</v>
      </c>
      <c r="AO213" s="31">
        <f>VLOOKUP(A213,'IncomeStatement 15-8-19'!$A$10:$CD$222,41,FALSE)</f>
        <v>0</v>
      </c>
      <c r="AP213" s="31">
        <f>VLOOKUP(A213,'IncomeStatement 15-8-19'!$A$10:$CD$222,42,FALSE)</f>
        <v>0</v>
      </c>
      <c r="AQ213" s="31">
        <f>VLOOKUP(A213,'IncomeStatement 15-8-19'!$A$10:$CD$222,43,FALSE)</f>
        <v>0</v>
      </c>
      <c r="AR213" s="31">
        <f>VLOOKUP(A213,'IncomeStatement 15-8-19'!$A$10:$CD$222,44,FALSE)</f>
        <v>0</v>
      </c>
      <c r="AS213" s="31">
        <f>VLOOKUP(A213,'IncomeStatement 15-8-19'!$A$10:$CD$222,45,FALSE)</f>
        <v>0</v>
      </c>
      <c r="AT213" s="31">
        <f>VLOOKUP(A213,'IncomeStatement 15-8-19'!$A$10:$CD$222,46,FALSE)</f>
        <v>0</v>
      </c>
      <c r="AU213" s="31">
        <f>VLOOKUP(A213,'IncomeStatement 15-8-19'!$A$10:$CD$222,47,FALSE)</f>
        <v>0</v>
      </c>
      <c r="AV213" s="31">
        <f>VLOOKUP(A213,'IncomeStatement 15-8-19'!$A$10:$CD$222,48,FALSE)</f>
        <v>0</v>
      </c>
      <c r="AW213" s="31">
        <f>VLOOKUP(A213,'IncomeStatement 15-8-19'!$A$10:$CD$222,49,FALSE)</f>
        <v>0</v>
      </c>
      <c r="AX213" s="31">
        <f>VLOOKUP(A213,'IncomeStatement 15-8-19'!$A$10:$CD$222,50,FALSE)</f>
        <v>0</v>
      </c>
      <c r="AY213" s="31">
        <f>VLOOKUP(A213,'IncomeStatement 15-8-19'!$A$10:$CD$222,51,FALSE)</f>
        <v>0</v>
      </c>
      <c r="AZ213" s="31">
        <f>VLOOKUP(A213,'IncomeStatement 15-8-19'!$A$10:$CD$222,52,FALSE)</f>
        <v>0</v>
      </c>
      <c r="BA213" s="31">
        <f>VLOOKUP(A213,'IncomeStatement 15-8-19'!$A$10:$CD$222,53,FALSE)</f>
        <v>0</v>
      </c>
      <c r="BB213" s="31">
        <f>VLOOKUP(A213,'IncomeStatement 15-8-19'!$A$10:$CD$222,54,FALSE)</f>
        <v>0</v>
      </c>
      <c r="BC213" s="31">
        <f>VLOOKUP(A213,'IncomeStatement 15-8-19'!$A$10:$CD$222,55,FALSE)</f>
        <v>0</v>
      </c>
      <c r="BD213" s="31">
        <f>VLOOKUP(A213,'IncomeStatement 15-8-19'!$A$10:$CD$222,56,FALSE)</f>
        <v>0</v>
      </c>
      <c r="BE213" s="31">
        <f>VLOOKUP(A213,'IncomeStatement 15-8-19'!$A$10:$CD$222,57,FALSE)</f>
        <v>0</v>
      </c>
      <c r="BF213" s="31">
        <f>VLOOKUP(A213,'IncomeStatement 15-8-19'!$A$10:$CD$222,58,FALSE)</f>
        <v>0</v>
      </c>
      <c r="BG213" s="31"/>
      <c r="BH213" s="31">
        <f>VLOOKUP(A213,'IncomeStatement 15-8-19'!$A$10:$CD$222,60,FALSE)</f>
        <v>0</v>
      </c>
      <c r="BI213" s="31">
        <f>VLOOKUP(A213,'IncomeStatement 15-8-19'!$A$10:$CD$222,61,FALSE)</f>
        <v>0</v>
      </c>
      <c r="BJ213" s="31">
        <f>VLOOKUP(A213,'IncomeStatement 15-8-19'!$A$10:$CD$222,62,FALSE)</f>
        <v>0</v>
      </c>
      <c r="BK213" s="31">
        <f>VLOOKUP(A213,'IncomeStatement 15-8-19'!$A$10:$CD$222,63,FALSE)</f>
        <v>0</v>
      </c>
      <c r="BL213" s="31">
        <f>VLOOKUP(A213,'IncomeStatement 15-8-19'!$A$10:$CD$222,64,FALSE)</f>
        <v>0</v>
      </c>
      <c r="BM213" s="31">
        <f>VLOOKUP(A213,'IncomeStatement 15-8-19'!$A$10:$CD$222,65,FALSE)</f>
        <v>0</v>
      </c>
      <c r="BN213" s="31">
        <f>VLOOKUP(A213,'IncomeStatement 15-8-19'!$A$10:$CD$222,66,FALSE)</f>
        <v>0</v>
      </c>
      <c r="BO213" s="31">
        <f>VLOOKUP(A213,'IncomeStatement 15-8-19'!$A$10:$CD$222,67,FALSE)</f>
        <v>0</v>
      </c>
      <c r="BP213" s="31">
        <f>VLOOKUP(A213,'IncomeStatement 15-8-19'!$A$10:$CD$222,68,FALSE)</f>
        <v>0</v>
      </c>
      <c r="BQ213" s="3">
        <f>VLOOKUP(A213,'IncomeStatement 15-8-19'!$A$10:$CD$222,69,FALSE)</f>
        <v>0</v>
      </c>
      <c r="BR213" s="3">
        <f>VLOOKUP(A213,'IncomeStatement 15-8-19'!$A$10:$CD$222,70,FALSE)</f>
        <v>0</v>
      </c>
      <c r="BS213" s="3">
        <f>VLOOKUP(A213,'IncomeStatement 15-8-19'!$A$10:$CD$222,71,FALSE)</f>
        <v>0</v>
      </c>
      <c r="BT213" s="3">
        <f>VLOOKUP(A213,'IncomeStatement 15-8-19'!$A$10:$CD$222,72,FALSE)</f>
        <v>0</v>
      </c>
      <c r="BU213" s="3">
        <f>VLOOKUP(A213,'IncomeStatement 15-8-19'!$A$10:$CD$222,73,FALSE)</f>
        <v>0</v>
      </c>
      <c r="BV213" s="3">
        <f>VLOOKUP(A213,'IncomeStatement 15-8-19'!$A$10:$CD$222,74,FALSE)</f>
        <v>0</v>
      </c>
      <c r="BW213" s="3">
        <f>VLOOKUP(A213,'IncomeStatement 15-8-19'!$A$10:$CD$222,75,FALSE)</f>
        <v>0</v>
      </c>
      <c r="BX213" s="3">
        <f>VLOOKUP(A213,'IncomeStatement 15-8-19'!$A$10:$CD$222,76,FALSE)</f>
        <v>0</v>
      </c>
      <c r="BY213" s="3">
        <f>VLOOKUP(A213,'IncomeStatement 15-8-19'!$A$10:$CD$222,77,FALSE)</f>
        <v>0</v>
      </c>
      <c r="BZ213" s="3">
        <f>VLOOKUP(A213,'IncomeStatement 15-8-19'!$A$10:$CD$222,78,FALSE)</f>
        <v>0</v>
      </c>
      <c r="CA213" s="3">
        <f>VLOOKUP(A213,'IncomeStatement 15-8-19'!$A$10:$CD$222,79,FALSE)</f>
        <v>0</v>
      </c>
      <c r="CB213" s="3">
        <f>VLOOKUP(A213,'IncomeStatement 15-8-19'!$A$10:$CD$222,80,FALSE)</f>
        <v>0</v>
      </c>
      <c r="CC213" s="3">
        <f>VLOOKUP(A213,'IncomeStatement 15-8-19'!$A$10:$CD$222,81,FALSE)</f>
        <v>0</v>
      </c>
      <c r="CD213" s="3">
        <f t="shared" si="14"/>
        <v>0</v>
      </c>
      <c r="CF213" s="19">
        <f>CD213-('IncomeStatement 15-8-19'!CD213-'IncomeStatement 15-8-19'!CF213-'IncomeStatement 15-8-19'!CG213)</f>
        <v>0</v>
      </c>
      <c r="CH213" s="132">
        <f t="shared" si="15"/>
        <v>0</v>
      </c>
      <c r="CJ213" s="148">
        <f>HLOOKUP(A213,CJE!$I$5:$TV$2054,2050, FALSE)</f>
        <v>0</v>
      </c>
      <c r="CL213" s="148">
        <f t="shared" si="16"/>
        <v>0</v>
      </c>
      <c r="CN213" s="3"/>
      <c r="CO213" s="44"/>
    </row>
    <row r="214" spans="1:93" x14ac:dyDescent="0.2">
      <c r="A214" s="15" t="str">
        <f>'IncomeStatement 15-8-19'!A214</f>
        <v>950-200-01 - Tax expense : Withholding Tax_RFI</v>
      </c>
      <c r="B214" s="118">
        <f>VLOOKUP(A214,'IncomeStatement 15-8-19'!$A$10:$CD$222,2,FALSE)</f>
        <v>0</v>
      </c>
      <c r="C214" s="118">
        <f>VLOOKUP(A214,'IncomeStatement 15-8-19'!$A$10:$CD$222,3,FALSE)</f>
        <v>0</v>
      </c>
      <c r="D214" s="118">
        <f>VLOOKUP(A214,'IncomeStatement 15-8-19'!$A$10:$CD$222,4,FALSE)</f>
        <v>0</v>
      </c>
      <c r="E214" s="118">
        <f>VLOOKUP(A214,'IncomeStatement 15-8-19'!$A$10:$CD$222,5,FALSE)</f>
        <v>0</v>
      </c>
      <c r="F214" s="118">
        <f>VLOOKUP(A214,'IncomeStatement 15-8-19'!$A$10:$CD$222,6,FALSE)</f>
        <v>0</v>
      </c>
      <c r="G214" s="118">
        <f>VLOOKUP(A214,'IncomeStatement 15-8-19'!$A$10:$CD$222,7,FALSE)</f>
        <v>0</v>
      </c>
      <c r="H214" s="118">
        <f>VLOOKUP(A214,'IncomeStatement 15-8-19'!$A$10:$CD$222,8,FALSE)</f>
        <v>0</v>
      </c>
      <c r="I214" s="118"/>
      <c r="J214" s="118">
        <f>VLOOKUP(A214,'IncomeStatement 15-8-19'!$A$10:$CD$222,10,FALSE)</f>
        <v>0</v>
      </c>
      <c r="K214" s="118">
        <f>VLOOKUP(A214,'IncomeStatement 15-8-19'!$A$10:$CD$222,11,FALSE)</f>
        <v>0</v>
      </c>
      <c r="L214" s="118">
        <f>VLOOKUP(A214,'IncomeStatement 15-8-19'!$A$10:$CD$222,12,FALSE)</f>
        <v>0</v>
      </c>
      <c r="M214" s="118">
        <f>VLOOKUP(A214,'IncomeStatement 15-8-19'!$A$10:$CD$222,13,FALSE)</f>
        <v>0</v>
      </c>
      <c r="N214" s="118">
        <f>VLOOKUP(A214,'IncomeStatement 15-8-19'!$A$10:$CD$222,14,FALSE)</f>
        <v>0</v>
      </c>
      <c r="O214" s="118">
        <f>VLOOKUP(A214,'IncomeStatement 15-8-19'!$A$10:$CD$222,15,FALSE)</f>
        <v>0</v>
      </c>
      <c r="P214" s="118">
        <f>VLOOKUP(A214,'IncomeStatement 15-8-19'!$A$10:$CD$222,16,FALSE)</f>
        <v>0</v>
      </c>
      <c r="Q214" s="118">
        <f>VLOOKUP(A214,'IncomeStatement 15-8-19'!$A$10:$CD$222,17,FALSE)</f>
        <v>0</v>
      </c>
      <c r="R214" s="118">
        <f>VLOOKUP(A214,'IncomeStatement 15-8-19'!$A$10:$CD$222,18,FALSE)</f>
        <v>0</v>
      </c>
      <c r="S214" s="118">
        <f>VLOOKUP(A214,'IncomeStatement 15-8-19'!$A$10:$CD$222,19,FALSE)</f>
        <v>0</v>
      </c>
      <c r="T214" s="118">
        <f>VLOOKUP(A214,'IncomeStatement 15-8-19'!$A$10:$CD$222,20,FALSE)</f>
        <v>0</v>
      </c>
      <c r="U214" s="118">
        <f>VLOOKUP(A214,'IncomeStatement 15-8-19'!$A$10:$CD$222,21,FALSE)</f>
        <v>0</v>
      </c>
      <c r="V214" s="118">
        <f>VLOOKUP(A214,'IncomeStatement 15-8-19'!$A$10:$CD$222,22,FALSE)</f>
        <v>0</v>
      </c>
      <c r="W214" s="118">
        <f>VLOOKUP(A214,'IncomeStatement 15-8-19'!$A$10:$CD$222,23,FALSE)</f>
        <v>0</v>
      </c>
      <c r="X214" s="118">
        <f>VLOOKUP(A214,'IncomeStatement 15-8-19'!$A$10:$CD$222,24,FALSE)</f>
        <v>0</v>
      </c>
      <c r="Y214" s="118">
        <f>VLOOKUP(A214,'IncomeStatement 15-8-19'!$A$10:$CD$222,25,FALSE)</f>
        <v>0</v>
      </c>
      <c r="Z214" s="118">
        <f>VLOOKUP(A214,'IncomeStatement 15-8-19'!$A$10:$CD$222,26,FALSE)</f>
        <v>0</v>
      </c>
      <c r="AA214" s="118">
        <f>VLOOKUP(A214,'IncomeStatement 15-8-19'!$A$10:$CD$222,27,FALSE)</f>
        <v>0</v>
      </c>
      <c r="AB214" s="118">
        <f>VLOOKUP(A214,'IncomeStatement 15-8-19'!$A$10:$CD$222,28,FALSE)</f>
        <v>0</v>
      </c>
      <c r="AC214" s="118">
        <f>VLOOKUP(A214,'IncomeStatement 15-8-19'!$A$10:$CD$222,29,FALSE)</f>
        <v>0</v>
      </c>
      <c r="AD214" s="118">
        <f>VLOOKUP(A214,'IncomeStatement 15-8-19'!$A$10:$CD$222,30,FALSE)</f>
        <v>0</v>
      </c>
      <c r="AE214" s="118">
        <f>VLOOKUP(A214,'IncomeStatement 15-8-19'!$A$10:$CD$222,31,FALSE)</f>
        <v>0</v>
      </c>
      <c r="AF214" s="118">
        <f>VLOOKUP(A214,'IncomeStatement 15-8-19'!$A$10:$CD$222,32,FALSE)</f>
        <v>0</v>
      </c>
      <c r="AG214" s="118">
        <f>VLOOKUP(A214,'IncomeStatement 15-8-19'!$A$10:$CD$222,33,FALSE)</f>
        <v>0</v>
      </c>
      <c r="AH214" s="118">
        <f>VLOOKUP(A214,'IncomeStatement 15-8-19'!$A$10:$CD$222,34,FALSE)</f>
        <v>0</v>
      </c>
      <c r="AI214" s="118">
        <f>VLOOKUP(A214,'IncomeStatement 15-8-19'!$A$10:$CD$222,35,FALSE)</f>
        <v>0</v>
      </c>
      <c r="AJ214" s="118">
        <f>VLOOKUP(A214,'IncomeStatement 15-8-19'!$A$10:$CD$222,36,FALSE)</f>
        <v>0</v>
      </c>
      <c r="AK214" s="118">
        <f>VLOOKUP(A214,'IncomeStatement 15-8-19'!$A$10:$CD$222,37,FALSE)</f>
        <v>0</v>
      </c>
      <c r="AL214" s="118">
        <f>VLOOKUP(A214,'IncomeStatement 15-8-19'!$A$10:$CD$222,38,FALSE)</f>
        <v>0</v>
      </c>
      <c r="AM214" s="118">
        <f>VLOOKUP(A214,'IncomeStatement 15-8-19'!$A$10:$CD$222,39,FALSE)</f>
        <v>0</v>
      </c>
      <c r="AN214" s="118">
        <f>VLOOKUP(A214,'IncomeStatement 15-8-19'!$A$10:$CD$222,40,FALSE)</f>
        <v>0</v>
      </c>
      <c r="AO214" s="118">
        <f>VLOOKUP(A214,'IncomeStatement 15-8-19'!$A$10:$CD$222,41,FALSE)</f>
        <v>0</v>
      </c>
      <c r="AP214" s="118">
        <f>VLOOKUP(A214,'IncomeStatement 15-8-19'!$A$10:$CD$222,42,FALSE)</f>
        <v>0</v>
      </c>
      <c r="AQ214" s="118">
        <f>VLOOKUP(A214,'IncomeStatement 15-8-19'!$A$10:$CD$222,43,FALSE)</f>
        <v>0</v>
      </c>
      <c r="AR214" s="118">
        <f>VLOOKUP(A214,'IncomeStatement 15-8-19'!$A$10:$CD$222,44,FALSE)</f>
        <v>0</v>
      </c>
      <c r="AS214" s="118">
        <f>VLOOKUP(A214,'IncomeStatement 15-8-19'!$A$10:$CD$222,45,FALSE)</f>
        <v>0</v>
      </c>
      <c r="AT214" s="118">
        <f>VLOOKUP(A214,'IncomeStatement 15-8-19'!$A$10:$CD$222,46,FALSE)</f>
        <v>0</v>
      </c>
      <c r="AU214" s="118">
        <f>VLOOKUP(A214,'IncomeStatement 15-8-19'!$A$10:$CD$222,47,FALSE)</f>
        <v>0</v>
      </c>
      <c r="AV214" s="118">
        <f>VLOOKUP(A214,'IncomeStatement 15-8-19'!$A$10:$CD$222,48,FALSE)</f>
        <v>0</v>
      </c>
      <c r="AW214" s="118">
        <f>VLOOKUP(A214,'IncomeStatement 15-8-19'!$A$10:$CD$222,49,FALSE)</f>
        <v>0</v>
      </c>
      <c r="AX214" s="118">
        <f>VLOOKUP(A214,'IncomeStatement 15-8-19'!$A$10:$CD$222,50,FALSE)</f>
        <v>0</v>
      </c>
      <c r="AY214" s="118">
        <f>VLOOKUP(A214,'IncomeStatement 15-8-19'!$A$10:$CD$222,51,FALSE)</f>
        <v>0</v>
      </c>
      <c r="AZ214" s="118">
        <f>VLOOKUP(A214,'IncomeStatement 15-8-19'!$A$10:$CD$222,52,FALSE)</f>
        <v>0</v>
      </c>
      <c r="BA214" s="118">
        <f>VLOOKUP(A214,'IncomeStatement 15-8-19'!$A$10:$CD$222,53,FALSE)</f>
        <v>0</v>
      </c>
      <c r="BB214" s="118">
        <f>VLOOKUP(A214,'IncomeStatement 15-8-19'!$A$10:$CD$222,54,FALSE)</f>
        <v>0</v>
      </c>
      <c r="BC214" s="118">
        <f>VLOOKUP(A214,'IncomeStatement 15-8-19'!$A$10:$CD$222,55,FALSE)</f>
        <v>0</v>
      </c>
      <c r="BD214" s="118">
        <f>VLOOKUP(A214,'IncomeStatement 15-8-19'!$A$10:$CD$222,56,FALSE)</f>
        <v>0</v>
      </c>
      <c r="BE214" s="118">
        <f>VLOOKUP(A214,'IncomeStatement 15-8-19'!$A$10:$CD$222,57,FALSE)</f>
        <v>0</v>
      </c>
      <c r="BF214" s="118">
        <f>VLOOKUP(A214,'IncomeStatement 15-8-19'!$A$10:$CD$222,58,FALSE)</f>
        <v>0</v>
      </c>
      <c r="BG214" s="118"/>
      <c r="BH214" s="118">
        <f>VLOOKUP(A214,'IncomeStatement 15-8-19'!$A$10:$CD$222,60,FALSE)</f>
        <v>0</v>
      </c>
      <c r="BI214" s="118">
        <f>VLOOKUP(A214,'IncomeStatement 15-8-19'!$A$10:$CD$222,61,FALSE)</f>
        <v>0</v>
      </c>
      <c r="BJ214" s="118">
        <f>VLOOKUP(A214,'IncomeStatement 15-8-19'!$A$10:$CD$222,62,FALSE)</f>
        <v>0</v>
      </c>
      <c r="BK214" s="118">
        <f>VLOOKUP(A214,'IncomeStatement 15-8-19'!$A$10:$CD$222,63,FALSE)</f>
        <v>0</v>
      </c>
      <c r="BL214" s="118">
        <f>VLOOKUP(A214,'IncomeStatement 15-8-19'!$A$10:$CD$222,64,FALSE)</f>
        <v>0</v>
      </c>
      <c r="BM214" s="118">
        <f>VLOOKUP(A214,'IncomeStatement 15-8-19'!$A$10:$CD$222,65,FALSE)</f>
        <v>0</v>
      </c>
      <c r="BN214" s="118">
        <f>VLOOKUP(A214,'IncomeStatement 15-8-19'!$A$10:$CD$222,66,FALSE)</f>
        <v>0</v>
      </c>
      <c r="BO214" s="118">
        <f>VLOOKUP(A214,'IncomeStatement 15-8-19'!$A$10:$CD$222,67,FALSE)</f>
        <v>0</v>
      </c>
      <c r="BP214" s="118">
        <f>VLOOKUP(A214,'IncomeStatement 15-8-19'!$A$10:$CD$222,68,FALSE)</f>
        <v>0</v>
      </c>
      <c r="BQ214" s="23">
        <f>VLOOKUP(A214,'IncomeStatement 15-8-19'!$A$10:$CD$222,69,FALSE)</f>
        <v>0</v>
      </c>
      <c r="BR214" s="23">
        <f>VLOOKUP(A214,'IncomeStatement 15-8-19'!$A$10:$CD$222,70,FALSE)</f>
        <v>0</v>
      </c>
      <c r="BS214" s="23">
        <f>VLOOKUP(A214,'IncomeStatement 15-8-19'!$A$10:$CD$222,71,FALSE)</f>
        <v>0</v>
      </c>
      <c r="BT214" s="23">
        <f>VLOOKUP(A214,'IncomeStatement 15-8-19'!$A$10:$CD$222,72,FALSE)</f>
        <v>0</v>
      </c>
      <c r="BU214" s="23">
        <f>VLOOKUP(A214,'IncomeStatement 15-8-19'!$A$10:$CD$222,73,FALSE)</f>
        <v>0</v>
      </c>
      <c r="BV214" s="23">
        <f>VLOOKUP(A214,'IncomeStatement 15-8-19'!$A$10:$CD$222,74,FALSE)</f>
        <v>0</v>
      </c>
      <c r="BW214" s="23">
        <f>VLOOKUP(A214,'IncomeStatement 15-8-19'!$A$10:$CD$222,75,FALSE)</f>
        <v>0</v>
      </c>
      <c r="BX214" s="23">
        <f>VLOOKUP(A214,'IncomeStatement 15-8-19'!$A$10:$CD$222,76,FALSE)</f>
        <v>0</v>
      </c>
      <c r="BY214" s="23">
        <f>VLOOKUP(A214,'IncomeStatement 15-8-19'!$A$10:$CD$222,77,FALSE)</f>
        <v>0</v>
      </c>
      <c r="BZ214" s="23">
        <f>VLOOKUP(A214,'IncomeStatement 15-8-19'!$A$10:$CD$222,78,FALSE)</f>
        <v>0</v>
      </c>
      <c r="CA214" s="23">
        <f>VLOOKUP(A214,'IncomeStatement 15-8-19'!$A$10:$CD$222,79,FALSE)</f>
        <v>0</v>
      </c>
      <c r="CB214" s="23">
        <f>VLOOKUP(A214,'IncomeStatement 15-8-19'!$A$10:$CD$222,80,FALSE)</f>
        <v>0</v>
      </c>
      <c r="CC214" s="23">
        <f>VLOOKUP(A214,'IncomeStatement 15-8-19'!$A$10:$CD$222,81,FALSE)</f>
        <v>0</v>
      </c>
      <c r="CD214" s="23">
        <f t="shared" si="14"/>
        <v>0</v>
      </c>
      <c r="CF214" s="19">
        <f>CD214-('IncomeStatement 15-8-19'!CD214-'IncomeStatement 15-8-19'!CF214-'IncomeStatement 15-8-19'!CG214)</f>
        <v>0</v>
      </c>
      <c r="CH214" s="132">
        <f t="shared" si="15"/>
        <v>0</v>
      </c>
      <c r="CJ214" s="148">
        <f>HLOOKUP(A214,CJE!$I$5:$TV$2054,2050, FALSE)</f>
        <v>0</v>
      </c>
      <c r="CL214" s="148">
        <f t="shared" si="16"/>
        <v>0</v>
      </c>
    </row>
    <row r="215" spans="1:93" x14ac:dyDescent="0.2">
      <c r="A215" s="14" t="str">
        <f>'IncomeStatement 15-8-19'!A215</f>
        <v>Total - 950-200 - Withholding Tax</v>
      </c>
      <c r="B215" s="31">
        <f>VLOOKUP(A215,'IncomeStatement 15-8-19'!$A$10:$CD$222,2,FALSE)</f>
        <v>0</v>
      </c>
      <c r="C215" s="31">
        <f>VLOOKUP(A215,'IncomeStatement 15-8-19'!$A$10:$CD$222,3,FALSE)</f>
        <v>0</v>
      </c>
      <c r="D215" s="31">
        <f>VLOOKUP(A215,'IncomeStatement 15-8-19'!$A$10:$CD$222,4,FALSE)</f>
        <v>0</v>
      </c>
      <c r="E215" s="31">
        <f>VLOOKUP(A215,'IncomeStatement 15-8-19'!$A$10:$CD$222,5,FALSE)</f>
        <v>0</v>
      </c>
      <c r="F215" s="31">
        <f>VLOOKUP(A215,'IncomeStatement 15-8-19'!$A$10:$CD$222,6,FALSE)</f>
        <v>0</v>
      </c>
      <c r="G215" s="31">
        <f>VLOOKUP(A215,'IncomeStatement 15-8-19'!$A$10:$CD$222,7,FALSE)</f>
        <v>0</v>
      </c>
      <c r="H215" s="31">
        <f>VLOOKUP(A215,'IncomeStatement 15-8-19'!$A$10:$CD$222,8,FALSE)</f>
        <v>0</v>
      </c>
      <c r="I215" s="31"/>
      <c r="J215" s="31">
        <f>VLOOKUP(A215,'IncomeStatement 15-8-19'!$A$10:$CD$222,10,FALSE)</f>
        <v>0</v>
      </c>
      <c r="K215" s="31">
        <f>VLOOKUP(A215,'IncomeStatement 15-8-19'!$A$10:$CD$222,11,FALSE)</f>
        <v>0</v>
      </c>
      <c r="L215" s="31">
        <f>VLOOKUP(A215,'IncomeStatement 15-8-19'!$A$10:$CD$222,12,FALSE)</f>
        <v>0</v>
      </c>
      <c r="M215" s="31">
        <f>VLOOKUP(A215,'IncomeStatement 15-8-19'!$A$10:$CD$222,13,FALSE)</f>
        <v>0</v>
      </c>
      <c r="N215" s="31">
        <f>VLOOKUP(A215,'IncomeStatement 15-8-19'!$A$10:$CD$222,14,FALSE)</f>
        <v>0</v>
      </c>
      <c r="O215" s="31">
        <f>VLOOKUP(A215,'IncomeStatement 15-8-19'!$A$10:$CD$222,15,FALSE)</f>
        <v>0</v>
      </c>
      <c r="P215" s="31">
        <f>VLOOKUP(A215,'IncomeStatement 15-8-19'!$A$10:$CD$222,16,FALSE)</f>
        <v>0</v>
      </c>
      <c r="Q215" s="31">
        <f>VLOOKUP(A215,'IncomeStatement 15-8-19'!$A$10:$CD$222,17,FALSE)</f>
        <v>0</v>
      </c>
      <c r="R215" s="31">
        <f>VLOOKUP(A215,'IncomeStatement 15-8-19'!$A$10:$CD$222,18,FALSE)</f>
        <v>0</v>
      </c>
      <c r="S215" s="31">
        <f>VLOOKUP(A215,'IncomeStatement 15-8-19'!$A$10:$CD$222,19,FALSE)</f>
        <v>0</v>
      </c>
      <c r="T215" s="31">
        <f>VLOOKUP(A215,'IncomeStatement 15-8-19'!$A$10:$CD$222,20,FALSE)</f>
        <v>0</v>
      </c>
      <c r="U215" s="31">
        <f>VLOOKUP(A215,'IncomeStatement 15-8-19'!$A$10:$CD$222,21,FALSE)</f>
        <v>0</v>
      </c>
      <c r="V215" s="31">
        <f>VLOOKUP(A215,'IncomeStatement 15-8-19'!$A$10:$CD$222,22,FALSE)</f>
        <v>0</v>
      </c>
      <c r="W215" s="31">
        <f>VLOOKUP(A215,'IncomeStatement 15-8-19'!$A$10:$CD$222,23,FALSE)</f>
        <v>0</v>
      </c>
      <c r="X215" s="31">
        <f>VLOOKUP(A215,'IncomeStatement 15-8-19'!$A$10:$CD$222,24,FALSE)</f>
        <v>0</v>
      </c>
      <c r="Y215" s="31">
        <f>VLOOKUP(A215,'IncomeStatement 15-8-19'!$A$10:$CD$222,25,FALSE)</f>
        <v>0</v>
      </c>
      <c r="Z215" s="31">
        <f>VLOOKUP(A215,'IncomeStatement 15-8-19'!$A$10:$CD$222,26,FALSE)</f>
        <v>0</v>
      </c>
      <c r="AA215" s="31">
        <f>VLOOKUP(A215,'IncomeStatement 15-8-19'!$A$10:$CD$222,27,FALSE)</f>
        <v>0</v>
      </c>
      <c r="AB215" s="31">
        <f>VLOOKUP(A215,'IncomeStatement 15-8-19'!$A$10:$CD$222,28,FALSE)</f>
        <v>0</v>
      </c>
      <c r="AC215" s="31">
        <f>VLOOKUP(A215,'IncomeStatement 15-8-19'!$A$10:$CD$222,29,FALSE)</f>
        <v>0</v>
      </c>
      <c r="AD215" s="31">
        <f>VLOOKUP(A215,'IncomeStatement 15-8-19'!$A$10:$CD$222,30,FALSE)</f>
        <v>0</v>
      </c>
      <c r="AE215" s="31">
        <f>VLOOKUP(A215,'IncomeStatement 15-8-19'!$A$10:$CD$222,31,FALSE)</f>
        <v>0</v>
      </c>
      <c r="AF215" s="31">
        <f>VLOOKUP(A215,'IncomeStatement 15-8-19'!$A$10:$CD$222,32,FALSE)</f>
        <v>0</v>
      </c>
      <c r="AG215" s="31">
        <f>VLOOKUP(A215,'IncomeStatement 15-8-19'!$A$10:$CD$222,33,FALSE)</f>
        <v>0</v>
      </c>
      <c r="AH215" s="31">
        <f>VLOOKUP(A215,'IncomeStatement 15-8-19'!$A$10:$CD$222,34,FALSE)</f>
        <v>0</v>
      </c>
      <c r="AI215" s="31">
        <f>VLOOKUP(A215,'IncomeStatement 15-8-19'!$A$10:$CD$222,35,FALSE)</f>
        <v>0</v>
      </c>
      <c r="AJ215" s="31">
        <f>VLOOKUP(A215,'IncomeStatement 15-8-19'!$A$10:$CD$222,36,FALSE)</f>
        <v>0</v>
      </c>
      <c r="AK215" s="31">
        <f>VLOOKUP(A215,'IncomeStatement 15-8-19'!$A$10:$CD$222,37,FALSE)</f>
        <v>0</v>
      </c>
      <c r="AL215" s="31">
        <f>VLOOKUP(A215,'IncomeStatement 15-8-19'!$A$10:$CD$222,38,FALSE)</f>
        <v>0</v>
      </c>
      <c r="AM215" s="31">
        <f>VLOOKUP(A215,'IncomeStatement 15-8-19'!$A$10:$CD$222,39,FALSE)</f>
        <v>0</v>
      </c>
      <c r="AN215" s="31">
        <f>VLOOKUP(A215,'IncomeStatement 15-8-19'!$A$10:$CD$222,40,FALSE)</f>
        <v>0</v>
      </c>
      <c r="AO215" s="31">
        <f>VLOOKUP(A215,'IncomeStatement 15-8-19'!$A$10:$CD$222,41,FALSE)</f>
        <v>0</v>
      </c>
      <c r="AP215" s="31">
        <f>VLOOKUP(A215,'IncomeStatement 15-8-19'!$A$10:$CD$222,42,FALSE)</f>
        <v>0</v>
      </c>
      <c r="AQ215" s="31">
        <f>VLOOKUP(A215,'IncomeStatement 15-8-19'!$A$10:$CD$222,43,FALSE)</f>
        <v>0</v>
      </c>
      <c r="AR215" s="31">
        <f>VLOOKUP(A215,'IncomeStatement 15-8-19'!$A$10:$CD$222,44,FALSE)</f>
        <v>0</v>
      </c>
      <c r="AS215" s="31">
        <f>VLOOKUP(A215,'IncomeStatement 15-8-19'!$A$10:$CD$222,45,FALSE)</f>
        <v>0</v>
      </c>
      <c r="AT215" s="31">
        <f>VLOOKUP(A215,'IncomeStatement 15-8-19'!$A$10:$CD$222,46,FALSE)</f>
        <v>0</v>
      </c>
      <c r="AU215" s="31">
        <f>VLOOKUP(A215,'IncomeStatement 15-8-19'!$A$10:$CD$222,47,FALSE)</f>
        <v>0</v>
      </c>
      <c r="AV215" s="31">
        <f>VLOOKUP(A215,'IncomeStatement 15-8-19'!$A$10:$CD$222,48,FALSE)</f>
        <v>0</v>
      </c>
      <c r="AW215" s="31">
        <f>VLOOKUP(A215,'IncomeStatement 15-8-19'!$A$10:$CD$222,49,FALSE)</f>
        <v>0</v>
      </c>
      <c r="AX215" s="31">
        <f>VLOOKUP(A215,'IncomeStatement 15-8-19'!$A$10:$CD$222,50,FALSE)</f>
        <v>0</v>
      </c>
      <c r="AY215" s="31">
        <f>VLOOKUP(A215,'IncomeStatement 15-8-19'!$A$10:$CD$222,51,FALSE)</f>
        <v>0</v>
      </c>
      <c r="AZ215" s="31">
        <f>VLOOKUP(A215,'IncomeStatement 15-8-19'!$A$10:$CD$222,52,FALSE)</f>
        <v>0</v>
      </c>
      <c r="BA215" s="31">
        <f>VLOOKUP(A215,'IncomeStatement 15-8-19'!$A$10:$CD$222,53,FALSE)</f>
        <v>0</v>
      </c>
      <c r="BB215" s="31">
        <f>VLOOKUP(A215,'IncomeStatement 15-8-19'!$A$10:$CD$222,54,FALSE)</f>
        <v>0</v>
      </c>
      <c r="BC215" s="31">
        <f>VLOOKUP(A215,'IncomeStatement 15-8-19'!$A$10:$CD$222,55,FALSE)</f>
        <v>0</v>
      </c>
      <c r="BD215" s="31">
        <f>VLOOKUP(A215,'IncomeStatement 15-8-19'!$A$10:$CD$222,56,FALSE)</f>
        <v>0</v>
      </c>
      <c r="BE215" s="31">
        <f>VLOOKUP(A215,'IncomeStatement 15-8-19'!$A$10:$CD$222,57,FALSE)</f>
        <v>0</v>
      </c>
      <c r="BF215" s="31">
        <f>VLOOKUP(A215,'IncomeStatement 15-8-19'!$A$10:$CD$222,58,FALSE)</f>
        <v>0</v>
      </c>
      <c r="BG215" s="31"/>
      <c r="BH215" s="31">
        <f>VLOOKUP(A215,'IncomeStatement 15-8-19'!$A$10:$CD$222,60,FALSE)</f>
        <v>0</v>
      </c>
      <c r="BI215" s="31">
        <f>VLOOKUP(A215,'IncomeStatement 15-8-19'!$A$10:$CD$222,61,FALSE)</f>
        <v>0</v>
      </c>
      <c r="BJ215" s="31">
        <f>VLOOKUP(A215,'IncomeStatement 15-8-19'!$A$10:$CD$222,62,FALSE)</f>
        <v>0</v>
      </c>
      <c r="BK215" s="31">
        <f>VLOOKUP(A215,'IncomeStatement 15-8-19'!$A$10:$CD$222,63,FALSE)</f>
        <v>0</v>
      </c>
      <c r="BL215" s="31">
        <f>VLOOKUP(A215,'IncomeStatement 15-8-19'!$A$10:$CD$222,64,FALSE)</f>
        <v>0</v>
      </c>
      <c r="BM215" s="31">
        <f>VLOOKUP(A215,'IncomeStatement 15-8-19'!$A$10:$CD$222,65,FALSE)</f>
        <v>0</v>
      </c>
      <c r="BN215" s="31">
        <f>VLOOKUP(A215,'IncomeStatement 15-8-19'!$A$10:$CD$222,66,FALSE)</f>
        <v>0</v>
      </c>
      <c r="BO215" s="31">
        <f>VLOOKUP(A215,'IncomeStatement 15-8-19'!$A$10:$CD$222,67,FALSE)</f>
        <v>0</v>
      </c>
      <c r="BP215" s="31">
        <f>VLOOKUP(A215,'IncomeStatement 15-8-19'!$A$10:$CD$222,68,FALSE)</f>
        <v>0</v>
      </c>
      <c r="BQ215" s="3">
        <f>VLOOKUP(A215,'IncomeStatement 15-8-19'!$A$10:$CD$222,69,FALSE)</f>
        <v>0</v>
      </c>
      <c r="BR215" s="3">
        <f>VLOOKUP(A215,'IncomeStatement 15-8-19'!$A$10:$CD$222,70,FALSE)</f>
        <v>0</v>
      </c>
      <c r="BS215" s="3">
        <f>VLOOKUP(A215,'IncomeStatement 15-8-19'!$A$10:$CD$222,71,FALSE)</f>
        <v>0</v>
      </c>
      <c r="BT215" s="3">
        <f>VLOOKUP(A215,'IncomeStatement 15-8-19'!$A$10:$CD$222,72,FALSE)</f>
        <v>0</v>
      </c>
      <c r="BU215" s="3">
        <f>VLOOKUP(A215,'IncomeStatement 15-8-19'!$A$10:$CD$222,73,FALSE)</f>
        <v>0</v>
      </c>
      <c r="BV215" s="3">
        <f>VLOOKUP(A215,'IncomeStatement 15-8-19'!$A$10:$CD$222,74,FALSE)</f>
        <v>0</v>
      </c>
      <c r="BW215" s="3">
        <f>VLOOKUP(A215,'IncomeStatement 15-8-19'!$A$10:$CD$222,75,FALSE)</f>
        <v>0</v>
      </c>
      <c r="BX215" s="3">
        <f>VLOOKUP(A215,'IncomeStatement 15-8-19'!$A$10:$CD$222,76,FALSE)</f>
        <v>0</v>
      </c>
      <c r="BY215" s="3">
        <f>VLOOKUP(A215,'IncomeStatement 15-8-19'!$A$10:$CD$222,77,FALSE)</f>
        <v>0</v>
      </c>
      <c r="BZ215" s="3">
        <f>VLOOKUP(A215,'IncomeStatement 15-8-19'!$A$10:$CD$222,78,FALSE)</f>
        <v>0</v>
      </c>
      <c r="CA215" s="3">
        <f>VLOOKUP(A215,'IncomeStatement 15-8-19'!$A$10:$CD$222,79,FALSE)</f>
        <v>0</v>
      </c>
      <c r="CB215" s="3">
        <f>VLOOKUP(A215,'IncomeStatement 15-8-19'!$A$10:$CD$222,80,FALSE)</f>
        <v>0</v>
      </c>
      <c r="CC215" s="3">
        <f>VLOOKUP(A215,'IncomeStatement 15-8-19'!$A$10:$CD$222,81,FALSE)</f>
        <v>0</v>
      </c>
      <c r="CD215" s="3">
        <f t="shared" si="14"/>
        <v>0</v>
      </c>
      <c r="CF215" s="19">
        <f>CD215-('IncomeStatement 15-8-19'!CD215-'IncomeStatement 15-8-19'!CF215-'IncomeStatement 15-8-19'!CG215)</f>
        <v>0</v>
      </c>
      <c r="CH215" s="132">
        <f t="shared" si="15"/>
        <v>0</v>
      </c>
      <c r="CJ215" s="148"/>
      <c r="CL215" s="162">
        <f>SUM(CL213:CL214)</f>
        <v>0</v>
      </c>
    </row>
    <row r="216" spans="1:93" x14ac:dyDescent="0.2">
      <c r="A216" s="15" t="str">
        <f>'IncomeStatement 15-8-19'!A216</f>
        <v>950-201 - Income Taxation (Provision for Income Tax)</v>
      </c>
      <c r="B216" s="118">
        <f>VLOOKUP(A216,'IncomeStatement 15-8-19'!$A$10:$CD$222,2,FALSE)</f>
        <v>0</v>
      </c>
      <c r="C216" s="118">
        <f>VLOOKUP(A216,'IncomeStatement 15-8-19'!$A$10:$CD$222,3,FALSE)</f>
        <v>0</v>
      </c>
      <c r="D216" s="118">
        <f>VLOOKUP(A216,'IncomeStatement 15-8-19'!$A$10:$CD$222,4,FALSE)</f>
        <v>0</v>
      </c>
      <c r="E216" s="118">
        <f>VLOOKUP(A216,'IncomeStatement 15-8-19'!$A$10:$CD$222,5,FALSE)</f>
        <v>0</v>
      </c>
      <c r="F216" s="118">
        <f>VLOOKUP(A216,'IncomeStatement 15-8-19'!$A$10:$CD$222,6,FALSE)</f>
        <v>0</v>
      </c>
      <c r="G216" s="118">
        <f>VLOOKUP(A216,'IncomeStatement 15-8-19'!$A$10:$CD$222,7,FALSE)</f>
        <v>0</v>
      </c>
      <c r="H216" s="118">
        <f>VLOOKUP(A216,'IncomeStatement 15-8-19'!$A$10:$CD$222,8,FALSE)</f>
        <v>0</v>
      </c>
      <c r="I216" s="118"/>
      <c r="J216" s="118">
        <f>VLOOKUP(A216,'IncomeStatement 15-8-19'!$A$10:$CD$222,10,FALSE)</f>
        <v>0</v>
      </c>
      <c r="K216" s="118">
        <f>VLOOKUP(A216,'IncomeStatement 15-8-19'!$A$10:$CD$222,11,FALSE)</f>
        <v>0</v>
      </c>
      <c r="L216" s="118">
        <f>VLOOKUP(A216,'IncomeStatement 15-8-19'!$A$10:$CD$222,12,FALSE)</f>
        <v>0</v>
      </c>
      <c r="M216" s="118">
        <f>VLOOKUP(A216,'IncomeStatement 15-8-19'!$A$10:$CD$222,13,FALSE)</f>
        <v>0</v>
      </c>
      <c r="N216" s="118">
        <f>VLOOKUP(A216,'IncomeStatement 15-8-19'!$A$10:$CD$222,14,FALSE)</f>
        <v>0</v>
      </c>
      <c r="O216" s="118">
        <f>VLOOKUP(A216,'IncomeStatement 15-8-19'!$A$10:$CD$222,15,FALSE)</f>
        <v>0</v>
      </c>
      <c r="P216" s="118">
        <f>VLOOKUP(A216,'IncomeStatement 15-8-19'!$A$10:$CD$222,16,FALSE)</f>
        <v>0</v>
      </c>
      <c r="Q216" s="118">
        <f>VLOOKUP(A216,'IncomeStatement 15-8-19'!$A$10:$CD$222,17,FALSE)</f>
        <v>0</v>
      </c>
      <c r="R216" s="118">
        <f>VLOOKUP(A216,'IncomeStatement 15-8-19'!$A$10:$CD$222,18,FALSE)</f>
        <v>0</v>
      </c>
      <c r="S216" s="118">
        <f>VLOOKUP(A216,'IncomeStatement 15-8-19'!$A$10:$CD$222,19,FALSE)</f>
        <v>0</v>
      </c>
      <c r="T216" s="118">
        <f>VLOOKUP(A216,'IncomeStatement 15-8-19'!$A$10:$CD$222,20,FALSE)</f>
        <v>0</v>
      </c>
      <c r="U216" s="118">
        <f>VLOOKUP(A216,'IncomeStatement 15-8-19'!$A$10:$CD$222,21,FALSE)</f>
        <v>0</v>
      </c>
      <c r="V216" s="118">
        <f>VLOOKUP(A216,'IncomeStatement 15-8-19'!$A$10:$CD$222,22,FALSE)</f>
        <v>0</v>
      </c>
      <c r="W216" s="118">
        <f>VLOOKUP(A216,'IncomeStatement 15-8-19'!$A$10:$CD$222,23,FALSE)</f>
        <v>0</v>
      </c>
      <c r="X216" s="118">
        <f>VLOOKUP(A216,'IncomeStatement 15-8-19'!$A$10:$CD$222,24,FALSE)</f>
        <v>0</v>
      </c>
      <c r="Y216" s="118">
        <f>VLOOKUP(A216,'IncomeStatement 15-8-19'!$A$10:$CD$222,25,FALSE)</f>
        <v>0</v>
      </c>
      <c r="Z216" s="118">
        <f>VLOOKUP(A216,'IncomeStatement 15-8-19'!$A$10:$CD$222,26,FALSE)</f>
        <v>0</v>
      </c>
      <c r="AA216" s="118">
        <f>VLOOKUP(A216,'IncomeStatement 15-8-19'!$A$10:$CD$222,27,FALSE)</f>
        <v>0</v>
      </c>
      <c r="AB216" s="118">
        <f>VLOOKUP(A216,'IncomeStatement 15-8-19'!$A$10:$CD$222,28,FALSE)</f>
        <v>0</v>
      </c>
      <c r="AC216" s="118">
        <f>VLOOKUP(A216,'IncomeStatement 15-8-19'!$A$10:$CD$222,29,FALSE)</f>
        <v>0</v>
      </c>
      <c r="AD216" s="118">
        <f>VLOOKUP(A216,'IncomeStatement 15-8-19'!$A$10:$CD$222,30,FALSE)</f>
        <v>0</v>
      </c>
      <c r="AE216" s="118">
        <f>VLOOKUP(A216,'IncomeStatement 15-8-19'!$A$10:$CD$222,31,FALSE)</f>
        <v>0</v>
      </c>
      <c r="AF216" s="118">
        <f>VLOOKUP(A216,'IncomeStatement 15-8-19'!$A$10:$CD$222,32,FALSE)</f>
        <v>0</v>
      </c>
      <c r="AG216" s="118">
        <f>VLOOKUP(A216,'IncomeStatement 15-8-19'!$A$10:$CD$222,33,FALSE)</f>
        <v>0</v>
      </c>
      <c r="AH216" s="118">
        <f>VLOOKUP(A216,'IncomeStatement 15-8-19'!$A$10:$CD$222,34,FALSE)</f>
        <v>0</v>
      </c>
      <c r="AI216" s="118">
        <f>VLOOKUP(A216,'IncomeStatement 15-8-19'!$A$10:$CD$222,35,FALSE)</f>
        <v>0</v>
      </c>
      <c r="AJ216" s="118">
        <f>VLOOKUP(A216,'IncomeStatement 15-8-19'!$A$10:$CD$222,36,FALSE)</f>
        <v>0</v>
      </c>
      <c r="AK216" s="118">
        <f>VLOOKUP(A216,'IncomeStatement 15-8-19'!$A$10:$CD$222,37,FALSE)</f>
        <v>0</v>
      </c>
      <c r="AL216" s="118">
        <f>VLOOKUP(A216,'IncomeStatement 15-8-19'!$A$10:$CD$222,38,FALSE)</f>
        <v>0</v>
      </c>
      <c r="AM216" s="118">
        <f>VLOOKUP(A216,'IncomeStatement 15-8-19'!$A$10:$CD$222,39,FALSE)</f>
        <v>0</v>
      </c>
      <c r="AN216" s="118">
        <f>VLOOKUP(A216,'IncomeStatement 15-8-19'!$A$10:$CD$222,40,FALSE)</f>
        <v>0</v>
      </c>
      <c r="AO216" s="118">
        <f>VLOOKUP(A216,'IncomeStatement 15-8-19'!$A$10:$CD$222,41,FALSE)</f>
        <v>0</v>
      </c>
      <c r="AP216" s="118">
        <f>VLOOKUP(A216,'IncomeStatement 15-8-19'!$A$10:$CD$222,42,FALSE)</f>
        <v>0</v>
      </c>
      <c r="AQ216" s="118">
        <f>VLOOKUP(A216,'IncomeStatement 15-8-19'!$A$10:$CD$222,43,FALSE)</f>
        <v>0</v>
      </c>
      <c r="AR216" s="118">
        <f>VLOOKUP(A216,'IncomeStatement 15-8-19'!$A$10:$CD$222,44,FALSE)</f>
        <v>0</v>
      </c>
      <c r="AS216" s="118">
        <f>VLOOKUP(A216,'IncomeStatement 15-8-19'!$A$10:$CD$222,45,FALSE)</f>
        <v>0</v>
      </c>
      <c r="AT216" s="118">
        <f>VLOOKUP(A216,'IncomeStatement 15-8-19'!$A$10:$CD$222,46,FALSE)</f>
        <v>0</v>
      </c>
      <c r="AU216" s="118">
        <f>VLOOKUP(A216,'IncomeStatement 15-8-19'!$A$10:$CD$222,47,FALSE)</f>
        <v>0</v>
      </c>
      <c r="AV216" s="118">
        <f>VLOOKUP(A216,'IncomeStatement 15-8-19'!$A$10:$CD$222,48,FALSE)</f>
        <v>0</v>
      </c>
      <c r="AW216" s="118">
        <f>VLOOKUP(A216,'IncomeStatement 15-8-19'!$A$10:$CD$222,49,FALSE)</f>
        <v>0</v>
      </c>
      <c r="AX216" s="118">
        <f>VLOOKUP(A216,'IncomeStatement 15-8-19'!$A$10:$CD$222,50,FALSE)</f>
        <v>0</v>
      </c>
      <c r="AY216" s="118">
        <f>VLOOKUP(A216,'IncomeStatement 15-8-19'!$A$10:$CD$222,51,FALSE)</f>
        <v>0</v>
      </c>
      <c r="AZ216" s="118">
        <f>VLOOKUP(A216,'IncomeStatement 15-8-19'!$A$10:$CD$222,52,FALSE)</f>
        <v>0</v>
      </c>
      <c r="BA216" s="118">
        <f>VLOOKUP(A216,'IncomeStatement 15-8-19'!$A$10:$CD$222,53,FALSE)</f>
        <v>0</v>
      </c>
      <c r="BB216" s="118">
        <f>VLOOKUP(A216,'IncomeStatement 15-8-19'!$A$10:$CD$222,54,FALSE)</f>
        <v>0</v>
      </c>
      <c r="BC216" s="118">
        <f>VLOOKUP(A216,'IncomeStatement 15-8-19'!$A$10:$CD$222,55,FALSE)</f>
        <v>0</v>
      </c>
      <c r="BD216" s="118">
        <f>VLOOKUP(A216,'IncomeStatement 15-8-19'!$A$10:$CD$222,56,FALSE)</f>
        <v>0</v>
      </c>
      <c r="BE216" s="118">
        <f>VLOOKUP(A216,'IncomeStatement 15-8-19'!$A$10:$CD$222,57,FALSE)</f>
        <v>0</v>
      </c>
      <c r="BF216" s="118">
        <f>VLOOKUP(A216,'IncomeStatement 15-8-19'!$A$10:$CD$222,58,FALSE)</f>
        <v>0</v>
      </c>
      <c r="BG216" s="118"/>
      <c r="BH216" s="118">
        <f>VLOOKUP(A216,'IncomeStatement 15-8-19'!$A$10:$CD$222,60,FALSE)</f>
        <v>0</v>
      </c>
      <c r="BI216" s="118">
        <f>VLOOKUP(A216,'IncomeStatement 15-8-19'!$A$10:$CD$222,61,FALSE)</f>
        <v>0</v>
      </c>
      <c r="BJ216" s="118">
        <f>VLOOKUP(A216,'IncomeStatement 15-8-19'!$A$10:$CD$222,62,FALSE)</f>
        <v>0</v>
      </c>
      <c r="BK216" s="118">
        <f>VLOOKUP(A216,'IncomeStatement 15-8-19'!$A$10:$CD$222,63,FALSE)</f>
        <v>0</v>
      </c>
      <c r="BL216" s="118">
        <f>VLOOKUP(A216,'IncomeStatement 15-8-19'!$A$10:$CD$222,64,FALSE)</f>
        <v>0</v>
      </c>
      <c r="BM216" s="118">
        <f>VLOOKUP(A216,'IncomeStatement 15-8-19'!$A$10:$CD$222,65,FALSE)</f>
        <v>0</v>
      </c>
      <c r="BN216" s="118">
        <f>VLOOKUP(A216,'IncomeStatement 15-8-19'!$A$10:$CD$222,66,FALSE)</f>
        <v>0</v>
      </c>
      <c r="BO216" s="118">
        <f>VLOOKUP(A216,'IncomeStatement 15-8-19'!$A$10:$CD$222,67,FALSE)</f>
        <v>0</v>
      </c>
      <c r="BP216" s="118">
        <f>VLOOKUP(A216,'IncomeStatement 15-8-19'!$A$10:$CD$222,68,FALSE)</f>
        <v>0</v>
      </c>
      <c r="BQ216" s="23">
        <f>VLOOKUP(A216,'IncomeStatement 15-8-19'!$A$10:$CD$222,69,FALSE)</f>
        <v>0</v>
      </c>
      <c r="BR216" s="23">
        <f>VLOOKUP(A216,'IncomeStatement 15-8-19'!$A$10:$CD$222,70,FALSE)</f>
        <v>0</v>
      </c>
      <c r="BS216" s="23">
        <f>VLOOKUP(A216,'IncomeStatement 15-8-19'!$A$10:$CD$222,71,FALSE)</f>
        <v>0</v>
      </c>
      <c r="BT216" s="23">
        <f>VLOOKUP(A216,'IncomeStatement 15-8-19'!$A$10:$CD$222,72,FALSE)</f>
        <v>0</v>
      </c>
      <c r="BU216" s="23">
        <f>VLOOKUP(A216,'IncomeStatement 15-8-19'!$A$10:$CD$222,73,FALSE)</f>
        <v>0</v>
      </c>
      <c r="BV216" s="23">
        <f>VLOOKUP(A216,'IncomeStatement 15-8-19'!$A$10:$CD$222,74,FALSE)</f>
        <v>0</v>
      </c>
      <c r="BW216" s="23">
        <f>VLOOKUP(A216,'IncomeStatement 15-8-19'!$A$10:$CD$222,75,FALSE)</f>
        <v>0</v>
      </c>
      <c r="BX216" s="23">
        <f>VLOOKUP(A216,'IncomeStatement 15-8-19'!$A$10:$CD$222,76,FALSE)</f>
        <v>0</v>
      </c>
      <c r="BY216" s="23">
        <f>VLOOKUP(A216,'IncomeStatement 15-8-19'!$A$10:$CD$222,77,FALSE)</f>
        <v>0</v>
      </c>
      <c r="BZ216" s="23">
        <f>VLOOKUP(A216,'IncomeStatement 15-8-19'!$A$10:$CD$222,78,FALSE)</f>
        <v>0</v>
      </c>
      <c r="CA216" s="23">
        <f>VLOOKUP(A216,'IncomeStatement 15-8-19'!$A$10:$CD$222,79,FALSE)</f>
        <v>0</v>
      </c>
      <c r="CB216" s="23">
        <f>VLOOKUP(A216,'IncomeStatement 15-8-19'!$A$10:$CD$222,80,FALSE)</f>
        <v>0</v>
      </c>
      <c r="CC216" s="23">
        <f>VLOOKUP(A216,'IncomeStatement 15-8-19'!$A$10:$CD$222,81,FALSE)</f>
        <v>0</v>
      </c>
      <c r="CD216" s="23">
        <f t="shared" si="14"/>
        <v>0</v>
      </c>
      <c r="CF216" s="19">
        <f>CD216-('IncomeStatement 15-8-19'!CD216-'IncomeStatement 15-8-19'!CF216-'IncomeStatement 15-8-19'!CG216)</f>
        <v>0</v>
      </c>
      <c r="CH216" s="132">
        <f t="shared" si="15"/>
        <v>0</v>
      </c>
      <c r="CJ216" s="148">
        <f>HLOOKUP(A216,CJE!$I$5:$TV$2054,2050, FALSE)</f>
        <v>0</v>
      </c>
      <c r="CL216" s="148">
        <f t="shared" ref="CL216:CL220" si="19">SUM(B216:BM216)-CJ216</f>
        <v>0</v>
      </c>
    </row>
    <row r="217" spans="1:93" x14ac:dyDescent="0.2">
      <c r="A217" s="14" t="str">
        <f>'IncomeStatement 15-8-19'!A217</f>
        <v>Total - 950-190 - Tax expense</v>
      </c>
      <c r="B217" s="31">
        <f>VLOOKUP(A217,'IncomeStatement 15-8-19'!$A$10:$CD$222,2,FALSE)</f>
        <v>0</v>
      </c>
      <c r="C217" s="31">
        <f>VLOOKUP(A217,'IncomeStatement 15-8-19'!$A$10:$CD$222,3,FALSE)</f>
        <v>0</v>
      </c>
      <c r="D217" s="31">
        <f>VLOOKUP(A217,'IncomeStatement 15-8-19'!$A$10:$CD$222,4,FALSE)</f>
        <v>0</v>
      </c>
      <c r="E217" s="31">
        <f>VLOOKUP(A217,'IncomeStatement 15-8-19'!$A$10:$CD$222,5,FALSE)</f>
        <v>0</v>
      </c>
      <c r="F217" s="31">
        <f>VLOOKUP(A217,'IncomeStatement 15-8-19'!$A$10:$CD$222,6,FALSE)</f>
        <v>0</v>
      </c>
      <c r="G217" s="31">
        <f>VLOOKUP(A217,'IncomeStatement 15-8-19'!$A$10:$CD$222,7,FALSE)</f>
        <v>0</v>
      </c>
      <c r="H217" s="31">
        <f>VLOOKUP(A217,'IncomeStatement 15-8-19'!$A$10:$CD$222,8,FALSE)</f>
        <v>0</v>
      </c>
      <c r="I217" s="31"/>
      <c r="J217" s="31">
        <f>VLOOKUP(A217,'IncomeStatement 15-8-19'!$A$10:$CD$222,10,FALSE)</f>
        <v>0</v>
      </c>
      <c r="K217" s="31">
        <f>VLOOKUP(A217,'IncomeStatement 15-8-19'!$A$10:$CD$222,11,FALSE)</f>
        <v>0</v>
      </c>
      <c r="L217" s="31">
        <f>VLOOKUP(A217,'IncomeStatement 15-8-19'!$A$10:$CD$222,12,FALSE)</f>
        <v>0</v>
      </c>
      <c r="M217" s="31">
        <f>VLOOKUP(A217,'IncomeStatement 15-8-19'!$A$10:$CD$222,13,FALSE)</f>
        <v>0</v>
      </c>
      <c r="N217" s="31">
        <f>VLOOKUP(A217,'IncomeStatement 15-8-19'!$A$10:$CD$222,14,FALSE)</f>
        <v>0</v>
      </c>
      <c r="O217" s="31">
        <f>VLOOKUP(A217,'IncomeStatement 15-8-19'!$A$10:$CD$222,15,FALSE)</f>
        <v>0</v>
      </c>
      <c r="P217" s="31">
        <f>VLOOKUP(A217,'IncomeStatement 15-8-19'!$A$10:$CD$222,16,FALSE)</f>
        <v>0</v>
      </c>
      <c r="Q217" s="31">
        <f>VLOOKUP(A217,'IncomeStatement 15-8-19'!$A$10:$CD$222,17,FALSE)</f>
        <v>0</v>
      </c>
      <c r="R217" s="31">
        <f>VLOOKUP(A217,'IncomeStatement 15-8-19'!$A$10:$CD$222,18,FALSE)</f>
        <v>0</v>
      </c>
      <c r="S217" s="31">
        <f>VLOOKUP(A217,'IncomeStatement 15-8-19'!$A$10:$CD$222,19,FALSE)</f>
        <v>0</v>
      </c>
      <c r="T217" s="31">
        <f>VLOOKUP(A217,'IncomeStatement 15-8-19'!$A$10:$CD$222,20,FALSE)</f>
        <v>0</v>
      </c>
      <c r="U217" s="31">
        <f>VLOOKUP(A217,'IncomeStatement 15-8-19'!$A$10:$CD$222,21,FALSE)</f>
        <v>0</v>
      </c>
      <c r="V217" s="31">
        <f>VLOOKUP(A217,'IncomeStatement 15-8-19'!$A$10:$CD$222,22,FALSE)</f>
        <v>0</v>
      </c>
      <c r="W217" s="31">
        <f>VLOOKUP(A217,'IncomeStatement 15-8-19'!$A$10:$CD$222,23,FALSE)</f>
        <v>0</v>
      </c>
      <c r="X217" s="31">
        <f>VLOOKUP(A217,'IncomeStatement 15-8-19'!$A$10:$CD$222,24,FALSE)</f>
        <v>0</v>
      </c>
      <c r="Y217" s="31">
        <f>VLOOKUP(A217,'IncomeStatement 15-8-19'!$A$10:$CD$222,25,FALSE)</f>
        <v>0</v>
      </c>
      <c r="Z217" s="31">
        <f>VLOOKUP(A217,'IncomeStatement 15-8-19'!$A$10:$CD$222,26,FALSE)</f>
        <v>0</v>
      </c>
      <c r="AA217" s="31">
        <f>VLOOKUP(A217,'IncomeStatement 15-8-19'!$A$10:$CD$222,27,FALSE)</f>
        <v>0</v>
      </c>
      <c r="AB217" s="31">
        <f>VLOOKUP(A217,'IncomeStatement 15-8-19'!$A$10:$CD$222,28,FALSE)</f>
        <v>0</v>
      </c>
      <c r="AC217" s="31">
        <f>VLOOKUP(A217,'IncomeStatement 15-8-19'!$A$10:$CD$222,29,FALSE)</f>
        <v>0</v>
      </c>
      <c r="AD217" s="31">
        <f>VLOOKUP(A217,'IncomeStatement 15-8-19'!$A$10:$CD$222,30,FALSE)</f>
        <v>0</v>
      </c>
      <c r="AE217" s="31">
        <f>VLOOKUP(A217,'IncomeStatement 15-8-19'!$A$10:$CD$222,31,FALSE)</f>
        <v>0</v>
      </c>
      <c r="AF217" s="31">
        <f>VLOOKUP(A217,'IncomeStatement 15-8-19'!$A$10:$CD$222,32,FALSE)</f>
        <v>0</v>
      </c>
      <c r="AG217" s="31">
        <f>VLOOKUP(A217,'IncomeStatement 15-8-19'!$A$10:$CD$222,33,FALSE)</f>
        <v>0</v>
      </c>
      <c r="AH217" s="31">
        <f>VLOOKUP(A217,'IncomeStatement 15-8-19'!$A$10:$CD$222,34,FALSE)</f>
        <v>0</v>
      </c>
      <c r="AI217" s="31">
        <f>VLOOKUP(A217,'IncomeStatement 15-8-19'!$A$10:$CD$222,35,FALSE)</f>
        <v>0</v>
      </c>
      <c r="AJ217" s="31">
        <f>VLOOKUP(A217,'IncomeStatement 15-8-19'!$A$10:$CD$222,36,FALSE)</f>
        <v>0</v>
      </c>
      <c r="AK217" s="31">
        <f>VLOOKUP(A217,'IncomeStatement 15-8-19'!$A$10:$CD$222,37,FALSE)</f>
        <v>0</v>
      </c>
      <c r="AL217" s="31">
        <f>VLOOKUP(A217,'IncomeStatement 15-8-19'!$A$10:$CD$222,38,FALSE)</f>
        <v>0</v>
      </c>
      <c r="AM217" s="31">
        <f>VLOOKUP(A217,'IncomeStatement 15-8-19'!$A$10:$CD$222,39,FALSE)</f>
        <v>0</v>
      </c>
      <c r="AN217" s="31">
        <f>VLOOKUP(A217,'IncomeStatement 15-8-19'!$A$10:$CD$222,40,FALSE)</f>
        <v>0</v>
      </c>
      <c r="AO217" s="31">
        <f>VLOOKUP(A217,'IncomeStatement 15-8-19'!$A$10:$CD$222,41,FALSE)</f>
        <v>0</v>
      </c>
      <c r="AP217" s="31">
        <f>VLOOKUP(A217,'IncomeStatement 15-8-19'!$A$10:$CD$222,42,FALSE)</f>
        <v>0</v>
      </c>
      <c r="AQ217" s="31">
        <f>VLOOKUP(A217,'IncomeStatement 15-8-19'!$A$10:$CD$222,43,FALSE)</f>
        <v>0</v>
      </c>
      <c r="AR217" s="31">
        <f>VLOOKUP(A217,'IncomeStatement 15-8-19'!$A$10:$CD$222,44,FALSE)</f>
        <v>0</v>
      </c>
      <c r="AS217" s="31">
        <f>VLOOKUP(A217,'IncomeStatement 15-8-19'!$A$10:$CD$222,45,FALSE)</f>
        <v>0</v>
      </c>
      <c r="AT217" s="31">
        <f>VLOOKUP(A217,'IncomeStatement 15-8-19'!$A$10:$CD$222,46,FALSE)</f>
        <v>0</v>
      </c>
      <c r="AU217" s="31">
        <f>VLOOKUP(A217,'IncomeStatement 15-8-19'!$A$10:$CD$222,47,FALSE)</f>
        <v>0</v>
      </c>
      <c r="AV217" s="31">
        <f>VLOOKUP(A217,'IncomeStatement 15-8-19'!$A$10:$CD$222,48,FALSE)</f>
        <v>0</v>
      </c>
      <c r="AW217" s="31">
        <f>VLOOKUP(A217,'IncomeStatement 15-8-19'!$A$10:$CD$222,49,FALSE)</f>
        <v>0</v>
      </c>
      <c r="AX217" s="31">
        <f>VLOOKUP(A217,'IncomeStatement 15-8-19'!$A$10:$CD$222,50,FALSE)</f>
        <v>0</v>
      </c>
      <c r="AY217" s="31">
        <f>VLOOKUP(A217,'IncomeStatement 15-8-19'!$A$10:$CD$222,51,FALSE)</f>
        <v>0</v>
      </c>
      <c r="AZ217" s="31">
        <f>VLOOKUP(A217,'IncomeStatement 15-8-19'!$A$10:$CD$222,52,FALSE)</f>
        <v>0</v>
      </c>
      <c r="BA217" s="31">
        <f>VLOOKUP(A217,'IncomeStatement 15-8-19'!$A$10:$CD$222,53,FALSE)</f>
        <v>0</v>
      </c>
      <c r="BB217" s="31">
        <f>VLOOKUP(A217,'IncomeStatement 15-8-19'!$A$10:$CD$222,54,FALSE)</f>
        <v>0</v>
      </c>
      <c r="BC217" s="31">
        <f>VLOOKUP(A217,'IncomeStatement 15-8-19'!$A$10:$CD$222,55,FALSE)</f>
        <v>0</v>
      </c>
      <c r="BD217" s="31">
        <f>VLOOKUP(A217,'IncomeStatement 15-8-19'!$A$10:$CD$222,56,FALSE)</f>
        <v>0</v>
      </c>
      <c r="BE217" s="31">
        <f>VLOOKUP(A217,'IncomeStatement 15-8-19'!$A$10:$CD$222,57,FALSE)</f>
        <v>0</v>
      </c>
      <c r="BF217" s="31">
        <f>VLOOKUP(A217,'IncomeStatement 15-8-19'!$A$10:$CD$222,58,FALSE)</f>
        <v>0</v>
      </c>
      <c r="BG217" s="31"/>
      <c r="BH217" s="31">
        <f>VLOOKUP(A217,'IncomeStatement 15-8-19'!$A$10:$CD$222,60,FALSE)</f>
        <v>0</v>
      </c>
      <c r="BI217" s="31">
        <f>VLOOKUP(A217,'IncomeStatement 15-8-19'!$A$10:$CD$222,61,FALSE)</f>
        <v>0</v>
      </c>
      <c r="BJ217" s="31">
        <f>VLOOKUP(A217,'IncomeStatement 15-8-19'!$A$10:$CD$222,62,FALSE)</f>
        <v>0</v>
      </c>
      <c r="BK217" s="31">
        <f>VLOOKUP(A217,'IncomeStatement 15-8-19'!$A$10:$CD$222,63,FALSE)</f>
        <v>0</v>
      </c>
      <c r="BL217" s="31">
        <f>VLOOKUP(A217,'IncomeStatement 15-8-19'!$A$10:$CD$222,64,FALSE)</f>
        <v>0</v>
      </c>
      <c r="BM217" s="31">
        <f>VLOOKUP(A217,'IncomeStatement 15-8-19'!$A$10:$CD$222,65,FALSE)</f>
        <v>0</v>
      </c>
      <c r="BN217" s="31">
        <f>VLOOKUP(A217,'IncomeStatement 15-8-19'!$A$10:$CD$222,66,FALSE)</f>
        <v>0</v>
      </c>
      <c r="BO217" s="31">
        <f>VLOOKUP(A217,'IncomeStatement 15-8-19'!$A$10:$CD$222,67,FALSE)</f>
        <v>0</v>
      </c>
      <c r="BP217" s="31">
        <f>VLOOKUP(A217,'IncomeStatement 15-8-19'!$A$10:$CD$222,68,FALSE)</f>
        <v>0</v>
      </c>
      <c r="BQ217" s="3">
        <f>VLOOKUP(A217,'IncomeStatement 15-8-19'!$A$10:$CD$222,69,FALSE)</f>
        <v>0</v>
      </c>
      <c r="BR217" s="3">
        <f>VLOOKUP(A217,'IncomeStatement 15-8-19'!$A$10:$CD$222,70,FALSE)</f>
        <v>0</v>
      </c>
      <c r="BS217" s="3">
        <f>VLOOKUP(A217,'IncomeStatement 15-8-19'!$A$10:$CD$222,71,FALSE)</f>
        <v>0</v>
      </c>
      <c r="BT217" s="3">
        <f>VLOOKUP(A217,'IncomeStatement 15-8-19'!$A$10:$CD$222,72,FALSE)</f>
        <v>0</v>
      </c>
      <c r="BU217" s="3">
        <f>VLOOKUP(A217,'IncomeStatement 15-8-19'!$A$10:$CD$222,73,FALSE)</f>
        <v>0</v>
      </c>
      <c r="BV217" s="3">
        <f>VLOOKUP(A217,'IncomeStatement 15-8-19'!$A$10:$CD$222,74,FALSE)</f>
        <v>0</v>
      </c>
      <c r="BW217" s="3">
        <f>VLOOKUP(A217,'IncomeStatement 15-8-19'!$A$10:$CD$222,75,FALSE)</f>
        <v>0</v>
      </c>
      <c r="BX217" s="3">
        <f>VLOOKUP(A217,'IncomeStatement 15-8-19'!$A$10:$CD$222,76,FALSE)</f>
        <v>0</v>
      </c>
      <c r="BY217" s="3">
        <f>VLOOKUP(A217,'IncomeStatement 15-8-19'!$A$10:$CD$222,77,FALSE)</f>
        <v>0</v>
      </c>
      <c r="BZ217" s="3">
        <f>VLOOKUP(A217,'IncomeStatement 15-8-19'!$A$10:$CD$222,78,FALSE)</f>
        <v>0</v>
      </c>
      <c r="CA217" s="3">
        <f>VLOOKUP(A217,'IncomeStatement 15-8-19'!$A$10:$CD$222,79,FALSE)</f>
        <v>0</v>
      </c>
      <c r="CB217" s="3">
        <f>VLOOKUP(A217,'IncomeStatement 15-8-19'!$A$10:$CD$222,80,FALSE)</f>
        <v>0</v>
      </c>
      <c r="CC217" s="3">
        <f>VLOOKUP(A217,'IncomeStatement 15-8-19'!$A$10:$CD$222,81,FALSE)</f>
        <v>0</v>
      </c>
      <c r="CD217" s="3">
        <f t="shared" si="14"/>
        <v>0</v>
      </c>
      <c r="CF217" s="19">
        <f>CD217-('IncomeStatement 15-8-19'!CD217-'IncomeStatement 15-8-19'!CF217-'IncomeStatement 15-8-19'!CG217)</f>
        <v>0</v>
      </c>
      <c r="CH217" s="132">
        <f t="shared" si="15"/>
        <v>0</v>
      </c>
      <c r="CJ217" s="148"/>
      <c r="CL217" s="162">
        <f>SUM(CL215:CL216,CL211)</f>
        <v>0</v>
      </c>
    </row>
    <row r="218" spans="1:93" x14ac:dyDescent="0.2">
      <c r="A218" s="13" t="str">
        <f>'IncomeStatement 15-8-19'!A218</f>
        <v>960-200 - Minority Interests</v>
      </c>
      <c r="B218" s="31">
        <f>VLOOKUP(A218,'IncomeStatement 15-8-19'!$A$10:$CD$222,2,FALSE)</f>
        <v>0</v>
      </c>
      <c r="C218" s="31">
        <f>VLOOKUP(A218,'IncomeStatement 15-8-19'!$A$10:$CD$222,3,FALSE)</f>
        <v>0</v>
      </c>
      <c r="D218" s="31">
        <f>VLOOKUP(A218,'IncomeStatement 15-8-19'!$A$10:$CD$222,4,FALSE)</f>
        <v>0</v>
      </c>
      <c r="E218" s="31">
        <f>VLOOKUP(A218,'IncomeStatement 15-8-19'!$A$10:$CD$222,5,FALSE)</f>
        <v>0</v>
      </c>
      <c r="F218" s="31">
        <f>VLOOKUP(A218,'IncomeStatement 15-8-19'!$A$10:$CD$222,6,FALSE)</f>
        <v>0</v>
      </c>
      <c r="G218" s="31">
        <f>VLOOKUP(A218,'IncomeStatement 15-8-19'!$A$10:$CD$222,7,FALSE)</f>
        <v>0</v>
      </c>
      <c r="H218" s="31">
        <f>VLOOKUP(A218,'IncomeStatement 15-8-19'!$A$10:$CD$222,8,FALSE)</f>
        <v>0</v>
      </c>
      <c r="I218" s="31"/>
      <c r="J218" s="31">
        <f>VLOOKUP(A218,'IncomeStatement 15-8-19'!$A$10:$CD$222,10,FALSE)</f>
        <v>0</v>
      </c>
      <c r="K218" s="31">
        <f>VLOOKUP(A218,'IncomeStatement 15-8-19'!$A$10:$CD$222,11,FALSE)</f>
        <v>0</v>
      </c>
      <c r="L218" s="31">
        <f>VLOOKUP(A218,'IncomeStatement 15-8-19'!$A$10:$CD$222,12,FALSE)</f>
        <v>0</v>
      </c>
      <c r="M218" s="31">
        <f>VLOOKUP(A218,'IncomeStatement 15-8-19'!$A$10:$CD$222,13,FALSE)</f>
        <v>0</v>
      </c>
      <c r="N218" s="31">
        <f>VLOOKUP(A218,'IncomeStatement 15-8-19'!$A$10:$CD$222,14,FALSE)</f>
        <v>0</v>
      </c>
      <c r="O218" s="31">
        <f>VLOOKUP(A218,'IncomeStatement 15-8-19'!$A$10:$CD$222,15,FALSE)</f>
        <v>0</v>
      </c>
      <c r="P218" s="31">
        <f>VLOOKUP(A218,'IncomeStatement 15-8-19'!$A$10:$CD$222,16,FALSE)</f>
        <v>0</v>
      </c>
      <c r="Q218" s="31">
        <f>VLOOKUP(A218,'IncomeStatement 15-8-19'!$A$10:$CD$222,17,FALSE)</f>
        <v>0</v>
      </c>
      <c r="R218" s="31">
        <f>VLOOKUP(A218,'IncomeStatement 15-8-19'!$A$10:$CD$222,18,FALSE)</f>
        <v>0</v>
      </c>
      <c r="S218" s="31">
        <f>VLOOKUP(A218,'IncomeStatement 15-8-19'!$A$10:$CD$222,19,FALSE)</f>
        <v>0</v>
      </c>
      <c r="T218" s="31">
        <f>VLOOKUP(A218,'IncomeStatement 15-8-19'!$A$10:$CD$222,20,FALSE)</f>
        <v>0</v>
      </c>
      <c r="U218" s="31">
        <f>VLOOKUP(A218,'IncomeStatement 15-8-19'!$A$10:$CD$222,21,FALSE)</f>
        <v>0</v>
      </c>
      <c r="V218" s="31">
        <f>VLOOKUP(A218,'IncomeStatement 15-8-19'!$A$10:$CD$222,22,FALSE)</f>
        <v>0</v>
      </c>
      <c r="W218" s="31">
        <f>VLOOKUP(A218,'IncomeStatement 15-8-19'!$A$10:$CD$222,23,FALSE)</f>
        <v>0</v>
      </c>
      <c r="X218" s="31">
        <f>VLOOKUP(A218,'IncomeStatement 15-8-19'!$A$10:$CD$222,24,FALSE)</f>
        <v>0</v>
      </c>
      <c r="Y218" s="31">
        <f>VLOOKUP(A218,'IncomeStatement 15-8-19'!$A$10:$CD$222,25,FALSE)</f>
        <v>0</v>
      </c>
      <c r="Z218" s="31">
        <f>VLOOKUP(A218,'IncomeStatement 15-8-19'!$A$10:$CD$222,26,FALSE)</f>
        <v>0</v>
      </c>
      <c r="AA218" s="31">
        <f>VLOOKUP(A218,'IncomeStatement 15-8-19'!$A$10:$CD$222,27,FALSE)</f>
        <v>0</v>
      </c>
      <c r="AB218" s="31">
        <f>VLOOKUP(A218,'IncomeStatement 15-8-19'!$A$10:$CD$222,28,FALSE)</f>
        <v>0</v>
      </c>
      <c r="AC218" s="31">
        <f>VLOOKUP(A218,'IncomeStatement 15-8-19'!$A$10:$CD$222,29,FALSE)</f>
        <v>0</v>
      </c>
      <c r="AD218" s="31">
        <f>VLOOKUP(A218,'IncomeStatement 15-8-19'!$A$10:$CD$222,30,FALSE)</f>
        <v>0</v>
      </c>
      <c r="AE218" s="31">
        <f>VLOOKUP(A218,'IncomeStatement 15-8-19'!$A$10:$CD$222,31,FALSE)</f>
        <v>0</v>
      </c>
      <c r="AF218" s="31">
        <f>VLOOKUP(A218,'IncomeStatement 15-8-19'!$A$10:$CD$222,32,FALSE)</f>
        <v>0</v>
      </c>
      <c r="AG218" s="31">
        <f>VLOOKUP(A218,'IncomeStatement 15-8-19'!$A$10:$CD$222,33,FALSE)</f>
        <v>0</v>
      </c>
      <c r="AH218" s="31">
        <f>VLOOKUP(A218,'IncomeStatement 15-8-19'!$A$10:$CD$222,34,FALSE)</f>
        <v>0</v>
      </c>
      <c r="AI218" s="31">
        <f>VLOOKUP(A218,'IncomeStatement 15-8-19'!$A$10:$CD$222,35,FALSE)</f>
        <v>0</v>
      </c>
      <c r="AJ218" s="31">
        <f>VLOOKUP(A218,'IncomeStatement 15-8-19'!$A$10:$CD$222,36,FALSE)</f>
        <v>0</v>
      </c>
      <c r="AK218" s="31">
        <f>VLOOKUP(A218,'IncomeStatement 15-8-19'!$A$10:$CD$222,37,FALSE)</f>
        <v>0</v>
      </c>
      <c r="AL218" s="31">
        <f>VLOOKUP(A218,'IncomeStatement 15-8-19'!$A$10:$CD$222,38,FALSE)</f>
        <v>0</v>
      </c>
      <c r="AM218" s="31">
        <f>VLOOKUP(A218,'IncomeStatement 15-8-19'!$A$10:$CD$222,39,FALSE)</f>
        <v>0</v>
      </c>
      <c r="AN218" s="31">
        <f>VLOOKUP(A218,'IncomeStatement 15-8-19'!$A$10:$CD$222,40,FALSE)</f>
        <v>0</v>
      </c>
      <c r="AO218" s="31">
        <f>VLOOKUP(A218,'IncomeStatement 15-8-19'!$A$10:$CD$222,41,FALSE)</f>
        <v>0</v>
      </c>
      <c r="AP218" s="31">
        <f>VLOOKUP(A218,'IncomeStatement 15-8-19'!$A$10:$CD$222,42,FALSE)</f>
        <v>0</v>
      </c>
      <c r="AQ218" s="31">
        <f>VLOOKUP(A218,'IncomeStatement 15-8-19'!$A$10:$CD$222,43,FALSE)</f>
        <v>0</v>
      </c>
      <c r="AR218" s="31">
        <f>VLOOKUP(A218,'IncomeStatement 15-8-19'!$A$10:$CD$222,44,FALSE)</f>
        <v>0</v>
      </c>
      <c r="AS218" s="31">
        <f>VLOOKUP(A218,'IncomeStatement 15-8-19'!$A$10:$CD$222,45,FALSE)</f>
        <v>0</v>
      </c>
      <c r="AT218" s="31">
        <f>VLOOKUP(A218,'IncomeStatement 15-8-19'!$A$10:$CD$222,46,FALSE)</f>
        <v>0</v>
      </c>
      <c r="AU218" s="31">
        <f>VLOOKUP(A218,'IncomeStatement 15-8-19'!$A$10:$CD$222,47,FALSE)</f>
        <v>0</v>
      </c>
      <c r="AV218" s="31">
        <f>VLOOKUP(A218,'IncomeStatement 15-8-19'!$A$10:$CD$222,48,FALSE)</f>
        <v>0</v>
      </c>
      <c r="AW218" s="31">
        <f>VLOOKUP(A218,'IncomeStatement 15-8-19'!$A$10:$CD$222,49,FALSE)</f>
        <v>0</v>
      </c>
      <c r="AX218" s="31">
        <f>VLOOKUP(A218,'IncomeStatement 15-8-19'!$A$10:$CD$222,50,FALSE)</f>
        <v>0</v>
      </c>
      <c r="AY218" s="31">
        <f>VLOOKUP(A218,'IncomeStatement 15-8-19'!$A$10:$CD$222,51,FALSE)</f>
        <v>0</v>
      </c>
      <c r="AZ218" s="31">
        <f>VLOOKUP(A218,'IncomeStatement 15-8-19'!$A$10:$CD$222,52,FALSE)</f>
        <v>0</v>
      </c>
      <c r="BA218" s="31">
        <f>VLOOKUP(A218,'IncomeStatement 15-8-19'!$A$10:$CD$222,53,FALSE)</f>
        <v>0</v>
      </c>
      <c r="BB218" s="31">
        <f>VLOOKUP(A218,'IncomeStatement 15-8-19'!$A$10:$CD$222,54,FALSE)</f>
        <v>0</v>
      </c>
      <c r="BC218" s="31">
        <f>VLOOKUP(A218,'IncomeStatement 15-8-19'!$A$10:$CD$222,55,FALSE)</f>
        <v>0</v>
      </c>
      <c r="BD218" s="31">
        <f>VLOOKUP(A218,'IncomeStatement 15-8-19'!$A$10:$CD$222,56,FALSE)</f>
        <v>0</v>
      </c>
      <c r="BE218" s="31">
        <f>VLOOKUP(A218,'IncomeStatement 15-8-19'!$A$10:$CD$222,57,FALSE)</f>
        <v>0</v>
      </c>
      <c r="BF218" s="31">
        <f>VLOOKUP(A218,'IncomeStatement 15-8-19'!$A$10:$CD$222,58,FALSE)</f>
        <v>0</v>
      </c>
      <c r="BG218" s="31"/>
      <c r="BH218" s="31">
        <f>VLOOKUP(A218,'IncomeStatement 15-8-19'!$A$10:$CD$222,60,FALSE)</f>
        <v>0</v>
      </c>
      <c r="BI218" s="31">
        <f>VLOOKUP(A218,'IncomeStatement 15-8-19'!$A$10:$CD$222,61,FALSE)</f>
        <v>0</v>
      </c>
      <c r="BJ218" s="31">
        <f>VLOOKUP(A218,'IncomeStatement 15-8-19'!$A$10:$CD$222,62,FALSE)</f>
        <v>0</v>
      </c>
      <c r="BK218" s="31">
        <f>VLOOKUP(A218,'IncomeStatement 15-8-19'!$A$10:$CD$222,63,FALSE)</f>
        <v>0</v>
      </c>
      <c r="BL218" s="31">
        <f>VLOOKUP(A218,'IncomeStatement 15-8-19'!$A$10:$CD$222,64,FALSE)</f>
        <v>0</v>
      </c>
      <c r="BM218" s="31">
        <f>VLOOKUP(A218,'IncomeStatement 15-8-19'!$A$10:$CD$222,65,FALSE)</f>
        <v>0</v>
      </c>
      <c r="BN218" s="31">
        <f>VLOOKUP(A218,'IncomeStatement 15-8-19'!$A$10:$CD$222,66,FALSE)</f>
        <v>0</v>
      </c>
      <c r="BO218" s="31">
        <f>VLOOKUP(A218,'IncomeStatement 15-8-19'!$A$10:$CD$222,67,FALSE)</f>
        <v>0</v>
      </c>
      <c r="BP218" s="31">
        <f>VLOOKUP(A218,'IncomeStatement 15-8-19'!$A$10:$CD$222,68,FALSE)</f>
        <v>0</v>
      </c>
      <c r="BQ218" s="3">
        <f>VLOOKUP(A218,'IncomeStatement 15-8-19'!$A$10:$CD$222,69,FALSE)</f>
        <v>0</v>
      </c>
      <c r="BR218" s="3">
        <f>VLOOKUP(A218,'IncomeStatement 15-8-19'!$A$10:$CD$222,70,FALSE)</f>
        <v>0</v>
      </c>
      <c r="BS218" s="3">
        <f>VLOOKUP(A218,'IncomeStatement 15-8-19'!$A$10:$CD$222,71,FALSE)</f>
        <v>0</v>
      </c>
      <c r="BT218" s="3">
        <f>VLOOKUP(A218,'IncomeStatement 15-8-19'!$A$10:$CD$222,72,FALSE)</f>
        <v>0</v>
      </c>
      <c r="BU218" s="3">
        <f>VLOOKUP(A218,'IncomeStatement 15-8-19'!$A$10:$CD$222,73,FALSE)</f>
        <v>0</v>
      </c>
      <c r="BV218" s="3">
        <f>VLOOKUP(A218,'IncomeStatement 15-8-19'!$A$10:$CD$222,74,FALSE)</f>
        <v>0</v>
      </c>
      <c r="BW218" s="3">
        <f>VLOOKUP(A218,'IncomeStatement 15-8-19'!$A$10:$CD$222,75,FALSE)</f>
        <v>0</v>
      </c>
      <c r="BX218" s="3">
        <f>VLOOKUP(A218,'IncomeStatement 15-8-19'!$A$10:$CD$222,76,FALSE)</f>
        <v>0</v>
      </c>
      <c r="BY218" s="3">
        <f>VLOOKUP(A218,'IncomeStatement 15-8-19'!$A$10:$CD$222,77,FALSE)</f>
        <v>0</v>
      </c>
      <c r="BZ218" s="3">
        <f>VLOOKUP(A218,'IncomeStatement 15-8-19'!$A$10:$CD$222,78,FALSE)</f>
        <v>0</v>
      </c>
      <c r="CA218" s="3">
        <f>VLOOKUP(A218,'IncomeStatement 15-8-19'!$A$10:$CD$222,79,FALSE)</f>
        <v>0</v>
      </c>
      <c r="CB218" s="3">
        <f>VLOOKUP(A218,'IncomeStatement 15-8-19'!$A$10:$CD$222,80,FALSE)</f>
        <v>0</v>
      </c>
      <c r="CC218" s="3">
        <f>VLOOKUP(A218,'IncomeStatement 15-8-19'!$A$10:$CD$222,81,FALSE)</f>
        <v>0</v>
      </c>
      <c r="CD218" s="3">
        <f t="shared" si="14"/>
        <v>0</v>
      </c>
      <c r="CF218" s="19">
        <f>CD218-('IncomeStatement 15-8-19'!CD218-'IncomeStatement 15-8-19'!CF218-'IncomeStatement 15-8-19'!CG218)</f>
        <v>0</v>
      </c>
      <c r="CH218" s="132">
        <f t="shared" si="15"/>
        <v>0</v>
      </c>
      <c r="CJ218" s="148">
        <f>HLOOKUP(A218,CJE!$I$5:$TV$2054,2050, FALSE)</f>
        <v>-5521.3341861395693</v>
      </c>
      <c r="CL218" s="148">
        <f t="shared" si="19"/>
        <v>5521.3341861395693</v>
      </c>
    </row>
    <row r="219" spans="1:93" x14ac:dyDescent="0.2">
      <c r="A219" s="15" t="str">
        <f>'IncomeStatement 15-8-19'!A219</f>
        <v>960-300 - Equity in earnings</v>
      </c>
      <c r="B219" s="31">
        <f>VLOOKUP(A219,'IncomeStatement 15-8-19'!$A$10:$CD$222,2,FALSE)</f>
        <v>0</v>
      </c>
      <c r="C219" s="31">
        <f>VLOOKUP(A219,'IncomeStatement 15-8-19'!$A$10:$CD$222,3,FALSE)</f>
        <v>0</v>
      </c>
      <c r="D219" s="31">
        <f>VLOOKUP(A219,'IncomeStatement 15-8-19'!$A$10:$CD$222,4,FALSE)</f>
        <v>0</v>
      </c>
      <c r="E219" s="31">
        <f>VLOOKUP(A219,'IncomeStatement 15-8-19'!$A$10:$CD$222,5,FALSE)</f>
        <v>0</v>
      </c>
      <c r="F219" s="31">
        <f>VLOOKUP(A219,'IncomeStatement 15-8-19'!$A$10:$CD$222,6,FALSE)</f>
        <v>0</v>
      </c>
      <c r="G219" s="31">
        <f>VLOOKUP(A219,'IncomeStatement 15-8-19'!$A$10:$CD$222,7,FALSE)</f>
        <v>0</v>
      </c>
      <c r="H219" s="31">
        <f>VLOOKUP(A219,'IncomeStatement 15-8-19'!$A$10:$CD$222,8,FALSE)</f>
        <v>0</v>
      </c>
      <c r="I219" s="31"/>
      <c r="J219" s="31">
        <f>VLOOKUP(A219,'IncomeStatement 15-8-19'!$A$10:$CD$222,10,FALSE)</f>
        <v>0</v>
      </c>
      <c r="K219" s="31">
        <f>VLOOKUP(A219,'IncomeStatement 15-8-19'!$A$10:$CD$222,11,FALSE)</f>
        <v>0</v>
      </c>
      <c r="L219" s="31">
        <f>VLOOKUP(A219,'IncomeStatement 15-8-19'!$A$10:$CD$222,12,FALSE)</f>
        <v>0</v>
      </c>
      <c r="M219" s="31">
        <f>VLOOKUP(A219,'IncomeStatement 15-8-19'!$A$10:$CD$222,13,FALSE)</f>
        <v>0</v>
      </c>
      <c r="N219" s="31">
        <f>VLOOKUP(A219,'IncomeStatement 15-8-19'!$A$10:$CD$222,14,FALSE)</f>
        <v>0</v>
      </c>
      <c r="O219" s="31">
        <f>VLOOKUP(A219,'IncomeStatement 15-8-19'!$A$10:$CD$222,15,FALSE)</f>
        <v>0</v>
      </c>
      <c r="P219" s="31">
        <f>VLOOKUP(A219,'IncomeStatement 15-8-19'!$A$10:$CD$222,16,FALSE)</f>
        <v>0</v>
      </c>
      <c r="Q219" s="31">
        <f>VLOOKUP(A219,'IncomeStatement 15-8-19'!$A$10:$CD$222,17,FALSE)</f>
        <v>0</v>
      </c>
      <c r="R219" s="31">
        <f>VLOOKUP(A219,'IncomeStatement 15-8-19'!$A$10:$CD$222,18,FALSE)</f>
        <v>0</v>
      </c>
      <c r="S219" s="31">
        <f>VLOOKUP(A219,'IncomeStatement 15-8-19'!$A$10:$CD$222,19,FALSE)</f>
        <v>0</v>
      </c>
      <c r="T219" s="31">
        <f>VLOOKUP(A219,'IncomeStatement 15-8-19'!$A$10:$CD$222,20,FALSE)</f>
        <v>0</v>
      </c>
      <c r="U219" s="31">
        <f>VLOOKUP(A219,'IncomeStatement 15-8-19'!$A$10:$CD$222,21,FALSE)</f>
        <v>0</v>
      </c>
      <c r="V219" s="31">
        <f>VLOOKUP(A219,'IncomeStatement 15-8-19'!$A$10:$CD$222,22,FALSE)</f>
        <v>0</v>
      </c>
      <c r="W219" s="31">
        <f>VLOOKUP(A219,'IncomeStatement 15-8-19'!$A$10:$CD$222,23,FALSE)</f>
        <v>0</v>
      </c>
      <c r="X219" s="31">
        <f>VLOOKUP(A219,'IncomeStatement 15-8-19'!$A$10:$CD$222,24,FALSE)</f>
        <v>0</v>
      </c>
      <c r="Y219" s="31">
        <f>VLOOKUP(A219,'IncomeStatement 15-8-19'!$A$10:$CD$222,25,FALSE)</f>
        <v>0</v>
      </c>
      <c r="Z219" s="31">
        <f>VLOOKUP(A219,'IncomeStatement 15-8-19'!$A$10:$CD$222,26,FALSE)</f>
        <v>0</v>
      </c>
      <c r="AA219" s="31">
        <f>VLOOKUP(A219,'IncomeStatement 15-8-19'!$A$10:$CD$222,27,FALSE)</f>
        <v>0</v>
      </c>
      <c r="AB219" s="31">
        <f>VLOOKUP(A219,'IncomeStatement 15-8-19'!$A$10:$CD$222,28,FALSE)</f>
        <v>0</v>
      </c>
      <c r="AC219" s="31">
        <f>VLOOKUP(A219,'IncomeStatement 15-8-19'!$A$10:$CD$222,29,FALSE)</f>
        <v>0</v>
      </c>
      <c r="AD219" s="31">
        <f>VLOOKUP(A219,'IncomeStatement 15-8-19'!$A$10:$CD$222,30,FALSE)</f>
        <v>0</v>
      </c>
      <c r="AE219" s="31">
        <f>VLOOKUP(A219,'IncomeStatement 15-8-19'!$A$10:$CD$222,31,FALSE)</f>
        <v>0</v>
      </c>
      <c r="AF219" s="31">
        <f>VLOOKUP(A219,'IncomeStatement 15-8-19'!$A$10:$CD$222,32,FALSE)</f>
        <v>0</v>
      </c>
      <c r="AG219" s="31">
        <f>VLOOKUP(A219,'IncomeStatement 15-8-19'!$A$10:$CD$222,33,FALSE)</f>
        <v>0</v>
      </c>
      <c r="AH219" s="31">
        <f>VLOOKUP(A219,'IncomeStatement 15-8-19'!$A$10:$CD$222,34,FALSE)</f>
        <v>0</v>
      </c>
      <c r="AI219" s="31">
        <f>VLOOKUP(A219,'IncomeStatement 15-8-19'!$A$10:$CD$222,35,FALSE)</f>
        <v>0</v>
      </c>
      <c r="AJ219" s="31">
        <f>VLOOKUP(A219,'IncomeStatement 15-8-19'!$A$10:$CD$222,36,FALSE)</f>
        <v>0</v>
      </c>
      <c r="AK219" s="31">
        <f>VLOOKUP(A219,'IncomeStatement 15-8-19'!$A$10:$CD$222,37,FALSE)</f>
        <v>0</v>
      </c>
      <c r="AL219" s="31">
        <f>VLOOKUP(A219,'IncomeStatement 15-8-19'!$A$10:$CD$222,38,FALSE)</f>
        <v>0</v>
      </c>
      <c r="AM219" s="31">
        <f>VLOOKUP(A219,'IncomeStatement 15-8-19'!$A$10:$CD$222,39,FALSE)</f>
        <v>0</v>
      </c>
      <c r="AN219" s="31">
        <f>VLOOKUP(A219,'IncomeStatement 15-8-19'!$A$10:$CD$222,40,FALSE)</f>
        <v>0</v>
      </c>
      <c r="AO219" s="31">
        <f>VLOOKUP(A219,'IncomeStatement 15-8-19'!$A$10:$CD$222,41,FALSE)</f>
        <v>0</v>
      </c>
      <c r="AP219" s="31">
        <f>VLOOKUP(A219,'IncomeStatement 15-8-19'!$A$10:$CD$222,42,FALSE)</f>
        <v>0</v>
      </c>
      <c r="AQ219" s="31">
        <f>VLOOKUP(A219,'IncomeStatement 15-8-19'!$A$10:$CD$222,43,FALSE)</f>
        <v>0</v>
      </c>
      <c r="AR219" s="31">
        <f>VLOOKUP(A219,'IncomeStatement 15-8-19'!$A$10:$CD$222,44,FALSE)</f>
        <v>0</v>
      </c>
      <c r="AS219" s="31">
        <f>VLOOKUP(A219,'IncomeStatement 15-8-19'!$A$10:$CD$222,45,FALSE)</f>
        <v>0</v>
      </c>
      <c r="AT219" s="31">
        <f>VLOOKUP(A219,'IncomeStatement 15-8-19'!$A$10:$CD$222,46,FALSE)</f>
        <v>0</v>
      </c>
      <c r="AU219" s="31">
        <f>VLOOKUP(A219,'IncomeStatement 15-8-19'!$A$10:$CD$222,47,FALSE)</f>
        <v>0</v>
      </c>
      <c r="AV219" s="31">
        <f>VLOOKUP(A219,'IncomeStatement 15-8-19'!$A$10:$CD$222,48,FALSE)</f>
        <v>0</v>
      </c>
      <c r="AW219" s="31">
        <f>VLOOKUP(A219,'IncomeStatement 15-8-19'!$A$10:$CD$222,49,FALSE)</f>
        <v>0</v>
      </c>
      <c r="AX219" s="31">
        <f>VLOOKUP(A219,'IncomeStatement 15-8-19'!$A$10:$CD$222,50,FALSE)</f>
        <v>0</v>
      </c>
      <c r="AY219" s="31">
        <f>VLOOKUP(A219,'IncomeStatement 15-8-19'!$A$10:$CD$222,51,FALSE)</f>
        <v>0</v>
      </c>
      <c r="AZ219" s="31">
        <f>VLOOKUP(A219,'IncomeStatement 15-8-19'!$A$10:$CD$222,52,FALSE)</f>
        <v>0</v>
      </c>
      <c r="BA219" s="31">
        <f>VLOOKUP(A219,'IncomeStatement 15-8-19'!$A$10:$CD$222,53,FALSE)</f>
        <v>0</v>
      </c>
      <c r="BB219" s="31">
        <f>VLOOKUP(A219,'IncomeStatement 15-8-19'!$A$10:$CD$222,54,FALSE)</f>
        <v>0</v>
      </c>
      <c r="BC219" s="31">
        <f>VLOOKUP(A219,'IncomeStatement 15-8-19'!$A$10:$CD$222,55,FALSE)</f>
        <v>0</v>
      </c>
      <c r="BD219" s="31">
        <f>VLOOKUP(A219,'IncomeStatement 15-8-19'!$A$10:$CD$222,56,FALSE)</f>
        <v>0</v>
      </c>
      <c r="BE219" s="31">
        <f>VLOOKUP(A219,'IncomeStatement 15-8-19'!$A$10:$CD$222,57,FALSE)</f>
        <v>0</v>
      </c>
      <c r="BF219" s="31">
        <f>VLOOKUP(A219,'IncomeStatement 15-8-19'!$A$10:$CD$222,58,FALSE)</f>
        <v>0</v>
      </c>
      <c r="BG219" s="31"/>
      <c r="BH219" s="31">
        <f>VLOOKUP(A219,'IncomeStatement 15-8-19'!$A$10:$CD$222,60,FALSE)</f>
        <v>0</v>
      </c>
      <c r="BI219" s="31">
        <f>VLOOKUP(A219,'IncomeStatement 15-8-19'!$A$10:$CD$222,61,FALSE)</f>
        <v>0</v>
      </c>
      <c r="BJ219" s="31">
        <f>VLOOKUP(A219,'IncomeStatement 15-8-19'!$A$10:$CD$222,62,FALSE)</f>
        <v>0</v>
      </c>
      <c r="BK219" s="31">
        <f>VLOOKUP(A219,'IncomeStatement 15-8-19'!$A$10:$CD$222,63,FALSE)</f>
        <v>0</v>
      </c>
      <c r="BL219" s="31">
        <f>VLOOKUP(A219,'IncomeStatement 15-8-19'!$A$10:$CD$222,64,FALSE)</f>
        <v>0</v>
      </c>
      <c r="BM219" s="31">
        <f>VLOOKUP(A219,'IncomeStatement 15-8-19'!$A$10:$CD$222,65,FALSE)</f>
        <v>0</v>
      </c>
      <c r="BN219" s="31">
        <f>VLOOKUP(A219,'IncomeStatement 15-8-19'!$A$10:$CD$222,66,FALSE)</f>
        <v>0</v>
      </c>
      <c r="BO219" s="31">
        <f>VLOOKUP(A219,'IncomeStatement 15-8-19'!$A$10:$CD$222,67,FALSE)</f>
        <v>0</v>
      </c>
      <c r="BP219" s="31">
        <f>VLOOKUP(A219,'IncomeStatement 15-8-19'!$A$10:$CD$222,68,FALSE)</f>
        <v>0</v>
      </c>
      <c r="BQ219" s="3">
        <f>VLOOKUP(A219,'IncomeStatement 15-8-19'!$A$10:$CD$222,69,FALSE)</f>
        <v>0</v>
      </c>
      <c r="BR219" s="3">
        <f>VLOOKUP(A219,'IncomeStatement 15-8-19'!$A$10:$CD$222,70,FALSE)</f>
        <v>0</v>
      </c>
      <c r="BS219" s="3">
        <f>VLOOKUP(A219,'IncomeStatement 15-8-19'!$A$10:$CD$222,71,FALSE)</f>
        <v>0</v>
      </c>
      <c r="BT219" s="3">
        <f>VLOOKUP(A219,'IncomeStatement 15-8-19'!$A$10:$CD$222,72,FALSE)</f>
        <v>0</v>
      </c>
      <c r="BU219" s="3">
        <f>VLOOKUP(A219,'IncomeStatement 15-8-19'!$A$10:$CD$222,73,FALSE)</f>
        <v>0</v>
      </c>
      <c r="BV219" s="3">
        <f>VLOOKUP(A219,'IncomeStatement 15-8-19'!$A$10:$CD$222,74,FALSE)</f>
        <v>0</v>
      </c>
      <c r="BW219" s="3">
        <f>VLOOKUP(A219,'IncomeStatement 15-8-19'!$A$10:$CD$222,75,FALSE)</f>
        <v>0</v>
      </c>
      <c r="BX219" s="3">
        <f>VLOOKUP(A219,'IncomeStatement 15-8-19'!$A$10:$CD$222,76,FALSE)</f>
        <v>0</v>
      </c>
      <c r="BY219" s="3">
        <f>VLOOKUP(A219,'IncomeStatement 15-8-19'!$A$10:$CD$222,77,FALSE)</f>
        <v>0</v>
      </c>
      <c r="BZ219" s="3">
        <f>VLOOKUP(A219,'IncomeStatement 15-8-19'!$A$10:$CD$222,78,FALSE)</f>
        <v>0</v>
      </c>
      <c r="CA219" s="3">
        <f>VLOOKUP(A219,'IncomeStatement 15-8-19'!$A$10:$CD$222,79,FALSE)</f>
        <v>0</v>
      </c>
      <c r="CB219" s="3">
        <f>VLOOKUP(A219,'IncomeStatement 15-8-19'!$A$10:$CD$222,80,FALSE)</f>
        <v>0</v>
      </c>
      <c r="CC219" s="3">
        <f>VLOOKUP(A219,'IncomeStatement 15-8-19'!$A$10:$CD$222,81,FALSE)</f>
        <v>0</v>
      </c>
      <c r="CD219" s="3">
        <f t="shared" si="14"/>
        <v>0</v>
      </c>
      <c r="CF219" s="19">
        <f>CD219-('IncomeStatement 15-8-19'!CD219-'IncomeStatement 15-8-19'!CF219-'IncomeStatement 15-8-19'!CG219)</f>
        <v>0</v>
      </c>
      <c r="CH219" s="132">
        <f t="shared" si="15"/>
        <v>0</v>
      </c>
      <c r="CJ219" s="148">
        <f>HLOOKUP(A219,CJE!$I$5:$TV$2054,2050, FALSE)</f>
        <v>50000</v>
      </c>
      <c r="CL219" s="148">
        <f t="shared" si="19"/>
        <v>-50000</v>
      </c>
    </row>
    <row r="220" spans="1:93" x14ac:dyDescent="0.2">
      <c r="A220" s="15" t="str">
        <f>'IncomeStatement 15-8-19'!A220</f>
        <v>Unrealized Matching Gain/Loss</v>
      </c>
      <c r="B220" s="118">
        <f>VLOOKUP(A220,'IncomeStatement 15-8-19'!$A$10:$CD$222,2,FALSE)</f>
        <v>0</v>
      </c>
      <c r="C220" s="118">
        <f>VLOOKUP(A220,'IncomeStatement 15-8-19'!$A$10:$CD$222,3,FALSE)</f>
        <v>0</v>
      </c>
      <c r="D220" s="118">
        <f>VLOOKUP(A220,'IncomeStatement 15-8-19'!$A$10:$CD$222,4,FALSE)</f>
        <v>0</v>
      </c>
      <c r="E220" s="118">
        <f>VLOOKUP(A220,'IncomeStatement 15-8-19'!$A$10:$CD$222,5,FALSE)</f>
        <v>0</v>
      </c>
      <c r="F220" s="118">
        <f>VLOOKUP(A220,'IncomeStatement 15-8-19'!$A$10:$CD$222,6,FALSE)</f>
        <v>0</v>
      </c>
      <c r="G220" s="118">
        <f>VLOOKUP(A220,'IncomeStatement 15-8-19'!$A$10:$CD$222,7,FALSE)</f>
        <v>0</v>
      </c>
      <c r="H220" s="118">
        <f>VLOOKUP(A220,'IncomeStatement 15-8-19'!$A$10:$CD$222,8,FALSE)</f>
        <v>0</v>
      </c>
      <c r="I220" s="118"/>
      <c r="J220" s="118">
        <f>VLOOKUP(A220,'IncomeStatement 15-8-19'!$A$10:$CD$222,10,FALSE)</f>
        <v>0</v>
      </c>
      <c r="K220" s="118">
        <f>VLOOKUP(A220,'IncomeStatement 15-8-19'!$A$10:$CD$222,11,FALSE)</f>
        <v>0</v>
      </c>
      <c r="L220" s="118">
        <f>VLOOKUP(A220,'IncomeStatement 15-8-19'!$A$10:$CD$222,12,FALSE)</f>
        <v>0</v>
      </c>
      <c r="M220" s="118">
        <f>VLOOKUP(A220,'IncomeStatement 15-8-19'!$A$10:$CD$222,13,FALSE)</f>
        <v>0</v>
      </c>
      <c r="N220" s="118">
        <f>VLOOKUP(A220,'IncomeStatement 15-8-19'!$A$10:$CD$222,14,FALSE)</f>
        <v>0</v>
      </c>
      <c r="O220" s="118">
        <f>VLOOKUP(A220,'IncomeStatement 15-8-19'!$A$10:$CD$222,15,FALSE)</f>
        <v>0</v>
      </c>
      <c r="P220" s="118">
        <f>VLOOKUP(A220,'IncomeStatement 15-8-19'!$A$10:$CD$222,16,FALSE)</f>
        <v>0</v>
      </c>
      <c r="Q220" s="118">
        <f>VLOOKUP(A220,'IncomeStatement 15-8-19'!$A$10:$CD$222,17,FALSE)</f>
        <v>0</v>
      </c>
      <c r="R220" s="118">
        <f>VLOOKUP(A220,'IncomeStatement 15-8-19'!$A$10:$CD$222,18,FALSE)</f>
        <v>0</v>
      </c>
      <c r="S220" s="118">
        <f>VLOOKUP(A220,'IncomeStatement 15-8-19'!$A$10:$CD$222,19,FALSE)</f>
        <v>0</v>
      </c>
      <c r="T220" s="118">
        <f>VLOOKUP(A220,'IncomeStatement 15-8-19'!$A$10:$CD$222,20,FALSE)</f>
        <v>0</v>
      </c>
      <c r="U220" s="118">
        <f>VLOOKUP(A220,'IncomeStatement 15-8-19'!$A$10:$CD$222,21,FALSE)</f>
        <v>0</v>
      </c>
      <c r="V220" s="118">
        <f>VLOOKUP(A220,'IncomeStatement 15-8-19'!$A$10:$CD$222,22,FALSE)</f>
        <v>0</v>
      </c>
      <c r="W220" s="118">
        <f>VLOOKUP(A220,'IncomeStatement 15-8-19'!$A$10:$CD$222,23,FALSE)</f>
        <v>0</v>
      </c>
      <c r="X220" s="118">
        <f>VLOOKUP(A220,'IncomeStatement 15-8-19'!$A$10:$CD$222,24,FALSE)</f>
        <v>0</v>
      </c>
      <c r="Y220" s="118">
        <f>VLOOKUP(A220,'IncomeStatement 15-8-19'!$A$10:$CD$222,25,FALSE)</f>
        <v>0</v>
      </c>
      <c r="Z220" s="118">
        <f>VLOOKUP(A220,'IncomeStatement 15-8-19'!$A$10:$CD$222,26,FALSE)</f>
        <v>0</v>
      </c>
      <c r="AA220" s="118">
        <f>VLOOKUP(A220,'IncomeStatement 15-8-19'!$A$10:$CD$222,27,FALSE)</f>
        <v>0</v>
      </c>
      <c r="AB220" s="118">
        <f>VLOOKUP(A220,'IncomeStatement 15-8-19'!$A$10:$CD$222,28,FALSE)</f>
        <v>0</v>
      </c>
      <c r="AC220" s="118">
        <f>VLOOKUP(A220,'IncomeStatement 15-8-19'!$A$10:$CD$222,29,FALSE)</f>
        <v>0</v>
      </c>
      <c r="AD220" s="118">
        <f>VLOOKUP(A220,'IncomeStatement 15-8-19'!$A$10:$CD$222,30,FALSE)</f>
        <v>0</v>
      </c>
      <c r="AE220" s="118">
        <f>VLOOKUP(A220,'IncomeStatement 15-8-19'!$A$10:$CD$222,31,FALSE)</f>
        <v>0</v>
      </c>
      <c r="AF220" s="118">
        <f>VLOOKUP(A220,'IncomeStatement 15-8-19'!$A$10:$CD$222,32,FALSE)</f>
        <v>0</v>
      </c>
      <c r="AG220" s="118">
        <f>VLOOKUP(A220,'IncomeStatement 15-8-19'!$A$10:$CD$222,33,FALSE)</f>
        <v>0</v>
      </c>
      <c r="AH220" s="118">
        <f>VLOOKUP(A220,'IncomeStatement 15-8-19'!$A$10:$CD$222,34,FALSE)</f>
        <v>0</v>
      </c>
      <c r="AI220" s="118">
        <f>VLOOKUP(A220,'IncomeStatement 15-8-19'!$A$10:$CD$222,35,FALSE)</f>
        <v>0</v>
      </c>
      <c r="AJ220" s="118">
        <f>VLOOKUP(A220,'IncomeStatement 15-8-19'!$A$10:$CD$222,36,FALSE)</f>
        <v>0</v>
      </c>
      <c r="AK220" s="118">
        <f>VLOOKUP(A220,'IncomeStatement 15-8-19'!$A$10:$CD$222,37,FALSE)</f>
        <v>0</v>
      </c>
      <c r="AL220" s="118">
        <f>VLOOKUP(A220,'IncomeStatement 15-8-19'!$A$10:$CD$222,38,FALSE)</f>
        <v>0</v>
      </c>
      <c r="AM220" s="118">
        <f>VLOOKUP(A220,'IncomeStatement 15-8-19'!$A$10:$CD$222,39,FALSE)</f>
        <v>0</v>
      </c>
      <c r="AN220" s="118">
        <f>VLOOKUP(A220,'IncomeStatement 15-8-19'!$A$10:$CD$222,40,FALSE)</f>
        <v>0</v>
      </c>
      <c r="AO220" s="118">
        <f>VLOOKUP(A220,'IncomeStatement 15-8-19'!$A$10:$CD$222,41,FALSE)</f>
        <v>0</v>
      </c>
      <c r="AP220" s="118">
        <f>VLOOKUP(A220,'IncomeStatement 15-8-19'!$A$10:$CD$222,42,FALSE)</f>
        <v>0</v>
      </c>
      <c r="AQ220" s="118">
        <f>VLOOKUP(A220,'IncomeStatement 15-8-19'!$A$10:$CD$222,43,FALSE)</f>
        <v>0</v>
      </c>
      <c r="AR220" s="118">
        <f>VLOOKUP(A220,'IncomeStatement 15-8-19'!$A$10:$CD$222,44,FALSE)</f>
        <v>0</v>
      </c>
      <c r="AS220" s="118">
        <f>VLOOKUP(A220,'IncomeStatement 15-8-19'!$A$10:$CD$222,45,FALSE)</f>
        <v>0</v>
      </c>
      <c r="AT220" s="118">
        <f>VLOOKUP(A220,'IncomeStatement 15-8-19'!$A$10:$CD$222,46,FALSE)</f>
        <v>0</v>
      </c>
      <c r="AU220" s="118">
        <f>VLOOKUP(A220,'IncomeStatement 15-8-19'!$A$10:$CD$222,47,FALSE)</f>
        <v>0</v>
      </c>
      <c r="AV220" s="118">
        <f>VLOOKUP(A220,'IncomeStatement 15-8-19'!$A$10:$CD$222,48,FALSE)</f>
        <v>0</v>
      </c>
      <c r="AW220" s="118">
        <f>VLOOKUP(A220,'IncomeStatement 15-8-19'!$A$10:$CD$222,49,FALSE)</f>
        <v>0</v>
      </c>
      <c r="AX220" s="118">
        <f>VLOOKUP(A220,'IncomeStatement 15-8-19'!$A$10:$CD$222,50,FALSE)</f>
        <v>0</v>
      </c>
      <c r="AY220" s="118">
        <f>VLOOKUP(A220,'IncomeStatement 15-8-19'!$A$10:$CD$222,51,FALSE)</f>
        <v>0</v>
      </c>
      <c r="AZ220" s="118">
        <f>VLOOKUP(A220,'IncomeStatement 15-8-19'!$A$10:$CD$222,52,FALSE)</f>
        <v>0</v>
      </c>
      <c r="BA220" s="118">
        <f>VLOOKUP(A220,'IncomeStatement 15-8-19'!$A$10:$CD$222,53,FALSE)</f>
        <v>0</v>
      </c>
      <c r="BB220" s="118">
        <f>VLOOKUP(A220,'IncomeStatement 15-8-19'!$A$10:$CD$222,54,FALSE)</f>
        <v>0</v>
      </c>
      <c r="BC220" s="118">
        <f>VLOOKUP(A220,'IncomeStatement 15-8-19'!$A$10:$CD$222,55,FALSE)</f>
        <v>0</v>
      </c>
      <c r="BD220" s="118">
        <f>VLOOKUP(A220,'IncomeStatement 15-8-19'!$A$10:$CD$222,56,FALSE)</f>
        <v>0</v>
      </c>
      <c r="BE220" s="118">
        <f>VLOOKUP(A220,'IncomeStatement 15-8-19'!$A$10:$CD$222,57,FALSE)</f>
        <v>0</v>
      </c>
      <c r="BF220" s="118">
        <f>VLOOKUP(A220,'IncomeStatement 15-8-19'!$A$10:$CD$222,58,FALSE)</f>
        <v>0</v>
      </c>
      <c r="BG220" s="118"/>
      <c r="BH220" s="118">
        <f>VLOOKUP(A220,'IncomeStatement 15-8-19'!$A$10:$CD$222,60,FALSE)</f>
        <v>0</v>
      </c>
      <c r="BI220" s="118">
        <f>VLOOKUP(A220,'IncomeStatement 15-8-19'!$A$10:$CD$222,61,FALSE)</f>
        <v>0</v>
      </c>
      <c r="BJ220" s="118">
        <f>VLOOKUP(A220,'IncomeStatement 15-8-19'!$A$10:$CD$222,62,FALSE)</f>
        <v>0</v>
      </c>
      <c r="BK220" s="118">
        <f>VLOOKUP(A220,'IncomeStatement 15-8-19'!$A$10:$CD$222,63,FALSE)</f>
        <v>0</v>
      </c>
      <c r="BL220" s="118">
        <f>VLOOKUP(A220,'IncomeStatement 15-8-19'!$A$10:$CD$222,64,FALSE)</f>
        <v>0</v>
      </c>
      <c r="BM220" s="118">
        <f>VLOOKUP(A220,'IncomeStatement 15-8-19'!$A$10:$CD$222,65,FALSE)</f>
        <v>0</v>
      </c>
      <c r="BN220" s="118">
        <f>VLOOKUP(A220,'IncomeStatement 15-8-19'!$A$10:$CD$222,66,FALSE)</f>
        <v>0</v>
      </c>
      <c r="BO220" s="118">
        <f>VLOOKUP(A220,'IncomeStatement 15-8-19'!$A$10:$CD$222,67,FALSE)</f>
        <v>0</v>
      </c>
      <c r="BP220" s="118">
        <f>VLOOKUP(A220,'IncomeStatement 15-8-19'!$A$10:$CD$222,68,FALSE)</f>
        <v>0</v>
      </c>
      <c r="BQ220" s="23">
        <f>VLOOKUP(A220,'IncomeStatement 15-8-19'!$A$10:$CD$222,69,FALSE)</f>
        <v>0</v>
      </c>
      <c r="BR220" s="23">
        <f>VLOOKUP(A220,'IncomeStatement 15-8-19'!$A$10:$CD$222,70,FALSE)</f>
        <v>0</v>
      </c>
      <c r="BS220" s="23">
        <f>VLOOKUP(A220,'IncomeStatement 15-8-19'!$A$10:$CD$222,71,FALSE)</f>
        <v>0</v>
      </c>
      <c r="BT220" s="23">
        <f>VLOOKUP(A220,'IncomeStatement 15-8-19'!$A$10:$CD$222,72,FALSE)</f>
        <v>0</v>
      </c>
      <c r="BU220" s="23">
        <f>VLOOKUP(A220,'IncomeStatement 15-8-19'!$A$10:$CD$222,73,FALSE)</f>
        <v>0</v>
      </c>
      <c r="BV220" s="23">
        <f>VLOOKUP(A220,'IncomeStatement 15-8-19'!$A$10:$CD$222,74,FALSE)</f>
        <v>0</v>
      </c>
      <c r="BW220" s="23">
        <f>VLOOKUP(A220,'IncomeStatement 15-8-19'!$A$10:$CD$222,75,FALSE)</f>
        <v>0</v>
      </c>
      <c r="BX220" s="23">
        <f>VLOOKUP(A220,'IncomeStatement 15-8-19'!$A$10:$CD$222,76,FALSE)</f>
        <v>0</v>
      </c>
      <c r="BY220" s="23">
        <f>VLOOKUP(A220,'IncomeStatement 15-8-19'!$A$10:$CD$222,77,FALSE)</f>
        <v>0</v>
      </c>
      <c r="BZ220" s="23">
        <f>VLOOKUP(A220,'IncomeStatement 15-8-19'!$A$10:$CD$222,78,FALSE)</f>
        <v>0</v>
      </c>
      <c r="CA220" s="23">
        <f>VLOOKUP(A220,'IncomeStatement 15-8-19'!$A$10:$CD$222,79,FALSE)</f>
        <v>0</v>
      </c>
      <c r="CB220" s="23">
        <f>VLOOKUP(A220,'IncomeStatement 15-8-19'!$A$10:$CD$222,80,FALSE)</f>
        <v>0</v>
      </c>
      <c r="CC220" s="23">
        <f>VLOOKUP(A220,'IncomeStatement 15-8-19'!$A$10:$CD$222,81,FALSE)</f>
        <v>0</v>
      </c>
      <c r="CD220" s="23">
        <f t="shared" si="14"/>
        <v>0</v>
      </c>
      <c r="CF220" s="19">
        <f>CD220-('IncomeStatement 15-8-19'!CD220-'IncomeStatement 15-8-19'!CF220-'IncomeStatement 15-8-19'!CG220)</f>
        <v>0</v>
      </c>
      <c r="CH220" s="132">
        <f t="shared" si="15"/>
        <v>0</v>
      </c>
      <c r="CJ220" s="148">
        <f>HLOOKUP(A220,CJE!$I$5:$TV$2054,2050, FALSE)</f>
        <v>-17373</v>
      </c>
      <c r="CL220" s="148">
        <f t="shared" si="19"/>
        <v>17373</v>
      </c>
    </row>
    <row r="221" spans="1:93" x14ac:dyDescent="0.2">
      <c r="A221" s="14" t="str">
        <f>'IncomeStatement 15-8-19'!A221</f>
        <v>Total - Other Expenses</v>
      </c>
      <c r="B221" s="31">
        <f>VLOOKUP(A221,'IncomeStatement 15-8-19'!$A$10:$CD$222,2,FALSE)</f>
        <v>-134.40969699999999</v>
      </c>
      <c r="C221" s="31">
        <f>VLOOKUP(A221,'IncomeStatement 15-8-19'!$A$10:$CD$222,3,FALSE)</f>
        <v>-134.40969699999999</v>
      </c>
      <c r="D221" s="31">
        <f>VLOOKUP(A221,'IncomeStatement 15-8-19'!$A$10:$CD$222,4,FALSE)</f>
        <v>-134.40969699999999</v>
      </c>
      <c r="E221" s="31">
        <f>VLOOKUP(A221,'IncomeStatement 15-8-19'!$A$10:$CD$222,5,FALSE)</f>
        <v>-134.40969699999999</v>
      </c>
      <c r="F221" s="31">
        <f>VLOOKUP(A221,'IncomeStatement 15-8-19'!$A$10:$CD$222,6,FALSE)</f>
        <v>-134.40969699999999</v>
      </c>
      <c r="G221" s="31">
        <f>VLOOKUP(A221,'IncomeStatement 15-8-19'!$A$10:$CD$222,7,FALSE)</f>
        <v>-134.40969699999999</v>
      </c>
      <c r="H221" s="31">
        <f>VLOOKUP(A221,'IncomeStatement 15-8-19'!$A$10:$CD$222,8,FALSE)</f>
        <v>-134.40969699999999</v>
      </c>
      <c r="I221" s="31"/>
      <c r="J221" s="31">
        <f>VLOOKUP(A221,'IncomeStatement 15-8-19'!$A$10:$CD$222,10,FALSE)</f>
        <v>-134.40969699999999</v>
      </c>
      <c r="K221" s="31">
        <f>VLOOKUP(A221,'IncomeStatement 15-8-19'!$A$10:$CD$222,11,FALSE)</f>
        <v>-134.40969699999999</v>
      </c>
      <c r="L221" s="31">
        <f>VLOOKUP(A221,'IncomeStatement 15-8-19'!$A$10:$CD$222,12,FALSE)</f>
        <v>-134.40969699999999</v>
      </c>
      <c r="M221" s="31">
        <f>VLOOKUP(A221,'IncomeStatement 15-8-19'!$A$10:$CD$222,13,FALSE)</f>
        <v>-134.40969699999999</v>
      </c>
      <c r="N221" s="31">
        <f>VLOOKUP(A221,'IncomeStatement 15-8-19'!$A$10:$CD$222,14,FALSE)</f>
        <v>-134.40969699999999</v>
      </c>
      <c r="O221" s="31">
        <f>VLOOKUP(A221,'IncomeStatement 15-8-19'!$A$10:$CD$222,15,FALSE)</f>
        <v>-134.40969699999999</v>
      </c>
      <c r="P221" s="31">
        <f>VLOOKUP(A221,'IncomeStatement 15-8-19'!$A$10:$CD$222,16,FALSE)</f>
        <v>-134.40969699999999</v>
      </c>
      <c r="Q221" s="31">
        <f>VLOOKUP(A221,'IncomeStatement 15-8-19'!$A$10:$CD$222,17,FALSE)</f>
        <v>-134.40969699999999</v>
      </c>
      <c r="R221" s="31">
        <f>VLOOKUP(A221,'IncomeStatement 15-8-19'!$A$10:$CD$222,18,FALSE)</f>
        <v>-134.40969699999999</v>
      </c>
      <c r="S221" s="31">
        <f>VLOOKUP(A221,'IncomeStatement 15-8-19'!$A$10:$CD$222,19,FALSE)</f>
        <v>-134.40969699999999</v>
      </c>
      <c r="T221" s="31">
        <f>VLOOKUP(A221,'IncomeStatement 15-8-19'!$A$10:$CD$222,20,FALSE)</f>
        <v>-134.40969699999999</v>
      </c>
      <c r="U221" s="31">
        <f>VLOOKUP(A221,'IncomeStatement 15-8-19'!$A$10:$CD$222,21,FALSE)</f>
        <v>-134.40969699999999</v>
      </c>
      <c r="V221" s="31">
        <f>VLOOKUP(A221,'IncomeStatement 15-8-19'!$A$10:$CD$222,22,FALSE)</f>
        <v>-134.40969699999999</v>
      </c>
      <c r="W221" s="31">
        <f>VLOOKUP(A221,'IncomeStatement 15-8-19'!$A$10:$CD$222,23,FALSE)</f>
        <v>-134.40969699999999</v>
      </c>
      <c r="X221" s="31">
        <f>VLOOKUP(A221,'IncomeStatement 15-8-19'!$A$10:$CD$222,24,FALSE)</f>
        <v>-134.40969699999999</v>
      </c>
      <c r="Y221" s="31">
        <f>VLOOKUP(A221,'IncomeStatement 15-8-19'!$A$10:$CD$222,25,FALSE)</f>
        <v>-134.40969699999999</v>
      </c>
      <c r="Z221" s="31">
        <f>VLOOKUP(A221,'IncomeStatement 15-8-19'!$A$10:$CD$222,26,FALSE)</f>
        <v>-134.40969699999999</v>
      </c>
      <c r="AA221" s="31">
        <f>VLOOKUP(A221,'IncomeStatement 15-8-19'!$A$10:$CD$222,27,FALSE)</f>
        <v>-134.40969699999999</v>
      </c>
      <c r="AB221" s="31">
        <f>VLOOKUP(A221,'IncomeStatement 15-8-19'!$A$10:$CD$222,28,FALSE)</f>
        <v>-134.40969699999999</v>
      </c>
      <c r="AC221" s="31">
        <f>VLOOKUP(A221,'IncomeStatement 15-8-19'!$A$10:$CD$222,29,FALSE)</f>
        <v>-134.40969699999999</v>
      </c>
      <c r="AD221" s="31">
        <f>VLOOKUP(A221,'IncomeStatement 15-8-19'!$A$10:$CD$222,30,FALSE)</f>
        <v>-134.40969699999999</v>
      </c>
      <c r="AE221" s="31">
        <f>VLOOKUP(A221,'IncomeStatement 15-8-19'!$A$10:$CD$222,31,FALSE)</f>
        <v>-134.40969699999999</v>
      </c>
      <c r="AF221" s="31">
        <f>VLOOKUP(A221,'IncomeStatement 15-8-19'!$A$10:$CD$222,32,FALSE)</f>
        <v>-134.40969699999999</v>
      </c>
      <c r="AG221" s="31">
        <f>VLOOKUP(A221,'IncomeStatement 15-8-19'!$A$10:$CD$222,33,FALSE)</f>
        <v>-134.40969699999999</v>
      </c>
      <c r="AH221" s="31">
        <f>VLOOKUP(A221,'IncomeStatement 15-8-19'!$A$10:$CD$222,34,FALSE)</f>
        <v>-134.40969699999999</v>
      </c>
      <c r="AI221" s="31">
        <f>VLOOKUP(A221,'IncomeStatement 15-8-19'!$A$10:$CD$222,35,FALSE)</f>
        <v>-134.40969699999999</v>
      </c>
      <c r="AJ221" s="31">
        <f>VLOOKUP(A221,'IncomeStatement 15-8-19'!$A$10:$CD$222,36,FALSE)</f>
        <v>-134.40969699999999</v>
      </c>
      <c r="AK221" s="31">
        <f>VLOOKUP(A221,'IncomeStatement 15-8-19'!$A$10:$CD$222,37,FALSE)</f>
        <v>-134.40969699999999</v>
      </c>
      <c r="AL221" s="31">
        <f>VLOOKUP(A221,'IncomeStatement 15-8-19'!$A$10:$CD$222,38,FALSE)</f>
        <v>-134.40969699999999</v>
      </c>
      <c r="AM221" s="31">
        <f>VLOOKUP(A221,'IncomeStatement 15-8-19'!$A$10:$CD$222,39,FALSE)</f>
        <v>-134.40969699999999</v>
      </c>
      <c r="AN221" s="31">
        <f>VLOOKUP(A221,'IncomeStatement 15-8-19'!$A$10:$CD$222,40,FALSE)</f>
        <v>-134.40969699999999</v>
      </c>
      <c r="AO221" s="31">
        <f>VLOOKUP(A221,'IncomeStatement 15-8-19'!$A$10:$CD$222,41,FALSE)</f>
        <v>-134.40969699999999</v>
      </c>
      <c r="AP221" s="31">
        <f>VLOOKUP(A221,'IncomeStatement 15-8-19'!$A$10:$CD$222,42,FALSE)</f>
        <v>-134.40969699999999</v>
      </c>
      <c r="AQ221" s="31">
        <f>VLOOKUP(A221,'IncomeStatement 15-8-19'!$A$10:$CD$222,43,FALSE)</f>
        <v>-134.40969699999999</v>
      </c>
      <c r="AR221" s="31">
        <f>VLOOKUP(A221,'IncomeStatement 15-8-19'!$A$10:$CD$222,44,FALSE)</f>
        <v>-134.40969699999999</v>
      </c>
      <c r="AS221" s="31">
        <f>VLOOKUP(A221,'IncomeStatement 15-8-19'!$A$10:$CD$222,45,FALSE)</f>
        <v>-134.40969699999999</v>
      </c>
      <c r="AT221" s="31">
        <f>VLOOKUP(A221,'IncomeStatement 15-8-19'!$A$10:$CD$222,46,FALSE)</f>
        <v>-134.40969699999999</v>
      </c>
      <c r="AU221" s="31">
        <f>VLOOKUP(A221,'IncomeStatement 15-8-19'!$A$10:$CD$222,47,FALSE)</f>
        <v>-134.40969699999999</v>
      </c>
      <c r="AV221" s="31">
        <f>VLOOKUP(A221,'IncomeStatement 15-8-19'!$A$10:$CD$222,48,FALSE)</f>
        <v>-134.40969699999999</v>
      </c>
      <c r="AW221" s="31">
        <f>VLOOKUP(A221,'IncomeStatement 15-8-19'!$A$10:$CD$222,49,FALSE)</f>
        <v>-134.40969699999999</v>
      </c>
      <c r="AX221" s="31">
        <f>VLOOKUP(A221,'IncomeStatement 15-8-19'!$A$10:$CD$222,50,FALSE)</f>
        <v>-134.40969699999999</v>
      </c>
      <c r="AY221" s="31">
        <f>VLOOKUP(A221,'IncomeStatement 15-8-19'!$A$10:$CD$222,51,FALSE)</f>
        <v>-134.40969699999999</v>
      </c>
      <c r="AZ221" s="31">
        <f>VLOOKUP(A221,'IncomeStatement 15-8-19'!$A$10:$CD$222,52,FALSE)</f>
        <v>-134.40969699999999</v>
      </c>
      <c r="BA221" s="31">
        <f>VLOOKUP(A221,'IncomeStatement 15-8-19'!$A$10:$CD$222,53,FALSE)</f>
        <v>-134.40969699999999</v>
      </c>
      <c r="BB221" s="31">
        <f>VLOOKUP(A221,'IncomeStatement 15-8-19'!$A$10:$CD$222,54,FALSE)</f>
        <v>-134.40969699999999</v>
      </c>
      <c r="BC221" s="31">
        <f>VLOOKUP(A221,'IncomeStatement 15-8-19'!$A$10:$CD$222,55,FALSE)</f>
        <v>-134.40969699999999</v>
      </c>
      <c r="BD221" s="31">
        <f>VLOOKUP(A221,'IncomeStatement 15-8-19'!$A$10:$CD$222,56,FALSE)</f>
        <v>-134.40969699999999</v>
      </c>
      <c r="BE221" s="31">
        <f>VLOOKUP(A221,'IncomeStatement 15-8-19'!$A$10:$CD$222,57,FALSE)</f>
        <v>-134.40969699999999</v>
      </c>
      <c r="BF221" s="31">
        <f>VLOOKUP(A221,'IncomeStatement 15-8-19'!$A$10:$CD$222,58,FALSE)</f>
        <v>-134.40969699999999</v>
      </c>
      <c r="BG221" s="31"/>
      <c r="BH221" s="31">
        <f>VLOOKUP(A221,'IncomeStatement 15-8-19'!$A$10:$CD$222,60,FALSE)</f>
        <v>-134.40969699999999</v>
      </c>
      <c r="BI221" s="31">
        <f>VLOOKUP(A221,'IncomeStatement 15-8-19'!$A$10:$CD$222,61,FALSE)</f>
        <v>-134.40969699999999</v>
      </c>
      <c r="BJ221" s="31">
        <f>VLOOKUP(A221,'IncomeStatement 15-8-19'!$A$10:$CD$222,62,FALSE)</f>
        <v>-134.40969699999999</v>
      </c>
      <c r="BK221" s="31">
        <f>VLOOKUP(A221,'IncomeStatement 15-8-19'!$A$10:$CD$222,63,FALSE)</f>
        <v>-134.40969699999999</v>
      </c>
      <c r="BL221" s="31">
        <f>VLOOKUP(A221,'IncomeStatement 15-8-19'!$A$10:$CD$222,64,FALSE)</f>
        <v>-134.40969699999999</v>
      </c>
      <c r="BM221" s="31">
        <f>VLOOKUP(A221,'IncomeStatement 15-8-19'!$A$10:$CD$222,65,FALSE)</f>
        <v>-134.40969699999999</v>
      </c>
      <c r="BN221" s="31">
        <f>VLOOKUP(A221,'IncomeStatement 15-8-19'!$A$10:$CD$222,66,FALSE)</f>
        <v>-134.40969699999999</v>
      </c>
      <c r="BO221" s="31">
        <f>VLOOKUP(A221,'IncomeStatement 15-8-19'!$A$10:$CD$222,67,FALSE)</f>
        <v>-134.40969699999999</v>
      </c>
      <c r="BP221" s="31">
        <f>VLOOKUP(A221,'IncomeStatement 15-8-19'!$A$10:$CD$222,68,FALSE)</f>
        <v>-134.40969699999999</v>
      </c>
      <c r="BQ221" s="3">
        <f>VLOOKUP(A221,'IncomeStatement 15-8-19'!$A$10:$CD$222,69,FALSE)</f>
        <v>-134.40969699999999</v>
      </c>
      <c r="BR221" s="3">
        <f>VLOOKUP(A221,'IncomeStatement 15-8-19'!$A$10:$CD$222,70,FALSE)</f>
        <v>-134.40969699999999</v>
      </c>
      <c r="BS221" s="3">
        <f>VLOOKUP(A221,'IncomeStatement 15-8-19'!$A$10:$CD$222,71,FALSE)</f>
        <v>-134.40969699999999</v>
      </c>
      <c r="BT221" s="3">
        <f>VLOOKUP(A221,'IncomeStatement 15-8-19'!$A$10:$CD$222,72,FALSE)</f>
        <v>-134.40969699999999</v>
      </c>
      <c r="BU221" s="3">
        <f>VLOOKUP(A221,'IncomeStatement 15-8-19'!$A$10:$CD$222,73,FALSE)</f>
        <v>-134.40969699999999</v>
      </c>
      <c r="BV221" s="3">
        <f>VLOOKUP(A221,'IncomeStatement 15-8-19'!$A$10:$CD$222,74,FALSE)</f>
        <v>-134.40969699999999</v>
      </c>
      <c r="BW221" s="3">
        <f>VLOOKUP(A221,'IncomeStatement 15-8-19'!$A$10:$CD$222,75,FALSE)</f>
        <v>-134.40969699999999</v>
      </c>
      <c r="BX221" s="3">
        <f>VLOOKUP(A221,'IncomeStatement 15-8-19'!$A$10:$CD$222,76,FALSE)</f>
        <v>-134.40969699999999</v>
      </c>
      <c r="BY221" s="3">
        <f>VLOOKUP(A221,'IncomeStatement 15-8-19'!$A$10:$CD$222,77,FALSE)</f>
        <v>-134.40969699999999</v>
      </c>
      <c r="BZ221" s="23">
        <f>VLOOKUP(A221,'IncomeStatement 15-8-19'!$A$10:$CD$222,78,FALSE)</f>
        <v>-134.40969699999999</v>
      </c>
      <c r="CA221" s="3">
        <f>VLOOKUP(A221,'IncomeStatement 15-8-19'!$A$10:$CD$222,79,FALSE)</f>
        <v>-134.40969699999999</v>
      </c>
      <c r="CB221" s="3">
        <f>VLOOKUP(A221,'IncomeStatement 15-8-19'!$A$10:$CD$222,80,FALSE)</f>
        <v>-134.40969699999999</v>
      </c>
      <c r="CC221" s="3">
        <f>VLOOKUP(A221,'IncomeStatement 15-8-19'!$A$10:$CD$222,81,FALSE)</f>
        <v>-134.40969699999999</v>
      </c>
      <c r="CD221" s="3">
        <f t="shared" si="14"/>
        <v>-10483.956365999988</v>
      </c>
      <c r="CF221" s="19">
        <f>CD221-('IncomeStatement 15-8-19'!CD221-'IncomeStatement 15-8-19'!CF221-'IncomeStatement 15-8-19'!CG221)</f>
        <v>0</v>
      </c>
      <c r="CH221" s="132">
        <f t="shared" si="15"/>
        <v>-2150.5551520000004</v>
      </c>
      <c r="CJ221" s="148"/>
      <c r="CL221" s="132">
        <f>SUM(CL217:CL220,CL196:CL208,CL192,CL185)</f>
        <v>2695041.650395439</v>
      </c>
    </row>
    <row r="222" spans="1:93" ht="10.8" thickBot="1" x14ac:dyDescent="0.25">
      <c r="A222" s="14" t="str">
        <f>'IncomeStatement 15-8-19'!A222</f>
        <v>Net Profit/(Loss)</v>
      </c>
      <c r="B222" s="34">
        <f>VLOOKUP(A222,'IncomeStatement 15-8-19'!$A$10:$CD$222,2,FALSE)</f>
        <v>-107446.30218099998</v>
      </c>
      <c r="C222" s="34">
        <f>VLOOKUP(A222,'IncomeStatement 15-8-19'!$A$10:$CD$222,3,FALSE)</f>
        <v>-107446.30218099998</v>
      </c>
      <c r="D222" s="34">
        <f>VLOOKUP(A222,'IncomeStatement 15-8-19'!$A$10:$CD$222,4,FALSE)</f>
        <v>-107446.30218099998</v>
      </c>
      <c r="E222" s="34">
        <f>VLOOKUP(A222,'IncomeStatement 15-8-19'!$A$10:$CD$222,5,FALSE)</f>
        <v>-107446.30218099998</v>
      </c>
      <c r="F222" s="34">
        <f>VLOOKUP(A222,'IncomeStatement 15-8-19'!$A$10:$CD$222,6,FALSE)</f>
        <v>-107446.30218099998</v>
      </c>
      <c r="G222" s="34">
        <f>VLOOKUP(A222,'IncomeStatement 15-8-19'!$A$10:$CD$222,7,FALSE)</f>
        <v>-107446.30218099998</v>
      </c>
      <c r="H222" s="34">
        <f>VLOOKUP(A222,'IncomeStatement 15-8-19'!$A$10:$CD$222,8,FALSE)</f>
        <v>-107446.30218099998</v>
      </c>
      <c r="I222" s="34"/>
      <c r="J222" s="34">
        <f>VLOOKUP(A222,'IncomeStatement 15-8-19'!$A$10:$CD$222,10,FALSE)</f>
        <v>-107446.30218099998</v>
      </c>
      <c r="K222" s="34">
        <f>VLOOKUP(A222,'IncomeStatement 15-8-19'!$A$10:$CD$222,11,FALSE)</f>
        <v>-107446.30218099998</v>
      </c>
      <c r="L222" s="34">
        <f>VLOOKUP(A222,'IncomeStatement 15-8-19'!$A$10:$CD$222,12,FALSE)</f>
        <v>-107446.30218099998</v>
      </c>
      <c r="M222" s="34">
        <f>VLOOKUP(A222,'IncomeStatement 15-8-19'!$A$10:$CD$222,13,FALSE)</f>
        <v>-107446.30218099998</v>
      </c>
      <c r="N222" s="34">
        <f>VLOOKUP(A222,'IncomeStatement 15-8-19'!$A$10:$CD$222,14,FALSE)</f>
        <v>-107446.30218099998</v>
      </c>
      <c r="O222" s="34">
        <f>VLOOKUP(A222,'IncomeStatement 15-8-19'!$A$10:$CD$222,15,FALSE)</f>
        <v>-107446.30218099998</v>
      </c>
      <c r="P222" s="34">
        <f>VLOOKUP(A222,'IncomeStatement 15-8-19'!$A$10:$CD$222,16,FALSE)</f>
        <v>-107446.30218099998</v>
      </c>
      <c r="Q222" s="34">
        <f>VLOOKUP(A222,'IncomeStatement 15-8-19'!$A$10:$CD$222,17,FALSE)</f>
        <v>-107446.30218099998</v>
      </c>
      <c r="R222" s="34">
        <f>VLOOKUP(A222,'IncomeStatement 15-8-19'!$A$10:$CD$222,18,FALSE)</f>
        <v>-107446.30218099998</v>
      </c>
      <c r="S222" s="34">
        <f>VLOOKUP(A222,'IncomeStatement 15-8-19'!$A$10:$CD$222,19,FALSE)</f>
        <v>-107446.30218099998</v>
      </c>
      <c r="T222" s="34">
        <f>VLOOKUP(A222,'IncomeStatement 15-8-19'!$A$10:$CD$222,20,FALSE)</f>
        <v>-107446.30218099998</v>
      </c>
      <c r="U222" s="34">
        <f>VLOOKUP(A222,'IncomeStatement 15-8-19'!$A$10:$CD$222,21,FALSE)</f>
        <v>-107446.30218099998</v>
      </c>
      <c r="V222" s="34">
        <f>VLOOKUP(A222,'IncomeStatement 15-8-19'!$A$10:$CD$222,22,FALSE)</f>
        <v>-107446.30218099998</v>
      </c>
      <c r="W222" s="34">
        <f>VLOOKUP(A222,'IncomeStatement 15-8-19'!$A$10:$CD$222,23,FALSE)</f>
        <v>-107446.30218099998</v>
      </c>
      <c r="X222" s="34">
        <f>VLOOKUP(A222,'IncomeStatement 15-8-19'!$A$10:$CD$222,24,FALSE)</f>
        <v>-107446.30218099998</v>
      </c>
      <c r="Y222" s="34">
        <f>VLOOKUP(A222,'IncomeStatement 15-8-19'!$A$10:$CD$222,25,FALSE)</f>
        <v>-107446.30218099998</v>
      </c>
      <c r="Z222" s="34">
        <f>VLOOKUP(A222,'IncomeStatement 15-8-19'!$A$10:$CD$222,26,FALSE)</f>
        <v>-107446.30218099998</v>
      </c>
      <c r="AA222" s="34">
        <f>VLOOKUP(A222,'IncomeStatement 15-8-19'!$A$10:$CD$222,27,FALSE)</f>
        <v>-107446.30218099998</v>
      </c>
      <c r="AB222" s="34">
        <f>VLOOKUP(A222,'IncomeStatement 15-8-19'!$A$10:$CD$222,28,FALSE)</f>
        <v>-107446.30218099998</v>
      </c>
      <c r="AC222" s="34">
        <f>VLOOKUP(A222,'IncomeStatement 15-8-19'!$A$10:$CD$222,29,FALSE)</f>
        <v>-107446.30218099998</v>
      </c>
      <c r="AD222" s="34">
        <f>VLOOKUP(A222,'IncomeStatement 15-8-19'!$A$10:$CD$222,30,FALSE)</f>
        <v>-107446.30218099998</v>
      </c>
      <c r="AE222" s="34">
        <f>VLOOKUP(A222,'IncomeStatement 15-8-19'!$A$10:$CD$222,31,FALSE)</f>
        <v>-107446.30218099998</v>
      </c>
      <c r="AF222" s="34">
        <f>VLOOKUP(A222,'IncomeStatement 15-8-19'!$A$10:$CD$222,32,FALSE)</f>
        <v>-107446.30218099998</v>
      </c>
      <c r="AG222" s="34">
        <f>VLOOKUP(A222,'IncomeStatement 15-8-19'!$A$10:$CD$222,33,FALSE)</f>
        <v>-107446.30218099998</v>
      </c>
      <c r="AH222" s="34">
        <f>VLOOKUP(A222,'IncomeStatement 15-8-19'!$A$10:$CD$222,34,FALSE)</f>
        <v>-107446.30218099998</v>
      </c>
      <c r="AI222" s="34">
        <f>VLOOKUP(A222,'IncomeStatement 15-8-19'!$A$10:$CD$222,35,FALSE)</f>
        <v>-107446.30218099998</v>
      </c>
      <c r="AJ222" s="34">
        <f>VLOOKUP(A222,'IncomeStatement 15-8-19'!$A$10:$CD$222,36,FALSE)</f>
        <v>-107446.30218099998</v>
      </c>
      <c r="AK222" s="34">
        <f>VLOOKUP(A222,'IncomeStatement 15-8-19'!$A$10:$CD$222,37,FALSE)</f>
        <v>-107446.30218099998</v>
      </c>
      <c r="AL222" s="34">
        <f>VLOOKUP(A222,'IncomeStatement 15-8-19'!$A$10:$CD$222,38,FALSE)</f>
        <v>-107446.30218099998</v>
      </c>
      <c r="AM222" s="34">
        <f>VLOOKUP(A222,'IncomeStatement 15-8-19'!$A$10:$CD$222,39,FALSE)</f>
        <v>-107446.30218099998</v>
      </c>
      <c r="AN222" s="34">
        <f>VLOOKUP(A222,'IncomeStatement 15-8-19'!$A$10:$CD$222,40,FALSE)</f>
        <v>-107446.30218099998</v>
      </c>
      <c r="AO222" s="34">
        <f>VLOOKUP(A222,'IncomeStatement 15-8-19'!$A$10:$CD$222,41,FALSE)</f>
        <v>-107446.30218099998</v>
      </c>
      <c r="AP222" s="34">
        <f>VLOOKUP(A222,'IncomeStatement 15-8-19'!$A$10:$CD$222,42,FALSE)</f>
        <v>-107446.30218099998</v>
      </c>
      <c r="AQ222" s="34">
        <f>VLOOKUP(A222,'IncomeStatement 15-8-19'!$A$10:$CD$222,43,FALSE)</f>
        <v>-107446.30218099998</v>
      </c>
      <c r="AR222" s="34">
        <f>VLOOKUP(A222,'IncomeStatement 15-8-19'!$A$10:$CD$222,44,FALSE)</f>
        <v>-107446.30218099998</v>
      </c>
      <c r="AS222" s="34">
        <f>VLOOKUP(A222,'IncomeStatement 15-8-19'!$A$10:$CD$222,45,FALSE)</f>
        <v>-107446.30218099998</v>
      </c>
      <c r="AT222" s="34">
        <f>VLOOKUP(A222,'IncomeStatement 15-8-19'!$A$10:$CD$222,46,FALSE)</f>
        <v>-107446.30218099998</v>
      </c>
      <c r="AU222" s="34">
        <f>VLOOKUP(A222,'IncomeStatement 15-8-19'!$A$10:$CD$222,47,FALSE)</f>
        <v>-107446.30218099998</v>
      </c>
      <c r="AV222" s="34">
        <f>VLOOKUP(A222,'IncomeStatement 15-8-19'!$A$10:$CD$222,48,FALSE)</f>
        <v>-107446.30218099998</v>
      </c>
      <c r="AW222" s="34">
        <f>VLOOKUP(A222,'IncomeStatement 15-8-19'!$A$10:$CD$222,49,FALSE)</f>
        <v>-107446.30218099998</v>
      </c>
      <c r="AX222" s="34">
        <f>VLOOKUP(A222,'IncomeStatement 15-8-19'!$A$10:$CD$222,50,FALSE)</f>
        <v>-107446.30218099998</v>
      </c>
      <c r="AY222" s="34">
        <f>VLOOKUP(A222,'IncomeStatement 15-8-19'!$A$10:$CD$222,51,FALSE)</f>
        <v>-107446.30218099998</v>
      </c>
      <c r="AZ222" s="34">
        <f>VLOOKUP(A222,'IncomeStatement 15-8-19'!$A$10:$CD$222,52,FALSE)</f>
        <v>-107446.30218099998</v>
      </c>
      <c r="BA222" s="34">
        <f>VLOOKUP(A222,'IncomeStatement 15-8-19'!$A$10:$CD$222,53,FALSE)</f>
        <v>-107446.30218099998</v>
      </c>
      <c r="BB222" s="34">
        <f>VLOOKUP(A222,'IncomeStatement 15-8-19'!$A$10:$CD$222,54,FALSE)</f>
        <v>-107446.30218099998</v>
      </c>
      <c r="BC222" s="34">
        <f>VLOOKUP(A222,'IncomeStatement 15-8-19'!$A$10:$CD$222,55,FALSE)</f>
        <v>-107446.30218099998</v>
      </c>
      <c r="BD222" s="34">
        <f>VLOOKUP(A222,'IncomeStatement 15-8-19'!$A$10:$CD$222,56,FALSE)</f>
        <v>-107446.30218099998</v>
      </c>
      <c r="BE222" s="34">
        <f>VLOOKUP(A222,'IncomeStatement 15-8-19'!$A$10:$CD$222,57,FALSE)</f>
        <v>-107446.30218099998</v>
      </c>
      <c r="BF222" s="34">
        <f>VLOOKUP(A222,'IncomeStatement 15-8-19'!$A$10:$CD$222,58,FALSE)</f>
        <v>-107446.30218099998</v>
      </c>
      <c r="BG222" s="34"/>
      <c r="BH222" s="34">
        <f>VLOOKUP(A222,'IncomeStatement 15-8-19'!$A$10:$CD$222,60,FALSE)</f>
        <v>-107446.30218099998</v>
      </c>
      <c r="BI222" s="34">
        <f>VLOOKUP(A222,'IncomeStatement 15-8-19'!$A$10:$CD$222,61,FALSE)</f>
        <v>-107446.30218099998</v>
      </c>
      <c r="BJ222" s="34">
        <f>VLOOKUP(A222,'IncomeStatement 15-8-19'!$A$10:$CD$222,62,FALSE)</f>
        <v>-107446.30218099998</v>
      </c>
      <c r="BK222" s="34">
        <f>VLOOKUP(A222,'IncomeStatement 15-8-19'!$A$10:$CD$222,63,FALSE)</f>
        <v>-107446.30218099998</v>
      </c>
      <c r="BL222" s="34">
        <f>VLOOKUP(A222,'IncomeStatement 15-8-19'!$A$10:$CD$222,64,FALSE)</f>
        <v>-107446.30218099998</v>
      </c>
      <c r="BM222" s="34">
        <f>VLOOKUP(A222,'IncomeStatement 15-8-19'!$A$10:$CD$222,65,FALSE)</f>
        <v>-107446.30218099998</v>
      </c>
      <c r="BN222" s="34">
        <f>VLOOKUP(A222,'IncomeStatement 15-8-19'!$A$10:$CD$222,66,FALSE)</f>
        <v>-107446.30218099998</v>
      </c>
      <c r="BO222" s="34">
        <f>VLOOKUP(A222,'IncomeStatement 15-8-19'!$A$10:$CD$222,67,FALSE)</f>
        <v>-107446.30218099998</v>
      </c>
      <c r="BP222" s="34">
        <f>VLOOKUP(A222,'IncomeStatement 15-8-19'!$A$10:$CD$222,68,FALSE)</f>
        <v>-107446.30218099998</v>
      </c>
      <c r="BQ222" s="101">
        <f>VLOOKUP(A222,'IncomeStatement 15-8-19'!$A$10:$CD$222,69,FALSE)</f>
        <v>-107446.30218099998</v>
      </c>
      <c r="BR222" s="101">
        <f>VLOOKUP(A222,'IncomeStatement 15-8-19'!$A$10:$CD$222,70,FALSE)</f>
        <v>-107446.30218099998</v>
      </c>
      <c r="BS222" s="101">
        <f>VLOOKUP(A222,'IncomeStatement 15-8-19'!$A$10:$CD$222,71,FALSE)</f>
        <v>-107446.30218099998</v>
      </c>
      <c r="BT222" s="101">
        <f>VLOOKUP(A222,'IncomeStatement 15-8-19'!$A$10:$CD$222,72,FALSE)</f>
        <v>-107446.30218099998</v>
      </c>
      <c r="BU222" s="101">
        <f>VLOOKUP(A222,'IncomeStatement 15-8-19'!$A$10:$CD$222,73,FALSE)</f>
        <v>-107446.30218099998</v>
      </c>
      <c r="BV222" s="101">
        <f>VLOOKUP(A222,'IncomeStatement 15-8-19'!$A$10:$CD$222,74,FALSE)</f>
        <v>-107446.30218099998</v>
      </c>
      <c r="BW222" s="101">
        <f>VLOOKUP(A222,'IncomeStatement 15-8-19'!$A$10:$CD$222,75,FALSE)</f>
        <v>-107446.30218099998</v>
      </c>
      <c r="BX222" s="101">
        <f>VLOOKUP(A222,'IncomeStatement 15-8-19'!$A$10:$CD$222,76,FALSE)</f>
        <v>-107446.30218099998</v>
      </c>
      <c r="BY222" s="101">
        <f>VLOOKUP(A222,'IncomeStatement 15-8-19'!$A$10:$CD$222,77,FALSE)</f>
        <v>-107446.30218099998</v>
      </c>
      <c r="BZ222" s="101">
        <f>VLOOKUP(A222,'IncomeStatement 15-8-19'!$A$10:$CD$222,78,FALSE)</f>
        <v>-107446.30218099998</v>
      </c>
      <c r="CA222" s="101">
        <f>VLOOKUP(A222,'IncomeStatement 15-8-19'!$A$10:$CD$222,79,FALSE)</f>
        <v>-107446.30218099998</v>
      </c>
      <c r="CB222" s="101">
        <f>VLOOKUP(A222,'IncomeStatement 15-8-19'!$A$10:$CD$222,80,FALSE)</f>
        <v>-107446.30218099998</v>
      </c>
      <c r="CC222" s="101">
        <f>VLOOKUP(A222,'IncomeStatement 15-8-19'!$A$10:$CD$222,81,FALSE)</f>
        <v>-107446.30218099998</v>
      </c>
      <c r="CD222" s="101">
        <f>SUM(B222:CC222)</f>
        <v>-8380811.5701179923</v>
      </c>
      <c r="CF222" s="19">
        <f>CD222-('IncomeStatement 15-8-19'!CD222-'IncomeStatement 15-8-19'!CF222-'IncomeStatement 15-8-19'!CG222)</f>
        <v>1.0244548320770264E-8</v>
      </c>
      <c r="CH222" s="133">
        <f t="shared" si="15"/>
        <v>-1719140.8348959992</v>
      </c>
      <c r="CJ222" s="149">
        <f>SUM(CJ10:CJ221)</f>
        <v>-2616286.0018794392</v>
      </c>
      <c r="CL222" s="164">
        <f>SUM(CL164,CL180,CL221)</f>
        <v>-3963991.102502563</v>
      </c>
    </row>
    <row r="223" spans="1:93" ht="10.8" thickTop="1" x14ac:dyDescent="0.2">
      <c r="A223" s="14"/>
    </row>
    <row r="224" spans="1:93" x14ac:dyDescent="0.2">
      <c r="A224" s="13"/>
      <c r="O224" s="205"/>
      <c r="Q224" s="205"/>
      <c r="X224" s="205"/>
      <c r="Z224" s="205"/>
      <c r="AB224" s="205"/>
      <c r="BD224" s="205"/>
      <c r="BK224" s="205"/>
      <c r="BL224" s="205"/>
      <c r="BM224" s="205"/>
      <c r="CL224" s="3"/>
    </row>
    <row r="225" spans="1:90" x14ac:dyDescent="0.2">
      <c r="A225" s="13"/>
      <c r="O225" s="205"/>
      <c r="P225" s="205"/>
      <c r="Q225" s="205"/>
      <c r="X225" s="205"/>
      <c r="Z225" s="205"/>
      <c r="AB225" s="205"/>
      <c r="BD225" s="205"/>
      <c r="BK225" s="205"/>
      <c r="BL225" s="205"/>
      <c r="BM225" s="205"/>
      <c r="CK225" s="165"/>
      <c r="CL225" s="166"/>
    </row>
    <row r="226" spans="1:90" x14ac:dyDescent="0.2">
      <c r="A226" s="13"/>
    </row>
    <row r="227" spans="1:90" x14ac:dyDescent="0.2">
      <c r="A227" s="13"/>
      <c r="O227" s="31"/>
      <c r="Q227" s="31"/>
      <c r="X227" s="31"/>
      <c r="Z227" s="31"/>
      <c r="AB227" s="31"/>
      <c r="BD227" s="31"/>
      <c r="BK227" s="31"/>
      <c r="BL227" s="31"/>
      <c r="BM227" s="31"/>
    </row>
    <row r="228" spans="1:90" x14ac:dyDescent="0.2">
      <c r="A228" s="13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DD5-70A0-4823-ADF5-407A15A0CCC9}">
  <dimension ref="A1:TW2072"/>
  <sheetViews>
    <sheetView workbookViewId="0">
      <pane xSplit="8" ySplit="5" topLeftCell="TI2029" activePane="bottomRight" state="frozen"/>
      <selection pane="topRight" activeCell="I1" sqref="I1"/>
      <selection pane="bottomLeft" activeCell="A6" sqref="A6"/>
      <selection pane="bottomRight" activeCell="E2058" sqref="E2058"/>
    </sheetView>
  </sheetViews>
  <sheetFormatPr defaultColWidth="8.7109375" defaultRowHeight="10.199999999999999" x14ac:dyDescent="0.2"/>
  <cols>
    <col min="1" max="1" width="7.28515625" style="13" customWidth="1"/>
    <col min="2" max="2" width="11.7109375" style="13" customWidth="1"/>
    <col min="3" max="3" width="29.42578125" style="13" customWidth="1"/>
    <col min="4" max="4" width="11" style="13" bestFit="1" customWidth="1"/>
    <col min="5" max="5" width="12.5703125" style="42" customWidth="1"/>
    <col min="6" max="6" width="13.28515625" style="42" customWidth="1"/>
    <col min="7" max="7" width="11.28515625" style="42" customWidth="1"/>
    <col min="8" max="8" width="12" style="42" customWidth="1"/>
    <col min="9" max="380" width="15" style="122" customWidth="1"/>
    <col min="381" max="542" width="15" style="42" customWidth="1"/>
    <col min="543" max="543" width="11.7109375" style="42" customWidth="1"/>
    <col min="544" max="16384" width="8.7109375" style="42"/>
  </cols>
  <sheetData>
    <row r="1" spans="1:543" s="13" customFormat="1" x14ac:dyDescent="0.2">
      <c r="A1" s="14" t="s">
        <v>640</v>
      </c>
      <c r="B1" s="14"/>
      <c r="C1" s="14"/>
      <c r="D1" s="14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0"/>
      <c r="CE1" s="120"/>
      <c r="CF1" s="120"/>
      <c r="CG1" s="120"/>
      <c r="CH1" s="120"/>
      <c r="CI1" s="120"/>
      <c r="CJ1" s="120"/>
      <c r="CK1" s="120"/>
      <c r="CL1" s="120"/>
      <c r="CM1" s="120"/>
      <c r="CN1" s="120"/>
      <c r="CO1" s="120"/>
      <c r="CP1" s="120"/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0"/>
      <c r="DB1" s="120"/>
      <c r="DC1" s="120"/>
      <c r="DD1" s="120"/>
      <c r="DE1" s="120"/>
      <c r="DF1" s="120"/>
      <c r="DG1" s="120"/>
      <c r="DH1" s="120"/>
      <c r="DI1" s="120"/>
      <c r="DJ1" s="120"/>
      <c r="DK1" s="120"/>
      <c r="DL1" s="120"/>
      <c r="DM1" s="120"/>
      <c r="DN1" s="120"/>
      <c r="DO1" s="120"/>
      <c r="DP1" s="120"/>
      <c r="DQ1" s="120"/>
      <c r="DR1" s="120"/>
      <c r="DS1" s="120"/>
      <c r="DT1" s="120"/>
      <c r="DU1" s="120"/>
      <c r="DV1" s="120"/>
      <c r="DW1" s="120"/>
      <c r="DX1" s="120"/>
      <c r="DY1" s="120"/>
      <c r="DZ1" s="120"/>
      <c r="EA1" s="120"/>
      <c r="EB1" s="120"/>
      <c r="EC1" s="120"/>
      <c r="ED1" s="120"/>
      <c r="EE1" s="120"/>
      <c r="EF1" s="120"/>
      <c r="EG1" s="120"/>
      <c r="EH1" s="120"/>
      <c r="EI1" s="120"/>
      <c r="EJ1" s="120"/>
      <c r="EK1" s="120"/>
      <c r="EL1" s="120"/>
      <c r="EM1" s="120"/>
      <c r="EN1" s="120"/>
      <c r="EO1" s="120"/>
      <c r="EP1" s="120"/>
      <c r="EQ1" s="120"/>
      <c r="ER1" s="120"/>
      <c r="ES1" s="120"/>
      <c r="ET1" s="120"/>
      <c r="EU1" s="120"/>
      <c r="EV1" s="120"/>
      <c r="EW1" s="120"/>
      <c r="EX1" s="120"/>
      <c r="EY1" s="120"/>
      <c r="EZ1" s="120"/>
      <c r="FA1" s="120"/>
      <c r="FB1" s="120"/>
      <c r="FC1" s="120"/>
      <c r="FD1" s="120"/>
      <c r="FE1" s="120"/>
      <c r="FF1" s="120"/>
      <c r="FG1" s="120"/>
      <c r="FH1" s="120"/>
      <c r="FI1" s="120"/>
      <c r="FJ1" s="120"/>
      <c r="FK1" s="120"/>
      <c r="FL1" s="120"/>
      <c r="FM1" s="120"/>
      <c r="FN1" s="120"/>
      <c r="FO1" s="120"/>
      <c r="FP1" s="120"/>
      <c r="FQ1" s="120"/>
      <c r="FR1" s="120"/>
      <c r="FS1" s="120"/>
      <c r="FT1" s="120"/>
      <c r="FU1" s="120"/>
      <c r="FV1" s="120"/>
      <c r="FW1" s="120"/>
      <c r="FX1" s="120"/>
      <c r="FY1" s="120"/>
      <c r="FZ1" s="120"/>
      <c r="GA1" s="120"/>
      <c r="GB1" s="120"/>
      <c r="GC1" s="120"/>
      <c r="GD1" s="120"/>
      <c r="GE1" s="120"/>
      <c r="GF1" s="120"/>
      <c r="GG1" s="120"/>
      <c r="GH1" s="120"/>
      <c r="GI1" s="120"/>
      <c r="GJ1" s="120"/>
      <c r="GK1" s="120"/>
      <c r="GL1" s="120"/>
      <c r="GM1" s="120"/>
      <c r="GN1" s="120"/>
      <c r="GO1" s="120"/>
      <c r="GP1" s="120"/>
      <c r="GQ1" s="120"/>
      <c r="GR1" s="120"/>
      <c r="GS1" s="120"/>
      <c r="GT1" s="120"/>
      <c r="GU1" s="120"/>
      <c r="GV1" s="120"/>
      <c r="GW1" s="120"/>
      <c r="GX1" s="120"/>
      <c r="GY1" s="120"/>
      <c r="GZ1" s="120"/>
      <c r="HA1" s="120"/>
      <c r="HB1" s="120"/>
      <c r="HC1" s="120"/>
      <c r="HD1" s="120"/>
      <c r="HE1" s="120"/>
      <c r="HF1" s="120"/>
      <c r="HG1" s="120"/>
      <c r="HH1" s="120"/>
      <c r="HI1" s="120"/>
      <c r="HJ1" s="120"/>
      <c r="HK1" s="120"/>
      <c r="HL1" s="120"/>
      <c r="HM1" s="120"/>
      <c r="HN1" s="120"/>
      <c r="HO1" s="120"/>
      <c r="HP1" s="120"/>
      <c r="HQ1" s="120"/>
      <c r="HR1" s="120"/>
      <c r="HS1" s="120"/>
      <c r="HT1" s="120"/>
      <c r="HU1" s="120"/>
      <c r="HV1" s="120"/>
      <c r="HW1" s="120"/>
      <c r="HX1" s="120"/>
      <c r="HY1" s="120"/>
      <c r="HZ1" s="120"/>
      <c r="IA1" s="120"/>
      <c r="IB1" s="120"/>
      <c r="IC1" s="120"/>
      <c r="ID1" s="120"/>
      <c r="IE1" s="120"/>
      <c r="IF1" s="120"/>
      <c r="IG1" s="120"/>
      <c r="IH1" s="120"/>
      <c r="II1" s="120"/>
      <c r="IJ1" s="120"/>
      <c r="IK1" s="120"/>
      <c r="IL1" s="120"/>
      <c r="IM1" s="120"/>
      <c r="IN1" s="120"/>
      <c r="IO1" s="120"/>
      <c r="IP1" s="120"/>
      <c r="IQ1" s="120"/>
      <c r="IR1" s="120"/>
      <c r="IS1" s="120"/>
      <c r="IT1" s="120"/>
      <c r="IU1" s="120"/>
      <c r="IV1" s="120"/>
      <c r="IW1" s="120"/>
      <c r="IX1" s="120"/>
      <c r="IY1" s="120"/>
      <c r="IZ1" s="120"/>
      <c r="JA1" s="120"/>
      <c r="JB1" s="120"/>
      <c r="JC1" s="120"/>
      <c r="JD1" s="120"/>
      <c r="JE1" s="120"/>
      <c r="JF1" s="120"/>
      <c r="JG1" s="120"/>
      <c r="JH1" s="120"/>
      <c r="JI1" s="120"/>
      <c r="JJ1" s="120"/>
      <c r="JK1" s="120"/>
      <c r="JL1" s="120"/>
      <c r="JM1" s="120"/>
      <c r="JN1" s="120"/>
      <c r="JO1" s="120"/>
      <c r="JP1" s="120"/>
      <c r="JQ1" s="120"/>
      <c r="JR1" s="120"/>
      <c r="JS1" s="120"/>
      <c r="JT1" s="120"/>
      <c r="JU1" s="120"/>
      <c r="JV1" s="120"/>
      <c r="JW1" s="120"/>
      <c r="JX1" s="120"/>
      <c r="JY1" s="120"/>
      <c r="JZ1" s="120"/>
      <c r="KA1" s="120"/>
      <c r="KB1" s="120"/>
      <c r="KC1" s="120"/>
      <c r="KD1" s="120"/>
      <c r="KE1" s="120"/>
      <c r="KF1" s="120"/>
      <c r="KG1" s="120"/>
      <c r="KH1" s="120"/>
      <c r="KI1" s="120"/>
      <c r="KJ1" s="120"/>
      <c r="KK1" s="120"/>
      <c r="KL1" s="120"/>
      <c r="KM1" s="120"/>
      <c r="KN1" s="120"/>
      <c r="KO1" s="120"/>
      <c r="KP1" s="120"/>
      <c r="KQ1" s="120"/>
      <c r="KR1" s="120"/>
      <c r="KS1" s="120"/>
      <c r="KT1" s="120"/>
      <c r="KU1" s="120"/>
      <c r="KV1" s="120"/>
      <c r="KW1" s="120"/>
      <c r="KX1" s="120"/>
      <c r="KY1" s="120"/>
      <c r="KZ1" s="120"/>
      <c r="LA1" s="120"/>
      <c r="LB1" s="120"/>
      <c r="LC1" s="120"/>
      <c r="LD1" s="120"/>
      <c r="LE1" s="120"/>
      <c r="LF1" s="120"/>
      <c r="LG1" s="120"/>
      <c r="LH1" s="120"/>
      <c r="LI1" s="120"/>
      <c r="LJ1" s="120"/>
      <c r="LK1" s="120"/>
      <c r="LL1" s="120"/>
      <c r="LM1" s="120"/>
      <c r="LN1" s="120"/>
      <c r="LO1" s="120"/>
      <c r="LP1" s="120"/>
      <c r="LQ1" s="120"/>
      <c r="LR1" s="120"/>
      <c r="LS1" s="120"/>
      <c r="LT1" s="120"/>
      <c r="LU1" s="120"/>
      <c r="LV1" s="120"/>
      <c r="LW1" s="120"/>
      <c r="LX1" s="120"/>
      <c r="LY1" s="120"/>
      <c r="LZ1" s="120"/>
      <c r="MA1" s="120"/>
      <c r="MB1" s="120"/>
      <c r="MC1" s="120"/>
      <c r="MD1" s="120"/>
      <c r="ME1" s="120"/>
      <c r="MF1" s="120"/>
      <c r="MG1" s="120"/>
      <c r="MH1" s="120"/>
      <c r="MI1" s="120"/>
      <c r="MJ1" s="120"/>
      <c r="MK1" s="120"/>
      <c r="ML1" s="120"/>
      <c r="MM1" s="120"/>
      <c r="MN1" s="120"/>
      <c r="MO1" s="120"/>
      <c r="MP1" s="120"/>
      <c r="MQ1" s="120"/>
      <c r="MR1" s="120"/>
      <c r="MS1" s="120"/>
      <c r="MT1" s="120"/>
      <c r="MU1" s="120"/>
      <c r="MV1" s="120"/>
      <c r="MW1" s="120"/>
      <c r="MX1" s="120"/>
      <c r="MY1" s="120"/>
      <c r="MZ1" s="120"/>
      <c r="NA1" s="120"/>
      <c r="NB1" s="120"/>
      <c r="NC1" s="120"/>
      <c r="ND1" s="120"/>
      <c r="NE1" s="120"/>
      <c r="NF1" s="120"/>
      <c r="NG1" s="120"/>
      <c r="NH1" s="120"/>
      <c r="NI1" s="120"/>
      <c r="NJ1" s="120"/>
      <c r="NK1" s="120"/>
      <c r="NL1" s="120"/>
      <c r="NM1" s="120"/>
      <c r="NN1" s="120"/>
      <c r="NO1" s="120"/>
      <c r="NP1" s="120"/>
    </row>
    <row r="2" spans="1:543" s="13" customFormat="1" x14ac:dyDescent="0.2">
      <c r="A2" s="14" t="s">
        <v>884</v>
      </c>
      <c r="B2" s="14"/>
      <c r="C2" s="14"/>
      <c r="D2" s="14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</row>
    <row r="3" spans="1:543" s="13" customFormat="1" x14ac:dyDescent="0.2"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/>
      <c r="DO3" s="120"/>
      <c r="DP3" s="120"/>
      <c r="DQ3" s="120"/>
      <c r="DR3" s="120"/>
      <c r="DS3" s="120"/>
      <c r="DT3" s="120"/>
      <c r="DU3" s="120"/>
      <c r="DV3" s="120"/>
      <c r="DW3" s="120"/>
      <c r="DX3" s="120"/>
      <c r="DY3" s="120"/>
      <c r="DZ3" s="120"/>
      <c r="EA3" s="120"/>
      <c r="EB3" s="120"/>
      <c r="EC3" s="120"/>
      <c r="ED3" s="120"/>
      <c r="EE3" s="120"/>
      <c r="EF3" s="120"/>
      <c r="EG3" s="120"/>
      <c r="EH3" s="120"/>
      <c r="EI3" s="120"/>
      <c r="EJ3" s="120"/>
      <c r="EK3" s="120"/>
      <c r="EL3" s="120"/>
      <c r="EM3" s="120"/>
      <c r="EN3" s="120"/>
      <c r="EO3" s="120"/>
      <c r="EP3" s="120"/>
      <c r="EQ3" s="120"/>
      <c r="ER3" s="120"/>
      <c r="ES3" s="120"/>
      <c r="ET3" s="120"/>
      <c r="EU3" s="120"/>
      <c r="EV3" s="120"/>
      <c r="EW3" s="120"/>
      <c r="EX3" s="120"/>
      <c r="EY3" s="120"/>
      <c r="EZ3" s="120"/>
      <c r="FA3" s="120"/>
      <c r="FB3" s="120"/>
      <c r="FC3" s="120"/>
      <c r="FD3" s="120"/>
      <c r="FE3" s="120"/>
      <c r="FF3" s="120"/>
      <c r="FG3" s="120"/>
      <c r="FH3" s="120"/>
      <c r="FI3" s="120"/>
      <c r="FJ3" s="120"/>
      <c r="FK3" s="120"/>
      <c r="FL3" s="120"/>
      <c r="FM3" s="120"/>
      <c r="FN3" s="120"/>
      <c r="FO3" s="120"/>
      <c r="FP3" s="120"/>
      <c r="FQ3" s="120"/>
      <c r="FR3" s="120"/>
      <c r="FS3" s="120"/>
      <c r="FT3" s="120"/>
      <c r="FU3" s="120"/>
      <c r="FV3" s="120"/>
      <c r="FW3" s="120"/>
      <c r="FX3" s="120"/>
      <c r="FY3" s="120"/>
      <c r="FZ3" s="120"/>
      <c r="GA3" s="120"/>
      <c r="GB3" s="120"/>
      <c r="GC3" s="120"/>
      <c r="GD3" s="120"/>
      <c r="GE3" s="120"/>
      <c r="GF3" s="120"/>
      <c r="GG3" s="120"/>
      <c r="GH3" s="120"/>
      <c r="GI3" s="120"/>
      <c r="GJ3" s="120"/>
      <c r="GK3" s="120"/>
      <c r="GL3" s="120"/>
      <c r="GM3" s="120"/>
      <c r="GN3" s="120"/>
      <c r="GO3" s="120"/>
      <c r="GP3" s="120"/>
      <c r="GQ3" s="120"/>
      <c r="GR3" s="120"/>
      <c r="GS3" s="120"/>
      <c r="GT3" s="120"/>
      <c r="GU3" s="120"/>
      <c r="GV3" s="120"/>
      <c r="GW3" s="120"/>
      <c r="GX3" s="120"/>
      <c r="GY3" s="120"/>
      <c r="GZ3" s="120"/>
      <c r="HA3" s="120"/>
      <c r="HB3" s="120"/>
      <c r="HC3" s="120"/>
      <c r="HD3" s="120"/>
      <c r="HE3" s="120"/>
      <c r="HF3" s="120"/>
      <c r="HG3" s="120"/>
      <c r="HH3" s="120"/>
      <c r="HI3" s="120"/>
      <c r="HJ3" s="120"/>
      <c r="HK3" s="120"/>
      <c r="HL3" s="120"/>
      <c r="HM3" s="120"/>
      <c r="HN3" s="120"/>
      <c r="HO3" s="120"/>
      <c r="HP3" s="120"/>
      <c r="HQ3" s="120"/>
      <c r="HR3" s="120"/>
      <c r="HS3" s="120"/>
      <c r="HT3" s="120"/>
      <c r="HU3" s="120"/>
      <c r="HV3" s="120"/>
      <c r="HW3" s="120"/>
      <c r="HX3" s="120"/>
      <c r="HY3" s="120"/>
      <c r="HZ3" s="120"/>
      <c r="IA3" s="120"/>
      <c r="IB3" s="120"/>
      <c r="IC3" s="120"/>
      <c r="ID3" s="120"/>
      <c r="IE3" s="120"/>
      <c r="IF3" s="120"/>
      <c r="IG3" s="120"/>
      <c r="IH3" s="120"/>
      <c r="II3" s="120"/>
      <c r="IJ3" s="120"/>
      <c r="IK3" s="120"/>
      <c r="IL3" s="120"/>
      <c r="IM3" s="120"/>
      <c r="IN3" s="121"/>
      <c r="IO3" s="120"/>
      <c r="IP3" s="120"/>
      <c r="IQ3" s="120"/>
      <c r="IR3" s="120"/>
      <c r="IS3" s="120"/>
      <c r="IT3" s="120"/>
      <c r="IU3" s="120"/>
      <c r="IV3" s="120"/>
      <c r="IW3" s="120"/>
      <c r="IX3" s="120"/>
      <c r="IY3" s="120"/>
      <c r="IZ3" s="120"/>
      <c r="JA3" s="120"/>
      <c r="JB3" s="120"/>
      <c r="JC3" s="120"/>
      <c r="JD3" s="120"/>
      <c r="JE3" s="120"/>
      <c r="JF3" s="120"/>
      <c r="JG3" s="120"/>
      <c r="JH3" s="120"/>
      <c r="JI3" s="120"/>
      <c r="JJ3" s="120"/>
      <c r="JK3" s="120"/>
      <c r="JL3" s="120"/>
      <c r="JM3" s="120"/>
      <c r="JN3" s="120"/>
      <c r="JO3" s="120"/>
      <c r="JP3" s="120"/>
      <c r="JQ3" s="120"/>
      <c r="JR3" s="120"/>
      <c r="JS3" s="120"/>
      <c r="JT3" s="120"/>
      <c r="JU3" s="120"/>
      <c r="JV3" s="120"/>
      <c r="JW3" s="120"/>
      <c r="JX3" s="120"/>
      <c r="JY3" s="120"/>
      <c r="JZ3" s="120"/>
      <c r="KA3" s="120"/>
      <c r="KB3" s="120"/>
      <c r="KC3" s="120"/>
      <c r="KD3" s="120"/>
      <c r="KE3" s="120"/>
      <c r="KF3" s="120"/>
      <c r="KG3" s="120"/>
      <c r="KH3" s="120"/>
      <c r="KI3" s="120"/>
      <c r="KJ3" s="120"/>
      <c r="KK3" s="120"/>
      <c r="KL3" s="120"/>
      <c r="KM3" s="120"/>
      <c r="KN3" s="120"/>
      <c r="KO3" s="120"/>
      <c r="KP3" s="120"/>
      <c r="KQ3" s="120"/>
      <c r="KR3" s="120"/>
      <c r="KS3" s="120"/>
      <c r="KT3" s="120"/>
      <c r="KU3" s="120"/>
      <c r="KV3" s="120"/>
      <c r="KW3" s="120"/>
      <c r="KX3" s="120"/>
      <c r="KY3" s="120"/>
      <c r="KZ3" s="120"/>
      <c r="LA3" s="120"/>
      <c r="LB3" s="120"/>
      <c r="LC3" s="120"/>
      <c r="LD3" s="120"/>
      <c r="LE3" s="120"/>
      <c r="LF3" s="120"/>
      <c r="LG3" s="120"/>
      <c r="LH3" s="120"/>
      <c r="LI3" s="120"/>
      <c r="LJ3" s="120"/>
      <c r="LK3" s="120"/>
      <c r="LL3" s="120"/>
      <c r="LM3" s="120"/>
      <c r="LN3" s="120"/>
      <c r="LO3" s="120"/>
      <c r="LP3" s="120"/>
      <c r="LQ3" s="120"/>
      <c r="LR3" s="120"/>
      <c r="LS3" s="120"/>
      <c r="LT3" s="120"/>
      <c r="LU3" s="120"/>
      <c r="LV3" s="120"/>
      <c r="LW3" s="120"/>
      <c r="LX3" s="120"/>
      <c r="LY3" s="120"/>
      <c r="LZ3" s="120"/>
      <c r="MA3" s="120"/>
      <c r="MB3" s="120"/>
      <c r="MC3" s="120"/>
      <c r="MD3" s="120"/>
      <c r="ME3" s="120"/>
      <c r="MF3" s="120"/>
      <c r="MG3" s="120"/>
      <c r="MH3" s="120"/>
      <c r="MI3" s="120"/>
      <c r="MJ3" s="120"/>
      <c r="MK3" s="120"/>
      <c r="ML3" s="120"/>
      <c r="MM3" s="120"/>
      <c r="MN3" s="120"/>
      <c r="MO3" s="120"/>
      <c r="MP3" s="120"/>
      <c r="MQ3" s="120"/>
      <c r="MR3" s="120"/>
      <c r="MS3" s="120"/>
      <c r="MT3" s="120"/>
      <c r="MU3" s="120"/>
      <c r="MV3" s="120"/>
      <c r="MW3" s="120"/>
      <c r="MX3" s="120"/>
      <c r="MY3" s="120"/>
      <c r="MZ3" s="120"/>
      <c r="NA3" s="120"/>
      <c r="NB3" s="120"/>
      <c r="NC3" s="120"/>
      <c r="ND3" s="120"/>
      <c r="NE3" s="120"/>
      <c r="NF3" s="120"/>
      <c r="NG3" s="120"/>
      <c r="NH3" s="120"/>
      <c r="NI3" s="120"/>
      <c r="NJ3" s="120"/>
      <c r="NK3" s="120"/>
      <c r="NL3" s="120"/>
      <c r="NM3" s="120"/>
      <c r="NN3" s="120"/>
      <c r="NO3" s="120"/>
      <c r="NP3" s="120"/>
    </row>
    <row r="4" spans="1:543" s="13" customFormat="1" x14ac:dyDescent="0.2"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/>
      <c r="DM4" s="120"/>
      <c r="DN4" s="120"/>
      <c r="DO4" s="120"/>
      <c r="DP4" s="120"/>
      <c r="DQ4" s="120"/>
      <c r="DR4" s="120"/>
      <c r="DS4" s="120"/>
      <c r="DT4" s="120"/>
      <c r="DU4" s="120"/>
      <c r="DV4" s="120"/>
      <c r="DW4" s="120"/>
      <c r="DX4" s="120"/>
      <c r="DY4" s="120"/>
      <c r="DZ4" s="120"/>
      <c r="EA4" s="120"/>
      <c r="EB4" s="120"/>
      <c r="EC4" s="120"/>
      <c r="ED4" s="120"/>
      <c r="EE4" s="120"/>
      <c r="EF4" s="120"/>
      <c r="EG4" s="120"/>
      <c r="EH4" s="120"/>
      <c r="EI4" s="120"/>
      <c r="EJ4" s="120"/>
      <c r="EK4" s="120"/>
      <c r="EL4" s="120"/>
      <c r="EM4" s="120"/>
      <c r="EN4" s="120"/>
      <c r="EO4" s="120"/>
      <c r="EP4" s="120"/>
      <c r="EQ4" s="120"/>
      <c r="ER4" s="120"/>
      <c r="ES4" s="120"/>
      <c r="ET4" s="120"/>
      <c r="EU4" s="120"/>
      <c r="EV4" s="120"/>
      <c r="EW4" s="120"/>
      <c r="EX4" s="120"/>
      <c r="EY4" s="120"/>
      <c r="EZ4" s="120"/>
      <c r="FA4" s="120"/>
      <c r="FB4" s="120"/>
      <c r="FC4" s="120"/>
      <c r="FD4" s="120"/>
      <c r="FE4" s="120"/>
      <c r="FF4" s="120"/>
      <c r="FG4" s="120"/>
      <c r="FH4" s="120"/>
      <c r="FI4" s="120"/>
      <c r="FJ4" s="120"/>
      <c r="FK4" s="120"/>
      <c r="FL4" s="120"/>
      <c r="FM4" s="120"/>
      <c r="FN4" s="120"/>
      <c r="FO4" s="120"/>
      <c r="FP4" s="120"/>
      <c r="FQ4" s="120"/>
      <c r="FR4" s="120"/>
      <c r="FS4" s="120"/>
      <c r="FT4" s="120"/>
      <c r="FU4" s="120"/>
      <c r="FV4" s="120"/>
      <c r="FW4" s="120"/>
      <c r="FX4" s="120"/>
      <c r="FY4" s="120"/>
      <c r="FZ4" s="120"/>
      <c r="GA4" s="120"/>
      <c r="GB4" s="120"/>
      <c r="GC4" s="120"/>
      <c r="GD4" s="120"/>
      <c r="GE4" s="120"/>
      <c r="GF4" s="120"/>
      <c r="GG4" s="120"/>
      <c r="GH4" s="120"/>
      <c r="GI4" s="120"/>
      <c r="GJ4" s="120"/>
      <c r="GK4" s="120"/>
      <c r="GL4" s="120"/>
      <c r="GM4" s="120"/>
      <c r="GN4" s="120"/>
      <c r="GO4" s="120"/>
      <c r="GP4" s="120"/>
      <c r="GQ4" s="120"/>
      <c r="GR4" s="120"/>
      <c r="GS4" s="120"/>
      <c r="GT4" s="120"/>
      <c r="GU4" s="120"/>
      <c r="GV4" s="120"/>
      <c r="GW4" s="120"/>
      <c r="GX4" s="120"/>
      <c r="GY4" s="120"/>
      <c r="GZ4" s="120"/>
      <c r="HA4" s="120"/>
      <c r="HB4" s="120"/>
      <c r="HC4" s="120"/>
      <c r="HD4" s="120"/>
      <c r="HE4" s="120"/>
      <c r="HF4" s="120"/>
      <c r="HG4" s="120"/>
      <c r="HH4" s="120"/>
      <c r="HI4" s="120"/>
      <c r="HJ4" s="120"/>
      <c r="HK4" s="120"/>
      <c r="HL4" s="120"/>
      <c r="HM4" s="120"/>
      <c r="HN4" s="120"/>
      <c r="HO4" s="120"/>
      <c r="HP4" s="120"/>
      <c r="HQ4" s="120"/>
      <c r="HR4" s="120"/>
      <c r="HS4" s="120"/>
      <c r="HT4" s="120"/>
      <c r="HU4" s="120"/>
      <c r="HV4" s="120"/>
      <c r="HW4" s="120"/>
      <c r="HX4" s="120"/>
      <c r="HY4" s="120"/>
      <c r="HZ4" s="120"/>
      <c r="IA4" s="120"/>
      <c r="IB4" s="120"/>
      <c r="IC4" s="120"/>
      <c r="ID4" s="120"/>
      <c r="IE4" s="120"/>
      <c r="IF4" s="120"/>
      <c r="IG4" s="120"/>
      <c r="IH4" s="120"/>
      <c r="II4" s="120"/>
      <c r="IJ4" s="120"/>
      <c r="IK4" s="120"/>
      <c r="IL4" s="120"/>
      <c r="IM4" s="120"/>
      <c r="IN4" s="120"/>
      <c r="IO4" s="120"/>
      <c r="IP4" s="120"/>
      <c r="IQ4" s="120"/>
      <c r="IR4" s="120"/>
      <c r="IS4" s="120"/>
      <c r="IT4" s="120"/>
      <c r="IU4" s="120"/>
      <c r="IV4" s="120"/>
      <c r="IW4" s="120"/>
      <c r="IX4" s="120"/>
      <c r="IY4" s="120"/>
      <c r="IZ4" s="120"/>
      <c r="JA4" s="120"/>
      <c r="JB4" s="120"/>
      <c r="JC4" s="120"/>
      <c r="JD4" s="120"/>
      <c r="JE4" s="120"/>
      <c r="JF4" s="120"/>
      <c r="JG4" s="120"/>
      <c r="JH4" s="120"/>
      <c r="JI4" s="120"/>
      <c r="JJ4" s="120"/>
      <c r="JK4" s="120"/>
      <c r="JL4" s="120"/>
      <c r="JM4" s="120"/>
      <c r="JN4" s="120"/>
      <c r="JO4" s="120"/>
      <c r="JP4" s="120"/>
      <c r="JQ4" s="120"/>
      <c r="JR4" s="120"/>
      <c r="JS4" s="120"/>
      <c r="JT4" s="120"/>
      <c r="JU4" s="120"/>
      <c r="JV4" s="120"/>
      <c r="JW4" s="120"/>
      <c r="JX4" s="120"/>
      <c r="JY4" s="120"/>
      <c r="JZ4" s="120"/>
      <c r="KA4" s="120"/>
      <c r="KB4" s="120"/>
      <c r="KC4" s="120"/>
      <c r="KD4" s="120"/>
      <c r="KE4" s="120"/>
      <c r="KF4" s="120"/>
      <c r="KG4" s="120"/>
      <c r="KH4" s="120"/>
      <c r="KI4" s="120"/>
      <c r="KJ4" s="120"/>
      <c r="KK4" s="120"/>
      <c r="KL4" s="120"/>
      <c r="KM4" s="120"/>
      <c r="KN4" s="120"/>
      <c r="KO4" s="120"/>
      <c r="KP4" s="120"/>
      <c r="KQ4" s="120"/>
      <c r="KR4" s="120"/>
      <c r="KS4" s="120"/>
      <c r="KT4" s="120"/>
      <c r="KU4" s="120"/>
      <c r="KV4" s="120"/>
      <c r="KW4" s="120"/>
      <c r="KX4" s="120"/>
      <c r="KY4" s="120"/>
      <c r="KZ4" s="120"/>
      <c r="LA4" s="120"/>
      <c r="LB4" s="120"/>
      <c r="LC4" s="120"/>
      <c r="LD4" s="120"/>
      <c r="LE4" s="120"/>
      <c r="LF4" s="120"/>
      <c r="LG4" s="120"/>
      <c r="LH4" s="120"/>
      <c r="LI4" s="120"/>
      <c r="LJ4" s="120"/>
      <c r="LK4" s="120"/>
      <c r="LL4" s="120"/>
      <c r="LM4" s="120"/>
      <c r="LN4" s="120"/>
      <c r="LO4" s="120"/>
      <c r="LP4" s="120"/>
      <c r="LQ4" s="120"/>
      <c r="LR4" s="120"/>
      <c r="LS4" s="120"/>
      <c r="LT4" s="120"/>
      <c r="LU4" s="120"/>
      <c r="LV4" s="120"/>
      <c r="LW4" s="120"/>
      <c r="LX4" s="120"/>
      <c r="LY4" s="120"/>
      <c r="LZ4" s="120"/>
      <c r="MA4" s="120"/>
      <c r="MB4" s="120"/>
      <c r="MC4" s="120"/>
      <c r="MD4" s="120"/>
      <c r="ME4" s="120"/>
      <c r="MF4" s="120"/>
      <c r="MG4" s="120"/>
      <c r="MH4" s="120"/>
      <c r="MI4" s="120"/>
      <c r="MJ4" s="120"/>
      <c r="MK4" s="120"/>
      <c r="ML4" s="120"/>
      <c r="MM4" s="120"/>
      <c r="MN4" s="120"/>
      <c r="MO4" s="120"/>
      <c r="MP4" s="120"/>
      <c r="MQ4" s="120"/>
      <c r="MR4" s="120"/>
      <c r="MS4" s="120"/>
      <c r="MT4" s="120"/>
      <c r="MU4" s="120"/>
      <c r="MV4" s="120"/>
      <c r="MW4" s="120"/>
      <c r="MX4" s="120"/>
      <c r="MY4" s="120"/>
      <c r="MZ4" s="120"/>
      <c r="NA4" s="120"/>
      <c r="NB4" s="120"/>
      <c r="NC4" s="120"/>
      <c r="ND4" s="120"/>
      <c r="NE4" s="120"/>
      <c r="NF4" s="120"/>
      <c r="NG4" s="120"/>
      <c r="NH4" s="120"/>
      <c r="NI4" s="120"/>
      <c r="NJ4" s="120"/>
      <c r="NK4" s="120"/>
      <c r="NL4" s="120"/>
      <c r="NM4" s="120"/>
      <c r="NN4" s="120"/>
      <c r="NO4" s="120"/>
      <c r="NP4" s="120"/>
    </row>
    <row r="5" spans="1:543" s="37" customFormat="1" ht="71.400000000000006" x14ac:dyDescent="0.2">
      <c r="E5" s="232" t="s">
        <v>645</v>
      </c>
      <c r="F5" s="232"/>
      <c r="G5" s="232" t="s">
        <v>646</v>
      </c>
      <c r="H5" s="232"/>
      <c r="I5" s="134" t="s">
        <v>12</v>
      </c>
      <c r="J5" s="134" t="s">
        <v>13</v>
      </c>
      <c r="K5" s="134" t="s">
        <v>14</v>
      </c>
      <c r="L5" s="134" t="s">
        <v>15</v>
      </c>
      <c r="M5" s="134" t="s">
        <v>16</v>
      </c>
      <c r="N5" s="134" t="s">
        <v>17</v>
      </c>
      <c r="O5" s="134" t="s">
        <v>18</v>
      </c>
      <c r="P5" s="134" t="s">
        <v>19</v>
      </c>
      <c r="Q5" s="134" t="s">
        <v>20</v>
      </c>
      <c r="R5" s="134" t="s">
        <v>21</v>
      </c>
      <c r="S5" s="134" t="s">
        <v>22</v>
      </c>
      <c r="T5" s="134" t="s">
        <v>23</v>
      </c>
      <c r="U5" s="134" t="s">
        <v>24</v>
      </c>
      <c r="V5" s="134" t="s">
        <v>25</v>
      </c>
      <c r="W5" s="134" t="s">
        <v>26</v>
      </c>
      <c r="X5" s="134" t="s">
        <v>27</v>
      </c>
      <c r="Y5" s="134" t="s">
        <v>28</v>
      </c>
      <c r="Z5" s="134" t="s">
        <v>31</v>
      </c>
      <c r="AA5" s="134" t="s">
        <v>32</v>
      </c>
      <c r="AB5" s="134" t="s">
        <v>33</v>
      </c>
      <c r="AC5" s="134" t="s">
        <v>34</v>
      </c>
      <c r="AD5" s="134" t="s">
        <v>35</v>
      </c>
      <c r="AE5" s="134" t="s">
        <v>36</v>
      </c>
      <c r="AF5" s="134" t="s">
        <v>37</v>
      </c>
      <c r="AG5" s="134" t="s">
        <v>38</v>
      </c>
      <c r="AH5" s="134" t="s">
        <v>39</v>
      </c>
      <c r="AI5" s="134" t="s">
        <v>40</v>
      </c>
      <c r="AJ5" s="134" t="s">
        <v>41</v>
      </c>
      <c r="AK5" s="134" t="s">
        <v>42</v>
      </c>
      <c r="AL5" s="134" t="s">
        <v>43</v>
      </c>
      <c r="AM5" s="134" t="s">
        <v>44</v>
      </c>
      <c r="AN5" s="134" t="s">
        <v>45</v>
      </c>
      <c r="AO5" s="134" t="s">
        <v>46</v>
      </c>
      <c r="AP5" s="134" t="s">
        <v>47</v>
      </c>
      <c r="AQ5" s="134" t="s">
        <v>48</v>
      </c>
      <c r="AR5" s="134" t="s">
        <v>49</v>
      </c>
      <c r="AS5" s="134" t="s">
        <v>50</v>
      </c>
      <c r="AT5" s="134" t="s">
        <v>51</v>
      </c>
      <c r="AU5" s="134" t="s">
        <v>52</v>
      </c>
      <c r="AV5" s="134" t="s">
        <v>53</v>
      </c>
      <c r="AW5" s="134" t="s">
        <v>54</v>
      </c>
      <c r="AX5" s="134" t="s">
        <v>55</v>
      </c>
      <c r="AY5" s="134" t="s">
        <v>56</v>
      </c>
      <c r="AZ5" s="134" t="s">
        <v>57</v>
      </c>
      <c r="BA5" s="134" t="s">
        <v>58</v>
      </c>
      <c r="BB5" s="134" t="s">
        <v>59</v>
      </c>
      <c r="BC5" s="134" t="s">
        <v>60</v>
      </c>
      <c r="BD5" s="134" t="s">
        <v>61</v>
      </c>
      <c r="BE5" s="134" t="s">
        <v>62</v>
      </c>
      <c r="BF5" s="134" t="s">
        <v>63</v>
      </c>
      <c r="BG5" s="134" t="s">
        <v>885</v>
      </c>
      <c r="BH5" s="134" t="s">
        <v>64</v>
      </c>
      <c r="BI5" s="134" t="s">
        <v>65</v>
      </c>
      <c r="BJ5" s="134" t="s">
        <v>66</v>
      </c>
      <c r="BK5" s="134" t="s">
        <v>67</v>
      </c>
      <c r="BL5" s="134" t="s">
        <v>68</v>
      </c>
      <c r="BM5" s="134" t="s">
        <v>69</v>
      </c>
      <c r="BN5" s="134" t="s">
        <v>70</v>
      </c>
      <c r="BO5" s="134" t="s">
        <v>71</v>
      </c>
      <c r="BP5" s="134" t="s">
        <v>72</v>
      </c>
      <c r="BQ5" s="134" t="s">
        <v>73</v>
      </c>
      <c r="BR5" s="134" t="s">
        <v>74</v>
      </c>
      <c r="BS5" s="134" t="s">
        <v>75</v>
      </c>
      <c r="BT5" s="134" t="s">
        <v>76</v>
      </c>
      <c r="BU5" s="134" t="s">
        <v>77</v>
      </c>
      <c r="BV5" s="134" t="s">
        <v>78</v>
      </c>
      <c r="BW5" s="134" t="s">
        <v>79</v>
      </c>
      <c r="BX5" s="134" t="s">
        <v>80</v>
      </c>
      <c r="BY5" s="134" t="s">
        <v>81</v>
      </c>
      <c r="BZ5" s="134" t="s">
        <v>82</v>
      </c>
      <c r="CA5" s="134" t="s">
        <v>83</v>
      </c>
      <c r="CB5" s="134" t="s">
        <v>84</v>
      </c>
      <c r="CC5" s="134" t="s">
        <v>85</v>
      </c>
      <c r="CD5" s="134" t="s">
        <v>86</v>
      </c>
      <c r="CE5" s="134" t="s">
        <v>87</v>
      </c>
      <c r="CF5" s="134" t="s">
        <v>88</v>
      </c>
      <c r="CG5" s="134" t="s">
        <v>89</v>
      </c>
      <c r="CH5" s="134" t="s">
        <v>90</v>
      </c>
      <c r="CI5" s="134" t="s">
        <v>91</v>
      </c>
      <c r="CJ5" s="134" t="s">
        <v>92</v>
      </c>
      <c r="CK5" s="134" t="s">
        <v>93</v>
      </c>
      <c r="CL5" s="134" t="s">
        <v>94</v>
      </c>
      <c r="CM5" s="134" t="s">
        <v>95</v>
      </c>
      <c r="CN5" s="134" t="s">
        <v>96</v>
      </c>
      <c r="CO5" s="134" t="s">
        <v>97</v>
      </c>
      <c r="CP5" s="134" t="s">
        <v>98</v>
      </c>
      <c r="CQ5" s="134" t="s">
        <v>99</v>
      </c>
      <c r="CR5" s="134" t="s">
        <v>100</v>
      </c>
      <c r="CS5" s="134" t="s">
        <v>101</v>
      </c>
      <c r="CT5" s="134" t="s">
        <v>102</v>
      </c>
      <c r="CU5" s="134" t="s">
        <v>103</v>
      </c>
      <c r="CV5" s="134" t="s">
        <v>104</v>
      </c>
      <c r="CW5" s="134" t="s">
        <v>105</v>
      </c>
      <c r="CX5" s="134" t="s">
        <v>106</v>
      </c>
      <c r="CY5" s="134" t="s">
        <v>107</v>
      </c>
      <c r="CZ5" s="134" t="s">
        <v>108</v>
      </c>
      <c r="DA5" s="134" t="s">
        <v>109</v>
      </c>
      <c r="DB5" s="134" t="s">
        <v>110</v>
      </c>
      <c r="DC5" s="134" t="s">
        <v>111</v>
      </c>
      <c r="DD5" s="134" t="s">
        <v>112</v>
      </c>
      <c r="DE5" s="134" t="s">
        <v>113</v>
      </c>
      <c r="DF5" s="134" t="s">
        <v>114</v>
      </c>
      <c r="DG5" s="134" t="s">
        <v>115</v>
      </c>
      <c r="DH5" s="134" t="s">
        <v>116</v>
      </c>
      <c r="DI5" s="134" t="s">
        <v>117</v>
      </c>
      <c r="DJ5" s="134" t="s">
        <v>118</v>
      </c>
      <c r="DK5" s="134" t="s">
        <v>119</v>
      </c>
      <c r="DL5" s="134" t="s">
        <v>123</v>
      </c>
      <c r="DM5" s="134" t="s">
        <v>124</v>
      </c>
      <c r="DN5" s="134" t="s">
        <v>125</v>
      </c>
      <c r="DO5" s="134" t="s">
        <v>126</v>
      </c>
      <c r="DP5" s="134" t="s">
        <v>127</v>
      </c>
      <c r="DQ5" s="134" t="s">
        <v>128</v>
      </c>
      <c r="DR5" s="134" t="s">
        <v>129</v>
      </c>
      <c r="DS5" s="134" t="s">
        <v>130</v>
      </c>
      <c r="DT5" s="134" t="s">
        <v>131</v>
      </c>
      <c r="DU5" s="134" t="s">
        <v>132</v>
      </c>
      <c r="DV5" s="134" t="s">
        <v>136</v>
      </c>
      <c r="DW5" s="134" t="s">
        <v>137</v>
      </c>
      <c r="DX5" s="134" t="s">
        <v>138</v>
      </c>
      <c r="DY5" s="134" t="s">
        <v>139</v>
      </c>
      <c r="DZ5" s="134" t="s">
        <v>140</v>
      </c>
      <c r="EA5" s="134" t="s">
        <v>141</v>
      </c>
      <c r="EB5" s="134" t="s">
        <v>142</v>
      </c>
      <c r="EC5" s="134" t="s">
        <v>143</v>
      </c>
      <c r="ED5" s="134" t="s">
        <v>145</v>
      </c>
      <c r="EE5" s="134" t="s">
        <v>146</v>
      </c>
      <c r="EF5" s="134" t="s">
        <v>147</v>
      </c>
      <c r="EG5" s="134" t="s">
        <v>148</v>
      </c>
      <c r="EH5" s="134" t="s">
        <v>150</v>
      </c>
      <c r="EI5" s="134" t="s">
        <v>151</v>
      </c>
      <c r="EJ5" s="134" t="s">
        <v>152</v>
      </c>
      <c r="EK5" s="134" t="s">
        <v>154</v>
      </c>
      <c r="EL5" s="134" t="s">
        <v>155</v>
      </c>
      <c r="EM5" s="134" t="s">
        <v>156</v>
      </c>
      <c r="EN5" s="134" t="s">
        <v>157</v>
      </c>
      <c r="EO5" s="134" t="s">
        <v>158</v>
      </c>
      <c r="EP5" s="134" t="s">
        <v>160</v>
      </c>
      <c r="EQ5" s="134" t="s">
        <v>161</v>
      </c>
      <c r="ER5" s="134" t="s">
        <v>162</v>
      </c>
      <c r="ES5" s="134" t="s">
        <v>163</v>
      </c>
      <c r="ET5" s="134" t="s">
        <v>165</v>
      </c>
      <c r="EU5" s="134" t="s">
        <v>166</v>
      </c>
      <c r="EV5" s="134" t="s">
        <v>167</v>
      </c>
      <c r="EW5" s="134" t="s">
        <v>168</v>
      </c>
      <c r="EX5" s="134" t="s">
        <v>169</v>
      </c>
      <c r="EY5" s="134" t="s">
        <v>171</v>
      </c>
      <c r="EZ5" s="134" t="s">
        <v>1170</v>
      </c>
      <c r="FA5" s="134" t="s">
        <v>172</v>
      </c>
      <c r="FB5" s="134" t="s">
        <v>173</v>
      </c>
      <c r="FC5" s="134" t="s">
        <v>174</v>
      </c>
      <c r="FD5" s="134" t="s">
        <v>178</v>
      </c>
      <c r="FE5" s="134" t="s">
        <v>179</v>
      </c>
      <c r="FF5" s="134" t="s">
        <v>181</v>
      </c>
      <c r="FG5" s="134" t="s">
        <v>182</v>
      </c>
      <c r="FH5" s="134" t="s">
        <v>183</v>
      </c>
      <c r="FI5" s="134" t="s">
        <v>184</v>
      </c>
      <c r="FJ5" s="134" t="s">
        <v>185</v>
      </c>
      <c r="FK5" s="134" t="s">
        <v>186</v>
      </c>
      <c r="FL5" s="134" t="s">
        <v>187</v>
      </c>
      <c r="FM5" s="134" t="s">
        <v>188</v>
      </c>
      <c r="FN5" s="134" t="s">
        <v>189</v>
      </c>
      <c r="FO5" s="134" t="s">
        <v>190</v>
      </c>
      <c r="FP5" s="134" t="s">
        <v>191</v>
      </c>
      <c r="FQ5" s="134" t="s">
        <v>192</v>
      </c>
      <c r="FR5" s="134" t="s">
        <v>193</v>
      </c>
      <c r="FS5" s="134" t="s">
        <v>194</v>
      </c>
      <c r="FT5" s="134" t="s">
        <v>195</v>
      </c>
      <c r="FU5" s="134" t="s">
        <v>199</v>
      </c>
      <c r="FV5" s="134" t="s">
        <v>200</v>
      </c>
      <c r="FW5" s="134" t="s">
        <v>202</v>
      </c>
      <c r="FX5" s="134" t="s">
        <v>203</v>
      </c>
      <c r="FY5" s="134" t="s">
        <v>204</v>
      </c>
      <c r="FZ5" s="134" t="s">
        <v>205</v>
      </c>
      <c r="GA5" s="134" t="s">
        <v>206</v>
      </c>
      <c r="GB5" s="134" t="s">
        <v>207</v>
      </c>
      <c r="GC5" s="134" t="s">
        <v>208</v>
      </c>
      <c r="GD5" s="134" t="s">
        <v>209</v>
      </c>
      <c r="GE5" s="134" t="s">
        <v>210</v>
      </c>
      <c r="GF5" s="134" t="s">
        <v>211</v>
      </c>
      <c r="GG5" s="134" t="s">
        <v>216</v>
      </c>
      <c r="GH5" s="134" t="s">
        <v>217</v>
      </c>
      <c r="GI5" s="134" t="s">
        <v>219</v>
      </c>
      <c r="GJ5" s="134" t="s">
        <v>220</v>
      </c>
      <c r="GK5" s="134" t="s">
        <v>221</v>
      </c>
      <c r="GL5" s="134" t="s">
        <v>222</v>
      </c>
      <c r="GM5" s="134" t="s">
        <v>223</v>
      </c>
      <c r="GN5" s="134" t="s">
        <v>224</v>
      </c>
      <c r="GO5" s="134" t="s">
        <v>225</v>
      </c>
      <c r="GP5" s="134" t="s">
        <v>226</v>
      </c>
      <c r="GQ5" s="134" t="s">
        <v>227</v>
      </c>
      <c r="GR5" s="134" t="s">
        <v>228</v>
      </c>
      <c r="GS5" s="134" t="s">
        <v>229</v>
      </c>
      <c r="GT5" s="134" t="s">
        <v>230</v>
      </c>
      <c r="GU5" s="134" t="s">
        <v>231</v>
      </c>
      <c r="GV5" s="134" t="s">
        <v>232</v>
      </c>
      <c r="GW5" s="134" t="s">
        <v>233</v>
      </c>
      <c r="GX5" s="134" t="s">
        <v>234</v>
      </c>
      <c r="GY5" s="134" t="s">
        <v>235</v>
      </c>
      <c r="GZ5" s="134" t="s">
        <v>236</v>
      </c>
      <c r="HA5" s="134" t="s">
        <v>237</v>
      </c>
      <c r="HB5" s="134" t="s">
        <v>238</v>
      </c>
      <c r="HC5" s="134" t="s">
        <v>239</v>
      </c>
      <c r="HD5" s="134" t="s">
        <v>240</v>
      </c>
      <c r="HE5" s="134" t="s">
        <v>241</v>
      </c>
      <c r="HF5" s="134" t="s">
        <v>242</v>
      </c>
      <c r="HG5" s="134" t="s">
        <v>243</v>
      </c>
      <c r="HH5" s="134" t="s">
        <v>244</v>
      </c>
      <c r="HI5" s="134" t="s">
        <v>245</v>
      </c>
      <c r="HJ5" s="134" t="s">
        <v>246</v>
      </c>
      <c r="HK5" s="134" t="s">
        <v>247</v>
      </c>
      <c r="HL5" s="134" t="s">
        <v>248</v>
      </c>
      <c r="HM5" s="134" t="s">
        <v>249</v>
      </c>
      <c r="HN5" s="134" t="s">
        <v>250</v>
      </c>
      <c r="HO5" s="134" t="s">
        <v>251</v>
      </c>
      <c r="HP5" s="134" t="s">
        <v>252</v>
      </c>
      <c r="HQ5" s="134" t="s">
        <v>253</v>
      </c>
      <c r="HR5" s="134" t="s">
        <v>254</v>
      </c>
      <c r="HS5" s="134" t="s">
        <v>255</v>
      </c>
      <c r="HT5" s="134" t="s">
        <v>256</v>
      </c>
      <c r="HU5" s="134" t="s">
        <v>257</v>
      </c>
      <c r="HV5" s="134" t="s">
        <v>258</v>
      </c>
      <c r="HW5" s="134" t="s">
        <v>259</v>
      </c>
      <c r="HX5" s="134" t="s">
        <v>260</v>
      </c>
      <c r="HY5" s="134" t="s">
        <v>261</v>
      </c>
      <c r="HZ5" s="134" t="s">
        <v>262</v>
      </c>
      <c r="IA5" s="134" t="s">
        <v>263</v>
      </c>
      <c r="IB5" s="134" t="s">
        <v>264</v>
      </c>
      <c r="IC5" s="134" t="s">
        <v>265</v>
      </c>
      <c r="ID5" s="134" t="s">
        <v>266</v>
      </c>
      <c r="IE5" s="134" t="s">
        <v>267</v>
      </c>
      <c r="IF5" s="134" t="s">
        <v>268</v>
      </c>
      <c r="IG5" s="134" t="s">
        <v>269</v>
      </c>
      <c r="IH5" s="134" t="s">
        <v>270</v>
      </c>
      <c r="II5" s="134" t="s">
        <v>271</v>
      </c>
      <c r="IJ5" s="134" t="s">
        <v>272</v>
      </c>
      <c r="IK5" s="134" t="s">
        <v>273</v>
      </c>
      <c r="IL5" s="134" t="s">
        <v>274</v>
      </c>
      <c r="IM5" s="134" t="s">
        <v>275</v>
      </c>
      <c r="IN5" s="134" t="s">
        <v>276</v>
      </c>
      <c r="IO5" s="134" t="s">
        <v>277</v>
      </c>
      <c r="IP5" s="134" t="s">
        <v>278</v>
      </c>
      <c r="IQ5" s="134" t="s">
        <v>280</v>
      </c>
      <c r="IR5" s="134" t="s">
        <v>281</v>
      </c>
      <c r="IS5" s="134" t="s">
        <v>282</v>
      </c>
      <c r="IT5" s="134" t="s">
        <v>283</v>
      </c>
      <c r="IU5" s="134" t="s">
        <v>284</v>
      </c>
      <c r="IV5" s="134" t="s">
        <v>285</v>
      </c>
      <c r="IW5" s="134" t="s">
        <v>286</v>
      </c>
      <c r="IX5" s="134" t="s">
        <v>287</v>
      </c>
      <c r="IY5" s="134" t="s">
        <v>288</v>
      </c>
      <c r="IZ5" s="134" t="s">
        <v>289</v>
      </c>
      <c r="JA5" s="134" t="s">
        <v>290</v>
      </c>
      <c r="JB5" s="134" t="s">
        <v>291</v>
      </c>
      <c r="JC5" s="134" t="s">
        <v>292</v>
      </c>
      <c r="JD5" s="134" t="s">
        <v>293</v>
      </c>
      <c r="JE5" s="134" t="s">
        <v>294</v>
      </c>
      <c r="JF5" s="134" t="s">
        <v>295</v>
      </c>
      <c r="JG5" s="134" t="s">
        <v>296</v>
      </c>
      <c r="JH5" s="134" t="s">
        <v>297</v>
      </c>
      <c r="JI5" s="134" t="s">
        <v>886</v>
      </c>
      <c r="JJ5" s="134" t="s">
        <v>300</v>
      </c>
      <c r="JK5" s="134" t="s">
        <v>301</v>
      </c>
      <c r="JL5" s="134" t="s">
        <v>302</v>
      </c>
      <c r="JM5" s="134" t="s">
        <v>303</v>
      </c>
      <c r="JN5" s="134" t="s">
        <v>304</v>
      </c>
      <c r="JO5" s="134" t="s">
        <v>305</v>
      </c>
      <c r="JP5" s="134" t="s">
        <v>306</v>
      </c>
      <c r="JQ5" s="134" t="s">
        <v>307</v>
      </c>
      <c r="JR5" s="134" t="s">
        <v>308</v>
      </c>
      <c r="JS5" s="134" t="s">
        <v>309</v>
      </c>
      <c r="JT5" s="134" t="s">
        <v>310</v>
      </c>
      <c r="JU5" s="134" t="s">
        <v>311</v>
      </c>
      <c r="JV5" s="134" t="s">
        <v>312</v>
      </c>
      <c r="JW5" s="134" t="s">
        <v>313</v>
      </c>
      <c r="JX5" s="134" t="s">
        <v>314</v>
      </c>
      <c r="JY5" s="134" t="s">
        <v>315</v>
      </c>
      <c r="JZ5" s="134" t="s">
        <v>316</v>
      </c>
      <c r="KA5" s="134" t="s">
        <v>317</v>
      </c>
      <c r="KB5" s="134" t="s">
        <v>318</v>
      </c>
      <c r="KC5" s="134" t="s">
        <v>319</v>
      </c>
      <c r="KD5" s="134" t="s">
        <v>320</v>
      </c>
      <c r="KE5" s="134" t="s">
        <v>321</v>
      </c>
      <c r="KF5" s="134" t="s">
        <v>322</v>
      </c>
      <c r="KG5" s="134" t="s">
        <v>323</v>
      </c>
      <c r="KH5" s="134" t="s">
        <v>324</v>
      </c>
      <c r="KI5" s="134" t="s">
        <v>325</v>
      </c>
      <c r="KJ5" s="134" t="s">
        <v>326</v>
      </c>
      <c r="KK5" s="134" t="s">
        <v>327</v>
      </c>
      <c r="KL5" s="203" t="s">
        <v>330</v>
      </c>
      <c r="KM5" s="203" t="s">
        <v>331</v>
      </c>
      <c r="KN5" s="203" t="s">
        <v>332</v>
      </c>
      <c r="KO5" s="203" t="s">
        <v>333</v>
      </c>
      <c r="KP5" s="203" t="s">
        <v>334</v>
      </c>
      <c r="KQ5" s="203" t="s">
        <v>335</v>
      </c>
      <c r="KR5" s="203" t="s">
        <v>338</v>
      </c>
      <c r="KS5" s="203" t="s">
        <v>339</v>
      </c>
      <c r="KT5" s="203" t="s">
        <v>340</v>
      </c>
      <c r="KU5" s="203" t="s">
        <v>341</v>
      </c>
      <c r="KV5" s="203" t="s">
        <v>342</v>
      </c>
      <c r="KW5" s="203" t="s">
        <v>1157</v>
      </c>
      <c r="KX5" s="203" t="s">
        <v>1158</v>
      </c>
      <c r="KY5" s="203" t="s">
        <v>1159</v>
      </c>
      <c r="KZ5" s="203" t="s">
        <v>1160</v>
      </c>
      <c r="LA5" s="134" t="s">
        <v>345</v>
      </c>
      <c r="LB5" s="134" t="s">
        <v>346</v>
      </c>
      <c r="LC5" s="134" t="s">
        <v>347</v>
      </c>
      <c r="LD5" s="134" t="s">
        <v>348</v>
      </c>
      <c r="LE5" s="134" t="s">
        <v>349</v>
      </c>
      <c r="LF5" s="134" t="s">
        <v>350</v>
      </c>
      <c r="LG5" s="134" t="s">
        <v>352</v>
      </c>
      <c r="LH5" s="134" t="s">
        <v>354</v>
      </c>
      <c r="LI5" s="134" t="s">
        <v>356</v>
      </c>
      <c r="LJ5" s="134" t="s">
        <v>358</v>
      </c>
      <c r="LK5" s="134" t="s">
        <v>361</v>
      </c>
      <c r="LL5" s="134" t="s">
        <v>362</v>
      </c>
      <c r="LM5" s="134" t="s">
        <v>365</v>
      </c>
      <c r="LN5" s="134" t="s">
        <v>1150</v>
      </c>
      <c r="LO5" s="134" t="s">
        <v>370</v>
      </c>
      <c r="LP5" s="134" t="s">
        <v>371</v>
      </c>
      <c r="LQ5" s="134" t="s">
        <v>373</v>
      </c>
      <c r="LR5" s="134" t="s">
        <v>376</v>
      </c>
      <c r="LS5" s="134" t="s">
        <v>377</v>
      </c>
      <c r="LT5" s="134" t="s">
        <v>378</v>
      </c>
      <c r="LU5" s="134" t="s">
        <v>379</v>
      </c>
      <c r="LV5" s="134" t="s">
        <v>380</v>
      </c>
      <c r="LW5" s="134" t="s">
        <v>381</v>
      </c>
      <c r="LX5" s="134" t="s">
        <v>1161</v>
      </c>
      <c r="LY5" s="134" t="s">
        <v>383</v>
      </c>
      <c r="LZ5" s="134" t="s">
        <v>385</v>
      </c>
      <c r="MA5" s="134" t="s">
        <v>386</v>
      </c>
      <c r="MB5" s="134" t="s">
        <v>387</v>
      </c>
      <c r="MC5" s="134" t="s">
        <v>388</v>
      </c>
      <c r="MD5" s="134" t="s">
        <v>389</v>
      </c>
      <c r="ME5" s="134" t="s">
        <v>390</v>
      </c>
      <c r="MF5" s="134" t="s">
        <v>392</v>
      </c>
      <c r="MG5" s="134" t="s">
        <v>393</v>
      </c>
      <c r="MH5" s="134" t="s">
        <v>394</v>
      </c>
      <c r="MI5" s="134" t="s">
        <v>395</v>
      </c>
      <c r="MJ5" s="134" t="s">
        <v>396</v>
      </c>
      <c r="MK5" s="134" t="s">
        <v>397</v>
      </c>
      <c r="ML5" s="134" t="s">
        <v>398</v>
      </c>
      <c r="MM5" s="134" t="s">
        <v>399</v>
      </c>
      <c r="MN5" s="134" t="s">
        <v>400</v>
      </c>
      <c r="MO5" s="134" t="s">
        <v>401</v>
      </c>
      <c r="MP5" s="134" t="s">
        <v>402</v>
      </c>
      <c r="MQ5" s="134" t="s">
        <v>403</v>
      </c>
      <c r="MR5" s="134" t="s">
        <v>404</v>
      </c>
      <c r="MS5" s="134" t="s">
        <v>405</v>
      </c>
      <c r="MT5" s="134" t="s">
        <v>407</v>
      </c>
      <c r="MU5" s="134" t="s">
        <v>408</v>
      </c>
      <c r="MV5" s="134" t="s">
        <v>410</v>
      </c>
      <c r="MW5" s="134" t="s">
        <v>411</v>
      </c>
      <c r="MX5" s="134" t="s">
        <v>413</v>
      </c>
      <c r="MY5" s="134" t="s">
        <v>414</v>
      </c>
      <c r="MZ5" s="134" t="s">
        <v>887</v>
      </c>
      <c r="NA5" s="134" t="s">
        <v>415</v>
      </c>
      <c r="NB5" s="134" t="s">
        <v>417</v>
      </c>
      <c r="NC5" s="134" t="s">
        <v>418</v>
      </c>
      <c r="ND5" s="134" t="s">
        <v>425</v>
      </c>
      <c r="NE5" s="134" t="s">
        <v>428</v>
      </c>
      <c r="NF5" s="134" t="s">
        <v>430</v>
      </c>
      <c r="NG5" s="134" t="s">
        <v>434</v>
      </c>
      <c r="NH5" s="134" t="s">
        <v>435</v>
      </c>
      <c r="NI5" s="134" t="s">
        <v>436</v>
      </c>
      <c r="NJ5" s="134" t="s">
        <v>437</v>
      </c>
      <c r="NK5" s="134" t="s">
        <v>438</v>
      </c>
      <c r="NL5" s="134" t="s">
        <v>439</v>
      </c>
      <c r="NM5" s="134" t="s">
        <v>440</v>
      </c>
      <c r="NN5" s="134" t="s">
        <v>441</v>
      </c>
      <c r="NO5" s="134" t="s">
        <v>443</v>
      </c>
      <c r="NP5" s="134" t="s">
        <v>445</v>
      </c>
      <c r="NQ5" s="135" t="s">
        <v>450</v>
      </c>
      <c r="NR5" s="135" t="s">
        <v>451</v>
      </c>
      <c r="NS5" s="135" t="s">
        <v>452</v>
      </c>
      <c r="NT5" s="135" t="s">
        <v>453</v>
      </c>
      <c r="NU5" s="135" t="s">
        <v>454</v>
      </c>
      <c r="NV5" s="135" t="s">
        <v>455</v>
      </c>
      <c r="NW5" s="135" t="s">
        <v>1167</v>
      </c>
      <c r="NX5" s="135" t="s">
        <v>1163</v>
      </c>
      <c r="NY5" s="135" t="s">
        <v>1164</v>
      </c>
      <c r="NZ5" s="135" t="s">
        <v>461</v>
      </c>
      <c r="OA5" s="135" t="s">
        <v>462</v>
      </c>
      <c r="OB5" s="135" t="s">
        <v>463</v>
      </c>
      <c r="OC5" s="135" t="s">
        <v>464</v>
      </c>
      <c r="OD5" s="135" t="s">
        <v>466</v>
      </c>
      <c r="OE5" s="135" t="s">
        <v>467</v>
      </c>
      <c r="OF5" s="135" t="s">
        <v>468</v>
      </c>
      <c r="OG5" s="135" t="s">
        <v>469</v>
      </c>
      <c r="OH5" s="135" t="s">
        <v>473</v>
      </c>
      <c r="OI5" s="135" t="s">
        <v>474</v>
      </c>
      <c r="OJ5" s="135" t="s">
        <v>475</v>
      </c>
      <c r="OK5" s="135" t="s">
        <v>476</v>
      </c>
      <c r="OL5" s="135" t="s">
        <v>477</v>
      </c>
      <c r="OM5" s="135" t="s">
        <v>478</v>
      </c>
      <c r="ON5" s="135" t="s">
        <v>479</v>
      </c>
      <c r="OO5" s="135" t="s">
        <v>480</v>
      </c>
      <c r="OP5" s="135" t="s">
        <v>482</v>
      </c>
      <c r="OQ5" s="135" t="s">
        <v>483</v>
      </c>
      <c r="OR5" s="135" t="s">
        <v>484</v>
      </c>
      <c r="OS5" s="135" t="s">
        <v>485</v>
      </c>
      <c r="OT5" s="135" t="s">
        <v>486</v>
      </c>
      <c r="OU5" s="135" t="s">
        <v>487</v>
      </c>
      <c r="OV5" s="135" t="s">
        <v>489</v>
      </c>
      <c r="OW5" s="135" t="s">
        <v>490</v>
      </c>
      <c r="OX5" s="135" t="s">
        <v>491</v>
      </c>
      <c r="OY5" s="135" t="s">
        <v>492</v>
      </c>
      <c r="OZ5" s="135" t="s">
        <v>493</v>
      </c>
      <c r="PA5" s="135" t="s">
        <v>495</v>
      </c>
      <c r="PB5" s="135" t="s">
        <v>496</v>
      </c>
      <c r="PC5" s="135" t="s">
        <v>497</v>
      </c>
      <c r="PD5" s="135" t="s">
        <v>498</v>
      </c>
      <c r="PE5" s="135" t="s">
        <v>499</v>
      </c>
      <c r="PF5" s="135" t="s">
        <v>500</v>
      </c>
      <c r="PG5" s="135" t="s">
        <v>501</v>
      </c>
      <c r="PH5" s="135" t="s">
        <v>502</v>
      </c>
      <c r="PI5" s="135" t="s">
        <v>503</v>
      </c>
      <c r="PJ5" s="135" t="s">
        <v>504</v>
      </c>
      <c r="PK5" s="135" t="s">
        <v>505</v>
      </c>
      <c r="PL5" s="135" t="s">
        <v>506</v>
      </c>
      <c r="PM5" s="135" t="s">
        <v>507</v>
      </c>
      <c r="PN5" s="135" t="s">
        <v>508</v>
      </c>
      <c r="PO5" s="135" t="s">
        <v>510</v>
      </c>
      <c r="PP5" s="135" t="s">
        <v>511</v>
      </c>
      <c r="PQ5" s="135" t="s">
        <v>512</v>
      </c>
      <c r="PR5" s="135" t="s">
        <v>513</v>
      </c>
      <c r="PS5" s="135" t="s">
        <v>514</v>
      </c>
      <c r="PT5" s="135" t="s">
        <v>515</v>
      </c>
      <c r="PU5" s="135" t="s">
        <v>516</v>
      </c>
      <c r="PV5" s="135" t="s">
        <v>517</v>
      </c>
      <c r="PW5" s="135" t="s">
        <v>518</v>
      </c>
      <c r="PX5" s="135" t="s">
        <v>519</v>
      </c>
      <c r="PY5" s="135" t="s">
        <v>520</v>
      </c>
      <c r="PZ5" s="135" t="s">
        <v>521</v>
      </c>
      <c r="QA5" s="135" t="s">
        <v>522</v>
      </c>
      <c r="QB5" s="135" t="s">
        <v>523</v>
      </c>
      <c r="QC5" s="135" t="s">
        <v>524</v>
      </c>
      <c r="QD5" s="135" t="s">
        <v>525</v>
      </c>
      <c r="QE5" s="135" t="s">
        <v>527</v>
      </c>
      <c r="QF5" s="135" t="s">
        <v>528</v>
      </c>
      <c r="QG5" s="135" t="s">
        <v>530</v>
      </c>
      <c r="QH5" s="135" t="s">
        <v>531</v>
      </c>
      <c r="QI5" s="135" t="s">
        <v>532</v>
      </c>
      <c r="QJ5" s="135" t="s">
        <v>533</v>
      </c>
      <c r="QK5" s="135" t="s">
        <v>535</v>
      </c>
      <c r="QL5" s="135" t="s">
        <v>536</v>
      </c>
      <c r="QM5" s="135" t="s">
        <v>537</v>
      </c>
      <c r="QN5" s="135" t="s">
        <v>538</v>
      </c>
      <c r="QO5" s="135" t="s">
        <v>539</v>
      </c>
      <c r="QP5" s="135" t="s">
        <v>540</v>
      </c>
      <c r="QQ5" s="135" t="s">
        <v>541</v>
      </c>
      <c r="QR5" s="135" t="s">
        <v>542</v>
      </c>
      <c r="QS5" s="135" t="s">
        <v>543</v>
      </c>
      <c r="QT5" s="135" t="s">
        <v>544</v>
      </c>
      <c r="QU5" s="135" t="s">
        <v>545</v>
      </c>
      <c r="QV5" s="135" t="s">
        <v>546</v>
      </c>
      <c r="QW5" s="135" t="s">
        <v>547</v>
      </c>
      <c r="QX5" s="135" t="s">
        <v>548</v>
      </c>
      <c r="QY5" s="135" t="s">
        <v>549</v>
      </c>
      <c r="QZ5" s="135" t="s">
        <v>550</v>
      </c>
      <c r="RA5" s="135" t="s">
        <v>552</v>
      </c>
      <c r="RB5" s="135" t="s">
        <v>553</v>
      </c>
      <c r="RC5" s="135" t="s">
        <v>554</v>
      </c>
      <c r="RD5" s="135" t="s">
        <v>555</v>
      </c>
      <c r="RE5" s="135" t="s">
        <v>556</v>
      </c>
      <c r="RF5" s="135" t="s">
        <v>558</v>
      </c>
      <c r="RG5" s="135" t="s">
        <v>559</v>
      </c>
      <c r="RH5" s="135" t="s">
        <v>560</v>
      </c>
      <c r="RI5" s="135" t="s">
        <v>561</v>
      </c>
      <c r="RJ5" s="135" t="s">
        <v>562</v>
      </c>
      <c r="RK5" s="135" t="s">
        <v>563</v>
      </c>
      <c r="RL5" s="135" t="s">
        <v>564</v>
      </c>
      <c r="RM5" s="135" t="s">
        <v>565</v>
      </c>
      <c r="RN5" s="135" t="s">
        <v>566</v>
      </c>
      <c r="RO5" s="135" t="s">
        <v>567</v>
      </c>
      <c r="RP5" s="135" t="s">
        <v>568</v>
      </c>
      <c r="RQ5" s="135" t="s">
        <v>569</v>
      </c>
      <c r="RR5" s="135" t="s">
        <v>570</v>
      </c>
      <c r="RS5" s="135" t="s">
        <v>571</v>
      </c>
      <c r="RT5" s="135" t="s">
        <v>573</v>
      </c>
      <c r="RU5" s="135" t="s">
        <v>574</v>
      </c>
      <c r="RV5" s="135" t="s">
        <v>575</v>
      </c>
      <c r="RW5" s="135" t="s">
        <v>576</v>
      </c>
      <c r="RX5" s="135" t="s">
        <v>577</v>
      </c>
      <c r="RY5" s="135" t="s">
        <v>578</v>
      </c>
      <c r="RZ5" s="135" t="s">
        <v>579</v>
      </c>
      <c r="SA5" s="135" t="s">
        <v>581</v>
      </c>
      <c r="SB5" s="135" t="s">
        <v>582</v>
      </c>
      <c r="SC5" s="135" t="s">
        <v>583</v>
      </c>
      <c r="SD5" s="135" t="s">
        <v>584</v>
      </c>
      <c r="SE5" s="135" t="s">
        <v>586</v>
      </c>
      <c r="SF5" s="135" t="s">
        <v>587</v>
      </c>
      <c r="SG5" s="135" t="s">
        <v>588</v>
      </c>
      <c r="SH5" s="135" t="s">
        <v>589</v>
      </c>
      <c r="SI5" s="135" t="s">
        <v>591</v>
      </c>
      <c r="SJ5" s="135" t="s">
        <v>592</v>
      </c>
      <c r="SK5" s="135" t="s">
        <v>596</v>
      </c>
      <c r="SL5" s="135" t="s">
        <v>597</v>
      </c>
      <c r="SM5" s="135" t="s">
        <v>599</v>
      </c>
      <c r="SN5" s="135" t="s">
        <v>600</v>
      </c>
      <c r="SO5" s="135" t="s">
        <v>601</v>
      </c>
      <c r="SP5" s="135" t="s">
        <v>602</v>
      </c>
      <c r="SQ5" s="135" t="s">
        <v>604</v>
      </c>
      <c r="SR5" s="135" t="s">
        <v>605</v>
      </c>
      <c r="SS5" s="135" t="s">
        <v>606</v>
      </c>
      <c r="ST5" s="135" t="s">
        <v>607</v>
      </c>
      <c r="SU5" s="135" t="s">
        <v>1165</v>
      </c>
      <c r="SV5" s="135" t="s">
        <v>610</v>
      </c>
      <c r="SW5" s="135" t="s">
        <v>611</v>
      </c>
      <c r="SX5" s="135" t="s">
        <v>613</v>
      </c>
      <c r="SY5" s="135" t="s">
        <v>614</v>
      </c>
      <c r="SZ5" s="135" t="s">
        <v>615</v>
      </c>
      <c r="TA5" s="135" t="s">
        <v>616</v>
      </c>
      <c r="TB5" s="135" t="s">
        <v>617</v>
      </c>
      <c r="TC5" s="135" t="s">
        <v>619</v>
      </c>
      <c r="TD5" s="135" t="s">
        <v>620</v>
      </c>
      <c r="TE5" s="135" t="s">
        <v>622</v>
      </c>
      <c r="TF5" s="135" t="s">
        <v>1166</v>
      </c>
      <c r="TG5" s="135" t="s">
        <v>624</v>
      </c>
      <c r="TH5" s="135" t="s">
        <v>625</v>
      </c>
      <c r="TI5" s="135" t="s">
        <v>626</v>
      </c>
      <c r="TJ5" s="135" t="s">
        <v>627</v>
      </c>
      <c r="TK5" s="135" t="s">
        <v>628</v>
      </c>
      <c r="TL5" s="135" t="s">
        <v>629</v>
      </c>
      <c r="TM5" s="135" t="s">
        <v>647</v>
      </c>
      <c r="TN5" s="135" t="s">
        <v>1171</v>
      </c>
      <c r="TO5" s="135" t="s">
        <v>1172</v>
      </c>
      <c r="TP5" s="135" t="s">
        <v>630</v>
      </c>
      <c r="TQ5" s="135" t="s">
        <v>631</v>
      </c>
      <c r="TR5" s="135" t="s">
        <v>632</v>
      </c>
      <c r="TS5" s="135" t="s">
        <v>634</v>
      </c>
      <c r="TT5" s="135" t="s">
        <v>648</v>
      </c>
      <c r="TU5" s="135" t="s">
        <v>636</v>
      </c>
      <c r="TV5" s="135" t="s">
        <v>637</v>
      </c>
      <c r="TW5" s="37" t="s">
        <v>642</v>
      </c>
    </row>
    <row r="6" spans="1:543" s="13" customFormat="1" x14ac:dyDescent="0.2">
      <c r="E6" s="38" t="s">
        <v>649</v>
      </c>
      <c r="F6" s="38" t="s">
        <v>650</v>
      </c>
      <c r="G6" s="38" t="s">
        <v>649</v>
      </c>
      <c r="H6" s="38" t="s">
        <v>650</v>
      </c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20"/>
      <c r="GE6" s="120"/>
      <c r="GF6" s="120"/>
      <c r="GG6" s="120"/>
      <c r="GH6" s="120"/>
      <c r="GI6" s="120"/>
      <c r="GJ6" s="120"/>
      <c r="GK6" s="120"/>
      <c r="GL6" s="120"/>
      <c r="GM6" s="120"/>
      <c r="GN6" s="120"/>
      <c r="GO6" s="120"/>
      <c r="GP6" s="120"/>
      <c r="GQ6" s="120"/>
      <c r="GR6" s="120"/>
      <c r="GS6" s="120"/>
      <c r="GT6" s="120"/>
      <c r="GU6" s="120"/>
      <c r="GV6" s="120"/>
      <c r="GW6" s="120"/>
      <c r="GX6" s="120"/>
      <c r="GY6" s="120"/>
      <c r="GZ6" s="120"/>
      <c r="HA6" s="120"/>
      <c r="HB6" s="120"/>
      <c r="HC6" s="120"/>
      <c r="HD6" s="120"/>
      <c r="HE6" s="120"/>
      <c r="HF6" s="120"/>
      <c r="HG6" s="120"/>
      <c r="HH6" s="120"/>
      <c r="HI6" s="120"/>
      <c r="HJ6" s="120"/>
      <c r="HK6" s="120"/>
      <c r="HL6" s="120"/>
      <c r="HM6" s="120"/>
      <c r="HN6" s="120"/>
      <c r="HO6" s="120"/>
      <c r="HP6" s="12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0"/>
      <c r="IH6" s="120"/>
      <c r="II6" s="120"/>
      <c r="IJ6" s="120"/>
      <c r="IK6" s="120"/>
      <c r="IL6" s="120"/>
      <c r="IM6" s="120"/>
      <c r="IN6" s="120"/>
      <c r="IO6" s="120"/>
      <c r="IP6" s="120"/>
      <c r="IQ6" s="120"/>
      <c r="IR6" s="120"/>
      <c r="IS6" s="120"/>
      <c r="IT6" s="120"/>
      <c r="IU6" s="120"/>
      <c r="IV6" s="120"/>
      <c r="IW6" s="120"/>
      <c r="IX6" s="120"/>
      <c r="IY6" s="120"/>
      <c r="IZ6" s="120"/>
      <c r="JA6" s="120"/>
      <c r="JB6" s="120"/>
      <c r="JC6" s="120"/>
      <c r="JD6" s="120"/>
      <c r="JE6" s="120"/>
      <c r="JF6" s="120"/>
      <c r="JG6" s="120"/>
      <c r="JH6" s="120"/>
      <c r="JI6" s="120"/>
      <c r="JJ6" s="120"/>
      <c r="JK6" s="120"/>
      <c r="JL6" s="120"/>
      <c r="JM6" s="120"/>
      <c r="JN6" s="120"/>
      <c r="JO6" s="120"/>
      <c r="JP6" s="120"/>
      <c r="JQ6" s="120"/>
      <c r="JR6" s="120"/>
      <c r="JS6" s="120"/>
      <c r="JT6" s="120"/>
      <c r="JU6" s="120"/>
      <c r="JV6" s="120"/>
      <c r="JW6" s="120"/>
      <c r="JX6" s="120"/>
      <c r="JY6" s="120"/>
      <c r="JZ6" s="120"/>
      <c r="KA6" s="120"/>
      <c r="KB6" s="120"/>
      <c r="KC6" s="120"/>
      <c r="KD6" s="120"/>
      <c r="KE6" s="120"/>
      <c r="KF6" s="120"/>
      <c r="KG6" s="120"/>
      <c r="KH6" s="120"/>
      <c r="KI6" s="120"/>
      <c r="KJ6" s="120"/>
      <c r="KK6" s="120"/>
      <c r="KL6" s="120"/>
      <c r="KM6" s="120"/>
      <c r="KN6" s="120"/>
      <c r="KO6" s="120"/>
      <c r="KP6" s="120"/>
      <c r="KQ6" s="120"/>
      <c r="KR6" s="120"/>
      <c r="KS6" s="120"/>
      <c r="KT6" s="120"/>
      <c r="KU6" s="120"/>
      <c r="KV6" s="120"/>
      <c r="KW6" s="120"/>
      <c r="KX6" s="120"/>
      <c r="KY6" s="120"/>
      <c r="KZ6" s="120"/>
      <c r="LA6" s="120"/>
      <c r="LB6" s="120"/>
      <c r="LC6" s="120"/>
      <c r="LD6" s="120"/>
      <c r="LE6" s="120"/>
      <c r="LF6" s="120"/>
      <c r="LG6" s="120"/>
      <c r="LH6" s="120"/>
      <c r="LI6" s="120"/>
      <c r="LJ6" s="120"/>
      <c r="LK6" s="120"/>
      <c r="LL6" s="120"/>
      <c r="LM6" s="120"/>
      <c r="LN6" s="120"/>
      <c r="LO6" s="120"/>
      <c r="LP6" s="120"/>
      <c r="LQ6" s="120"/>
      <c r="LR6" s="120"/>
      <c r="LS6" s="120"/>
      <c r="LT6" s="120"/>
      <c r="LU6" s="120"/>
      <c r="LV6" s="120"/>
      <c r="LW6" s="120"/>
      <c r="LX6" s="120"/>
      <c r="LY6" s="120"/>
      <c r="LZ6" s="120"/>
      <c r="MA6" s="120"/>
      <c r="MB6" s="120"/>
      <c r="MC6" s="120"/>
      <c r="MD6" s="120"/>
      <c r="ME6" s="120"/>
      <c r="MF6" s="120"/>
      <c r="MG6" s="120"/>
      <c r="MH6" s="120"/>
      <c r="MI6" s="120"/>
      <c r="MJ6" s="120"/>
      <c r="MK6" s="120"/>
      <c r="ML6" s="120"/>
      <c r="MM6" s="120"/>
      <c r="MN6" s="120"/>
      <c r="MO6" s="120"/>
      <c r="MP6" s="120"/>
      <c r="MQ6" s="120"/>
      <c r="MR6" s="120"/>
      <c r="MS6" s="120"/>
      <c r="MT6" s="120"/>
      <c r="MU6" s="120"/>
      <c r="MV6" s="120"/>
      <c r="MW6" s="120"/>
      <c r="MX6" s="120"/>
      <c r="MY6" s="120"/>
      <c r="MZ6" s="120"/>
      <c r="NA6" s="120"/>
      <c r="NB6" s="120"/>
      <c r="NC6" s="120"/>
      <c r="ND6" s="120"/>
      <c r="NE6" s="120"/>
      <c r="NF6" s="120"/>
      <c r="NG6" s="120"/>
      <c r="NH6" s="120"/>
      <c r="NI6" s="120"/>
      <c r="NJ6" s="120"/>
      <c r="NK6" s="120"/>
      <c r="NL6" s="120"/>
      <c r="NM6" s="120"/>
      <c r="NN6" s="120"/>
      <c r="NO6" s="120"/>
      <c r="NP6" s="120"/>
    </row>
    <row r="7" spans="1:543" s="13" customFormat="1" x14ac:dyDescent="0.2"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0"/>
      <c r="CY7" s="120"/>
      <c r="CZ7" s="120"/>
      <c r="DA7" s="120"/>
      <c r="DB7" s="120"/>
      <c r="DC7" s="120"/>
      <c r="DD7" s="120"/>
      <c r="DE7" s="120"/>
      <c r="DF7" s="120"/>
      <c r="DG7" s="120"/>
      <c r="DH7" s="120"/>
      <c r="DI7" s="120"/>
      <c r="DJ7" s="120"/>
      <c r="DK7" s="120"/>
      <c r="DL7" s="120"/>
      <c r="DM7" s="120"/>
      <c r="DN7" s="120"/>
      <c r="DO7" s="120"/>
      <c r="DP7" s="120"/>
      <c r="DQ7" s="120"/>
      <c r="DR7" s="120"/>
      <c r="DS7" s="120"/>
      <c r="DT7" s="120"/>
      <c r="DU7" s="120"/>
      <c r="DV7" s="120"/>
      <c r="DW7" s="120"/>
      <c r="DX7" s="120"/>
      <c r="DY7" s="120"/>
      <c r="DZ7" s="120"/>
      <c r="EA7" s="120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20"/>
      <c r="EW7" s="120"/>
      <c r="EX7" s="120"/>
      <c r="EY7" s="120"/>
      <c r="EZ7" s="120"/>
      <c r="FA7" s="120"/>
      <c r="FB7" s="120"/>
      <c r="FC7" s="120"/>
      <c r="FD7" s="120"/>
      <c r="FE7" s="120"/>
      <c r="FF7" s="120"/>
      <c r="FG7" s="120"/>
      <c r="FH7" s="120"/>
      <c r="FI7" s="120"/>
      <c r="FJ7" s="120"/>
      <c r="FK7" s="120"/>
      <c r="FL7" s="120"/>
      <c r="FM7" s="120"/>
      <c r="FN7" s="120"/>
      <c r="FO7" s="120"/>
      <c r="FP7" s="120"/>
      <c r="FQ7" s="120"/>
      <c r="FR7" s="120"/>
      <c r="FS7" s="120"/>
      <c r="FT7" s="120"/>
      <c r="FU7" s="120"/>
      <c r="FV7" s="120"/>
      <c r="FW7" s="120"/>
      <c r="FX7" s="120"/>
      <c r="FY7" s="120"/>
      <c r="FZ7" s="120"/>
      <c r="GA7" s="120"/>
      <c r="GB7" s="120"/>
      <c r="GC7" s="120"/>
      <c r="GD7" s="120"/>
      <c r="GE7" s="120"/>
      <c r="GF7" s="120"/>
      <c r="GG7" s="120"/>
      <c r="GH7" s="120"/>
      <c r="GI7" s="120"/>
      <c r="GJ7" s="120"/>
      <c r="GK7" s="120"/>
      <c r="GL7" s="120"/>
      <c r="GM7" s="120"/>
      <c r="GN7" s="120"/>
      <c r="GO7" s="120"/>
      <c r="GP7" s="120"/>
      <c r="GQ7" s="120"/>
      <c r="GR7" s="120"/>
      <c r="GS7" s="120"/>
      <c r="GT7" s="120"/>
      <c r="GU7" s="120"/>
      <c r="GV7" s="120"/>
      <c r="GW7" s="120"/>
      <c r="GX7" s="120"/>
      <c r="GY7" s="120"/>
      <c r="GZ7" s="120"/>
      <c r="HA7" s="120"/>
      <c r="HB7" s="120"/>
      <c r="HC7" s="120"/>
      <c r="HD7" s="120"/>
      <c r="HE7" s="120"/>
      <c r="HF7" s="120"/>
      <c r="HG7" s="120"/>
      <c r="HH7" s="120"/>
      <c r="HI7" s="120"/>
      <c r="HJ7" s="120"/>
      <c r="HK7" s="120"/>
      <c r="HL7" s="120"/>
      <c r="HM7" s="120"/>
      <c r="HN7" s="120"/>
      <c r="HO7" s="120"/>
      <c r="HP7" s="120"/>
      <c r="HQ7" s="120"/>
      <c r="HR7" s="120"/>
      <c r="HS7" s="120"/>
      <c r="HT7" s="120"/>
      <c r="HU7" s="120"/>
      <c r="HV7" s="120"/>
      <c r="HW7" s="120"/>
      <c r="HX7" s="120"/>
      <c r="HY7" s="120"/>
      <c r="HZ7" s="120"/>
      <c r="IA7" s="120"/>
      <c r="IB7" s="120"/>
      <c r="IC7" s="120"/>
      <c r="ID7" s="120"/>
      <c r="IE7" s="120"/>
      <c r="IF7" s="120"/>
      <c r="IG7" s="120"/>
      <c r="IH7" s="120"/>
      <c r="II7" s="120"/>
      <c r="IJ7" s="120"/>
      <c r="IK7" s="120"/>
      <c r="IL7" s="120"/>
      <c r="IM7" s="120"/>
      <c r="IN7" s="120"/>
      <c r="IO7" s="120"/>
      <c r="IP7" s="120"/>
      <c r="IQ7" s="120"/>
      <c r="IR7" s="120"/>
      <c r="IS7" s="120"/>
      <c r="IT7" s="120"/>
      <c r="IU7" s="120"/>
      <c r="IV7" s="120"/>
      <c r="IW7" s="120"/>
      <c r="IX7" s="120"/>
      <c r="IY7" s="120"/>
      <c r="IZ7" s="120"/>
      <c r="JA7" s="120"/>
      <c r="JB7" s="120"/>
      <c r="JC7" s="120"/>
      <c r="JD7" s="120"/>
      <c r="JE7" s="120"/>
      <c r="JF7" s="120"/>
      <c r="JG7" s="120"/>
      <c r="JH7" s="120"/>
      <c r="JI7" s="120"/>
      <c r="JJ7" s="120"/>
      <c r="JK7" s="120"/>
      <c r="JL7" s="120"/>
      <c r="JM7" s="120"/>
      <c r="JN7" s="120"/>
      <c r="JO7" s="120"/>
      <c r="JP7" s="120"/>
      <c r="JQ7" s="120"/>
      <c r="JR7" s="120"/>
      <c r="JS7" s="120"/>
      <c r="JT7" s="120"/>
      <c r="JU7" s="120"/>
      <c r="JV7" s="120"/>
      <c r="JW7" s="120"/>
      <c r="JX7" s="120"/>
      <c r="JY7" s="120"/>
      <c r="JZ7" s="120"/>
      <c r="KA7" s="120"/>
      <c r="KB7" s="120"/>
      <c r="KC7" s="120"/>
      <c r="KD7" s="120"/>
      <c r="KE7" s="120"/>
      <c r="KF7" s="120"/>
      <c r="KG7" s="120"/>
      <c r="KH7" s="120"/>
      <c r="KI7" s="120"/>
      <c r="KJ7" s="120"/>
      <c r="KK7" s="120"/>
      <c r="KL7" s="120"/>
      <c r="KM7" s="120"/>
      <c r="KN7" s="120"/>
      <c r="KO7" s="120"/>
      <c r="KP7" s="120"/>
      <c r="KQ7" s="120"/>
      <c r="KR7" s="120"/>
      <c r="KS7" s="120"/>
      <c r="KT7" s="120"/>
      <c r="KU7" s="120"/>
      <c r="KV7" s="120"/>
      <c r="KW7" s="120"/>
      <c r="KX7" s="120"/>
      <c r="KY7" s="120"/>
      <c r="KZ7" s="120"/>
      <c r="LA7" s="120"/>
      <c r="LB7" s="120"/>
      <c r="LC7" s="120"/>
      <c r="LD7" s="120"/>
      <c r="LE7" s="120"/>
      <c r="LF7" s="120"/>
      <c r="LG7" s="120"/>
      <c r="LH7" s="120"/>
      <c r="LI7" s="120"/>
      <c r="LJ7" s="120"/>
      <c r="LK7" s="120"/>
      <c r="LL7" s="120"/>
      <c r="LM7" s="120"/>
      <c r="LN7" s="120"/>
      <c r="LO7" s="120"/>
      <c r="LP7" s="120"/>
      <c r="LQ7" s="120"/>
      <c r="LR7" s="120"/>
      <c r="LS7" s="120"/>
      <c r="LT7" s="120"/>
      <c r="LU7" s="120"/>
      <c r="LV7" s="120"/>
      <c r="LW7" s="120"/>
      <c r="LX7" s="120"/>
      <c r="LY7" s="120"/>
      <c r="LZ7" s="120"/>
      <c r="MA7" s="120"/>
      <c r="MB7" s="120"/>
      <c r="MC7" s="120"/>
      <c r="MD7" s="120"/>
      <c r="ME7" s="120"/>
      <c r="MF7" s="120"/>
      <c r="MG7" s="120"/>
      <c r="MH7" s="120"/>
      <c r="MI7" s="120"/>
      <c r="MJ7" s="120"/>
      <c r="MK7" s="120"/>
      <c r="ML7" s="120"/>
      <c r="MM7" s="120"/>
      <c r="MN7" s="120"/>
      <c r="MO7" s="120"/>
      <c r="MP7" s="120"/>
      <c r="MQ7" s="120"/>
      <c r="MR7" s="120"/>
      <c r="MS7" s="120"/>
      <c r="MT7" s="120"/>
      <c r="MU7" s="120"/>
      <c r="MV7" s="120"/>
      <c r="MW7" s="120"/>
      <c r="MX7" s="120"/>
      <c r="MY7" s="120"/>
      <c r="MZ7" s="120"/>
      <c r="NA7" s="120"/>
      <c r="NB7" s="120"/>
      <c r="NC7" s="120"/>
      <c r="ND7" s="120"/>
      <c r="NE7" s="120"/>
      <c r="NF7" s="120"/>
      <c r="NG7" s="120"/>
      <c r="NH7" s="120"/>
      <c r="NI7" s="120"/>
      <c r="NJ7" s="120"/>
      <c r="NK7" s="120"/>
      <c r="NL7" s="120"/>
      <c r="NM7" s="120"/>
      <c r="NN7" s="120"/>
      <c r="NO7" s="120"/>
      <c r="NP7" s="120"/>
    </row>
    <row r="8" spans="1:543" s="13" customFormat="1" x14ac:dyDescent="0.2"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0"/>
      <c r="ES8" s="120"/>
      <c r="ET8" s="120"/>
      <c r="EU8" s="120"/>
      <c r="EV8" s="120"/>
      <c r="EW8" s="120"/>
      <c r="EX8" s="120"/>
      <c r="EY8" s="120"/>
      <c r="EZ8" s="120"/>
      <c r="FA8" s="120"/>
      <c r="FB8" s="120"/>
      <c r="FC8" s="120"/>
      <c r="FD8" s="120"/>
      <c r="FE8" s="120"/>
      <c r="FF8" s="120"/>
      <c r="FG8" s="120"/>
      <c r="FH8" s="120"/>
      <c r="FI8" s="120"/>
      <c r="FJ8" s="120"/>
      <c r="FK8" s="120"/>
      <c r="FL8" s="120"/>
      <c r="FM8" s="120"/>
      <c r="FN8" s="120"/>
      <c r="FO8" s="120"/>
      <c r="FP8" s="120"/>
      <c r="FQ8" s="120"/>
      <c r="FR8" s="120"/>
      <c r="FS8" s="120"/>
      <c r="FT8" s="120"/>
      <c r="FU8" s="120"/>
      <c r="FV8" s="120"/>
      <c r="FW8" s="120"/>
      <c r="FX8" s="120"/>
      <c r="FY8" s="120"/>
      <c r="FZ8" s="120"/>
      <c r="GA8" s="120"/>
      <c r="GB8" s="120"/>
      <c r="GC8" s="120"/>
      <c r="GD8" s="120"/>
      <c r="GE8" s="120"/>
      <c r="GF8" s="120"/>
      <c r="GG8" s="120"/>
      <c r="GH8" s="120"/>
      <c r="GI8" s="120"/>
      <c r="GJ8" s="120"/>
      <c r="GK8" s="120"/>
      <c r="GL8" s="120"/>
      <c r="GM8" s="120"/>
      <c r="GN8" s="120"/>
      <c r="GO8" s="120"/>
      <c r="GP8" s="120"/>
      <c r="GQ8" s="120"/>
      <c r="GR8" s="120"/>
      <c r="GS8" s="120"/>
      <c r="GT8" s="120"/>
      <c r="GU8" s="120"/>
      <c r="GV8" s="120"/>
      <c r="GW8" s="120"/>
      <c r="GX8" s="120"/>
      <c r="GY8" s="120"/>
      <c r="GZ8" s="120"/>
      <c r="HA8" s="120"/>
      <c r="HB8" s="120"/>
      <c r="HC8" s="120"/>
      <c r="HD8" s="120"/>
      <c r="HE8" s="120"/>
      <c r="HF8" s="120"/>
      <c r="HG8" s="120"/>
      <c r="HH8" s="120"/>
      <c r="HI8" s="120"/>
      <c r="HJ8" s="120"/>
      <c r="HK8" s="120"/>
      <c r="HL8" s="120"/>
      <c r="HM8" s="120"/>
      <c r="HN8" s="120"/>
      <c r="HO8" s="120"/>
      <c r="HP8" s="120"/>
      <c r="HQ8" s="120"/>
      <c r="HR8" s="120"/>
      <c r="HS8" s="120"/>
      <c r="HT8" s="120"/>
      <c r="HU8" s="120"/>
      <c r="HV8" s="120"/>
      <c r="HW8" s="120"/>
      <c r="HX8" s="120"/>
      <c r="HY8" s="120"/>
      <c r="HZ8" s="120"/>
      <c r="IA8" s="120"/>
      <c r="IB8" s="120"/>
      <c r="IC8" s="120"/>
      <c r="ID8" s="120"/>
      <c r="IE8" s="120"/>
      <c r="IF8" s="120"/>
      <c r="IG8" s="120"/>
      <c r="IH8" s="120"/>
      <c r="II8" s="120"/>
      <c r="IJ8" s="120"/>
      <c r="IK8" s="120"/>
      <c r="IL8" s="120"/>
      <c r="IM8" s="120"/>
      <c r="IN8" s="120"/>
      <c r="IO8" s="120"/>
      <c r="IP8" s="120"/>
      <c r="IQ8" s="120"/>
      <c r="IR8" s="120"/>
      <c r="IS8" s="120"/>
      <c r="IT8" s="120"/>
      <c r="IU8" s="120"/>
      <c r="IV8" s="120"/>
      <c r="IW8" s="120"/>
      <c r="IX8" s="120"/>
      <c r="IY8" s="120"/>
      <c r="IZ8" s="120"/>
      <c r="JA8" s="120"/>
      <c r="JB8" s="120"/>
      <c r="JC8" s="120"/>
      <c r="JD8" s="120"/>
      <c r="JE8" s="120"/>
      <c r="JF8" s="120"/>
      <c r="JG8" s="120"/>
      <c r="JH8" s="120"/>
      <c r="JI8" s="120"/>
      <c r="JJ8" s="120"/>
      <c r="JK8" s="120"/>
      <c r="JL8" s="120"/>
      <c r="JM8" s="120"/>
      <c r="JN8" s="120"/>
      <c r="JO8" s="120"/>
      <c r="JP8" s="120"/>
      <c r="JQ8" s="120"/>
      <c r="JR8" s="120"/>
      <c r="JS8" s="120"/>
      <c r="JT8" s="120"/>
      <c r="JU8" s="120"/>
      <c r="JV8" s="120"/>
      <c r="JW8" s="120"/>
      <c r="JX8" s="120"/>
      <c r="JY8" s="120"/>
      <c r="JZ8" s="120"/>
      <c r="KA8" s="120"/>
      <c r="KB8" s="120"/>
      <c r="KC8" s="120"/>
      <c r="KD8" s="120"/>
      <c r="KE8" s="120"/>
      <c r="KF8" s="120"/>
      <c r="KG8" s="120"/>
      <c r="KH8" s="120"/>
      <c r="KI8" s="120"/>
      <c r="KJ8" s="120"/>
      <c r="KK8" s="120"/>
      <c r="KL8" s="120"/>
      <c r="KM8" s="120"/>
      <c r="KN8" s="120"/>
      <c r="KO8" s="120"/>
      <c r="KP8" s="120"/>
      <c r="KQ8" s="120"/>
      <c r="KR8" s="120"/>
      <c r="KS8" s="120"/>
      <c r="KT8" s="120"/>
      <c r="KU8" s="120"/>
      <c r="KV8" s="120"/>
      <c r="KW8" s="120"/>
      <c r="KX8" s="120"/>
      <c r="KY8" s="120"/>
      <c r="KZ8" s="120"/>
      <c r="LA8" s="120"/>
      <c r="LB8" s="120"/>
      <c r="LC8" s="120"/>
      <c r="LD8" s="120"/>
      <c r="LE8" s="120"/>
      <c r="LF8" s="120"/>
      <c r="LG8" s="120"/>
      <c r="LH8" s="120"/>
      <c r="LI8" s="120"/>
      <c r="LJ8" s="120"/>
      <c r="LK8" s="120"/>
      <c r="LL8" s="120"/>
      <c r="LM8" s="120"/>
      <c r="LN8" s="120"/>
      <c r="LO8" s="120"/>
      <c r="LP8" s="120"/>
      <c r="LQ8" s="120"/>
      <c r="LR8" s="120"/>
      <c r="LS8" s="120"/>
      <c r="LT8" s="120"/>
      <c r="LU8" s="120"/>
      <c r="LV8" s="120"/>
      <c r="LW8" s="120"/>
      <c r="LX8" s="120"/>
      <c r="LY8" s="120"/>
      <c r="LZ8" s="120"/>
      <c r="MA8" s="120"/>
      <c r="MB8" s="120"/>
      <c r="MC8" s="120"/>
      <c r="MD8" s="120"/>
      <c r="ME8" s="120"/>
      <c r="MF8" s="120"/>
      <c r="MG8" s="120"/>
      <c r="MH8" s="120"/>
      <c r="MI8" s="120"/>
      <c r="MJ8" s="120"/>
      <c r="MK8" s="120"/>
      <c r="ML8" s="120"/>
      <c r="MM8" s="120"/>
      <c r="MN8" s="120"/>
      <c r="MO8" s="120"/>
      <c r="MP8" s="120"/>
      <c r="MQ8" s="120"/>
      <c r="MR8" s="120"/>
      <c r="MS8" s="120"/>
      <c r="MT8" s="120"/>
      <c r="MU8" s="120"/>
      <c r="MV8" s="120"/>
      <c r="MW8" s="120"/>
      <c r="MX8" s="120"/>
      <c r="MY8" s="120"/>
      <c r="MZ8" s="120"/>
      <c r="NA8" s="120"/>
      <c r="NB8" s="120"/>
      <c r="NC8" s="120"/>
      <c r="ND8" s="120"/>
      <c r="NE8" s="120"/>
      <c r="NF8" s="120"/>
      <c r="NG8" s="120"/>
      <c r="NH8" s="120"/>
      <c r="NI8" s="120"/>
      <c r="NJ8" s="120"/>
      <c r="NK8" s="120"/>
      <c r="NL8" s="120"/>
      <c r="NM8" s="120"/>
      <c r="NN8" s="120"/>
      <c r="NO8" s="120"/>
      <c r="NP8" s="120"/>
    </row>
    <row r="9" spans="1:543" x14ac:dyDescent="0.2">
      <c r="B9" s="44"/>
      <c r="TW9" s="122">
        <f t="shared" ref="TW9:TW47" si="0">SUM(I9:TV9)-(E9-F9)-(G9-H9)</f>
        <v>0</v>
      </c>
    </row>
    <row r="10" spans="1:543" x14ac:dyDescent="0.2">
      <c r="E10" s="13"/>
      <c r="F10" s="13"/>
      <c r="TW10" s="122">
        <f t="shared" si="0"/>
        <v>0</v>
      </c>
    </row>
    <row r="11" spans="1:543" x14ac:dyDescent="0.2">
      <c r="A11" s="39"/>
      <c r="B11" s="45"/>
      <c r="C11" s="39"/>
      <c r="D11" s="39"/>
      <c r="E11" s="40"/>
      <c r="F11" s="40"/>
      <c r="G11" s="45"/>
      <c r="H11" s="45"/>
      <c r="TW11" s="122">
        <f t="shared" si="0"/>
        <v>0</v>
      </c>
    </row>
    <row r="12" spans="1:543" x14ac:dyDescent="0.2">
      <c r="A12" s="17"/>
      <c r="B12" s="42"/>
      <c r="C12" s="17"/>
      <c r="D12" s="17"/>
      <c r="E12" s="13"/>
      <c r="F12" s="13"/>
      <c r="TW12" s="122">
        <f t="shared" si="0"/>
        <v>0</v>
      </c>
    </row>
    <row r="13" spans="1:543" x14ac:dyDescent="0.2">
      <c r="B13" s="46"/>
      <c r="NL13" s="123"/>
      <c r="NM13" s="123"/>
      <c r="NN13" s="123"/>
      <c r="NO13" s="123"/>
      <c r="TW13" s="122">
        <f t="shared" si="0"/>
        <v>0</v>
      </c>
    </row>
    <row r="14" spans="1:543" x14ac:dyDescent="0.2">
      <c r="A14" s="41" t="s">
        <v>658</v>
      </c>
      <c r="B14" s="13" t="s">
        <v>651</v>
      </c>
      <c r="D14" s="138" t="s">
        <v>891</v>
      </c>
      <c r="E14" s="42">
        <v>20000</v>
      </c>
      <c r="NG14" s="122">
        <f>E14</f>
        <v>20000</v>
      </c>
      <c r="NL14" s="123"/>
      <c r="NM14" s="123"/>
      <c r="NN14" s="123"/>
      <c r="NO14" s="123"/>
      <c r="TW14" s="122">
        <f t="shared" si="0"/>
        <v>0</v>
      </c>
    </row>
    <row r="15" spans="1:543" x14ac:dyDescent="0.2">
      <c r="A15" s="43"/>
      <c r="B15" s="42"/>
      <c r="C15" s="13" t="s">
        <v>652</v>
      </c>
      <c r="D15" s="139"/>
      <c r="F15" s="42">
        <v>12000</v>
      </c>
      <c r="NL15" s="123">
        <f>-F15</f>
        <v>-12000</v>
      </c>
      <c r="NM15" s="123"/>
      <c r="NN15" s="123"/>
      <c r="NO15" s="123"/>
      <c r="TW15" s="122">
        <f t="shared" si="0"/>
        <v>0</v>
      </c>
    </row>
    <row r="16" spans="1:543" x14ac:dyDescent="0.2">
      <c r="B16" s="42"/>
      <c r="C16" s="13" t="s">
        <v>653</v>
      </c>
      <c r="D16" s="139"/>
      <c r="F16" s="42">
        <v>8000</v>
      </c>
      <c r="GU16" s="122">
        <f>-F16</f>
        <v>-8000</v>
      </c>
      <c r="NL16" s="123"/>
      <c r="NM16" s="123"/>
      <c r="NN16" s="123"/>
      <c r="NO16" s="123"/>
      <c r="TW16" s="122">
        <f t="shared" si="0"/>
        <v>0</v>
      </c>
    </row>
    <row r="17" spans="1:543" x14ac:dyDescent="0.2">
      <c r="D17" s="139"/>
      <c r="NL17" s="123"/>
      <c r="NM17" s="123"/>
      <c r="NN17" s="123"/>
      <c r="NO17" s="123"/>
      <c r="TW17" s="122">
        <f t="shared" si="0"/>
        <v>0</v>
      </c>
    </row>
    <row r="18" spans="1:543" x14ac:dyDescent="0.2">
      <c r="B18" s="44"/>
      <c r="D18" s="139"/>
      <c r="NL18" s="123"/>
      <c r="NM18" s="123"/>
      <c r="NN18" s="123"/>
      <c r="NO18" s="123"/>
      <c r="TW18" s="122">
        <f t="shared" si="0"/>
        <v>0</v>
      </c>
    </row>
    <row r="19" spans="1:543" x14ac:dyDescent="0.2">
      <c r="D19" s="100"/>
      <c r="NL19" s="123"/>
      <c r="NM19" s="123"/>
      <c r="NN19" s="123"/>
      <c r="NO19" s="123"/>
      <c r="TW19" s="122">
        <f t="shared" si="0"/>
        <v>0</v>
      </c>
    </row>
    <row r="20" spans="1:543" x14ac:dyDescent="0.2">
      <c r="D20" s="100"/>
      <c r="G20" s="47"/>
      <c r="NL20" s="123"/>
      <c r="NM20" s="123"/>
      <c r="NN20" s="123"/>
      <c r="NO20" s="123"/>
      <c r="TW20" s="122">
        <f t="shared" si="0"/>
        <v>0</v>
      </c>
    </row>
    <row r="21" spans="1:543" x14ac:dyDescent="0.2">
      <c r="A21" s="41" t="s">
        <v>659</v>
      </c>
      <c r="C21" s="13" t="s">
        <v>795</v>
      </c>
      <c r="D21" s="138" t="s">
        <v>891</v>
      </c>
      <c r="H21" s="42">
        <v>3864.3362000000002</v>
      </c>
      <c r="NL21" s="123"/>
      <c r="NM21" s="123"/>
      <c r="NN21" s="123"/>
      <c r="NO21" s="123">
        <f>-H21</f>
        <v>-3864.3362000000002</v>
      </c>
      <c r="TW21" s="122">
        <f t="shared" si="0"/>
        <v>0</v>
      </c>
    </row>
    <row r="22" spans="1:543" x14ac:dyDescent="0.2">
      <c r="B22" s="13" t="s">
        <v>652</v>
      </c>
      <c r="D22" s="139"/>
      <c r="E22" s="42">
        <f>H21</f>
        <v>3864.3362000000002</v>
      </c>
      <c r="NL22" s="123">
        <f>E22</f>
        <v>3864.3362000000002</v>
      </c>
      <c r="NM22" s="123"/>
      <c r="NN22" s="123"/>
      <c r="NO22" s="123"/>
      <c r="TW22" s="122">
        <f t="shared" si="0"/>
        <v>0</v>
      </c>
    </row>
    <row r="23" spans="1:543" x14ac:dyDescent="0.2">
      <c r="B23" s="42"/>
      <c r="D23" s="139"/>
      <c r="H23" s="48"/>
      <c r="NL23" s="123"/>
      <c r="NM23" s="123"/>
      <c r="NN23" s="123"/>
      <c r="NO23" s="123"/>
      <c r="TW23" s="122">
        <f t="shared" si="0"/>
        <v>0</v>
      </c>
    </row>
    <row r="24" spans="1:543" x14ac:dyDescent="0.2">
      <c r="D24" s="100"/>
      <c r="H24" s="49"/>
      <c r="NL24" s="123"/>
      <c r="NM24" s="123"/>
      <c r="NN24" s="123"/>
      <c r="NO24" s="123"/>
      <c r="TW24" s="122">
        <f t="shared" si="0"/>
        <v>0</v>
      </c>
    </row>
    <row r="25" spans="1:543" x14ac:dyDescent="0.2">
      <c r="B25" s="44"/>
      <c r="C25" s="42"/>
      <c r="D25" s="100"/>
      <c r="NL25" s="123"/>
      <c r="NM25" s="123"/>
      <c r="NN25" s="123"/>
      <c r="NO25" s="123"/>
      <c r="TW25" s="122">
        <f t="shared" si="0"/>
        <v>0</v>
      </c>
    </row>
    <row r="26" spans="1:543" x14ac:dyDescent="0.2">
      <c r="D26" s="100"/>
      <c r="NL26" s="123"/>
      <c r="NM26" s="123"/>
      <c r="NN26" s="123"/>
      <c r="NO26" s="123"/>
      <c r="TW26" s="122">
        <f t="shared" si="0"/>
        <v>0</v>
      </c>
    </row>
    <row r="27" spans="1:543" x14ac:dyDescent="0.2">
      <c r="D27" s="100"/>
      <c r="NL27" s="123"/>
      <c r="NM27" s="123"/>
      <c r="NN27" s="123"/>
      <c r="NO27" s="123"/>
      <c r="TW27" s="122">
        <f t="shared" si="0"/>
        <v>0</v>
      </c>
    </row>
    <row r="28" spans="1:543" x14ac:dyDescent="0.2">
      <c r="A28" s="41" t="s">
        <v>660</v>
      </c>
      <c r="B28" s="13" t="s">
        <v>892</v>
      </c>
      <c r="D28" s="138"/>
      <c r="E28" s="42">
        <f>'Consol BS'!E420</f>
        <v>4653.1499999999996</v>
      </c>
      <c r="MT28" s="122">
        <f>E28</f>
        <v>4653.1499999999996</v>
      </c>
      <c r="NL28" s="123"/>
      <c r="NM28" s="123"/>
      <c r="NN28" s="123"/>
      <c r="NO28" s="123"/>
      <c r="TW28" s="122">
        <f t="shared" si="0"/>
        <v>0</v>
      </c>
    </row>
    <row r="29" spans="1:543" x14ac:dyDescent="0.2">
      <c r="B29" s="42"/>
      <c r="C29" s="13" t="s">
        <v>656</v>
      </c>
      <c r="D29" s="139"/>
      <c r="F29" s="42">
        <f>E28</f>
        <v>4653.1499999999996</v>
      </c>
      <c r="EV29" s="122">
        <f>-F29</f>
        <v>-4653.1499999999996</v>
      </c>
      <c r="NL29" s="123"/>
      <c r="NM29" s="123"/>
      <c r="NN29" s="123"/>
      <c r="NO29" s="123"/>
      <c r="TW29" s="122">
        <f t="shared" si="0"/>
        <v>0</v>
      </c>
    </row>
    <row r="30" spans="1:543" x14ac:dyDescent="0.2">
      <c r="D30" s="42"/>
      <c r="NL30" s="123"/>
      <c r="NM30" s="123"/>
      <c r="NN30" s="123"/>
      <c r="NO30" s="123"/>
      <c r="TW30" s="122">
        <f t="shared" si="0"/>
        <v>0</v>
      </c>
    </row>
    <row r="31" spans="1:543" x14ac:dyDescent="0.2">
      <c r="B31" s="44"/>
      <c r="NL31" s="123"/>
      <c r="NM31" s="123"/>
      <c r="NN31" s="123"/>
      <c r="NO31" s="123"/>
      <c r="TW31" s="122">
        <f t="shared" si="0"/>
        <v>0</v>
      </c>
    </row>
    <row r="32" spans="1:543" x14ac:dyDescent="0.2">
      <c r="B32" s="44"/>
      <c r="NL32" s="123"/>
      <c r="NM32" s="123"/>
      <c r="NN32" s="123"/>
      <c r="NO32" s="123"/>
      <c r="TW32" s="122">
        <f t="shared" si="0"/>
        <v>0</v>
      </c>
    </row>
    <row r="33" spans="1:543" x14ac:dyDescent="0.2">
      <c r="B33" s="44"/>
      <c r="NL33" s="123"/>
      <c r="NM33" s="123"/>
      <c r="NN33" s="123"/>
      <c r="NO33" s="123"/>
      <c r="TW33" s="122">
        <f t="shared" si="0"/>
        <v>0</v>
      </c>
    </row>
    <row r="34" spans="1:543" x14ac:dyDescent="0.2">
      <c r="A34" s="41" t="s">
        <v>661</v>
      </c>
      <c r="B34" s="13" t="s">
        <v>893</v>
      </c>
      <c r="C34" s="42"/>
      <c r="D34" s="138" t="s">
        <v>891</v>
      </c>
      <c r="E34" s="42">
        <f>F35</f>
        <v>3600</v>
      </c>
      <c r="NL34" s="123"/>
      <c r="NM34" s="123"/>
      <c r="NN34" s="123"/>
      <c r="NO34" s="123">
        <f>E34</f>
        <v>3600</v>
      </c>
      <c r="TW34" s="122">
        <f t="shared" si="0"/>
        <v>0</v>
      </c>
    </row>
    <row r="35" spans="1:543" x14ac:dyDescent="0.2">
      <c r="B35" s="13" t="s">
        <v>894</v>
      </c>
      <c r="D35" s="42"/>
      <c r="F35" s="42">
        <v>3600</v>
      </c>
      <c r="NL35" s="123"/>
      <c r="NM35" s="123"/>
      <c r="NN35" s="123"/>
      <c r="NO35" s="123">
        <f>-F35</f>
        <v>-3600</v>
      </c>
      <c r="TW35" s="122">
        <f t="shared" si="0"/>
        <v>0</v>
      </c>
    </row>
    <row r="36" spans="1:543" x14ac:dyDescent="0.2">
      <c r="D36" s="42"/>
      <c r="NL36" s="123"/>
      <c r="NM36" s="123"/>
      <c r="NN36" s="123"/>
      <c r="NO36" s="123"/>
      <c r="TW36" s="122">
        <f t="shared" si="0"/>
        <v>0</v>
      </c>
    </row>
    <row r="37" spans="1:543" x14ac:dyDescent="0.2">
      <c r="B37" s="44"/>
      <c r="NL37" s="123"/>
      <c r="NM37" s="123"/>
      <c r="NN37" s="123"/>
      <c r="NO37" s="123"/>
      <c r="TW37" s="122">
        <f t="shared" si="0"/>
        <v>0</v>
      </c>
    </row>
    <row r="38" spans="1:543" x14ac:dyDescent="0.2">
      <c r="B38" s="44"/>
      <c r="NL38" s="123"/>
      <c r="NM38" s="123"/>
      <c r="NN38" s="123"/>
      <c r="NO38" s="123"/>
      <c r="TW38" s="122">
        <f t="shared" ref="TW38:TW42" si="1">SUM(I38:TV38)-(E38-F38)-(G38-H38)</f>
        <v>0</v>
      </c>
    </row>
    <row r="39" spans="1:543" x14ac:dyDescent="0.2">
      <c r="A39" s="41" t="s">
        <v>662</v>
      </c>
      <c r="B39" s="13" t="s">
        <v>651</v>
      </c>
      <c r="D39" s="42"/>
      <c r="E39" s="42">
        <v>10000</v>
      </c>
      <c r="NG39" s="122">
        <f>E39</f>
        <v>10000</v>
      </c>
      <c r="NL39" s="123"/>
      <c r="NM39" s="123"/>
      <c r="NN39" s="123"/>
      <c r="NO39" s="123"/>
      <c r="TW39" s="122">
        <f t="shared" si="1"/>
        <v>0</v>
      </c>
    </row>
    <row r="40" spans="1:543" x14ac:dyDescent="0.2">
      <c r="B40" s="42"/>
      <c r="C40" s="13" t="s">
        <v>653</v>
      </c>
      <c r="D40" s="42"/>
      <c r="F40" s="42">
        <f>E39</f>
        <v>10000</v>
      </c>
      <c r="GU40" s="122">
        <f>-F40</f>
        <v>-10000</v>
      </c>
      <c r="NL40" s="123"/>
      <c r="NM40" s="123"/>
      <c r="NN40" s="123"/>
      <c r="NO40" s="123"/>
      <c r="TW40" s="122">
        <f t="shared" si="1"/>
        <v>0</v>
      </c>
    </row>
    <row r="41" spans="1:543" x14ac:dyDescent="0.2">
      <c r="D41" s="42"/>
      <c r="NL41" s="123"/>
      <c r="NM41" s="123"/>
      <c r="NN41" s="123"/>
      <c r="NO41" s="123"/>
      <c r="TW41" s="122">
        <f t="shared" si="1"/>
        <v>0</v>
      </c>
    </row>
    <row r="42" spans="1:543" x14ac:dyDescent="0.2">
      <c r="B42" s="44"/>
      <c r="D42" s="42"/>
      <c r="NL42" s="123"/>
      <c r="NM42" s="123"/>
      <c r="NN42" s="123"/>
      <c r="NO42" s="123"/>
      <c r="TW42" s="122">
        <f t="shared" si="1"/>
        <v>0</v>
      </c>
    </row>
    <row r="43" spans="1:543" x14ac:dyDescent="0.2">
      <c r="B43" s="44"/>
      <c r="C43" s="42"/>
      <c r="NL43" s="123"/>
      <c r="NM43" s="123"/>
      <c r="NN43" s="123"/>
      <c r="NO43" s="123"/>
      <c r="TW43" s="122">
        <f t="shared" si="0"/>
        <v>0</v>
      </c>
    </row>
    <row r="44" spans="1:543" x14ac:dyDescent="0.2">
      <c r="B44" s="46"/>
      <c r="NL44" s="123"/>
      <c r="NM44" s="123"/>
      <c r="NN44" s="123"/>
      <c r="NO44" s="123"/>
      <c r="TW44" s="122">
        <f t="shared" si="0"/>
        <v>0</v>
      </c>
    </row>
    <row r="45" spans="1:543" x14ac:dyDescent="0.2">
      <c r="A45" s="41" t="s">
        <v>663</v>
      </c>
      <c r="B45" s="13" t="s">
        <v>651</v>
      </c>
      <c r="D45" s="138" t="s">
        <v>891</v>
      </c>
      <c r="E45" s="42">
        <v>111111</v>
      </c>
      <c r="NG45" s="122">
        <f>E45</f>
        <v>111111</v>
      </c>
      <c r="NL45" s="123"/>
      <c r="NM45" s="123"/>
      <c r="NN45" s="123"/>
      <c r="NO45" s="123"/>
      <c r="TW45" s="122">
        <f t="shared" si="0"/>
        <v>0</v>
      </c>
    </row>
    <row r="46" spans="1:543" x14ac:dyDescent="0.2">
      <c r="B46" s="42"/>
      <c r="C46" s="13" t="s">
        <v>653</v>
      </c>
      <c r="D46" s="42"/>
      <c r="F46" s="42">
        <v>111111</v>
      </c>
      <c r="GM46" s="122">
        <f>-F46</f>
        <v>-111111</v>
      </c>
      <c r="NL46" s="123"/>
      <c r="NM46" s="123"/>
      <c r="NN46" s="123"/>
      <c r="NO46" s="123"/>
      <c r="TW46" s="122">
        <f t="shared" si="0"/>
        <v>0</v>
      </c>
    </row>
    <row r="47" spans="1:543" x14ac:dyDescent="0.2">
      <c r="D47" s="42"/>
      <c r="NL47" s="123"/>
      <c r="NM47" s="123"/>
      <c r="NN47" s="123"/>
      <c r="NO47" s="123"/>
      <c r="TW47" s="122">
        <f t="shared" si="0"/>
        <v>0</v>
      </c>
    </row>
    <row r="48" spans="1:543" x14ac:dyDescent="0.2">
      <c r="B48" s="44"/>
      <c r="D48" s="42"/>
      <c r="NL48" s="123"/>
      <c r="NM48" s="123"/>
      <c r="NN48" s="123"/>
      <c r="NO48" s="123"/>
      <c r="TW48" s="122">
        <f t="shared" ref="TW48:TW154" si="2">SUM(I48:TV48)-(E48-F48)-(G48-H48)</f>
        <v>0</v>
      </c>
    </row>
    <row r="49" spans="1:543" x14ac:dyDescent="0.2">
      <c r="NL49" s="123"/>
      <c r="NM49" s="123"/>
      <c r="NN49" s="123"/>
      <c r="NO49" s="123"/>
      <c r="TW49" s="122">
        <f t="shared" si="2"/>
        <v>0</v>
      </c>
    </row>
    <row r="50" spans="1:543" x14ac:dyDescent="0.2">
      <c r="NL50" s="123"/>
      <c r="NM50" s="123"/>
      <c r="NN50" s="123"/>
      <c r="NO50" s="123"/>
      <c r="TW50" s="122">
        <f t="shared" si="2"/>
        <v>0</v>
      </c>
    </row>
    <row r="51" spans="1:543" x14ac:dyDescent="0.2">
      <c r="A51" s="41" t="s">
        <v>665</v>
      </c>
      <c r="C51" s="13" t="s">
        <v>895</v>
      </c>
      <c r="D51" s="138" t="s">
        <v>891</v>
      </c>
      <c r="F51" s="42">
        <v>123456</v>
      </c>
      <c r="NL51" s="123"/>
      <c r="NM51" s="123"/>
      <c r="NN51" s="123"/>
      <c r="NO51" s="123">
        <f>-F51</f>
        <v>-123456</v>
      </c>
      <c r="TW51" s="122">
        <f t="shared" si="2"/>
        <v>0</v>
      </c>
    </row>
    <row r="52" spans="1:543" x14ac:dyDescent="0.2">
      <c r="B52" s="13" t="s">
        <v>653</v>
      </c>
      <c r="D52" s="42"/>
      <c r="E52" s="42">
        <v>123456</v>
      </c>
      <c r="GM52" s="122">
        <f>E52</f>
        <v>123456</v>
      </c>
      <c r="NL52" s="123"/>
      <c r="NM52" s="123"/>
      <c r="NN52" s="123"/>
      <c r="NO52" s="123"/>
      <c r="TW52" s="122">
        <f t="shared" si="2"/>
        <v>0</v>
      </c>
    </row>
    <row r="53" spans="1:543" x14ac:dyDescent="0.2">
      <c r="D53" s="42"/>
      <c r="NL53" s="123"/>
      <c r="NM53" s="123"/>
      <c r="NN53" s="123"/>
      <c r="NO53" s="123"/>
      <c r="TW53" s="122">
        <f t="shared" si="2"/>
        <v>0</v>
      </c>
    </row>
    <row r="54" spans="1:543" x14ac:dyDescent="0.2">
      <c r="B54" s="44"/>
      <c r="D54" s="42"/>
      <c r="NL54" s="123"/>
      <c r="NM54" s="123"/>
      <c r="NN54" s="123"/>
      <c r="NO54" s="123"/>
      <c r="TW54" s="122">
        <f t="shared" si="2"/>
        <v>0</v>
      </c>
    </row>
    <row r="55" spans="1:543" x14ac:dyDescent="0.2">
      <c r="B55" s="44"/>
      <c r="D55" s="42"/>
      <c r="NL55" s="123"/>
      <c r="NM55" s="123"/>
      <c r="NN55" s="123"/>
      <c r="NO55" s="123"/>
      <c r="TW55" s="122">
        <f t="shared" si="2"/>
        <v>0</v>
      </c>
    </row>
    <row r="56" spans="1:543" x14ac:dyDescent="0.2">
      <c r="B56" s="44"/>
      <c r="D56" s="42"/>
      <c r="NL56" s="123"/>
      <c r="NM56" s="123"/>
      <c r="NN56" s="123"/>
      <c r="NO56" s="123"/>
      <c r="TW56" s="122">
        <f t="shared" si="2"/>
        <v>0</v>
      </c>
    </row>
    <row r="57" spans="1:543" x14ac:dyDescent="0.2">
      <c r="A57" s="41" t="s">
        <v>667</v>
      </c>
      <c r="B57" s="13" t="s">
        <v>897</v>
      </c>
      <c r="D57" s="42"/>
      <c r="E57" s="42">
        <f>'Consol BS'!D420</f>
        <v>61994.239999999998</v>
      </c>
      <c r="MT57" s="122">
        <f>E57</f>
        <v>61994.239999999998</v>
      </c>
      <c r="NL57" s="123"/>
      <c r="NM57" s="123"/>
      <c r="NN57" s="123"/>
      <c r="NO57" s="123"/>
      <c r="TW57" s="122">
        <f t="shared" si="2"/>
        <v>0</v>
      </c>
    </row>
    <row r="58" spans="1:543" x14ac:dyDescent="0.2">
      <c r="B58" s="42"/>
      <c r="C58" s="13" t="s">
        <v>656</v>
      </c>
      <c r="D58" s="42"/>
      <c r="F58" s="42">
        <f>'Consol BS'!E173</f>
        <v>57221.39</v>
      </c>
      <c r="EV58" s="122">
        <f>-F58</f>
        <v>-57221.39</v>
      </c>
      <c r="NL58" s="123"/>
      <c r="NM58" s="123"/>
      <c r="NN58" s="123"/>
      <c r="NO58" s="123"/>
      <c r="TW58" s="122">
        <f t="shared" si="2"/>
        <v>0</v>
      </c>
    </row>
    <row r="59" spans="1:543" x14ac:dyDescent="0.2">
      <c r="B59" s="42"/>
      <c r="C59" s="13" t="s">
        <v>666</v>
      </c>
      <c r="D59" s="42"/>
      <c r="H59" s="42">
        <f>E57-F58</f>
        <v>4772.8499999999985</v>
      </c>
      <c r="NL59" s="123"/>
      <c r="NM59" s="123"/>
      <c r="NN59" s="123"/>
      <c r="NO59" s="123"/>
      <c r="SX59" s="42">
        <f>-H59</f>
        <v>-4772.8499999999985</v>
      </c>
      <c r="TW59" s="122">
        <f t="shared" si="2"/>
        <v>0</v>
      </c>
    </row>
    <row r="60" spans="1:543" x14ac:dyDescent="0.2">
      <c r="D60" s="42"/>
      <c r="NL60" s="123"/>
      <c r="NM60" s="123"/>
      <c r="NN60" s="123"/>
      <c r="NO60" s="123"/>
      <c r="TW60" s="122">
        <f t="shared" si="2"/>
        <v>0</v>
      </c>
    </row>
    <row r="61" spans="1:543" x14ac:dyDescent="0.2">
      <c r="B61" s="44"/>
      <c r="D61" s="42"/>
      <c r="NL61" s="123"/>
      <c r="NM61" s="123"/>
      <c r="NN61" s="123"/>
      <c r="NO61" s="123"/>
      <c r="TW61" s="122">
        <f t="shared" si="2"/>
        <v>0</v>
      </c>
    </row>
    <row r="62" spans="1:543" x14ac:dyDescent="0.2">
      <c r="B62" s="44"/>
      <c r="D62" s="42"/>
      <c r="NL62" s="123"/>
      <c r="NM62" s="123"/>
      <c r="NN62" s="123"/>
      <c r="NO62" s="123"/>
      <c r="TW62" s="122">
        <f t="shared" si="2"/>
        <v>0</v>
      </c>
    </row>
    <row r="63" spans="1:543" x14ac:dyDescent="0.2">
      <c r="B63" s="44"/>
      <c r="D63" s="42"/>
      <c r="NL63" s="123"/>
      <c r="NM63" s="123"/>
      <c r="NN63" s="123"/>
      <c r="NO63" s="123"/>
      <c r="TW63" s="122">
        <f t="shared" si="2"/>
        <v>0</v>
      </c>
    </row>
    <row r="64" spans="1:543" x14ac:dyDescent="0.2">
      <c r="A64" s="41" t="s">
        <v>668</v>
      </c>
      <c r="B64" s="13" t="s">
        <v>893</v>
      </c>
      <c r="C64" s="42"/>
      <c r="D64" s="138" t="s">
        <v>891</v>
      </c>
      <c r="E64" s="42">
        <v>3600</v>
      </c>
      <c r="NL64" s="123"/>
      <c r="NM64" s="123"/>
      <c r="NN64" s="123"/>
      <c r="NO64" s="123">
        <f>E64</f>
        <v>3600</v>
      </c>
      <c r="TW64" s="122">
        <f t="shared" si="2"/>
        <v>0</v>
      </c>
    </row>
    <row r="65" spans="1:543" x14ac:dyDescent="0.2">
      <c r="B65" s="13" t="s">
        <v>896</v>
      </c>
      <c r="D65" s="42"/>
      <c r="F65" s="42">
        <v>3600</v>
      </c>
      <c r="NL65" s="123"/>
      <c r="NM65" s="123"/>
      <c r="NN65" s="123"/>
      <c r="NO65" s="123">
        <f>-F65</f>
        <v>-3600</v>
      </c>
      <c r="TW65" s="122">
        <f t="shared" si="2"/>
        <v>0</v>
      </c>
    </row>
    <row r="66" spans="1:543" x14ac:dyDescent="0.2">
      <c r="D66" s="42"/>
      <c r="NL66" s="123"/>
      <c r="NM66" s="123"/>
      <c r="NN66" s="123"/>
      <c r="NO66" s="123"/>
      <c r="TW66" s="122">
        <f t="shared" si="2"/>
        <v>0</v>
      </c>
    </row>
    <row r="67" spans="1:543" x14ac:dyDescent="0.2">
      <c r="B67" s="44"/>
      <c r="NL67" s="123"/>
      <c r="NM67" s="123"/>
      <c r="NN67" s="123"/>
      <c r="NO67" s="123"/>
      <c r="TW67" s="122">
        <f t="shared" si="2"/>
        <v>0</v>
      </c>
    </row>
    <row r="68" spans="1:543" x14ac:dyDescent="0.2">
      <c r="B68" s="44"/>
      <c r="D68" s="19"/>
      <c r="NL68" s="123"/>
      <c r="NM68" s="123"/>
      <c r="NN68" s="123"/>
      <c r="NO68" s="123"/>
      <c r="TW68" s="122">
        <f t="shared" si="2"/>
        <v>0</v>
      </c>
    </row>
    <row r="69" spans="1:543" x14ac:dyDescent="0.2">
      <c r="A69" s="41" t="s">
        <v>669</v>
      </c>
      <c r="B69" s="13" t="s">
        <v>651</v>
      </c>
      <c r="D69" s="138"/>
      <c r="E69" s="42">
        <v>12345</v>
      </c>
      <c r="NG69" s="122">
        <f>E69</f>
        <v>12345</v>
      </c>
      <c r="NL69" s="123"/>
      <c r="NM69" s="123"/>
      <c r="NN69" s="123"/>
      <c r="NO69" s="123"/>
      <c r="TW69" s="122">
        <f t="shared" si="2"/>
        <v>0</v>
      </c>
    </row>
    <row r="70" spans="1:543" x14ac:dyDescent="0.2">
      <c r="B70" s="42"/>
      <c r="C70" s="13" t="s">
        <v>653</v>
      </c>
      <c r="D70" s="42"/>
      <c r="F70" s="42">
        <v>12345</v>
      </c>
      <c r="GM70" s="122">
        <f>-F70</f>
        <v>-12345</v>
      </c>
      <c r="NL70" s="123"/>
      <c r="NM70" s="123"/>
      <c r="NN70" s="123"/>
      <c r="NO70" s="123"/>
      <c r="TW70" s="122">
        <f t="shared" si="2"/>
        <v>0</v>
      </c>
    </row>
    <row r="71" spans="1:543" x14ac:dyDescent="0.2">
      <c r="D71" s="42"/>
      <c r="NL71" s="123"/>
      <c r="NM71" s="123"/>
      <c r="NN71" s="123"/>
      <c r="NO71" s="123"/>
      <c r="TW71" s="122">
        <f t="shared" si="2"/>
        <v>0</v>
      </c>
    </row>
    <row r="72" spans="1:543" x14ac:dyDescent="0.2">
      <c r="B72" s="44"/>
      <c r="D72" s="42"/>
      <c r="NL72" s="123"/>
      <c r="NM72" s="123"/>
      <c r="NN72" s="123"/>
      <c r="NO72" s="123"/>
      <c r="TW72" s="122">
        <f t="shared" ref="TW72:TW73" si="3">SUM(I72:TV72)-(E72-F72)-(G72-H72)</f>
        <v>0</v>
      </c>
    </row>
    <row r="73" spans="1:543" x14ac:dyDescent="0.2">
      <c r="NL73" s="123"/>
      <c r="NM73" s="123"/>
      <c r="NN73" s="123"/>
      <c r="NO73" s="123"/>
      <c r="TW73" s="122">
        <f t="shared" si="3"/>
        <v>0</v>
      </c>
    </row>
    <row r="74" spans="1:543" x14ac:dyDescent="0.2">
      <c r="B74" s="44"/>
      <c r="NL74" s="123"/>
      <c r="NM74" s="123"/>
      <c r="NN74" s="123"/>
      <c r="NO74" s="123"/>
      <c r="TW74" s="122">
        <f t="shared" si="2"/>
        <v>0</v>
      </c>
    </row>
    <row r="75" spans="1:543" x14ac:dyDescent="0.2">
      <c r="A75" s="41" t="s">
        <v>668</v>
      </c>
      <c r="C75" s="13" t="s">
        <v>795</v>
      </c>
      <c r="D75" s="138" t="s">
        <v>891</v>
      </c>
      <c r="E75" s="42">
        <f>F65*0.5%</f>
        <v>18</v>
      </c>
      <c r="NL75" s="123"/>
      <c r="NM75" s="123"/>
      <c r="NN75" s="123"/>
      <c r="NO75" s="123">
        <f>E75</f>
        <v>18</v>
      </c>
      <c r="TW75" s="122">
        <f t="shared" si="2"/>
        <v>0</v>
      </c>
    </row>
    <row r="76" spans="1:543" x14ac:dyDescent="0.2">
      <c r="B76" s="13" t="s">
        <v>652</v>
      </c>
      <c r="D76" s="42"/>
      <c r="F76" s="42">
        <f>E75</f>
        <v>18</v>
      </c>
      <c r="NL76" s="123">
        <f>-F76</f>
        <v>-18</v>
      </c>
      <c r="NM76" s="123"/>
      <c r="NN76" s="123"/>
      <c r="NO76" s="123"/>
      <c r="TW76" s="122">
        <f t="shared" si="2"/>
        <v>0</v>
      </c>
    </row>
    <row r="77" spans="1:543" x14ac:dyDescent="0.2">
      <c r="B77" s="42"/>
      <c r="D77" s="42"/>
      <c r="NL77" s="123"/>
      <c r="NM77" s="123"/>
      <c r="NN77" s="123"/>
      <c r="NO77" s="123"/>
      <c r="TW77" s="122">
        <f t="shared" si="2"/>
        <v>0</v>
      </c>
    </row>
    <row r="78" spans="1:543" x14ac:dyDescent="0.2">
      <c r="NL78" s="123"/>
      <c r="NM78" s="123"/>
      <c r="NN78" s="123"/>
      <c r="NO78" s="123"/>
      <c r="TW78" s="122">
        <f t="shared" si="2"/>
        <v>0</v>
      </c>
    </row>
    <row r="79" spans="1:543" x14ac:dyDescent="0.2">
      <c r="B79" s="44"/>
      <c r="C79" s="42"/>
      <c r="NL79" s="123"/>
      <c r="NM79" s="123"/>
      <c r="NN79" s="123"/>
      <c r="NO79" s="123"/>
      <c r="TW79" s="122">
        <f t="shared" si="2"/>
        <v>0</v>
      </c>
    </row>
    <row r="80" spans="1:543" x14ac:dyDescent="0.2">
      <c r="B80" s="44"/>
      <c r="C80" s="42"/>
      <c r="NL80" s="123"/>
      <c r="NM80" s="123"/>
      <c r="NN80" s="123"/>
      <c r="NO80" s="123"/>
      <c r="TW80" s="122"/>
    </row>
    <row r="81" spans="1:543" x14ac:dyDescent="0.2">
      <c r="A81" s="41" t="s">
        <v>668</v>
      </c>
      <c r="C81" s="13" t="s">
        <v>898</v>
      </c>
      <c r="D81" s="138"/>
      <c r="H81" s="42">
        <f>-'Consol PL'!C222*0.03</f>
        <v>3223.3890654299994</v>
      </c>
      <c r="NL81" s="123"/>
      <c r="NM81" s="123"/>
      <c r="NN81" s="123"/>
      <c r="NO81" s="123"/>
      <c r="TT81" s="42">
        <f>-H81</f>
        <v>-3223.3890654299994</v>
      </c>
      <c r="TW81" s="122">
        <f t="shared" ref="TW81:TW85" si="4">SUM(I81:TV81)-(E81-F81)-(G81-H81)</f>
        <v>0</v>
      </c>
    </row>
    <row r="82" spans="1:543" x14ac:dyDescent="0.2">
      <c r="B82" s="13" t="s">
        <v>652</v>
      </c>
      <c r="D82" s="42"/>
      <c r="E82" s="42">
        <f>H81</f>
        <v>3223.3890654299994</v>
      </c>
      <c r="NL82" s="123">
        <f>E82</f>
        <v>3223.3890654299994</v>
      </c>
      <c r="NM82" s="123"/>
      <c r="NN82" s="123"/>
      <c r="NO82" s="123"/>
      <c r="TW82" s="122">
        <f t="shared" si="4"/>
        <v>0</v>
      </c>
    </row>
    <row r="83" spans="1:543" x14ac:dyDescent="0.2">
      <c r="B83" s="42"/>
      <c r="D83" s="42"/>
      <c r="NL83" s="123"/>
      <c r="NM83" s="123"/>
      <c r="NN83" s="123"/>
      <c r="NO83" s="123"/>
      <c r="TW83" s="122">
        <f t="shared" si="4"/>
        <v>0</v>
      </c>
    </row>
    <row r="84" spans="1:543" x14ac:dyDescent="0.2">
      <c r="NL84" s="123"/>
      <c r="NM84" s="123"/>
      <c r="NN84" s="123"/>
      <c r="NO84" s="123"/>
      <c r="TW84" s="122">
        <f t="shared" si="4"/>
        <v>0</v>
      </c>
    </row>
    <row r="85" spans="1:543" x14ac:dyDescent="0.2">
      <c r="B85" s="44"/>
      <c r="C85" s="42"/>
      <c r="NL85" s="123"/>
      <c r="NM85" s="123"/>
      <c r="NN85" s="123"/>
      <c r="NO85" s="123"/>
      <c r="TW85" s="122">
        <f t="shared" si="4"/>
        <v>0</v>
      </c>
    </row>
    <row r="86" spans="1:543" x14ac:dyDescent="0.2">
      <c r="B86" s="44"/>
      <c r="C86" s="42"/>
      <c r="NL86" s="123"/>
      <c r="NM86" s="123"/>
      <c r="NN86" s="123"/>
      <c r="NO86" s="123"/>
      <c r="TW86" s="122"/>
    </row>
    <row r="87" spans="1:543" x14ac:dyDescent="0.2">
      <c r="A87" s="41" t="s">
        <v>1152</v>
      </c>
      <c r="B87" s="13" t="s">
        <v>901</v>
      </c>
      <c r="D87" s="42"/>
      <c r="E87" s="42">
        <v>12345</v>
      </c>
      <c r="MV87" s="122">
        <f>E87</f>
        <v>12345</v>
      </c>
      <c r="NL87" s="123"/>
      <c r="NM87" s="123"/>
      <c r="NN87" s="123"/>
      <c r="NO87" s="123"/>
      <c r="TW87" s="122">
        <f t="shared" ref="TW87:TW91" si="5">SUM(I87:TV87)-(E87-F87)-(G87-H87)</f>
        <v>0</v>
      </c>
    </row>
    <row r="88" spans="1:543" x14ac:dyDescent="0.2">
      <c r="B88" s="42"/>
      <c r="C88" s="13" t="s">
        <v>706</v>
      </c>
      <c r="D88" s="42"/>
      <c r="F88" s="42">
        <v>12000</v>
      </c>
      <c r="EW88" s="122">
        <f>-F88</f>
        <v>-12000</v>
      </c>
      <c r="NL88" s="123"/>
      <c r="NM88" s="123"/>
      <c r="NN88" s="123"/>
      <c r="NO88" s="123"/>
      <c r="TW88" s="122">
        <f t="shared" si="5"/>
        <v>0</v>
      </c>
    </row>
    <row r="89" spans="1:543" x14ac:dyDescent="0.2">
      <c r="B89" s="42"/>
      <c r="C89" s="13" t="s">
        <v>666</v>
      </c>
      <c r="D89" s="42"/>
      <c r="H89" s="42">
        <f>E87-F88</f>
        <v>345</v>
      </c>
      <c r="NL89" s="123"/>
      <c r="NM89" s="123"/>
      <c r="NN89" s="123"/>
      <c r="NO89" s="123"/>
      <c r="SX89" s="42">
        <f>-H89</f>
        <v>-345</v>
      </c>
      <c r="TW89" s="122">
        <f t="shared" si="5"/>
        <v>0</v>
      </c>
    </row>
    <row r="90" spans="1:543" x14ac:dyDescent="0.2">
      <c r="D90" s="42"/>
      <c r="NL90" s="123"/>
      <c r="NM90" s="123"/>
      <c r="NN90" s="123"/>
      <c r="NO90" s="123"/>
      <c r="TW90" s="122">
        <f t="shared" si="5"/>
        <v>0</v>
      </c>
    </row>
    <row r="91" spans="1:543" x14ac:dyDescent="0.2">
      <c r="B91" s="44"/>
      <c r="D91" s="42"/>
      <c r="NL91" s="123"/>
      <c r="NM91" s="123"/>
      <c r="NN91" s="123"/>
      <c r="NO91" s="123"/>
      <c r="TW91" s="122">
        <f t="shared" si="5"/>
        <v>0</v>
      </c>
    </row>
    <row r="92" spans="1:543" x14ac:dyDescent="0.2">
      <c r="B92" s="44"/>
      <c r="D92" s="42"/>
      <c r="NL92" s="123"/>
      <c r="NM92" s="123"/>
      <c r="NN92" s="123"/>
      <c r="NO92" s="123"/>
      <c r="TW92" s="122"/>
    </row>
    <row r="93" spans="1:543" x14ac:dyDescent="0.2">
      <c r="A93" s="41" t="s">
        <v>1153</v>
      </c>
      <c r="C93" s="13" t="s">
        <v>664</v>
      </c>
      <c r="D93" s="142"/>
      <c r="H93" s="42">
        <v>12345</v>
      </c>
      <c r="NL93" s="123"/>
      <c r="NM93" s="123"/>
      <c r="NN93" s="123"/>
      <c r="NO93" s="123"/>
      <c r="TM93" s="42">
        <f>-H93</f>
        <v>-12345</v>
      </c>
      <c r="TW93" s="122">
        <f t="shared" ref="TW93:TW96" si="6">SUM(I93:TV93)-(E93-F93)-(G93-H93)</f>
        <v>0</v>
      </c>
    </row>
    <row r="94" spans="1:543" x14ac:dyDescent="0.2">
      <c r="B94" s="13" t="s">
        <v>653</v>
      </c>
      <c r="D94" s="42"/>
      <c r="E94" s="42">
        <v>12345</v>
      </c>
      <c r="GM94" s="122">
        <f>E94</f>
        <v>12345</v>
      </c>
      <c r="NL94" s="123"/>
      <c r="NM94" s="123"/>
      <c r="NN94" s="123"/>
      <c r="NO94" s="123"/>
      <c r="TW94" s="122">
        <f t="shared" si="6"/>
        <v>0</v>
      </c>
    </row>
    <row r="95" spans="1:543" x14ac:dyDescent="0.2">
      <c r="D95" s="42"/>
      <c r="NL95" s="123"/>
      <c r="NM95" s="123"/>
      <c r="NN95" s="123"/>
      <c r="NO95" s="123"/>
      <c r="TW95" s="122">
        <f t="shared" si="6"/>
        <v>0</v>
      </c>
    </row>
    <row r="96" spans="1:543" x14ac:dyDescent="0.2">
      <c r="B96" s="44"/>
      <c r="D96" s="42"/>
      <c r="NL96" s="123"/>
      <c r="NM96" s="123"/>
      <c r="NN96" s="123"/>
      <c r="NO96" s="123"/>
      <c r="TW96" s="122">
        <f t="shared" si="6"/>
        <v>0</v>
      </c>
    </row>
    <row r="97" spans="1:543" x14ac:dyDescent="0.2">
      <c r="B97" s="44"/>
      <c r="D97" s="42"/>
      <c r="NL97" s="123"/>
      <c r="NM97" s="123"/>
      <c r="NN97" s="123"/>
      <c r="NO97" s="123"/>
      <c r="TW97" s="122"/>
    </row>
    <row r="98" spans="1:543" x14ac:dyDescent="0.2">
      <c r="B98" s="44"/>
      <c r="D98" s="42"/>
      <c r="NL98" s="123"/>
      <c r="NM98" s="123"/>
      <c r="NN98" s="123"/>
      <c r="NO98" s="123"/>
      <c r="TW98" s="122"/>
    </row>
    <row r="99" spans="1:543" x14ac:dyDescent="0.2">
      <c r="A99" s="14"/>
      <c r="B99" s="46"/>
      <c r="NL99" s="123"/>
      <c r="NM99" s="123"/>
      <c r="NN99" s="123"/>
      <c r="NO99" s="123"/>
      <c r="TW99" s="122">
        <f t="shared" si="2"/>
        <v>0</v>
      </c>
    </row>
    <row r="100" spans="1:543" x14ac:dyDescent="0.2">
      <c r="A100" s="41" t="s">
        <v>669</v>
      </c>
      <c r="B100" s="13" t="s">
        <v>651</v>
      </c>
      <c r="D100" s="138" t="s">
        <v>891</v>
      </c>
      <c r="E100" s="42">
        <v>55555</v>
      </c>
      <c r="NG100" s="122">
        <f>E100</f>
        <v>55555</v>
      </c>
      <c r="NL100" s="123"/>
      <c r="NM100" s="123"/>
      <c r="NN100" s="123"/>
      <c r="NO100" s="123"/>
      <c r="TW100" s="122">
        <f t="shared" si="2"/>
        <v>0</v>
      </c>
    </row>
    <row r="101" spans="1:543" x14ac:dyDescent="0.2">
      <c r="A101" s="41"/>
      <c r="B101" s="13" t="s">
        <v>670</v>
      </c>
      <c r="D101" s="42"/>
      <c r="E101" s="42">
        <f>F102-E100</f>
        <v>-11111</v>
      </c>
      <c r="NK101" s="122">
        <f>E101</f>
        <v>-11111</v>
      </c>
      <c r="NL101" s="123"/>
      <c r="NM101" s="123"/>
      <c r="NN101" s="123"/>
      <c r="NO101" s="123"/>
      <c r="TW101" s="122">
        <f t="shared" si="2"/>
        <v>0</v>
      </c>
    </row>
    <row r="102" spans="1:543" x14ac:dyDescent="0.2">
      <c r="B102" s="42"/>
      <c r="C102" s="13" t="s">
        <v>653</v>
      </c>
      <c r="D102" s="42"/>
      <c r="F102" s="42">
        <v>44444</v>
      </c>
      <c r="GN102" s="122">
        <f>-F102</f>
        <v>-44444</v>
      </c>
      <c r="NL102" s="123"/>
      <c r="NM102" s="123"/>
      <c r="NN102" s="123"/>
      <c r="NO102" s="123"/>
      <c r="TW102" s="122">
        <f t="shared" si="2"/>
        <v>0</v>
      </c>
    </row>
    <row r="103" spans="1:543" x14ac:dyDescent="0.2">
      <c r="D103" s="42"/>
      <c r="NL103" s="123"/>
      <c r="NM103" s="123"/>
      <c r="NN103" s="123"/>
      <c r="NO103" s="123"/>
      <c r="TW103" s="122">
        <f t="shared" si="2"/>
        <v>0</v>
      </c>
    </row>
    <row r="104" spans="1:543" x14ac:dyDescent="0.2">
      <c r="B104" s="44"/>
      <c r="D104" s="42"/>
      <c r="NL104" s="123"/>
      <c r="NM104" s="123"/>
      <c r="NN104" s="123"/>
      <c r="NO104" s="123"/>
      <c r="TW104" s="122">
        <f t="shared" si="2"/>
        <v>0</v>
      </c>
    </row>
    <row r="105" spans="1:543" x14ac:dyDescent="0.2">
      <c r="NL105" s="123"/>
      <c r="NM105" s="123"/>
      <c r="NN105" s="123"/>
      <c r="NO105" s="123"/>
      <c r="TW105" s="122">
        <f t="shared" si="2"/>
        <v>0</v>
      </c>
    </row>
    <row r="106" spans="1:543" x14ac:dyDescent="0.2">
      <c r="NL106" s="123"/>
      <c r="NM106" s="123"/>
      <c r="NN106" s="123"/>
      <c r="NO106" s="123"/>
      <c r="TW106" s="122">
        <f t="shared" si="2"/>
        <v>0</v>
      </c>
    </row>
    <row r="107" spans="1:543" x14ac:dyDescent="0.2">
      <c r="A107" s="41" t="s">
        <v>671</v>
      </c>
      <c r="C107" s="13" t="s">
        <v>895</v>
      </c>
      <c r="D107" s="138" t="s">
        <v>891</v>
      </c>
      <c r="F107" s="42">
        <v>14444</v>
      </c>
      <c r="NL107" s="123"/>
      <c r="NM107" s="123"/>
      <c r="NN107" s="123"/>
      <c r="NO107" s="123">
        <f>-F107</f>
        <v>-14444</v>
      </c>
      <c r="TW107" s="122">
        <f t="shared" si="2"/>
        <v>0</v>
      </c>
    </row>
    <row r="108" spans="1:543" x14ac:dyDescent="0.2">
      <c r="B108" s="13" t="s">
        <v>653</v>
      </c>
      <c r="D108" s="42"/>
      <c r="E108" s="42">
        <v>14444</v>
      </c>
      <c r="GN108" s="122">
        <f>E108</f>
        <v>14444</v>
      </c>
      <c r="NL108" s="123"/>
      <c r="NM108" s="123"/>
      <c r="NN108" s="123"/>
      <c r="NO108" s="123"/>
      <c r="TW108" s="122">
        <f t="shared" si="2"/>
        <v>0</v>
      </c>
    </row>
    <row r="109" spans="1:543" x14ac:dyDescent="0.2">
      <c r="D109" s="42"/>
      <c r="NL109" s="123"/>
      <c r="NM109" s="123"/>
      <c r="NN109" s="123"/>
      <c r="NO109" s="123"/>
      <c r="TW109" s="122">
        <f t="shared" si="2"/>
        <v>0</v>
      </c>
    </row>
    <row r="110" spans="1:543" x14ac:dyDescent="0.2">
      <c r="B110" s="44"/>
      <c r="D110" s="42"/>
      <c r="NL110" s="123"/>
      <c r="NM110" s="123"/>
      <c r="NN110" s="123"/>
      <c r="NO110" s="123"/>
      <c r="TW110" s="122">
        <f t="shared" si="2"/>
        <v>0</v>
      </c>
    </row>
    <row r="111" spans="1:543" x14ac:dyDescent="0.2">
      <c r="NL111" s="123"/>
      <c r="NM111" s="123"/>
      <c r="NN111" s="123"/>
      <c r="NO111" s="123"/>
      <c r="TW111" s="122">
        <f t="shared" si="2"/>
        <v>0</v>
      </c>
    </row>
    <row r="112" spans="1:543" x14ac:dyDescent="0.2">
      <c r="NL112" s="123"/>
      <c r="NM112" s="123"/>
      <c r="NN112" s="123"/>
      <c r="NO112" s="123"/>
      <c r="TW112" s="122">
        <f t="shared" si="2"/>
        <v>0</v>
      </c>
    </row>
    <row r="113" spans="1:543" x14ac:dyDescent="0.2">
      <c r="A113" s="41" t="s">
        <v>672</v>
      </c>
      <c r="B113" s="13" t="s">
        <v>655</v>
      </c>
      <c r="D113" s="42"/>
      <c r="E113" s="42">
        <f>'Consol BS'!F420</f>
        <v>44369.990608350003</v>
      </c>
      <c r="MT113" s="122">
        <f>E113</f>
        <v>44369.990608350003</v>
      </c>
      <c r="NL113" s="123"/>
      <c r="NM113" s="123"/>
      <c r="NN113" s="123"/>
      <c r="NO113" s="123"/>
      <c r="TW113" s="122">
        <f t="shared" si="2"/>
        <v>0</v>
      </c>
    </row>
    <row r="114" spans="1:543" x14ac:dyDescent="0.2">
      <c r="B114" s="42"/>
      <c r="C114" s="13" t="s">
        <v>656</v>
      </c>
      <c r="D114" s="42"/>
      <c r="F114" s="42">
        <f>'Consol BS'!D173</f>
        <v>34228.769999999997</v>
      </c>
      <c r="EV114" s="122">
        <f>-F114</f>
        <v>-34228.769999999997</v>
      </c>
      <c r="NL114" s="123"/>
      <c r="NM114" s="123"/>
      <c r="NN114" s="123"/>
      <c r="NO114" s="123"/>
      <c r="TW114" s="122">
        <f t="shared" si="2"/>
        <v>0</v>
      </c>
    </row>
    <row r="115" spans="1:543" x14ac:dyDescent="0.2">
      <c r="B115" s="42"/>
      <c r="C115" s="13" t="s">
        <v>670</v>
      </c>
      <c r="D115" s="138" t="s">
        <v>891</v>
      </c>
      <c r="F115" s="42">
        <v>2069</v>
      </c>
      <c r="NK115" s="122">
        <f>-F115</f>
        <v>-2069</v>
      </c>
      <c r="NL115" s="123"/>
      <c r="NM115" s="123"/>
      <c r="NN115" s="123"/>
      <c r="NO115" s="123"/>
      <c r="TW115" s="122">
        <f t="shared" si="2"/>
        <v>0</v>
      </c>
    </row>
    <row r="116" spans="1:543" x14ac:dyDescent="0.2">
      <c r="B116" s="42"/>
      <c r="C116" s="13" t="s">
        <v>666</v>
      </c>
      <c r="D116" s="42"/>
      <c r="H116" s="42">
        <f>E113-F114-F115</f>
        <v>8072.2206083500059</v>
      </c>
      <c r="NL116" s="123"/>
      <c r="NM116" s="123"/>
      <c r="NN116" s="123"/>
      <c r="NO116" s="123"/>
      <c r="SX116" s="42">
        <f>-H116</f>
        <v>-8072.2206083500059</v>
      </c>
      <c r="TW116" s="122">
        <f t="shared" si="2"/>
        <v>0</v>
      </c>
    </row>
    <row r="117" spans="1:543" x14ac:dyDescent="0.2">
      <c r="D117" s="42"/>
      <c r="NL117" s="123"/>
      <c r="NM117" s="123"/>
      <c r="NN117" s="123"/>
      <c r="NO117" s="123"/>
      <c r="TW117" s="122">
        <f t="shared" si="2"/>
        <v>0</v>
      </c>
    </row>
    <row r="118" spans="1:543" x14ac:dyDescent="0.2">
      <c r="B118" s="44"/>
      <c r="D118" s="42"/>
      <c r="NL118" s="123"/>
      <c r="NM118" s="123"/>
      <c r="NN118" s="123"/>
      <c r="NO118" s="123"/>
      <c r="TW118" s="122">
        <f t="shared" si="2"/>
        <v>0</v>
      </c>
    </row>
    <row r="119" spans="1:543" x14ac:dyDescent="0.2">
      <c r="B119" s="44"/>
      <c r="D119" s="42"/>
      <c r="NL119" s="123"/>
      <c r="NM119" s="123"/>
      <c r="NN119" s="123"/>
      <c r="NO119" s="123"/>
      <c r="TW119" s="122">
        <f t="shared" si="2"/>
        <v>0</v>
      </c>
    </row>
    <row r="120" spans="1:543" x14ac:dyDescent="0.2">
      <c r="B120" s="44"/>
      <c r="D120" s="42"/>
      <c r="NL120" s="123"/>
      <c r="NM120" s="123"/>
      <c r="NN120" s="123"/>
      <c r="NO120" s="123"/>
      <c r="TW120" s="122">
        <f t="shared" si="2"/>
        <v>0</v>
      </c>
    </row>
    <row r="121" spans="1:543" x14ac:dyDescent="0.2">
      <c r="A121" s="41" t="s">
        <v>673</v>
      </c>
      <c r="B121" s="13" t="s">
        <v>893</v>
      </c>
      <c r="C121" s="42"/>
      <c r="D121" s="138" t="s">
        <v>891</v>
      </c>
      <c r="E121" s="42">
        <v>2399</v>
      </c>
      <c r="NL121" s="123"/>
      <c r="NM121" s="123"/>
      <c r="NN121" s="123"/>
      <c r="NO121" s="123">
        <f>E121</f>
        <v>2399</v>
      </c>
      <c r="TW121" s="122">
        <f t="shared" si="2"/>
        <v>0</v>
      </c>
    </row>
    <row r="122" spans="1:543" x14ac:dyDescent="0.2">
      <c r="B122" s="13" t="s">
        <v>899</v>
      </c>
      <c r="D122" s="42"/>
      <c r="F122" s="42">
        <v>2399</v>
      </c>
      <c r="NL122" s="123"/>
      <c r="NM122" s="123"/>
      <c r="NN122" s="123"/>
      <c r="NO122" s="123">
        <f>-F122</f>
        <v>-2399</v>
      </c>
      <c r="TW122" s="122">
        <f t="shared" si="2"/>
        <v>0</v>
      </c>
    </row>
    <row r="123" spans="1:543" x14ac:dyDescent="0.2">
      <c r="D123" s="42"/>
      <c r="NL123" s="123"/>
      <c r="NM123" s="123"/>
      <c r="NN123" s="123"/>
      <c r="NO123" s="123"/>
      <c r="TW123" s="122">
        <f t="shared" si="2"/>
        <v>0</v>
      </c>
    </row>
    <row r="124" spans="1:543" x14ac:dyDescent="0.2">
      <c r="B124" s="44"/>
      <c r="NL124" s="123"/>
      <c r="NM124" s="123"/>
      <c r="NN124" s="123"/>
      <c r="NO124" s="123"/>
      <c r="TW124" s="122">
        <f t="shared" si="2"/>
        <v>0</v>
      </c>
    </row>
    <row r="125" spans="1:543" x14ac:dyDescent="0.2">
      <c r="B125" s="44"/>
      <c r="C125" s="19"/>
      <c r="NL125" s="123"/>
      <c r="NM125" s="123"/>
      <c r="NN125" s="123"/>
      <c r="NO125" s="123"/>
      <c r="TW125" s="122"/>
    </row>
    <row r="126" spans="1:543" x14ac:dyDescent="0.2">
      <c r="A126" s="41" t="s">
        <v>900</v>
      </c>
      <c r="B126" s="13" t="s">
        <v>651</v>
      </c>
      <c r="D126" s="138"/>
      <c r="E126" s="42">
        <v>197046</v>
      </c>
      <c r="NG126" s="122">
        <f>E126</f>
        <v>197046</v>
      </c>
      <c r="NL126" s="123"/>
      <c r="NM126" s="123"/>
      <c r="NN126" s="123"/>
      <c r="NO126" s="123"/>
      <c r="TW126" s="122">
        <f t="shared" ref="TW126:TW136" si="7">SUM(I126:TV126)-(E126-F126)-(G126-H126)</f>
        <v>0</v>
      </c>
    </row>
    <row r="127" spans="1:543" x14ac:dyDescent="0.2">
      <c r="A127" s="41"/>
      <c r="B127" s="13" t="s">
        <v>670</v>
      </c>
      <c r="D127" s="42"/>
      <c r="E127" s="42">
        <f>F128-E126</f>
        <v>-10001</v>
      </c>
      <c r="NK127" s="122">
        <f>E127</f>
        <v>-10001</v>
      </c>
      <c r="NL127" s="123"/>
      <c r="NM127" s="123"/>
      <c r="NN127" s="123"/>
      <c r="NO127" s="123"/>
      <c r="TW127" s="122">
        <f t="shared" si="7"/>
        <v>0</v>
      </c>
    </row>
    <row r="128" spans="1:543" x14ac:dyDescent="0.2">
      <c r="B128" s="42"/>
      <c r="C128" s="13" t="s">
        <v>653</v>
      </c>
      <c r="D128" s="42"/>
      <c r="F128" s="42">
        <v>187045</v>
      </c>
      <c r="GN128" s="122">
        <f>-F128</f>
        <v>-187045</v>
      </c>
      <c r="NL128" s="123"/>
      <c r="NM128" s="123"/>
      <c r="NN128" s="123"/>
      <c r="NO128" s="123"/>
      <c r="TW128" s="122">
        <f t="shared" si="7"/>
        <v>0</v>
      </c>
    </row>
    <row r="129" spans="1:543" x14ac:dyDescent="0.2">
      <c r="D129" s="42"/>
      <c r="NL129" s="123"/>
      <c r="NM129" s="123"/>
      <c r="NN129" s="123"/>
      <c r="NO129" s="123"/>
      <c r="TW129" s="122">
        <f t="shared" si="7"/>
        <v>0</v>
      </c>
    </row>
    <row r="130" spans="1:543" x14ac:dyDescent="0.2">
      <c r="B130" s="44"/>
      <c r="D130" s="42"/>
      <c r="NL130" s="123"/>
      <c r="NM130" s="123"/>
      <c r="NN130" s="123"/>
      <c r="NO130" s="123"/>
      <c r="TW130" s="122">
        <f t="shared" si="7"/>
        <v>0</v>
      </c>
    </row>
    <row r="131" spans="1:543" x14ac:dyDescent="0.2">
      <c r="B131" s="44"/>
      <c r="D131" s="42"/>
      <c r="NL131" s="123"/>
      <c r="NM131" s="123"/>
      <c r="NN131" s="123"/>
      <c r="NO131" s="123"/>
      <c r="TW131" s="122"/>
    </row>
    <row r="132" spans="1:543" x14ac:dyDescent="0.2">
      <c r="A132" s="41" t="s">
        <v>994</v>
      </c>
      <c r="C132" s="13" t="s">
        <v>664</v>
      </c>
      <c r="D132" s="142"/>
      <c r="H132" s="42">
        <v>55555</v>
      </c>
      <c r="NL132" s="123"/>
      <c r="NM132" s="123"/>
      <c r="NN132" s="123"/>
      <c r="NO132" s="123"/>
      <c r="TM132" s="42">
        <f>-H132</f>
        <v>-55555</v>
      </c>
      <c r="TW132" s="122">
        <f t="shared" ref="TW132:TW135" si="8">SUM(I132:TV132)-(E132-F132)-(G132-H132)</f>
        <v>0</v>
      </c>
    </row>
    <row r="133" spans="1:543" x14ac:dyDescent="0.2">
      <c r="B133" s="13" t="s">
        <v>653</v>
      </c>
      <c r="D133" s="42"/>
      <c r="E133" s="42">
        <v>55555</v>
      </c>
      <c r="GN133" s="122">
        <f>E133</f>
        <v>55555</v>
      </c>
      <c r="NL133" s="123"/>
      <c r="NM133" s="123"/>
      <c r="NN133" s="123"/>
      <c r="NO133" s="123"/>
      <c r="TW133" s="122">
        <f t="shared" si="8"/>
        <v>0</v>
      </c>
    </row>
    <row r="134" spans="1:543" x14ac:dyDescent="0.2">
      <c r="D134" s="42"/>
      <c r="NL134" s="123"/>
      <c r="NM134" s="123"/>
      <c r="NN134" s="123"/>
      <c r="NO134" s="123"/>
      <c r="TW134" s="122">
        <f t="shared" si="8"/>
        <v>0</v>
      </c>
    </row>
    <row r="135" spans="1:543" x14ac:dyDescent="0.2">
      <c r="B135" s="44"/>
      <c r="D135" s="42"/>
      <c r="NL135" s="123"/>
      <c r="NM135" s="123"/>
      <c r="NN135" s="123"/>
      <c r="NO135" s="123"/>
      <c r="TW135" s="122">
        <f t="shared" si="8"/>
        <v>0</v>
      </c>
    </row>
    <row r="136" spans="1:543" x14ac:dyDescent="0.2">
      <c r="NL136" s="123"/>
      <c r="NM136" s="123"/>
      <c r="NN136" s="123"/>
      <c r="NO136" s="123"/>
      <c r="TW136" s="122">
        <f t="shared" si="7"/>
        <v>0</v>
      </c>
    </row>
    <row r="137" spans="1:543" x14ac:dyDescent="0.2">
      <c r="B137" s="46"/>
      <c r="NL137" s="123"/>
      <c r="NM137" s="123"/>
      <c r="NN137" s="123"/>
      <c r="NO137" s="123"/>
      <c r="TW137" s="122"/>
    </row>
    <row r="138" spans="1:543" x14ac:dyDescent="0.2">
      <c r="A138" s="41" t="s">
        <v>1155</v>
      </c>
      <c r="B138" s="13" t="s">
        <v>651</v>
      </c>
      <c r="D138" s="138"/>
      <c r="E138" s="42">
        <f>'Consol BS'!BE452</f>
        <v>1473544.1579964501</v>
      </c>
      <c r="NG138" s="122">
        <f>E138</f>
        <v>1473544.1579964501</v>
      </c>
      <c r="NL138" s="123"/>
      <c r="NM138" s="123"/>
      <c r="NN138" s="123"/>
      <c r="NO138" s="123"/>
      <c r="TW138" s="122">
        <f t="shared" ref="TW138:TW141" si="9">SUM(I138:TV138)-(E138-F138)-(G138-H138)</f>
        <v>0</v>
      </c>
    </row>
    <row r="139" spans="1:543" x14ac:dyDescent="0.2">
      <c r="B139" s="42"/>
      <c r="C139" s="13" t="s">
        <v>653</v>
      </c>
      <c r="D139" s="42"/>
      <c r="F139" s="42">
        <f>E138</f>
        <v>1473544.1579964501</v>
      </c>
      <c r="IE139" s="122">
        <f>-F139</f>
        <v>-1473544.1579964501</v>
      </c>
      <c r="NL139" s="123"/>
      <c r="NM139" s="123"/>
      <c r="NN139" s="123"/>
      <c r="NO139" s="123"/>
      <c r="TW139" s="122">
        <f t="shared" si="9"/>
        <v>0</v>
      </c>
    </row>
    <row r="140" spans="1:543" x14ac:dyDescent="0.2">
      <c r="D140" s="42"/>
      <c r="NL140" s="123"/>
      <c r="NM140" s="123"/>
      <c r="NN140" s="123"/>
      <c r="NO140" s="123"/>
      <c r="TW140" s="122">
        <f t="shared" si="9"/>
        <v>0</v>
      </c>
    </row>
    <row r="141" spans="1:543" x14ac:dyDescent="0.2">
      <c r="B141" s="44"/>
      <c r="D141" s="42"/>
      <c r="NL141" s="123"/>
      <c r="NM141" s="123"/>
      <c r="NN141" s="123"/>
      <c r="NO141" s="123"/>
      <c r="TW141" s="122">
        <f t="shared" si="9"/>
        <v>0</v>
      </c>
    </row>
    <row r="142" spans="1:543" x14ac:dyDescent="0.2">
      <c r="B142" s="44"/>
      <c r="D142" s="42"/>
      <c r="NL142" s="123"/>
      <c r="NM142" s="123"/>
      <c r="NN142" s="123"/>
      <c r="NO142" s="123"/>
      <c r="TW142" s="122"/>
    </row>
    <row r="143" spans="1:543" x14ac:dyDescent="0.2">
      <c r="A143" s="41" t="s">
        <v>1154</v>
      </c>
      <c r="C143" s="13" t="s">
        <v>664</v>
      </c>
      <c r="D143" s="142"/>
      <c r="H143" s="42">
        <v>60000</v>
      </c>
      <c r="NL143" s="123"/>
      <c r="NM143" s="123"/>
      <c r="NN143" s="123"/>
      <c r="NO143" s="123"/>
      <c r="TM143" s="42">
        <f>-H143</f>
        <v>-60000</v>
      </c>
      <c r="TW143" s="122">
        <f t="shared" ref="TW143:TW146" si="10">SUM(I143:TV143)-(E143-F143)-(G143-H143)</f>
        <v>0</v>
      </c>
    </row>
    <row r="144" spans="1:543" x14ac:dyDescent="0.2">
      <c r="B144" s="13" t="s">
        <v>653</v>
      </c>
      <c r="D144" s="42"/>
      <c r="E144" s="42">
        <v>60000</v>
      </c>
      <c r="GU144" s="122">
        <f>E144</f>
        <v>60000</v>
      </c>
      <c r="NL144" s="123"/>
      <c r="NM144" s="123"/>
      <c r="NN144" s="123"/>
      <c r="NO144" s="123"/>
      <c r="TW144" s="122">
        <f t="shared" si="10"/>
        <v>0</v>
      </c>
    </row>
    <row r="145" spans="1:543" x14ac:dyDescent="0.2">
      <c r="D145" s="42"/>
      <c r="NL145" s="123"/>
      <c r="NM145" s="123"/>
      <c r="NN145" s="123"/>
      <c r="NO145" s="123"/>
      <c r="TW145" s="122">
        <f t="shared" si="10"/>
        <v>0</v>
      </c>
    </row>
    <row r="146" spans="1:543" x14ac:dyDescent="0.2">
      <c r="B146" s="44"/>
      <c r="D146" s="42"/>
      <c r="NL146" s="123"/>
      <c r="NM146" s="123"/>
      <c r="NN146" s="123"/>
      <c r="NO146" s="123"/>
      <c r="TW146" s="122">
        <f t="shared" si="10"/>
        <v>0</v>
      </c>
    </row>
    <row r="147" spans="1:543" x14ac:dyDescent="0.2">
      <c r="NL147" s="123"/>
      <c r="NM147" s="123"/>
      <c r="NN147" s="123"/>
      <c r="NO147" s="123"/>
      <c r="TW147" s="122">
        <f t="shared" si="2"/>
        <v>0</v>
      </c>
    </row>
    <row r="148" spans="1:543" x14ac:dyDescent="0.2">
      <c r="A148" s="39"/>
      <c r="B148" s="45"/>
      <c r="C148" s="39"/>
      <c r="D148" s="39"/>
      <c r="E148" s="40"/>
      <c r="F148" s="40"/>
      <c r="G148" s="45"/>
      <c r="H148" s="45"/>
      <c r="NL148" s="123"/>
      <c r="NM148" s="123"/>
      <c r="NN148" s="123"/>
      <c r="NO148" s="123"/>
      <c r="TW148" s="122">
        <f t="shared" si="2"/>
        <v>0</v>
      </c>
    </row>
    <row r="149" spans="1:543" x14ac:dyDescent="0.2">
      <c r="NL149" s="123"/>
      <c r="NM149" s="123"/>
      <c r="NN149" s="123"/>
      <c r="NO149" s="123"/>
      <c r="TW149" s="122">
        <f t="shared" si="2"/>
        <v>0</v>
      </c>
    </row>
    <row r="150" spans="1:543" x14ac:dyDescent="0.2">
      <c r="A150" s="41" t="s">
        <v>674</v>
      </c>
      <c r="B150" s="13" t="s">
        <v>651</v>
      </c>
      <c r="D150" s="138" t="s">
        <v>891</v>
      </c>
      <c r="E150" s="42">
        <v>981257</v>
      </c>
      <c r="NG150" s="122">
        <f>E150</f>
        <v>981257</v>
      </c>
      <c r="NL150" s="123"/>
      <c r="NM150" s="123"/>
      <c r="NN150" s="123"/>
      <c r="NO150" s="123"/>
      <c r="TW150" s="122">
        <f t="shared" si="2"/>
        <v>0</v>
      </c>
    </row>
    <row r="151" spans="1:543" x14ac:dyDescent="0.2">
      <c r="A151" s="41"/>
      <c r="C151" s="13" t="s">
        <v>652</v>
      </c>
      <c r="D151" s="42"/>
      <c r="F151" s="42">
        <v>1257</v>
      </c>
      <c r="NL151" s="123">
        <f>-F151</f>
        <v>-1257</v>
      </c>
      <c r="NM151" s="123"/>
      <c r="NN151" s="123"/>
      <c r="NO151" s="123"/>
      <c r="TW151" s="122">
        <f t="shared" si="2"/>
        <v>0</v>
      </c>
    </row>
    <row r="152" spans="1:543" x14ac:dyDescent="0.2">
      <c r="B152" s="42"/>
      <c r="C152" s="13" t="s">
        <v>653</v>
      </c>
      <c r="D152" s="42"/>
      <c r="F152" s="42">
        <v>980000</v>
      </c>
      <c r="GO152" s="122">
        <f>-F152</f>
        <v>-980000</v>
      </c>
      <c r="NL152" s="123"/>
      <c r="NM152" s="123"/>
      <c r="NN152" s="123"/>
      <c r="NO152" s="123"/>
      <c r="TW152" s="122">
        <f t="shared" si="2"/>
        <v>0</v>
      </c>
    </row>
    <row r="153" spans="1:543" x14ac:dyDescent="0.2">
      <c r="D153" s="42"/>
      <c r="NL153" s="123"/>
      <c r="NM153" s="123"/>
      <c r="NN153" s="123"/>
      <c r="NO153" s="123"/>
      <c r="TW153" s="122">
        <f t="shared" si="2"/>
        <v>0</v>
      </c>
    </row>
    <row r="154" spans="1:543" x14ac:dyDescent="0.2">
      <c r="B154" s="44"/>
      <c r="D154" s="42"/>
      <c r="NL154" s="123"/>
      <c r="NM154" s="123"/>
      <c r="NN154" s="123"/>
      <c r="NO154" s="123"/>
      <c r="TW154" s="122">
        <f t="shared" si="2"/>
        <v>0</v>
      </c>
    </row>
    <row r="155" spans="1:543" x14ac:dyDescent="0.2">
      <c r="B155" s="44"/>
      <c r="D155" s="42"/>
      <c r="NL155" s="123"/>
      <c r="NM155" s="123"/>
      <c r="NN155" s="123"/>
      <c r="NO155" s="123"/>
      <c r="TW155" s="122">
        <f t="shared" ref="TW155:TW271" si="11">SUM(I155:TV155)-(E155-F155)-(G155-H155)</f>
        <v>0</v>
      </c>
    </row>
    <row r="156" spans="1:543" x14ac:dyDescent="0.2">
      <c r="A156" s="41" t="s">
        <v>675</v>
      </c>
      <c r="C156" s="13" t="s">
        <v>676</v>
      </c>
      <c r="D156" s="138" t="s">
        <v>891</v>
      </c>
      <c r="E156" s="42">
        <f>3207.49-1367.88</f>
        <v>1839.6099999999997</v>
      </c>
      <c r="NL156" s="123"/>
      <c r="NM156" s="123"/>
      <c r="NN156" s="123"/>
      <c r="NO156" s="123">
        <f>E156</f>
        <v>1839.6099999999997</v>
      </c>
      <c r="TW156" s="122">
        <f t="shared" si="11"/>
        <v>0</v>
      </c>
    </row>
    <row r="157" spans="1:543" x14ac:dyDescent="0.2">
      <c r="B157" s="13" t="s">
        <v>652</v>
      </c>
      <c r="D157" s="42"/>
      <c r="F157" s="42">
        <f>E156</f>
        <v>1839.6099999999997</v>
      </c>
      <c r="NL157" s="123">
        <f>-F157</f>
        <v>-1839.6099999999997</v>
      </c>
      <c r="NM157" s="123"/>
      <c r="NN157" s="123"/>
      <c r="NO157" s="123"/>
      <c r="TW157" s="122">
        <f t="shared" si="11"/>
        <v>0</v>
      </c>
    </row>
    <row r="158" spans="1:543" x14ac:dyDescent="0.2">
      <c r="B158" s="42"/>
      <c r="D158" s="42"/>
      <c r="NL158" s="123"/>
      <c r="NM158" s="123"/>
      <c r="NN158" s="123"/>
      <c r="NO158" s="123"/>
      <c r="TW158" s="122">
        <f t="shared" si="11"/>
        <v>0</v>
      </c>
    </row>
    <row r="159" spans="1:543" x14ac:dyDescent="0.2">
      <c r="NL159" s="123"/>
      <c r="NM159" s="123"/>
      <c r="NN159" s="123"/>
      <c r="NO159" s="123"/>
      <c r="TW159" s="122">
        <f t="shared" si="11"/>
        <v>0</v>
      </c>
    </row>
    <row r="160" spans="1:543" x14ac:dyDescent="0.2">
      <c r="B160" s="44" t="s">
        <v>677</v>
      </c>
      <c r="C160" s="42"/>
      <c r="NL160" s="123"/>
      <c r="NM160" s="123"/>
      <c r="NN160" s="123"/>
      <c r="NO160" s="123"/>
      <c r="TW160" s="122">
        <f t="shared" si="11"/>
        <v>0</v>
      </c>
    </row>
    <row r="161" spans="1:543" x14ac:dyDescent="0.2">
      <c r="B161" s="44"/>
      <c r="D161" s="42"/>
      <c r="NL161" s="123"/>
      <c r="NM161" s="123"/>
      <c r="NN161" s="123"/>
      <c r="NO161" s="123"/>
      <c r="TW161" s="122">
        <f t="shared" si="11"/>
        <v>0</v>
      </c>
    </row>
    <row r="162" spans="1:543" x14ac:dyDescent="0.2">
      <c r="A162" s="41" t="s">
        <v>678</v>
      </c>
      <c r="B162" s="13" t="s">
        <v>652</v>
      </c>
      <c r="D162" s="138" t="s">
        <v>891</v>
      </c>
      <c r="E162" s="42">
        <v>467000</v>
      </c>
      <c r="NL162" s="123">
        <f>E162</f>
        <v>467000</v>
      </c>
      <c r="NM162" s="123"/>
      <c r="NN162" s="123"/>
      <c r="NO162" s="123"/>
      <c r="TW162" s="122">
        <f t="shared" si="11"/>
        <v>0</v>
      </c>
    </row>
    <row r="163" spans="1:543" x14ac:dyDescent="0.2">
      <c r="B163" s="42"/>
      <c r="C163" s="13" t="s">
        <v>653</v>
      </c>
      <c r="D163" s="42"/>
      <c r="F163" s="42">
        <v>467000</v>
      </c>
      <c r="GO163" s="122">
        <f>-F163</f>
        <v>-467000</v>
      </c>
      <c r="NL163" s="123"/>
      <c r="NM163" s="123"/>
      <c r="NN163" s="123"/>
      <c r="NO163" s="123"/>
      <c r="TW163" s="122">
        <f t="shared" si="11"/>
        <v>0</v>
      </c>
    </row>
    <row r="164" spans="1:543" x14ac:dyDescent="0.2">
      <c r="D164" s="42"/>
      <c r="NL164" s="123"/>
      <c r="NM164" s="123"/>
      <c r="NN164" s="123"/>
      <c r="NO164" s="123"/>
      <c r="TW164" s="122">
        <f t="shared" si="11"/>
        <v>0</v>
      </c>
    </row>
    <row r="165" spans="1:543" x14ac:dyDescent="0.2">
      <c r="B165" s="44"/>
      <c r="D165" s="42"/>
      <c r="NL165" s="123"/>
      <c r="NM165" s="123"/>
      <c r="NN165" s="123"/>
      <c r="NO165" s="123"/>
      <c r="TW165" s="122">
        <f t="shared" si="11"/>
        <v>0</v>
      </c>
    </row>
    <row r="166" spans="1:543" x14ac:dyDescent="0.2">
      <c r="NL166" s="123"/>
      <c r="NM166" s="123"/>
      <c r="NN166" s="123"/>
      <c r="NO166" s="123"/>
      <c r="TW166" s="122">
        <f t="shared" si="11"/>
        <v>0</v>
      </c>
    </row>
    <row r="167" spans="1:543" x14ac:dyDescent="0.2">
      <c r="NL167" s="123"/>
      <c r="NM167" s="123"/>
      <c r="NN167" s="123"/>
      <c r="NO167" s="123"/>
      <c r="TW167" s="122">
        <f t="shared" si="11"/>
        <v>0</v>
      </c>
    </row>
    <row r="168" spans="1:543" x14ac:dyDescent="0.2">
      <c r="A168" s="41" t="s">
        <v>679</v>
      </c>
      <c r="B168" s="13" t="s">
        <v>655</v>
      </c>
      <c r="D168" s="42"/>
      <c r="E168" s="42">
        <f>'Consol BS'!G420</f>
        <v>44369.990608350003</v>
      </c>
      <c r="MT168" s="122">
        <f>E168</f>
        <v>44369.990608350003</v>
      </c>
      <c r="NL168" s="123"/>
      <c r="NM168" s="123"/>
      <c r="NN168" s="123"/>
      <c r="NO168" s="123"/>
      <c r="TW168" s="122">
        <f t="shared" si="11"/>
        <v>0</v>
      </c>
    </row>
    <row r="169" spans="1:543" x14ac:dyDescent="0.2">
      <c r="B169" s="42"/>
      <c r="C169" s="13" t="s">
        <v>656</v>
      </c>
      <c r="D169" s="42"/>
      <c r="F169" s="42">
        <f>E168</f>
        <v>44369.990608350003</v>
      </c>
      <c r="EV169" s="122">
        <f>-F169</f>
        <v>-44369.990608350003</v>
      </c>
      <c r="NL169" s="123"/>
      <c r="NM169" s="123"/>
      <c r="NN169" s="123"/>
      <c r="NO169" s="123"/>
      <c r="TW169" s="122">
        <f t="shared" si="11"/>
        <v>0</v>
      </c>
    </row>
    <row r="170" spans="1:543" x14ac:dyDescent="0.2">
      <c r="B170" s="42"/>
      <c r="C170" s="13" t="s">
        <v>666</v>
      </c>
      <c r="D170" s="42"/>
      <c r="H170" s="42">
        <f>E168-F169</f>
        <v>0</v>
      </c>
      <c r="MA170" s="122">
        <f>-H170</f>
        <v>0</v>
      </c>
      <c r="NL170" s="123"/>
      <c r="NM170" s="123"/>
      <c r="NN170" s="123"/>
      <c r="NO170" s="123"/>
      <c r="TW170" s="122">
        <f t="shared" si="11"/>
        <v>0</v>
      </c>
    </row>
    <row r="171" spans="1:543" x14ac:dyDescent="0.2">
      <c r="D171" s="42"/>
      <c r="NL171" s="123"/>
      <c r="NM171" s="123"/>
      <c r="NN171" s="123"/>
      <c r="NO171" s="123"/>
      <c r="TW171" s="122">
        <f t="shared" si="11"/>
        <v>0</v>
      </c>
    </row>
    <row r="172" spans="1:543" x14ac:dyDescent="0.2">
      <c r="B172" s="44"/>
      <c r="D172" s="42"/>
      <c r="NL172" s="123"/>
      <c r="NM172" s="123"/>
      <c r="NN172" s="123"/>
      <c r="NO172" s="123"/>
      <c r="TW172" s="122">
        <f t="shared" si="11"/>
        <v>0</v>
      </c>
    </row>
    <row r="173" spans="1:543" x14ac:dyDescent="0.2">
      <c r="B173" s="44"/>
      <c r="D173" s="42"/>
      <c r="NL173" s="123"/>
      <c r="NM173" s="123"/>
      <c r="NN173" s="123"/>
      <c r="NO173" s="123"/>
      <c r="TW173" s="122">
        <f t="shared" si="11"/>
        <v>0</v>
      </c>
    </row>
    <row r="174" spans="1:543" x14ac:dyDescent="0.2">
      <c r="B174" s="44"/>
      <c r="D174" s="42"/>
      <c r="NL174" s="123"/>
      <c r="NM174" s="123"/>
      <c r="NN174" s="123"/>
      <c r="NO174" s="123"/>
      <c r="TW174" s="122">
        <f t="shared" si="11"/>
        <v>0</v>
      </c>
    </row>
    <row r="175" spans="1:543" x14ac:dyDescent="0.2">
      <c r="A175" s="41" t="s">
        <v>680</v>
      </c>
      <c r="C175" s="13" t="s">
        <v>902</v>
      </c>
      <c r="D175" s="138" t="s">
        <v>891</v>
      </c>
      <c r="F175" s="42">
        <f>95659.7*2.6%</f>
        <v>2487.1522</v>
      </c>
      <c r="NL175" s="123"/>
      <c r="NM175" s="123"/>
      <c r="NN175" s="123"/>
      <c r="NO175" s="123">
        <f>-F175</f>
        <v>-2487.1522</v>
      </c>
      <c r="TW175" s="122">
        <f t="shared" si="11"/>
        <v>0</v>
      </c>
    </row>
    <row r="176" spans="1:543" x14ac:dyDescent="0.2">
      <c r="B176" s="13" t="s">
        <v>652</v>
      </c>
      <c r="D176" s="42"/>
      <c r="E176" s="42">
        <f>F175</f>
        <v>2487.1522</v>
      </c>
      <c r="NL176" s="123">
        <f>E176</f>
        <v>2487.1522</v>
      </c>
      <c r="NM176" s="123"/>
      <c r="NN176" s="123"/>
      <c r="NO176" s="123"/>
      <c r="TW176" s="122">
        <f t="shared" si="11"/>
        <v>0</v>
      </c>
    </row>
    <row r="177" spans="1:543" x14ac:dyDescent="0.2">
      <c r="B177" s="42"/>
      <c r="D177" s="42"/>
      <c r="NL177" s="123"/>
      <c r="NM177" s="123"/>
      <c r="NN177" s="123"/>
      <c r="NO177" s="123"/>
      <c r="TW177" s="122">
        <f t="shared" si="11"/>
        <v>0</v>
      </c>
    </row>
    <row r="178" spans="1:543" x14ac:dyDescent="0.2">
      <c r="NL178" s="123"/>
      <c r="NM178" s="123"/>
      <c r="NN178" s="123"/>
      <c r="NO178" s="123"/>
      <c r="TW178" s="122">
        <f t="shared" si="11"/>
        <v>0</v>
      </c>
    </row>
    <row r="179" spans="1:543" x14ac:dyDescent="0.2">
      <c r="B179" s="44"/>
      <c r="C179" s="42"/>
      <c r="NL179" s="123"/>
      <c r="NM179" s="123"/>
      <c r="NN179" s="123"/>
      <c r="NO179" s="123"/>
      <c r="TW179" s="122">
        <f t="shared" si="11"/>
        <v>0</v>
      </c>
    </row>
    <row r="180" spans="1:543" x14ac:dyDescent="0.2">
      <c r="B180" s="44"/>
      <c r="D180" s="42"/>
      <c r="NL180" s="123"/>
      <c r="NM180" s="123"/>
      <c r="NN180" s="123"/>
      <c r="NO180" s="123"/>
      <c r="TW180" s="122">
        <f t="shared" si="11"/>
        <v>0</v>
      </c>
    </row>
    <row r="181" spans="1:543" x14ac:dyDescent="0.2">
      <c r="B181" s="44"/>
      <c r="D181" s="42"/>
      <c r="NL181" s="123"/>
      <c r="NM181" s="123"/>
      <c r="NN181" s="123"/>
      <c r="NO181" s="123"/>
      <c r="TW181" s="122">
        <f t="shared" si="11"/>
        <v>0</v>
      </c>
    </row>
    <row r="182" spans="1:543" x14ac:dyDescent="0.2">
      <c r="A182" s="41" t="s">
        <v>681</v>
      </c>
      <c r="B182" s="13" t="s">
        <v>893</v>
      </c>
      <c r="C182" s="42"/>
      <c r="D182" s="138" t="s">
        <v>891</v>
      </c>
      <c r="E182" s="42">
        <f>F183</f>
        <v>11700</v>
      </c>
      <c r="NL182" s="123"/>
      <c r="NM182" s="123"/>
      <c r="NN182" s="123"/>
      <c r="NO182" s="123">
        <f>E182</f>
        <v>11700</v>
      </c>
      <c r="TW182" s="122">
        <f t="shared" si="11"/>
        <v>0</v>
      </c>
    </row>
    <row r="183" spans="1:543" x14ac:dyDescent="0.2">
      <c r="B183" s="13" t="s">
        <v>903</v>
      </c>
      <c r="D183" s="42"/>
      <c r="F183" s="42">
        <v>11700</v>
      </c>
      <c r="NL183" s="123"/>
      <c r="NM183" s="123"/>
      <c r="NN183" s="123"/>
      <c r="NO183" s="123">
        <f>-F183</f>
        <v>-11700</v>
      </c>
      <c r="TW183" s="122">
        <f t="shared" si="11"/>
        <v>0</v>
      </c>
    </row>
    <row r="184" spans="1:543" x14ac:dyDescent="0.2">
      <c r="D184" s="42"/>
      <c r="NL184" s="123"/>
      <c r="NM184" s="123"/>
      <c r="NN184" s="123"/>
      <c r="NO184" s="123"/>
      <c r="TW184" s="122">
        <f t="shared" si="11"/>
        <v>0</v>
      </c>
    </row>
    <row r="185" spans="1:543" x14ac:dyDescent="0.2">
      <c r="B185" s="44"/>
      <c r="NL185" s="123"/>
      <c r="NM185" s="123"/>
      <c r="NN185" s="123"/>
      <c r="NO185" s="123"/>
      <c r="TW185" s="122">
        <f t="shared" si="11"/>
        <v>0</v>
      </c>
    </row>
    <row r="186" spans="1:543" x14ac:dyDescent="0.2">
      <c r="B186" s="44"/>
      <c r="D186" s="42"/>
      <c r="NL186" s="123"/>
      <c r="NM186" s="123"/>
      <c r="NN186" s="123"/>
      <c r="NO186" s="123"/>
      <c r="TW186" s="122">
        <f t="shared" si="11"/>
        <v>0</v>
      </c>
    </row>
    <row r="187" spans="1:543" x14ac:dyDescent="0.2">
      <c r="B187" s="44"/>
      <c r="D187" s="42"/>
      <c r="NL187" s="123"/>
      <c r="NM187" s="123"/>
      <c r="NN187" s="123"/>
      <c r="NO187" s="123"/>
      <c r="TW187" s="122">
        <f t="shared" si="11"/>
        <v>0</v>
      </c>
    </row>
    <row r="188" spans="1:543" x14ac:dyDescent="0.2">
      <c r="A188" s="50" t="s">
        <v>904</v>
      </c>
      <c r="B188" s="13" t="s">
        <v>682</v>
      </c>
      <c r="D188" s="138" t="s">
        <v>891</v>
      </c>
      <c r="E188" s="42">
        <v>15678</v>
      </c>
      <c r="GA188" s="122">
        <f>E188</f>
        <v>15678</v>
      </c>
      <c r="NL188" s="123"/>
      <c r="NM188" s="123"/>
      <c r="NN188" s="123"/>
      <c r="NO188" s="123"/>
      <c r="TW188" s="122">
        <f t="shared" si="11"/>
        <v>0</v>
      </c>
    </row>
    <row r="189" spans="1:543" x14ac:dyDescent="0.2">
      <c r="C189" s="13" t="s">
        <v>683</v>
      </c>
      <c r="F189" s="42">
        <f>E188</f>
        <v>15678</v>
      </c>
      <c r="NL189" s="123"/>
      <c r="NM189" s="123"/>
      <c r="NN189" s="123"/>
      <c r="NO189" s="123">
        <f>-F189</f>
        <v>-15678</v>
      </c>
      <c r="TW189" s="122">
        <f t="shared" si="11"/>
        <v>0</v>
      </c>
    </row>
    <row r="190" spans="1:543" x14ac:dyDescent="0.2">
      <c r="NL190" s="123"/>
      <c r="NM190" s="123"/>
      <c r="NN190" s="123"/>
      <c r="NO190" s="123"/>
      <c r="TW190" s="122">
        <f t="shared" si="11"/>
        <v>0</v>
      </c>
    </row>
    <row r="191" spans="1:543" x14ac:dyDescent="0.2">
      <c r="B191" s="44"/>
      <c r="NL191" s="123"/>
      <c r="NM191" s="123"/>
      <c r="NN191" s="123"/>
      <c r="NO191" s="123"/>
      <c r="TW191" s="122">
        <f t="shared" si="11"/>
        <v>0</v>
      </c>
    </row>
    <row r="192" spans="1:543" x14ac:dyDescent="0.2">
      <c r="B192" s="44"/>
      <c r="NL192" s="123"/>
      <c r="NM192" s="123"/>
      <c r="NN192" s="123"/>
      <c r="NO192" s="123"/>
      <c r="TW192" s="122">
        <f t="shared" ref="TW192:TW198" si="12">SUM(I192:TV192)-(E192-F192)-(G192-H192)</f>
        <v>0</v>
      </c>
    </row>
    <row r="193" spans="1:543" x14ac:dyDescent="0.2">
      <c r="A193" s="41" t="s">
        <v>905</v>
      </c>
      <c r="B193" s="13" t="s">
        <v>651</v>
      </c>
      <c r="D193" s="138"/>
      <c r="E193" s="42">
        <v>444444</v>
      </c>
      <c r="NG193" s="122">
        <f>E193</f>
        <v>444444</v>
      </c>
      <c r="NL193" s="123"/>
      <c r="NM193" s="123"/>
      <c r="NN193" s="123"/>
      <c r="NO193" s="123"/>
      <c r="TW193" s="122">
        <f t="shared" si="12"/>
        <v>0</v>
      </c>
    </row>
    <row r="194" spans="1:543" x14ac:dyDescent="0.2">
      <c r="A194" s="41"/>
      <c r="C194" s="13" t="s">
        <v>652</v>
      </c>
      <c r="D194" s="42"/>
      <c r="F194" s="42">
        <v>0</v>
      </c>
      <c r="NL194" s="123">
        <f>-F194</f>
        <v>0</v>
      </c>
      <c r="NM194" s="123"/>
      <c r="NN194" s="123"/>
      <c r="NO194" s="123"/>
      <c r="TW194" s="122">
        <f t="shared" si="12"/>
        <v>0</v>
      </c>
    </row>
    <row r="195" spans="1:543" x14ac:dyDescent="0.2">
      <c r="B195" s="42"/>
      <c r="C195" s="13" t="s">
        <v>653</v>
      </c>
      <c r="D195" s="42"/>
      <c r="F195" s="42">
        <f>E193</f>
        <v>444444</v>
      </c>
      <c r="GO195" s="122">
        <f>-F195</f>
        <v>-444444</v>
      </c>
      <c r="NL195" s="123"/>
      <c r="NM195" s="123"/>
      <c r="NN195" s="123"/>
      <c r="NO195" s="123"/>
      <c r="TW195" s="122">
        <f t="shared" si="12"/>
        <v>0</v>
      </c>
    </row>
    <row r="196" spans="1:543" x14ac:dyDescent="0.2">
      <c r="D196" s="42"/>
      <c r="NL196" s="123"/>
      <c r="NM196" s="123"/>
      <c r="NN196" s="123"/>
      <c r="NO196" s="123"/>
      <c r="TW196" s="122">
        <f t="shared" si="12"/>
        <v>0</v>
      </c>
    </row>
    <row r="197" spans="1:543" x14ac:dyDescent="0.2">
      <c r="B197" s="44"/>
      <c r="D197" s="42"/>
      <c r="NL197" s="123"/>
      <c r="NM197" s="123"/>
      <c r="NN197" s="123"/>
      <c r="NO197" s="123"/>
      <c r="TW197" s="122">
        <f t="shared" si="12"/>
        <v>0</v>
      </c>
    </row>
    <row r="198" spans="1:543" x14ac:dyDescent="0.2">
      <c r="B198" s="44"/>
      <c r="D198" s="42"/>
      <c r="NL198" s="123"/>
      <c r="NM198" s="123"/>
      <c r="NN198" s="123"/>
      <c r="NO198" s="123"/>
      <c r="TW198" s="122">
        <f t="shared" si="12"/>
        <v>0</v>
      </c>
    </row>
    <row r="199" spans="1:543" x14ac:dyDescent="0.2">
      <c r="A199" s="41" t="s">
        <v>906</v>
      </c>
      <c r="B199" s="13" t="s">
        <v>907</v>
      </c>
      <c r="C199" s="42"/>
      <c r="D199" s="138"/>
      <c r="G199" s="42">
        <f>H200</f>
        <v>2426.1481800000001</v>
      </c>
      <c r="NL199" s="123"/>
      <c r="NM199" s="123"/>
      <c r="NN199" s="123"/>
      <c r="NO199" s="123"/>
      <c r="NV199" s="42">
        <f>G199</f>
        <v>2426.1481800000001</v>
      </c>
      <c r="TW199" s="122">
        <f t="shared" ref="TW199:TW216" si="13">SUM(I199:TV199)-(E199-F199)-(G199-H199)</f>
        <v>0</v>
      </c>
    </row>
    <row r="200" spans="1:543" x14ac:dyDescent="0.2">
      <c r="B200" s="13" t="s">
        <v>908</v>
      </c>
      <c r="D200" s="42"/>
      <c r="H200" s="42">
        <f>'Consol PL'!F156</f>
        <v>2426.1481800000001</v>
      </c>
      <c r="NL200" s="123"/>
      <c r="NM200" s="123"/>
      <c r="NN200" s="123"/>
      <c r="NO200" s="123"/>
      <c r="SE200" s="42">
        <f>-H200</f>
        <v>-2426.1481800000001</v>
      </c>
      <c r="TW200" s="122">
        <f t="shared" si="13"/>
        <v>0</v>
      </c>
    </row>
    <row r="201" spans="1:543" x14ac:dyDescent="0.2">
      <c r="D201" s="42"/>
      <c r="NL201" s="123"/>
      <c r="NM201" s="123"/>
      <c r="NN201" s="123"/>
      <c r="NO201" s="123"/>
      <c r="TW201" s="122">
        <f t="shared" si="13"/>
        <v>0</v>
      </c>
    </row>
    <row r="202" spans="1:543" x14ac:dyDescent="0.2">
      <c r="B202" s="44"/>
      <c r="NL202" s="123"/>
      <c r="NM202" s="123"/>
      <c r="NN202" s="123"/>
      <c r="NO202" s="123"/>
      <c r="TW202" s="122">
        <f t="shared" si="13"/>
        <v>0</v>
      </c>
    </row>
    <row r="203" spans="1:543" x14ac:dyDescent="0.2">
      <c r="B203" s="44"/>
      <c r="NL203" s="123"/>
      <c r="NM203" s="123"/>
      <c r="NN203" s="123"/>
      <c r="NO203" s="123"/>
      <c r="TW203" s="122"/>
    </row>
    <row r="204" spans="1:543" x14ac:dyDescent="0.2">
      <c r="A204" s="41" t="s">
        <v>909</v>
      </c>
      <c r="B204" s="13" t="s">
        <v>910</v>
      </c>
      <c r="D204" s="42"/>
      <c r="F204" s="42">
        <f>'Consol BS'!G175</f>
        <v>0</v>
      </c>
      <c r="EW204" s="122">
        <f>-F204</f>
        <v>0</v>
      </c>
      <c r="NL204" s="123"/>
      <c r="NM204" s="123"/>
      <c r="NN204" s="123"/>
      <c r="NO204" s="123"/>
      <c r="TW204" s="122">
        <f t="shared" ref="TW204:TW208" si="14">SUM(I204:TV204)-(E204-F204)-(G204-H204)</f>
        <v>0</v>
      </c>
    </row>
    <row r="205" spans="1:543" x14ac:dyDescent="0.2">
      <c r="B205" s="42"/>
      <c r="C205" s="13" t="s">
        <v>705</v>
      </c>
      <c r="D205" s="42"/>
      <c r="E205" s="42">
        <f>'Consol BS'!BB425</f>
        <v>0</v>
      </c>
      <c r="MV205" s="122">
        <f>E205</f>
        <v>0</v>
      </c>
      <c r="NL205" s="123"/>
      <c r="NM205" s="123"/>
      <c r="NN205" s="123"/>
      <c r="NO205" s="123"/>
      <c r="TW205" s="122">
        <f t="shared" si="14"/>
        <v>0</v>
      </c>
    </row>
    <row r="206" spans="1:543" x14ac:dyDescent="0.2">
      <c r="B206" s="42"/>
      <c r="C206" s="13" t="s">
        <v>666</v>
      </c>
      <c r="D206" s="42"/>
      <c r="H206" s="42">
        <f>E205-F204</f>
        <v>0</v>
      </c>
      <c r="MA206" s="122">
        <f>-H206</f>
        <v>0</v>
      </c>
      <c r="NL206" s="123"/>
      <c r="NM206" s="123"/>
      <c r="NN206" s="123"/>
      <c r="NO206" s="123"/>
      <c r="TW206" s="122">
        <f t="shared" si="14"/>
        <v>0</v>
      </c>
    </row>
    <row r="207" spans="1:543" x14ac:dyDescent="0.2">
      <c r="D207" s="42"/>
      <c r="NL207" s="123"/>
      <c r="NM207" s="123"/>
      <c r="NN207" s="123"/>
      <c r="NO207" s="123"/>
      <c r="TW207" s="122">
        <f t="shared" si="14"/>
        <v>0</v>
      </c>
    </row>
    <row r="208" spans="1:543" x14ac:dyDescent="0.2">
      <c r="B208" s="44"/>
      <c r="D208" s="42"/>
      <c r="NL208" s="123"/>
      <c r="NM208" s="123"/>
      <c r="NN208" s="123"/>
      <c r="NO208" s="123"/>
      <c r="TW208" s="122">
        <f t="shared" si="14"/>
        <v>0</v>
      </c>
    </row>
    <row r="209" spans="1:543" x14ac:dyDescent="0.2">
      <c r="B209" s="44"/>
      <c r="NL209" s="123"/>
      <c r="NM209" s="123"/>
      <c r="NN209" s="123"/>
      <c r="NO209" s="123"/>
      <c r="TW209" s="122">
        <f t="shared" ref="TW209:TW214" si="15">SUM(I209:TV209)-(E209-F209)-(G209-H209)</f>
        <v>0</v>
      </c>
    </row>
    <row r="210" spans="1:543" x14ac:dyDescent="0.2">
      <c r="A210" s="41" t="s">
        <v>911</v>
      </c>
      <c r="B210" s="13" t="s">
        <v>706</v>
      </c>
      <c r="D210" s="42"/>
      <c r="F210" s="42">
        <f>'Consol BS'!BB175</f>
        <v>0</v>
      </c>
      <c r="EW210" s="122">
        <f>-F210</f>
        <v>0</v>
      </c>
      <c r="NL210" s="123"/>
      <c r="NM210" s="123"/>
      <c r="NN210" s="123"/>
      <c r="NO210" s="123"/>
      <c r="TW210" s="122">
        <f t="shared" si="15"/>
        <v>0</v>
      </c>
    </row>
    <row r="211" spans="1:543" x14ac:dyDescent="0.2">
      <c r="B211" s="42"/>
      <c r="C211" s="13" t="s">
        <v>912</v>
      </c>
      <c r="D211" s="42"/>
      <c r="E211" s="42">
        <f>'Consol BS'!G425</f>
        <v>0</v>
      </c>
      <c r="MV211" s="122">
        <f>E211</f>
        <v>0</v>
      </c>
      <c r="NL211" s="123"/>
      <c r="NM211" s="123"/>
      <c r="NN211" s="123"/>
      <c r="NO211" s="123"/>
      <c r="TW211" s="122">
        <f t="shared" si="15"/>
        <v>0</v>
      </c>
    </row>
    <row r="212" spans="1:543" x14ac:dyDescent="0.2">
      <c r="B212" s="42"/>
      <c r="C212" s="13" t="s">
        <v>666</v>
      </c>
      <c r="D212" s="42"/>
      <c r="H212" s="42">
        <f>E211-F210</f>
        <v>0</v>
      </c>
      <c r="MA212" s="122">
        <f>-H212</f>
        <v>0</v>
      </c>
      <c r="NL212" s="123"/>
      <c r="NM212" s="123"/>
      <c r="NN212" s="123"/>
      <c r="NO212" s="123"/>
      <c r="TW212" s="122">
        <f t="shared" si="15"/>
        <v>0</v>
      </c>
    </row>
    <row r="213" spans="1:543" x14ac:dyDescent="0.2">
      <c r="D213" s="42"/>
      <c r="NL213" s="123"/>
      <c r="NM213" s="123"/>
      <c r="NN213" s="123"/>
      <c r="NO213" s="123"/>
      <c r="TW213" s="122">
        <f t="shared" si="15"/>
        <v>0</v>
      </c>
    </row>
    <row r="214" spans="1:543" x14ac:dyDescent="0.2">
      <c r="B214" s="44"/>
      <c r="D214" s="42"/>
      <c r="NL214" s="123"/>
      <c r="NM214" s="123"/>
      <c r="NN214" s="123"/>
      <c r="NO214" s="123"/>
      <c r="TW214" s="122">
        <f t="shared" si="15"/>
        <v>0</v>
      </c>
    </row>
    <row r="215" spans="1:543" x14ac:dyDescent="0.2">
      <c r="B215" s="44"/>
      <c r="NL215" s="123"/>
      <c r="NM215" s="123"/>
      <c r="NN215" s="123"/>
      <c r="NO215" s="123"/>
      <c r="TW215" s="122"/>
    </row>
    <row r="216" spans="1:543" x14ac:dyDescent="0.2">
      <c r="B216" s="44"/>
      <c r="D216" s="42"/>
      <c r="NL216" s="123"/>
      <c r="NM216" s="123"/>
      <c r="NN216" s="123"/>
      <c r="NO216" s="123"/>
      <c r="TW216" s="122">
        <f t="shared" si="13"/>
        <v>0</v>
      </c>
    </row>
    <row r="217" spans="1:543" x14ac:dyDescent="0.2">
      <c r="A217" s="39"/>
      <c r="B217" s="45"/>
      <c r="C217" s="39"/>
      <c r="D217" s="39"/>
      <c r="E217" s="40"/>
      <c r="F217" s="40"/>
      <c r="G217" s="45"/>
      <c r="H217" s="45"/>
      <c r="NL217" s="123"/>
      <c r="NM217" s="123"/>
      <c r="NN217" s="123"/>
      <c r="NO217" s="123"/>
      <c r="TW217" s="122">
        <f t="shared" si="11"/>
        <v>0</v>
      </c>
    </row>
    <row r="218" spans="1:543" x14ac:dyDescent="0.2">
      <c r="NL218" s="123"/>
      <c r="NM218" s="123"/>
      <c r="NN218" s="123"/>
      <c r="NO218" s="123"/>
      <c r="TW218" s="122">
        <f t="shared" si="11"/>
        <v>0</v>
      </c>
    </row>
    <row r="219" spans="1:543" x14ac:dyDescent="0.2">
      <c r="B219" s="46"/>
      <c r="NL219" s="123"/>
      <c r="NM219" s="123"/>
      <c r="NN219" s="123"/>
      <c r="NO219" s="123"/>
      <c r="TW219" s="122">
        <f t="shared" si="11"/>
        <v>0</v>
      </c>
    </row>
    <row r="220" spans="1:543" x14ac:dyDescent="0.2">
      <c r="A220" s="41" t="s">
        <v>684</v>
      </c>
      <c r="B220" s="13" t="s">
        <v>651</v>
      </c>
      <c r="D220" s="138" t="s">
        <v>891</v>
      </c>
      <c r="E220" s="42">
        <v>6097195</v>
      </c>
      <c r="NG220" s="122">
        <f>E220</f>
        <v>6097195</v>
      </c>
      <c r="NL220" s="123"/>
      <c r="NM220" s="123"/>
      <c r="NN220" s="123"/>
      <c r="NO220" s="123"/>
      <c r="TW220" s="122">
        <f t="shared" si="11"/>
        <v>0</v>
      </c>
    </row>
    <row r="221" spans="1:543" x14ac:dyDescent="0.2">
      <c r="B221" s="42"/>
      <c r="C221" s="13" t="s">
        <v>653</v>
      </c>
      <c r="D221" s="42"/>
      <c r="F221" s="42">
        <f>E220</f>
        <v>6097195</v>
      </c>
      <c r="GT221" s="122">
        <f>-F221</f>
        <v>-6097195</v>
      </c>
      <c r="NL221" s="123"/>
      <c r="NM221" s="123"/>
      <c r="NN221" s="123"/>
      <c r="NO221" s="123"/>
      <c r="TW221" s="122">
        <f t="shared" si="11"/>
        <v>0</v>
      </c>
    </row>
    <row r="222" spans="1:543" x14ac:dyDescent="0.2">
      <c r="D222" s="42"/>
      <c r="NL222" s="123"/>
      <c r="NM222" s="123"/>
      <c r="NN222" s="123"/>
      <c r="NO222" s="123"/>
      <c r="TW222" s="122">
        <f t="shared" si="11"/>
        <v>0</v>
      </c>
    </row>
    <row r="223" spans="1:543" x14ac:dyDescent="0.2">
      <c r="B223" s="44"/>
      <c r="D223" s="42"/>
      <c r="NL223" s="123"/>
      <c r="NM223" s="123"/>
      <c r="NN223" s="123"/>
      <c r="NO223" s="123"/>
      <c r="TW223" s="122">
        <f t="shared" si="11"/>
        <v>0</v>
      </c>
    </row>
    <row r="224" spans="1:543" x14ac:dyDescent="0.2">
      <c r="B224" s="44"/>
      <c r="D224" s="42"/>
      <c r="NL224" s="123"/>
      <c r="NM224" s="123"/>
      <c r="NN224" s="123"/>
      <c r="NO224" s="123"/>
      <c r="TW224" s="122">
        <f t="shared" si="11"/>
        <v>0</v>
      </c>
    </row>
    <row r="225" spans="1:543" x14ac:dyDescent="0.2">
      <c r="B225" s="44"/>
      <c r="D225" s="42"/>
      <c r="NL225" s="123"/>
      <c r="NM225" s="123"/>
      <c r="NN225" s="123"/>
      <c r="NO225" s="123"/>
      <c r="TW225" s="122">
        <f t="shared" si="11"/>
        <v>0</v>
      </c>
    </row>
    <row r="226" spans="1:543" x14ac:dyDescent="0.2">
      <c r="A226" s="51" t="s">
        <v>685</v>
      </c>
      <c r="B226" s="52" t="s">
        <v>686</v>
      </c>
      <c r="C226" s="52"/>
      <c r="D226" s="53"/>
      <c r="E226" s="53">
        <v>5689</v>
      </c>
      <c r="F226" s="53"/>
      <c r="G226" s="53"/>
      <c r="H226" s="53"/>
      <c r="I226" s="123"/>
      <c r="MT226" s="122">
        <f>E226</f>
        <v>5689</v>
      </c>
      <c r="NL226" s="123"/>
      <c r="NM226" s="123"/>
      <c r="NN226" s="123"/>
      <c r="NO226" s="123"/>
      <c r="TW226" s="122">
        <f t="shared" si="11"/>
        <v>0</v>
      </c>
    </row>
    <row r="227" spans="1:543" x14ac:dyDescent="0.2">
      <c r="A227" s="52"/>
      <c r="B227" s="53"/>
      <c r="C227" s="52" t="s">
        <v>656</v>
      </c>
      <c r="D227" s="53"/>
      <c r="E227" s="53"/>
      <c r="F227" s="53">
        <f>E226</f>
        <v>5689</v>
      </c>
      <c r="G227" s="53"/>
      <c r="H227" s="53"/>
      <c r="I227" s="123"/>
      <c r="EV227" s="122">
        <f>-F227</f>
        <v>-5689</v>
      </c>
      <c r="NL227" s="123"/>
      <c r="NM227" s="123"/>
      <c r="NN227" s="123"/>
      <c r="NO227" s="123"/>
      <c r="TW227" s="122">
        <f t="shared" si="11"/>
        <v>0</v>
      </c>
    </row>
    <row r="228" spans="1:543" x14ac:dyDescent="0.2">
      <c r="A228" s="52"/>
      <c r="B228" s="53"/>
      <c r="C228" s="52" t="s">
        <v>666</v>
      </c>
      <c r="D228" s="53"/>
      <c r="E228" s="53"/>
      <c r="F228" s="53"/>
      <c r="G228" s="53"/>
      <c r="H228" s="53">
        <f>E226-F227</f>
        <v>0</v>
      </c>
      <c r="I228" s="123"/>
      <c r="MA228" s="122">
        <f>-H228</f>
        <v>0</v>
      </c>
      <c r="NL228" s="123"/>
      <c r="NM228" s="123"/>
      <c r="NN228" s="123"/>
      <c r="NO228" s="123"/>
      <c r="TW228" s="122">
        <f t="shared" si="11"/>
        <v>0</v>
      </c>
    </row>
    <row r="229" spans="1:543" x14ac:dyDescent="0.2">
      <c r="A229" s="52"/>
      <c r="B229" s="52"/>
      <c r="C229" s="52"/>
      <c r="D229" s="53"/>
      <c r="E229" s="53"/>
      <c r="F229" s="53"/>
      <c r="G229" s="53"/>
      <c r="H229" s="53"/>
      <c r="I229" s="123"/>
      <c r="NL229" s="123"/>
      <c r="NM229" s="123"/>
      <c r="NN229" s="123"/>
      <c r="NO229" s="123"/>
      <c r="TW229" s="122">
        <f t="shared" si="11"/>
        <v>0</v>
      </c>
    </row>
    <row r="230" spans="1:543" x14ac:dyDescent="0.2">
      <c r="A230" s="52"/>
      <c r="B230" s="54"/>
      <c r="C230" s="52"/>
      <c r="D230" s="53"/>
      <c r="E230" s="53"/>
      <c r="F230" s="53"/>
      <c r="G230" s="53"/>
      <c r="H230" s="53"/>
      <c r="I230" s="123"/>
      <c r="NL230" s="123"/>
      <c r="NM230" s="123"/>
      <c r="NN230" s="123"/>
      <c r="NO230" s="123"/>
      <c r="TW230" s="122">
        <f t="shared" si="11"/>
        <v>0</v>
      </c>
    </row>
    <row r="231" spans="1:543" x14ac:dyDescent="0.2">
      <c r="A231" s="52"/>
      <c r="B231" s="54"/>
      <c r="C231" s="52"/>
      <c r="D231" s="53"/>
      <c r="E231" s="53"/>
      <c r="F231" s="53"/>
      <c r="G231" s="53"/>
      <c r="H231" s="53"/>
      <c r="I231" s="123"/>
      <c r="NL231" s="123"/>
      <c r="NM231" s="123"/>
      <c r="NN231" s="123"/>
      <c r="NO231" s="123"/>
      <c r="TW231" s="122">
        <f t="shared" si="11"/>
        <v>0</v>
      </c>
    </row>
    <row r="232" spans="1:543" x14ac:dyDescent="0.2">
      <c r="A232" s="41" t="s">
        <v>687</v>
      </c>
      <c r="B232" s="13" t="s">
        <v>655</v>
      </c>
      <c r="D232" s="42"/>
      <c r="E232" s="42">
        <f>F233</f>
        <v>0</v>
      </c>
      <c r="MT232" s="122">
        <f>E232</f>
        <v>0</v>
      </c>
      <c r="NL232" s="123"/>
      <c r="NM232" s="123"/>
      <c r="NN232" s="123"/>
      <c r="NO232" s="123"/>
      <c r="TW232" s="122">
        <f t="shared" ref="TW232:TW236" si="16">SUM(I232:TV232)-(E232-F232)-(G232-H232)</f>
        <v>0</v>
      </c>
    </row>
    <row r="233" spans="1:543" x14ac:dyDescent="0.2">
      <c r="B233" s="42"/>
      <c r="C233" s="13" t="s">
        <v>913</v>
      </c>
      <c r="D233" s="42"/>
      <c r="F233" s="42">
        <f>'Consol BS'!BF173</f>
        <v>0</v>
      </c>
      <c r="EV233" s="122">
        <f>-F233</f>
        <v>0</v>
      </c>
      <c r="NL233" s="123"/>
      <c r="NM233" s="123"/>
      <c r="NN233" s="123"/>
      <c r="NO233" s="123"/>
      <c r="TW233" s="122">
        <f t="shared" si="16"/>
        <v>0</v>
      </c>
    </row>
    <row r="234" spans="1:543" x14ac:dyDescent="0.2">
      <c r="B234" s="42"/>
      <c r="C234" s="13" t="s">
        <v>666</v>
      </c>
      <c r="D234" s="42"/>
      <c r="H234" s="42">
        <f>E232-F233</f>
        <v>0</v>
      </c>
      <c r="NL234" s="123"/>
      <c r="NM234" s="123"/>
      <c r="NN234" s="123"/>
      <c r="NO234" s="123"/>
      <c r="SX234" s="42">
        <f>-H234</f>
        <v>0</v>
      </c>
      <c r="TW234" s="122">
        <f t="shared" si="16"/>
        <v>0</v>
      </c>
    </row>
    <row r="235" spans="1:543" x14ac:dyDescent="0.2">
      <c r="D235" s="42"/>
      <c r="NL235" s="123"/>
      <c r="NM235" s="123"/>
      <c r="NN235" s="123"/>
      <c r="NO235" s="123"/>
      <c r="TW235" s="122">
        <f t="shared" si="16"/>
        <v>0</v>
      </c>
    </row>
    <row r="236" spans="1:543" x14ac:dyDescent="0.2">
      <c r="B236" s="44"/>
      <c r="D236" s="42"/>
      <c r="NL236" s="123"/>
      <c r="NM236" s="123"/>
      <c r="NN236" s="123"/>
      <c r="NO236" s="123"/>
      <c r="TW236" s="122">
        <f t="shared" si="16"/>
        <v>0</v>
      </c>
    </row>
    <row r="237" spans="1:543" x14ac:dyDescent="0.2">
      <c r="B237" s="44"/>
      <c r="D237" s="42"/>
      <c r="NL237" s="123"/>
      <c r="NM237" s="123"/>
      <c r="NN237" s="123"/>
      <c r="NO237" s="123"/>
      <c r="TW237" s="122"/>
    </row>
    <row r="238" spans="1:543" x14ac:dyDescent="0.2">
      <c r="A238" s="41" t="s">
        <v>689</v>
      </c>
      <c r="B238" s="13" t="s">
        <v>651</v>
      </c>
      <c r="D238" s="138"/>
      <c r="E238" s="42">
        <v>400000</v>
      </c>
      <c r="NG238" s="122">
        <f>E238</f>
        <v>400000</v>
      </c>
      <c r="NL238" s="123"/>
      <c r="NM238" s="123"/>
      <c r="NN238" s="123"/>
      <c r="NO238" s="123"/>
      <c r="TW238" s="122">
        <f t="shared" ref="TW238:TW242" si="17">SUM(I238:TV238)-(E238-F238)-(G238-H238)</f>
        <v>0</v>
      </c>
    </row>
    <row r="239" spans="1:543" x14ac:dyDescent="0.2">
      <c r="A239" s="41"/>
      <c r="C239" s="13" t="s">
        <v>652</v>
      </c>
      <c r="D239" s="141">
        <f>F239/(E220+E238)</f>
        <v>3.0782514608227087E-2</v>
      </c>
      <c r="F239" s="42">
        <v>200000</v>
      </c>
      <c r="NL239" s="123">
        <f>-F239</f>
        <v>-200000</v>
      </c>
      <c r="NM239" s="123"/>
      <c r="NN239" s="123"/>
      <c r="NO239" s="123"/>
      <c r="TW239" s="122">
        <f t="shared" si="17"/>
        <v>0</v>
      </c>
    </row>
    <row r="240" spans="1:543" x14ac:dyDescent="0.2">
      <c r="B240" s="42"/>
      <c r="C240" s="13" t="s">
        <v>653</v>
      </c>
      <c r="D240" s="42"/>
      <c r="F240" s="42">
        <v>200000</v>
      </c>
      <c r="GT240" s="122">
        <f>-F240</f>
        <v>-200000</v>
      </c>
      <c r="NL240" s="123"/>
      <c r="NM240" s="123"/>
      <c r="NN240" s="123"/>
      <c r="NO240" s="123"/>
      <c r="TW240" s="122">
        <f t="shared" si="17"/>
        <v>0</v>
      </c>
    </row>
    <row r="241" spans="1:543" x14ac:dyDescent="0.2">
      <c r="D241" s="42"/>
      <c r="NL241" s="123"/>
      <c r="NM241" s="123"/>
      <c r="NN241" s="123"/>
      <c r="NO241" s="123"/>
      <c r="TW241" s="122">
        <f t="shared" si="17"/>
        <v>0</v>
      </c>
    </row>
    <row r="242" spans="1:543" x14ac:dyDescent="0.2">
      <c r="B242" s="44"/>
      <c r="D242" s="42"/>
      <c r="NL242" s="123"/>
      <c r="NM242" s="123"/>
      <c r="NN242" s="123"/>
      <c r="NO242" s="123"/>
      <c r="TW242" s="122">
        <f t="shared" si="17"/>
        <v>0</v>
      </c>
    </row>
    <row r="243" spans="1:543" x14ac:dyDescent="0.2">
      <c r="B243" s="44"/>
      <c r="D243" s="42"/>
      <c r="NL243" s="123"/>
      <c r="NM243" s="123"/>
      <c r="NN243" s="123"/>
      <c r="NO243" s="123"/>
      <c r="TW243" s="122"/>
    </row>
    <row r="244" spans="1:543" x14ac:dyDescent="0.2">
      <c r="A244" s="41" t="s">
        <v>690</v>
      </c>
      <c r="B244" s="13" t="s">
        <v>914</v>
      </c>
      <c r="D244" s="42"/>
      <c r="E244" s="42">
        <v>1500000</v>
      </c>
      <c r="MT244" s="122">
        <f>E244</f>
        <v>1500000</v>
      </c>
      <c r="NL244" s="123"/>
      <c r="NM244" s="123"/>
      <c r="NN244" s="123"/>
      <c r="NO244" s="123"/>
      <c r="TW244" s="122">
        <f t="shared" ref="TW244:TW248" si="18">SUM(I244:TV244)-(E244-F244)-(G244-H244)</f>
        <v>0</v>
      </c>
    </row>
    <row r="245" spans="1:543" x14ac:dyDescent="0.2">
      <c r="B245" s="42"/>
      <c r="C245" s="13" t="s">
        <v>656</v>
      </c>
      <c r="D245" s="42"/>
      <c r="F245" s="42">
        <f>E244</f>
        <v>1500000</v>
      </c>
      <c r="EV245" s="122">
        <f>-F245</f>
        <v>-1500000</v>
      </c>
      <c r="NL245" s="123"/>
      <c r="NM245" s="123"/>
      <c r="NN245" s="123"/>
      <c r="NO245" s="123"/>
      <c r="TW245" s="122">
        <f t="shared" si="18"/>
        <v>0</v>
      </c>
    </row>
    <row r="246" spans="1:543" x14ac:dyDescent="0.2">
      <c r="B246" s="42"/>
      <c r="C246" s="13" t="s">
        <v>666</v>
      </c>
      <c r="D246" s="42"/>
      <c r="H246" s="42">
        <f>E244-F245</f>
        <v>0</v>
      </c>
      <c r="NL246" s="123"/>
      <c r="NM246" s="123"/>
      <c r="NN246" s="123"/>
      <c r="NO246" s="123"/>
      <c r="SX246" s="42">
        <f>-H246</f>
        <v>0</v>
      </c>
      <c r="TW246" s="122">
        <f t="shared" si="18"/>
        <v>0</v>
      </c>
    </row>
    <row r="247" spans="1:543" x14ac:dyDescent="0.2">
      <c r="D247" s="42"/>
      <c r="NL247" s="123"/>
      <c r="NM247" s="123"/>
      <c r="NN247" s="123"/>
      <c r="NO247" s="123"/>
      <c r="TW247" s="122">
        <f t="shared" si="18"/>
        <v>0</v>
      </c>
    </row>
    <row r="248" spans="1:543" x14ac:dyDescent="0.2">
      <c r="B248" s="44"/>
      <c r="D248" s="42"/>
      <c r="NL248" s="123"/>
      <c r="NM248" s="123"/>
      <c r="NN248" s="123"/>
      <c r="NO248" s="123"/>
      <c r="TW248" s="122">
        <f t="shared" si="18"/>
        <v>0</v>
      </c>
    </row>
    <row r="249" spans="1:543" x14ac:dyDescent="0.2">
      <c r="B249" s="44"/>
      <c r="D249" s="42"/>
      <c r="NL249" s="123"/>
      <c r="NM249" s="123"/>
      <c r="NN249" s="123"/>
      <c r="NO249" s="123"/>
      <c r="TW249" s="122"/>
    </row>
    <row r="250" spans="1:543" x14ac:dyDescent="0.2">
      <c r="A250" s="41" t="s">
        <v>692</v>
      </c>
      <c r="B250" s="13" t="s">
        <v>915</v>
      </c>
      <c r="D250" s="42"/>
      <c r="E250" s="42">
        <f>-'Consol BS'!AX139</f>
        <v>1.78959E-3</v>
      </c>
      <c r="DX250" s="122">
        <f>E250</f>
        <v>1.78959E-3</v>
      </c>
      <c r="NL250" s="123"/>
      <c r="NM250" s="123"/>
      <c r="NN250" s="123"/>
      <c r="NO250" s="123"/>
      <c r="TW250" s="122">
        <f t="shared" ref="TW250:TW254" si="19">SUM(I250:TV250)-(E250-F250)-(G250-H250)</f>
        <v>0</v>
      </c>
    </row>
    <row r="251" spans="1:543" x14ac:dyDescent="0.2">
      <c r="B251" s="42"/>
      <c r="C251" s="13" t="s">
        <v>724</v>
      </c>
      <c r="D251" s="42"/>
      <c r="F251" s="42">
        <f>E250</f>
        <v>1.78959E-3</v>
      </c>
      <c r="EV251" s="122">
        <f>-F251</f>
        <v>-1.78959E-3</v>
      </c>
      <c r="NL251" s="123"/>
      <c r="NM251" s="123"/>
      <c r="NN251" s="123"/>
      <c r="NO251" s="123"/>
      <c r="TW251" s="122">
        <f t="shared" si="19"/>
        <v>0</v>
      </c>
    </row>
    <row r="252" spans="1:543" x14ac:dyDescent="0.2">
      <c r="B252" s="42"/>
      <c r="C252" s="13" t="s">
        <v>666</v>
      </c>
      <c r="D252" s="42"/>
      <c r="H252" s="42">
        <f>E250-F251</f>
        <v>0</v>
      </c>
      <c r="NL252" s="123"/>
      <c r="NM252" s="123"/>
      <c r="NN252" s="123"/>
      <c r="NO252" s="123"/>
      <c r="SX252" s="42">
        <f>-H252</f>
        <v>0</v>
      </c>
      <c r="TW252" s="122">
        <f t="shared" si="19"/>
        <v>0</v>
      </c>
    </row>
    <row r="253" spans="1:543" x14ac:dyDescent="0.2">
      <c r="D253" s="42"/>
      <c r="NL253" s="123"/>
      <c r="NM253" s="123"/>
      <c r="NN253" s="123"/>
      <c r="NO253" s="123"/>
      <c r="TW253" s="122">
        <f t="shared" si="19"/>
        <v>0</v>
      </c>
    </row>
    <row r="254" spans="1:543" x14ac:dyDescent="0.2">
      <c r="B254" s="44"/>
      <c r="D254" s="42"/>
      <c r="NL254" s="123"/>
      <c r="NM254" s="123"/>
      <c r="NN254" s="123"/>
      <c r="NO254" s="123"/>
      <c r="TW254" s="122">
        <f t="shared" si="19"/>
        <v>0</v>
      </c>
    </row>
    <row r="255" spans="1:543" x14ac:dyDescent="0.2">
      <c r="B255" s="44"/>
      <c r="D255" s="42"/>
      <c r="NL255" s="123"/>
      <c r="NM255" s="123"/>
      <c r="NN255" s="123"/>
      <c r="NO255" s="123"/>
      <c r="TW255" s="122"/>
    </row>
    <row r="256" spans="1:543" x14ac:dyDescent="0.2">
      <c r="A256" s="41" t="s">
        <v>693</v>
      </c>
      <c r="B256" s="13" t="s">
        <v>657</v>
      </c>
      <c r="C256" s="42"/>
      <c r="D256" s="42"/>
      <c r="G256" s="42">
        <f>H257</f>
        <v>3600</v>
      </c>
      <c r="NL256" s="123"/>
      <c r="NM256" s="123"/>
      <c r="NN256" s="123"/>
      <c r="NO256" s="123"/>
      <c r="NV256" s="42">
        <f>G256</f>
        <v>3600</v>
      </c>
      <c r="TW256" s="122">
        <f t="shared" si="11"/>
        <v>0</v>
      </c>
    </row>
    <row r="257" spans="1:543" x14ac:dyDescent="0.2">
      <c r="B257" s="13" t="s">
        <v>688</v>
      </c>
      <c r="D257" s="42"/>
      <c r="H257" s="42">
        <v>3600</v>
      </c>
      <c r="NL257" s="123"/>
      <c r="NM257" s="123"/>
      <c r="NN257" s="123"/>
      <c r="NO257" s="123"/>
      <c r="SE257" s="42">
        <f>-H257</f>
        <v>-3600</v>
      </c>
      <c r="TW257" s="122">
        <f t="shared" si="11"/>
        <v>0</v>
      </c>
    </row>
    <row r="258" spans="1:543" x14ac:dyDescent="0.2">
      <c r="D258" s="42"/>
      <c r="NL258" s="123"/>
      <c r="NM258" s="123"/>
      <c r="NN258" s="123"/>
      <c r="NO258" s="123"/>
      <c r="TW258" s="122">
        <f t="shared" si="11"/>
        <v>0</v>
      </c>
    </row>
    <row r="259" spans="1:543" x14ac:dyDescent="0.2">
      <c r="B259" s="44"/>
      <c r="NL259" s="123"/>
      <c r="NM259" s="123"/>
      <c r="NN259" s="123"/>
      <c r="NO259" s="123"/>
      <c r="TW259" s="122">
        <f t="shared" si="11"/>
        <v>0</v>
      </c>
    </row>
    <row r="260" spans="1:543" x14ac:dyDescent="0.2">
      <c r="B260" s="44"/>
      <c r="NL260" s="123"/>
      <c r="NM260" s="123"/>
      <c r="NN260" s="123"/>
      <c r="NO260" s="123"/>
      <c r="TW260" s="122"/>
    </row>
    <row r="261" spans="1:543" x14ac:dyDescent="0.2">
      <c r="B261" s="44"/>
      <c r="NL261" s="123"/>
      <c r="NM261" s="123"/>
      <c r="NN261" s="123"/>
      <c r="NO261" s="123"/>
      <c r="TW261" s="122"/>
    </row>
    <row r="262" spans="1:543" x14ac:dyDescent="0.2">
      <c r="A262" s="41" t="s">
        <v>694</v>
      </c>
      <c r="C262" s="13" t="s">
        <v>898</v>
      </c>
      <c r="D262" s="138"/>
      <c r="H262" s="42">
        <f>(-'Consol PL'!BB222-157904)*2.56%</f>
        <v>-1291.7170641664006</v>
      </c>
      <c r="NL262" s="123"/>
      <c r="NM262" s="123"/>
      <c r="NN262" s="123"/>
      <c r="NO262" s="123"/>
      <c r="TT262" s="42">
        <f>-H262</f>
        <v>1291.7170641664006</v>
      </c>
      <c r="TW262" s="122">
        <f t="shared" ref="TW262:TW266" si="20">SUM(I262:TV262)-(E262-F262)-(G262-H262)</f>
        <v>0</v>
      </c>
    </row>
    <row r="263" spans="1:543" x14ac:dyDescent="0.2">
      <c r="B263" s="13" t="s">
        <v>652</v>
      </c>
      <c r="D263" s="42"/>
      <c r="E263" s="42">
        <f>H262</f>
        <v>-1291.7170641664006</v>
      </c>
      <c r="NL263" s="123">
        <f>E263</f>
        <v>-1291.7170641664006</v>
      </c>
      <c r="NM263" s="123"/>
      <c r="NN263" s="123"/>
      <c r="NO263" s="123"/>
      <c r="TW263" s="122">
        <f t="shared" si="20"/>
        <v>0</v>
      </c>
    </row>
    <row r="264" spans="1:543" x14ac:dyDescent="0.2">
      <c r="B264" s="42"/>
      <c r="D264" s="42"/>
      <c r="NL264" s="123"/>
      <c r="NM264" s="123"/>
      <c r="NN264" s="123"/>
      <c r="NO264" s="123"/>
      <c r="TW264" s="122">
        <f t="shared" si="20"/>
        <v>0</v>
      </c>
    </row>
    <row r="265" spans="1:543" x14ac:dyDescent="0.2">
      <c r="B265" s="44"/>
      <c r="NL265" s="123"/>
      <c r="NM265" s="123"/>
      <c r="NN265" s="123"/>
      <c r="NO265" s="123"/>
      <c r="TW265" s="122">
        <f t="shared" si="20"/>
        <v>0</v>
      </c>
    </row>
    <row r="266" spans="1:543" x14ac:dyDescent="0.2">
      <c r="B266" s="44"/>
      <c r="C266" s="42"/>
      <c r="NL266" s="123"/>
      <c r="NM266" s="123"/>
      <c r="NN266" s="123"/>
      <c r="NO266" s="123"/>
      <c r="TW266" s="122">
        <f t="shared" si="20"/>
        <v>0</v>
      </c>
    </row>
    <row r="267" spans="1:543" x14ac:dyDescent="0.2">
      <c r="NL267" s="123"/>
      <c r="NM267" s="123"/>
      <c r="NN267" s="123"/>
      <c r="NO267" s="123"/>
      <c r="TW267" s="122">
        <f t="shared" si="11"/>
        <v>0</v>
      </c>
    </row>
    <row r="268" spans="1:543" x14ac:dyDescent="0.2">
      <c r="B268" s="46"/>
      <c r="NL268" s="123"/>
      <c r="NM268" s="123"/>
      <c r="NN268" s="123"/>
      <c r="NO268" s="123"/>
      <c r="TW268" s="122">
        <f t="shared" si="11"/>
        <v>0</v>
      </c>
    </row>
    <row r="269" spans="1:543" x14ac:dyDescent="0.2">
      <c r="A269" s="41" t="s">
        <v>696</v>
      </c>
      <c r="B269" s="13" t="s">
        <v>651</v>
      </c>
      <c r="D269" s="138" t="s">
        <v>891</v>
      </c>
      <c r="E269" s="42">
        <v>296813.08171206224</v>
      </c>
      <c r="NG269" s="122">
        <f>E269</f>
        <v>296813.08171206224</v>
      </c>
      <c r="NL269" s="123"/>
      <c r="NM269" s="123"/>
      <c r="NN269" s="123"/>
      <c r="NO269" s="123"/>
      <c r="TW269" s="122">
        <f t="shared" si="11"/>
        <v>0</v>
      </c>
    </row>
    <row r="270" spans="1:543" x14ac:dyDescent="0.2">
      <c r="A270" s="41"/>
      <c r="B270" s="13" t="s">
        <v>683</v>
      </c>
      <c r="D270" s="42"/>
      <c r="F270" s="42">
        <v>1367.88</v>
      </c>
      <c r="NL270" s="123"/>
      <c r="NM270" s="123"/>
      <c r="NN270" s="123"/>
      <c r="NO270" s="123">
        <f>-F270</f>
        <v>-1367.88</v>
      </c>
      <c r="TW270" s="122">
        <f t="shared" si="11"/>
        <v>0</v>
      </c>
    </row>
    <row r="271" spans="1:543" x14ac:dyDescent="0.2">
      <c r="A271" s="41"/>
      <c r="B271" s="55" t="s">
        <v>652</v>
      </c>
      <c r="C271" s="42"/>
      <c r="D271" s="42"/>
      <c r="F271" s="42">
        <v>16156</v>
      </c>
      <c r="NL271" s="123">
        <f>-F271</f>
        <v>-16156</v>
      </c>
      <c r="NM271" s="123"/>
      <c r="NN271" s="123"/>
      <c r="NO271" s="123"/>
      <c r="TW271" s="122">
        <f t="shared" si="11"/>
        <v>0</v>
      </c>
    </row>
    <row r="272" spans="1:543" x14ac:dyDescent="0.2">
      <c r="A272" s="41"/>
      <c r="D272" s="47">
        <f>28/1028</f>
        <v>2.7237354085603113E-2</v>
      </c>
      <c r="NL272" s="123"/>
      <c r="NM272" s="123"/>
      <c r="NN272" s="123"/>
      <c r="NO272" s="123"/>
      <c r="TW272" s="122">
        <f t="shared" ref="TW272:TW353" si="21">SUM(I272:TV272)-(E272-F272)-(G272-H272)</f>
        <v>0</v>
      </c>
    </row>
    <row r="273" spans="1:543" x14ac:dyDescent="0.2">
      <c r="B273" s="42"/>
      <c r="C273" s="13" t="s">
        <v>653</v>
      </c>
      <c r="D273" s="42"/>
      <c r="F273" s="42">
        <v>364545.44747081713</v>
      </c>
      <c r="HA273" s="122">
        <f>-F273</f>
        <v>-364545.44747081713</v>
      </c>
      <c r="NL273" s="123"/>
      <c r="NM273" s="123"/>
      <c r="NN273" s="123"/>
      <c r="NO273" s="123"/>
      <c r="TW273" s="122">
        <f t="shared" si="21"/>
        <v>0</v>
      </c>
    </row>
    <row r="274" spans="1:543" x14ac:dyDescent="0.2">
      <c r="C274" s="13" t="s">
        <v>670</v>
      </c>
      <c r="E274" s="42">
        <f>F270+F273+F271-E269</f>
        <v>85256.2457587549</v>
      </c>
      <c r="NK274" s="122">
        <f>E274</f>
        <v>85256.2457587549</v>
      </c>
      <c r="NL274" s="123"/>
      <c r="NM274" s="123"/>
      <c r="NN274" s="123"/>
      <c r="NO274" s="123"/>
      <c r="TW274" s="122">
        <f t="shared" si="21"/>
        <v>0</v>
      </c>
    </row>
    <row r="275" spans="1:543" x14ac:dyDescent="0.2">
      <c r="D275" s="42"/>
      <c r="NL275" s="123"/>
      <c r="NM275" s="123"/>
      <c r="NN275" s="123"/>
      <c r="NO275" s="123"/>
      <c r="TW275" s="122">
        <f t="shared" si="21"/>
        <v>0</v>
      </c>
    </row>
    <row r="276" spans="1:543" x14ac:dyDescent="0.2">
      <c r="B276" s="44"/>
      <c r="D276" s="42"/>
      <c r="NL276" s="123"/>
      <c r="NM276" s="123"/>
      <c r="NN276" s="123"/>
      <c r="NO276" s="123"/>
      <c r="TW276" s="122">
        <f t="shared" si="21"/>
        <v>0</v>
      </c>
    </row>
    <row r="277" spans="1:543" x14ac:dyDescent="0.2">
      <c r="NL277" s="123"/>
      <c r="NM277" s="123"/>
      <c r="NN277" s="123"/>
      <c r="NO277" s="123"/>
      <c r="TW277" s="122">
        <f t="shared" si="21"/>
        <v>0</v>
      </c>
    </row>
    <row r="278" spans="1:543" x14ac:dyDescent="0.2">
      <c r="NL278" s="123"/>
      <c r="NM278" s="123"/>
      <c r="NN278" s="123"/>
      <c r="NO278" s="123"/>
      <c r="TW278" s="122">
        <f t="shared" si="21"/>
        <v>0</v>
      </c>
    </row>
    <row r="279" spans="1:543" x14ac:dyDescent="0.2">
      <c r="A279" s="50" t="s">
        <v>916</v>
      </c>
      <c r="B279" s="13" t="s">
        <v>682</v>
      </c>
      <c r="D279" s="138" t="s">
        <v>891</v>
      </c>
      <c r="E279" s="42">
        <v>251005.1</v>
      </c>
      <c r="GA279" s="122">
        <f>E279</f>
        <v>251005.1</v>
      </c>
      <c r="NL279" s="123"/>
      <c r="NM279" s="123"/>
      <c r="NN279" s="123"/>
      <c r="NO279" s="123"/>
      <c r="TW279" s="122">
        <f t="shared" si="21"/>
        <v>0</v>
      </c>
    </row>
    <row r="280" spans="1:543" x14ac:dyDescent="0.2">
      <c r="C280" s="13" t="s">
        <v>683</v>
      </c>
      <c r="F280" s="42">
        <f>E279</f>
        <v>251005.1</v>
      </c>
      <c r="NL280" s="123"/>
      <c r="NM280" s="123"/>
      <c r="NN280" s="123"/>
      <c r="NO280" s="123">
        <f>-F280</f>
        <v>-251005.1</v>
      </c>
      <c r="TW280" s="122">
        <f t="shared" si="21"/>
        <v>0</v>
      </c>
    </row>
    <row r="281" spans="1:543" x14ac:dyDescent="0.2">
      <c r="NL281" s="123"/>
      <c r="NM281" s="123"/>
      <c r="NN281" s="123"/>
      <c r="NO281" s="123"/>
      <c r="TW281" s="122">
        <f t="shared" si="21"/>
        <v>0</v>
      </c>
    </row>
    <row r="282" spans="1:543" x14ac:dyDescent="0.2">
      <c r="B282" s="44"/>
      <c r="NL282" s="123"/>
      <c r="NM282" s="123"/>
      <c r="NN282" s="123"/>
      <c r="NO282" s="123"/>
      <c r="TW282" s="122">
        <f t="shared" si="21"/>
        <v>0</v>
      </c>
    </row>
    <row r="283" spans="1:543" x14ac:dyDescent="0.2">
      <c r="B283" s="44"/>
      <c r="NL283" s="123"/>
      <c r="NM283" s="123"/>
      <c r="NN283" s="123"/>
      <c r="NO283" s="123"/>
      <c r="TW283" s="122">
        <f t="shared" si="21"/>
        <v>0</v>
      </c>
    </row>
    <row r="284" spans="1:543" x14ac:dyDescent="0.2">
      <c r="B284" s="44"/>
      <c r="NL284" s="123"/>
      <c r="NM284" s="123"/>
      <c r="NN284" s="123"/>
      <c r="NO284" s="123"/>
      <c r="TW284" s="122">
        <f t="shared" si="21"/>
        <v>0</v>
      </c>
    </row>
    <row r="285" spans="1:543" x14ac:dyDescent="0.2">
      <c r="A285" s="50" t="s">
        <v>917</v>
      </c>
      <c r="B285" s="13" t="s">
        <v>651</v>
      </c>
      <c r="D285" s="138" t="s">
        <v>891</v>
      </c>
      <c r="E285" s="42">
        <v>150123</v>
      </c>
      <c r="NG285" s="122">
        <f>E285</f>
        <v>150123</v>
      </c>
      <c r="NL285" s="123"/>
      <c r="NM285" s="123"/>
      <c r="NN285" s="123"/>
      <c r="NO285" s="123"/>
      <c r="TW285" s="122">
        <f t="shared" si="21"/>
        <v>0</v>
      </c>
    </row>
    <row r="286" spans="1:543" x14ac:dyDescent="0.2">
      <c r="B286" s="13" t="s">
        <v>691</v>
      </c>
      <c r="D286" s="42"/>
      <c r="E286" s="42">
        <v>88125</v>
      </c>
      <c r="NI286" s="122">
        <f>E286</f>
        <v>88125</v>
      </c>
      <c r="NL286" s="123"/>
      <c r="NM286" s="123"/>
      <c r="NN286" s="123"/>
      <c r="NO286" s="123"/>
      <c r="TW286" s="122">
        <f t="shared" si="21"/>
        <v>0</v>
      </c>
    </row>
    <row r="287" spans="1:543" x14ac:dyDescent="0.2">
      <c r="C287" s="13" t="s">
        <v>653</v>
      </c>
      <c r="F287" s="42">
        <v>232194.55252918287</v>
      </c>
      <c r="HA287" s="122">
        <f>-F287</f>
        <v>-232194.55252918287</v>
      </c>
      <c r="NL287" s="123"/>
      <c r="NM287" s="123"/>
      <c r="NN287" s="123"/>
      <c r="NO287" s="123"/>
      <c r="TW287" s="122">
        <f t="shared" si="21"/>
        <v>0</v>
      </c>
    </row>
    <row r="288" spans="1:543" x14ac:dyDescent="0.2">
      <c r="C288" s="13" t="s">
        <v>670</v>
      </c>
      <c r="F288" s="42">
        <f>E285+E286-F287</f>
        <v>6053.4474708171329</v>
      </c>
      <c r="NK288" s="122">
        <f>-F288</f>
        <v>-6053.4474708171329</v>
      </c>
      <c r="NL288" s="123"/>
      <c r="NM288" s="123"/>
      <c r="NN288" s="123"/>
      <c r="NO288" s="123"/>
      <c r="TW288" s="122">
        <f t="shared" si="21"/>
        <v>0</v>
      </c>
    </row>
    <row r="289" spans="1:543" x14ac:dyDescent="0.2">
      <c r="NL289" s="123"/>
      <c r="NM289" s="123"/>
      <c r="NN289" s="123"/>
      <c r="NO289" s="123"/>
      <c r="TW289" s="122">
        <f t="shared" si="21"/>
        <v>0</v>
      </c>
    </row>
    <row r="290" spans="1:543" x14ac:dyDescent="0.2">
      <c r="B290" s="44"/>
      <c r="NL290" s="123"/>
      <c r="NM290" s="123"/>
      <c r="NN290" s="123"/>
      <c r="NO290" s="123"/>
      <c r="TW290" s="122">
        <f t="shared" si="21"/>
        <v>0</v>
      </c>
    </row>
    <row r="291" spans="1:543" x14ac:dyDescent="0.2">
      <c r="NL291" s="123"/>
      <c r="NM291" s="123"/>
      <c r="NN291" s="123"/>
      <c r="NO291" s="123"/>
      <c r="TW291" s="122">
        <f t="shared" si="21"/>
        <v>0</v>
      </c>
    </row>
    <row r="292" spans="1:543" x14ac:dyDescent="0.2">
      <c r="NL292" s="123"/>
      <c r="NM292" s="123"/>
      <c r="NN292" s="123"/>
      <c r="NO292" s="123"/>
      <c r="TW292" s="122">
        <f t="shared" si="21"/>
        <v>0</v>
      </c>
    </row>
    <row r="293" spans="1:543" x14ac:dyDescent="0.2">
      <c r="A293" s="41" t="s">
        <v>918</v>
      </c>
      <c r="B293" s="13" t="s">
        <v>655</v>
      </c>
      <c r="D293" s="42"/>
      <c r="E293" s="42">
        <f>'Consol BS'!H420</f>
        <v>44369.990608350003</v>
      </c>
      <c r="MT293" s="122">
        <f>E293</f>
        <v>44369.990608350003</v>
      </c>
      <c r="NL293" s="123"/>
      <c r="NM293" s="123"/>
      <c r="NN293" s="123"/>
      <c r="NO293" s="123"/>
      <c r="TW293" s="122">
        <f t="shared" si="21"/>
        <v>0</v>
      </c>
    </row>
    <row r="294" spans="1:543" x14ac:dyDescent="0.2">
      <c r="B294" s="42"/>
      <c r="C294" s="13" t="s">
        <v>656</v>
      </c>
      <c r="D294" s="42"/>
      <c r="F294" s="42">
        <v>4800</v>
      </c>
      <c r="EV294" s="122">
        <f>-F294</f>
        <v>-4800</v>
      </c>
      <c r="NL294" s="123"/>
      <c r="NM294" s="123"/>
      <c r="NN294" s="123"/>
      <c r="NO294" s="123"/>
      <c r="TW294" s="122">
        <f t="shared" si="21"/>
        <v>0</v>
      </c>
    </row>
    <row r="295" spans="1:543" x14ac:dyDescent="0.2">
      <c r="B295" s="42"/>
      <c r="C295" s="13" t="s">
        <v>666</v>
      </c>
      <c r="D295" s="42"/>
      <c r="H295" s="42">
        <f>E293-F294</f>
        <v>39569.990608350003</v>
      </c>
      <c r="NL295" s="123"/>
      <c r="NM295" s="123"/>
      <c r="NN295" s="123"/>
      <c r="NO295" s="123"/>
      <c r="SX295" s="42">
        <f>-H295</f>
        <v>-39569.990608350003</v>
      </c>
      <c r="TW295" s="122">
        <f t="shared" si="21"/>
        <v>0</v>
      </c>
    </row>
    <row r="296" spans="1:543" x14ac:dyDescent="0.2">
      <c r="D296" s="42"/>
      <c r="NL296" s="123"/>
      <c r="NM296" s="123"/>
      <c r="NN296" s="123"/>
      <c r="NO296" s="123"/>
      <c r="TW296" s="122">
        <f t="shared" si="21"/>
        <v>0</v>
      </c>
    </row>
    <row r="297" spans="1:543" x14ac:dyDescent="0.2">
      <c r="B297" s="44"/>
      <c r="D297" s="42"/>
      <c r="NL297" s="123"/>
      <c r="NM297" s="123"/>
      <c r="NN297" s="123"/>
      <c r="NO297" s="123"/>
      <c r="TW297" s="122">
        <f t="shared" si="21"/>
        <v>0</v>
      </c>
    </row>
    <row r="298" spans="1:543" x14ac:dyDescent="0.2">
      <c r="B298" s="44"/>
      <c r="D298" s="42"/>
      <c r="NL298" s="123"/>
      <c r="NM298" s="123"/>
      <c r="NN298" s="123"/>
      <c r="NO298" s="123"/>
      <c r="TW298" s="122">
        <f t="shared" si="21"/>
        <v>0</v>
      </c>
    </row>
    <row r="299" spans="1:543" x14ac:dyDescent="0.2">
      <c r="B299" s="44"/>
      <c r="D299" s="42"/>
      <c r="NL299" s="123"/>
      <c r="NM299" s="123"/>
      <c r="NN299" s="123"/>
      <c r="NO299" s="123"/>
      <c r="TW299" s="122">
        <f t="shared" si="21"/>
        <v>0</v>
      </c>
    </row>
    <row r="300" spans="1:543" x14ac:dyDescent="0.2">
      <c r="A300" s="41" t="s">
        <v>919</v>
      </c>
      <c r="C300" s="13" t="s">
        <v>902</v>
      </c>
      <c r="D300" s="138" t="s">
        <v>891</v>
      </c>
      <c r="F300" s="42">
        <v>2830.2757263270005</v>
      </c>
      <c r="NL300" s="123"/>
      <c r="NM300" s="123"/>
      <c r="NN300" s="123"/>
      <c r="NO300" s="123">
        <f>-F300</f>
        <v>-2830.2757263270005</v>
      </c>
      <c r="TW300" s="122">
        <f t="shared" si="21"/>
        <v>0</v>
      </c>
    </row>
    <row r="301" spans="1:543" x14ac:dyDescent="0.2">
      <c r="B301" s="13" t="s">
        <v>652</v>
      </c>
      <c r="D301" s="42"/>
      <c r="E301" s="42">
        <f>F300</f>
        <v>2830.2757263270005</v>
      </c>
      <c r="NL301" s="123">
        <f>E301</f>
        <v>2830.2757263270005</v>
      </c>
      <c r="NM301" s="123"/>
      <c r="NN301" s="123"/>
      <c r="NO301" s="123"/>
      <c r="TW301" s="122">
        <f t="shared" si="21"/>
        <v>0</v>
      </c>
    </row>
    <row r="302" spans="1:543" x14ac:dyDescent="0.2">
      <c r="B302" s="42"/>
      <c r="D302" s="42"/>
      <c r="NL302" s="123"/>
      <c r="NM302" s="123"/>
      <c r="NN302" s="123"/>
      <c r="NO302" s="123"/>
      <c r="TW302" s="122">
        <f t="shared" si="21"/>
        <v>0</v>
      </c>
    </row>
    <row r="303" spans="1:543" x14ac:dyDescent="0.2">
      <c r="NL303" s="123"/>
      <c r="NM303" s="123"/>
      <c r="NN303" s="123"/>
      <c r="NO303" s="123"/>
      <c r="TW303" s="122">
        <f t="shared" si="21"/>
        <v>0</v>
      </c>
    </row>
    <row r="304" spans="1:543" x14ac:dyDescent="0.2">
      <c r="B304" s="44"/>
      <c r="C304" s="42"/>
      <c r="NL304" s="123"/>
      <c r="NM304" s="123"/>
      <c r="NN304" s="123"/>
      <c r="NO304" s="123"/>
      <c r="TW304" s="122">
        <f t="shared" si="21"/>
        <v>0</v>
      </c>
    </row>
    <row r="305" spans="1:543" x14ac:dyDescent="0.2">
      <c r="B305" s="44"/>
      <c r="C305" s="42"/>
      <c r="NL305" s="123"/>
      <c r="NM305" s="123"/>
      <c r="NN305" s="123"/>
      <c r="NO305" s="123"/>
      <c r="TW305" s="122">
        <f t="shared" si="21"/>
        <v>0</v>
      </c>
    </row>
    <row r="306" spans="1:543" x14ac:dyDescent="0.2">
      <c r="B306" s="44"/>
      <c r="D306" s="42"/>
      <c r="NL306" s="123"/>
      <c r="NM306" s="123"/>
      <c r="NN306" s="123"/>
      <c r="NO306" s="123"/>
      <c r="TW306" s="122">
        <f t="shared" si="21"/>
        <v>0</v>
      </c>
    </row>
    <row r="307" spans="1:543" x14ac:dyDescent="0.2">
      <c r="A307" s="41" t="s">
        <v>920</v>
      </c>
      <c r="B307" s="13" t="s">
        <v>657</v>
      </c>
      <c r="C307" s="42"/>
      <c r="D307" s="42"/>
      <c r="G307" s="42">
        <f>H308</f>
        <v>2426.1481800000001</v>
      </c>
      <c r="NL307" s="123"/>
      <c r="NM307" s="123"/>
      <c r="NN307" s="123"/>
      <c r="NO307" s="123"/>
      <c r="NV307" s="42">
        <f>G307</f>
        <v>2426.1481800000001</v>
      </c>
      <c r="TW307" s="122">
        <f t="shared" si="21"/>
        <v>0</v>
      </c>
    </row>
    <row r="308" spans="1:543" x14ac:dyDescent="0.2">
      <c r="B308" s="13" t="s">
        <v>695</v>
      </c>
      <c r="D308" s="42"/>
      <c r="H308" s="42">
        <f>'Consol PL'!G156</f>
        <v>2426.1481800000001</v>
      </c>
      <c r="NL308" s="123"/>
      <c r="NM308" s="123"/>
      <c r="NN308" s="123"/>
      <c r="NO308" s="123"/>
      <c r="SE308" s="42">
        <f>-H308</f>
        <v>-2426.1481800000001</v>
      </c>
      <c r="TW308" s="122">
        <f t="shared" si="21"/>
        <v>0</v>
      </c>
    </row>
    <row r="309" spans="1:543" x14ac:dyDescent="0.2">
      <c r="D309" s="42"/>
      <c r="NL309" s="123"/>
      <c r="NM309" s="123"/>
      <c r="NN309" s="123"/>
      <c r="NO309" s="123"/>
      <c r="TW309" s="122">
        <f t="shared" si="21"/>
        <v>0</v>
      </c>
    </row>
    <row r="310" spans="1:543" x14ac:dyDescent="0.2">
      <c r="B310" s="44"/>
      <c r="NL310" s="123"/>
      <c r="NM310" s="123"/>
      <c r="NN310" s="123"/>
      <c r="NO310" s="123"/>
      <c r="TW310" s="122">
        <f t="shared" si="21"/>
        <v>0</v>
      </c>
    </row>
    <row r="311" spans="1:543" x14ac:dyDescent="0.2">
      <c r="B311" s="44"/>
      <c r="NL311" s="123"/>
      <c r="NM311" s="123"/>
      <c r="NN311" s="123"/>
      <c r="NO311" s="123"/>
      <c r="TW311" s="122">
        <f t="shared" si="21"/>
        <v>0</v>
      </c>
    </row>
    <row r="312" spans="1:543" x14ac:dyDescent="0.2">
      <c r="B312" s="44"/>
      <c r="NL312" s="123"/>
      <c r="NM312" s="123"/>
      <c r="NN312" s="123"/>
      <c r="NO312" s="123"/>
      <c r="TW312" s="122">
        <f t="shared" si="21"/>
        <v>0</v>
      </c>
    </row>
    <row r="313" spans="1:543" x14ac:dyDescent="0.2">
      <c r="A313" s="41" t="s">
        <v>921</v>
      </c>
      <c r="C313" s="13" t="s">
        <v>902</v>
      </c>
      <c r="D313" s="138" t="s">
        <v>891</v>
      </c>
      <c r="E313" s="42">
        <v>64</v>
      </c>
      <c r="NL313" s="123"/>
      <c r="NM313" s="123"/>
      <c r="NN313" s="123"/>
      <c r="NO313" s="123">
        <f>E313</f>
        <v>64</v>
      </c>
      <c r="TW313" s="122">
        <f t="shared" si="21"/>
        <v>0</v>
      </c>
    </row>
    <row r="314" spans="1:543" x14ac:dyDescent="0.2">
      <c r="B314" s="13" t="s">
        <v>652</v>
      </c>
      <c r="D314" s="42"/>
      <c r="F314" s="42">
        <f>E313</f>
        <v>64</v>
      </c>
      <c r="NL314" s="123">
        <f>-F314</f>
        <v>-64</v>
      </c>
      <c r="NM314" s="123"/>
      <c r="NN314" s="123"/>
      <c r="NO314" s="123"/>
      <c r="TW314" s="122">
        <f t="shared" si="21"/>
        <v>0</v>
      </c>
    </row>
    <row r="315" spans="1:543" x14ac:dyDescent="0.2">
      <c r="B315" s="42"/>
      <c r="D315" s="42"/>
      <c r="NL315" s="123"/>
      <c r="NM315" s="123"/>
      <c r="NN315" s="123"/>
      <c r="NO315" s="123"/>
      <c r="TW315" s="122">
        <f t="shared" si="21"/>
        <v>0</v>
      </c>
    </row>
    <row r="316" spans="1:543" x14ac:dyDescent="0.2">
      <c r="B316" s="44"/>
      <c r="NL316" s="123"/>
      <c r="NM316" s="123"/>
      <c r="NN316" s="123"/>
      <c r="NO316" s="123"/>
      <c r="TW316" s="122">
        <f t="shared" si="21"/>
        <v>0</v>
      </c>
    </row>
    <row r="317" spans="1:543" x14ac:dyDescent="0.2">
      <c r="B317" s="44"/>
      <c r="C317" s="42"/>
      <c r="NL317" s="123"/>
      <c r="NM317" s="123"/>
      <c r="NN317" s="123"/>
      <c r="NO317" s="123"/>
      <c r="TW317" s="122">
        <f t="shared" si="21"/>
        <v>0</v>
      </c>
    </row>
    <row r="318" spans="1:543" x14ac:dyDescent="0.2">
      <c r="B318" s="44"/>
      <c r="C318" s="42"/>
      <c r="NL318" s="123"/>
      <c r="NM318" s="123"/>
      <c r="NN318" s="123"/>
      <c r="NO318" s="123"/>
      <c r="TW318" s="122">
        <f t="shared" si="21"/>
        <v>0</v>
      </c>
    </row>
    <row r="319" spans="1:543" x14ac:dyDescent="0.2">
      <c r="A319" s="41" t="s">
        <v>922</v>
      </c>
      <c r="C319" s="13" t="s">
        <v>923</v>
      </c>
      <c r="D319" s="138"/>
      <c r="H319" s="42">
        <f>-'Consol PL'!G222*2.7%</f>
        <v>2901.0501588869997</v>
      </c>
      <c r="NL319" s="123"/>
      <c r="NM319" s="123"/>
      <c r="NN319" s="123"/>
      <c r="NO319" s="123"/>
      <c r="TT319" s="42">
        <f>-H319</f>
        <v>-2901.0501588869997</v>
      </c>
      <c r="TW319" s="122">
        <f t="shared" ref="TW319:TW324" si="22">SUM(I319:TV319)-(E319-F319)-(G319-H319)</f>
        <v>0</v>
      </c>
    </row>
    <row r="320" spans="1:543" x14ac:dyDescent="0.2">
      <c r="B320" s="13" t="s">
        <v>652</v>
      </c>
      <c r="D320" s="42"/>
      <c r="E320" s="42">
        <f>H319</f>
        <v>2901.0501588869997</v>
      </c>
      <c r="NL320" s="123">
        <f>E320</f>
        <v>2901.0501588869997</v>
      </c>
      <c r="NM320" s="123"/>
      <c r="NN320" s="123"/>
      <c r="NO320" s="123"/>
      <c r="TW320" s="122">
        <f t="shared" si="22"/>
        <v>0</v>
      </c>
    </row>
    <row r="321" spans="1:543" x14ac:dyDescent="0.2">
      <c r="B321" s="42"/>
      <c r="D321" s="42"/>
      <c r="NL321" s="123"/>
      <c r="NM321" s="123"/>
      <c r="NN321" s="123"/>
      <c r="NO321" s="123"/>
      <c r="TW321" s="122">
        <f t="shared" si="22"/>
        <v>0</v>
      </c>
    </row>
    <row r="322" spans="1:543" x14ac:dyDescent="0.2">
      <c r="B322" s="44"/>
      <c r="NL322" s="123"/>
      <c r="NM322" s="123"/>
      <c r="NN322" s="123"/>
      <c r="NO322" s="123"/>
      <c r="TW322" s="122">
        <f t="shared" si="22"/>
        <v>0</v>
      </c>
    </row>
    <row r="323" spans="1:543" x14ac:dyDescent="0.2">
      <c r="B323" s="44"/>
      <c r="C323" s="42"/>
      <c r="NL323" s="123"/>
      <c r="NM323" s="123"/>
      <c r="NN323" s="123"/>
      <c r="NO323" s="123"/>
      <c r="TW323" s="122">
        <f t="shared" si="22"/>
        <v>0</v>
      </c>
    </row>
    <row r="324" spans="1:543" x14ac:dyDescent="0.2">
      <c r="B324" s="44"/>
      <c r="C324" s="42"/>
      <c r="NL324" s="123"/>
      <c r="NM324" s="123"/>
      <c r="NN324" s="123"/>
      <c r="NO324" s="123"/>
      <c r="TW324" s="122">
        <f t="shared" si="22"/>
        <v>0</v>
      </c>
    </row>
    <row r="325" spans="1:543" x14ac:dyDescent="0.2">
      <c r="A325" s="41" t="s">
        <v>924</v>
      </c>
      <c r="C325" s="13" t="s">
        <v>923</v>
      </c>
      <c r="D325" s="138"/>
      <c r="G325" s="42">
        <f>G307*2.6%</f>
        <v>63.079852680000009</v>
      </c>
      <c r="NL325" s="123"/>
      <c r="NM325" s="123"/>
      <c r="NN325" s="123"/>
      <c r="NO325" s="123"/>
      <c r="TT325" s="42">
        <f>G325</f>
        <v>63.079852680000009</v>
      </c>
      <c r="TW325" s="122">
        <f t="shared" ref="TW325:TW328" si="23">SUM(I325:TV325)-(E325-F325)-(G325-H325)</f>
        <v>0</v>
      </c>
    </row>
    <row r="326" spans="1:543" x14ac:dyDescent="0.2">
      <c r="B326" s="13" t="s">
        <v>652</v>
      </c>
      <c r="D326" s="42"/>
      <c r="F326" s="42">
        <f>G325</f>
        <v>63.079852680000009</v>
      </c>
      <c r="NL326" s="123">
        <f>-F326</f>
        <v>-63.079852680000009</v>
      </c>
      <c r="NM326" s="123"/>
      <c r="NN326" s="123"/>
      <c r="NO326" s="123"/>
      <c r="TW326" s="122">
        <f t="shared" si="23"/>
        <v>0</v>
      </c>
    </row>
    <row r="327" spans="1:543" x14ac:dyDescent="0.2">
      <c r="B327" s="42"/>
      <c r="D327" s="42"/>
      <c r="NL327" s="123"/>
      <c r="NM327" s="123"/>
      <c r="NN327" s="123"/>
      <c r="NO327" s="123"/>
      <c r="TW327" s="122">
        <f t="shared" si="23"/>
        <v>0</v>
      </c>
    </row>
    <row r="328" spans="1:543" x14ac:dyDescent="0.2">
      <c r="B328" s="44"/>
      <c r="NL328" s="123"/>
      <c r="NM328" s="123"/>
      <c r="NN328" s="123"/>
      <c r="NO328" s="123"/>
      <c r="TW328" s="122">
        <f t="shared" si="23"/>
        <v>0</v>
      </c>
    </row>
    <row r="329" spans="1:543" x14ac:dyDescent="0.2">
      <c r="B329" s="44"/>
      <c r="NL329" s="123"/>
      <c r="NM329" s="123"/>
      <c r="NN329" s="123"/>
      <c r="NO329" s="123"/>
      <c r="TW329" s="122">
        <f t="shared" ref="TW329:TW335" si="24">SUM(I329:TV329)-(E329-F329)-(G329-H329)</f>
        <v>0</v>
      </c>
    </row>
    <row r="330" spans="1:543" x14ac:dyDescent="0.2">
      <c r="B330" s="46"/>
      <c r="NL330" s="123"/>
      <c r="NM330" s="123"/>
      <c r="NN330" s="123"/>
      <c r="NO330" s="123"/>
      <c r="TW330" s="122">
        <f t="shared" si="24"/>
        <v>0</v>
      </c>
    </row>
    <row r="331" spans="1:543" x14ac:dyDescent="0.2">
      <c r="A331" s="41" t="s">
        <v>925</v>
      </c>
      <c r="B331" s="13" t="s">
        <v>651</v>
      </c>
      <c r="D331" s="138"/>
      <c r="E331" s="42">
        <v>15789</v>
      </c>
      <c r="NG331" s="122">
        <f>E331</f>
        <v>15789</v>
      </c>
      <c r="NL331" s="123"/>
      <c r="NM331" s="123"/>
      <c r="NN331" s="123"/>
      <c r="NO331" s="123"/>
      <c r="TW331" s="122">
        <f t="shared" si="24"/>
        <v>0</v>
      </c>
    </row>
    <row r="332" spans="1:543" x14ac:dyDescent="0.2">
      <c r="A332" s="41"/>
      <c r="C332" s="13" t="s">
        <v>652</v>
      </c>
      <c r="D332" s="42"/>
      <c r="F332" s="42">
        <v>0</v>
      </c>
      <c r="NL332" s="123">
        <f>-F332</f>
        <v>0</v>
      </c>
      <c r="NM332" s="123"/>
      <c r="NN332" s="123"/>
      <c r="NO332" s="123"/>
      <c r="TW332" s="122">
        <f t="shared" si="24"/>
        <v>0</v>
      </c>
    </row>
    <row r="333" spans="1:543" x14ac:dyDescent="0.2">
      <c r="B333" s="42"/>
      <c r="C333" s="13" t="s">
        <v>653</v>
      </c>
      <c r="D333" s="42"/>
      <c r="F333" s="42">
        <f>E331</f>
        <v>15789</v>
      </c>
      <c r="IP333" s="122">
        <f>-F333</f>
        <v>-15789</v>
      </c>
      <c r="NL333" s="123"/>
      <c r="NM333" s="123"/>
      <c r="NN333" s="123"/>
      <c r="NO333" s="123"/>
      <c r="TW333" s="122">
        <f t="shared" si="24"/>
        <v>0</v>
      </c>
    </row>
    <row r="334" spans="1:543" x14ac:dyDescent="0.2">
      <c r="D334" s="42"/>
      <c r="NL334" s="123"/>
      <c r="NM334" s="123"/>
      <c r="NN334" s="123"/>
      <c r="NO334" s="123"/>
      <c r="TW334" s="122">
        <f t="shared" si="24"/>
        <v>0</v>
      </c>
    </row>
    <row r="335" spans="1:543" x14ac:dyDescent="0.2">
      <c r="B335" s="44"/>
      <c r="D335" s="42"/>
      <c r="NL335" s="123"/>
      <c r="NM335" s="123"/>
      <c r="NN335" s="123"/>
      <c r="NO335" s="123"/>
      <c r="TW335" s="122">
        <f t="shared" si="24"/>
        <v>0</v>
      </c>
    </row>
    <row r="336" spans="1:543" x14ac:dyDescent="0.2">
      <c r="B336" s="44"/>
      <c r="C336" s="42"/>
      <c r="NL336" s="123"/>
      <c r="NM336" s="123"/>
      <c r="NN336" s="123"/>
      <c r="NO336" s="123"/>
      <c r="TW336" s="122">
        <f t="shared" si="21"/>
        <v>0</v>
      </c>
    </row>
    <row r="337" spans="1:543" x14ac:dyDescent="0.2">
      <c r="B337" s="44"/>
      <c r="C337" s="42"/>
      <c r="NL337" s="123"/>
      <c r="NM337" s="123"/>
      <c r="NN337" s="123"/>
      <c r="NO337" s="123"/>
      <c r="TW337" s="122">
        <f t="shared" si="21"/>
        <v>0</v>
      </c>
    </row>
    <row r="338" spans="1:543" x14ac:dyDescent="0.2">
      <c r="A338" s="39"/>
      <c r="B338" s="45"/>
      <c r="C338" s="39"/>
      <c r="D338" s="39"/>
      <c r="E338" s="40"/>
      <c r="F338" s="40"/>
      <c r="G338" s="45"/>
      <c r="H338" s="45"/>
      <c r="NL338" s="123"/>
      <c r="NM338" s="123"/>
      <c r="NN338" s="123"/>
      <c r="NO338" s="123"/>
      <c r="TW338" s="122">
        <f t="shared" si="21"/>
        <v>0</v>
      </c>
    </row>
    <row r="339" spans="1:543" x14ac:dyDescent="0.2">
      <c r="NL339" s="123"/>
      <c r="NM339" s="123"/>
      <c r="NN339" s="123"/>
      <c r="NO339" s="123"/>
      <c r="TW339" s="122">
        <f t="shared" si="21"/>
        <v>0</v>
      </c>
    </row>
    <row r="340" spans="1:543" x14ac:dyDescent="0.2">
      <c r="B340" s="46"/>
      <c r="NL340" s="123"/>
      <c r="NM340" s="123"/>
      <c r="NN340" s="123"/>
      <c r="NO340" s="123"/>
      <c r="TW340" s="122">
        <f t="shared" si="21"/>
        <v>0</v>
      </c>
    </row>
    <row r="341" spans="1:543" x14ac:dyDescent="0.2">
      <c r="A341" s="41" t="s">
        <v>697</v>
      </c>
      <c r="B341" s="13" t="s">
        <v>651</v>
      </c>
      <c r="D341" s="137" t="s">
        <v>891</v>
      </c>
      <c r="E341" s="42">
        <v>30000</v>
      </c>
      <c r="NG341" s="122">
        <f>E341</f>
        <v>30000</v>
      </c>
      <c r="NL341" s="123"/>
      <c r="NM341" s="123"/>
      <c r="NN341" s="123"/>
      <c r="NO341" s="123"/>
      <c r="TW341" s="122">
        <f t="shared" si="21"/>
        <v>0</v>
      </c>
    </row>
    <row r="342" spans="1:543" x14ac:dyDescent="0.2">
      <c r="B342" s="42"/>
      <c r="C342" s="13" t="s">
        <v>653</v>
      </c>
      <c r="D342" s="42"/>
      <c r="F342" s="42">
        <v>30000</v>
      </c>
      <c r="GV342" s="122">
        <f>-F342</f>
        <v>-30000</v>
      </c>
      <c r="NL342" s="123"/>
      <c r="NM342" s="123"/>
      <c r="NN342" s="123"/>
      <c r="NO342" s="123"/>
      <c r="TW342" s="122">
        <f t="shared" si="21"/>
        <v>0</v>
      </c>
    </row>
    <row r="343" spans="1:543" x14ac:dyDescent="0.2">
      <c r="D343" s="42"/>
      <c r="NL343" s="123"/>
      <c r="NM343" s="123"/>
      <c r="NN343" s="123"/>
      <c r="NO343" s="123"/>
      <c r="TW343" s="122">
        <f t="shared" si="21"/>
        <v>0</v>
      </c>
    </row>
    <row r="344" spans="1:543" x14ac:dyDescent="0.2">
      <c r="B344" s="44"/>
      <c r="D344" s="42"/>
      <c r="NL344" s="123"/>
      <c r="NM344" s="123"/>
      <c r="NN344" s="123"/>
      <c r="NO344" s="123"/>
      <c r="TW344" s="122">
        <f t="shared" si="21"/>
        <v>0</v>
      </c>
    </row>
    <row r="345" spans="1:543" x14ac:dyDescent="0.2">
      <c r="NL345" s="123"/>
      <c r="NM345" s="123"/>
      <c r="NN345" s="123"/>
      <c r="NO345" s="123"/>
      <c r="TW345" s="122">
        <f t="shared" si="21"/>
        <v>0</v>
      </c>
    </row>
    <row r="346" spans="1:543" x14ac:dyDescent="0.2">
      <c r="NL346" s="123"/>
      <c r="NM346" s="123"/>
      <c r="NN346" s="123"/>
      <c r="NO346" s="123"/>
      <c r="TW346" s="122">
        <f t="shared" si="21"/>
        <v>0</v>
      </c>
    </row>
    <row r="347" spans="1:543" x14ac:dyDescent="0.2">
      <c r="A347" s="41" t="s">
        <v>698</v>
      </c>
      <c r="B347" s="13" t="s">
        <v>651</v>
      </c>
      <c r="D347" s="137" t="s">
        <v>891</v>
      </c>
      <c r="E347" s="42">
        <v>67000</v>
      </c>
      <c r="NG347" s="122">
        <f>E347</f>
        <v>67000</v>
      </c>
      <c r="NL347" s="123"/>
      <c r="NM347" s="123"/>
      <c r="NN347" s="123"/>
      <c r="NO347" s="123"/>
      <c r="TW347" s="122">
        <f t="shared" si="21"/>
        <v>0</v>
      </c>
    </row>
    <row r="348" spans="1:543" x14ac:dyDescent="0.2">
      <c r="B348" s="42"/>
      <c r="C348" s="13" t="s">
        <v>653</v>
      </c>
      <c r="D348" s="42"/>
      <c r="F348" s="42">
        <f>E347</f>
        <v>67000</v>
      </c>
      <c r="GV348" s="122">
        <f>-F348</f>
        <v>-67000</v>
      </c>
      <c r="NL348" s="123"/>
      <c r="NM348" s="123"/>
      <c r="NN348" s="123"/>
      <c r="NO348" s="123"/>
      <c r="TW348" s="122">
        <f t="shared" si="21"/>
        <v>0</v>
      </c>
    </row>
    <row r="349" spans="1:543" x14ac:dyDescent="0.2">
      <c r="D349" s="42"/>
      <c r="NL349" s="123"/>
      <c r="NM349" s="123"/>
      <c r="NN349" s="123"/>
      <c r="NO349" s="123"/>
      <c r="TW349" s="122">
        <f t="shared" si="21"/>
        <v>0</v>
      </c>
    </row>
    <row r="350" spans="1:543" x14ac:dyDescent="0.2">
      <c r="B350" s="44"/>
      <c r="D350" s="42"/>
      <c r="NL350" s="123"/>
      <c r="NM350" s="123"/>
      <c r="NN350" s="123"/>
      <c r="NO350" s="123"/>
      <c r="TW350" s="122">
        <f t="shared" si="21"/>
        <v>0</v>
      </c>
    </row>
    <row r="351" spans="1:543" x14ac:dyDescent="0.2">
      <c r="NL351" s="123"/>
      <c r="NM351" s="123"/>
      <c r="NN351" s="123"/>
      <c r="NO351" s="123"/>
      <c r="TW351" s="122">
        <f t="shared" si="21"/>
        <v>0</v>
      </c>
    </row>
    <row r="352" spans="1:543" x14ac:dyDescent="0.2">
      <c r="NL352" s="123"/>
      <c r="NM352" s="123"/>
      <c r="NN352" s="123"/>
      <c r="NO352" s="123"/>
      <c r="TW352" s="122">
        <f t="shared" si="21"/>
        <v>0</v>
      </c>
    </row>
    <row r="353" spans="1:543" x14ac:dyDescent="0.2">
      <c r="A353" s="41" t="s">
        <v>699</v>
      </c>
      <c r="B353" s="13" t="s">
        <v>651</v>
      </c>
      <c r="D353" s="137" t="s">
        <v>891</v>
      </c>
      <c r="E353" s="42">
        <v>50000</v>
      </c>
      <c r="NG353" s="122">
        <f>E353</f>
        <v>50000</v>
      </c>
      <c r="NL353" s="123"/>
      <c r="NM353" s="123"/>
      <c r="NN353" s="123"/>
      <c r="NO353" s="123"/>
      <c r="TW353" s="122">
        <f t="shared" si="21"/>
        <v>0</v>
      </c>
    </row>
    <row r="354" spans="1:543" x14ac:dyDescent="0.2">
      <c r="B354" s="42"/>
      <c r="C354" s="13" t="s">
        <v>652</v>
      </c>
      <c r="D354" s="42"/>
      <c r="F354" s="42">
        <v>50000</v>
      </c>
      <c r="NL354" s="123">
        <f>-F354</f>
        <v>-50000</v>
      </c>
      <c r="NM354" s="123"/>
      <c r="NN354" s="123"/>
      <c r="NO354" s="123"/>
      <c r="TW354" s="122">
        <f t="shared" ref="TW354:TW446" si="25">SUM(I354:TV354)-(E354-F354)-(G354-H354)</f>
        <v>0</v>
      </c>
    </row>
    <row r="355" spans="1:543" x14ac:dyDescent="0.2">
      <c r="D355" s="42"/>
      <c r="NL355" s="123"/>
      <c r="NM355" s="123"/>
      <c r="NN355" s="123"/>
      <c r="NO355" s="123"/>
      <c r="TW355" s="122">
        <f t="shared" si="25"/>
        <v>0</v>
      </c>
    </row>
    <row r="356" spans="1:543" x14ac:dyDescent="0.2">
      <c r="B356" s="44"/>
      <c r="D356" s="42"/>
      <c r="NL356" s="123"/>
      <c r="NM356" s="123"/>
      <c r="NN356" s="123"/>
      <c r="NO356" s="123"/>
      <c r="TW356" s="122">
        <f t="shared" si="25"/>
        <v>0</v>
      </c>
    </row>
    <row r="357" spans="1:543" x14ac:dyDescent="0.2">
      <c r="NL357" s="123"/>
      <c r="NM357" s="123"/>
      <c r="NN357" s="123"/>
      <c r="NO357" s="123"/>
      <c r="TW357" s="122">
        <f t="shared" si="25"/>
        <v>0</v>
      </c>
    </row>
    <row r="358" spans="1:543" x14ac:dyDescent="0.2">
      <c r="NL358" s="123"/>
      <c r="NM358" s="123"/>
      <c r="NN358" s="123"/>
      <c r="NO358" s="123"/>
      <c r="TW358" s="122">
        <f t="shared" si="25"/>
        <v>0</v>
      </c>
    </row>
    <row r="359" spans="1:543" x14ac:dyDescent="0.2">
      <c r="A359" s="41" t="s">
        <v>700</v>
      </c>
      <c r="B359" s="13" t="s">
        <v>655</v>
      </c>
      <c r="D359" s="42"/>
      <c r="E359" s="42">
        <f>'Consol BS'!I420</f>
        <v>44369.990608350003</v>
      </c>
      <c r="MT359" s="122">
        <f>E359</f>
        <v>44369.990608350003</v>
      </c>
      <c r="NL359" s="123"/>
      <c r="NM359" s="123"/>
      <c r="NN359" s="123"/>
      <c r="NO359" s="123"/>
      <c r="TW359" s="122">
        <f t="shared" si="25"/>
        <v>0</v>
      </c>
    </row>
    <row r="360" spans="1:543" x14ac:dyDescent="0.2">
      <c r="B360" s="42"/>
      <c r="C360" s="13" t="s">
        <v>656</v>
      </c>
      <c r="D360" s="42"/>
      <c r="F360" s="42">
        <f>E359</f>
        <v>44369.990608350003</v>
      </c>
      <c r="EV360" s="122">
        <f>-F360</f>
        <v>-44369.990608350003</v>
      </c>
      <c r="NL360" s="123"/>
      <c r="NM360" s="123"/>
      <c r="NN360" s="123"/>
      <c r="NO360" s="123"/>
      <c r="TW360" s="122">
        <f t="shared" si="25"/>
        <v>0</v>
      </c>
    </row>
    <row r="361" spans="1:543" x14ac:dyDescent="0.2">
      <c r="B361" s="42"/>
      <c r="C361" s="13" t="s">
        <v>666</v>
      </c>
      <c r="D361" s="42"/>
      <c r="H361" s="42">
        <f>E359-F360</f>
        <v>0</v>
      </c>
      <c r="NL361" s="123"/>
      <c r="NM361" s="123"/>
      <c r="NN361" s="123"/>
      <c r="NO361" s="123"/>
      <c r="TW361" s="122">
        <f t="shared" si="25"/>
        <v>0</v>
      </c>
    </row>
    <row r="362" spans="1:543" x14ac:dyDescent="0.2">
      <c r="D362" s="42"/>
      <c r="NL362" s="123"/>
      <c r="NM362" s="123"/>
      <c r="NN362" s="123"/>
      <c r="NO362" s="123"/>
      <c r="TW362" s="122">
        <f t="shared" si="25"/>
        <v>0</v>
      </c>
    </row>
    <row r="363" spans="1:543" x14ac:dyDescent="0.2">
      <c r="B363" s="44"/>
      <c r="D363" s="42"/>
      <c r="NL363" s="123"/>
      <c r="NM363" s="123"/>
      <c r="NN363" s="123"/>
      <c r="NO363" s="123"/>
      <c r="TW363" s="122">
        <f t="shared" si="25"/>
        <v>0</v>
      </c>
    </row>
    <row r="364" spans="1:543" x14ac:dyDescent="0.2">
      <c r="NL364" s="123"/>
      <c r="NM364" s="123"/>
      <c r="NN364" s="123"/>
      <c r="NO364" s="123"/>
      <c r="TW364" s="122">
        <f t="shared" si="25"/>
        <v>0</v>
      </c>
    </row>
    <row r="365" spans="1:543" x14ac:dyDescent="0.2">
      <c r="NL365" s="123"/>
      <c r="NM365" s="123"/>
      <c r="NN365" s="123"/>
      <c r="NO365" s="123"/>
      <c r="TW365" s="122">
        <f t="shared" si="25"/>
        <v>0</v>
      </c>
    </row>
    <row r="366" spans="1:543" x14ac:dyDescent="0.2">
      <c r="A366" s="41" t="s">
        <v>701</v>
      </c>
      <c r="C366" s="13" t="s">
        <v>902</v>
      </c>
      <c r="D366" s="137" t="s">
        <v>891</v>
      </c>
      <c r="F366" s="42">
        <v>8407</v>
      </c>
      <c r="NL366" s="123"/>
      <c r="NM366" s="123"/>
      <c r="NN366" s="123"/>
      <c r="NO366" s="123">
        <f>-F366</f>
        <v>-8407</v>
      </c>
      <c r="TW366" s="122">
        <f t="shared" si="25"/>
        <v>0</v>
      </c>
    </row>
    <row r="367" spans="1:543" x14ac:dyDescent="0.2">
      <c r="B367" s="13" t="s">
        <v>652</v>
      </c>
      <c r="D367" s="42"/>
      <c r="E367" s="42">
        <f>F366</f>
        <v>8407</v>
      </c>
      <c r="NL367" s="123">
        <f>E367</f>
        <v>8407</v>
      </c>
      <c r="NM367" s="123"/>
      <c r="NN367" s="123"/>
      <c r="NO367" s="123"/>
      <c r="TW367" s="122">
        <f t="shared" si="25"/>
        <v>0</v>
      </c>
    </row>
    <row r="368" spans="1:543" x14ac:dyDescent="0.2">
      <c r="D368" s="42"/>
      <c r="NL368" s="123"/>
      <c r="NM368" s="123"/>
      <c r="NN368" s="123"/>
      <c r="NO368" s="123"/>
      <c r="TW368" s="122">
        <f t="shared" si="25"/>
        <v>0</v>
      </c>
    </row>
    <row r="369" spans="1:543" x14ac:dyDescent="0.2">
      <c r="B369" s="44"/>
      <c r="D369" s="42"/>
      <c r="NL369" s="123"/>
      <c r="NM369" s="123"/>
      <c r="NN369" s="123"/>
      <c r="NO369" s="123"/>
      <c r="TW369" s="122">
        <f t="shared" si="25"/>
        <v>0</v>
      </c>
    </row>
    <row r="370" spans="1:543" x14ac:dyDescent="0.2">
      <c r="B370" s="44"/>
      <c r="D370" s="42"/>
      <c r="NL370" s="123"/>
      <c r="NM370" s="123"/>
      <c r="NN370" s="123"/>
      <c r="NO370" s="123"/>
      <c r="TW370" s="122">
        <f t="shared" si="25"/>
        <v>0</v>
      </c>
    </row>
    <row r="371" spans="1:543" x14ac:dyDescent="0.2">
      <c r="B371" s="44"/>
      <c r="D371" s="42"/>
      <c r="NL371" s="123"/>
      <c r="NM371" s="123"/>
      <c r="NN371" s="123"/>
      <c r="NO371" s="123"/>
      <c r="TW371" s="122">
        <f t="shared" si="25"/>
        <v>0</v>
      </c>
    </row>
    <row r="372" spans="1:543" x14ac:dyDescent="0.2">
      <c r="A372" s="41" t="s">
        <v>702</v>
      </c>
      <c r="B372" s="13" t="s">
        <v>657</v>
      </c>
      <c r="C372" s="42"/>
      <c r="D372" s="42"/>
      <c r="G372" s="42">
        <f>H373</f>
        <v>4852.2963600000003</v>
      </c>
      <c r="NL372" s="123"/>
      <c r="NM372" s="123"/>
      <c r="NN372" s="123"/>
      <c r="NO372" s="123"/>
      <c r="NV372" s="42">
        <f>G372</f>
        <v>4852.2963600000003</v>
      </c>
      <c r="TW372" s="122">
        <f t="shared" si="25"/>
        <v>0</v>
      </c>
    </row>
    <row r="373" spans="1:543" x14ac:dyDescent="0.2">
      <c r="B373" s="13" t="s">
        <v>703</v>
      </c>
      <c r="D373" s="42"/>
      <c r="H373" s="42">
        <f>SUM('Consol PL'!H156:J156)</f>
        <v>4852.2963600000003</v>
      </c>
      <c r="NL373" s="123"/>
      <c r="NM373" s="123"/>
      <c r="NN373" s="123"/>
      <c r="NO373" s="123"/>
      <c r="SE373" s="42">
        <f>-H373</f>
        <v>-4852.2963600000003</v>
      </c>
      <c r="TW373" s="122">
        <f t="shared" si="25"/>
        <v>0</v>
      </c>
    </row>
    <row r="374" spans="1:543" x14ac:dyDescent="0.2">
      <c r="D374" s="42"/>
      <c r="NL374" s="123"/>
      <c r="NM374" s="123"/>
      <c r="NN374" s="123"/>
      <c r="NO374" s="123"/>
      <c r="TW374" s="122">
        <f t="shared" si="25"/>
        <v>0</v>
      </c>
    </row>
    <row r="375" spans="1:543" x14ac:dyDescent="0.2">
      <c r="B375" s="44"/>
      <c r="NL375" s="123"/>
      <c r="NM375" s="123"/>
      <c r="NN375" s="123"/>
      <c r="NO375" s="123"/>
      <c r="TW375" s="122">
        <f t="shared" si="25"/>
        <v>0</v>
      </c>
    </row>
    <row r="376" spans="1:543" x14ac:dyDescent="0.2">
      <c r="B376" s="44"/>
      <c r="NL376" s="123"/>
      <c r="NM376" s="123"/>
      <c r="NN376" s="123"/>
      <c r="NO376" s="123"/>
      <c r="TW376" s="122">
        <f t="shared" si="25"/>
        <v>0</v>
      </c>
    </row>
    <row r="377" spans="1:543" x14ac:dyDescent="0.2">
      <c r="B377" s="44"/>
      <c r="D377" s="137"/>
      <c r="NL377" s="123"/>
      <c r="NM377" s="123"/>
      <c r="NN377" s="123"/>
      <c r="NO377" s="123"/>
      <c r="TW377" s="122">
        <f t="shared" si="25"/>
        <v>0</v>
      </c>
    </row>
    <row r="378" spans="1:543" x14ac:dyDescent="0.2">
      <c r="A378" s="41" t="s">
        <v>704</v>
      </c>
      <c r="C378" s="13" t="s">
        <v>902</v>
      </c>
      <c r="D378" s="137" t="s">
        <v>891</v>
      </c>
      <c r="E378" s="42">
        <f>5700*4.5%</f>
        <v>256.5</v>
      </c>
      <c r="NL378" s="123"/>
      <c r="NM378" s="123"/>
      <c r="NN378" s="123"/>
      <c r="NO378" s="123">
        <f>E378</f>
        <v>256.5</v>
      </c>
      <c r="TW378" s="122">
        <f t="shared" si="25"/>
        <v>0</v>
      </c>
    </row>
    <row r="379" spans="1:543" x14ac:dyDescent="0.2">
      <c r="B379" s="13" t="s">
        <v>652</v>
      </c>
      <c r="D379" s="42"/>
      <c r="F379" s="42">
        <f>E378</f>
        <v>256.5</v>
      </c>
      <c r="NL379" s="123">
        <f>-F379</f>
        <v>-256.5</v>
      </c>
      <c r="NM379" s="123"/>
      <c r="NN379" s="123"/>
      <c r="NO379" s="123"/>
      <c r="TW379" s="122">
        <f t="shared" si="25"/>
        <v>0</v>
      </c>
    </row>
    <row r="380" spans="1:543" x14ac:dyDescent="0.2">
      <c r="B380" s="42"/>
      <c r="D380" s="42"/>
      <c r="NL380" s="123"/>
      <c r="NM380" s="123"/>
      <c r="NN380" s="123"/>
      <c r="NO380" s="123"/>
      <c r="TW380" s="122">
        <f t="shared" si="25"/>
        <v>0</v>
      </c>
    </row>
    <row r="381" spans="1:543" x14ac:dyDescent="0.2">
      <c r="B381" s="44"/>
      <c r="D381" s="42"/>
      <c r="NL381" s="123"/>
      <c r="NM381" s="123"/>
      <c r="NN381" s="123"/>
      <c r="NO381" s="123"/>
      <c r="TW381" s="122">
        <f t="shared" si="25"/>
        <v>0</v>
      </c>
    </row>
    <row r="382" spans="1:543" x14ac:dyDescent="0.2">
      <c r="B382" s="44"/>
      <c r="D382" s="42"/>
      <c r="NL382" s="123"/>
      <c r="NM382" s="123"/>
      <c r="NN382" s="123"/>
      <c r="NO382" s="123"/>
      <c r="TW382" s="122"/>
    </row>
    <row r="383" spans="1:543" x14ac:dyDescent="0.2">
      <c r="B383" s="44"/>
      <c r="D383" s="42"/>
      <c r="NL383" s="123"/>
      <c r="NM383" s="123"/>
      <c r="NN383" s="123"/>
      <c r="NO383" s="123"/>
      <c r="TW383" s="122"/>
    </row>
    <row r="384" spans="1:543" x14ac:dyDescent="0.2">
      <c r="A384" s="41" t="s">
        <v>707</v>
      </c>
      <c r="B384" s="13" t="s">
        <v>651</v>
      </c>
      <c r="D384" s="137"/>
      <c r="E384" s="42">
        <v>20000</v>
      </c>
      <c r="NG384" s="122">
        <f>E384</f>
        <v>20000</v>
      </c>
      <c r="NL384" s="123"/>
      <c r="NM384" s="123"/>
      <c r="NN384" s="123"/>
      <c r="NO384" s="123"/>
      <c r="TW384" s="122">
        <f t="shared" ref="TW384:TW387" si="26">SUM(I384:TV384)-(E384-F384)-(G384-H384)</f>
        <v>0</v>
      </c>
    </row>
    <row r="385" spans="1:543" x14ac:dyDescent="0.2">
      <c r="B385" s="42"/>
      <c r="C385" s="13" t="s">
        <v>653</v>
      </c>
      <c r="D385" s="42"/>
      <c r="F385" s="42">
        <v>20000</v>
      </c>
      <c r="GV385" s="122">
        <f>-F385</f>
        <v>-20000</v>
      </c>
      <c r="NL385" s="123"/>
      <c r="NM385" s="123"/>
      <c r="NN385" s="123"/>
      <c r="NO385" s="123"/>
      <c r="TW385" s="122">
        <f t="shared" si="26"/>
        <v>0</v>
      </c>
    </row>
    <row r="386" spans="1:543" x14ac:dyDescent="0.2">
      <c r="D386" s="42"/>
      <c r="NL386" s="123"/>
      <c r="NM386" s="123"/>
      <c r="NN386" s="123"/>
      <c r="NO386" s="123"/>
      <c r="TW386" s="122">
        <f t="shared" si="26"/>
        <v>0</v>
      </c>
    </row>
    <row r="387" spans="1:543" x14ac:dyDescent="0.2">
      <c r="B387" s="44"/>
      <c r="D387" s="42"/>
      <c r="NL387" s="123"/>
      <c r="NM387" s="123"/>
      <c r="NN387" s="123"/>
      <c r="NO387" s="123"/>
      <c r="TW387" s="122">
        <f t="shared" si="26"/>
        <v>0</v>
      </c>
    </row>
    <row r="388" spans="1:543" x14ac:dyDescent="0.2">
      <c r="B388" s="44"/>
      <c r="D388" s="42"/>
      <c r="NL388" s="123"/>
      <c r="NM388" s="123"/>
      <c r="NN388" s="123"/>
      <c r="NO388" s="123"/>
      <c r="TW388" s="122"/>
    </row>
    <row r="389" spans="1:543" x14ac:dyDescent="0.2">
      <c r="B389" s="44"/>
      <c r="D389" s="42"/>
      <c r="NL389" s="123"/>
      <c r="NM389" s="123"/>
      <c r="NN389" s="123"/>
      <c r="NO389" s="123"/>
      <c r="TW389" s="122"/>
    </row>
    <row r="390" spans="1:543" s="59" customFormat="1" x14ac:dyDescent="0.2">
      <c r="A390" s="57" t="s">
        <v>709</v>
      </c>
      <c r="B390" s="58"/>
      <c r="C390" s="58" t="s">
        <v>923</v>
      </c>
      <c r="D390" s="224"/>
      <c r="F390" s="59">
        <f>-SUM('Consol PL'!H222:J222)*3%</f>
        <v>6446.7781308599988</v>
      </c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124"/>
      <c r="BE390" s="124"/>
      <c r="BF390" s="124"/>
      <c r="BG390" s="124"/>
      <c r="BH390" s="124"/>
      <c r="BI390" s="124"/>
      <c r="BJ390" s="124"/>
      <c r="BK390" s="124"/>
      <c r="BL390" s="124"/>
      <c r="BM390" s="124"/>
      <c r="BN390" s="124"/>
      <c r="BO390" s="124"/>
      <c r="BP390" s="124"/>
      <c r="BQ390" s="124"/>
      <c r="BR390" s="124"/>
      <c r="BS390" s="124"/>
      <c r="BT390" s="124"/>
      <c r="BU390" s="124"/>
      <c r="BV390" s="124"/>
      <c r="BW390" s="124"/>
      <c r="BX390" s="124"/>
      <c r="BY390" s="124"/>
      <c r="BZ390" s="124"/>
      <c r="CA390" s="124"/>
      <c r="CB390" s="124"/>
      <c r="CC390" s="124"/>
      <c r="CD390" s="124"/>
      <c r="CE390" s="124"/>
      <c r="CF390" s="124"/>
      <c r="CG390" s="124"/>
      <c r="CH390" s="124"/>
      <c r="CI390" s="124"/>
      <c r="CJ390" s="124"/>
      <c r="CK390" s="124"/>
      <c r="CL390" s="124"/>
      <c r="CM390" s="124"/>
      <c r="CN390" s="124"/>
      <c r="CO390" s="124"/>
      <c r="CP390" s="124"/>
      <c r="CQ390" s="124"/>
      <c r="CR390" s="124"/>
      <c r="CS390" s="124"/>
      <c r="CT390" s="124"/>
      <c r="CU390" s="124"/>
      <c r="CV390" s="124"/>
      <c r="CW390" s="124"/>
      <c r="CX390" s="124"/>
      <c r="CY390" s="124"/>
      <c r="CZ390" s="124"/>
      <c r="DA390" s="124"/>
      <c r="DB390" s="124"/>
      <c r="DC390" s="124"/>
      <c r="DD390" s="124"/>
      <c r="DE390" s="124"/>
      <c r="DF390" s="124"/>
      <c r="DG390" s="124"/>
      <c r="DH390" s="124"/>
      <c r="DI390" s="124"/>
      <c r="DJ390" s="124"/>
      <c r="DK390" s="124"/>
      <c r="DL390" s="124"/>
      <c r="DM390" s="124"/>
      <c r="DN390" s="124"/>
      <c r="DO390" s="124"/>
      <c r="DP390" s="124"/>
      <c r="DQ390" s="124"/>
      <c r="DR390" s="124"/>
      <c r="DS390" s="124"/>
      <c r="DT390" s="124"/>
      <c r="DU390" s="124"/>
      <c r="DV390" s="124"/>
      <c r="DW390" s="124"/>
      <c r="DX390" s="124"/>
      <c r="DY390" s="124"/>
      <c r="DZ390" s="124"/>
      <c r="EA390" s="124"/>
      <c r="EB390" s="124"/>
      <c r="EC390" s="124"/>
      <c r="ED390" s="124"/>
      <c r="EE390" s="124"/>
      <c r="EF390" s="124"/>
      <c r="EG390" s="124"/>
      <c r="EH390" s="124"/>
      <c r="EI390" s="124"/>
      <c r="EJ390" s="124"/>
      <c r="EK390" s="124"/>
      <c r="EL390" s="124"/>
      <c r="EM390" s="124"/>
      <c r="EN390" s="124"/>
      <c r="EO390" s="124"/>
      <c r="EP390" s="124"/>
      <c r="EQ390" s="124"/>
      <c r="ER390" s="124"/>
      <c r="ES390" s="124"/>
      <c r="ET390" s="124"/>
      <c r="EU390" s="124"/>
      <c r="EV390" s="124"/>
      <c r="EW390" s="124"/>
      <c r="EX390" s="124"/>
      <c r="EY390" s="124"/>
      <c r="EZ390" s="124"/>
      <c r="FA390" s="124"/>
      <c r="FB390" s="124"/>
      <c r="FC390" s="124"/>
      <c r="FD390" s="124"/>
      <c r="FE390" s="124"/>
      <c r="FF390" s="124"/>
      <c r="FG390" s="124"/>
      <c r="FH390" s="124"/>
      <c r="FI390" s="124"/>
      <c r="FJ390" s="124"/>
      <c r="FK390" s="124"/>
      <c r="FL390" s="124"/>
      <c r="FM390" s="124"/>
      <c r="FN390" s="124"/>
      <c r="FO390" s="124"/>
      <c r="FP390" s="124"/>
      <c r="FQ390" s="124"/>
      <c r="FR390" s="124"/>
      <c r="FS390" s="124"/>
      <c r="FT390" s="124"/>
      <c r="FU390" s="124"/>
      <c r="FV390" s="124"/>
      <c r="FW390" s="124"/>
      <c r="FX390" s="124"/>
      <c r="FY390" s="124"/>
      <c r="FZ390" s="124"/>
      <c r="GA390" s="124"/>
      <c r="GB390" s="124"/>
      <c r="GC390" s="124"/>
      <c r="GD390" s="124"/>
      <c r="GE390" s="124"/>
      <c r="GF390" s="124"/>
      <c r="GG390" s="124"/>
      <c r="GH390" s="124"/>
      <c r="GI390" s="124"/>
      <c r="GJ390" s="124"/>
      <c r="GK390" s="124"/>
      <c r="GL390" s="124"/>
      <c r="GM390" s="124"/>
      <c r="GN390" s="124"/>
      <c r="GO390" s="124"/>
      <c r="GP390" s="124"/>
      <c r="GQ390" s="124"/>
      <c r="GR390" s="124"/>
      <c r="GS390" s="124"/>
      <c r="GT390" s="124"/>
      <c r="GU390" s="124"/>
      <c r="GV390" s="124"/>
      <c r="GW390" s="124"/>
      <c r="GX390" s="124"/>
      <c r="GY390" s="124"/>
      <c r="GZ390" s="124"/>
      <c r="HA390" s="124"/>
      <c r="HB390" s="124"/>
      <c r="HC390" s="124"/>
      <c r="HD390" s="124"/>
      <c r="HE390" s="124"/>
      <c r="HF390" s="124"/>
      <c r="HG390" s="124"/>
      <c r="HH390" s="124"/>
      <c r="HI390" s="124"/>
      <c r="HJ390" s="124"/>
      <c r="HK390" s="124"/>
      <c r="HL390" s="124"/>
      <c r="HM390" s="124"/>
      <c r="HN390" s="124"/>
      <c r="HO390" s="124"/>
      <c r="HP390" s="124"/>
      <c r="HQ390" s="124"/>
      <c r="HR390" s="124"/>
      <c r="HS390" s="124"/>
      <c r="HT390" s="124"/>
      <c r="HU390" s="124"/>
      <c r="HV390" s="124"/>
      <c r="HW390" s="124"/>
      <c r="HX390" s="124"/>
      <c r="HY390" s="124"/>
      <c r="HZ390" s="124"/>
      <c r="IA390" s="124"/>
      <c r="IB390" s="124"/>
      <c r="IC390" s="124"/>
      <c r="ID390" s="124"/>
      <c r="IE390" s="124"/>
      <c r="IF390" s="124"/>
      <c r="IG390" s="124"/>
      <c r="IH390" s="124"/>
      <c r="II390" s="124"/>
      <c r="IJ390" s="124"/>
      <c r="IK390" s="124"/>
      <c r="IL390" s="124"/>
      <c r="IM390" s="124"/>
      <c r="IN390" s="124"/>
      <c r="IO390" s="124"/>
      <c r="IP390" s="124"/>
      <c r="IQ390" s="124"/>
      <c r="IR390" s="124"/>
      <c r="IS390" s="124"/>
      <c r="IT390" s="124"/>
      <c r="IU390" s="124"/>
      <c r="IV390" s="124"/>
      <c r="IW390" s="124"/>
      <c r="IX390" s="124"/>
      <c r="IY390" s="124"/>
      <c r="IZ390" s="124"/>
      <c r="JA390" s="124"/>
      <c r="JB390" s="124"/>
      <c r="JC390" s="124"/>
      <c r="JD390" s="124"/>
      <c r="JE390" s="124"/>
      <c r="JF390" s="124"/>
      <c r="JG390" s="124"/>
      <c r="JH390" s="124"/>
      <c r="JI390" s="124"/>
      <c r="JJ390" s="124"/>
      <c r="JK390" s="124"/>
      <c r="JL390" s="124"/>
      <c r="JM390" s="124"/>
      <c r="JN390" s="124"/>
      <c r="JO390" s="124"/>
      <c r="JP390" s="124"/>
      <c r="JQ390" s="124"/>
      <c r="JR390" s="124"/>
      <c r="JS390" s="124"/>
      <c r="JT390" s="124"/>
      <c r="JU390" s="124"/>
      <c r="JV390" s="124"/>
      <c r="JW390" s="124"/>
      <c r="JX390" s="124"/>
      <c r="JY390" s="124"/>
      <c r="JZ390" s="124"/>
      <c r="KA390" s="124"/>
      <c r="KB390" s="124"/>
      <c r="KC390" s="124"/>
      <c r="KD390" s="124"/>
      <c r="KE390" s="124"/>
      <c r="KF390" s="124"/>
      <c r="KG390" s="124"/>
      <c r="KH390" s="124"/>
      <c r="KI390" s="124"/>
      <c r="KJ390" s="124"/>
      <c r="KK390" s="124"/>
      <c r="KL390" s="124"/>
      <c r="KM390" s="124"/>
      <c r="KN390" s="124"/>
      <c r="KO390" s="124"/>
      <c r="KP390" s="124"/>
      <c r="KQ390" s="124"/>
      <c r="KR390" s="124"/>
      <c r="KS390" s="124"/>
      <c r="KT390" s="124"/>
      <c r="KU390" s="124"/>
      <c r="KV390" s="124"/>
      <c r="KW390" s="124"/>
      <c r="KX390" s="124"/>
      <c r="KY390" s="124"/>
      <c r="KZ390" s="124"/>
      <c r="LA390" s="124"/>
      <c r="LB390" s="124"/>
      <c r="LC390" s="124"/>
      <c r="LD390" s="124"/>
      <c r="LE390" s="124"/>
      <c r="LF390" s="124"/>
      <c r="LG390" s="124"/>
      <c r="LH390" s="124"/>
      <c r="LI390" s="124"/>
      <c r="LJ390" s="124"/>
      <c r="LK390" s="124"/>
      <c r="LL390" s="124"/>
      <c r="LM390" s="124"/>
      <c r="LN390" s="124"/>
      <c r="LO390" s="124"/>
      <c r="LP390" s="124"/>
      <c r="LQ390" s="124"/>
      <c r="LR390" s="124"/>
      <c r="LS390" s="124"/>
      <c r="LT390" s="124"/>
      <c r="LU390" s="124"/>
      <c r="LV390" s="124"/>
      <c r="LW390" s="124"/>
      <c r="LX390" s="124"/>
      <c r="LY390" s="124"/>
      <c r="LZ390" s="124"/>
      <c r="MA390" s="124"/>
      <c r="MB390" s="124"/>
      <c r="MC390" s="124"/>
      <c r="MD390" s="124"/>
      <c r="ME390" s="124"/>
      <c r="MF390" s="124"/>
      <c r="MG390" s="124"/>
      <c r="MH390" s="124"/>
      <c r="MI390" s="124"/>
      <c r="MJ390" s="124"/>
      <c r="MK390" s="124"/>
      <c r="ML390" s="124"/>
      <c r="MM390" s="124"/>
      <c r="MN390" s="124"/>
      <c r="MO390" s="124"/>
      <c r="MP390" s="124"/>
      <c r="MQ390" s="124"/>
      <c r="MR390" s="124"/>
      <c r="MS390" s="124"/>
      <c r="MT390" s="124"/>
      <c r="MU390" s="124"/>
      <c r="MV390" s="124"/>
      <c r="MW390" s="124"/>
      <c r="MX390" s="124"/>
      <c r="MY390" s="124"/>
      <c r="MZ390" s="124"/>
      <c r="NA390" s="124"/>
      <c r="NB390" s="124"/>
      <c r="NC390" s="124"/>
      <c r="ND390" s="124"/>
      <c r="NE390" s="124"/>
      <c r="NF390" s="124"/>
      <c r="NG390" s="124"/>
      <c r="NH390" s="124"/>
      <c r="NI390" s="124"/>
      <c r="NJ390" s="124"/>
      <c r="NK390" s="124"/>
      <c r="NL390" s="124"/>
      <c r="NM390" s="124"/>
      <c r="NN390" s="124"/>
      <c r="NO390" s="124"/>
      <c r="NP390" s="124"/>
      <c r="TT390" s="59">
        <f>-F390</f>
        <v>-6446.7781308599988</v>
      </c>
      <c r="TW390" s="124">
        <f t="shared" ref="TW390:TW393" si="27">SUM(I390:TV390)-(E390-F390)-(G390-H390)</f>
        <v>0</v>
      </c>
    </row>
    <row r="391" spans="1:543" s="59" customFormat="1" x14ac:dyDescent="0.2">
      <c r="A391" s="58"/>
      <c r="B391" s="58" t="s">
        <v>652</v>
      </c>
      <c r="C391" s="58"/>
      <c r="E391" s="59">
        <f>F390</f>
        <v>6446.7781308599988</v>
      </c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  <c r="AS391" s="124"/>
      <c r="AT391" s="124"/>
      <c r="AU391" s="124"/>
      <c r="AV391" s="124"/>
      <c r="AW391" s="124"/>
      <c r="AX391" s="124"/>
      <c r="AY391" s="124"/>
      <c r="AZ391" s="124"/>
      <c r="BA391" s="124"/>
      <c r="BB391" s="124"/>
      <c r="BC391" s="124"/>
      <c r="BD391" s="124"/>
      <c r="BE391" s="124"/>
      <c r="BF391" s="124"/>
      <c r="BG391" s="124"/>
      <c r="BH391" s="124"/>
      <c r="BI391" s="124"/>
      <c r="BJ391" s="124"/>
      <c r="BK391" s="124"/>
      <c r="BL391" s="124"/>
      <c r="BM391" s="124"/>
      <c r="BN391" s="124"/>
      <c r="BO391" s="124"/>
      <c r="BP391" s="124"/>
      <c r="BQ391" s="124"/>
      <c r="BR391" s="124"/>
      <c r="BS391" s="124"/>
      <c r="BT391" s="124"/>
      <c r="BU391" s="124"/>
      <c r="BV391" s="124"/>
      <c r="BW391" s="124"/>
      <c r="BX391" s="124"/>
      <c r="BY391" s="124"/>
      <c r="BZ391" s="124"/>
      <c r="CA391" s="124"/>
      <c r="CB391" s="124"/>
      <c r="CC391" s="124"/>
      <c r="CD391" s="124"/>
      <c r="CE391" s="124"/>
      <c r="CF391" s="124"/>
      <c r="CG391" s="124"/>
      <c r="CH391" s="124"/>
      <c r="CI391" s="124"/>
      <c r="CJ391" s="124"/>
      <c r="CK391" s="124"/>
      <c r="CL391" s="124"/>
      <c r="CM391" s="124"/>
      <c r="CN391" s="124"/>
      <c r="CO391" s="124"/>
      <c r="CP391" s="124"/>
      <c r="CQ391" s="124"/>
      <c r="CR391" s="124"/>
      <c r="CS391" s="124"/>
      <c r="CT391" s="124"/>
      <c r="CU391" s="124"/>
      <c r="CV391" s="124"/>
      <c r="CW391" s="124"/>
      <c r="CX391" s="124"/>
      <c r="CY391" s="124"/>
      <c r="CZ391" s="124"/>
      <c r="DA391" s="124"/>
      <c r="DB391" s="124"/>
      <c r="DC391" s="124"/>
      <c r="DD391" s="124"/>
      <c r="DE391" s="124"/>
      <c r="DF391" s="124"/>
      <c r="DG391" s="124"/>
      <c r="DH391" s="124"/>
      <c r="DI391" s="124"/>
      <c r="DJ391" s="124"/>
      <c r="DK391" s="124"/>
      <c r="DL391" s="124"/>
      <c r="DM391" s="124"/>
      <c r="DN391" s="124"/>
      <c r="DO391" s="124"/>
      <c r="DP391" s="124"/>
      <c r="DQ391" s="124"/>
      <c r="DR391" s="124"/>
      <c r="DS391" s="124"/>
      <c r="DT391" s="124"/>
      <c r="DU391" s="124"/>
      <c r="DV391" s="124"/>
      <c r="DW391" s="124"/>
      <c r="DX391" s="124"/>
      <c r="DY391" s="124"/>
      <c r="DZ391" s="124"/>
      <c r="EA391" s="124"/>
      <c r="EB391" s="124"/>
      <c r="EC391" s="124"/>
      <c r="ED391" s="124"/>
      <c r="EE391" s="124"/>
      <c r="EF391" s="124"/>
      <c r="EG391" s="124"/>
      <c r="EH391" s="124"/>
      <c r="EI391" s="124"/>
      <c r="EJ391" s="124"/>
      <c r="EK391" s="124"/>
      <c r="EL391" s="124"/>
      <c r="EM391" s="124"/>
      <c r="EN391" s="124"/>
      <c r="EO391" s="124"/>
      <c r="EP391" s="124"/>
      <c r="EQ391" s="124"/>
      <c r="ER391" s="124"/>
      <c r="ES391" s="124"/>
      <c r="ET391" s="124"/>
      <c r="EU391" s="124"/>
      <c r="EV391" s="124"/>
      <c r="EW391" s="124"/>
      <c r="EX391" s="124"/>
      <c r="EY391" s="124"/>
      <c r="EZ391" s="124"/>
      <c r="FA391" s="124"/>
      <c r="FB391" s="124"/>
      <c r="FC391" s="124"/>
      <c r="FD391" s="124"/>
      <c r="FE391" s="124"/>
      <c r="FF391" s="124"/>
      <c r="FG391" s="124"/>
      <c r="FH391" s="124"/>
      <c r="FI391" s="124"/>
      <c r="FJ391" s="124"/>
      <c r="FK391" s="124"/>
      <c r="FL391" s="124"/>
      <c r="FM391" s="124"/>
      <c r="FN391" s="124"/>
      <c r="FO391" s="124"/>
      <c r="FP391" s="124"/>
      <c r="FQ391" s="124"/>
      <c r="FR391" s="124"/>
      <c r="FS391" s="124"/>
      <c r="FT391" s="124"/>
      <c r="FU391" s="124"/>
      <c r="FV391" s="124"/>
      <c r="FW391" s="124"/>
      <c r="FX391" s="124"/>
      <c r="FY391" s="124"/>
      <c r="FZ391" s="124"/>
      <c r="GA391" s="124"/>
      <c r="GB391" s="124"/>
      <c r="GC391" s="124"/>
      <c r="GD391" s="124"/>
      <c r="GE391" s="124"/>
      <c r="GF391" s="124"/>
      <c r="GG391" s="124"/>
      <c r="GH391" s="124"/>
      <c r="GI391" s="124"/>
      <c r="GJ391" s="124"/>
      <c r="GK391" s="124"/>
      <c r="GL391" s="124"/>
      <c r="GM391" s="124"/>
      <c r="GN391" s="124"/>
      <c r="GO391" s="124"/>
      <c r="GP391" s="124"/>
      <c r="GQ391" s="124"/>
      <c r="GR391" s="124"/>
      <c r="GS391" s="124"/>
      <c r="GT391" s="124"/>
      <c r="GU391" s="124"/>
      <c r="GV391" s="124"/>
      <c r="GW391" s="124"/>
      <c r="GX391" s="124"/>
      <c r="GY391" s="124"/>
      <c r="GZ391" s="124"/>
      <c r="HA391" s="124"/>
      <c r="HB391" s="124"/>
      <c r="HC391" s="124"/>
      <c r="HD391" s="124"/>
      <c r="HE391" s="124"/>
      <c r="HF391" s="124"/>
      <c r="HG391" s="124"/>
      <c r="HH391" s="124"/>
      <c r="HI391" s="124"/>
      <c r="HJ391" s="124"/>
      <c r="HK391" s="124"/>
      <c r="HL391" s="124"/>
      <c r="HM391" s="124"/>
      <c r="HN391" s="124"/>
      <c r="HO391" s="124"/>
      <c r="HP391" s="124"/>
      <c r="HQ391" s="124"/>
      <c r="HR391" s="124"/>
      <c r="HS391" s="124"/>
      <c r="HT391" s="124"/>
      <c r="HU391" s="124"/>
      <c r="HV391" s="124"/>
      <c r="HW391" s="124"/>
      <c r="HX391" s="124"/>
      <c r="HY391" s="124"/>
      <c r="HZ391" s="124"/>
      <c r="IA391" s="124"/>
      <c r="IB391" s="124"/>
      <c r="IC391" s="124"/>
      <c r="ID391" s="124"/>
      <c r="IE391" s="124"/>
      <c r="IF391" s="124"/>
      <c r="IG391" s="124"/>
      <c r="IH391" s="124"/>
      <c r="II391" s="124"/>
      <c r="IJ391" s="124"/>
      <c r="IK391" s="124"/>
      <c r="IL391" s="124"/>
      <c r="IM391" s="124"/>
      <c r="IN391" s="124"/>
      <c r="IO391" s="124"/>
      <c r="IP391" s="124"/>
      <c r="IQ391" s="124"/>
      <c r="IR391" s="124"/>
      <c r="IS391" s="124"/>
      <c r="IT391" s="124"/>
      <c r="IU391" s="124"/>
      <c r="IV391" s="124"/>
      <c r="IW391" s="124"/>
      <c r="IX391" s="124"/>
      <c r="IY391" s="124"/>
      <c r="IZ391" s="124"/>
      <c r="JA391" s="124"/>
      <c r="JB391" s="124"/>
      <c r="JC391" s="124"/>
      <c r="JD391" s="124"/>
      <c r="JE391" s="124"/>
      <c r="JF391" s="124"/>
      <c r="JG391" s="124"/>
      <c r="JH391" s="124"/>
      <c r="JI391" s="124"/>
      <c r="JJ391" s="124"/>
      <c r="JK391" s="124"/>
      <c r="JL391" s="124"/>
      <c r="JM391" s="124"/>
      <c r="JN391" s="124"/>
      <c r="JO391" s="124"/>
      <c r="JP391" s="124"/>
      <c r="JQ391" s="124"/>
      <c r="JR391" s="124"/>
      <c r="JS391" s="124"/>
      <c r="JT391" s="124"/>
      <c r="JU391" s="124"/>
      <c r="JV391" s="124"/>
      <c r="JW391" s="124"/>
      <c r="JX391" s="124"/>
      <c r="JY391" s="124"/>
      <c r="JZ391" s="124"/>
      <c r="KA391" s="124"/>
      <c r="KB391" s="124"/>
      <c r="KC391" s="124"/>
      <c r="KD391" s="124"/>
      <c r="KE391" s="124"/>
      <c r="KF391" s="124"/>
      <c r="KG391" s="124"/>
      <c r="KH391" s="124"/>
      <c r="KI391" s="124"/>
      <c r="KJ391" s="124"/>
      <c r="KK391" s="124"/>
      <c r="KL391" s="124"/>
      <c r="KM391" s="124"/>
      <c r="KN391" s="124"/>
      <c r="KO391" s="124"/>
      <c r="KP391" s="124"/>
      <c r="KQ391" s="124"/>
      <c r="KR391" s="124"/>
      <c r="KS391" s="124"/>
      <c r="KT391" s="124"/>
      <c r="KU391" s="124"/>
      <c r="KV391" s="124"/>
      <c r="KW391" s="124"/>
      <c r="KX391" s="124"/>
      <c r="KY391" s="124"/>
      <c r="KZ391" s="124"/>
      <c r="LA391" s="124"/>
      <c r="LB391" s="124"/>
      <c r="LC391" s="124"/>
      <c r="LD391" s="124"/>
      <c r="LE391" s="124"/>
      <c r="LF391" s="124"/>
      <c r="LG391" s="124"/>
      <c r="LH391" s="124"/>
      <c r="LI391" s="124"/>
      <c r="LJ391" s="124"/>
      <c r="LK391" s="124"/>
      <c r="LL391" s="124"/>
      <c r="LM391" s="124"/>
      <c r="LN391" s="124"/>
      <c r="LO391" s="124"/>
      <c r="LP391" s="124"/>
      <c r="LQ391" s="124"/>
      <c r="LR391" s="124"/>
      <c r="LS391" s="124"/>
      <c r="LT391" s="124"/>
      <c r="LU391" s="124"/>
      <c r="LV391" s="124"/>
      <c r="LW391" s="124"/>
      <c r="LX391" s="124"/>
      <c r="LY391" s="124"/>
      <c r="LZ391" s="124"/>
      <c r="MA391" s="124"/>
      <c r="MB391" s="124"/>
      <c r="MC391" s="124"/>
      <c r="MD391" s="124"/>
      <c r="ME391" s="124"/>
      <c r="MF391" s="124"/>
      <c r="MG391" s="124"/>
      <c r="MH391" s="124"/>
      <c r="MI391" s="124"/>
      <c r="MJ391" s="124"/>
      <c r="MK391" s="124"/>
      <c r="ML391" s="124"/>
      <c r="MM391" s="124"/>
      <c r="MN391" s="124"/>
      <c r="MO391" s="124"/>
      <c r="MP391" s="124"/>
      <c r="MQ391" s="124"/>
      <c r="MR391" s="124"/>
      <c r="MS391" s="124"/>
      <c r="MT391" s="124"/>
      <c r="MU391" s="124"/>
      <c r="MV391" s="124"/>
      <c r="MW391" s="124"/>
      <c r="MX391" s="124"/>
      <c r="MY391" s="124"/>
      <c r="MZ391" s="124"/>
      <c r="NA391" s="124"/>
      <c r="NB391" s="124"/>
      <c r="NC391" s="124"/>
      <c r="ND391" s="124"/>
      <c r="NE391" s="124"/>
      <c r="NF391" s="124"/>
      <c r="NG391" s="124"/>
      <c r="NH391" s="124"/>
      <c r="NI391" s="124"/>
      <c r="NJ391" s="124"/>
      <c r="NK391" s="124"/>
      <c r="NL391" s="124">
        <f>E391</f>
        <v>6446.7781308599988</v>
      </c>
      <c r="NM391" s="124"/>
      <c r="NN391" s="124"/>
      <c r="NO391" s="124"/>
      <c r="NP391" s="124"/>
      <c r="TW391" s="124">
        <f t="shared" si="27"/>
        <v>0</v>
      </c>
    </row>
    <row r="392" spans="1:543" s="59" customFormat="1" x14ac:dyDescent="0.2">
      <c r="A392" s="58"/>
      <c r="B392" s="58"/>
      <c r="C392" s="58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24"/>
      <c r="BH392" s="124"/>
      <c r="BI392" s="124"/>
      <c r="BJ392" s="124"/>
      <c r="BK392" s="124"/>
      <c r="BL392" s="124"/>
      <c r="BM392" s="124"/>
      <c r="BN392" s="124"/>
      <c r="BO392" s="124"/>
      <c r="BP392" s="124"/>
      <c r="BQ392" s="124"/>
      <c r="BR392" s="124"/>
      <c r="BS392" s="124"/>
      <c r="BT392" s="124"/>
      <c r="BU392" s="124"/>
      <c r="BV392" s="124"/>
      <c r="BW392" s="124"/>
      <c r="BX392" s="124"/>
      <c r="BY392" s="124"/>
      <c r="BZ392" s="124"/>
      <c r="CA392" s="124"/>
      <c r="CB392" s="124"/>
      <c r="CC392" s="124"/>
      <c r="CD392" s="124"/>
      <c r="CE392" s="124"/>
      <c r="CF392" s="124"/>
      <c r="CG392" s="124"/>
      <c r="CH392" s="124"/>
      <c r="CI392" s="124"/>
      <c r="CJ392" s="124"/>
      <c r="CK392" s="124"/>
      <c r="CL392" s="124"/>
      <c r="CM392" s="124"/>
      <c r="CN392" s="124"/>
      <c r="CO392" s="124"/>
      <c r="CP392" s="124"/>
      <c r="CQ392" s="124"/>
      <c r="CR392" s="124"/>
      <c r="CS392" s="124"/>
      <c r="CT392" s="124"/>
      <c r="CU392" s="124"/>
      <c r="CV392" s="124"/>
      <c r="CW392" s="124"/>
      <c r="CX392" s="124"/>
      <c r="CY392" s="124"/>
      <c r="CZ392" s="124"/>
      <c r="DA392" s="124"/>
      <c r="DB392" s="124"/>
      <c r="DC392" s="124"/>
      <c r="DD392" s="124"/>
      <c r="DE392" s="124"/>
      <c r="DF392" s="124"/>
      <c r="DG392" s="124"/>
      <c r="DH392" s="124"/>
      <c r="DI392" s="124"/>
      <c r="DJ392" s="124"/>
      <c r="DK392" s="124"/>
      <c r="DL392" s="124"/>
      <c r="DM392" s="124"/>
      <c r="DN392" s="124"/>
      <c r="DO392" s="124"/>
      <c r="DP392" s="124"/>
      <c r="DQ392" s="124"/>
      <c r="DR392" s="124"/>
      <c r="DS392" s="124"/>
      <c r="DT392" s="124"/>
      <c r="DU392" s="124"/>
      <c r="DV392" s="124"/>
      <c r="DW392" s="124"/>
      <c r="DX392" s="124"/>
      <c r="DY392" s="124"/>
      <c r="DZ392" s="124"/>
      <c r="EA392" s="124"/>
      <c r="EB392" s="124"/>
      <c r="EC392" s="124"/>
      <c r="ED392" s="124"/>
      <c r="EE392" s="124"/>
      <c r="EF392" s="124"/>
      <c r="EG392" s="124"/>
      <c r="EH392" s="124"/>
      <c r="EI392" s="124"/>
      <c r="EJ392" s="124"/>
      <c r="EK392" s="124"/>
      <c r="EL392" s="124"/>
      <c r="EM392" s="124"/>
      <c r="EN392" s="124"/>
      <c r="EO392" s="124"/>
      <c r="EP392" s="124"/>
      <c r="EQ392" s="124"/>
      <c r="ER392" s="124"/>
      <c r="ES392" s="124"/>
      <c r="ET392" s="124"/>
      <c r="EU392" s="124"/>
      <c r="EV392" s="124"/>
      <c r="EW392" s="124"/>
      <c r="EX392" s="124"/>
      <c r="EY392" s="124"/>
      <c r="EZ392" s="124"/>
      <c r="FA392" s="124"/>
      <c r="FB392" s="124"/>
      <c r="FC392" s="124"/>
      <c r="FD392" s="124"/>
      <c r="FE392" s="124"/>
      <c r="FF392" s="124"/>
      <c r="FG392" s="124"/>
      <c r="FH392" s="124"/>
      <c r="FI392" s="124"/>
      <c r="FJ392" s="124"/>
      <c r="FK392" s="124"/>
      <c r="FL392" s="124"/>
      <c r="FM392" s="124"/>
      <c r="FN392" s="124"/>
      <c r="FO392" s="124"/>
      <c r="FP392" s="124"/>
      <c r="FQ392" s="124"/>
      <c r="FR392" s="124"/>
      <c r="FS392" s="124"/>
      <c r="FT392" s="124"/>
      <c r="FU392" s="124"/>
      <c r="FV392" s="124"/>
      <c r="FW392" s="124"/>
      <c r="FX392" s="124"/>
      <c r="FY392" s="124"/>
      <c r="FZ392" s="124"/>
      <c r="GA392" s="124"/>
      <c r="GB392" s="124"/>
      <c r="GC392" s="124"/>
      <c r="GD392" s="124"/>
      <c r="GE392" s="124"/>
      <c r="GF392" s="124"/>
      <c r="GG392" s="124"/>
      <c r="GH392" s="124"/>
      <c r="GI392" s="124"/>
      <c r="GJ392" s="124"/>
      <c r="GK392" s="124"/>
      <c r="GL392" s="124"/>
      <c r="GM392" s="124"/>
      <c r="GN392" s="124"/>
      <c r="GO392" s="124"/>
      <c r="GP392" s="124"/>
      <c r="GQ392" s="124"/>
      <c r="GR392" s="124"/>
      <c r="GS392" s="124"/>
      <c r="GT392" s="124"/>
      <c r="GU392" s="124"/>
      <c r="GV392" s="124"/>
      <c r="GW392" s="124"/>
      <c r="GX392" s="124"/>
      <c r="GY392" s="124"/>
      <c r="GZ392" s="124"/>
      <c r="HA392" s="124"/>
      <c r="HB392" s="124"/>
      <c r="HC392" s="124"/>
      <c r="HD392" s="124"/>
      <c r="HE392" s="124"/>
      <c r="HF392" s="124"/>
      <c r="HG392" s="124"/>
      <c r="HH392" s="124"/>
      <c r="HI392" s="124"/>
      <c r="HJ392" s="124"/>
      <c r="HK392" s="124"/>
      <c r="HL392" s="124"/>
      <c r="HM392" s="124"/>
      <c r="HN392" s="124"/>
      <c r="HO392" s="124"/>
      <c r="HP392" s="124"/>
      <c r="HQ392" s="124"/>
      <c r="HR392" s="124"/>
      <c r="HS392" s="124"/>
      <c r="HT392" s="124"/>
      <c r="HU392" s="124"/>
      <c r="HV392" s="124"/>
      <c r="HW392" s="124"/>
      <c r="HX392" s="124"/>
      <c r="HY392" s="124"/>
      <c r="HZ392" s="124"/>
      <c r="IA392" s="124"/>
      <c r="IB392" s="124"/>
      <c r="IC392" s="124"/>
      <c r="ID392" s="124"/>
      <c r="IE392" s="124"/>
      <c r="IF392" s="124"/>
      <c r="IG392" s="124"/>
      <c r="IH392" s="124"/>
      <c r="II392" s="124"/>
      <c r="IJ392" s="124"/>
      <c r="IK392" s="124"/>
      <c r="IL392" s="124"/>
      <c r="IM392" s="124"/>
      <c r="IN392" s="124"/>
      <c r="IO392" s="124"/>
      <c r="IP392" s="124"/>
      <c r="IQ392" s="124"/>
      <c r="IR392" s="124"/>
      <c r="IS392" s="124"/>
      <c r="IT392" s="124"/>
      <c r="IU392" s="124"/>
      <c r="IV392" s="124"/>
      <c r="IW392" s="124"/>
      <c r="IX392" s="124"/>
      <c r="IY392" s="124"/>
      <c r="IZ392" s="124"/>
      <c r="JA392" s="124"/>
      <c r="JB392" s="124"/>
      <c r="JC392" s="124"/>
      <c r="JD392" s="124"/>
      <c r="JE392" s="124"/>
      <c r="JF392" s="124"/>
      <c r="JG392" s="124"/>
      <c r="JH392" s="124"/>
      <c r="JI392" s="124"/>
      <c r="JJ392" s="124"/>
      <c r="JK392" s="124"/>
      <c r="JL392" s="124"/>
      <c r="JM392" s="124"/>
      <c r="JN392" s="124"/>
      <c r="JO392" s="124"/>
      <c r="JP392" s="124"/>
      <c r="JQ392" s="124"/>
      <c r="JR392" s="124"/>
      <c r="JS392" s="124"/>
      <c r="JT392" s="124"/>
      <c r="JU392" s="124"/>
      <c r="JV392" s="124"/>
      <c r="JW392" s="124"/>
      <c r="JX392" s="124"/>
      <c r="JY392" s="124"/>
      <c r="JZ392" s="124"/>
      <c r="KA392" s="124"/>
      <c r="KB392" s="124"/>
      <c r="KC392" s="124"/>
      <c r="KD392" s="124"/>
      <c r="KE392" s="124"/>
      <c r="KF392" s="124"/>
      <c r="KG392" s="124"/>
      <c r="KH392" s="124"/>
      <c r="KI392" s="124"/>
      <c r="KJ392" s="124"/>
      <c r="KK392" s="124"/>
      <c r="KL392" s="124"/>
      <c r="KM392" s="124"/>
      <c r="KN392" s="124"/>
      <c r="KO392" s="124"/>
      <c r="KP392" s="124"/>
      <c r="KQ392" s="124"/>
      <c r="KR392" s="124"/>
      <c r="KS392" s="124"/>
      <c r="KT392" s="124"/>
      <c r="KU392" s="124"/>
      <c r="KV392" s="124"/>
      <c r="KW392" s="124"/>
      <c r="KX392" s="124"/>
      <c r="KY392" s="124"/>
      <c r="KZ392" s="124"/>
      <c r="LA392" s="124"/>
      <c r="LB392" s="124"/>
      <c r="LC392" s="124"/>
      <c r="LD392" s="124"/>
      <c r="LE392" s="124"/>
      <c r="LF392" s="124"/>
      <c r="LG392" s="124"/>
      <c r="LH392" s="124"/>
      <c r="LI392" s="124"/>
      <c r="LJ392" s="124"/>
      <c r="LK392" s="124"/>
      <c r="LL392" s="124"/>
      <c r="LM392" s="124"/>
      <c r="LN392" s="124"/>
      <c r="LO392" s="124"/>
      <c r="LP392" s="124"/>
      <c r="LQ392" s="124"/>
      <c r="LR392" s="124"/>
      <c r="LS392" s="124"/>
      <c r="LT392" s="124"/>
      <c r="LU392" s="124"/>
      <c r="LV392" s="124"/>
      <c r="LW392" s="124"/>
      <c r="LX392" s="124"/>
      <c r="LY392" s="124"/>
      <c r="LZ392" s="124"/>
      <c r="MA392" s="124"/>
      <c r="MB392" s="124"/>
      <c r="MC392" s="124"/>
      <c r="MD392" s="124"/>
      <c r="ME392" s="124"/>
      <c r="MF392" s="124"/>
      <c r="MG392" s="124"/>
      <c r="MH392" s="124"/>
      <c r="MI392" s="124"/>
      <c r="MJ392" s="124"/>
      <c r="MK392" s="124"/>
      <c r="ML392" s="124"/>
      <c r="MM392" s="124"/>
      <c r="MN392" s="124"/>
      <c r="MO392" s="124"/>
      <c r="MP392" s="124"/>
      <c r="MQ392" s="124"/>
      <c r="MR392" s="124"/>
      <c r="MS392" s="124"/>
      <c r="MT392" s="124"/>
      <c r="MU392" s="124"/>
      <c r="MV392" s="124"/>
      <c r="MW392" s="124"/>
      <c r="MX392" s="124"/>
      <c r="MY392" s="124"/>
      <c r="MZ392" s="124"/>
      <c r="NA392" s="124"/>
      <c r="NB392" s="124"/>
      <c r="NC392" s="124"/>
      <c r="ND392" s="124"/>
      <c r="NE392" s="124"/>
      <c r="NF392" s="124"/>
      <c r="NG392" s="124"/>
      <c r="NH392" s="124"/>
      <c r="NI392" s="124"/>
      <c r="NJ392" s="124"/>
      <c r="NK392" s="124"/>
      <c r="NL392" s="124"/>
      <c r="NM392" s="124"/>
      <c r="NN392" s="124"/>
      <c r="NO392" s="124"/>
      <c r="NP392" s="124"/>
      <c r="TW392" s="124">
        <f t="shared" si="27"/>
        <v>0</v>
      </c>
    </row>
    <row r="393" spans="1:543" s="59" customFormat="1" x14ac:dyDescent="0.2">
      <c r="A393" s="58"/>
      <c r="B393" s="60"/>
      <c r="C393" s="58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24"/>
      <c r="BH393" s="124"/>
      <c r="BI393" s="124"/>
      <c r="BJ393" s="124"/>
      <c r="BK393" s="124"/>
      <c r="BL393" s="124"/>
      <c r="BM393" s="124"/>
      <c r="BN393" s="124"/>
      <c r="BO393" s="124"/>
      <c r="BP393" s="124"/>
      <c r="BQ393" s="124"/>
      <c r="BR393" s="124"/>
      <c r="BS393" s="124"/>
      <c r="BT393" s="124"/>
      <c r="BU393" s="124"/>
      <c r="BV393" s="124"/>
      <c r="BW393" s="124"/>
      <c r="BX393" s="124"/>
      <c r="BY393" s="124"/>
      <c r="BZ393" s="124"/>
      <c r="CA393" s="124"/>
      <c r="CB393" s="124"/>
      <c r="CC393" s="124"/>
      <c r="CD393" s="124"/>
      <c r="CE393" s="124"/>
      <c r="CF393" s="124"/>
      <c r="CG393" s="124"/>
      <c r="CH393" s="124"/>
      <c r="CI393" s="124"/>
      <c r="CJ393" s="124"/>
      <c r="CK393" s="124"/>
      <c r="CL393" s="124"/>
      <c r="CM393" s="124"/>
      <c r="CN393" s="124"/>
      <c r="CO393" s="124"/>
      <c r="CP393" s="124"/>
      <c r="CQ393" s="124"/>
      <c r="CR393" s="124"/>
      <c r="CS393" s="124"/>
      <c r="CT393" s="124"/>
      <c r="CU393" s="124"/>
      <c r="CV393" s="124"/>
      <c r="CW393" s="124"/>
      <c r="CX393" s="124"/>
      <c r="CY393" s="124"/>
      <c r="CZ393" s="124"/>
      <c r="DA393" s="124"/>
      <c r="DB393" s="124"/>
      <c r="DC393" s="124"/>
      <c r="DD393" s="124"/>
      <c r="DE393" s="124"/>
      <c r="DF393" s="124"/>
      <c r="DG393" s="124"/>
      <c r="DH393" s="124"/>
      <c r="DI393" s="124"/>
      <c r="DJ393" s="124"/>
      <c r="DK393" s="124"/>
      <c r="DL393" s="124"/>
      <c r="DM393" s="124"/>
      <c r="DN393" s="124"/>
      <c r="DO393" s="124"/>
      <c r="DP393" s="124"/>
      <c r="DQ393" s="124"/>
      <c r="DR393" s="124"/>
      <c r="DS393" s="124"/>
      <c r="DT393" s="124"/>
      <c r="DU393" s="124"/>
      <c r="DV393" s="124"/>
      <c r="DW393" s="124"/>
      <c r="DX393" s="124"/>
      <c r="DY393" s="124"/>
      <c r="DZ393" s="124"/>
      <c r="EA393" s="124"/>
      <c r="EB393" s="124"/>
      <c r="EC393" s="124"/>
      <c r="ED393" s="124"/>
      <c r="EE393" s="124"/>
      <c r="EF393" s="124"/>
      <c r="EG393" s="124"/>
      <c r="EH393" s="124"/>
      <c r="EI393" s="124"/>
      <c r="EJ393" s="124"/>
      <c r="EK393" s="124"/>
      <c r="EL393" s="124"/>
      <c r="EM393" s="124"/>
      <c r="EN393" s="124"/>
      <c r="EO393" s="124"/>
      <c r="EP393" s="124"/>
      <c r="EQ393" s="124"/>
      <c r="ER393" s="124"/>
      <c r="ES393" s="124"/>
      <c r="ET393" s="124"/>
      <c r="EU393" s="124"/>
      <c r="EV393" s="124"/>
      <c r="EW393" s="124"/>
      <c r="EX393" s="124"/>
      <c r="EY393" s="124"/>
      <c r="EZ393" s="124"/>
      <c r="FA393" s="124"/>
      <c r="FB393" s="124"/>
      <c r="FC393" s="124"/>
      <c r="FD393" s="124"/>
      <c r="FE393" s="124"/>
      <c r="FF393" s="124"/>
      <c r="FG393" s="124"/>
      <c r="FH393" s="124"/>
      <c r="FI393" s="124"/>
      <c r="FJ393" s="124"/>
      <c r="FK393" s="124"/>
      <c r="FL393" s="124"/>
      <c r="FM393" s="124"/>
      <c r="FN393" s="124"/>
      <c r="FO393" s="124"/>
      <c r="FP393" s="124"/>
      <c r="FQ393" s="124"/>
      <c r="FR393" s="124"/>
      <c r="FS393" s="124"/>
      <c r="FT393" s="124"/>
      <c r="FU393" s="124"/>
      <c r="FV393" s="124"/>
      <c r="FW393" s="124"/>
      <c r="FX393" s="124"/>
      <c r="FY393" s="124"/>
      <c r="FZ393" s="124"/>
      <c r="GA393" s="124"/>
      <c r="GB393" s="124"/>
      <c r="GC393" s="124"/>
      <c r="GD393" s="124"/>
      <c r="GE393" s="124"/>
      <c r="GF393" s="124"/>
      <c r="GG393" s="124"/>
      <c r="GH393" s="124"/>
      <c r="GI393" s="124"/>
      <c r="GJ393" s="124"/>
      <c r="GK393" s="124"/>
      <c r="GL393" s="124"/>
      <c r="GM393" s="124"/>
      <c r="GN393" s="124"/>
      <c r="GO393" s="124"/>
      <c r="GP393" s="124"/>
      <c r="GQ393" s="124"/>
      <c r="GR393" s="124"/>
      <c r="GS393" s="124"/>
      <c r="GT393" s="124"/>
      <c r="GU393" s="124"/>
      <c r="GV393" s="124"/>
      <c r="GW393" s="124"/>
      <c r="GX393" s="124"/>
      <c r="GY393" s="124"/>
      <c r="GZ393" s="124"/>
      <c r="HA393" s="124"/>
      <c r="HB393" s="124"/>
      <c r="HC393" s="124"/>
      <c r="HD393" s="124"/>
      <c r="HE393" s="124"/>
      <c r="HF393" s="124"/>
      <c r="HG393" s="124"/>
      <c r="HH393" s="124"/>
      <c r="HI393" s="124"/>
      <c r="HJ393" s="124"/>
      <c r="HK393" s="124"/>
      <c r="HL393" s="124"/>
      <c r="HM393" s="124"/>
      <c r="HN393" s="124"/>
      <c r="HO393" s="124"/>
      <c r="HP393" s="124"/>
      <c r="HQ393" s="124"/>
      <c r="HR393" s="124"/>
      <c r="HS393" s="124"/>
      <c r="HT393" s="124"/>
      <c r="HU393" s="124"/>
      <c r="HV393" s="124"/>
      <c r="HW393" s="124"/>
      <c r="HX393" s="124"/>
      <c r="HY393" s="124"/>
      <c r="HZ393" s="124"/>
      <c r="IA393" s="124"/>
      <c r="IB393" s="124"/>
      <c r="IC393" s="124"/>
      <c r="ID393" s="124"/>
      <c r="IE393" s="124"/>
      <c r="IF393" s="124"/>
      <c r="IG393" s="124"/>
      <c r="IH393" s="124"/>
      <c r="II393" s="124"/>
      <c r="IJ393" s="124"/>
      <c r="IK393" s="124"/>
      <c r="IL393" s="124"/>
      <c r="IM393" s="124"/>
      <c r="IN393" s="124"/>
      <c r="IO393" s="124"/>
      <c r="IP393" s="124"/>
      <c r="IQ393" s="124"/>
      <c r="IR393" s="124"/>
      <c r="IS393" s="124"/>
      <c r="IT393" s="124"/>
      <c r="IU393" s="124"/>
      <c r="IV393" s="124"/>
      <c r="IW393" s="124"/>
      <c r="IX393" s="124"/>
      <c r="IY393" s="124"/>
      <c r="IZ393" s="124"/>
      <c r="JA393" s="124"/>
      <c r="JB393" s="124"/>
      <c r="JC393" s="124"/>
      <c r="JD393" s="124"/>
      <c r="JE393" s="124"/>
      <c r="JF393" s="124"/>
      <c r="JG393" s="124"/>
      <c r="JH393" s="124"/>
      <c r="JI393" s="124"/>
      <c r="JJ393" s="124"/>
      <c r="JK393" s="124"/>
      <c r="JL393" s="124"/>
      <c r="JM393" s="124"/>
      <c r="JN393" s="124"/>
      <c r="JO393" s="124"/>
      <c r="JP393" s="124"/>
      <c r="JQ393" s="124"/>
      <c r="JR393" s="124"/>
      <c r="JS393" s="124"/>
      <c r="JT393" s="124"/>
      <c r="JU393" s="124"/>
      <c r="JV393" s="124"/>
      <c r="JW393" s="124"/>
      <c r="JX393" s="124"/>
      <c r="JY393" s="124"/>
      <c r="JZ393" s="124"/>
      <c r="KA393" s="124"/>
      <c r="KB393" s="124"/>
      <c r="KC393" s="124"/>
      <c r="KD393" s="124"/>
      <c r="KE393" s="124"/>
      <c r="KF393" s="124"/>
      <c r="KG393" s="124"/>
      <c r="KH393" s="124"/>
      <c r="KI393" s="124"/>
      <c r="KJ393" s="124"/>
      <c r="KK393" s="124"/>
      <c r="KL393" s="124"/>
      <c r="KM393" s="124"/>
      <c r="KN393" s="124"/>
      <c r="KO393" s="124"/>
      <c r="KP393" s="124"/>
      <c r="KQ393" s="124"/>
      <c r="KR393" s="124"/>
      <c r="KS393" s="124"/>
      <c r="KT393" s="124"/>
      <c r="KU393" s="124"/>
      <c r="KV393" s="124"/>
      <c r="KW393" s="124"/>
      <c r="KX393" s="124"/>
      <c r="KY393" s="124"/>
      <c r="KZ393" s="124"/>
      <c r="LA393" s="124"/>
      <c r="LB393" s="124"/>
      <c r="LC393" s="124"/>
      <c r="LD393" s="124"/>
      <c r="LE393" s="124"/>
      <c r="LF393" s="124"/>
      <c r="LG393" s="124"/>
      <c r="LH393" s="124"/>
      <c r="LI393" s="124"/>
      <c r="LJ393" s="124"/>
      <c r="LK393" s="124"/>
      <c r="LL393" s="124"/>
      <c r="LM393" s="124"/>
      <c r="LN393" s="124"/>
      <c r="LO393" s="124"/>
      <c r="LP393" s="124"/>
      <c r="LQ393" s="124"/>
      <c r="LR393" s="124"/>
      <c r="LS393" s="124"/>
      <c r="LT393" s="124"/>
      <c r="LU393" s="124"/>
      <c r="LV393" s="124"/>
      <c r="LW393" s="124"/>
      <c r="LX393" s="124"/>
      <c r="LY393" s="124"/>
      <c r="LZ393" s="124"/>
      <c r="MA393" s="124"/>
      <c r="MB393" s="124"/>
      <c r="MC393" s="124"/>
      <c r="MD393" s="124"/>
      <c r="ME393" s="124"/>
      <c r="MF393" s="124"/>
      <c r="MG393" s="124"/>
      <c r="MH393" s="124"/>
      <c r="MI393" s="124"/>
      <c r="MJ393" s="124"/>
      <c r="MK393" s="124"/>
      <c r="ML393" s="124"/>
      <c r="MM393" s="124"/>
      <c r="MN393" s="124"/>
      <c r="MO393" s="124"/>
      <c r="MP393" s="124"/>
      <c r="MQ393" s="124"/>
      <c r="MR393" s="124"/>
      <c r="MS393" s="124"/>
      <c r="MT393" s="124"/>
      <c r="MU393" s="124"/>
      <c r="MV393" s="124"/>
      <c r="MW393" s="124"/>
      <c r="MX393" s="124"/>
      <c r="MY393" s="124"/>
      <c r="MZ393" s="124"/>
      <c r="NA393" s="124"/>
      <c r="NB393" s="124"/>
      <c r="NC393" s="124"/>
      <c r="ND393" s="124"/>
      <c r="NE393" s="124"/>
      <c r="NF393" s="124"/>
      <c r="NG393" s="124"/>
      <c r="NH393" s="124"/>
      <c r="NI393" s="124"/>
      <c r="NJ393" s="124"/>
      <c r="NK393" s="124"/>
      <c r="NL393" s="124"/>
      <c r="NM393" s="124"/>
      <c r="NN393" s="124"/>
      <c r="NO393" s="124"/>
      <c r="NP393" s="124"/>
      <c r="TW393" s="124">
        <f t="shared" si="27"/>
        <v>0</v>
      </c>
    </row>
    <row r="394" spans="1:543" x14ac:dyDescent="0.2">
      <c r="B394" s="44"/>
      <c r="D394" s="42"/>
      <c r="NL394" s="123"/>
      <c r="NM394" s="123"/>
      <c r="NN394" s="123"/>
      <c r="NO394" s="123"/>
      <c r="TW394" s="122"/>
    </row>
    <row r="395" spans="1:543" x14ac:dyDescent="0.2">
      <c r="A395" s="41" t="s">
        <v>926</v>
      </c>
      <c r="C395" s="13" t="s">
        <v>654</v>
      </c>
      <c r="D395" s="137"/>
      <c r="G395" s="42">
        <f>H373*3%</f>
        <v>145.56889079999999</v>
      </c>
      <c r="NL395" s="123"/>
      <c r="NM395" s="123"/>
      <c r="NN395" s="123"/>
      <c r="NO395" s="123"/>
      <c r="TT395" s="42">
        <f>G395</f>
        <v>145.56889079999999</v>
      </c>
      <c r="TW395" s="122">
        <f t="shared" ref="TW395:TW398" si="28">SUM(I395:TV395)-(E395-F395)-(G395-H395)</f>
        <v>0</v>
      </c>
    </row>
    <row r="396" spans="1:543" x14ac:dyDescent="0.2">
      <c r="B396" s="13" t="s">
        <v>652</v>
      </c>
      <c r="D396" s="42"/>
      <c r="F396" s="42">
        <f>G395</f>
        <v>145.56889079999999</v>
      </c>
      <c r="NL396" s="123">
        <f>-F396</f>
        <v>-145.56889079999999</v>
      </c>
      <c r="NM396" s="123"/>
      <c r="NN396" s="123"/>
      <c r="NO396" s="123"/>
      <c r="TW396" s="122">
        <f t="shared" si="28"/>
        <v>0</v>
      </c>
    </row>
    <row r="397" spans="1:543" x14ac:dyDescent="0.2">
      <c r="B397" s="42"/>
      <c r="D397" s="42"/>
      <c r="NL397" s="123"/>
      <c r="NM397" s="123"/>
      <c r="NN397" s="123"/>
      <c r="NO397" s="123"/>
      <c r="TW397" s="122">
        <f t="shared" si="28"/>
        <v>0</v>
      </c>
    </row>
    <row r="398" spans="1:543" x14ac:dyDescent="0.2">
      <c r="B398" s="44"/>
      <c r="D398" s="42"/>
      <c r="NL398" s="123"/>
      <c r="NM398" s="123"/>
      <c r="NN398" s="123"/>
      <c r="NO398" s="123"/>
      <c r="TW398" s="122">
        <f t="shared" si="28"/>
        <v>0</v>
      </c>
    </row>
    <row r="399" spans="1:543" x14ac:dyDescent="0.2">
      <c r="NL399" s="123"/>
      <c r="NM399" s="123"/>
      <c r="NN399" s="123"/>
      <c r="NO399" s="123"/>
      <c r="TW399" s="122">
        <f t="shared" si="25"/>
        <v>0</v>
      </c>
    </row>
    <row r="400" spans="1:543" x14ac:dyDescent="0.2">
      <c r="A400" s="41" t="s">
        <v>928</v>
      </c>
      <c r="B400" s="13" t="s">
        <v>927</v>
      </c>
      <c r="D400" s="42"/>
      <c r="F400" s="42">
        <f>'Consol BS'!I175</f>
        <v>0</v>
      </c>
      <c r="EW400" s="122">
        <f>-F400</f>
        <v>0</v>
      </c>
      <c r="NL400" s="123"/>
      <c r="NM400" s="123"/>
      <c r="NN400" s="123"/>
      <c r="NO400" s="123"/>
      <c r="TW400" s="122">
        <f t="shared" si="25"/>
        <v>0</v>
      </c>
    </row>
    <row r="401" spans="1:543" x14ac:dyDescent="0.2">
      <c r="B401" s="42"/>
      <c r="C401" s="13" t="s">
        <v>705</v>
      </c>
      <c r="D401" s="42"/>
      <c r="E401" s="42">
        <f>'Consol BS'!K425</f>
        <v>0</v>
      </c>
      <c r="MV401" s="122">
        <f>E401</f>
        <v>0</v>
      </c>
      <c r="NL401" s="123"/>
      <c r="NM401" s="123"/>
      <c r="NN401" s="123"/>
      <c r="NO401" s="123"/>
      <c r="TW401" s="122">
        <f t="shared" si="25"/>
        <v>0</v>
      </c>
    </row>
    <row r="402" spans="1:543" x14ac:dyDescent="0.2">
      <c r="B402" s="42"/>
      <c r="C402" s="13" t="s">
        <v>666</v>
      </c>
      <c r="D402" s="42"/>
      <c r="H402" s="42">
        <f>E401-F400</f>
        <v>0</v>
      </c>
      <c r="MA402" s="122">
        <f>-H402</f>
        <v>0</v>
      </c>
      <c r="NL402" s="123"/>
      <c r="NM402" s="123"/>
      <c r="NN402" s="123"/>
      <c r="NO402" s="123"/>
      <c r="TW402" s="122">
        <f t="shared" si="25"/>
        <v>0</v>
      </c>
    </row>
    <row r="403" spans="1:543" x14ac:dyDescent="0.2">
      <c r="D403" s="42"/>
      <c r="NL403" s="123"/>
      <c r="NM403" s="123"/>
      <c r="NN403" s="123"/>
      <c r="NO403" s="123"/>
      <c r="TW403" s="122">
        <f t="shared" si="25"/>
        <v>0</v>
      </c>
    </row>
    <row r="404" spans="1:543" x14ac:dyDescent="0.2">
      <c r="B404" s="44"/>
      <c r="D404" s="42"/>
      <c r="NL404" s="123"/>
      <c r="NM404" s="123"/>
      <c r="NN404" s="123"/>
      <c r="NO404" s="123"/>
      <c r="TW404" s="122">
        <f t="shared" si="25"/>
        <v>0</v>
      </c>
    </row>
    <row r="405" spans="1:543" x14ac:dyDescent="0.2">
      <c r="B405" s="44"/>
      <c r="D405" s="42"/>
      <c r="NL405" s="123"/>
      <c r="NM405" s="123"/>
      <c r="NN405" s="123"/>
      <c r="NO405" s="123"/>
      <c r="TW405" s="122"/>
    </row>
    <row r="406" spans="1:543" x14ac:dyDescent="0.2">
      <c r="B406" s="44"/>
      <c r="D406" s="42"/>
      <c r="NL406" s="123"/>
      <c r="NM406" s="123"/>
      <c r="NN406" s="123"/>
      <c r="NO406" s="123"/>
      <c r="TW406" s="122"/>
    </row>
    <row r="407" spans="1:543" x14ac:dyDescent="0.2">
      <c r="B407" s="46"/>
      <c r="NL407" s="123"/>
      <c r="NM407" s="123"/>
      <c r="NN407" s="123"/>
      <c r="NO407" s="123"/>
      <c r="TW407" s="122">
        <f t="shared" si="25"/>
        <v>0</v>
      </c>
    </row>
    <row r="408" spans="1:543" x14ac:dyDescent="0.2">
      <c r="A408" s="41" t="s">
        <v>929</v>
      </c>
      <c r="B408" s="13" t="s">
        <v>651</v>
      </c>
      <c r="D408" s="142" t="s">
        <v>891</v>
      </c>
      <c r="E408" s="42">
        <v>750000</v>
      </c>
      <c r="NG408" s="122">
        <f>E408</f>
        <v>750000</v>
      </c>
      <c r="NL408" s="123"/>
      <c r="NM408" s="123"/>
      <c r="NN408" s="123"/>
      <c r="NO408" s="123"/>
      <c r="TW408" s="122">
        <f t="shared" si="25"/>
        <v>0</v>
      </c>
    </row>
    <row r="409" spans="1:543" x14ac:dyDescent="0.2">
      <c r="B409" s="42"/>
      <c r="C409" s="13" t="s">
        <v>653</v>
      </c>
      <c r="D409" s="42"/>
      <c r="F409" s="42">
        <v>750000</v>
      </c>
      <c r="HE409" s="122">
        <f>-F409</f>
        <v>-750000</v>
      </c>
      <c r="NL409" s="123"/>
      <c r="NM409" s="123"/>
      <c r="NN409" s="123"/>
      <c r="NO409" s="123"/>
      <c r="TW409" s="122">
        <f t="shared" si="25"/>
        <v>0</v>
      </c>
    </row>
    <row r="410" spans="1:543" x14ac:dyDescent="0.2">
      <c r="D410" s="42"/>
      <c r="NL410" s="123"/>
      <c r="NM410" s="123"/>
      <c r="NN410" s="123"/>
      <c r="NO410" s="123"/>
      <c r="TW410" s="122">
        <f t="shared" si="25"/>
        <v>0</v>
      </c>
    </row>
    <row r="411" spans="1:543" x14ac:dyDescent="0.2">
      <c r="B411" s="44"/>
      <c r="D411" s="42"/>
      <c r="NL411" s="123"/>
      <c r="NM411" s="123"/>
      <c r="NN411" s="123"/>
      <c r="NO411" s="123"/>
      <c r="TW411" s="122">
        <f t="shared" si="25"/>
        <v>0</v>
      </c>
    </row>
    <row r="412" spans="1:543" x14ac:dyDescent="0.2">
      <c r="D412" s="42"/>
      <c r="NL412" s="123"/>
      <c r="NM412" s="123"/>
      <c r="NN412" s="123"/>
      <c r="NO412" s="123"/>
      <c r="TW412" s="122">
        <f t="shared" si="25"/>
        <v>0</v>
      </c>
    </row>
    <row r="413" spans="1:543" x14ac:dyDescent="0.2">
      <c r="NL413" s="123"/>
      <c r="NM413" s="123"/>
      <c r="NN413" s="123"/>
      <c r="NO413" s="123"/>
      <c r="TW413" s="122">
        <f t="shared" si="25"/>
        <v>0</v>
      </c>
    </row>
    <row r="414" spans="1:543" x14ac:dyDescent="0.2">
      <c r="A414" s="41" t="s">
        <v>930</v>
      </c>
      <c r="B414" s="13" t="s">
        <v>655</v>
      </c>
      <c r="E414" s="42">
        <f>'Consol BS'!K420</f>
        <v>44369.990608350003</v>
      </c>
      <c r="MT414" s="122">
        <f>E414</f>
        <v>44369.990608350003</v>
      </c>
      <c r="NL414" s="123"/>
      <c r="NM414" s="123"/>
      <c r="NN414" s="123"/>
      <c r="NO414" s="123"/>
      <c r="TW414" s="122">
        <f t="shared" si="25"/>
        <v>0</v>
      </c>
    </row>
    <row r="415" spans="1:543" x14ac:dyDescent="0.2">
      <c r="B415" s="42"/>
      <c r="C415" s="13" t="s">
        <v>656</v>
      </c>
      <c r="D415" s="42"/>
      <c r="F415" s="42">
        <f>E414</f>
        <v>44369.990608350003</v>
      </c>
      <c r="EV415" s="122">
        <f>-F415</f>
        <v>-44369.990608350003</v>
      </c>
      <c r="NL415" s="123"/>
      <c r="NM415" s="123"/>
      <c r="NN415" s="123"/>
      <c r="NO415" s="123"/>
      <c r="TW415" s="122">
        <f t="shared" si="25"/>
        <v>0</v>
      </c>
    </row>
    <row r="416" spans="1:543" x14ac:dyDescent="0.2">
      <c r="B416" s="42"/>
      <c r="C416" s="13" t="s">
        <v>666</v>
      </c>
      <c r="D416" s="42"/>
      <c r="H416" s="42">
        <f>E414-F415</f>
        <v>0</v>
      </c>
      <c r="NL416" s="123"/>
      <c r="NM416" s="123"/>
      <c r="NN416" s="123"/>
      <c r="NO416" s="123"/>
      <c r="TW416" s="122">
        <f t="shared" si="25"/>
        <v>0</v>
      </c>
    </row>
    <row r="417" spans="1:543" x14ac:dyDescent="0.2">
      <c r="D417" s="42"/>
      <c r="NL417" s="123"/>
      <c r="NM417" s="123"/>
      <c r="NN417" s="123"/>
      <c r="NO417" s="123"/>
      <c r="TW417" s="122">
        <f t="shared" si="25"/>
        <v>0</v>
      </c>
    </row>
    <row r="418" spans="1:543" x14ac:dyDescent="0.2">
      <c r="B418" s="44"/>
      <c r="D418" s="42"/>
      <c r="NL418" s="123"/>
      <c r="NM418" s="123"/>
      <c r="NN418" s="123"/>
      <c r="NO418" s="123"/>
      <c r="TW418" s="122">
        <f t="shared" si="25"/>
        <v>0</v>
      </c>
    </row>
    <row r="419" spans="1:543" x14ac:dyDescent="0.2">
      <c r="B419" s="44"/>
      <c r="D419" s="42"/>
      <c r="NL419" s="123"/>
      <c r="NM419" s="123"/>
      <c r="NN419" s="123"/>
      <c r="NO419" s="123"/>
      <c r="TW419" s="122"/>
    </row>
    <row r="420" spans="1:543" x14ac:dyDescent="0.2">
      <c r="A420" s="41" t="s">
        <v>931</v>
      </c>
      <c r="B420" s="13" t="s">
        <v>651</v>
      </c>
      <c r="D420" s="142"/>
      <c r="E420" s="42">
        <v>600000</v>
      </c>
      <c r="NG420" s="122">
        <f>E420</f>
        <v>600000</v>
      </c>
      <c r="NL420" s="123"/>
      <c r="NM420" s="123"/>
      <c r="NN420" s="123"/>
      <c r="NO420" s="123"/>
      <c r="TW420" s="122">
        <f t="shared" ref="TW420:TW423" si="29">SUM(I420:TV420)-(E420-F420)-(G420-H420)</f>
        <v>0</v>
      </c>
    </row>
    <row r="421" spans="1:543" x14ac:dyDescent="0.2">
      <c r="B421" s="42"/>
      <c r="C421" s="13" t="s">
        <v>653</v>
      </c>
      <c r="D421" s="42"/>
      <c r="F421" s="42">
        <v>600000</v>
      </c>
      <c r="HE421" s="122">
        <f>-F421</f>
        <v>-600000</v>
      </c>
      <c r="NL421" s="123"/>
      <c r="NM421" s="123"/>
      <c r="NN421" s="123"/>
      <c r="NO421" s="123"/>
      <c r="TW421" s="122">
        <f t="shared" si="29"/>
        <v>0</v>
      </c>
    </row>
    <row r="422" spans="1:543" x14ac:dyDescent="0.2">
      <c r="D422" s="42"/>
      <c r="NL422" s="123"/>
      <c r="NM422" s="123"/>
      <c r="NN422" s="123"/>
      <c r="NO422" s="123"/>
      <c r="TW422" s="122">
        <f t="shared" si="29"/>
        <v>0</v>
      </c>
    </row>
    <row r="423" spans="1:543" x14ac:dyDescent="0.2">
      <c r="B423" s="44"/>
      <c r="D423" s="42"/>
      <c r="NL423" s="123"/>
      <c r="NM423" s="123"/>
      <c r="NN423" s="123"/>
      <c r="NO423" s="123"/>
      <c r="TW423" s="122">
        <f t="shared" si="29"/>
        <v>0</v>
      </c>
    </row>
    <row r="424" spans="1:543" x14ac:dyDescent="0.2">
      <c r="B424" s="44"/>
      <c r="D424" s="42"/>
      <c r="NL424" s="123"/>
      <c r="NM424" s="123"/>
      <c r="NN424" s="123"/>
      <c r="NO424" s="123"/>
      <c r="TW424" s="122"/>
    </row>
    <row r="425" spans="1:543" x14ac:dyDescent="0.2">
      <c r="D425" s="42"/>
      <c r="NL425" s="123"/>
      <c r="NM425" s="123"/>
      <c r="NN425" s="123"/>
      <c r="NO425" s="123"/>
      <c r="TW425" s="122">
        <f t="shared" si="25"/>
        <v>0</v>
      </c>
    </row>
    <row r="426" spans="1:543" x14ac:dyDescent="0.2">
      <c r="NL426" s="123"/>
      <c r="NM426" s="123"/>
      <c r="NN426" s="123"/>
      <c r="NO426" s="123"/>
      <c r="TW426" s="122">
        <f t="shared" si="25"/>
        <v>0</v>
      </c>
    </row>
    <row r="427" spans="1:543" x14ac:dyDescent="0.2">
      <c r="A427" s="57" t="s">
        <v>990</v>
      </c>
      <c r="B427" s="58" t="s">
        <v>705</v>
      </c>
      <c r="C427" s="58"/>
      <c r="D427" s="58"/>
      <c r="E427" s="59">
        <v>0</v>
      </c>
      <c r="F427" s="59"/>
      <c r="G427" s="59"/>
      <c r="H427" s="59"/>
      <c r="I427" s="124"/>
      <c r="IE427" s="122">
        <f>E427</f>
        <v>0</v>
      </c>
      <c r="NL427" s="123"/>
      <c r="NM427" s="123"/>
      <c r="NN427" s="123"/>
      <c r="NO427" s="123"/>
      <c r="TW427" s="122">
        <f t="shared" si="25"/>
        <v>0</v>
      </c>
    </row>
    <row r="428" spans="1:543" x14ac:dyDescent="0.2">
      <c r="A428" s="58"/>
      <c r="B428" s="59"/>
      <c r="C428" s="58" t="s">
        <v>706</v>
      </c>
      <c r="D428" s="59"/>
      <c r="E428" s="59"/>
      <c r="F428" s="59">
        <v>0</v>
      </c>
      <c r="G428" s="59"/>
      <c r="H428" s="59"/>
      <c r="I428" s="124"/>
      <c r="CN428" s="122">
        <f>-F428</f>
        <v>0</v>
      </c>
      <c r="NL428" s="123"/>
      <c r="NM428" s="123"/>
      <c r="NN428" s="123"/>
      <c r="NO428" s="123"/>
      <c r="TW428" s="122">
        <f t="shared" si="25"/>
        <v>0</v>
      </c>
    </row>
    <row r="429" spans="1:543" x14ac:dyDescent="0.2">
      <c r="A429" s="58"/>
      <c r="B429" s="59"/>
      <c r="C429" s="58" t="s">
        <v>666</v>
      </c>
      <c r="D429" s="59"/>
      <c r="E429" s="59"/>
      <c r="F429" s="59"/>
      <c r="G429" s="59"/>
      <c r="H429" s="59">
        <f>E427-F428</f>
        <v>0</v>
      </c>
      <c r="I429" s="124"/>
      <c r="MA429" s="122">
        <f>-H429</f>
        <v>0</v>
      </c>
      <c r="NL429" s="123"/>
      <c r="NM429" s="123"/>
      <c r="NN429" s="123"/>
      <c r="NO429" s="123"/>
      <c r="TW429" s="122">
        <f t="shared" si="25"/>
        <v>0</v>
      </c>
    </row>
    <row r="430" spans="1:543" x14ac:dyDescent="0.2">
      <c r="A430" s="58"/>
      <c r="B430" s="58"/>
      <c r="C430" s="58"/>
      <c r="D430" s="59"/>
      <c r="E430" s="59"/>
      <c r="F430" s="59"/>
      <c r="G430" s="59"/>
      <c r="H430" s="59"/>
      <c r="I430" s="124"/>
      <c r="NL430" s="123"/>
      <c r="NM430" s="123"/>
      <c r="NN430" s="123"/>
      <c r="NO430" s="123"/>
      <c r="TW430" s="122">
        <f t="shared" si="25"/>
        <v>0</v>
      </c>
    </row>
    <row r="431" spans="1:543" x14ac:dyDescent="0.2">
      <c r="A431" s="58"/>
      <c r="B431" s="60"/>
      <c r="C431" s="58"/>
      <c r="D431" s="59"/>
      <c r="E431" s="59"/>
      <c r="F431" s="59"/>
      <c r="G431" s="59"/>
      <c r="H431" s="59"/>
      <c r="I431" s="124"/>
      <c r="NL431" s="123"/>
      <c r="NM431" s="123"/>
      <c r="NN431" s="123"/>
      <c r="NO431" s="123"/>
      <c r="TW431" s="122">
        <f t="shared" si="25"/>
        <v>0</v>
      </c>
    </row>
    <row r="432" spans="1:543" x14ac:dyDescent="0.2">
      <c r="D432" s="42"/>
      <c r="NL432" s="123"/>
      <c r="NM432" s="123"/>
      <c r="NN432" s="123"/>
      <c r="NO432" s="123"/>
      <c r="TW432" s="122">
        <f t="shared" si="25"/>
        <v>0</v>
      </c>
    </row>
    <row r="433" spans="1:543" x14ac:dyDescent="0.2">
      <c r="NL433" s="123"/>
      <c r="NM433" s="123"/>
      <c r="NN433" s="123"/>
      <c r="NO433" s="123"/>
      <c r="TW433" s="122">
        <f t="shared" si="25"/>
        <v>0</v>
      </c>
    </row>
    <row r="434" spans="1:543" x14ac:dyDescent="0.2">
      <c r="B434" s="46"/>
      <c r="NL434" s="123"/>
      <c r="NM434" s="123"/>
      <c r="NN434" s="123"/>
      <c r="NO434" s="123"/>
      <c r="TW434" s="122">
        <f t="shared" si="25"/>
        <v>0</v>
      </c>
    </row>
    <row r="435" spans="1:543" x14ac:dyDescent="0.2">
      <c r="A435" s="41" t="s">
        <v>991</v>
      </c>
      <c r="B435" s="13" t="s">
        <v>651</v>
      </c>
      <c r="E435" s="42">
        <v>0</v>
      </c>
      <c r="NG435" s="122">
        <f>E435</f>
        <v>0</v>
      </c>
      <c r="NL435" s="123"/>
      <c r="NM435" s="123"/>
      <c r="NN435" s="123"/>
      <c r="NO435" s="123"/>
      <c r="TW435" s="122">
        <f t="shared" si="25"/>
        <v>0</v>
      </c>
    </row>
    <row r="436" spans="1:543" x14ac:dyDescent="0.2">
      <c r="A436" s="41"/>
      <c r="B436" s="13" t="s">
        <v>708</v>
      </c>
      <c r="D436" s="42"/>
      <c r="E436" s="42">
        <v>30697.8</v>
      </c>
      <c r="HF436" s="122">
        <f>E436</f>
        <v>30697.8</v>
      </c>
      <c r="IM436" s="122">
        <v>0</v>
      </c>
      <c r="NL436" s="123"/>
      <c r="NM436" s="123"/>
      <c r="NN436" s="123"/>
      <c r="NO436" s="123"/>
      <c r="TW436" s="122">
        <f t="shared" si="25"/>
        <v>0</v>
      </c>
    </row>
    <row r="437" spans="1:543" x14ac:dyDescent="0.2">
      <c r="B437" s="42"/>
      <c r="C437" s="13" t="s">
        <v>653</v>
      </c>
      <c r="D437" s="42"/>
      <c r="F437" s="42">
        <v>30697.8</v>
      </c>
      <c r="HF437" s="122">
        <f>-F437</f>
        <v>-30697.8</v>
      </c>
      <c r="NL437" s="123"/>
      <c r="NM437" s="123"/>
      <c r="NN437" s="123"/>
      <c r="NO437" s="123"/>
      <c r="TW437" s="122">
        <f t="shared" si="25"/>
        <v>0</v>
      </c>
    </row>
    <row r="438" spans="1:543" x14ac:dyDescent="0.2">
      <c r="D438" s="42"/>
      <c r="NL438" s="123"/>
      <c r="NM438" s="123"/>
      <c r="NN438" s="123"/>
      <c r="NO438" s="123"/>
      <c r="TW438" s="122">
        <f t="shared" si="25"/>
        <v>0</v>
      </c>
    </row>
    <row r="439" spans="1:543" x14ac:dyDescent="0.2">
      <c r="B439" s="44"/>
      <c r="D439" s="42"/>
      <c r="NL439" s="123"/>
      <c r="NM439" s="123"/>
      <c r="NN439" s="123"/>
      <c r="NO439" s="123"/>
      <c r="TW439" s="122">
        <f t="shared" si="25"/>
        <v>0</v>
      </c>
    </row>
    <row r="440" spans="1:543" x14ac:dyDescent="0.2">
      <c r="D440" s="42"/>
      <c r="NL440" s="123"/>
      <c r="NM440" s="123"/>
      <c r="NN440" s="123"/>
      <c r="NO440" s="123"/>
      <c r="TW440" s="122">
        <f t="shared" si="25"/>
        <v>0</v>
      </c>
    </row>
    <row r="441" spans="1:543" x14ac:dyDescent="0.2">
      <c r="NL441" s="123"/>
      <c r="NM441" s="123"/>
      <c r="NN441" s="123"/>
      <c r="NO441" s="123"/>
      <c r="TW441" s="122">
        <f t="shared" si="25"/>
        <v>0</v>
      </c>
    </row>
    <row r="442" spans="1:543" x14ac:dyDescent="0.2">
      <c r="A442" s="57" t="s">
        <v>992</v>
      </c>
      <c r="B442" s="58" t="s">
        <v>655</v>
      </c>
      <c r="C442" s="58"/>
      <c r="D442" s="58"/>
      <c r="E442" s="59">
        <v>0</v>
      </c>
      <c r="F442" s="59"/>
      <c r="G442" s="59"/>
      <c r="H442" s="59"/>
      <c r="I442" s="124"/>
      <c r="ID442" s="122">
        <f>E442</f>
        <v>0</v>
      </c>
      <c r="NL442" s="123"/>
      <c r="NM442" s="123"/>
      <c r="NN442" s="123"/>
      <c r="NO442" s="123"/>
      <c r="TW442" s="122">
        <f t="shared" si="25"/>
        <v>0</v>
      </c>
    </row>
    <row r="443" spans="1:543" x14ac:dyDescent="0.2">
      <c r="A443" s="58"/>
      <c r="B443" s="59"/>
      <c r="C443" s="58" t="s">
        <v>656</v>
      </c>
      <c r="D443" s="59"/>
      <c r="E443" s="59"/>
      <c r="F443" s="59">
        <v>0</v>
      </c>
      <c r="G443" s="59"/>
      <c r="H443" s="59"/>
      <c r="I443" s="124"/>
      <c r="CM443" s="122">
        <f>-F443</f>
        <v>0</v>
      </c>
      <c r="NL443" s="123"/>
      <c r="NM443" s="123"/>
      <c r="NN443" s="123"/>
      <c r="NO443" s="123"/>
      <c r="TW443" s="122">
        <f t="shared" si="25"/>
        <v>0</v>
      </c>
    </row>
    <row r="444" spans="1:543" x14ac:dyDescent="0.2">
      <c r="A444" s="58"/>
      <c r="B444" s="59"/>
      <c r="C444" s="58" t="s">
        <v>666</v>
      </c>
      <c r="D444" s="59"/>
      <c r="E444" s="59"/>
      <c r="F444" s="59"/>
      <c r="G444" s="59"/>
      <c r="H444" s="59">
        <f>E442-F443</f>
        <v>0</v>
      </c>
      <c r="I444" s="124"/>
      <c r="MA444" s="122">
        <f>-H444</f>
        <v>0</v>
      </c>
      <c r="NL444" s="123"/>
      <c r="NM444" s="123"/>
      <c r="NN444" s="123"/>
      <c r="NO444" s="123"/>
      <c r="TW444" s="122">
        <f t="shared" si="25"/>
        <v>0</v>
      </c>
    </row>
    <row r="445" spans="1:543" x14ac:dyDescent="0.2">
      <c r="A445" s="58"/>
      <c r="B445" s="58"/>
      <c r="C445" s="58"/>
      <c r="D445" s="59"/>
      <c r="E445" s="59"/>
      <c r="F445" s="59"/>
      <c r="G445" s="59"/>
      <c r="H445" s="59"/>
      <c r="I445" s="124"/>
      <c r="NL445" s="123"/>
      <c r="NM445" s="123"/>
      <c r="NN445" s="123"/>
      <c r="NO445" s="123"/>
      <c r="TW445" s="122">
        <f t="shared" si="25"/>
        <v>0</v>
      </c>
    </row>
    <row r="446" spans="1:543" x14ac:dyDescent="0.2">
      <c r="A446" s="58"/>
      <c r="B446" s="60"/>
      <c r="C446" s="58"/>
      <c r="D446" s="59"/>
      <c r="E446" s="59"/>
      <c r="F446" s="59"/>
      <c r="G446" s="59"/>
      <c r="H446" s="59"/>
      <c r="I446" s="124"/>
      <c r="NL446" s="123"/>
      <c r="NM446" s="123"/>
      <c r="NN446" s="123"/>
      <c r="NO446" s="123"/>
      <c r="TW446" s="122">
        <f t="shared" si="25"/>
        <v>0</v>
      </c>
    </row>
    <row r="447" spans="1:543" x14ac:dyDescent="0.2">
      <c r="D447" s="42"/>
      <c r="NL447" s="123"/>
      <c r="NM447" s="123"/>
      <c r="NN447" s="123"/>
      <c r="NO447" s="123"/>
      <c r="TW447" s="122">
        <f t="shared" ref="TW447:TW523" si="30">SUM(I447:TV447)-(E447-F447)-(G447-H447)</f>
        <v>0</v>
      </c>
    </row>
    <row r="448" spans="1:543" x14ac:dyDescent="0.2">
      <c r="B448" s="46"/>
      <c r="D448" s="42"/>
      <c r="NL448" s="123"/>
      <c r="NM448" s="123"/>
      <c r="NN448" s="123"/>
      <c r="NO448" s="123"/>
      <c r="TW448" s="122"/>
    </row>
    <row r="449" spans="1:543" x14ac:dyDescent="0.2">
      <c r="A449" s="41" t="s">
        <v>993</v>
      </c>
      <c r="B449" s="13" t="s">
        <v>651</v>
      </c>
      <c r="D449" s="142"/>
      <c r="E449" s="42">
        <v>40000</v>
      </c>
      <c r="NG449" s="122">
        <f>E449</f>
        <v>40000</v>
      </c>
      <c r="NL449" s="123"/>
      <c r="NM449" s="123"/>
      <c r="NN449" s="123"/>
      <c r="NO449" s="123"/>
      <c r="TW449" s="122">
        <f t="shared" ref="TW449:TW453" si="31">SUM(I449:TV449)-(E449-F449)-(G449-H449)</f>
        <v>0</v>
      </c>
    </row>
    <row r="450" spans="1:543" x14ac:dyDescent="0.2">
      <c r="B450" s="42"/>
      <c r="C450" s="13" t="s">
        <v>653</v>
      </c>
      <c r="D450" s="42"/>
      <c r="F450" s="42">
        <v>40000</v>
      </c>
      <c r="HX450" s="122">
        <f>-F450</f>
        <v>-40000</v>
      </c>
      <c r="NL450" s="123"/>
      <c r="NM450" s="123"/>
      <c r="NN450" s="123"/>
      <c r="NO450" s="123"/>
      <c r="TW450" s="122">
        <f t="shared" si="31"/>
        <v>0</v>
      </c>
    </row>
    <row r="451" spans="1:543" x14ac:dyDescent="0.2">
      <c r="D451" s="42"/>
      <c r="NL451" s="123"/>
      <c r="NM451" s="123"/>
      <c r="NN451" s="123"/>
      <c r="NO451" s="123"/>
      <c r="TW451" s="122">
        <f t="shared" si="31"/>
        <v>0</v>
      </c>
    </row>
    <row r="452" spans="1:543" x14ac:dyDescent="0.2">
      <c r="B452" s="44"/>
      <c r="D452" s="42"/>
      <c r="NL452" s="123"/>
      <c r="NM452" s="123"/>
      <c r="NN452" s="123"/>
      <c r="NO452" s="123"/>
      <c r="TW452" s="122">
        <f t="shared" si="31"/>
        <v>0</v>
      </c>
    </row>
    <row r="453" spans="1:543" x14ac:dyDescent="0.2">
      <c r="D453" s="42"/>
      <c r="NL453" s="123"/>
      <c r="NM453" s="123"/>
      <c r="NN453" s="123"/>
      <c r="NO453" s="123"/>
      <c r="TW453" s="122">
        <f t="shared" si="31"/>
        <v>0</v>
      </c>
    </row>
    <row r="454" spans="1:543" x14ac:dyDescent="0.2">
      <c r="NL454" s="123"/>
      <c r="NM454" s="123"/>
      <c r="NN454" s="123"/>
      <c r="NO454" s="123"/>
      <c r="TW454" s="122">
        <f t="shared" si="30"/>
        <v>0</v>
      </c>
    </row>
    <row r="455" spans="1:543" x14ac:dyDescent="0.2">
      <c r="A455" s="39"/>
      <c r="B455" s="45"/>
      <c r="C455" s="39"/>
      <c r="D455" s="39"/>
      <c r="E455" s="40"/>
      <c r="F455" s="40"/>
      <c r="G455" s="45"/>
      <c r="H455" s="45"/>
      <c r="NL455" s="123"/>
      <c r="NM455" s="123"/>
      <c r="NN455" s="123"/>
      <c r="NO455" s="123"/>
      <c r="TW455" s="122">
        <f t="shared" si="30"/>
        <v>0</v>
      </c>
    </row>
    <row r="456" spans="1:543" x14ac:dyDescent="0.2">
      <c r="NL456" s="123"/>
      <c r="NM456" s="123"/>
      <c r="NN456" s="123"/>
      <c r="NO456" s="123"/>
      <c r="TW456" s="122">
        <f t="shared" si="30"/>
        <v>0</v>
      </c>
    </row>
    <row r="457" spans="1:543" x14ac:dyDescent="0.2">
      <c r="NL457" s="123"/>
      <c r="NM457" s="123"/>
      <c r="NN457" s="123"/>
      <c r="NO457" s="123"/>
      <c r="TW457" s="122">
        <f t="shared" si="30"/>
        <v>0</v>
      </c>
    </row>
    <row r="458" spans="1:543" x14ac:dyDescent="0.2">
      <c r="B458" s="46"/>
      <c r="NL458" s="123"/>
      <c r="NM458" s="123"/>
      <c r="NN458" s="123"/>
      <c r="NO458" s="123"/>
      <c r="TW458" s="122">
        <f t="shared" si="30"/>
        <v>0</v>
      </c>
    </row>
    <row r="459" spans="1:543" x14ac:dyDescent="0.2">
      <c r="A459" s="41" t="s">
        <v>710</v>
      </c>
      <c r="B459" s="13" t="s">
        <v>651</v>
      </c>
      <c r="D459" s="142" t="s">
        <v>891</v>
      </c>
      <c r="E459" s="42">
        <v>1010000</v>
      </c>
      <c r="NG459" s="122">
        <f>E459</f>
        <v>1010000</v>
      </c>
      <c r="NL459" s="123"/>
      <c r="NM459" s="123"/>
      <c r="NN459" s="123"/>
      <c r="NO459" s="123"/>
      <c r="TW459" s="122">
        <f t="shared" si="30"/>
        <v>0</v>
      </c>
    </row>
    <row r="460" spans="1:543" x14ac:dyDescent="0.2">
      <c r="A460" s="41"/>
      <c r="B460" s="13" t="s">
        <v>683</v>
      </c>
      <c r="D460" s="42"/>
      <c r="F460" s="42">
        <v>2928.1</v>
      </c>
      <c r="NL460" s="123"/>
      <c r="NM460" s="123"/>
      <c r="NN460" s="123"/>
      <c r="NO460" s="123">
        <f>-F460</f>
        <v>-2928.1</v>
      </c>
      <c r="TW460" s="122">
        <f t="shared" si="30"/>
        <v>0</v>
      </c>
    </row>
    <row r="461" spans="1:543" x14ac:dyDescent="0.2">
      <c r="A461" s="41"/>
      <c r="C461" s="13" t="s">
        <v>652</v>
      </c>
      <c r="D461" s="42"/>
      <c r="E461" s="42">
        <f>F460</f>
        <v>2928.1</v>
      </c>
      <c r="NL461" s="123">
        <f>E461</f>
        <v>2928.1</v>
      </c>
      <c r="NM461" s="123"/>
      <c r="NN461" s="123"/>
      <c r="NO461" s="123"/>
      <c r="TW461" s="122">
        <f t="shared" si="30"/>
        <v>0</v>
      </c>
    </row>
    <row r="462" spans="1:543" x14ac:dyDescent="0.2">
      <c r="A462" s="41"/>
      <c r="C462" s="13" t="s">
        <v>652</v>
      </c>
      <c r="D462" s="42"/>
      <c r="F462" s="42">
        <v>10000</v>
      </c>
      <c r="NL462" s="123">
        <f>-F462</f>
        <v>-10000</v>
      </c>
      <c r="NM462" s="123"/>
      <c r="NN462" s="123"/>
      <c r="NO462" s="123"/>
      <c r="TW462" s="122">
        <f t="shared" si="30"/>
        <v>0</v>
      </c>
    </row>
    <row r="463" spans="1:543" x14ac:dyDescent="0.2">
      <c r="B463" s="42"/>
      <c r="C463" s="13" t="s">
        <v>653</v>
      </c>
      <c r="D463" s="42"/>
      <c r="F463" s="42">
        <v>1000000</v>
      </c>
      <c r="GP463" s="122">
        <f>-F463</f>
        <v>-1000000</v>
      </c>
      <c r="NL463" s="123"/>
      <c r="NM463" s="123"/>
      <c r="NN463" s="123"/>
      <c r="NO463" s="123"/>
      <c r="TW463" s="122">
        <f t="shared" si="30"/>
        <v>0</v>
      </c>
    </row>
    <row r="464" spans="1:543" x14ac:dyDescent="0.2">
      <c r="D464" s="42"/>
      <c r="NL464" s="123"/>
      <c r="NM464" s="123"/>
      <c r="NN464" s="123"/>
      <c r="NO464" s="123"/>
      <c r="TW464" s="122">
        <f t="shared" si="30"/>
        <v>0</v>
      </c>
    </row>
    <row r="465" spans="1:543" x14ac:dyDescent="0.2">
      <c r="B465" s="44"/>
      <c r="D465" s="42"/>
      <c r="NL465" s="123"/>
      <c r="NM465" s="123"/>
      <c r="NN465" s="123"/>
      <c r="NO465" s="123"/>
      <c r="TW465" s="122">
        <f t="shared" si="30"/>
        <v>0</v>
      </c>
    </row>
    <row r="466" spans="1:543" x14ac:dyDescent="0.2">
      <c r="D466" s="42"/>
      <c r="NL466" s="123"/>
      <c r="NM466" s="123"/>
      <c r="NN466" s="123"/>
      <c r="NO466" s="123"/>
      <c r="TW466" s="122">
        <f t="shared" si="30"/>
        <v>0</v>
      </c>
    </row>
    <row r="467" spans="1:543" x14ac:dyDescent="0.2">
      <c r="NL467" s="123"/>
      <c r="NM467" s="123"/>
      <c r="NN467" s="123"/>
      <c r="NO467" s="123"/>
      <c r="TW467" s="122">
        <f t="shared" si="30"/>
        <v>0</v>
      </c>
    </row>
    <row r="468" spans="1:543" x14ac:dyDescent="0.2">
      <c r="A468" s="41" t="s">
        <v>711</v>
      </c>
      <c r="B468" s="13" t="s">
        <v>651</v>
      </c>
      <c r="D468" s="142" t="s">
        <v>891</v>
      </c>
      <c r="E468" s="42">
        <v>1000000</v>
      </c>
      <c r="NG468" s="122">
        <f>E468</f>
        <v>1000000</v>
      </c>
      <c r="NL468" s="123"/>
      <c r="NM468" s="123"/>
      <c r="NN468" s="123"/>
      <c r="NO468" s="123"/>
      <c r="TW468" s="122">
        <f t="shared" si="30"/>
        <v>0</v>
      </c>
    </row>
    <row r="469" spans="1:543" x14ac:dyDescent="0.2">
      <c r="B469" s="42"/>
      <c r="C469" s="13" t="s">
        <v>653</v>
      </c>
      <c r="D469" s="42"/>
      <c r="F469" s="42">
        <v>1000000</v>
      </c>
      <c r="GP469" s="122">
        <f>-F469</f>
        <v>-1000000</v>
      </c>
      <c r="NL469" s="123"/>
      <c r="NM469" s="123"/>
      <c r="NN469" s="123"/>
      <c r="NO469" s="123"/>
      <c r="TW469" s="122">
        <f t="shared" si="30"/>
        <v>0</v>
      </c>
    </row>
    <row r="470" spans="1:543" x14ac:dyDescent="0.2">
      <c r="D470" s="42"/>
      <c r="NL470" s="123"/>
      <c r="NM470" s="123"/>
      <c r="NN470" s="123"/>
      <c r="NO470" s="123"/>
      <c r="TW470" s="122">
        <f t="shared" si="30"/>
        <v>0</v>
      </c>
    </row>
    <row r="471" spans="1:543" x14ac:dyDescent="0.2">
      <c r="B471" s="44"/>
      <c r="D471" s="42"/>
      <c r="NL471" s="123"/>
      <c r="NM471" s="123"/>
      <c r="NN471" s="123"/>
      <c r="NO471" s="123"/>
      <c r="TW471" s="122">
        <f t="shared" si="30"/>
        <v>0</v>
      </c>
    </row>
    <row r="472" spans="1:543" x14ac:dyDescent="0.2">
      <c r="D472" s="42"/>
      <c r="NL472" s="123"/>
      <c r="NM472" s="123"/>
      <c r="NN472" s="123"/>
      <c r="NO472" s="123"/>
      <c r="TW472" s="122">
        <f t="shared" si="30"/>
        <v>0</v>
      </c>
    </row>
    <row r="473" spans="1:543" x14ac:dyDescent="0.2">
      <c r="NL473" s="123"/>
      <c r="NM473" s="123"/>
      <c r="NN473" s="123"/>
      <c r="NO473" s="123"/>
      <c r="TW473" s="122">
        <f t="shared" si="30"/>
        <v>0</v>
      </c>
    </row>
    <row r="474" spans="1:543" x14ac:dyDescent="0.2">
      <c r="A474" s="41" t="s">
        <v>712</v>
      </c>
      <c r="C474" s="13" t="s">
        <v>902</v>
      </c>
      <c r="D474" s="142" t="s">
        <v>891</v>
      </c>
      <c r="F474" s="42">
        <v>143</v>
      </c>
      <c r="NL474" s="123"/>
      <c r="NM474" s="123"/>
      <c r="NN474" s="123"/>
      <c r="NO474" s="123">
        <f>-F474</f>
        <v>-143</v>
      </c>
      <c r="TW474" s="122">
        <f t="shared" si="30"/>
        <v>0</v>
      </c>
    </row>
    <row r="475" spans="1:543" x14ac:dyDescent="0.2">
      <c r="B475" s="13" t="s">
        <v>652</v>
      </c>
      <c r="D475" s="42"/>
      <c r="E475" s="42">
        <f>F474</f>
        <v>143</v>
      </c>
      <c r="NL475" s="123">
        <f>E475</f>
        <v>143</v>
      </c>
      <c r="NM475" s="123"/>
      <c r="NN475" s="123"/>
      <c r="NO475" s="123"/>
      <c r="TW475" s="122">
        <f t="shared" si="30"/>
        <v>0</v>
      </c>
    </row>
    <row r="476" spans="1:543" x14ac:dyDescent="0.2">
      <c r="B476" s="42"/>
      <c r="D476" s="42"/>
      <c r="H476" s="48"/>
      <c r="NL476" s="123"/>
      <c r="NM476" s="123"/>
      <c r="NN476" s="123"/>
      <c r="NO476" s="123"/>
      <c r="TW476" s="122">
        <f t="shared" si="30"/>
        <v>0</v>
      </c>
    </row>
    <row r="477" spans="1:543" x14ac:dyDescent="0.2">
      <c r="D477" s="42"/>
      <c r="H477" s="49"/>
      <c r="NL477" s="123"/>
      <c r="NM477" s="123"/>
      <c r="NN477" s="123"/>
      <c r="NO477" s="123"/>
      <c r="TW477" s="122">
        <f t="shared" si="30"/>
        <v>0</v>
      </c>
    </row>
    <row r="478" spans="1:543" x14ac:dyDescent="0.2">
      <c r="B478" s="44"/>
      <c r="C478" s="42"/>
      <c r="NL478" s="123"/>
      <c r="NM478" s="123"/>
      <c r="NN478" s="123"/>
      <c r="NO478" s="123"/>
      <c r="TW478" s="122">
        <f t="shared" si="30"/>
        <v>0</v>
      </c>
    </row>
    <row r="479" spans="1:543" x14ac:dyDescent="0.2">
      <c r="NL479" s="123"/>
      <c r="NM479" s="123"/>
      <c r="NN479" s="123"/>
      <c r="NO479" s="123"/>
      <c r="TW479" s="122">
        <f t="shared" si="30"/>
        <v>0</v>
      </c>
    </row>
    <row r="480" spans="1:543" x14ac:dyDescent="0.2">
      <c r="NL480" s="123"/>
      <c r="NM480" s="123"/>
      <c r="NN480" s="123"/>
      <c r="NO480" s="123"/>
      <c r="TW480" s="122">
        <f t="shared" si="30"/>
        <v>0</v>
      </c>
    </row>
    <row r="481" spans="1:543" x14ac:dyDescent="0.2">
      <c r="A481" s="41" t="s">
        <v>713</v>
      </c>
      <c r="C481" s="13" t="s">
        <v>651</v>
      </c>
      <c r="D481" s="142" t="s">
        <v>891</v>
      </c>
      <c r="F481" s="42">
        <v>54730.870457609999</v>
      </c>
      <c r="NG481" s="122">
        <f>-F481</f>
        <v>-54730.870457609999</v>
      </c>
      <c r="NL481" s="123"/>
      <c r="NM481" s="123"/>
      <c r="NN481" s="123"/>
      <c r="NO481" s="123"/>
      <c r="TW481" s="122">
        <f t="shared" si="30"/>
        <v>0</v>
      </c>
    </row>
    <row r="482" spans="1:543" x14ac:dyDescent="0.2">
      <c r="A482" s="41"/>
      <c r="B482" s="13" t="s">
        <v>683</v>
      </c>
      <c r="D482" s="42"/>
      <c r="E482" s="42">
        <v>39.706620093400041</v>
      </c>
      <c r="NL482" s="123"/>
      <c r="NM482" s="123"/>
      <c r="NN482" s="123"/>
      <c r="NO482" s="123">
        <f>E482</f>
        <v>39.706620093400041</v>
      </c>
      <c r="TW482" s="122">
        <f t="shared" si="30"/>
        <v>0</v>
      </c>
    </row>
    <row r="483" spans="1:543" x14ac:dyDescent="0.2">
      <c r="A483" s="41"/>
      <c r="C483" s="13" t="s">
        <v>652</v>
      </c>
      <c r="D483" s="42"/>
      <c r="F483" s="42">
        <f>E482</f>
        <v>39.706620093400041</v>
      </c>
      <c r="NL483" s="123">
        <f>-F483</f>
        <v>-39.706620093400041</v>
      </c>
      <c r="NM483" s="123"/>
      <c r="NN483" s="123"/>
      <c r="NO483" s="123"/>
      <c r="TW483" s="122">
        <f t="shared" si="30"/>
        <v>0</v>
      </c>
    </row>
    <row r="484" spans="1:543" x14ac:dyDescent="0.2">
      <c r="A484" s="41"/>
      <c r="B484" s="13" t="s">
        <v>670</v>
      </c>
      <c r="D484" s="42"/>
      <c r="E484" s="42">
        <v>30086.227081000001</v>
      </c>
      <c r="NK484" s="122">
        <f>E484</f>
        <v>30086.227081000001</v>
      </c>
      <c r="NL484" s="123"/>
      <c r="NM484" s="123"/>
      <c r="NN484" s="123"/>
      <c r="NO484" s="123"/>
      <c r="TW484" s="122">
        <f t="shared" si="30"/>
        <v>0</v>
      </c>
    </row>
    <row r="485" spans="1:543" x14ac:dyDescent="0.2">
      <c r="A485" s="41"/>
      <c r="B485" s="13" t="s">
        <v>683</v>
      </c>
      <c r="D485" s="42"/>
      <c r="E485" s="42">
        <v>79413.240186800074</v>
      </c>
      <c r="NL485" s="123"/>
      <c r="NM485" s="123"/>
      <c r="NN485" s="123"/>
      <c r="NO485" s="123">
        <f>E485</f>
        <v>79413.240186800074</v>
      </c>
      <c r="TW485" s="122">
        <f t="shared" si="30"/>
        <v>0</v>
      </c>
    </row>
    <row r="486" spans="1:543" x14ac:dyDescent="0.2">
      <c r="A486" s="41"/>
      <c r="B486" s="13" t="s">
        <v>932</v>
      </c>
      <c r="D486" s="42"/>
      <c r="F486" s="42">
        <v>54769</v>
      </c>
      <c r="NL486" s="123"/>
      <c r="NM486" s="123"/>
      <c r="NN486" s="123"/>
      <c r="NO486" s="123">
        <f>-F486</f>
        <v>-54769</v>
      </c>
      <c r="TW486" s="122">
        <f t="shared" si="30"/>
        <v>0</v>
      </c>
    </row>
    <row r="487" spans="1:543" x14ac:dyDescent="0.2">
      <c r="B487" s="42"/>
      <c r="D487" s="42"/>
      <c r="NL487" s="123"/>
      <c r="NM487" s="123"/>
      <c r="NN487" s="123"/>
      <c r="NO487" s="123"/>
      <c r="TW487" s="122">
        <f t="shared" si="30"/>
        <v>0</v>
      </c>
    </row>
    <row r="488" spans="1:543" x14ac:dyDescent="0.2">
      <c r="D488" s="42"/>
      <c r="NL488" s="123"/>
      <c r="NM488" s="123"/>
      <c r="NN488" s="123"/>
      <c r="NO488" s="123"/>
      <c r="TW488" s="122">
        <f t="shared" si="30"/>
        <v>0</v>
      </c>
    </row>
    <row r="489" spans="1:543" x14ac:dyDescent="0.2">
      <c r="B489" s="44"/>
      <c r="D489" s="42"/>
      <c r="NL489" s="123"/>
      <c r="NM489" s="123"/>
      <c r="NN489" s="123"/>
      <c r="NO489" s="123"/>
      <c r="TW489" s="122">
        <f t="shared" si="30"/>
        <v>0</v>
      </c>
    </row>
    <row r="490" spans="1:543" x14ac:dyDescent="0.2">
      <c r="B490" s="44"/>
      <c r="D490" s="42"/>
      <c r="NL490" s="123"/>
      <c r="NM490" s="123"/>
      <c r="NN490" s="123"/>
      <c r="NO490" s="123"/>
      <c r="TW490" s="122">
        <f t="shared" ref="TW490:TW495" si="32">SUM(I490:TV490)-(E490-F490)-(G490-H490)</f>
        <v>0</v>
      </c>
    </row>
    <row r="491" spans="1:543" x14ac:dyDescent="0.2">
      <c r="A491" s="41" t="s">
        <v>714</v>
      </c>
      <c r="C491" s="13" t="s">
        <v>933</v>
      </c>
      <c r="D491" s="142"/>
      <c r="G491" s="42">
        <v>96</v>
      </c>
      <c r="NL491" s="123"/>
      <c r="NM491" s="123"/>
      <c r="NN491" s="123"/>
      <c r="NO491" s="123"/>
      <c r="SX491" s="42">
        <f>17469</f>
        <v>17469</v>
      </c>
      <c r="TV491" s="42">
        <v>-17373</v>
      </c>
      <c r="TW491" s="122">
        <f t="shared" si="32"/>
        <v>0</v>
      </c>
    </row>
    <row r="492" spans="1:543" x14ac:dyDescent="0.2">
      <c r="B492" s="13" t="s">
        <v>934</v>
      </c>
      <c r="D492" s="42"/>
      <c r="F492" s="42">
        <v>0</v>
      </c>
      <c r="NL492" s="123">
        <f>E492</f>
        <v>0</v>
      </c>
      <c r="NM492" s="123"/>
      <c r="NN492" s="123"/>
      <c r="NO492" s="123"/>
      <c r="TW492" s="122">
        <f t="shared" si="32"/>
        <v>0</v>
      </c>
    </row>
    <row r="493" spans="1:543" x14ac:dyDescent="0.2">
      <c r="B493" s="13" t="s">
        <v>670</v>
      </c>
      <c r="D493" s="42"/>
      <c r="F493" s="42">
        <v>96</v>
      </c>
      <c r="H493" s="48"/>
      <c r="NK493" s="122">
        <f>-F493</f>
        <v>-96</v>
      </c>
      <c r="NL493" s="123"/>
      <c r="NM493" s="123"/>
      <c r="NN493" s="123"/>
      <c r="NO493" s="123"/>
      <c r="TW493" s="122">
        <f t="shared" si="32"/>
        <v>0</v>
      </c>
    </row>
    <row r="494" spans="1:543" x14ac:dyDescent="0.2">
      <c r="D494" s="42"/>
      <c r="H494" s="49"/>
      <c r="NL494" s="123"/>
      <c r="NM494" s="123"/>
      <c r="NN494" s="123"/>
      <c r="NO494" s="123"/>
      <c r="TW494" s="122">
        <f t="shared" si="32"/>
        <v>0</v>
      </c>
    </row>
    <row r="495" spans="1:543" x14ac:dyDescent="0.2">
      <c r="B495" s="44"/>
      <c r="C495" s="42"/>
      <c r="NL495" s="123"/>
      <c r="NM495" s="123"/>
      <c r="NN495" s="123"/>
      <c r="NO495" s="123"/>
      <c r="TW495" s="122">
        <f t="shared" si="32"/>
        <v>0</v>
      </c>
    </row>
    <row r="496" spans="1:543" x14ac:dyDescent="0.2">
      <c r="B496" s="44"/>
      <c r="D496" s="42"/>
      <c r="NL496" s="123"/>
      <c r="NM496" s="123"/>
      <c r="NN496" s="123"/>
      <c r="NO496" s="123"/>
      <c r="TW496" s="122">
        <f t="shared" si="30"/>
        <v>0</v>
      </c>
    </row>
    <row r="497" spans="1:543" x14ac:dyDescent="0.2">
      <c r="B497" s="44"/>
      <c r="D497" s="42"/>
      <c r="NL497" s="123"/>
      <c r="NM497" s="123"/>
      <c r="NN497" s="123"/>
      <c r="NO497" s="123"/>
      <c r="TW497" s="122">
        <f t="shared" si="30"/>
        <v>0</v>
      </c>
    </row>
    <row r="498" spans="1:543" x14ac:dyDescent="0.2">
      <c r="A498" s="50" t="s">
        <v>715</v>
      </c>
      <c r="B498" s="13" t="s">
        <v>682</v>
      </c>
      <c r="D498" s="142" t="s">
        <v>891</v>
      </c>
      <c r="E498" s="42">
        <v>6543</v>
      </c>
      <c r="GA498" s="122">
        <f>E498</f>
        <v>6543</v>
      </c>
      <c r="NL498" s="123"/>
      <c r="NM498" s="123"/>
      <c r="NN498" s="123"/>
      <c r="NO498" s="123"/>
      <c r="TW498" s="122">
        <f t="shared" si="30"/>
        <v>0</v>
      </c>
    </row>
    <row r="499" spans="1:543" x14ac:dyDescent="0.2">
      <c r="C499" s="13" t="s">
        <v>683</v>
      </c>
      <c r="F499" s="42">
        <f>E498</f>
        <v>6543</v>
      </c>
      <c r="NL499" s="123"/>
      <c r="NM499" s="123"/>
      <c r="NN499" s="123"/>
      <c r="NO499" s="123">
        <f>-F499</f>
        <v>-6543</v>
      </c>
      <c r="TW499" s="122">
        <f t="shared" si="30"/>
        <v>0</v>
      </c>
    </row>
    <row r="500" spans="1:543" x14ac:dyDescent="0.2">
      <c r="NL500" s="123"/>
      <c r="NM500" s="123"/>
      <c r="NN500" s="123"/>
      <c r="NO500" s="123"/>
      <c r="TW500" s="122">
        <f t="shared" si="30"/>
        <v>0</v>
      </c>
    </row>
    <row r="501" spans="1:543" x14ac:dyDescent="0.2">
      <c r="B501" s="44"/>
      <c r="NL501" s="123"/>
      <c r="NM501" s="123"/>
      <c r="NN501" s="123"/>
      <c r="NO501" s="123"/>
      <c r="TW501" s="122">
        <f t="shared" si="30"/>
        <v>0</v>
      </c>
    </row>
    <row r="502" spans="1:543" x14ac:dyDescent="0.2">
      <c r="D502" s="42"/>
      <c r="NL502" s="123"/>
      <c r="NM502" s="123"/>
      <c r="NN502" s="123"/>
      <c r="NO502" s="123"/>
      <c r="TW502" s="122">
        <f t="shared" si="30"/>
        <v>0</v>
      </c>
    </row>
    <row r="503" spans="1:543" x14ac:dyDescent="0.2">
      <c r="NL503" s="123"/>
      <c r="NM503" s="123"/>
      <c r="NN503" s="123"/>
      <c r="NO503" s="123"/>
      <c r="TW503" s="122">
        <f t="shared" si="30"/>
        <v>0</v>
      </c>
    </row>
    <row r="504" spans="1:543" x14ac:dyDescent="0.2">
      <c r="A504" s="51" t="s">
        <v>716</v>
      </c>
      <c r="B504" s="13" t="s">
        <v>655</v>
      </c>
      <c r="E504" s="42">
        <f>'Consol BS'!M433</f>
        <v>0</v>
      </c>
      <c r="MT504" s="122">
        <f>E504</f>
        <v>0</v>
      </c>
      <c r="NL504" s="123"/>
      <c r="NM504" s="123"/>
      <c r="NN504" s="123"/>
      <c r="NO504" s="123"/>
      <c r="TW504" s="122">
        <f t="shared" si="30"/>
        <v>0</v>
      </c>
    </row>
    <row r="505" spans="1:543" x14ac:dyDescent="0.2">
      <c r="A505" s="52"/>
      <c r="B505" s="42"/>
      <c r="C505" s="13" t="s">
        <v>656</v>
      </c>
      <c r="D505" s="42"/>
      <c r="F505" s="42">
        <f>E504</f>
        <v>0</v>
      </c>
      <c r="EV505" s="122">
        <f>-F505</f>
        <v>0</v>
      </c>
      <c r="NL505" s="123"/>
      <c r="NM505" s="123"/>
      <c r="NN505" s="123"/>
      <c r="NO505" s="123"/>
      <c r="TW505" s="122">
        <f t="shared" si="30"/>
        <v>0</v>
      </c>
    </row>
    <row r="506" spans="1:543" x14ac:dyDescent="0.2">
      <c r="A506" s="52"/>
      <c r="B506" s="42"/>
      <c r="C506" s="13" t="s">
        <v>666</v>
      </c>
      <c r="D506" s="42"/>
      <c r="H506" s="42">
        <f>E504-F505</f>
        <v>0</v>
      </c>
      <c r="NL506" s="123"/>
      <c r="NM506" s="123"/>
      <c r="NN506" s="123"/>
      <c r="NO506" s="123"/>
      <c r="TW506" s="122">
        <f t="shared" si="30"/>
        <v>0</v>
      </c>
    </row>
    <row r="507" spans="1:543" x14ac:dyDescent="0.2">
      <c r="A507" s="52"/>
      <c r="D507" s="42"/>
      <c r="NL507" s="123"/>
      <c r="NM507" s="123"/>
      <c r="NN507" s="123"/>
      <c r="NO507" s="123"/>
      <c r="TW507" s="122">
        <f t="shared" si="30"/>
        <v>0</v>
      </c>
    </row>
    <row r="508" spans="1:543" x14ac:dyDescent="0.2">
      <c r="A508" s="52"/>
      <c r="B508" s="44"/>
      <c r="D508" s="42"/>
      <c r="NL508" s="123"/>
      <c r="NM508" s="123"/>
      <c r="NN508" s="123"/>
      <c r="NO508" s="123"/>
      <c r="TW508" s="122">
        <f t="shared" si="30"/>
        <v>0</v>
      </c>
    </row>
    <row r="509" spans="1:543" x14ac:dyDescent="0.2">
      <c r="A509" s="52"/>
      <c r="D509" s="42"/>
      <c r="NL509" s="123"/>
      <c r="NM509" s="123"/>
      <c r="NN509" s="123"/>
      <c r="NO509" s="123"/>
      <c r="TW509" s="122">
        <f t="shared" si="30"/>
        <v>0</v>
      </c>
    </row>
    <row r="510" spans="1:543" x14ac:dyDescent="0.2">
      <c r="A510" s="52"/>
      <c r="NL510" s="123"/>
      <c r="NM510" s="123"/>
      <c r="NN510" s="123"/>
      <c r="NO510" s="123"/>
      <c r="TW510" s="122">
        <f t="shared" si="30"/>
        <v>0</v>
      </c>
    </row>
    <row r="511" spans="1:543" x14ac:dyDescent="0.2">
      <c r="A511" s="51" t="s">
        <v>945</v>
      </c>
      <c r="B511" s="13" t="s">
        <v>655</v>
      </c>
      <c r="E511" s="53">
        <v>0</v>
      </c>
      <c r="ID511" s="122">
        <f>E511</f>
        <v>0</v>
      </c>
      <c r="NL511" s="123"/>
      <c r="NM511" s="123"/>
      <c r="NN511" s="123"/>
      <c r="NO511" s="123"/>
      <c r="TW511" s="122">
        <f t="shared" si="30"/>
        <v>0</v>
      </c>
    </row>
    <row r="512" spans="1:543" x14ac:dyDescent="0.2">
      <c r="A512" s="52"/>
      <c r="B512" s="42"/>
      <c r="C512" s="13" t="s">
        <v>946</v>
      </c>
      <c r="D512" s="42"/>
      <c r="F512" s="45">
        <f>'Consol BS'!M173-CJE!F548-CJE!F679</f>
        <v>-88739.981216700005</v>
      </c>
      <c r="EV512" s="122">
        <f>-F512</f>
        <v>88739.981216700005</v>
      </c>
      <c r="NL512" s="123"/>
      <c r="NM512" s="123"/>
      <c r="NN512" s="123"/>
      <c r="NO512" s="123"/>
      <c r="TW512" s="122">
        <f t="shared" si="30"/>
        <v>0</v>
      </c>
    </row>
    <row r="513" spans="1:543" x14ac:dyDescent="0.2">
      <c r="A513" s="52"/>
      <c r="B513" s="42"/>
      <c r="C513" s="13" t="s">
        <v>666</v>
      </c>
      <c r="D513" s="42"/>
      <c r="G513" s="42">
        <f>F512</f>
        <v>-88739.981216700005</v>
      </c>
      <c r="NL513" s="123"/>
      <c r="NM513" s="123"/>
      <c r="NN513" s="123"/>
      <c r="NO513" s="123"/>
      <c r="SX513" s="42">
        <f>G513</f>
        <v>-88739.981216700005</v>
      </c>
      <c r="TW513" s="122">
        <f t="shared" si="30"/>
        <v>0</v>
      </c>
    </row>
    <row r="514" spans="1:543" x14ac:dyDescent="0.2">
      <c r="A514" s="52"/>
      <c r="D514" s="42"/>
      <c r="NL514" s="123"/>
      <c r="NM514" s="123"/>
      <c r="NN514" s="123"/>
      <c r="NO514" s="123"/>
      <c r="TW514" s="122">
        <f t="shared" si="30"/>
        <v>0</v>
      </c>
    </row>
    <row r="515" spans="1:543" x14ac:dyDescent="0.2">
      <c r="A515" s="52"/>
      <c r="B515" s="44"/>
      <c r="D515" s="42"/>
      <c r="NL515" s="123"/>
      <c r="NM515" s="123"/>
      <c r="NN515" s="123"/>
      <c r="NO515" s="123"/>
      <c r="TW515" s="122">
        <f t="shared" si="30"/>
        <v>0</v>
      </c>
    </row>
    <row r="516" spans="1:543" x14ac:dyDescent="0.2">
      <c r="D516" s="42"/>
      <c r="NL516" s="123"/>
      <c r="NM516" s="123"/>
      <c r="NN516" s="123"/>
      <c r="NO516" s="123"/>
      <c r="TW516" s="122">
        <f t="shared" si="30"/>
        <v>0</v>
      </c>
    </row>
    <row r="517" spans="1:543" x14ac:dyDescent="0.2">
      <c r="NL517" s="123"/>
      <c r="NM517" s="123"/>
      <c r="NN517" s="123"/>
      <c r="NO517" s="123"/>
      <c r="TW517" s="122">
        <f t="shared" si="30"/>
        <v>0</v>
      </c>
    </row>
    <row r="518" spans="1:543" x14ac:dyDescent="0.2">
      <c r="A518" s="41" t="s">
        <v>717</v>
      </c>
      <c r="B518" s="13" t="s">
        <v>705</v>
      </c>
      <c r="E518" s="42">
        <f>'Consol BS'!L425</f>
        <v>0</v>
      </c>
      <c r="MV518" s="122">
        <f>E518</f>
        <v>0</v>
      </c>
      <c r="NL518" s="123"/>
      <c r="NM518" s="123"/>
      <c r="NN518" s="123"/>
      <c r="NO518" s="123"/>
      <c r="TW518" s="122">
        <f t="shared" si="30"/>
        <v>0</v>
      </c>
    </row>
    <row r="519" spans="1:543" x14ac:dyDescent="0.2">
      <c r="B519" s="42"/>
      <c r="C519" s="13" t="s">
        <v>706</v>
      </c>
      <c r="D519" s="42"/>
      <c r="F519" s="42">
        <f>'Consol BS'!M175</f>
        <v>0</v>
      </c>
      <c r="EW519" s="122">
        <f>-F519</f>
        <v>0</v>
      </c>
      <c r="NL519" s="123"/>
      <c r="NM519" s="123"/>
      <c r="NN519" s="123"/>
      <c r="NO519" s="123"/>
      <c r="TW519" s="122">
        <f t="shared" si="30"/>
        <v>0</v>
      </c>
    </row>
    <row r="520" spans="1:543" x14ac:dyDescent="0.2">
      <c r="B520" s="42"/>
      <c r="C520" s="13" t="s">
        <v>935</v>
      </c>
      <c r="D520" s="137" t="s">
        <v>891</v>
      </c>
      <c r="F520" s="42">
        <v>303</v>
      </c>
      <c r="NL520" s="123"/>
      <c r="NM520" s="123"/>
      <c r="NN520" s="123"/>
      <c r="NO520" s="123">
        <f>-F520</f>
        <v>-303</v>
      </c>
      <c r="TW520" s="122">
        <f t="shared" si="30"/>
        <v>0</v>
      </c>
    </row>
    <row r="521" spans="1:543" x14ac:dyDescent="0.2">
      <c r="B521" s="42"/>
      <c r="C521" s="13" t="s">
        <v>666</v>
      </c>
      <c r="D521" s="42"/>
      <c r="E521" s="42">
        <f>F519+F520-E518</f>
        <v>303</v>
      </c>
      <c r="NL521" s="123"/>
      <c r="NM521" s="123"/>
      <c r="NN521" s="123"/>
      <c r="NO521" s="123"/>
      <c r="SX521" s="42">
        <f>E521</f>
        <v>303</v>
      </c>
      <c r="TW521" s="122">
        <f t="shared" si="30"/>
        <v>0</v>
      </c>
    </row>
    <row r="522" spans="1:543" x14ac:dyDescent="0.2">
      <c r="D522" s="42"/>
      <c r="NL522" s="123"/>
      <c r="NM522" s="123"/>
      <c r="NN522" s="123"/>
      <c r="NO522" s="123"/>
      <c r="TW522" s="122">
        <f t="shared" si="30"/>
        <v>0</v>
      </c>
    </row>
    <row r="523" spans="1:543" x14ac:dyDescent="0.2">
      <c r="B523" s="44"/>
      <c r="D523" s="42"/>
      <c r="NL523" s="123"/>
      <c r="NM523" s="123"/>
      <c r="NN523" s="123"/>
      <c r="NO523" s="123"/>
      <c r="TW523" s="122">
        <f t="shared" si="30"/>
        <v>0</v>
      </c>
    </row>
    <row r="524" spans="1:543" x14ac:dyDescent="0.2">
      <c r="B524" s="44"/>
      <c r="D524" s="42"/>
      <c r="NL524" s="123"/>
      <c r="NM524" s="123"/>
      <c r="NN524" s="123"/>
      <c r="NO524" s="123"/>
      <c r="TW524" s="122">
        <f t="shared" ref="TW524:TW592" si="33">SUM(I524:TV524)-(E524-F524)-(G524-H524)</f>
        <v>0</v>
      </c>
    </row>
    <row r="525" spans="1:543" x14ac:dyDescent="0.2">
      <c r="B525" s="44"/>
      <c r="D525" s="42"/>
      <c r="NL525" s="123"/>
      <c r="NM525" s="123"/>
      <c r="NN525" s="123"/>
      <c r="NO525" s="123"/>
      <c r="TW525" s="122">
        <f t="shared" si="33"/>
        <v>0</v>
      </c>
    </row>
    <row r="526" spans="1:543" x14ac:dyDescent="0.2">
      <c r="A526" s="41" t="s">
        <v>719</v>
      </c>
      <c r="B526" s="13" t="s">
        <v>657</v>
      </c>
      <c r="C526" s="42"/>
      <c r="D526" s="42"/>
      <c r="G526" s="42">
        <f>H527</f>
        <v>3600</v>
      </c>
      <c r="NL526" s="123"/>
      <c r="NM526" s="123"/>
      <c r="NN526" s="123"/>
      <c r="NO526" s="123"/>
      <c r="NV526" s="42">
        <f>G526</f>
        <v>3600</v>
      </c>
      <c r="TW526" s="122">
        <f t="shared" si="33"/>
        <v>0</v>
      </c>
    </row>
    <row r="527" spans="1:543" x14ac:dyDescent="0.2">
      <c r="B527" s="13" t="s">
        <v>718</v>
      </c>
      <c r="D527" s="42"/>
      <c r="H527" s="42">
        <v>3600</v>
      </c>
      <c r="NL527" s="123"/>
      <c r="NM527" s="123"/>
      <c r="NN527" s="123"/>
      <c r="NO527" s="123"/>
      <c r="SE527" s="42">
        <f>-H527</f>
        <v>-3600</v>
      </c>
      <c r="TW527" s="122">
        <f t="shared" si="33"/>
        <v>0</v>
      </c>
    </row>
    <row r="528" spans="1:543" x14ac:dyDescent="0.2">
      <c r="D528" s="42"/>
      <c r="NL528" s="123"/>
      <c r="NM528" s="123"/>
      <c r="NN528" s="123"/>
      <c r="NO528" s="123"/>
      <c r="TW528" s="122">
        <f t="shared" si="33"/>
        <v>0</v>
      </c>
    </row>
    <row r="529" spans="1:543" x14ac:dyDescent="0.2">
      <c r="B529" s="44"/>
      <c r="NL529" s="123"/>
      <c r="NM529" s="123"/>
      <c r="NN529" s="123"/>
      <c r="NO529" s="123"/>
      <c r="TW529" s="122">
        <f t="shared" si="33"/>
        <v>0</v>
      </c>
    </row>
    <row r="530" spans="1:543" x14ac:dyDescent="0.2">
      <c r="B530" s="44"/>
      <c r="NL530" s="123"/>
      <c r="NM530" s="123"/>
      <c r="NN530" s="123"/>
      <c r="NO530" s="123"/>
      <c r="TW530" s="122">
        <f t="shared" si="33"/>
        <v>0</v>
      </c>
    </row>
    <row r="531" spans="1:543" x14ac:dyDescent="0.2">
      <c r="B531" s="44"/>
      <c r="NL531" s="123"/>
      <c r="NM531" s="123"/>
      <c r="NN531" s="123"/>
      <c r="NO531" s="123"/>
      <c r="TW531" s="122">
        <f t="shared" si="33"/>
        <v>0</v>
      </c>
    </row>
    <row r="532" spans="1:543" x14ac:dyDescent="0.2">
      <c r="A532" s="41" t="s">
        <v>720</v>
      </c>
      <c r="C532" s="13" t="s">
        <v>902</v>
      </c>
      <c r="D532" s="137" t="s">
        <v>891</v>
      </c>
      <c r="E532" s="42">
        <v>18</v>
      </c>
      <c r="NL532" s="123"/>
      <c r="NM532" s="123"/>
      <c r="NN532" s="123"/>
      <c r="NO532" s="123">
        <f>E532</f>
        <v>18</v>
      </c>
      <c r="TW532" s="122">
        <f t="shared" si="33"/>
        <v>0</v>
      </c>
    </row>
    <row r="533" spans="1:543" x14ac:dyDescent="0.2">
      <c r="B533" s="13" t="s">
        <v>652</v>
      </c>
      <c r="D533" s="42"/>
      <c r="F533" s="42">
        <f>E532</f>
        <v>18</v>
      </c>
      <c r="NL533" s="123">
        <f>-F533</f>
        <v>-18</v>
      </c>
      <c r="NM533" s="123"/>
      <c r="NN533" s="123"/>
      <c r="NO533" s="123"/>
      <c r="TW533" s="122">
        <f t="shared" si="33"/>
        <v>0</v>
      </c>
    </row>
    <row r="534" spans="1:543" x14ac:dyDescent="0.2">
      <c r="B534" s="42"/>
      <c r="D534" s="42"/>
      <c r="NL534" s="123"/>
      <c r="NM534" s="123"/>
      <c r="NN534" s="123"/>
      <c r="NO534" s="123"/>
      <c r="TW534" s="122">
        <f t="shared" si="33"/>
        <v>0</v>
      </c>
    </row>
    <row r="535" spans="1:543" x14ac:dyDescent="0.2">
      <c r="B535" s="44"/>
      <c r="D535" s="42"/>
      <c r="NL535" s="123"/>
      <c r="NM535" s="123"/>
      <c r="NN535" s="123"/>
      <c r="NO535" s="123"/>
      <c r="TW535" s="122">
        <f t="shared" si="33"/>
        <v>0</v>
      </c>
    </row>
    <row r="536" spans="1:543" x14ac:dyDescent="0.2">
      <c r="B536" s="44"/>
      <c r="D536" s="42"/>
      <c r="NL536" s="123"/>
      <c r="NM536" s="123"/>
      <c r="NN536" s="123"/>
      <c r="NO536" s="123"/>
      <c r="TW536" s="122">
        <f t="shared" si="33"/>
        <v>0</v>
      </c>
    </row>
    <row r="537" spans="1:543" x14ac:dyDescent="0.2">
      <c r="B537" s="44"/>
      <c r="D537" s="42"/>
      <c r="NL537" s="123"/>
      <c r="NM537" s="123"/>
      <c r="NN537" s="123"/>
      <c r="NO537" s="123"/>
      <c r="TW537" s="122">
        <f t="shared" si="33"/>
        <v>0</v>
      </c>
    </row>
    <row r="538" spans="1:543" x14ac:dyDescent="0.2">
      <c r="B538" s="46"/>
      <c r="NL538" s="123"/>
      <c r="NM538" s="123"/>
      <c r="NN538" s="123"/>
      <c r="NO538" s="123"/>
      <c r="TW538" s="122">
        <f t="shared" si="33"/>
        <v>0</v>
      </c>
    </row>
    <row r="539" spans="1:543" x14ac:dyDescent="0.2">
      <c r="A539" s="41" t="s">
        <v>721</v>
      </c>
      <c r="B539" s="13" t="s">
        <v>651</v>
      </c>
      <c r="D539" s="137" t="s">
        <v>891</v>
      </c>
      <c r="E539" s="42">
        <v>78677.167000000001</v>
      </c>
      <c r="NG539" s="122">
        <f>E539</f>
        <v>78677.167000000001</v>
      </c>
      <c r="NL539" s="123"/>
      <c r="NM539" s="123"/>
      <c r="NN539" s="123"/>
      <c r="NO539" s="123"/>
      <c r="TW539" s="122">
        <f t="shared" si="33"/>
        <v>0</v>
      </c>
    </row>
    <row r="540" spans="1:543" x14ac:dyDescent="0.2">
      <c r="A540" s="41"/>
      <c r="B540" s="13" t="s">
        <v>670</v>
      </c>
      <c r="D540" s="42"/>
      <c r="E540" s="42">
        <v>620.66300000000047</v>
      </c>
      <c r="NK540" s="122">
        <f>E540</f>
        <v>620.66300000000047</v>
      </c>
      <c r="NL540" s="123"/>
      <c r="NM540" s="123"/>
      <c r="NN540" s="123"/>
      <c r="NO540" s="123"/>
      <c r="TW540" s="122">
        <f t="shared" si="33"/>
        <v>0</v>
      </c>
    </row>
    <row r="541" spans="1:543" x14ac:dyDescent="0.2">
      <c r="A541" s="41"/>
      <c r="C541" s="13" t="s">
        <v>653</v>
      </c>
      <c r="D541" s="42"/>
      <c r="F541" s="42">
        <v>41204.94</v>
      </c>
      <c r="HI541" s="122">
        <f>-F541</f>
        <v>-41204.94</v>
      </c>
      <c r="NL541" s="123"/>
      <c r="NM541" s="123"/>
      <c r="NN541" s="123"/>
      <c r="NO541" s="123"/>
      <c r="TW541" s="122">
        <f t="shared" si="33"/>
        <v>0</v>
      </c>
    </row>
    <row r="542" spans="1:543" x14ac:dyDescent="0.2">
      <c r="B542" s="42"/>
      <c r="C542" s="13" t="s">
        <v>653</v>
      </c>
      <c r="D542" s="42"/>
      <c r="F542" s="42">
        <v>38092.89</v>
      </c>
      <c r="HI542" s="122">
        <f>-F542</f>
        <v>-38092.89</v>
      </c>
      <c r="NL542" s="123"/>
      <c r="NM542" s="123"/>
      <c r="NN542" s="123"/>
      <c r="NO542" s="123"/>
      <c r="TW542" s="122">
        <f t="shared" si="33"/>
        <v>0</v>
      </c>
    </row>
    <row r="543" spans="1:543" x14ac:dyDescent="0.2">
      <c r="D543" s="42"/>
      <c r="NL543" s="123"/>
      <c r="NM543" s="123"/>
      <c r="NN543" s="123"/>
      <c r="NO543" s="123"/>
      <c r="TW543" s="122">
        <f t="shared" si="33"/>
        <v>0</v>
      </c>
    </row>
    <row r="544" spans="1:543" x14ac:dyDescent="0.2">
      <c r="B544" s="44"/>
      <c r="D544" s="42"/>
      <c r="NL544" s="123"/>
      <c r="NM544" s="123"/>
      <c r="NN544" s="123"/>
      <c r="NO544" s="123"/>
      <c r="TW544" s="122">
        <f t="shared" si="33"/>
        <v>0</v>
      </c>
    </row>
    <row r="545" spans="1:543" x14ac:dyDescent="0.2">
      <c r="D545" s="42"/>
      <c r="NL545" s="123"/>
      <c r="NM545" s="123"/>
      <c r="NN545" s="123"/>
      <c r="NO545" s="123"/>
      <c r="TW545" s="122">
        <f t="shared" si="33"/>
        <v>0</v>
      </c>
    </row>
    <row r="546" spans="1:543" x14ac:dyDescent="0.2">
      <c r="NL546" s="123"/>
      <c r="NM546" s="123"/>
      <c r="NN546" s="123"/>
      <c r="NO546" s="123"/>
      <c r="TW546" s="122">
        <f t="shared" si="33"/>
        <v>0</v>
      </c>
    </row>
    <row r="547" spans="1:543" x14ac:dyDescent="0.2">
      <c r="A547" s="51" t="s">
        <v>722</v>
      </c>
      <c r="B547" s="52" t="s">
        <v>655</v>
      </c>
      <c r="C547" s="52"/>
      <c r="E547" s="53">
        <f>'Consol BS'!P420</f>
        <v>44369.990608350003</v>
      </c>
      <c r="F547" s="53"/>
      <c r="G547" s="53"/>
      <c r="H547" s="53"/>
      <c r="I547" s="123"/>
      <c r="MT547" s="122">
        <f>E547</f>
        <v>44369.990608350003</v>
      </c>
      <c r="NL547" s="123"/>
      <c r="NM547" s="123"/>
      <c r="NN547" s="123"/>
      <c r="NO547" s="123"/>
      <c r="TW547" s="122">
        <f t="shared" si="33"/>
        <v>0</v>
      </c>
    </row>
    <row r="548" spans="1:543" x14ac:dyDescent="0.2">
      <c r="A548" s="52"/>
      <c r="B548" s="53"/>
      <c r="C548" s="52" t="s">
        <v>944</v>
      </c>
      <c r="D548" s="53"/>
      <c r="E548" s="53"/>
      <c r="F548" s="45">
        <f>E547</f>
        <v>44369.990608350003</v>
      </c>
      <c r="G548" s="53"/>
      <c r="H548" s="53"/>
      <c r="I548" s="123"/>
      <c r="EV548" s="122">
        <f>-F548</f>
        <v>-44369.990608350003</v>
      </c>
      <c r="NL548" s="123"/>
      <c r="NM548" s="123"/>
      <c r="NN548" s="123"/>
      <c r="NO548" s="123"/>
      <c r="TW548" s="122">
        <f t="shared" si="33"/>
        <v>0</v>
      </c>
    </row>
    <row r="549" spans="1:543" x14ac:dyDescent="0.2">
      <c r="A549" s="52"/>
      <c r="B549" s="53"/>
      <c r="C549" s="52" t="s">
        <v>666</v>
      </c>
      <c r="D549" s="53"/>
      <c r="E549" s="53"/>
      <c r="F549" s="53"/>
      <c r="G549" s="53"/>
      <c r="H549" s="53">
        <f>E547-F548</f>
        <v>0</v>
      </c>
      <c r="I549" s="123"/>
      <c r="MA549" s="122">
        <f>-H549</f>
        <v>0</v>
      </c>
      <c r="NL549" s="123"/>
      <c r="NM549" s="123"/>
      <c r="NN549" s="123"/>
      <c r="NO549" s="123"/>
      <c r="TW549" s="122">
        <f t="shared" si="33"/>
        <v>0</v>
      </c>
    </row>
    <row r="550" spans="1:543" x14ac:dyDescent="0.2">
      <c r="A550" s="52"/>
      <c r="B550" s="52"/>
      <c r="C550" s="52"/>
      <c r="D550" s="53"/>
      <c r="E550" s="53"/>
      <c r="F550" s="53"/>
      <c r="G550" s="53"/>
      <c r="H550" s="53"/>
      <c r="I550" s="123"/>
      <c r="NL550" s="123"/>
      <c r="NM550" s="123"/>
      <c r="NN550" s="123"/>
      <c r="NO550" s="123"/>
      <c r="TW550" s="122">
        <f t="shared" si="33"/>
        <v>0</v>
      </c>
    </row>
    <row r="551" spans="1:543" x14ac:dyDescent="0.2">
      <c r="A551" s="52"/>
      <c r="B551" s="54"/>
      <c r="C551" s="52"/>
      <c r="D551" s="53"/>
      <c r="E551" s="53"/>
      <c r="F551" s="53"/>
      <c r="G551" s="53"/>
      <c r="H551" s="53"/>
      <c r="I551" s="123"/>
      <c r="NL551" s="123"/>
      <c r="NM551" s="123"/>
      <c r="NN551" s="123"/>
      <c r="NO551" s="123"/>
      <c r="TW551" s="122">
        <f t="shared" si="33"/>
        <v>0</v>
      </c>
    </row>
    <row r="552" spans="1:543" x14ac:dyDescent="0.2">
      <c r="A552" s="52"/>
      <c r="B552" s="52"/>
      <c r="C552" s="52"/>
      <c r="D552" s="53"/>
      <c r="E552" s="53"/>
      <c r="F552" s="53"/>
      <c r="G552" s="53"/>
      <c r="H552" s="53"/>
      <c r="I552" s="123"/>
      <c r="NL552" s="123"/>
      <c r="NM552" s="123"/>
      <c r="NN552" s="123"/>
      <c r="NO552" s="123"/>
      <c r="TW552" s="122">
        <f t="shared" si="33"/>
        <v>0</v>
      </c>
    </row>
    <row r="553" spans="1:543" x14ac:dyDescent="0.2">
      <c r="D553" s="53"/>
      <c r="NL553" s="123"/>
      <c r="NM553" s="123"/>
      <c r="NN553" s="123"/>
      <c r="NO553" s="123"/>
      <c r="TW553" s="122">
        <f t="shared" si="33"/>
        <v>0</v>
      </c>
    </row>
    <row r="554" spans="1:543" x14ac:dyDescent="0.2">
      <c r="A554" s="41" t="s">
        <v>725</v>
      </c>
      <c r="B554" s="13" t="s">
        <v>705</v>
      </c>
      <c r="D554" s="142" t="s">
        <v>891</v>
      </c>
      <c r="E554" s="42">
        <v>500000</v>
      </c>
      <c r="MV554" s="122">
        <f>E554</f>
        <v>500000</v>
      </c>
      <c r="NL554" s="123"/>
      <c r="NM554" s="123"/>
      <c r="NN554" s="123"/>
      <c r="NO554" s="123"/>
      <c r="TW554" s="122">
        <f t="shared" si="33"/>
        <v>0</v>
      </c>
    </row>
    <row r="555" spans="1:543" x14ac:dyDescent="0.2">
      <c r="B555" s="13" t="s">
        <v>705</v>
      </c>
      <c r="D555" s="42"/>
      <c r="E555" s="42">
        <v>50984.0882117</v>
      </c>
      <c r="MV555" s="122">
        <f>E555</f>
        <v>50984.0882117</v>
      </c>
      <c r="NL555" s="123"/>
      <c r="NM555" s="123"/>
      <c r="NN555" s="123"/>
      <c r="NO555" s="123"/>
      <c r="TW555" s="122">
        <f t="shared" si="33"/>
        <v>0</v>
      </c>
    </row>
    <row r="556" spans="1:543" x14ac:dyDescent="0.2">
      <c r="B556" s="42"/>
      <c r="C556" s="13" t="s">
        <v>706</v>
      </c>
      <c r="D556" s="42"/>
      <c r="F556" s="42">
        <v>600000</v>
      </c>
      <c r="EW556" s="122">
        <f>-F556</f>
        <v>-600000</v>
      </c>
      <c r="NL556" s="123"/>
      <c r="NM556" s="123"/>
      <c r="NN556" s="123"/>
      <c r="NO556" s="123"/>
      <c r="TW556" s="122">
        <f t="shared" si="33"/>
        <v>0</v>
      </c>
    </row>
    <row r="557" spans="1:543" x14ac:dyDescent="0.2">
      <c r="B557" s="42"/>
      <c r="C557" s="13" t="s">
        <v>935</v>
      </c>
      <c r="D557" s="42"/>
      <c r="E557" s="42">
        <f>F556-E554-E555</f>
        <v>49015.9117883</v>
      </c>
      <c r="NL557" s="123"/>
      <c r="NM557" s="123"/>
      <c r="NN557" s="123"/>
      <c r="NO557" s="123">
        <f>E557</f>
        <v>49015.9117883</v>
      </c>
      <c r="TW557" s="122">
        <f t="shared" si="33"/>
        <v>0</v>
      </c>
    </row>
    <row r="558" spans="1:543" x14ac:dyDescent="0.2">
      <c r="D558" s="42"/>
      <c r="NL558" s="123"/>
      <c r="NM558" s="123"/>
      <c r="NN558" s="123"/>
      <c r="NO558" s="123"/>
      <c r="TW558" s="122">
        <f t="shared" si="33"/>
        <v>0</v>
      </c>
    </row>
    <row r="559" spans="1:543" x14ac:dyDescent="0.2">
      <c r="B559" s="44"/>
      <c r="D559" s="42"/>
      <c r="NL559" s="123"/>
      <c r="NM559" s="123"/>
      <c r="NN559" s="123"/>
      <c r="NO559" s="123"/>
      <c r="TW559" s="122">
        <f t="shared" si="33"/>
        <v>0</v>
      </c>
    </row>
    <row r="560" spans="1:543" x14ac:dyDescent="0.2">
      <c r="B560" s="44"/>
      <c r="D560" s="42"/>
      <c r="NL560" s="123"/>
      <c r="NM560" s="123"/>
      <c r="NN560" s="123"/>
      <c r="NO560" s="123"/>
      <c r="TW560" s="122"/>
    </row>
    <row r="561" spans="1:543" x14ac:dyDescent="0.2">
      <c r="A561" s="41" t="s">
        <v>936</v>
      </c>
      <c r="B561" s="13" t="s">
        <v>705</v>
      </c>
      <c r="D561" s="142"/>
      <c r="E561" s="42">
        <f>'Consol BS'!P427-CJE!E554</f>
        <v>-500000</v>
      </c>
      <c r="MV561" s="122">
        <f>E561-MW561</f>
        <v>-514038</v>
      </c>
      <c r="MW561" s="122">
        <v>14038</v>
      </c>
      <c r="NL561" s="123"/>
      <c r="NM561" s="123"/>
      <c r="NN561" s="123"/>
      <c r="NO561" s="123"/>
      <c r="TW561" s="122">
        <f t="shared" ref="TW561:TW570" si="34">SUM(I561:TV561)-(E561-F561)-(G561-H561)</f>
        <v>0</v>
      </c>
    </row>
    <row r="562" spans="1:543" x14ac:dyDescent="0.2">
      <c r="B562" s="13" t="s">
        <v>705</v>
      </c>
      <c r="D562" s="42"/>
      <c r="E562" s="42">
        <f>'Consol BS'!R427-CJE!E555</f>
        <v>-50984.0882117</v>
      </c>
      <c r="MV562" s="122">
        <f>E562-MW562</f>
        <v>-54501.0882117</v>
      </c>
      <c r="MW562" s="122">
        <v>3517</v>
      </c>
      <c r="NL562" s="123"/>
      <c r="NM562" s="123"/>
      <c r="NN562" s="123"/>
      <c r="NO562" s="123"/>
      <c r="TW562" s="122">
        <f t="shared" si="34"/>
        <v>0</v>
      </c>
    </row>
    <row r="563" spans="1:543" x14ac:dyDescent="0.2">
      <c r="B563" s="13" t="s">
        <v>943</v>
      </c>
      <c r="D563" s="42"/>
      <c r="E563" s="42">
        <f>'Consol BS'!M427</f>
        <v>0</v>
      </c>
      <c r="NL563" s="123"/>
      <c r="NM563" s="123"/>
      <c r="NN563" s="123"/>
      <c r="NO563" s="123"/>
      <c r="TW563" s="122">
        <f t="shared" si="34"/>
        <v>0</v>
      </c>
    </row>
    <row r="564" spans="1:543" x14ac:dyDescent="0.2">
      <c r="B564" s="42"/>
      <c r="C564" s="13" t="s">
        <v>706</v>
      </c>
      <c r="D564" s="42"/>
      <c r="F564" s="42">
        <f>'Consol BS'!S175-CJE!F556</f>
        <v>-600000</v>
      </c>
      <c r="EW564" s="122">
        <v>600000</v>
      </c>
      <c r="EX564" s="122">
        <v>-14632</v>
      </c>
      <c r="NL564" s="123"/>
      <c r="NM564" s="123"/>
      <c r="NN564" s="123"/>
      <c r="NO564" s="123"/>
      <c r="SX564" s="42">
        <v>14632</v>
      </c>
      <c r="TW564" s="122">
        <f t="shared" si="34"/>
        <v>0</v>
      </c>
    </row>
    <row r="565" spans="1:543" x14ac:dyDescent="0.2">
      <c r="B565" s="42"/>
      <c r="C565" s="13" t="s">
        <v>723</v>
      </c>
      <c r="D565" s="42"/>
      <c r="F565" s="42">
        <f>'Consol BS'!S173</f>
        <v>0</v>
      </c>
      <c r="EV565" s="122">
        <f>-F565</f>
        <v>0</v>
      </c>
      <c r="NL565" s="123"/>
      <c r="NM565" s="123"/>
      <c r="NN565" s="123"/>
      <c r="NO565" s="123"/>
      <c r="TW565" s="122">
        <f t="shared" si="34"/>
        <v>0</v>
      </c>
    </row>
    <row r="566" spans="1:543" x14ac:dyDescent="0.2">
      <c r="B566" s="42"/>
      <c r="C566" s="13" t="s">
        <v>937</v>
      </c>
      <c r="D566" s="42"/>
      <c r="H566" s="42">
        <f>E561+E562+E563-F564-F565</f>
        <v>49015.911788300029</v>
      </c>
      <c r="NL566" s="123"/>
      <c r="NM566" s="123"/>
      <c r="NN566" s="123"/>
      <c r="NO566" s="123"/>
      <c r="SX566" s="42">
        <f>-H566</f>
        <v>-49015.911788300029</v>
      </c>
      <c r="TW566" s="122">
        <f t="shared" si="34"/>
        <v>0</v>
      </c>
    </row>
    <row r="567" spans="1:543" x14ac:dyDescent="0.2">
      <c r="D567" s="42"/>
      <c r="NL567" s="123"/>
      <c r="NM567" s="123"/>
      <c r="NN567" s="123"/>
      <c r="NO567" s="123"/>
      <c r="TW567" s="122">
        <f t="shared" si="34"/>
        <v>0</v>
      </c>
    </row>
    <row r="568" spans="1:543" x14ac:dyDescent="0.2">
      <c r="B568" s="44"/>
      <c r="D568" s="42"/>
      <c r="NL568" s="123"/>
      <c r="NM568" s="123"/>
      <c r="NN568" s="123"/>
      <c r="NO568" s="123"/>
      <c r="TW568" s="122">
        <f t="shared" si="34"/>
        <v>0</v>
      </c>
    </row>
    <row r="569" spans="1:543" x14ac:dyDescent="0.2">
      <c r="B569" s="44"/>
      <c r="D569" s="42"/>
      <c r="NL569" s="123"/>
      <c r="NM569" s="123"/>
      <c r="NN569" s="123"/>
      <c r="NO569" s="123"/>
      <c r="TW569" s="122">
        <f t="shared" si="33"/>
        <v>0</v>
      </c>
    </row>
    <row r="570" spans="1:543" x14ac:dyDescent="0.2">
      <c r="B570" s="44"/>
      <c r="D570" s="42"/>
      <c r="NL570" s="123"/>
      <c r="NM570" s="123"/>
      <c r="NN570" s="123"/>
      <c r="NO570" s="123"/>
      <c r="TW570" s="122">
        <f t="shared" si="34"/>
        <v>0</v>
      </c>
    </row>
    <row r="571" spans="1:543" x14ac:dyDescent="0.2">
      <c r="A571" s="41" t="s">
        <v>940</v>
      </c>
      <c r="B571" s="13" t="s">
        <v>942</v>
      </c>
      <c r="C571" s="42"/>
      <c r="D571" s="42"/>
      <c r="G571" s="42">
        <f>'Consol PL'!R170</f>
        <v>1.882714</v>
      </c>
      <c r="NL571" s="123"/>
      <c r="NM571" s="123"/>
      <c r="NN571" s="123"/>
      <c r="NO571" s="123"/>
      <c r="SM571" s="42">
        <f>G571</f>
        <v>1.882714</v>
      </c>
      <c r="TW571" s="122">
        <f t="shared" ref="TW571:TW576" si="35">SUM(I571:TV571)-(E571-F571)-(G571-H571)</f>
        <v>0</v>
      </c>
    </row>
    <row r="572" spans="1:543" x14ac:dyDescent="0.2">
      <c r="C572" s="13" t="s">
        <v>941</v>
      </c>
      <c r="D572" s="42"/>
      <c r="H572" s="42">
        <f>-('Consol PL'!O197+'Consol PL'!Q197)</f>
        <v>0</v>
      </c>
      <c r="NL572" s="123"/>
      <c r="NM572" s="123"/>
      <c r="NN572" s="123"/>
      <c r="NO572" s="123"/>
      <c r="TE572" s="42">
        <f>-H572</f>
        <v>0</v>
      </c>
      <c r="TW572" s="122">
        <f t="shared" si="35"/>
        <v>0</v>
      </c>
    </row>
    <row r="573" spans="1:543" x14ac:dyDescent="0.2">
      <c r="C573" s="13" t="s">
        <v>937</v>
      </c>
      <c r="D573" s="42"/>
      <c r="G573" s="42">
        <f>H572-G571</f>
        <v>-1.882714</v>
      </c>
      <c r="NL573" s="123"/>
      <c r="NM573" s="123"/>
      <c r="NN573" s="123"/>
      <c r="NO573" s="123"/>
      <c r="SX573" s="42">
        <f>G573</f>
        <v>-1.882714</v>
      </c>
      <c r="TW573" s="122">
        <f t="shared" si="35"/>
        <v>0</v>
      </c>
    </row>
    <row r="574" spans="1:543" x14ac:dyDescent="0.2">
      <c r="D574" s="42"/>
      <c r="NL574" s="123"/>
      <c r="NM574" s="123"/>
      <c r="NN574" s="123"/>
      <c r="NO574" s="123"/>
      <c r="TW574" s="122">
        <f t="shared" si="35"/>
        <v>0</v>
      </c>
    </row>
    <row r="575" spans="1:543" x14ac:dyDescent="0.2">
      <c r="B575" s="44"/>
      <c r="NL575" s="123"/>
      <c r="NM575" s="123"/>
      <c r="NN575" s="123"/>
      <c r="NO575" s="123"/>
      <c r="TW575" s="122">
        <f t="shared" si="35"/>
        <v>0</v>
      </c>
    </row>
    <row r="576" spans="1:543" x14ac:dyDescent="0.2">
      <c r="B576" s="44"/>
      <c r="D576" s="42"/>
      <c r="NL576" s="123"/>
      <c r="NM576" s="123"/>
      <c r="NN576" s="123"/>
      <c r="NO576" s="123"/>
      <c r="TW576" s="122">
        <f t="shared" si="35"/>
        <v>0</v>
      </c>
    </row>
    <row r="577" spans="1:543" x14ac:dyDescent="0.2">
      <c r="A577" s="41" t="s">
        <v>726</v>
      </c>
      <c r="B577" s="13" t="s">
        <v>657</v>
      </c>
      <c r="C577" s="42"/>
      <c r="D577" s="42"/>
      <c r="G577" s="42">
        <f>H578</f>
        <v>2426.1481800000001</v>
      </c>
      <c r="NL577" s="123"/>
      <c r="NM577" s="123"/>
      <c r="NN577" s="123"/>
      <c r="NO577" s="123"/>
      <c r="NV577" s="42">
        <f>G577</f>
        <v>2426.1481800000001</v>
      </c>
      <c r="TW577" s="122">
        <f t="shared" si="33"/>
        <v>0</v>
      </c>
    </row>
    <row r="578" spans="1:543" x14ac:dyDescent="0.2">
      <c r="B578" s="13" t="s">
        <v>727</v>
      </c>
      <c r="D578" s="42"/>
      <c r="H578" s="42">
        <f>'Consol PL'!O156</f>
        <v>2426.1481800000001</v>
      </c>
      <c r="NL578" s="123"/>
      <c r="NM578" s="123"/>
      <c r="NN578" s="123"/>
      <c r="NO578" s="123"/>
      <c r="SE578" s="42">
        <f>-H578</f>
        <v>-2426.1481800000001</v>
      </c>
      <c r="TW578" s="122">
        <f t="shared" si="33"/>
        <v>0</v>
      </c>
    </row>
    <row r="579" spans="1:543" x14ac:dyDescent="0.2">
      <c r="D579" s="42"/>
      <c r="NL579" s="123"/>
      <c r="NM579" s="123"/>
      <c r="NN579" s="123"/>
      <c r="NO579" s="123"/>
      <c r="TW579" s="122">
        <f t="shared" si="33"/>
        <v>0</v>
      </c>
    </row>
    <row r="580" spans="1:543" x14ac:dyDescent="0.2">
      <c r="B580" s="44"/>
      <c r="NL580" s="123"/>
      <c r="NM580" s="123"/>
      <c r="NN580" s="123"/>
      <c r="NO580" s="123"/>
      <c r="TW580" s="122">
        <f t="shared" si="33"/>
        <v>0</v>
      </c>
    </row>
    <row r="581" spans="1:543" x14ac:dyDescent="0.2">
      <c r="B581" s="44"/>
      <c r="NL581" s="123"/>
      <c r="NM581" s="123"/>
      <c r="NN581" s="123"/>
      <c r="NO581" s="123"/>
      <c r="TW581" s="122">
        <f t="shared" si="33"/>
        <v>0</v>
      </c>
    </row>
    <row r="582" spans="1:543" x14ac:dyDescent="0.2">
      <c r="B582" s="44"/>
      <c r="NL582" s="123"/>
      <c r="NM582" s="123"/>
      <c r="NN582" s="123"/>
      <c r="NO582" s="123"/>
      <c r="TW582" s="122">
        <f t="shared" si="33"/>
        <v>0</v>
      </c>
    </row>
    <row r="583" spans="1:543" x14ac:dyDescent="0.2">
      <c r="A583" s="41" t="s">
        <v>728</v>
      </c>
      <c r="C583" s="13" t="s">
        <v>902</v>
      </c>
      <c r="D583" s="137" t="s">
        <v>891</v>
      </c>
      <c r="E583" s="42">
        <v>11</v>
      </c>
      <c r="NL583" s="123"/>
      <c r="NM583" s="123"/>
      <c r="NN583" s="123"/>
      <c r="NO583" s="123">
        <f>E583</f>
        <v>11</v>
      </c>
      <c r="TW583" s="122">
        <f t="shared" si="33"/>
        <v>0</v>
      </c>
    </row>
    <row r="584" spans="1:543" x14ac:dyDescent="0.2">
      <c r="B584" s="13" t="s">
        <v>652</v>
      </c>
      <c r="D584" s="42"/>
      <c r="F584" s="42">
        <f>E583</f>
        <v>11</v>
      </c>
      <c r="NL584" s="123">
        <f>-F584</f>
        <v>-11</v>
      </c>
      <c r="NM584" s="123"/>
      <c r="NN584" s="123"/>
      <c r="NO584" s="123"/>
      <c r="TW584" s="122">
        <f t="shared" si="33"/>
        <v>0</v>
      </c>
    </row>
    <row r="585" spans="1:543" x14ac:dyDescent="0.2">
      <c r="B585" s="42"/>
      <c r="D585" s="42"/>
      <c r="NL585" s="123"/>
      <c r="NM585" s="123"/>
      <c r="NN585" s="123"/>
      <c r="NO585" s="123"/>
      <c r="TW585" s="122">
        <f t="shared" si="33"/>
        <v>0</v>
      </c>
    </row>
    <row r="586" spans="1:543" x14ac:dyDescent="0.2">
      <c r="B586" s="44"/>
      <c r="D586" s="42"/>
      <c r="NL586" s="123"/>
      <c r="NM586" s="123"/>
      <c r="NN586" s="123"/>
      <c r="NO586" s="123"/>
      <c r="TW586" s="122">
        <f t="shared" si="33"/>
        <v>0</v>
      </c>
    </row>
    <row r="587" spans="1:543" x14ac:dyDescent="0.2">
      <c r="B587" s="44"/>
      <c r="D587" s="42"/>
      <c r="NL587" s="123"/>
      <c r="NM587" s="123"/>
      <c r="NN587" s="123"/>
      <c r="NO587" s="123"/>
      <c r="TW587" s="122">
        <f t="shared" si="33"/>
        <v>0</v>
      </c>
    </row>
    <row r="588" spans="1:543" x14ac:dyDescent="0.2">
      <c r="B588" s="44"/>
      <c r="D588" s="42"/>
      <c r="NL588" s="123"/>
      <c r="NM588" s="123"/>
      <c r="NN588" s="123"/>
      <c r="NO588" s="123"/>
      <c r="TW588" s="122">
        <f t="shared" si="33"/>
        <v>0</v>
      </c>
    </row>
    <row r="589" spans="1:543" x14ac:dyDescent="0.2">
      <c r="A589" s="41" t="s">
        <v>729</v>
      </c>
      <c r="C589" s="13" t="s">
        <v>902</v>
      </c>
      <c r="D589" s="137" t="s">
        <v>891</v>
      </c>
      <c r="F589" s="42">
        <v>2277</v>
      </c>
      <c r="NL589" s="123"/>
      <c r="NM589" s="123"/>
      <c r="NN589" s="123"/>
      <c r="NO589" s="123">
        <f>-F589</f>
        <v>-2277</v>
      </c>
      <c r="TW589" s="122">
        <f t="shared" si="33"/>
        <v>0</v>
      </c>
    </row>
    <row r="590" spans="1:543" x14ac:dyDescent="0.2">
      <c r="B590" s="13" t="s">
        <v>652</v>
      </c>
      <c r="D590" s="42"/>
      <c r="E590" s="42">
        <f>F589</f>
        <v>2277</v>
      </c>
      <c r="NL590" s="123">
        <f>E590</f>
        <v>2277</v>
      </c>
      <c r="NM590" s="123"/>
      <c r="NN590" s="123"/>
      <c r="NO590" s="123"/>
      <c r="TW590" s="122">
        <f t="shared" si="33"/>
        <v>0</v>
      </c>
    </row>
    <row r="591" spans="1:543" x14ac:dyDescent="0.2">
      <c r="B591" s="42"/>
      <c r="D591" s="42"/>
      <c r="H591" s="48"/>
      <c r="NL591" s="123"/>
      <c r="NM591" s="123"/>
      <c r="NN591" s="123"/>
      <c r="NO591" s="123"/>
      <c r="TW591" s="122">
        <f t="shared" si="33"/>
        <v>0</v>
      </c>
    </row>
    <row r="592" spans="1:543" x14ac:dyDescent="0.2">
      <c r="B592" s="44"/>
      <c r="D592" s="42"/>
      <c r="H592" s="49"/>
      <c r="NL592" s="123"/>
      <c r="NM592" s="123"/>
      <c r="NN592" s="123"/>
      <c r="NO592" s="123"/>
      <c r="TW592" s="122">
        <f t="shared" si="33"/>
        <v>0</v>
      </c>
    </row>
    <row r="593" spans="1:543" x14ac:dyDescent="0.2">
      <c r="B593" s="44"/>
      <c r="D593" s="42"/>
      <c r="H593" s="49"/>
      <c r="NL593" s="123"/>
      <c r="NM593" s="123"/>
      <c r="NN593" s="123"/>
      <c r="NO593" s="123"/>
      <c r="TW593" s="122"/>
    </row>
    <row r="594" spans="1:543" x14ac:dyDescent="0.2">
      <c r="A594" s="41" t="s">
        <v>730</v>
      </c>
      <c r="C594" s="13" t="s">
        <v>923</v>
      </c>
      <c r="D594" s="137"/>
      <c r="G594" s="42">
        <f>H578*0.5%</f>
        <v>12.130740900000001</v>
      </c>
      <c r="NL594" s="123"/>
      <c r="NM594" s="123"/>
      <c r="NN594" s="123"/>
      <c r="NO594" s="123"/>
      <c r="TT594" s="42">
        <f>G594</f>
        <v>12.130740900000001</v>
      </c>
      <c r="TW594" s="122">
        <f t="shared" ref="TW594:TW603" si="36">SUM(I594:TV594)-(E594-F594)-(G594-H594)</f>
        <v>0</v>
      </c>
    </row>
    <row r="595" spans="1:543" x14ac:dyDescent="0.2">
      <c r="B595" s="13" t="s">
        <v>652</v>
      </c>
      <c r="D595" s="42"/>
      <c r="F595" s="42">
        <f>G594</f>
        <v>12.130740900000001</v>
      </c>
      <c r="NL595" s="123">
        <f>-F595</f>
        <v>-12.130740900000001</v>
      </c>
      <c r="NM595" s="123"/>
      <c r="NN595" s="123"/>
      <c r="NO595" s="123"/>
      <c r="TW595" s="122">
        <f t="shared" si="36"/>
        <v>0</v>
      </c>
    </row>
    <row r="596" spans="1:543" x14ac:dyDescent="0.2">
      <c r="B596" s="42"/>
      <c r="D596" s="42"/>
      <c r="NL596" s="123"/>
      <c r="NM596" s="123"/>
      <c r="NN596" s="123"/>
      <c r="NO596" s="123"/>
      <c r="TW596" s="122">
        <f t="shared" si="36"/>
        <v>0</v>
      </c>
    </row>
    <row r="597" spans="1:543" x14ac:dyDescent="0.2">
      <c r="B597" s="44"/>
      <c r="D597" s="42"/>
      <c r="NL597" s="123"/>
      <c r="NM597" s="123"/>
      <c r="NN597" s="123"/>
      <c r="NO597" s="123"/>
      <c r="TW597" s="122">
        <f t="shared" si="36"/>
        <v>0</v>
      </c>
    </row>
    <row r="598" spans="1:543" x14ac:dyDescent="0.2">
      <c r="B598" s="44"/>
      <c r="D598" s="42"/>
      <c r="NL598" s="123"/>
      <c r="NM598" s="123"/>
      <c r="NN598" s="123"/>
      <c r="NO598" s="123"/>
      <c r="TW598" s="122">
        <f t="shared" si="36"/>
        <v>0</v>
      </c>
    </row>
    <row r="599" spans="1:543" x14ac:dyDescent="0.2">
      <c r="B599" s="44"/>
      <c r="D599" s="42"/>
      <c r="NL599" s="123"/>
      <c r="NM599" s="123"/>
      <c r="NN599" s="123"/>
      <c r="NO599" s="123"/>
      <c r="TW599" s="122">
        <f t="shared" si="36"/>
        <v>0</v>
      </c>
    </row>
    <row r="600" spans="1:543" x14ac:dyDescent="0.2">
      <c r="A600" s="41" t="s">
        <v>731</v>
      </c>
      <c r="C600" s="13" t="s">
        <v>923</v>
      </c>
      <c r="D600" s="137"/>
      <c r="H600" s="42">
        <f>-'Consol PL'!L222*0.5%</f>
        <v>537.23151090499994</v>
      </c>
      <c r="NL600" s="123"/>
      <c r="NM600" s="123"/>
      <c r="NN600" s="123"/>
      <c r="NO600" s="123"/>
      <c r="TT600" s="42">
        <f>-H600</f>
        <v>-537.23151090499994</v>
      </c>
      <c r="TW600" s="122">
        <f t="shared" si="36"/>
        <v>0</v>
      </c>
    </row>
    <row r="601" spans="1:543" x14ac:dyDescent="0.2">
      <c r="B601" s="13" t="s">
        <v>652</v>
      </c>
      <c r="D601" s="42"/>
      <c r="E601" s="42">
        <f>H600</f>
        <v>537.23151090499994</v>
      </c>
      <c r="NL601" s="123">
        <f>E601</f>
        <v>537.23151090499994</v>
      </c>
      <c r="NM601" s="123"/>
      <c r="NN601" s="123"/>
      <c r="NO601" s="123"/>
      <c r="TW601" s="122">
        <f t="shared" si="36"/>
        <v>0</v>
      </c>
    </row>
    <row r="602" spans="1:543" x14ac:dyDescent="0.2">
      <c r="B602" s="42"/>
      <c r="D602" s="42"/>
      <c r="H602" s="48"/>
      <c r="NL602" s="123"/>
      <c r="NM602" s="123"/>
      <c r="NN602" s="123"/>
      <c r="NO602" s="123"/>
      <c r="TW602" s="122">
        <f t="shared" si="36"/>
        <v>0</v>
      </c>
    </row>
    <row r="603" spans="1:543" x14ac:dyDescent="0.2">
      <c r="B603" s="44"/>
      <c r="D603" s="42"/>
      <c r="H603" s="49"/>
      <c r="NL603" s="123"/>
      <c r="NM603" s="123"/>
      <c r="NN603" s="123"/>
      <c r="NO603" s="123"/>
      <c r="TW603" s="122">
        <f t="shared" si="36"/>
        <v>0</v>
      </c>
    </row>
    <row r="604" spans="1:543" x14ac:dyDescent="0.2">
      <c r="B604" s="44"/>
      <c r="D604" s="42"/>
      <c r="H604" s="49"/>
      <c r="NL604" s="123"/>
      <c r="NM604" s="123"/>
      <c r="NN604" s="123"/>
      <c r="NO604" s="123"/>
      <c r="TW604" s="122"/>
    </row>
    <row r="605" spans="1:543" x14ac:dyDescent="0.2">
      <c r="B605" s="44"/>
      <c r="D605" s="42"/>
      <c r="H605" s="49"/>
      <c r="NL605" s="123"/>
      <c r="NM605" s="123"/>
      <c r="NN605" s="123"/>
      <c r="NO605" s="123"/>
      <c r="TW605" s="122"/>
    </row>
    <row r="606" spans="1:543" x14ac:dyDescent="0.2">
      <c r="A606" s="51" t="s">
        <v>732</v>
      </c>
      <c r="B606" s="52" t="s">
        <v>939</v>
      </c>
      <c r="C606" s="52"/>
      <c r="E606" s="53">
        <f>F607</f>
        <v>0</v>
      </c>
      <c r="F606" s="53"/>
      <c r="G606" s="53"/>
      <c r="H606" s="53"/>
      <c r="I606" s="123"/>
      <c r="MT606" s="122">
        <f>E606</f>
        <v>0</v>
      </c>
      <c r="NL606" s="123"/>
      <c r="NM606" s="123"/>
      <c r="NN606" s="123"/>
      <c r="NO606" s="123"/>
      <c r="TW606" s="122">
        <f t="shared" ref="TW606:TW610" si="37">SUM(I606:TV606)-(E606-F606)-(G606-H606)</f>
        <v>0</v>
      </c>
    </row>
    <row r="607" spans="1:543" x14ac:dyDescent="0.2">
      <c r="A607" s="52"/>
      <c r="B607" s="53"/>
      <c r="C607" s="52" t="s">
        <v>938</v>
      </c>
      <c r="D607" s="53"/>
      <c r="E607" s="53"/>
      <c r="F607" s="53">
        <f>'Consol BS'!P173</f>
        <v>0</v>
      </c>
      <c r="G607" s="53"/>
      <c r="H607" s="53"/>
      <c r="I607" s="123"/>
      <c r="EV607" s="122">
        <f>-F607</f>
        <v>0</v>
      </c>
      <c r="NL607" s="123"/>
      <c r="NM607" s="123"/>
      <c r="NN607" s="123"/>
      <c r="NO607" s="123"/>
      <c r="TW607" s="122">
        <f t="shared" si="37"/>
        <v>0</v>
      </c>
    </row>
    <row r="608" spans="1:543" x14ac:dyDescent="0.2">
      <c r="A608" s="52"/>
      <c r="B608" s="53"/>
      <c r="C608" s="52" t="s">
        <v>666</v>
      </c>
      <c r="D608" s="53"/>
      <c r="E608" s="53"/>
      <c r="F608" s="53"/>
      <c r="G608" s="53"/>
      <c r="H608" s="53">
        <f>E606-F607</f>
        <v>0</v>
      </c>
      <c r="I608" s="123"/>
      <c r="MA608" s="122">
        <f>-H608</f>
        <v>0</v>
      </c>
      <c r="NL608" s="123"/>
      <c r="NM608" s="123"/>
      <c r="NN608" s="123"/>
      <c r="NO608" s="123"/>
      <c r="TW608" s="122">
        <f t="shared" si="37"/>
        <v>0</v>
      </c>
    </row>
    <row r="609" spans="1:543" x14ac:dyDescent="0.2">
      <c r="A609" s="52"/>
      <c r="B609" s="52"/>
      <c r="C609" s="52"/>
      <c r="D609" s="53"/>
      <c r="E609" s="53"/>
      <c r="F609" s="53"/>
      <c r="G609" s="53"/>
      <c r="H609" s="53"/>
      <c r="I609" s="123"/>
      <c r="NL609" s="123"/>
      <c r="NM609" s="123"/>
      <c r="NN609" s="123"/>
      <c r="NO609" s="123"/>
      <c r="TW609" s="122">
        <f t="shared" si="37"/>
        <v>0</v>
      </c>
    </row>
    <row r="610" spans="1:543" x14ac:dyDescent="0.2">
      <c r="A610" s="52"/>
      <c r="B610" s="54"/>
      <c r="C610" s="52"/>
      <c r="D610" s="53"/>
      <c r="E610" s="53"/>
      <c r="F610" s="53"/>
      <c r="G610" s="53"/>
      <c r="H610" s="53"/>
      <c r="I610" s="123"/>
      <c r="NL610" s="123"/>
      <c r="NM610" s="123"/>
      <c r="NN610" s="123"/>
      <c r="NO610" s="123"/>
      <c r="TW610" s="122">
        <f t="shared" si="37"/>
        <v>0</v>
      </c>
    </row>
    <row r="611" spans="1:543" x14ac:dyDescent="0.2">
      <c r="A611" s="52"/>
      <c r="B611" s="54"/>
      <c r="C611" s="52"/>
      <c r="D611" s="53"/>
      <c r="E611" s="53"/>
      <c r="F611" s="53"/>
      <c r="G611" s="53"/>
      <c r="H611" s="53"/>
      <c r="I611" s="123"/>
      <c r="NL611" s="123"/>
      <c r="NM611" s="123"/>
      <c r="NN611" s="123"/>
      <c r="NO611" s="123"/>
      <c r="TW611" s="122"/>
    </row>
    <row r="612" spans="1:543" x14ac:dyDescent="0.2">
      <c r="A612" s="41" t="s">
        <v>733</v>
      </c>
      <c r="B612" s="13" t="s">
        <v>651</v>
      </c>
      <c r="D612" s="137"/>
      <c r="E612" s="42">
        <f>'Consol BS'!P452-CJE!E539</f>
        <v>1394866.9909964502</v>
      </c>
      <c r="NG612" s="122">
        <f>E612</f>
        <v>1394866.9909964502</v>
      </c>
      <c r="NL612" s="123"/>
      <c r="NM612" s="123"/>
      <c r="NN612" s="123"/>
      <c r="NO612" s="123"/>
      <c r="TW612" s="122">
        <f t="shared" ref="TW612:TW616" si="38">SUM(I612:TV612)-(E612-F612)-(G612-H612)</f>
        <v>0</v>
      </c>
    </row>
    <row r="613" spans="1:543" x14ac:dyDescent="0.2">
      <c r="A613" s="41"/>
      <c r="B613" s="13" t="s">
        <v>670</v>
      </c>
      <c r="D613" s="42"/>
      <c r="E613" s="42">
        <f>F614-E612</f>
        <v>-1436071.9309964501</v>
      </c>
      <c r="NK613" s="122">
        <f>E613</f>
        <v>-1436071.9309964501</v>
      </c>
      <c r="NL613" s="123"/>
      <c r="NM613" s="123"/>
      <c r="NN613" s="123"/>
      <c r="NO613" s="123"/>
      <c r="TW613" s="122">
        <f t="shared" si="38"/>
        <v>0</v>
      </c>
    </row>
    <row r="614" spans="1:543" x14ac:dyDescent="0.2">
      <c r="A614" s="41"/>
      <c r="C614" s="13" t="s">
        <v>653</v>
      </c>
      <c r="D614" s="42"/>
      <c r="F614" s="42">
        <f>'Consol BS'!R255-CJE!F541</f>
        <v>-41204.94</v>
      </c>
      <c r="HI614" s="122">
        <f>-F614</f>
        <v>41204.94</v>
      </c>
      <c r="NL614" s="123"/>
      <c r="NM614" s="123"/>
      <c r="NN614" s="123"/>
      <c r="NO614" s="123"/>
      <c r="TW614" s="122">
        <f t="shared" si="38"/>
        <v>0</v>
      </c>
    </row>
    <row r="615" spans="1:543" x14ac:dyDescent="0.2">
      <c r="B615" s="42"/>
      <c r="D615" s="42"/>
      <c r="HI615" s="122">
        <f>-F615</f>
        <v>0</v>
      </c>
      <c r="NL615" s="123"/>
      <c r="NM615" s="123"/>
      <c r="NN615" s="123"/>
      <c r="NO615" s="123"/>
      <c r="TW615" s="122">
        <f t="shared" si="38"/>
        <v>0</v>
      </c>
    </row>
    <row r="616" spans="1:543" x14ac:dyDescent="0.2">
      <c r="B616" s="44"/>
      <c r="D616" s="42"/>
      <c r="NL616" s="123"/>
      <c r="NM616" s="123"/>
      <c r="NN616" s="123"/>
      <c r="NO616" s="123"/>
      <c r="TW616" s="122">
        <f t="shared" si="38"/>
        <v>0</v>
      </c>
    </row>
    <row r="617" spans="1:543" x14ac:dyDescent="0.2">
      <c r="B617" s="44"/>
      <c r="D617" s="42"/>
      <c r="NL617" s="123"/>
      <c r="NM617" s="123"/>
      <c r="NN617" s="123"/>
      <c r="NO617" s="123"/>
      <c r="TW617" s="122"/>
    </row>
    <row r="618" spans="1:543" x14ac:dyDescent="0.2">
      <c r="B618" s="44"/>
      <c r="D618" s="42"/>
      <c r="NL618" s="123"/>
      <c r="NM618" s="123"/>
      <c r="NN618" s="123"/>
      <c r="NO618" s="123"/>
      <c r="TW618" s="122"/>
    </row>
    <row r="619" spans="1:543" x14ac:dyDescent="0.2">
      <c r="B619" s="46"/>
      <c r="NL619" s="123"/>
      <c r="NM619" s="123"/>
      <c r="NN619" s="123"/>
      <c r="NO619" s="123"/>
      <c r="TW619" s="122">
        <f t="shared" ref="TW619:TW704" si="39">SUM(I619:TV619)-(E619-F619)-(G619-H619)</f>
        <v>0</v>
      </c>
    </row>
    <row r="620" spans="1:543" s="53" customFormat="1" x14ac:dyDescent="0.2">
      <c r="A620" s="51" t="s">
        <v>735</v>
      </c>
      <c r="B620" s="52" t="s">
        <v>651</v>
      </c>
      <c r="C620" s="52"/>
      <c r="D620" s="142" t="s">
        <v>891</v>
      </c>
      <c r="E620" s="53">
        <v>77017.626999999993</v>
      </c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  <c r="AK620" s="123"/>
      <c r="AL620" s="123"/>
      <c r="AM620" s="123"/>
      <c r="AN620" s="123"/>
      <c r="AO620" s="123"/>
      <c r="AP620" s="123"/>
      <c r="AQ620" s="123"/>
      <c r="AR620" s="123"/>
      <c r="AS620" s="123"/>
      <c r="AT620" s="123"/>
      <c r="AU620" s="123"/>
      <c r="AV620" s="123"/>
      <c r="AW620" s="123"/>
      <c r="AX620" s="123"/>
      <c r="AY620" s="123"/>
      <c r="AZ620" s="123"/>
      <c r="BA620" s="123"/>
      <c r="BB620" s="123"/>
      <c r="BC620" s="123"/>
      <c r="BD620" s="123"/>
      <c r="BE620" s="123"/>
      <c r="BF620" s="123"/>
      <c r="BG620" s="123"/>
      <c r="BH620" s="123"/>
      <c r="BI620" s="123"/>
      <c r="BJ620" s="123"/>
      <c r="BK620" s="123"/>
      <c r="BL620" s="123"/>
      <c r="BM620" s="123"/>
      <c r="BN620" s="123"/>
      <c r="BO620" s="123"/>
      <c r="BP620" s="123"/>
      <c r="BQ620" s="123"/>
      <c r="BR620" s="123"/>
      <c r="BS620" s="123"/>
      <c r="BT620" s="123"/>
      <c r="BU620" s="123"/>
      <c r="BV620" s="123"/>
      <c r="BW620" s="123"/>
      <c r="BX620" s="123"/>
      <c r="BY620" s="123"/>
      <c r="BZ620" s="123"/>
      <c r="CA620" s="123"/>
      <c r="CB620" s="123"/>
      <c r="CC620" s="123"/>
      <c r="CD620" s="123"/>
      <c r="CE620" s="123"/>
      <c r="CF620" s="123"/>
      <c r="CG620" s="123"/>
      <c r="CH620" s="123"/>
      <c r="CI620" s="123"/>
      <c r="CJ620" s="123"/>
      <c r="CK620" s="123"/>
      <c r="CL620" s="123"/>
      <c r="CM620" s="123"/>
      <c r="CN620" s="123"/>
      <c r="CO620" s="123"/>
      <c r="CP620" s="123"/>
      <c r="CQ620" s="123"/>
      <c r="CR620" s="123"/>
      <c r="CS620" s="123"/>
      <c r="CT620" s="123"/>
      <c r="CU620" s="123"/>
      <c r="CV620" s="123"/>
      <c r="CW620" s="123"/>
      <c r="CX620" s="123"/>
      <c r="CY620" s="123"/>
      <c r="CZ620" s="123"/>
      <c r="DA620" s="123"/>
      <c r="DB620" s="123"/>
      <c r="DC620" s="123"/>
      <c r="DD620" s="123"/>
      <c r="DE620" s="123"/>
      <c r="DF620" s="123"/>
      <c r="DG620" s="123"/>
      <c r="DH620" s="123"/>
      <c r="DI620" s="123"/>
      <c r="DJ620" s="123"/>
      <c r="DK620" s="123"/>
      <c r="DL620" s="123"/>
      <c r="DM620" s="123"/>
      <c r="DN620" s="123"/>
      <c r="DO620" s="123"/>
      <c r="DP620" s="123"/>
      <c r="DQ620" s="123"/>
      <c r="DR620" s="123"/>
      <c r="DS620" s="123"/>
      <c r="DT620" s="123"/>
      <c r="DU620" s="123"/>
      <c r="DV620" s="123"/>
      <c r="DW620" s="123"/>
      <c r="DX620" s="123"/>
      <c r="DY620" s="123"/>
      <c r="DZ620" s="123"/>
      <c r="EA620" s="123"/>
      <c r="EB620" s="123"/>
      <c r="EC620" s="123"/>
      <c r="ED620" s="123"/>
      <c r="EE620" s="123"/>
      <c r="EF620" s="123"/>
      <c r="EG620" s="123"/>
      <c r="EH620" s="123"/>
      <c r="EI620" s="123"/>
      <c r="EJ620" s="123"/>
      <c r="EK620" s="123"/>
      <c r="EL620" s="123"/>
      <c r="EM620" s="123"/>
      <c r="EN620" s="123"/>
      <c r="EO620" s="123"/>
      <c r="EP620" s="123"/>
      <c r="EQ620" s="123"/>
      <c r="ER620" s="123"/>
      <c r="ES620" s="123"/>
      <c r="ET620" s="123"/>
      <c r="EU620" s="123"/>
      <c r="EV620" s="123"/>
      <c r="EW620" s="123"/>
      <c r="EX620" s="123"/>
      <c r="EY620" s="123"/>
      <c r="EZ620" s="123"/>
      <c r="FA620" s="123"/>
      <c r="FB620" s="123"/>
      <c r="FC620" s="123"/>
      <c r="FD620" s="123"/>
      <c r="FE620" s="123"/>
      <c r="FF620" s="123"/>
      <c r="FG620" s="123"/>
      <c r="FH620" s="123"/>
      <c r="FI620" s="123"/>
      <c r="FJ620" s="123"/>
      <c r="FK620" s="123"/>
      <c r="FL620" s="123"/>
      <c r="FM620" s="123"/>
      <c r="FN620" s="123"/>
      <c r="FO620" s="123"/>
      <c r="FP620" s="123"/>
      <c r="FQ620" s="123"/>
      <c r="FR620" s="123"/>
      <c r="FS620" s="123"/>
      <c r="FT620" s="123"/>
      <c r="FU620" s="123"/>
      <c r="FV620" s="123"/>
      <c r="FW620" s="123"/>
      <c r="FX620" s="123"/>
      <c r="FY620" s="123"/>
      <c r="FZ620" s="123"/>
      <c r="GA620" s="123"/>
      <c r="GB620" s="123"/>
      <c r="GC620" s="123"/>
      <c r="GD620" s="123"/>
      <c r="GE620" s="123"/>
      <c r="GF620" s="123"/>
      <c r="GG620" s="123"/>
      <c r="GH620" s="123"/>
      <c r="GI620" s="123"/>
      <c r="GJ620" s="123"/>
      <c r="GK620" s="123"/>
      <c r="GL620" s="123"/>
      <c r="GM620" s="123"/>
      <c r="GN620" s="123"/>
      <c r="GO620" s="123"/>
      <c r="GP620" s="123"/>
      <c r="GQ620" s="123"/>
      <c r="GR620" s="123"/>
      <c r="GS620" s="123"/>
      <c r="GT620" s="123"/>
      <c r="GU620" s="123"/>
      <c r="GV620" s="123"/>
      <c r="GW620" s="123"/>
      <c r="GX620" s="123"/>
      <c r="GY620" s="123"/>
      <c r="GZ620" s="123"/>
      <c r="HA620" s="123"/>
      <c r="HB620" s="123"/>
      <c r="HC620" s="123"/>
      <c r="HD620" s="123"/>
      <c r="HE620" s="123"/>
      <c r="HF620" s="123"/>
      <c r="HG620" s="123"/>
      <c r="HH620" s="123"/>
      <c r="HI620" s="123"/>
      <c r="HJ620" s="123"/>
      <c r="HK620" s="123"/>
      <c r="HL620" s="123"/>
      <c r="HM620" s="123"/>
      <c r="HN620" s="123"/>
      <c r="HO620" s="123"/>
      <c r="HP620" s="123"/>
      <c r="HQ620" s="123"/>
      <c r="HR620" s="123"/>
      <c r="HS620" s="123"/>
      <c r="HT620" s="123"/>
      <c r="HU620" s="123"/>
      <c r="HV620" s="123"/>
      <c r="HW620" s="123"/>
      <c r="HX620" s="123"/>
      <c r="HY620" s="123"/>
      <c r="HZ620" s="123"/>
      <c r="IA620" s="123"/>
      <c r="IB620" s="123"/>
      <c r="IC620" s="123"/>
      <c r="ID620" s="123"/>
      <c r="IE620" s="123"/>
      <c r="IF620" s="123"/>
      <c r="IG620" s="123"/>
      <c r="IH620" s="123"/>
      <c r="II620" s="123"/>
      <c r="IJ620" s="123"/>
      <c r="IK620" s="123"/>
      <c r="IL620" s="123"/>
      <c r="IM620" s="123"/>
      <c r="IN620" s="123"/>
      <c r="IO620" s="123"/>
      <c r="IP620" s="123"/>
      <c r="IQ620" s="123"/>
      <c r="IR620" s="123"/>
      <c r="IS620" s="123"/>
      <c r="IT620" s="123"/>
      <c r="IU620" s="123"/>
      <c r="IV620" s="123"/>
      <c r="IW620" s="123"/>
      <c r="IX620" s="123"/>
      <c r="IY620" s="123"/>
      <c r="IZ620" s="123"/>
      <c r="JA620" s="123"/>
      <c r="JB620" s="123"/>
      <c r="JC620" s="123"/>
      <c r="JD620" s="123"/>
      <c r="JE620" s="123"/>
      <c r="JF620" s="123"/>
      <c r="JG620" s="123"/>
      <c r="JH620" s="123"/>
      <c r="JI620" s="123"/>
      <c r="JJ620" s="123"/>
      <c r="JK620" s="123"/>
      <c r="JL620" s="123"/>
      <c r="JM620" s="123"/>
      <c r="JN620" s="123"/>
      <c r="JO620" s="123"/>
      <c r="JP620" s="123"/>
      <c r="JQ620" s="123"/>
      <c r="JR620" s="123"/>
      <c r="JS620" s="123"/>
      <c r="JT620" s="123"/>
      <c r="JU620" s="123"/>
      <c r="JV620" s="123"/>
      <c r="JW620" s="123"/>
      <c r="JX620" s="123"/>
      <c r="JY620" s="123"/>
      <c r="JZ620" s="123"/>
      <c r="KA620" s="123"/>
      <c r="KB620" s="123"/>
      <c r="KC620" s="123"/>
      <c r="KD620" s="123"/>
      <c r="KE620" s="123"/>
      <c r="KF620" s="123"/>
      <c r="KG620" s="123"/>
      <c r="KH620" s="123"/>
      <c r="KI620" s="123"/>
      <c r="KJ620" s="123"/>
      <c r="KK620" s="123"/>
      <c r="KL620" s="123"/>
      <c r="KM620" s="123"/>
      <c r="KN620" s="123"/>
      <c r="KO620" s="123"/>
      <c r="KP620" s="123"/>
      <c r="KQ620" s="123"/>
      <c r="KR620" s="123"/>
      <c r="KS620" s="123"/>
      <c r="KT620" s="123"/>
      <c r="KU620" s="123"/>
      <c r="KV620" s="123"/>
      <c r="KW620" s="123"/>
      <c r="KX620" s="123"/>
      <c r="KY620" s="123"/>
      <c r="KZ620" s="123"/>
      <c r="LA620" s="123"/>
      <c r="LB620" s="123"/>
      <c r="LC620" s="123"/>
      <c r="LD620" s="123"/>
      <c r="LE620" s="123"/>
      <c r="LF620" s="123"/>
      <c r="LG620" s="123"/>
      <c r="LH620" s="123"/>
      <c r="LI620" s="123"/>
      <c r="LJ620" s="123"/>
      <c r="LK620" s="123"/>
      <c r="LL620" s="123"/>
      <c r="LM620" s="123"/>
      <c r="LN620" s="123"/>
      <c r="LO620" s="123"/>
      <c r="LP620" s="123"/>
      <c r="LQ620" s="123"/>
      <c r="LR620" s="123"/>
      <c r="LS620" s="123"/>
      <c r="LT620" s="123"/>
      <c r="LU620" s="123"/>
      <c r="LV620" s="123"/>
      <c r="LW620" s="123"/>
      <c r="LX620" s="123"/>
      <c r="LY620" s="123"/>
      <c r="LZ620" s="123"/>
      <c r="MA620" s="123"/>
      <c r="MB620" s="123"/>
      <c r="MC620" s="123"/>
      <c r="MD620" s="123"/>
      <c r="ME620" s="123"/>
      <c r="MF620" s="123"/>
      <c r="MG620" s="123"/>
      <c r="MH620" s="123"/>
      <c r="MI620" s="123"/>
      <c r="MJ620" s="123"/>
      <c r="MK620" s="123"/>
      <c r="ML620" s="123"/>
      <c r="MM620" s="123"/>
      <c r="MN620" s="123"/>
      <c r="MO620" s="123"/>
      <c r="MP620" s="123"/>
      <c r="MQ620" s="123"/>
      <c r="MR620" s="123"/>
      <c r="MS620" s="123"/>
      <c r="MT620" s="122"/>
      <c r="MU620" s="123"/>
      <c r="MV620" s="123"/>
      <c r="MW620" s="123"/>
      <c r="MX620" s="123"/>
      <c r="MY620" s="123"/>
      <c r="MZ620" s="123"/>
      <c r="NA620" s="123"/>
      <c r="NB620" s="123"/>
      <c r="NC620" s="123"/>
      <c r="ND620" s="123"/>
      <c r="NE620" s="123"/>
      <c r="NF620" s="123"/>
      <c r="NG620" s="123">
        <f>E620</f>
        <v>77017.626999999993</v>
      </c>
      <c r="NH620" s="123"/>
      <c r="NI620" s="123"/>
      <c r="NJ620" s="123"/>
      <c r="NK620" s="123"/>
      <c r="NL620" s="123"/>
      <c r="NM620" s="123"/>
      <c r="NN620" s="123"/>
      <c r="NO620" s="123"/>
      <c r="NP620" s="123"/>
      <c r="TW620" s="122">
        <f t="shared" si="39"/>
        <v>0</v>
      </c>
    </row>
    <row r="621" spans="1:543" s="53" customFormat="1" x14ac:dyDescent="0.2">
      <c r="A621" s="51"/>
      <c r="B621" s="52" t="s">
        <v>670</v>
      </c>
      <c r="C621" s="52"/>
      <c r="E621" s="53">
        <f>F622+F623-E620</f>
        <v>348.53300000001036</v>
      </c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  <c r="AK621" s="123"/>
      <c r="AL621" s="123"/>
      <c r="AM621" s="123"/>
      <c r="AN621" s="123"/>
      <c r="AO621" s="123"/>
      <c r="AP621" s="123"/>
      <c r="AQ621" s="123"/>
      <c r="AR621" s="123"/>
      <c r="AS621" s="123"/>
      <c r="AT621" s="123"/>
      <c r="AU621" s="123"/>
      <c r="AV621" s="123"/>
      <c r="AW621" s="123"/>
      <c r="AX621" s="123"/>
      <c r="AY621" s="123"/>
      <c r="AZ621" s="123"/>
      <c r="BA621" s="123"/>
      <c r="BB621" s="123"/>
      <c r="BC621" s="123"/>
      <c r="BD621" s="123"/>
      <c r="BE621" s="123"/>
      <c r="BF621" s="123"/>
      <c r="BG621" s="123"/>
      <c r="BH621" s="123"/>
      <c r="BI621" s="123"/>
      <c r="BJ621" s="123"/>
      <c r="BK621" s="123"/>
      <c r="BL621" s="123"/>
      <c r="BM621" s="123"/>
      <c r="BN621" s="123"/>
      <c r="BO621" s="123"/>
      <c r="BP621" s="123"/>
      <c r="BQ621" s="123"/>
      <c r="BR621" s="123"/>
      <c r="BS621" s="123"/>
      <c r="BT621" s="123"/>
      <c r="BU621" s="123"/>
      <c r="BV621" s="123"/>
      <c r="BW621" s="123"/>
      <c r="BX621" s="123"/>
      <c r="BY621" s="123"/>
      <c r="BZ621" s="123"/>
      <c r="CA621" s="123"/>
      <c r="CB621" s="123"/>
      <c r="CC621" s="123"/>
      <c r="CD621" s="123"/>
      <c r="CE621" s="123"/>
      <c r="CF621" s="123"/>
      <c r="CG621" s="123"/>
      <c r="CH621" s="123"/>
      <c r="CI621" s="123"/>
      <c r="CJ621" s="123"/>
      <c r="CK621" s="123"/>
      <c r="CL621" s="123"/>
      <c r="CM621" s="123"/>
      <c r="CN621" s="123"/>
      <c r="CO621" s="123"/>
      <c r="CP621" s="123"/>
      <c r="CQ621" s="123"/>
      <c r="CR621" s="123"/>
      <c r="CS621" s="123"/>
      <c r="CT621" s="123"/>
      <c r="CU621" s="123"/>
      <c r="CV621" s="123"/>
      <c r="CW621" s="123"/>
      <c r="CX621" s="123"/>
      <c r="CY621" s="123"/>
      <c r="CZ621" s="123"/>
      <c r="DA621" s="123"/>
      <c r="DB621" s="123"/>
      <c r="DC621" s="123"/>
      <c r="DD621" s="123"/>
      <c r="DE621" s="123"/>
      <c r="DF621" s="123"/>
      <c r="DG621" s="123"/>
      <c r="DH621" s="123"/>
      <c r="DI621" s="123"/>
      <c r="DJ621" s="123"/>
      <c r="DK621" s="123"/>
      <c r="DL621" s="123"/>
      <c r="DM621" s="123"/>
      <c r="DN621" s="123"/>
      <c r="DO621" s="123"/>
      <c r="DP621" s="123"/>
      <c r="DQ621" s="123"/>
      <c r="DR621" s="123"/>
      <c r="DS621" s="123"/>
      <c r="DT621" s="123"/>
      <c r="DU621" s="123"/>
      <c r="DV621" s="123"/>
      <c r="DW621" s="123"/>
      <c r="DX621" s="123"/>
      <c r="DY621" s="123"/>
      <c r="DZ621" s="123"/>
      <c r="EA621" s="123"/>
      <c r="EB621" s="123"/>
      <c r="EC621" s="123"/>
      <c r="ED621" s="123"/>
      <c r="EE621" s="123"/>
      <c r="EF621" s="123"/>
      <c r="EG621" s="123"/>
      <c r="EH621" s="123"/>
      <c r="EI621" s="123"/>
      <c r="EJ621" s="123"/>
      <c r="EK621" s="123"/>
      <c r="EL621" s="123"/>
      <c r="EM621" s="123"/>
      <c r="EN621" s="123"/>
      <c r="EO621" s="123"/>
      <c r="EP621" s="123"/>
      <c r="EQ621" s="123"/>
      <c r="ER621" s="123"/>
      <c r="ES621" s="123"/>
      <c r="ET621" s="123"/>
      <c r="EU621" s="123"/>
      <c r="EV621" s="123"/>
      <c r="EW621" s="123"/>
      <c r="EX621" s="123"/>
      <c r="EY621" s="123"/>
      <c r="EZ621" s="123"/>
      <c r="FA621" s="123"/>
      <c r="FB621" s="123"/>
      <c r="FC621" s="123"/>
      <c r="FD621" s="123"/>
      <c r="FE621" s="123"/>
      <c r="FF621" s="123"/>
      <c r="FG621" s="123"/>
      <c r="FH621" s="123"/>
      <c r="FI621" s="123"/>
      <c r="FJ621" s="123"/>
      <c r="FK621" s="123"/>
      <c r="FL621" s="123"/>
      <c r="FM621" s="123"/>
      <c r="FN621" s="123"/>
      <c r="FO621" s="123"/>
      <c r="FP621" s="123"/>
      <c r="FQ621" s="123"/>
      <c r="FR621" s="123"/>
      <c r="FS621" s="123"/>
      <c r="FT621" s="123"/>
      <c r="FU621" s="123"/>
      <c r="FV621" s="123"/>
      <c r="FW621" s="123"/>
      <c r="FX621" s="123"/>
      <c r="FY621" s="123"/>
      <c r="FZ621" s="123"/>
      <c r="GA621" s="123"/>
      <c r="GB621" s="123"/>
      <c r="GC621" s="123"/>
      <c r="GD621" s="123"/>
      <c r="GE621" s="123"/>
      <c r="GF621" s="123"/>
      <c r="GG621" s="123"/>
      <c r="GH621" s="123"/>
      <c r="GI621" s="123"/>
      <c r="GJ621" s="123"/>
      <c r="GK621" s="123"/>
      <c r="GL621" s="123"/>
      <c r="GM621" s="123"/>
      <c r="GN621" s="123"/>
      <c r="GO621" s="123"/>
      <c r="GP621" s="123"/>
      <c r="GQ621" s="123"/>
      <c r="GR621" s="123"/>
      <c r="GS621" s="123"/>
      <c r="GT621" s="123"/>
      <c r="GU621" s="123"/>
      <c r="GV621" s="123"/>
      <c r="GW621" s="123"/>
      <c r="GX621" s="123"/>
      <c r="GY621" s="123"/>
      <c r="GZ621" s="123"/>
      <c r="HA621" s="123"/>
      <c r="HB621" s="123"/>
      <c r="HC621" s="123"/>
      <c r="HD621" s="123"/>
      <c r="HE621" s="123"/>
      <c r="HF621" s="123"/>
      <c r="HG621" s="123"/>
      <c r="HH621" s="123"/>
      <c r="HI621" s="123"/>
      <c r="HJ621" s="123"/>
      <c r="HK621" s="123"/>
      <c r="HL621" s="123"/>
      <c r="HM621" s="123"/>
      <c r="HN621" s="123"/>
      <c r="HO621" s="123"/>
      <c r="HP621" s="123"/>
      <c r="HQ621" s="123"/>
      <c r="HR621" s="123"/>
      <c r="HS621" s="123"/>
      <c r="HT621" s="123"/>
      <c r="HU621" s="123"/>
      <c r="HV621" s="123"/>
      <c r="HW621" s="123"/>
      <c r="HX621" s="123"/>
      <c r="HY621" s="123"/>
      <c r="HZ621" s="123"/>
      <c r="IA621" s="123"/>
      <c r="IB621" s="123"/>
      <c r="IC621" s="123"/>
      <c r="ID621" s="123"/>
      <c r="IE621" s="123"/>
      <c r="IF621" s="123"/>
      <c r="IG621" s="123"/>
      <c r="IH621" s="123"/>
      <c r="II621" s="123"/>
      <c r="IJ621" s="123"/>
      <c r="IK621" s="123"/>
      <c r="IL621" s="123"/>
      <c r="IM621" s="123"/>
      <c r="IN621" s="123"/>
      <c r="IO621" s="123"/>
      <c r="IP621" s="123"/>
      <c r="IQ621" s="123"/>
      <c r="IR621" s="123"/>
      <c r="IS621" s="123"/>
      <c r="IT621" s="123"/>
      <c r="IU621" s="123"/>
      <c r="IV621" s="123"/>
      <c r="IW621" s="123"/>
      <c r="IX621" s="123"/>
      <c r="IY621" s="123"/>
      <c r="IZ621" s="123"/>
      <c r="JA621" s="123"/>
      <c r="JB621" s="123"/>
      <c r="JC621" s="123"/>
      <c r="JD621" s="123"/>
      <c r="JE621" s="123"/>
      <c r="JF621" s="123"/>
      <c r="JG621" s="123"/>
      <c r="JH621" s="123"/>
      <c r="JI621" s="123"/>
      <c r="JJ621" s="123"/>
      <c r="JK621" s="123"/>
      <c r="JL621" s="123"/>
      <c r="JM621" s="123"/>
      <c r="JN621" s="123"/>
      <c r="JO621" s="123"/>
      <c r="JP621" s="123"/>
      <c r="JQ621" s="123"/>
      <c r="JR621" s="123"/>
      <c r="JS621" s="123"/>
      <c r="JT621" s="123"/>
      <c r="JU621" s="123"/>
      <c r="JV621" s="123"/>
      <c r="JW621" s="123"/>
      <c r="JX621" s="123"/>
      <c r="JY621" s="123"/>
      <c r="JZ621" s="123"/>
      <c r="KA621" s="123"/>
      <c r="KB621" s="123"/>
      <c r="KC621" s="123"/>
      <c r="KD621" s="123"/>
      <c r="KE621" s="123"/>
      <c r="KF621" s="123"/>
      <c r="KG621" s="123"/>
      <c r="KH621" s="123"/>
      <c r="KI621" s="123"/>
      <c r="KJ621" s="123"/>
      <c r="KK621" s="123"/>
      <c r="KL621" s="123"/>
      <c r="KM621" s="123"/>
      <c r="KN621" s="123"/>
      <c r="KO621" s="123"/>
      <c r="KP621" s="123"/>
      <c r="KQ621" s="123"/>
      <c r="KR621" s="123"/>
      <c r="KS621" s="123"/>
      <c r="KT621" s="123"/>
      <c r="KU621" s="123"/>
      <c r="KV621" s="123"/>
      <c r="KW621" s="123"/>
      <c r="KX621" s="123"/>
      <c r="KY621" s="123"/>
      <c r="KZ621" s="123"/>
      <c r="LA621" s="123"/>
      <c r="LB621" s="123"/>
      <c r="LC621" s="123"/>
      <c r="LD621" s="123"/>
      <c r="LE621" s="123"/>
      <c r="LF621" s="123"/>
      <c r="LG621" s="123"/>
      <c r="LH621" s="123"/>
      <c r="LI621" s="123"/>
      <c r="LJ621" s="123"/>
      <c r="LK621" s="123"/>
      <c r="LL621" s="123"/>
      <c r="LM621" s="123"/>
      <c r="LN621" s="123"/>
      <c r="LO621" s="123"/>
      <c r="LP621" s="123"/>
      <c r="LQ621" s="123"/>
      <c r="LR621" s="123"/>
      <c r="LS621" s="123"/>
      <c r="LT621" s="123"/>
      <c r="LU621" s="123"/>
      <c r="LV621" s="123"/>
      <c r="LW621" s="123"/>
      <c r="LX621" s="123"/>
      <c r="LY621" s="123"/>
      <c r="LZ621" s="123"/>
      <c r="MA621" s="123"/>
      <c r="MB621" s="123"/>
      <c r="MC621" s="123"/>
      <c r="MD621" s="123"/>
      <c r="ME621" s="123"/>
      <c r="MF621" s="123"/>
      <c r="MG621" s="123"/>
      <c r="MH621" s="123"/>
      <c r="MI621" s="123"/>
      <c r="MJ621" s="123"/>
      <c r="MK621" s="123"/>
      <c r="ML621" s="123"/>
      <c r="MM621" s="123"/>
      <c r="MN621" s="123"/>
      <c r="MO621" s="123"/>
      <c r="MP621" s="123"/>
      <c r="MQ621" s="123"/>
      <c r="MR621" s="123"/>
      <c r="MS621" s="123"/>
      <c r="MT621" s="122"/>
      <c r="MU621" s="123"/>
      <c r="MV621" s="123"/>
      <c r="MW621" s="123"/>
      <c r="MX621" s="123"/>
      <c r="MY621" s="123"/>
      <c r="MZ621" s="123"/>
      <c r="NA621" s="123"/>
      <c r="NB621" s="123"/>
      <c r="NC621" s="123"/>
      <c r="ND621" s="123"/>
      <c r="NE621" s="123"/>
      <c r="NF621" s="123"/>
      <c r="NG621" s="123"/>
      <c r="NH621" s="123"/>
      <c r="NI621" s="123"/>
      <c r="NJ621" s="123"/>
      <c r="NK621" s="123">
        <f>E621</f>
        <v>348.53300000001036</v>
      </c>
      <c r="NL621" s="123"/>
      <c r="NM621" s="123"/>
      <c r="NN621" s="123"/>
      <c r="NO621" s="123"/>
      <c r="NP621" s="123"/>
      <c r="TW621" s="122">
        <f t="shared" si="39"/>
        <v>0</v>
      </c>
    </row>
    <row r="622" spans="1:543" s="53" customFormat="1" x14ac:dyDescent="0.2">
      <c r="A622" s="51"/>
      <c r="B622" s="52"/>
      <c r="C622" s="52" t="s">
        <v>653</v>
      </c>
      <c r="D622" s="61">
        <v>0.49</v>
      </c>
      <c r="F622" s="53">
        <v>38088</v>
      </c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123"/>
      <c r="AN622" s="123"/>
      <c r="AO622" s="123"/>
      <c r="AP622" s="123"/>
      <c r="AQ622" s="123"/>
      <c r="AR622" s="123"/>
      <c r="AS622" s="123"/>
      <c r="AT622" s="123"/>
      <c r="AU622" s="123"/>
      <c r="AV622" s="123"/>
      <c r="AW622" s="123"/>
      <c r="AX622" s="123"/>
      <c r="AY622" s="123"/>
      <c r="AZ622" s="123"/>
      <c r="BA622" s="123"/>
      <c r="BB622" s="123"/>
      <c r="BC622" s="123"/>
      <c r="BD622" s="123"/>
      <c r="BE622" s="123"/>
      <c r="BF622" s="123"/>
      <c r="BG622" s="123"/>
      <c r="BH622" s="123"/>
      <c r="BI622" s="123"/>
      <c r="BJ622" s="123"/>
      <c r="BK622" s="123"/>
      <c r="BL622" s="123"/>
      <c r="BM622" s="123"/>
      <c r="BN622" s="123"/>
      <c r="BO622" s="123"/>
      <c r="BP622" s="123"/>
      <c r="BQ622" s="123"/>
      <c r="BR622" s="123"/>
      <c r="BS622" s="123"/>
      <c r="BT622" s="123"/>
      <c r="BU622" s="123"/>
      <c r="BV622" s="123"/>
      <c r="BW622" s="123"/>
      <c r="BX622" s="123"/>
      <c r="BY622" s="123"/>
      <c r="BZ622" s="123"/>
      <c r="CA622" s="123"/>
      <c r="CB622" s="123"/>
      <c r="CC622" s="123"/>
      <c r="CD622" s="123"/>
      <c r="CE622" s="123"/>
      <c r="CF622" s="123"/>
      <c r="CG622" s="123"/>
      <c r="CH622" s="123"/>
      <c r="CI622" s="123"/>
      <c r="CJ622" s="123"/>
      <c r="CK622" s="123"/>
      <c r="CL622" s="123"/>
      <c r="CM622" s="123"/>
      <c r="CN622" s="123"/>
      <c r="CO622" s="123"/>
      <c r="CP622" s="123"/>
      <c r="CQ622" s="123"/>
      <c r="CR622" s="123"/>
      <c r="CS622" s="123"/>
      <c r="CT622" s="123"/>
      <c r="CU622" s="123"/>
      <c r="CV622" s="123"/>
      <c r="CW622" s="123"/>
      <c r="CX622" s="123"/>
      <c r="CY622" s="123"/>
      <c r="CZ622" s="123"/>
      <c r="DA622" s="123"/>
      <c r="DB622" s="123"/>
      <c r="DC622" s="123"/>
      <c r="DD622" s="123"/>
      <c r="DE622" s="123"/>
      <c r="DF622" s="123"/>
      <c r="DG622" s="123"/>
      <c r="DH622" s="123"/>
      <c r="DI622" s="123"/>
      <c r="DJ622" s="123"/>
      <c r="DK622" s="123"/>
      <c r="DL622" s="123"/>
      <c r="DM622" s="123"/>
      <c r="DN622" s="123"/>
      <c r="DO622" s="123"/>
      <c r="DP622" s="123"/>
      <c r="DQ622" s="123"/>
      <c r="DR622" s="123"/>
      <c r="DS622" s="123"/>
      <c r="DT622" s="123"/>
      <c r="DU622" s="123"/>
      <c r="DV622" s="123"/>
      <c r="DW622" s="123"/>
      <c r="DX622" s="123"/>
      <c r="DY622" s="123"/>
      <c r="DZ622" s="123"/>
      <c r="EA622" s="123"/>
      <c r="EB622" s="123"/>
      <c r="EC622" s="123"/>
      <c r="ED622" s="123"/>
      <c r="EE622" s="123"/>
      <c r="EF622" s="123"/>
      <c r="EG622" s="123"/>
      <c r="EH622" s="123"/>
      <c r="EI622" s="123"/>
      <c r="EJ622" s="123"/>
      <c r="EK622" s="123"/>
      <c r="EL622" s="123"/>
      <c r="EM622" s="123"/>
      <c r="EN622" s="123"/>
      <c r="EO622" s="123"/>
      <c r="EP622" s="123"/>
      <c r="EQ622" s="123"/>
      <c r="ER622" s="123"/>
      <c r="ES622" s="123"/>
      <c r="ET622" s="123"/>
      <c r="EU622" s="123"/>
      <c r="EV622" s="123"/>
      <c r="EW622" s="123"/>
      <c r="EX622" s="123"/>
      <c r="EY622" s="123"/>
      <c r="EZ622" s="123"/>
      <c r="FA622" s="123"/>
      <c r="FB622" s="123"/>
      <c r="FC622" s="123"/>
      <c r="FD622" s="123"/>
      <c r="FE622" s="123"/>
      <c r="FF622" s="123"/>
      <c r="FG622" s="123"/>
      <c r="FH622" s="123"/>
      <c r="FI622" s="123"/>
      <c r="FJ622" s="123"/>
      <c r="FK622" s="123"/>
      <c r="FL622" s="123"/>
      <c r="FM622" s="123"/>
      <c r="FN622" s="123"/>
      <c r="FO622" s="123"/>
      <c r="FP622" s="123"/>
      <c r="FQ622" s="123"/>
      <c r="FR622" s="123"/>
      <c r="FS622" s="123"/>
      <c r="FT622" s="123"/>
      <c r="FU622" s="123"/>
      <c r="FV622" s="123"/>
      <c r="FW622" s="123"/>
      <c r="FX622" s="123"/>
      <c r="FY622" s="123"/>
      <c r="FZ622" s="123"/>
      <c r="GA622" s="123"/>
      <c r="GB622" s="123"/>
      <c r="GC622" s="123"/>
      <c r="GD622" s="123"/>
      <c r="GE622" s="123"/>
      <c r="GF622" s="123"/>
      <c r="GG622" s="123"/>
      <c r="GH622" s="123"/>
      <c r="GI622" s="123"/>
      <c r="GJ622" s="123"/>
      <c r="GK622" s="123"/>
      <c r="GL622" s="123"/>
      <c r="GM622" s="123"/>
      <c r="GN622" s="123"/>
      <c r="GO622" s="123"/>
      <c r="GP622" s="123"/>
      <c r="GQ622" s="123"/>
      <c r="GR622" s="123"/>
      <c r="GS622" s="123"/>
      <c r="GT622" s="123"/>
      <c r="GU622" s="123"/>
      <c r="GV622" s="123"/>
      <c r="GW622" s="123"/>
      <c r="GX622" s="123"/>
      <c r="GY622" s="123"/>
      <c r="GZ622" s="123"/>
      <c r="HA622" s="123"/>
      <c r="HB622" s="123"/>
      <c r="HC622" s="123"/>
      <c r="HD622" s="123"/>
      <c r="HE622" s="123"/>
      <c r="HF622" s="123"/>
      <c r="HG622" s="123"/>
      <c r="HH622" s="123">
        <f>-F622</f>
        <v>-38088</v>
      </c>
      <c r="HI622" s="123"/>
      <c r="HJ622" s="123"/>
      <c r="HK622" s="123"/>
      <c r="HL622" s="123"/>
      <c r="HM622" s="123"/>
      <c r="HN622" s="123"/>
      <c r="HO622" s="123"/>
      <c r="HP622" s="123"/>
      <c r="HQ622" s="123"/>
      <c r="HR622" s="123"/>
      <c r="HS622" s="123"/>
      <c r="HT622" s="123"/>
      <c r="HU622" s="123"/>
      <c r="HV622" s="123"/>
      <c r="HW622" s="123"/>
      <c r="HX622" s="123"/>
      <c r="HY622" s="123"/>
      <c r="HZ622" s="123"/>
      <c r="IA622" s="123"/>
      <c r="IB622" s="123"/>
      <c r="IC622" s="123"/>
      <c r="ID622" s="123"/>
      <c r="IE622" s="123"/>
      <c r="IF622" s="123"/>
      <c r="IG622" s="123"/>
      <c r="IH622" s="123"/>
      <c r="II622" s="123"/>
      <c r="IJ622" s="123"/>
      <c r="IK622" s="123"/>
      <c r="IL622" s="123"/>
      <c r="IM622" s="123"/>
      <c r="IN622" s="123"/>
      <c r="IO622" s="123"/>
      <c r="IP622" s="123"/>
      <c r="IQ622" s="123"/>
      <c r="IR622" s="123"/>
      <c r="IS622" s="123"/>
      <c r="IT622" s="123"/>
      <c r="IU622" s="123"/>
      <c r="IV622" s="123"/>
      <c r="IW622" s="123"/>
      <c r="IX622" s="123"/>
      <c r="IY622" s="123"/>
      <c r="IZ622" s="123"/>
      <c r="JA622" s="123"/>
      <c r="JB622" s="123"/>
      <c r="JC622" s="123"/>
      <c r="JD622" s="123"/>
      <c r="JE622" s="123"/>
      <c r="JF622" s="123"/>
      <c r="JG622" s="123"/>
      <c r="JH622" s="123"/>
      <c r="JI622" s="123"/>
      <c r="JJ622" s="123"/>
      <c r="JK622" s="123"/>
      <c r="JL622" s="123"/>
      <c r="JM622" s="123"/>
      <c r="JN622" s="123"/>
      <c r="JO622" s="123"/>
      <c r="JP622" s="123"/>
      <c r="JQ622" s="123"/>
      <c r="JR622" s="123"/>
      <c r="JS622" s="123"/>
      <c r="JT622" s="123"/>
      <c r="JU622" s="123"/>
      <c r="JV622" s="123"/>
      <c r="JW622" s="123"/>
      <c r="JX622" s="123"/>
      <c r="JY622" s="123"/>
      <c r="JZ622" s="123"/>
      <c r="KA622" s="123"/>
      <c r="KB622" s="123"/>
      <c r="KC622" s="123"/>
      <c r="KD622" s="123"/>
      <c r="KE622" s="123"/>
      <c r="KF622" s="123"/>
      <c r="KG622" s="123"/>
      <c r="KH622" s="123"/>
      <c r="KI622" s="123"/>
      <c r="KJ622" s="123"/>
      <c r="KK622" s="123"/>
      <c r="KL622" s="123"/>
      <c r="KM622" s="123"/>
      <c r="KN622" s="123"/>
      <c r="KO622" s="123"/>
      <c r="KP622" s="123"/>
      <c r="KQ622" s="123"/>
      <c r="KR622" s="123"/>
      <c r="KS622" s="123"/>
      <c r="KT622" s="123"/>
      <c r="KU622" s="123"/>
      <c r="KV622" s="123"/>
      <c r="KW622" s="123"/>
      <c r="KX622" s="123"/>
      <c r="KY622" s="123"/>
      <c r="KZ622" s="123"/>
      <c r="LA622" s="123"/>
      <c r="LB622" s="123"/>
      <c r="LC622" s="123"/>
      <c r="LD622" s="123"/>
      <c r="LE622" s="123"/>
      <c r="LF622" s="123"/>
      <c r="LG622" s="123"/>
      <c r="LH622" s="123"/>
      <c r="LI622" s="123"/>
      <c r="LJ622" s="123"/>
      <c r="LK622" s="123"/>
      <c r="LL622" s="123"/>
      <c r="LM622" s="123"/>
      <c r="LN622" s="123"/>
      <c r="LO622" s="123"/>
      <c r="LP622" s="123"/>
      <c r="LQ622" s="123"/>
      <c r="LR622" s="123"/>
      <c r="LS622" s="123"/>
      <c r="LT622" s="123"/>
      <c r="LU622" s="123"/>
      <c r="LV622" s="123"/>
      <c r="LW622" s="123"/>
      <c r="LX622" s="123"/>
      <c r="LY622" s="123"/>
      <c r="LZ622" s="123"/>
      <c r="MA622" s="123"/>
      <c r="MB622" s="123"/>
      <c r="MC622" s="123"/>
      <c r="MD622" s="123"/>
      <c r="ME622" s="123"/>
      <c r="MF622" s="123"/>
      <c r="MG622" s="123"/>
      <c r="MH622" s="123"/>
      <c r="MI622" s="123"/>
      <c r="MJ622" s="123"/>
      <c r="MK622" s="123"/>
      <c r="ML622" s="123"/>
      <c r="MM622" s="123"/>
      <c r="MN622" s="123"/>
      <c r="MO622" s="123"/>
      <c r="MP622" s="123"/>
      <c r="MQ622" s="123"/>
      <c r="MR622" s="123"/>
      <c r="MS622" s="123"/>
      <c r="MT622" s="122"/>
      <c r="MU622" s="123"/>
      <c r="MV622" s="123"/>
      <c r="MW622" s="123"/>
      <c r="MX622" s="123"/>
      <c r="MY622" s="123"/>
      <c r="MZ622" s="123"/>
      <c r="NA622" s="123"/>
      <c r="NB622" s="123"/>
      <c r="NC622" s="123"/>
      <c r="ND622" s="123"/>
      <c r="NE622" s="123"/>
      <c r="NF622" s="123"/>
      <c r="NG622" s="123"/>
      <c r="NH622" s="123"/>
      <c r="NI622" s="123"/>
      <c r="NJ622" s="123"/>
      <c r="NK622" s="123"/>
      <c r="NL622" s="123"/>
      <c r="NM622" s="123"/>
      <c r="NN622" s="123"/>
      <c r="NO622" s="123"/>
      <c r="NP622" s="123"/>
      <c r="TW622" s="122">
        <f t="shared" si="39"/>
        <v>0</v>
      </c>
    </row>
    <row r="623" spans="1:543" s="53" customFormat="1" x14ac:dyDescent="0.2">
      <c r="A623" s="52"/>
      <c r="C623" s="52" t="s">
        <v>652</v>
      </c>
      <c r="F623" s="53">
        <v>39278.160000000003</v>
      </c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  <c r="AK623" s="123"/>
      <c r="AL623" s="123"/>
      <c r="AM623" s="123"/>
      <c r="AN623" s="123"/>
      <c r="AO623" s="123"/>
      <c r="AP623" s="123"/>
      <c r="AQ623" s="123"/>
      <c r="AR623" s="123"/>
      <c r="AS623" s="123"/>
      <c r="AT623" s="123"/>
      <c r="AU623" s="123"/>
      <c r="AV623" s="123"/>
      <c r="AW623" s="123"/>
      <c r="AX623" s="123"/>
      <c r="AY623" s="123"/>
      <c r="AZ623" s="123"/>
      <c r="BA623" s="123"/>
      <c r="BB623" s="123"/>
      <c r="BC623" s="123"/>
      <c r="BD623" s="123"/>
      <c r="BE623" s="123"/>
      <c r="BF623" s="123"/>
      <c r="BG623" s="123"/>
      <c r="BH623" s="123"/>
      <c r="BI623" s="123"/>
      <c r="BJ623" s="123"/>
      <c r="BK623" s="123"/>
      <c r="BL623" s="123"/>
      <c r="BM623" s="123"/>
      <c r="BN623" s="123"/>
      <c r="BO623" s="123"/>
      <c r="BP623" s="123"/>
      <c r="BQ623" s="123"/>
      <c r="BR623" s="123"/>
      <c r="BS623" s="123"/>
      <c r="BT623" s="123"/>
      <c r="BU623" s="123"/>
      <c r="BV623" s="123"/>
      <c r="BW623" s="123"/>
      <c r="BX623" s="123"/>
      <c r="BY623" s="123"/>
      <c r="BZ623" s="123"/>
      <c r="CA623" s="123"/>
      <c r="CB623" s="123"/>
      <c r="CC623" s="123"/>
      <c r="CD623" s="123"/>
      <c r="CE623" s="123"/>
      <c r="CF623" s="123"/>
      <c r="CG623" s="123"/>
      <c r="CH623" s="123"/>
      <c r="CI623" s="123"/>
      <c r="CJ623" s="123"/>
      <c r="CK623" s="123"/>
      <c r="CL623" s="123"/>
      <c r="CM623" s="123"/>
      <c r="CN623" s="123"/>
      <c r="CO623" s="123"/>
      <c r="CP623" s="123"/>
      <c r="CQ623" s="123"/>
      <c r="CR623" s="123"/>
      <c r="CS623" s="123"/>
      <c r="CT623" s="123"/>
      <c r="CU623" s="123"/>
      <c r="CV623" s="123"/>
      <c r="CW623" s="123"/>
      <c r="CX623" s="123"/>
      <c r="CY623" s="123"/>
      <c r="CZ623" s="123"/>
      <c r="DA623" s="123"/>
      <c r="DB623" s="123"/>
      <c r="DC623" s="123"/>
      <c r="DD623" s="123"/>
      <c r="DE623" s="123"/>
      <c r="DF623" s="123"/>
      <c r="DG623" s="123"/>
      <c r="DH623" s="123"/>
      <c r="DI623" s="123"/>
      <c r="DJ623" s="123"/>
      <c r="DK623" s="123"/>
      <c r="DL623" s="123"/>
      <c r="DM623" s="123"/>
      <c r="DN623" s="123"/>
      <c r="DO623" s="123"/>
      <c r="DP623" s="123"/>
      <c r="DQ623" s="123"/>
      <c r="DR623" s="123"/>
      <c r="DS623" s="123"/>
      <c r="DT623" s="123"/>
      <c r="DU623" s="123"/>
      <c r="DV623" s="123"/>
      <c r="DW623" s="123"/>
      <c r="DX623" s="123"/>
      <c r="DY623" s="123"/>
      <c r="DZ623" s="123"/>
      <c r="EA623" s="123"/>
      <c r="EB623" s="123"/>
      <c r="EC623" s="123"/>
      <c r="ED623" s="123"/>
      <c r="EE623" s="123"/>
      <c r="EF623" s="123"/>
      <c r="EG623" s="123"/>
      <c r="EH623" s="123"/>
      <c r="EI623" s="123"/>
      <c r="EJ623" s="123"/>
      <c r="EK623" s="123"/>
      <c r="EL623" s="123"/>
      <c r="EM623" s="123"/>
      <c r="EN623" s="123"/>
      <c r="EO623" s="123"/>
      <c r="EP623" s="123"/>
      <c r="EQ623" s="123"/>
      <c r="ER623" s="123"/>
      <c r="ES623" s="123"/>
      <c r="ET623" s="123"/>
      <c r="EU623" s="123"/>
      <c r="EV623" s="123"/>
      <c r="EW623" s="123"/>
      <c r="EX623" s="123"/>
      <c r="EY623" s="123"/>
      <c r="EZ623" s="123"/>
      <c r="FA623" s="123"/>
      <c r="FB623" s="123"/>
      <c r="FC623" s="123"/>
      <c r="FD623" s="123"/>
      <c r="FE623" s="123"/>
      <c r="FF623" s="123"/>
      <c r="FG623" s="123"/>
      <c r="FH623" s="123"/>
      <c r="FI623" s="123"/>
      <c r="FJ623" s="123"/>
      <c r="FK623" s="123"/>
      <c r="FL623" s="123"/>
      <c r="FM623" s="123"/>
      <c r="FN623" s="123"/>
      <c r="FO623" s="123"/>
      <c r="FP623" s="123"/>
      <c r="FQ623" s="123"/>
      <c r="FR623" s="123"/>
      <c r="FS623" s="123"/>
      <c r="FT623" s="123"/>
      <c r="FU623" s="123"/>
      <c r="FV623" s="123"/>
      <c r="FW623" s="123"/>
      <c r="FX623" s="123"/>
      <c r="FY623" s="123"/>
      <c r="FZ623" s="123"/>
      <c r="GA623" s="123"/>
      <c r="GB623" s="123"/>
      <c r="GC623" s="123"/>
      <c r="GD623" s="123"/>
      <c r="GE623" s="123"/>
      <c r="GF623" s="123"/>
      <c r="GG623" s="123"/>
      <c r="GH623" s="123"/>
      <c r="GI623" s="123"/>
      <c r="GJ623" s="123"/>
      <c r="GK623" s="123"/>
      <c r="GL623" s="123"/>
      <c r="GM623" s="123"/>
      <c r="GN623" s="123"/>
      <c r="GO623" s="123"/>
      <c r="GP623" s="123"/>
      <c r="GQ623" s="123"/>
      <c r="GR623" s="123"/>
      <c r="GS623" s="123"/>
      <c r="GT623" s="123"/>
      <c r="GU623" s="123"/>
      <c r="GV623" s="123"/>
      <c r="GW623" s="123"/>
      <c r="GX623" s="123"/>
      <c r="GY623" s="123"/>
      <c r="GZ623" s="123"/>
      <c r="HA623" s="123"/>
      <c r="HB623" s="123"/>
      <c r="HC623" s="123"/>
      <c r="HD623" s="123"/>
      <c r="HE623" s="123"/>
      <c r="HF623" s="123"/>
      <c r="HG623" s="123"/>
      <c r="HH623" s="123"/>
      <c r="HI623" s="123"/>
      <c r="HJ623" s="123"/>
      <c r="HK623" s="123"/>
      <c r="HL623" s="123"/>
      <c r="HM623" s="123"/>
      <c r="HN623" s="123"/>
      <c r="HO623" s="123"/>
      <c r="HP623" s="123"/>
      <c r="HQ623" s="123"/>
      <c r="HR623" s="123"/>
      <c r="HS623" s="123"/>
      <c r="HT623" s="123"/>
      <c r="HU623" s="123"/>
      <c r="HV623" s="123"/>
      <c r="HW623" s="123"/>
      <c r="HX623" s="123"/>
      <c r="HY623" s="123"/>
      <c r="HZ623" s="123"/>
      <c r="IA623" s="123"/>
      <c r="IB623" s="123"/>
      <c r="IC623" s="123"/>
      <c r="ID623" s="123"/>
      <c r="IE623" s="123"/>
      <c r="IF623" s="123"/>
      <c r="IG623" s="123"/>
      <c r="IH623" s="123"/>
      <c r="II623" s="123"/>
      <c r="IJ623" s="123"/>
      <c r="IK623" s="123"/>
      <c r="IL623" s="123"/>
      <c r="IM623" s="123"/>
      <c r="IN623" s="123"/>
      <c r="IO623" s="123"/>
      <c r="IP623" s="123"/>
      <c r="IQ623" s="123"/>
      <c r="IR623" s="123"/>
      <c r="IS623" s="123"/>
      <c r="IT623" s="123"/>
      <c r="IU623" s="123"/>
      <c r="IV623" s="123"/>
      <c r="IW623" s="123"/>
      <c r="IX623" s="123"/>
      <c r="IY623" s="123"/>
      <c r="IZ623" s="123"/>
      <c r="JA623" s="123"/>
      <c r="JB623" s="123"/>
      <c r="JC623" s="123"/>
      <c r="JD623" s="123"/>
      <c r="JE623" s="123"/>
      <c r="JF623" s="123"/>
      <c r="JG623" s="123"/>
      <c r="JH623" s="123"/>
      <c r="JI623" s="123"/>
      <c r="JJ623" s="123"/>
      <c r="JK623" s="123"/>
      <c r="JL623" s="123"/>
      <c r="JM623" s="123"/>
      <c r="JN623" s="123"/>
      <c r="JO623" s="123"/>
      <c r="JP623" s="123"/>
      <c r="JQ623" s="123"/>
      <c r="JR623" s="123"/>
      <c r="JS623" s="123"/>
      <c r="JT623" s="123"/>
      <c r="JU623" s="123"/>
      <c r="JV623" s="123"/>
      <c r="JW623" s="123"/>
      <c r="JX623" s="123"/>
      <c r="JY623" s="123"/>
      <c r="JZ623" s="123"/>
      <c r="KA623" s="123"/>
      <c r="KB623" s="123"/>
      <c r="KC623" s="123"/>
      <c r="KD623" s="123"/>
      <c r="KE623" s="123"/>
      <c r="KF623" s="123"/>
      <c r="KG623" s="123"/>
      <c r="KH623" s="123"/>
      <c r="KI623" s="123"/>
      <c r="KJ623" s="123"/>
      <c r="KK623" s="123"/>
      <c r="KL623" s="123"/>
      <c r="KM623" s="123"/>
      <c r="KN623" s="123"/>
      <c r="KO623" s="123"/>
      <c r="KP623" s="123"/>
      <c r="KQ623" s="123"/>
      <c r="KR623" s="123"/>
      <c r="KS623" s="123"/>
      <c r="KT623" s="123"/>
      <c r="KU623" s="123"/>
      <c r="KV623" s="123"/>
      <c r="KW623" s="123"/>
      <c r="KX623" s="123"/>
      <c r="KY623" s="123"/>
      <c r="KZ623" s="123"/>
      <c r="LA623" s="123"/>
      <c r="LB623" s="123"/>
      <c r="LC623" s="123"/>
      <c r="LD623" s="123"/>
      <c r="LE623" s="123"/>
      <c r="LF623" s="123"/>
      <c r="LG623" s="123"/>
      <c r="LH623" s="123"/>
      <c r="LI623" s="123"/>
      <c r="LJ623" s="123"/>
      <c r="LK623" s="123"/>
      <c r="LL623" s="123"/>
      <c r="LM623" s="123"/>
      <c r="LN623" s="123"/>
      <c r="LO623" s="123"/>
      <c r="LP623" s="123"/>
      <c r="LQ623" s="123"/>
      <c r="LR623" s="123"/>
      <c r="LS623" s="123"/>
      <c r="LT623" s="123"/>
      <c r="LU623" s="123"/>
      <c r="LV623" s="123"/>
      <c r="LW623" s="123"/>
      <c r="LX623" s="123"/>
      <c r="LY623" s="123"/>
      <c r="LZ623" s="123"/>
      <c r="MA623" s="123"/>
      <c r="MB623" s="123"/>
      <c r="MC623" s="123"/>
      <c r="MD623" s="123"/>
      <c r="ME623" s="123"/>
      <c r="MF623" s="123"/>
      <c r="MG623" s="123"/>
      <c r="MH623" s="123"/>
      <c r="MI623" s="123"/>
      <c r="MJ623" s="123"/>
      <c r="MK623" s="123"/>
      <c r="ML623" s="123"/>
      <c r="MM623" s="123"/>
      <c r="MN623" s="123"/>
      <c r="MO623" s="123"/>
      <c r="MP623" s="123"/>
      <c r="MQ623" s="123"/>
      <c r="MR623" s="123"/>
      <c r="MS623" s="123"/>
      <c r="MT623" s="122"/>
      <c r="MU623" s="123"/>
      <c r="MV623" s="123"/>
      <c r="MW623" s="123"/>
      <c r="MX623" s="123"/>
      <c r="MY623" s="123"/>
      <c r="MZ623" s="123"/>
      <c r="NA623" s="123"/>
      <c r="NB623" s="123"/>
      <c r="NC623" s="123"/>
      <c r="ND623" s="123"/>
      <c r="NE623" s="123"/>
      <c r="NF623" s="123"/>
      <c r="NG623" s="123"/>
      <c r="NH623" s="123"/>
      <c r="NI623" s="123"/>
      <c r="NJ623" s="123"/>
      <c r="NK623" s="123"/>
      <c r="NL623" s="123">
        <f>-F623</f>
        <v>-39278.160000000003</v>
      </c>
      <c r="NM623" s="123"/>
      <c r="NN623" s="123"/>
      <c r="NO623" s="123"/>
      <c r="NP623" s="123"/>
      <c r="TW623" s="122">
        <f t="shared" si="39"/>
        <v>0</v>
      </c>
    </row>
    <row r="624" spans="1:543" s="53" customFormat="1" x14ac:dyDescent="0.2">
      <c r="A624" s="52"/>
      <c r="B624" s="52"/>
      <c r="C624" s="52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  <c r="AK624" s="123"/>
      <c r="AL624" s="123"/>
      <c r="AM624" s="123"/>
      <c r="AN624" s="123"/>
      <c r="AO624" s="123"/>
      <c r="AP624" s="123"/>
      <c r="AQ624" s="123"/>
      <c r="AR624" s="123"/>
      <c r="AS624" s="123"/>
      <c r="AT624" s="123"/>
      <c r="AU624" s="123"/>
      <c r="AV624" s="123"/>
      <c r="AW624" s="123"/>
      <c r="AX624" s="123"/>
      <c r="AY624" s="123"/>
      <c r="AZ624" s="123"/>
      <c r="BA624" s="123"/>
      <c r="BB624" s="123"/>
      <c r="BC624" s="123"/>
      <c r="BD624" s="123"/>
      <c r="BE624" s="123"/>
      <c r="BF624" s="123"/>
      <c r="BG624" s="123"/>
      <c r="BH624" s="123"/>
      <c r="BI624" s="123"/>
      <c r="BJ624" s="123"/>
      <c r="BK624" s="123"/>
      <c r="BL624" s="123"/>
      <c r="BM624" s="123"/>
      <c r="BN624" s="123"/>
      <c r="BO624" s="123"/>
      <c r="BP624" s="123"/>
      <c r="BQ624" s="123"/>
      <c r="BR624" s="123"/>
      <c r="BS624" s="123"/>
      <c r="BT624" s="123"/>
      <c r="BU624" s="123"/>
      <c r="BV624" s="123"/>
      <c r="BW624" s="123"/>
      <c r="BX624" s="123"/>
      <c r="BY624" s="123"/>
      <c r="BZ624" s="123"/>
      <c r="CA624" s="123"/>
      <c r="CB624" s="123"/>
      <c r="CC624" s="123"/>
      <c r="CD624" s="123"/>
      <c r="CE624" s="123"/>
      <c r="CF624" s="123"/>
      <c r="CG624" s="123"/>
      <c r="CH624" s="123"/>
      <c r="CI624" s="123"/>
      <c r="CJ624" s="123"/>
      <c r="CK624" s="123"/>
      <c r="CL624" s="123"/>
      <c r="CM624" s="123"/>
      <c r="CN624" s="123"/>
      <c r="CO624" s="123"/>
      <c r="CP624" s="123"/>
      <c r="CQ624" s="123"/>
      <c r="CR624" s="123"/>
      <c r="CS624" s="123"/>
      <c r="CT624" s="123"/>
      <c r="CU624" s="123"/>
      <c r="CV624" s="123"/>
      <c r="CW624" s="123"/>
      <c r="CX624" s="123"/>
      <c r="CY624" s="123"/>
      <c r="CZ624" s="123"/>
      <c r="DA624" s="123"/>
      <c r="DB624" s="123"/>
      <c r="DC624" s="123"/>
      <c r="DD624" s="123"/>
      <c r="DE624" s="123"/>
      <c r="DF624" s="123"/>
      <c r="DG624" s="123"/>
      <c r="DH624" s="123"/>
      <c r="DI624" s="123"/>
      <c r="DJ624" s="123"/>
      <c r="DK624" s="123"/>
      <c r="DL624" s="123"/>
      <c r="DM624" s="123"/>
      <c r="DN624" s="123"/>
      <c r="DO624" s="123"/>
      <c r="DP624" s="123"/>
      <c r="DQ624" s="123"/>
      <c r="DR624" s="123"/>
      <c r="DS624" s="123"/>
      <c r="DT624" s="123"/>
      <c r="DU624" s="123"/>
      <c r="DV624" s="123"/>
      <c r="DW624" s="123"/>
      <c r="DX624" s="123"/>
      <c r="DY624" s="123"/>
      <c r="DZ624" s="123"/>
      <c r="EA624" s="123"/>
      <c r="EB624" s="123"/>
      <c r="EC624" s="123"/>
      <c r="ED624" s="123"/>
      <c r="EE624" s="123"/>
      <c r="EF624" s="123"/>
      <c r="EG624" s="123"/>
      <c r="EH624" s="123"/>
      <c r="EI624" s="123"/>
      <c r="EJ624" s="123"/>
      <c r="EK624" s="123"/>
      <c r="EL624" s="123"/>
      <c r="EM624" s="123"/>
      <c r="EN624" s="123"/>
      <c r="EO624" s="123"/>
      <c r="EP624" s="123"/>
      <c r="EQ624" s="123"/>
      <c r="ER624" s="123"/>
      <c r="ES624" s="123"/>
      <c r="ET624" s="123"/>
      <c r="EU624" s="123"/>
      <c r="EV624" s="123"/>
      <c r="EW624" s="123"/>
      <c r="EX624" s="123"/>
      <c r="EY624" s="123"/>
      <c r="EZ624" s="123"/>
      <c r="FA624" s="123"/>
      <c r="FB624" s="123"/>
      <c r="FC624" s="123"/>
      <c r="FD624" s="123"/>
      <c r="FE624" s="123"/>
      <c r="FF624" s="123"/>
      <c r="FG624" s="123"/>
      <c r="FH624" s="123"/>
      <c r="FI624" s="123"/>
      <c r="FJ624" s="123"/>
      <c r="FK624" s="123"/>
      <c r="FL624" s="123"/>
      <c r="FM624" s="123"/>
      <c r="FN624" s="123"/>
      <c r="FO624" s="123"/>
      <c r="FP624" s="123"/>
      <c r="FQ624" s="123"/>
      <c r="FR624" s="123"/>
      <c r="FS624" s="123"/>
      <c r="FT624" s="123"/>
      <c r="FU624" s="123"/>
      <c r="FV624" s="123"/>
      <c r="FW624" s="123"/>
      <c r="FX624" s="123"/>
      <c r="FY624" s="123"/>
      <c r="FZ624" s="123"/>
      <c r="GA624" s="123"/>
      <c r="GB624" s="123"/>
      <c r="GC624" s="123"/>
      <c r="GD624" s="123"/>
      <c r="GE624" s="123"/>
      <c r="GF624" s="123"/>
      <c r="GG624" s="123"/>
      <c r="GH624" s="123"/>
      <c r="GI624" s="123"/>
      <c r="GJ624" s="123"/>
      <c r="GK624" s="123"/>
      <c r="GL624" s="123"/>
      <c r="GM624" s="123"/>
      <c r="GN624" s="123"/>
      <c r="GO624" s="123"/>
      <c r="GP624" s="123"/>
      <c r="GQ624" s="123"/>
      <c r="GR624" s="123"/>
      <c r="GS624" s="123"/>
      <c r="GT624" s="123"/>
      <c r="GU624" s="123"/>
      <c r="GV624" s="123"/>
      <c r="GW624" s="123"/>
      <c r="GX624" s="123"/>
      <c r="GY624" s="123"/>
      <c r="GZ624" s="123"/>
      <c r="HA624" s="123"/>
      <c r="HB624" s="123"/>
      <c r="HC624" s="123"/>
      <c r="HD624" s="123"/>
      <c r="HE624" s="123"/>
      <c r="HF624" s="123"/>
      <c r="HG624" s="123"/>
      <c r="HH624" s="123"/>
      <c r="HI624" s="123"/>
      <c r="HJ624" s="123"/>
      <c r="HK624" s="123"/>
      <c r="HL624" s="123"/>
      <c r="HM624" s="123"/>
      <c r="HN624" s="123"/>
      <c r="HO624" s="123"/>
      <c r="HP624" s="123"/>
      <c r="HQ624" s="123"/>
      <c r="HR624" s="123"/>
      <c r="HS624" s="123"/>
      <c r="HT624" s="123"/>
      <c r="HU624" s="123"/>
      <c r="HV624" s="123"/>
      <c r="HW624" s="123"/>
      <c r="HX624" s="123"/>
      <c r="HY624" s="123"/>
      <c r="HZ624" s="123"/>
      <c r="IA624" s="123"/>
      <c r="IB624" s="123"/>
      <c r="IC624" s="123"/>
      <c r="ID624" s="123"/>
      <c r="IE624" s="123"/>
      <c r="IF624" s="123"/>
      <c r="IG624" s="123"/>
      <c r="IH624" s="123"/>
      <c r="II624" s="123"/>
      <c r="IJ624" s="123"/>
      <c r="IK624" s="123"/>
      <c r="IL624" s="123"/>
      <c r="IM624" s="123"/>
      <c r="IN624" s="123"/>
      <c r="IO624" s="123"/>
      <c r="IP624" s="123"/>
      <c r="IQ624" s="123"/>
      <c r="IR624" s="123"/>
      <c r="IS624" s="123"/>
      <c r="IT624" s="123"/>
      <c r="IU624" s="123"/>
      <c r="IV624" s="123"/>
      <c r="IW624" s="123"/>
      <c r="IX624" s="123"/>
      <c r="IY624" s="123"/>
      <c r="IZ624" s="123"/>
      <c r="JA624" s="123"/>
      <c r="JB624" s="123"/>
      <c r="JC624" s="123"/>
      <c r="JD624" s="123"/>
      <c r="JE624" s="123"/>
      <c r="JF624" s="123"/>
      <c r="JG624" s="123"/>
      <c r="JH624" s="123"/>
      <c r="JI624" s="123"/>
      <c r="JJ624" s="123"/>
      <c r="JK624" s="123"/>
      <c r="JL624" s="123"/>
      <c r="JM624" s="123"/>
      <c r="JN624" s="123"/>
      <c r="JO624" s="123"/>
      <c r="JP624" s="123"/>
      <c r="JQ624" s="123"/>
      <c r="JR624" s="123"/>
      <c r="JS624" s="123"/>
      <c r="JT624" s="123"/>
      <c r="JU624" s="123"/>
      <c r="JV624" s="123"/>
      <c r="JW624" s="123"/>
      <c r="JX624" s="123"/>
      <c r="JY624" s="123"/>
      <c r="JZ624" s="123"/>
      <c r="KA624" s="123"/>
      <c r="KB624" s="123"/>
      <c r="KC624" s="123"/>
      <c r="KD624" s="123"/>
      <c r="KE624" s="123"/>
      <c r="KF624" s="123"/>
      <c r="KG624" s="123"/>
      <c r="KH624" s="123"/>
      <c r="KI624" s="123"/>
      <c r="KJ624" s="123"/>
      <c r="KK624" s="123"/>
      <c r="KL624" s="123"/>
      <c r="KM624" s="123"/>
      <c r="KN624" s="123"/>
      <c r="KO624" s="123"/>
      <c r="KP624" s="123"/>
      <c r="KQ624" s="123"/>
      <c r="KR624" s="123"/>
      <c r="KS624" s="123"/>
      <c r="KT624" s="123"/>
      <c r="KU624" s="123"/>
      <c r="KV624" s="123"/>
      <c r="KW624" s="123"/>
      <c r="KX624" s="123"/>
      <c r="KY624" s="123"/>
      <c r="KZ624" s="123"/>
      <c r="LA624" s="123"/>
      <c r="LB624" s="123"/>
      <c r="LC624" s="123"/>
      <c r="LD624" s="123"/>
      <c r="LE624" s="123"/>
      <c r="LF624" s="123"/>
      <c r="LG624" s="123"/>
      <c r="LH624" s="123"/>
      <c r="LI624" s="123"/>
      <c r="LJ624" s="123"/>
      <c r="LK624" s="123"/>
      <c r="LL624" s="123"/>
      <c r="LM624" s="123"/>
      <c r="LN624" s="123"/>
      <c r="LO624" s="123"/>
      <c r="LP624" s="123"/>
      <c r="LQ624" s="123"/>
      <c r="LR624" s="123"/>
      <c r="LS624" s="123"/>
      <c r="LT624" s="123"/>
      <c r="LU624" s="123"/>
      <c r="LV624" s="123"/>
      <c r="LW624" s="123"/>
      <c r="LX624" s="123"/>
      <c r="LY624" s="123"/>
      <c r="LZ624" s="123"/>
      <c r="MA624" s="123"/>
      <c r="MB624" s="123"/>
      <c r="MC624" s="123"/>
      <c r="MD624" s="123"/>
      <c r="ME624" s="123"/>
      <c r="MF624" s="123"/>
      <c r="MG624" s="123"/>
      <c r="MH624" s="123"/>
      <c r="MI624" s="123"/>
      <c r="MJ624" s="123"/>
      <c r="MK624" s="123"/>
      <c r="ML624" s="123"/>
      <c r="MM624" s="123"/>
      <c r="MN624" s="123"/>
      <c r="MO624" s="123"/>
      <c r="MP624" s="123"/>
      <c r="MQ624" s="123"/>
      <c r="MR624" s="123"/>
      <c r="MS624" s="123"/>
      <c r="MT624" s="122"/>
      <c r="MU624" s="123"/>
      <c r="MV624" s="123"/>
      <c r="MW624" s="123"/>
      <c r="MX624" s="123"/>
      <c r="MY624" s="123"/>
      <c r="MZ624" s="123"/>
      <c r="NA624" s="123"/>
      <c r="NB624" s="123"/>
      <c r="NC624" s="123"/>
      <c r="ND624" s="123"/>
      <c r="NE624" s="123"/>
      <c r="NF624" s="123"/>
      <c r="NG624" s="123"/>
      <c r="NH624" s="123"/>
      <c r="NI624" s="123"/>
      <c r="NJ624" s="123"/>
      <c r="NK624" s="123"/>
      <c r="NL624" s="123"/>
      <c r="NM624" s="123"/>
      <c r="NN624" s="123"/>
      <c r="NO624" s="123"/>
      <c r="NP624" s="123"/>
      <c r="TW624" s="122">
        <f t="shared" si="39"/>
        <v>0</v>
      </c>
    </row>
    <row r="625" spans="1:543" s="53" customFormat="1" x14ac:dyDescent="0.2">
      <c r="A625" s="52"/>
      <c r="B625" s="54"/>
      <c r="C625" s="52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  <c r="AK625" s="123"/>
      <c r="AL625" s="123"/>
      <c r="AM625" s="123"/>
      <c r="AN625" s="123"/>
      <c r="AO625" s="123"/>
      <c r="AP625" s="123"/>
      <c r="AQ625" s="123"/>
      <c r="AR625" s="123"/>
      <c r="AS625" s="123"/>
      <c r="AT625" s="123"/>
      <c r="AU625" s="123"/>
      <c r="AV625" s="123"/>
      <c r="AW625" s="123"/>
      <c r="AX625" s="123"/>
      <c r="AY625" s="123"/>
      <c r="AZ625" s="123"/>
      <c r="BA625" s="123"/>
      <c r="BB625" s="123"/>
      <c r="BC625" s="123"/>
      <c r="BD625" s="123"/>
      <c r="BE625" s="123"/>
      <c r="BF625" s="123"/>
      <c r="BG625" s="123"/>
      <c r="BH625" s="123"/>
      <c r="BI625" s="123"/>
      <c r="BJ625" s="123"/>
      <c r="BK625" s="123"/>
      <c r="BL625" s="123"/>
      <c r="BM625" s="123"/>
      <c r="BN625" s="123"/>
      <c r="BO625" s="123"/>
      <c r="BP625" s="123"/>
      <c r="BQ625" s="123"/>
      <c r="BR625" s="123"/>
      <c r="BS625" s="123"/>
      <c r="BT625" s="123"/>
      <c r="BU625" s="123"/>
      <c r="BV625" s="123"/>
      <c r="BW625" s="123"/>
      <c r="BX625" s="123"/>
      <c r="BY625" s="123"/>
      <c r="BZ625" s="123"/>
      <c r="CA625" s="123"/>
      <c r="CB625" s="123"/>
      <c r="CC625" s="123"/>
      <c r="CD625" s="123"/>
      <c r="CE625" s="123"/>
      <c r="CF625" s="123"/>
      <c r="CG625" s="123"/>
      <c r="CH625" s="123"/>
      <c r="CI625" s="123"/>
      <c r="CJ625" s="123"/>
      <c r="CK625" s="123"/>
      <c r="CL625" s="123"/>
      <c r="CM625" s="123"/>
      <c r="CN625" s="123"/>
      <c r="CO625" s="123"/>
      <c r="CP625" s="123"/>
      <c r="CQ625" s="123"/>
      <c r="CR625" s="123"/>
      <c r="CS625" s="123"/>
      <c r="CT625" s="123"/>
      <c r="CU625" s="123"/>
      <c r="CV625" s="123"/>
      <c r="CW625" s="123"/>
      <c r="CX625" s="123"/>
      <c r="CY625" s="123"/>
      <c r="CZ625" s="123"/>
      <c r="DA625" s="123"/>
      <c r="DB625" s="123"/>
      <c r="DC625" s="123"/>
      <c r="DD625" s="123"/>
      <c r="DE625" s="123"/>
      <c r="DF625" s="123"/>
      <c r="DG625" s="123"/>
      <c r="DH625" s="123"/>
      <c r="DI625" s="123"/>
      <c r="DJ625" s="123"/>
      <c r="DK625" s="123"/>
      <c r="DL625" s="123"/>
      <c r="DM625" s="123"/>
      <c r="DN625" s="123"/>
      <c r="DO625" s="123"/>
      <c r="DP625" s="123"/>
      <c r="DQ625" s="123"/>
      <c r="DR625" s="123"/>
      <c r="DS625" s="123"/>
      <c r="DT625" s="123"/>
      <c r="DU625" s="123"/>
      <c r="DV625" s="123"/>
      <c r="DW625" s="123"/>
      <c r="DX625" s="123"/>
      <c r="DY625" s="123"/>
      <c r="DZ625" s="123"/>
      <c r="EA625" s="123"/>
      <c r="EB625" s="123"/>
      <c r="EC625" s="123"/>
      <c r="ED625" s="123"/>
      <c r="EE625" s="123"/>
      <c r="EF625" s="123"/>
      <c r="EG625" s="123"/>
      <c r="EH625" s="123"/>
      <c r="EI625" s="123"/>
      <c r="EJ625" s="123"/>
      <c r="EK625" s="123"/>
      <c r="EL625" s="123"/>
      <c r="EM625" s="123"/>
      <c r="EN625" s="123"/>
      <c r="EO625" s="123"/>
      <c r="EP625" s="123"/>
      <c r="EQ625" s="123"/>
      <c r="ER625" s="123"/>
      <c r="ES625" s="123"/>
      <c r="ET625" s="123"/>
      <c r="EU625" s="123"/>
      <c r="EV625" s="123"/>
      <c r="EW625" s="123"/>
      <c r="EX625" s="123"/>
      <c r="EY625" s="123"/>
      <c r="EZ625" s="123"/>
      <c r="FA625" s="123"/>
      <c r="FB625" s="123"/>
      <c r="FC625" s="123"/>
      <c r="FD625" s="123"/>
      <c r="FE625" s="123"/>
      <c r="FF625" s="123"/>
      <c r="FG625" s="123"/>
      <c r="FH625" s="123"/>
      <c r="FI625" s="123"/>
      <c r="FJ625" s="123"/>
      <c r="FK625" s="123"/>
      <c r="FL625" s="123"/>
      <c r="FM625" s="123"/>
      <c r="FN625" s="123"/>
      <c r="FO625" s="123"/>
      <c r="FP625" s="123"/>
      <c r="FQ625" s="123"/>
      <c r="FR625" s="123"/>
      <c r="FS625" s="123"/>
      <c r="FT625" s="123"/>
      <c r="FU625" s="123"/>
      <c r="FV625" s="123"/>
      <c r="FW625" s="123"/>
      <c r="FX625" s="123"/>
      <c r="FY625" s="123"/>
      <c r="FZ625" s="123"/>
      <c r="GA625" s="123"/>
      <c r="GB625" s="123"/>
      <c r="GC625" s="123"/>
      <c r="GD625" s="123"/>
      <c r="GE625" s="123"/>
      <c r="GF625" s="123"/>
      <c r="GG625" s="123"/>
      <c r="GH625" s="123"/>
      <c r="GI625" s="123"/>
      <c r="GJ625" s="123"/>
      <c r="GK625" s="123"/>
      <c r="GL625" s="123"/>
      <c r="GM625" s="123"/>
      <c r="GN625" s="123"/>
      <c r="GO625" s="123"/>
      <c r="GP625" s="123"/>
      <c r="GQ625" s="123"/>
      <c r="GR625" s="123"/>
      <c r="GS625" s="123"/>
      <c r="GT625" s="123"/>
      <c r="GU625" s="123"/>
      <c r="GV625" s="123"/>
      <c r="GW625" s="123"/>
      <c r="GX625" s="123"/>
      <c r="GY625" s="123"/>
      <c r="GZ625" s="123"/>
      <c r="HA625" s="123"/>
      <c r="HB625" s="123"/>
      <c r="HC625" s="123"/>
      <c r="HD625" s="123"/>
      <c r="HE625" s="123"/>
      <c r="HF625" s="123"/>
      <c r="HG625" s="123"/>
      <c r="HH625" s="123"/>
      <c r="HI625" s="123"/>
      <c r="HJ625" s="123"/>
      <c r="HK625" s="123"/>
      <c r="HL625" s="123"/>
      <c r="HM625" s="123"/>
      <c r="HN625" s="123"/>
      <c r="HO625" s="123"/>
      <c r="HP625" s="123"/>
      <c r="HQ625" s="123"/>
      <c r="HR625" s="123"/>
      <c r="HS625" s="123"/>
      <c r="HT625" s="123"/>
      <c r="HU625" s="123"/>
      <c r="HV625" s="123"/>
      <c r="HW625" s="123"/>
      <c r="HX625" s="123"/>
      <c r="HY625" s="123"/>
      <c r="HZ625" s="123"/>
      <c r="IA625" s="123"/>
      <c r="IB625" s="123"/>
      <c r="IC625" s="123"/>
      <c r="ID625" s="123"/>
      <c r="IE625" s="123"/>
      <c r="IF625" s="123"/>
      <c r="IG625" s="123"/>
      <c r="IH625" s="123"/>
      <c r="II625" s="123"/>
      <c r="IJ625" s="123"/>
      <c r="IK625" s="123"/>
      <c r="IL625" s="123"/>
      <c r="IM625" s="123"/>
      <c r="IN625" s="123"/>
      <c r="IO625" s="123"/>
      <c r="IP625" s="123"/>
      <c r="IQ625" s="123"/>
      <c r="IR625" s="123"/>
      <c r="IS625" s="123"/>
      <c r="IT625" s="123"/>
      <c r="IU625" s="123"/>
      <c r="IV625" s="123"/>
      <c r="IW625" s="123"/>
      <c r="IX625" s="123"/>
      <c r="IY625" s="123"/>
      <c r="IZ625" s="123"/>
      <c r="JA625" s="123"/>
      <c r="JB625" s="123"/>
      <c r="JC625" s="123"/>
      <c r="JD625" s="123"/>
      <c r="JE625" s="123"/>
      <c r="JF625" s="123"/>
      <c r="JG625" s="123"/>
      <c r="JH625" s="123"/>
      <c r="JI625" s="123"/>
      <c r="JJ625" s="123"/>
      <c r="JK625" s="123"/>
      <c r="JL625" s="123"/>
      <c r="JM625" s="123"/>
      <c r="JN625" s="123"/>
      <c r="JO625" s="123"/>
      <c r="JP625" s="123"/>
      <c r="JQ625" s="123"/>
      <c r="JR625" s="123"/>
      <c r="JS625" s="123"/>
      <c r="JT625" s="123"/>
      <c r="JU625" s="123"/>
      <c r="JV625" s="123"/>
      <c r="JW625" s="123"/>
      <c r="JX625" s="123"/>
      <c r="JY625" s="123"/>
      <c r="JZ625" s="123"/>
      <c r="KA625" s="123"/>
      <c r="KB625" s="123"/>
      <c r="KC625" s="123"/>
      <c r="KD625" s="123"/>
      <c r="KE625" s="123"/>
      <c r="KF625" s="123"/>
      <c r="KG625" s="123"/>
      <c r="KH625" s="123"/>
      <c r="KI625" s="123"/>
      <c r="KJ625" s="123"/>
      <c r="KK625" s="123"/>
      <c r="KL625" s="123"/>
      <c r="KM625" s="123"/>
      <c r="KN625" s="123"/>
      <c r="KO625" s="123"/>
      <c r="KP625" s="123"/>
      <c r="KQ625" s="123"/>
      <c r="KR625" s="123"/>
      <c r="KS625" s="123"/>
      <c r="KT625" s="123"/>
      <c r="KU625" s="123"/>
      <c r="KV625" s="123"/>
      <c r="KW625" s="123"/>
      <c r="KX625" s="123"/>
      <c r="KY625" s="123"/>
      <c r="KZ625" s="123"/>
      <c r="LA625" s="123"/>
      <c r="LB625" s="123"/>
      <c r="LC625" s="123"/>
      <c r="LD625" s="123"/>
      <c r="LE625" s="123"/>
      <c r="LF625" s="123"/>
      <c r="LG625" s="123"/>
      <c r="LH625" s="123"/>
      <c r="LI625" s="123"/>
      <c r="LJ625" s="123"/>
      <c r="LK625" s="123"/>
      <c r="LL625" s="123"/>
      <c r="LM625" s="123"/>
      <c r="LN625" s="123"/>
      <c r="LO625" s="123"/>
      <c r="LP625" s="123"/>
      <c r="LQ625" s="123"/>
      <c r="LR625" s="123"/>
      <c r="LS625" s="123"/>
      <c r="LT625" s="123"/>
      <c r="LU625" s="123"/>
      <c r="LV625" s="123"/>
      <c r="LW625" s="123"/>
      <c r="LX625" s="123"/>
      <c r="LY625" s="123"/>
      <c r="LZ625" s="123"/>
      <c r="MA625" s="123"/>
      <c r="MB625" s="123"/>
      <c r="MC625" s="123"/>
      <c r="MD625" s="123"/>
      <c r="ME625" s="123"/>
      <c r="MF625" s="123"/>
      <c r="MG625" s="123"/>
      <c r="MH625" s="123"/>
      <c r="MI625" s="123"/>
      <c r="MJ625" s="123"/>
      <c r="MK625" s="123"/>
      <c r="ML625" s="123"/>
      <c r="MM625" s="123"/>
      <c r="MN625" s="123"/>
      <c r="MO625" s="123"/>
      <c r="MP625" s="123"/>
      <c r="MQ625" s="123"/>
      <c r="MR625" s="123"/>
      <c r="MS625" s="123"/>
      <c r="MT625" s="122"/>
      <c r="MU625" s="123"/>
      <c r="MV625" s="123"/>
      <c r="MW625" s="123"/>
      <c r="MX625" s="123"/>
      <c r="MY625" s="123"/>
      <c r="MZ625" s="123"/>
      <c r="NA625" s="123"/>
      <c r="NB625" s="123"/>
      <c r="NC625" s="123"/>
      <c r="ND625" s="123"/>
      <c r="NE625" s="123"/>
      <c r="NF625" s="123"/>
      <c r="NG625" s="123"/>
      <c r="NH625" s="123"/>
      <c r="NI625" s="123"/>
      <c r="NJ625" s="123"/>
      <c r="NK625" s="123"/>
      <c r="NL625" s="123"/>
      <c r="NM625" s="123"/>
      <c r="NN625" s="123"/>
      <c r="NO625" s="123"/>
      <c r="NP625" s="123"/>
      <c r="TW625" s="122">
        <f t="shared" si="39"/>
        <v>0</v>
      </c>
    </row>
    <row r="626" spans="1:543" x14ac:dyDescent="0.2">
      <c r="D626" s="53"/>
      <c r="NL626" s="123"/>
      <c r="NM626" s="123"/>
      <c r="NN626" s="123"/>
      <c r="NO626" s="123"/>
      <c r="TW626" s="122">
        <f t="shared" si="39"/>
        <v>0</v>
      </c>
    </row>
    <row r="627" spans="1:543" x14ac:dyDescent="0.2">
      <c r="NL627" s="123"/>
      <c r="NM627" s="123"/>
      <c r="NN627" s="123"/>
      <c r="NO627" s="123"/>
      <c r="TW627" s="122">
        <f t="shared" si="39"/>
        <v>0</v>
      </c>
    </row>
    <row r="628" spans="1:543" x14ac:dyDescent="0.2">
      <c r="A628" s="41" t="s">
        <v>731</v>
      </c>
      <c r="C628" s="13" t="s">
        <v>902</v>
      </c>
      <c r="D628" s="142" t="s">
        <v>891</v>
      </c>
      <c r="F628" s="42">
        <v>56654</v>
      </c>
      <c r="NL628" s="123"/>
      <c r="NM628" s="123"/>
      <c r="NN628" s="123"/>
      <c r="NO628" s="123">
        <f>-F628</f>
        <v>-56654</v>
      </c>
      <c r="TW628" s="122">
        <f t="shared" si="39"/>
        <v>0</v>
      </c>
    </row>
    <row r="629" spans="1:543" x14ac:dyDescent="0.2">
      <c r="B629" s="13" t="s">
        <v>652</v>
      </c>
      <c r="D629" s="42"/>
      <c r="E629" s="42">
        <f>F628</f>
        <v>56654</v>
      </c>
      <c r="NL629" s="123">
        <f>E629</f>
        <v>56654</v>
      </c>
      <c r="NM629" s="123"/>
      <c r="NN629" s="123"/>
      <c r="NO629" s="123"/>
      <c r="TW629" s="122">
        <f t="shared" si="39"/>
        <v>0</v>
      </c>
    </row>
    <row r="630" spans="1:543" x14ac:dyDescent="0.2">
      <c r="B630" s="42"/>
      <c r="D630" s="42"/>
      <c r="H630" s="48"/>
      <c r="NL630" s="123"/>
      <c r="NM630" s="123"/>
      <c r="NN630" s="123"/>
      <c r="NO630" s="123"/>
      <c r="TW630" s="122">
        <f t="shared" si="39"/>
        <v>0</v>
      </c>
    </row>
    <row r="631" spans="1:543" x14ac:dyDescent="0.2">
      <c r="D631" s="42"/>
      <c r="H631" s="49"/>
      <c r="NL631" s="123"/>
      <c r="NM631" s="123"/>
      <c r="NN631" s="123"/>
      <c r="NO631" s="123"/>
      <c r="TW631" s="122">
        <f t="shared" si="39"/>
        <v>0</v>
      </c>
    </row>
    <row r="632" spans="1:543" x14ac:dyDescent="0.2">
      <c r="B632" s="44"/>
      <c r="C632" s="42"/>
      <c r="NL632" s="123"/>
      <c r="NM632" s="123"/>
      <c r="NN632" s="123"/>
      <c r="NO632" s="123"/>
      <c r="TW632" s="122">
        <f t="shared" si="39"/>
        <v>0</v>
      </c>
    </row>
    <row r="633" spans="1:543" x14ac:dyDescent="0.2">
      <c r="NL633" s="123"/>
      <c r="NM633" s="123"/>
      <c r="NN633" s="123"/>
      <c r="NO633" s="123"/>
      <c r="TW633" s="122">
        <f t="shared" si="39"/>
        <v>0</v>
      </c>
    </row>
    <row r="634" spans="1:543" x14ac:dyDescent="0.2">
      <c r="NL634" s="123"/>
      <c r="NM634" s="123"/>
      <c r="NN634" s="123"/>
      <c r="NO634" s="123"/>
      <c r="TW634" s="122">
        <f t="shared" si="39"/>
        <v>0</v>
      </c>
    </row>
    <row r="635" spans="1:543" x14ac:dyDescent="0.2">
      <c r="A635" s="41" t="s">
        <v>732</v>
      </c>
      <c r="C635" s="13" t="s">
        <v>902</v>
      </c>
      <c r="D635" s="142" t="s">
        <v>891</v>
      </c>
      <c r="F635" s="42">
        <v>118446</v>
      </c>
      <c r="NL635" s="123"/>
      <c r="NM635" s="123"/>
      <c r="NN635" s="123"/>
      <c r="NO635" s="123">
        <f>-F635</f>
        <v>-118446</v>
      </c>
      <c r="TW635" s="122">
        <f t="shared" si="39"/>
        <v>0</v>
      </c>
    </row>
    <row r="636" spans="1:543" x14ac:dyDescent="0.2">
      <c r="B636" s="13" t="s">
        <v>652</v>
      </c>
      <c r="D636" s="42"/>
      <c r="E636" s="42">
        <f>F635</f>
        <v>118446</v>
      </c>
      <c r="NL636" s="123">
        <f>E636</f>
        <v>118446</v>
      </c>
      <c r="NM636" s="123"/>
      <c r="NN636" s="123"/>
      <c r="NO636" s="123"/>
      <c r="TW636" s="122">
        <f t="shared" si="39"/>
        <v>0</v>
      </c>
    </row>
    <row r="637" spans="1:543" x14ac:dyDescent="0.2">
      <c r="B637" s="42"/>
      <c r="D637" s="42"/>
      <c r="H637" s="48"/>
      <c r="NL637" s="123"/>
      <c r="NM637" s="123"/>
      <c r="NN637" s="123"/>
      <c r="NO637" s="123"/>
      <c r="TW637" s="122">
        <f t="shared" si="39"/>
        <v>0</v>
      </c>
    </row>
    <row r="638" spans="1:543" x14ac:dyDescent="0.2">
      <c r="D638" s="42"/>
      <c r="H638" s="49"/>
      <c r="NL638" s="123"/>
      <c r="NM638" s="123"/>
      <c r="NN638" s="123"/>
      <c r="NO638" s="123"/>
      <c r="TW638" s="122">
        <f t="shared" si="39"/>
        <v>0</v>
      </c>
    </row>
    <row r="639" spans="1:543" x14ac:dyDescent="0.2">
      <c r="B639" s="44"/>
      <c r="C639" s="42"/>
      <c r="NL639" s="123"/>
      <c r="NM639" s="123"/>
      <c r="NN639" s="123"/>
      <c r="NO639" s="123"/>
      <c r="TW639" s="122">
        <f t="shared" si="39"/>
        <v>0</v>
      </c>
    </row>
    <row r="640" spans="1:543" x14ac:dyDescent="0.2">
      <c r="B640" s="44"/>
      <c r="C640" s="42"/>
      <c r="NL640" s="123"/>
      <c r="NM640" s="123"/>
      <c r="NN640" s="123"/>
      <c r="NO640" s="123"/>
      <c r="TW640" s="122">
        <f t="shared" si="39"/>
        <v>0</v>
      </c>
    </row>
    <row r="641" spans="1:543" x14ac:dyDescent="0.2">
      <c r="B641" s="44"/>
      <c r="C641" s="42"/>
      <c r="NL641" s="123"/>
      <c r="NM641" s="123"/>
      <c r="NN641" s="123"/>
      <c r="NO641" s="123"/>
      <c r="TW641" s="122">
        <f t="shared" si="39"/>
        <v>0</v>
      </c>
    </row>
    <row r="642" spans="1:543" x14ac:dyDescent="0.2">
      <c r="A642" s="41" t="s">
        <v>733</v>
      </c>
      <c r="B642" s="13" t="s">
        <v>657</v>
      </c>
      <c r="C642" s="42"/>
      <c r="D642" s="42"/>
      <c r="G642" s="42">
        <f>H643</f>
        <v>2426.1481800000001</v>
      </c>
      <c r="NL642" s="123"/>
      <c r="NM642" s="123"/>
      <c r="NN642" s="123"/>
      <c r="NO642" s="123"/>
      <c r="NV642" s="42">
        <f>G642</f>
        <v>2426.1481800000001</v>
      </c>
      <c r="TW642" s="122">
        <f t="shared" si="39"/>
        <v>0</v>
      </c>
    </row>
    <row r="643" spans="1:543" x14ac:dyDescent="0.2">
      <c r="B643" s="13" t="s">
        <v>734</v>
      </c>
      <c r="D643" s="42"/>
      <c r="H643" s="42">
        <f>'Consol PL'!Q156</f>
        <v>2426.1481800000001</v>
      </c>
      <c r="NL643" s="123"/>
      <c r="NM643" s="123"/>
      <c r="NN643" s="123"/>
      <c r="NO643" s="123"/>
      <c r="SE643" s="42">
        <f>-H643</f>
        <v>-2426.1481800000001</v>
      </c>
      <c r="TW643" s="122">
        <f t="shared" si="39"/>
        <v>0</v>
      </c>
    </row>
    <row r="644" spans="1:543" x14ac:dyDescent="0.2">
      <c r="D644" s="42"/>
      <c r="NL644" s="123"/>
      <c r="NM644" s="123"/>
      <c r="NN644" s="123"/>
      <c r="NO644" s="123"/>
      <c r="TW644" s="122">
        <f t="shared" si="39"/>
        <v>0</v>
      </c>
    </row>
    <row r="645" spans="1:543" x14ac:dyDescent="0.2">
      <c r="B645" s="44"/>
      <c r="NL645" s="123"/>
      <c r="NM645" s="123"/>
      <c r="NN645" s="123"/>
      <c r="NO645" s="123"/>
      <c r="TW645" s="122">
        <f t="shared" si="39"/>
        <v>0</v>
      </c>
    </row>
    <row r="646" spans="1:543" x14ac:dyDescent="0.2">
      <c r="B646" s="44"/>
      <c r="NL646" s="123"/>
      <c r="NM646" s="123"/>
      <c r="NN646" s="123"/>
      <c r="NO646" s="123"/>
      <c r="TW646" s="122">
        <f t="shared" si="39"/>
        <v>0</v>
      </c>
    </row>
    <row r="647" spans="1:543" x14ac:dyDescent="0.2">
      <c r="B647" s="44"/>
      <c r="NL647" s="123"/>
      <c r="NM647" s="123"/>
      <c r="NN647" s="123"/>
      <c r="NO647" s="123"/>
      <c r="TW647" s="122">
        <f t="shared" si="39"/>
        <v>0</v>
      </c>
    </row>
    <row r="648" spans="1:543" x14ac:dyDescent="0.2">
      <c r="A648" s="41" t="s">
        <v>735</v>
      </c>
      <c r="C648" s="13" t="s">
        <v>902</v>
      </c>
      <c r="D648" s="142" t="s">
        <v>891</v>
      </c>
      <c r="E648" s="42">
        <v>10</v>
      </c>
      <c r="NL648" s="123"/>
      <c r="NM648" s="123"/>
      <c r="NN648" s="123"/>
      <c r="NO648" s="123">
        <f>E648</f>
        <v>10</v>
      </c>
      <c r="TW648" s="122">
        <f t="shared" si="39"/>
        <v>0</v>
      </c>
    </row>
    <row r="649" spans="1:543" x14ac:dyDescent="0.2">
      <c r="B649" s="13" t="s">
        <v>652</v>
      </c>
      <c r="D649" s="42"/>
      <c r="F649" s="42">
        <f>E648</f>
        <v>10</v>
      </c>
      <c r="NL649" s="123">
        <f>-F649</f>
        <v>-10</v>
      </c>
      <c r="NM649" s="123"/>
      <c r="NN649" s="123"/>
      <c r="NO649" s="123"/>
      <c r="TW649" s="122">
        <f t="shared" si="39"/>
        <v>0</v>
      </c>
    </row>
    <row r="650" spans="1:543" x14ac:dyDescent="0.2">
      <c r="B650" s="42"/>
      <c r="D650" s="42"/>
      <c r="NL650" s="123"/>
      <c r="NM650" s="123"/>
      <c r="NN650" s="123"/>
      <c r="NO650" s="123"/>
      <c r="TW650" s="122">
        <f t="shared" si="39"/>
        <v>0</v>
      </c>
    </row>
    <row r="651" spans="1:543" x14ac:dyDescent="0.2">
      <c r="B651" s="44"/>
      <c r="D651" s="42"/>
      <c r="NL651" s="123"/>
      <c r="NM651" s="123"/>
      <c r="NN651" s="123"/>
      <c r="NO651" s="123"/>
      <c r="TW651" s="122">
        <f t="shared" si="39"/>
        <v>0</v>
      </c>
    </row>
    <row r="652" spans="1:543" x14ac:dyDescent="0.2">
      <c r="B652" s="44"/>
      <c r="D652" s="42"/>
      <c r="NL652" s="123"/>
      <c r="NM652" s="123"/>
      <c r="NN652" s="123"/>
      <c r="NO652" s="123"/>
      <c r="TW652" s="122">
        <f t="shared" si="39"/>
        <v>0</v>
      </c>
    </row>
    <row r="653" spans="1:543" x14ac:dyDescent="0.2">
      <c r="B653" s="44"/>
      <c r="D653" s="42"/>
      <c r="NL653" s="123"/>
      <c r="NM653" s="123"/>
      <c r="NN653" s="123"/>
      <c r="NO653" s="123"/>
      <c r="TW653" s="122">
        <f t="shared" si="39"/>
        <v>0</v>
      </c>
    </row>
    <row r="654" spans="1:543" x14ac:dyDescent="0.2">
      <c r="A654" s="41" t="s">
        <v>736</v>
      </c>
      <c r="C654" s="13" t="s">
        <v>902</v>
      </c>
      <c r="D654" s="142" t="s">
        <v>891</v>
      </c>
      <c r="F654" s="42">
        <v>283</v>
      </c>
      <c r="NL654" s="123"/>
      <c r="NM654" s="123"/>
      <c r="NN654" s="123"/>
      <c r="NO654" s="123">
        <f>-F654</f>
        <v>-283</v>
      </c>
      <c r="TW654" s="122">
        <f t="shared" si="39"/>
        <v>0</v>
      </c>
    </row>
    <row r="655" spans="1:543" x14ac:dyDescent="0.2">
      <c r="B655" s="13" t="s">
        <v>652</v>
      </c>
      <c r="D655" s="42"/>
      <c r="E655" s="42">
        <f>F654</f>
        <v>283</v>
      </c>
      <c r="NL655" s="123">
        <f>E655</f>
        <v>283</v>
      </c>
      <c r="NM655" s="123"/>
      <c r="NN655" s="123"/>
      <c r="NO655" s="123"/>
      <c r="TW655" s="122">
        <f t="shared" si="39"/>
        <v>0</v>
      </c>
    </row>
    <row r="656" spans="1:543" x14ac:dyDescent="0.2">
      <c r="B656" s="42"/>
      <c r="D656" s="42"/>
      <c r="H656" s="48"/>
      <c r="NL656" s="123"/>
      <c r="NM656" s="123"/>
      <c r="NN656" s="123"/>
      <c r="NO656" s="123"/>
      <c r="TW656" s="122">
        <f t="shared" si="39"/>
        <v>0</v>
      </c>
    </row>
    <row r="657" spans="1:543" x14ac:dyDescent="0.2">
      <c r="B657" s="44"/>
      <c r="D657" s="42"/>
      <c r="H657" s="49"/>
      <c r="NL657" s="123"/>
      <c r="NM657" s="123"/>
      <c r="NN657" s="123"/>
      <c r="NO657" s="123"/>
      <c r="TW657" s="122">
        <f t="shared" si="39"/>
        <v>0</v>
      </c>
    </row>
    <row r="658" spans="1:543" x14ac:dyDescent="0.2">
      <c r="B658" s="44"/>
      <c r="D658" s="42"/>
      <c r="H658" s="49"/>
      <c r="NL658" s="123"/>
      <c r="NM658" s="123"/>
      <c r="NN658" s="123"/>
      <c r="NO658" s="123"/>
      <c r="TW658" s="122">
        <f t="shared" si="39"/>
        <v>0</v>
      </c>
    </row>
    <row r="659" spans="1:543" x14ac:dyDescent="0.2">
      <c r="B659" s="44"/>
      <c r="D659" s="42"/>
      <c r="H659" s="49"/>
      <c r="NL659" s="123"/>
      <c r="NM659" s="123"/>
      <c r="NN659" s="123"/>
      <c r="NO659" s="123"/>
      <c r="TW659" s="122">
        <f t="shared" si="39"/>
        <v>0</v>
      </c>
    </row>
    <row r="660" spans="1:543" x14ac:dyDescent="0.2">
      <c r="A660" s="41" t="s">
        <v>737</v>
      </c>
      <c r="B660" s="13" t="s">
        <v>738</v>
      </c>
      <c r="C660" s="42"/>
      <c r="D660" s="42"/>
      <c r="H660" s="42">
        <f>'Consol PL'!O104</f>
        <v>0</v>
      </c>
      <c r="NL660" s="123"/>
      <c r="NM660" s="123"/>
      <c r="NN660" s="123"/>
      <c r="NO660" s="123"/>
      <c r="QM660" s="42">
        <f>-H660</f>
        <v>0</v>
      </c>
      <c r="TW660" s="122">
        <f t="shared" si="39"/>
        <v>0</v>
      </c>
    </row>
    <row r="661" spans="1:543" x14ac:dyDescent="0.2">
      <c r="A661" s="41"/>
      <c r="B661" s="13" t="s">
        <v>739</v>
      </c>
      <c r="C661" s="42"/>
      <c r="D661" s="42"/>
      <c r="LS661" s="122">
        <f>-F661</f>
        <v>0</v>
      </c>
      <c r="NL661" s="123"/>
      <c r="NM661" s="123"/>
      <c r="NN661" s="123"/>
      <c r="NO661" s="123"/>
      <c r="TW661" s="122">
        <f t="shared" si="39"/>
        <v>0</v>
      </c>
    </row>
    <row r="662" spans="1:543" x14ac:dyDescent="0.2">
      <c r="A662" s="41"/>
      <c r="B662" s="44" t="s">
        <v>740</v>
      </c>
      <c r="C662" s="42"/>
      <c r="D662" s="42"/>
      <c r="H662" s="42">
        <f>G663-H660</f>
        <v>4177.142151</v>
      </c>
      <c r="NL662" s="123"/>
      <c r="NM662" s="123"/>
      <c r="NN662" s="123"/>
      <c r="NO662" s="123"/>
      <c r="SX662" s="42">
        <f>-H662</f>
        <v>-4177.142151</v>
      </c>
      <c r="TW662" s="122">
        <f t="shared" si="39"/>
        <v>0</v>
      </c>
    </row>
    <row r="663" spans="1:543" x14ac:dyDescent="0.2">
      <c r="B663" s="13" t="s">
        <v>741</v>
      </c>
      <c r="D663" s="42"/>
      <c r="G663" s="42">
        <f>'Consol PL'!Q11</f>
        <v>4177.142151</v>
      </c>
      <c r="NL663" s="123"/>
      <c r="NM663" s="123"/>
      <c r="NN663" s="123"/>
      <c r="NO663" s="123"/>
      <c r="NR663" s="42">
        <f>G663</f>
        <v>4177.142151</v>
      </c>
      <c r="TW663" s="122">
        <f t="shared" si="39"/>
        <v>0</v>
      </c>
    </row>
    <row r="664" spans="1:543" x14ac:dyDescent="0.2">
      <c r="D664" s="42"/>
      <c r="NL664" s="123"/>
      <c r="NM664" s="123"/>
      <c r="NN664" s="123"/>
      <c r="NO664" s="123"/>
      <c r="TW664" s="122">
        <f t="shared" si="39"/>
        <v>0</v>
      </c>
    </row>
    <row r="665" spans="1:543" x14ac:dyDescent="0.2">
      <c r="B665" s="44"/>
      <c r="NL665" s="123"/>
      <c r="NM665" s="123"/>
      <c r="NN665" s="123"/>
      <c r="NO665" s="123"/>
      <c r="TW665" s="122">
        <f t="shared" si="39"/>
        <v>0</v>
      </c>
    </row>
    <row r="666" spans="1:543" x14ac:dyDescent="0.2">
      <c r="B666" s="44"/>
      <c r="NL666" s="123"/>
      <c r="NM666" s="123"/>
      <c r="NN666" s="123"/>
      <c r="NO666" s="123"/>
      <c r="TW666" s="122"/>
    </row>
    <row r="667" spans="1:543" x14ac:dyDescent="0.2">
      <c r="A667" s="41" t="s">
        <v>742</v>
      </c>
      <c r="C667" s="13" t="s">
        <v>654</v>
      </c>
      <c r="D667" s="142"/>
      <c r="G667" s="42">
        <f>H643*0.5%</f>
        <v>12.130740900000001</v>
      </c>
      <c r="NL667" s="123"/>
      <c r="NM667" s="123"/>
      <c r="NN667" s="123"/>
      <c r="NO667" s="123"/>
      <c r="TT667" s="42">
        <f>G667</f>
        <v>12.130740900000001</v>
      </c>
      <c r="TW667" s="122">
        <f t="shared" ref="TW667:TW676" si="40">SUM(I667:TV667)-(E667-F667)-(G667-H667)</f>
        <v>0</v>
      </c>
    </row>
    <row r="668" spans="1:543" x14ac:dyDescent="0.2">
      <c r="B668" s="13" t="s">
        <v>652</v>
      </c>
      <c r="D668" s="42"/>
      <c r="F668" s="42">
        <f>G667</f>
        <v>12.130740900000001</v>
      </c>
      <c r="NL668" s="123">
        <f>-F668</f>
        <v>-12.130740900000001</v>
      </c>
      <c r="NM668" s="123"/>
      <c r="NN668" s="123"/>
      <c r="NO668" s="123"/>
      <c r="TW668" s="122">
        <f t="shared" si="40"/>
        <v>0</v>
      </c>
    </row>
    <row r="669" spans="1:543" x14ac:dyDescent="0.2">
      <c r="B669" s="42"/>
      <c r="D669" s="42"/>
      <c r="NL669" s="123"/>
      <c r="NM669" s="123"/>
      <c r="NN669" s="123"/>
      <c r="NO669" s="123"/>
      <c r="TW669" s="122">
        <f t="shared" si="40"/>
        <v>0</v>
      </c>
    </row>
    <row r="670" spans="1:543" x14ac:dyDescent="0.2">
      <c r="B670" s="44"/>
      <c r="D670" s="42"/>
      <c r="NL670" s="123"/>
      <c r="NM670" s="123"/>
      <c r="NN670" s="123"/>
      <c r="NO670" s="123"/>
      <c r="TW670" s="122">
        <f t="shared" si="40"/>
        <v>0</v>
      </c>
    </row>
    <row r="671" spans="1:543" x14ac:dyDescent="0.2">
      <c r="B671" s="44"/>
      <c r="D671" s="42"/>
      <c r="NL671" s="123"/>
      <c r="NM671" s="123"/>
      <c r="NN671" s="123"/>
      <c r="NO671" s="123"/>
      <c r="TW671" s="122">
        <f t="shared" si="40"/>
        <v>0</v>
      </c>
    </row>
    <row r="672" spans="1:543" x14ac:dyDescent="0.2">
      <c r="B672" s="44"/>
      <c r="D672" s="42"/>
      <c r="NL672" s="123"/>
      <c r="NM672" s="123"/>
      <c r="NN672" s="123"/>
      <c r="NO672" s="123"/>
      <c r="TW672" s="122">
        <f t="shared" si="40"/>
        <v>0</v>
      </c>
    </row>
    <row r="673" spans="1:543" x14ac:dyDescent="0.2">
      <c r="A673" s="41" t="s">
        <v>743</v>
      </c>
      <c r="C673" s="13" t="s">
        <v>654</v>
      </c>
      <c r="D673" s="142"/>
      <c r="H673" s="42">
        <f>-'Consol PL'!Q222*0.5%</f>
        <v>537.23151090499994</v>
      </c>
      <c r="NL673" s="123"/>
      <c r="NM673" s="123"/>
      <c r="NN673" s="123"/>
      <c r="NO673" s="123"/>
      <c r="TT673" s="42">
        <f>-H673</f>
        <v>-537.23151090499994</v>
      </c>
      <c r="TW673" s="122">
        <f t="shared" si="40"/>
        <v>0</v>
      </c>
    </row>
    <row r="674" spans="1:543" x14ac:dyDescent="0.2">
      <c r="B674" s="13" t="s">
        <v>652</v>
      </c>
      <c r="D674" s="42"/>
      <c r="E674" s="42">
        <f>H673</f>
        <v>537.23151090499994</v>
      </c>
      <c r="NL674" s="123">
        <f>E674</f>
        <v>537.23151090499994</v>
      </c>
      <c r="NM674" s="123"/>
      <c r="NN674" s="123"/>
      <c r="NO674" s="123"/>
      <c r="TW674" s="122">
        <f t="shared" si="40"/>
        <v>0</v>
      </c>
    </row>
    <row r="675" spans="1:543" x14ac:dyDescent="0.2">
      <c r="B675" s="42"/>
      <c r="D675" s="42"/>
      <c r="H675" s="48"/>
      <c r="NL675" s="123"/>
      <c r="NM675" s="123"/>
      <c r="NN675" s="123"/>
      <c r="NO675" s="123"/>
      <c r="TW675" s="122">
        <f t="shared" si="40"/>
        <v>0</v>
      </c>
    </row>
    <row r="676" spans="1:543" x14ac:dyDescent="0.2">
      <c r="B676" s="44"/>
      <c r="D676" s="42"/>
      <c r="H676" s="49"/>
      <c r="NL676" s="123"/>
      <c r="NM676" s="123"/>
      <c r="NN676" s="123"/>
      <c r="NO676" s="123"/>
      <c r="TW676" s="122">
        <f t="shared" si="40"/>
        <v>0</v>
      </c>
    </row>
    <row r="677" spans="1:543" x14ac:dyDescent="0.2">
      <c r="B677" s="44"/>
      <c r="D677" s="42"/>
      <c r="H677" s="49"/>
      <c r="NL677" s="123"/>
      <c r="NM677" s="123"/>
      <c r="NN677" s="123"/>
      <c r="NO677" s="123"/>
      <c r="TW677" s="122"/>
    </row>
    <row r="678" spans="1:543" x14ac:dyDescent="0.2">
      <c r="A678" s="51" t="s">
        <v>744</v>
      </c>
      <c r="B678" s="52" t="s">
        <v>939</v>
      </c>
      <c r="C678" s="52"/>
      <c r="E678" s="53">
        <f>'Consol BS'!R420-CJE!E606</f>
        <v>44369.990608350003</v>
      </c>
      <c r="F678" s="53"/>
      <c r="G678" s="53"/>
      <c r="H678" s="53"/>
      <c r="I678" s="123"/>
      <c r="MT678" s="122">
        <f>E678</f>
        <v>44369.990608350003</v>
      </c>
      <c r="NL678" s="123"/>
      <c r="NM678" s="123"/>
      <c r="NN678" s="123"/>
      <c r="NO678" s="123"/>
      <c r="TW678" s="122">
        <f t="shared" ref="TW678:TW682" si="41">SUM(I678:TV678)-(E678-F678)-(G678-H678)</f>
        <v>0</v>
      </c>
    </row>
    <row r="679" spans="1:543" x14ac:dyDescent="0.2">
      <c r="A679" s="52"/>
      <c r="B679" s="53"/>
      <c r="C679" s="52" t="s">
        <v>656</v>
      </c>
      <c r="D679" s="53"/>
      <c r="E679" s="53"/>
      <c r="F679" s="45">
        <f>E678</f>
        <v>44369.990608350003</v>
      </c>
      <c r="G679" s="53"/>
      <c r="H679" s="53"/>
      <c r="I679" s="123"/>
      <c r="EV679" s="122">
        <f>-F679</f>
        <v>-44369.990608350003</v>
      </c>
      <c r="NL679" s="123"/>
      <c r="NM679" s="123"/>
      <c r="NN679" s="123"/>
      <c r="NO679" s="123"/>
      <c r="TW679" s="122">
        <f t="shared" si="41"/>
        <v>0</v>
      </c>
    </row>
    <row r="680" spans="1:543" x14ac:dyDescent="0.2">
      <c r="A680" s="52"/>
      <c r="B680" s="53"/>
      <c r="C680" s="52" t="s">
        <v>666</v>
      </c>
      <c r="D680" s="53"/>
      <c r="E680" s="53"/>
      <c r="F680" s="53"/>
      <c r="G680" s="53"/>
      <c r="H680" s="53">
        <f>E678-F679</f>
        <v>0</v>
      </c>
      <c r="I680" s="123"/>
      <c r="MA680" s="122">
        <f>-H680</f>
        <v>0</v>
      </c>
      <c r="NL680" s="123"/>
      <c r="NM680" s="123"/>
      <c r="NN680" s="123"/>
      <c r="NO680" s="123"/>
      <c r="TW680" s="122">
        <f t="shared" si="41"/>
        <v>0</v>
      </c>
    </row>
    <row r="681" spans="1:543" x14ac:dyDescent="0.2">
      <c r="A681" s="52"/>
      <c r="B681" s="52"/>
      <c r="C681" s="52"/>
      <c r="D681" s="53"/>
      <c r="E681" s="53"/>
      <c r="F681" s="53"/>
      <c r="G681" s="53"/>
      <c r="H681" s="53"/>
      <c r="I681" s="123"/>
      <c r="NL681" s="123"/>
      <c r="NM681" s="123"/>
      <c r="NN681" s="123"/>
      <c r="NO681" s="123"/>
      <c r="TW681" s="122">
        <f t="shared" si="41"/>
        <v>0</v>
      </c>
    </row>
    <row r="682" spans="1:543" x14ac:dyDescent="0.2">
      <c r="A682" s="52"/>
      <c r="B682" s="54"/>
      <c r="C682" s="52"/>
      <c r="D682" s="53"/>
      <c r="E682" s="53"/>
      <c r="F682" s="53"/>
      <c r="G682" s="53"/>
      <c r="H682" s="53"/>
      <c r="I682" s="123"/>
      <c r="NL682" s="123"/>
      <c r="NM682" s="123"/>
      <c r="NN682" s="123"/>
      <c r="NO682" s="123"/>
      <c r="TW682" s="122">
        <f t="shared" si="41"/>
        <v>0</v>
      </c>
    </row>
    <row r="683" spans="1:543" x14ac:dyDescent="0.2">
      <c r="A683" s="52"/>
      <c r="B683" s="54"/>
      <c r="C683" s="52"/>
      <c r="D683" s="53"/>
      <c r="E683" s="53"/>
      <c r="F683" s="53"/>
      <c r="G683" s="53"/>
      <c r="H683" s="53"/>
      <c r="I683" s="123"/>
      <c r="NL683" s="123"/>
      <c r="NM683" s="123"/>
      <c r="NN683" s="123"/>
      <c r="NO683" s="123"/>
      <c r="TW683" s="122"/>
    </row>
    <row r="684" spans="1:543" x14ac:dyDescent="0.2">
      <c r="A684" s="52"/>
      <c r="B684" s="54"/>
      <c r="C684" s="52"/>
      <c r="D684" s="53"/>
      <c r="E684" s="53"/>
      <c r="F684" s="53"/>
      <c r="G684" s="53"/>
      <c r="H684" s="53"/>
      <c r="I684" s="123"/>
      <c r="NL684" s="123"/>
      <c r="NM684" s="123"/>
      <c r="NN684" s="123"/>
      <c r="NO684" s="123"/>
      <c r="TW684" s="122"/>
    </row>
    <row r="685" spans="1:543" x14ac:dyDescent="0.2">
      <c r="B685" s="46"/>
      <c r="NL685" s="123"/>
      <c r="NM685" s="123"/>
      <c r="NN685" s="123"/>
      <c r="NO685" s="123"/>
      <c r="TW685" s="122">
        <f t="shared" si="39"/>
        <v>0</v>
      </c>
    </row>
    <row r="686" spans="1:543" x14ac:dyDescent="0.2">
      <c r="A686" s="41" t="s">
        <v>745</v>
      </c>
      <c r="B686" s="13" t="s">
        <v>651</v>
      </c>
      <c r="D686" s="142" t="s">
        <v>891</v>
      </c>
      <c r="E686" s="42">
        <v>880000</v>
      </c>
      <c r="NG686" s="122">
        <f>E686</f>
        <v>880000</v>
      </c>
      <c r="NL686" s="123"/>
      <c r="NM686" s="123"/>
      <c r="NN686" s="123"/>
      <c r="NO686" s="123"/>
      <c r="TW686" s="122">
        <f t="shared" si="39"/>
        <v>0</v>
      </c>
    </row>
    <row r="687" spans="1:543" x14ac:dyDescent="0.2">
      <c r="A687" s="41"/>
      <c r="C687" s="13" t="s">
        <v>653</v>
      </c>
      <c r="D687" s="42"/>
      <c r="F687" s="42">
        <v>880000</v>
      </c>
      <c r="HG687" s="122">
        <f>-F687</f>
        <v>-880000</v>
      </c>
      <c r="NL687" s="123"/>
      <c r="NM687" s="123"/>
      <c r="NN687" s="123"/>
      <c r="NO687" s="123"/>
      <c r="TW687" s="122">
        <f t="shared" si="39"/>
        <v>0</v>
      </c>
    </row>
    <row r="688" spans="1:543" x14ac:dyDescent="0.2">
      <c r="D688" s="42"/>
      <c r="NL688" s="123"/>
      <c r="NM688" s="123"/>
      <c r="NN688" s="123"/>
      <c r="NO688" s="123"/>
      <c r="TW688" s="122">
        <f t="shared" si="39"/>
        <v>0</v>
      </c>
    </row>
    <row r="689" spans="1:543" x14ac:dyDescent="0.2">
      <c r="B689" s="44"/>
      <c r="D689" s="42"/>
      <c r="NL689" s="123"/>
      <c r="NM689" s="123"/>
      <c r="NN689" s="123"/>
      <c r="NO689" s="123"/>
      <c r="TW689" s="122">
        <f t="shared" si="39"/>
        <v>0</v>
      </c>
    </row>
    <row r="690" spans="1:543" x14ac:dyDescent="0.2">
      <c r="B690" s="44"/>
      <c r="D690" s="42"/>
      <c r="NL690" s="123"/>
      <c r="NM690" s="123"/>
      <c r="NN690" s="123"/>
      <c r="NO690" s="123"/>
      <c r="TW690" s="122"/>
    </row>
    <row r="691" spans="1:543" x14ac:dyDescent="0.2">
      <c r="A691" s="41" t="s">
        <v>747</v>
      </c>
      <c r="B691" s="13" t="s">
        <v>651</v>
      </c>
      <c r="D691" s="142"/>
      <c r="E691" s="42">
        <v>290000</v>
      </c>
      <c r="NG691" s="122">
        <f>E691</f>
        <v>290000</v>
      </c>
      <c r="NL691" s="123"/>
      <c r="NM691" s="123"/>
      <c r="NN691" s="123"/>
      <c r="NO691" s="123"/>
      <c r="TW691" s="122">
        <f t="shared" ref="TW691:TW694" si="42">SUM(I691:TV691)-(E691-F691)-(G691-H691)</f>
        <v>0</v>
      </c>
    </row>
    <row r="692" spans="1:543" x14ac:dyDescent="0.2">
      <c r="A692" s="41"/>
      <c r="C692" s="13" t="s">
        <v>653</v>
      </c>
      <c r="D692" s="42"/>
      <c r="F692" s="42">
        <v>290000</v>
      </c>
      <c r="HG692" s="122">
        <f>-F692</f>
        <v>-290000</v>
      </c>
      <c r="NL692" s="123"/>
      <c r="NM692" s="123"/>
      <c r="NN692" s="123"/>
      <c r="NO692" s="123"/>
      <c r="TW692" s="122">
        <f t="shared" si="42"/>
        <v>0</v>
      </c>
    </row>
    <row r="693" spans="1:543" x14ac:dyDescent="0.2">
      <c r="D693" s="42"/>
      <c r="NL693" s="123"/>
      <c r="NM693" s="123"/>
      <c r="NN693" s="123"/>
      <c r="NO693" s="123"/>
      <c r="TW693" s="122">
        <f t="shared" si="42"/>
        <v>0</v>
      </c>
    </row>
    <row r="694" spans="1:543" x14ac:dyDescent="0.2">
      <c r="B694" s="44"/>
      <c r="D694" s="42"/>
      <c r="NL694" s="123"/>
      <c r="NM694" s="123"/>
      <c r="NN694" s="123"/>
      <c r="NO694" s="123"/>
      <c r="TW694" s="122">
        <f t="shared" si="42"/>
        <v>0</v>
      </c>
    </row>
    <row r="695" spans="1:543" x14ac:dyDescent="0.2">
      <c r="B695" s="44"/>
      <c r="D695" s="42"/>
      <c r="NL695" s="123"/>
      <c r="NM695" s="123"/>
      <c r="NN695" s="123"/>
      <c r="NO695" s="123"/>
      <c r="TW695" s="122"/>
    </row>
    <row r="696" spans="1:543" x14ac:dyDescent="0.2">
      <c r="D696" s="42"/>
      <c r="NL696" s="123"/>
      <c r="NM696" s="123"/>
      <c r="NN696" s="123"/>
      <c r="NO696" s="123"/>
      <c r="TW696" s="122">
        <f t="shared" si="39"/>
        <v>0</v>
      </c>
    </row>
    <row r="697" spans="1:543" x14ac:dyDescent="0.2">
      <c r="NL697" s="123"/>
      <c r="NM697" s="123"/>
      <c r="NN697" s="123"/>
      <c r="NO697" s="123"/>
      <c r="TW697" s="122">
        <f t="shared" si="39"/>
        <v>0</v>
      </c>
    </row>
    <row r="698" spans="1:543" x14ac:dyDescent="0.2">
      <c r="A698" s="51" t="s">
        <v>748</v>
      </c>
      <c r="B698" s="52" t="s">
        <v>655</v>
      </c>
      <c r="C698" s="52"/>
      <c r="E698" s="53">
        <f>'Consol BS'!S420</f>
        <v>44369.990608350003</v>
      </c>
      <c r="F698" s="53"/>
      <c r="G698" s="53"/>
      <c r="H698" s="53"/>
      <c r="I698" s="123"/>
      <c r="MT698" s="122">
        <f>E698</f>
        <v>44369.990608350003</v>
      </c>
      <c r="NL698" s="123"/>
      <c r="NM698" s="123"/>
      <c r="NN698" s="123"/>
      <c r="NO698" s="123"/>
      <c r="TW698" s="122">
        <f t="shared" si="39"/>
        <v>0</v>
      </c>
    </row>
    <row r="699" spans="1:543" x14ac:dyDescent="0.2">
      <c r="A699" s="52"/>
      <c r="B699" s="53"/>
      <c r="C699" s="52" t="s">
        <v>656</v>
      </c>
      <c r="D699" s="53"/>
      <c r="E699" s="53"/>
      <c r="F699" s="53">
        <f>E698</f>
        <v>44369.990608350003</v>
      </c>
      <c r="G699" s="53"/>
      <c r="H699" s="53"/>
      <c r="I699" s="123"/>
      <c r="EV699" s="122">
        <f>-F699</f>
        <v>-44369.990608350003</v>
      </c>
      <c r="NL699" s="123"/>
      <c r="NM699" s="123"/>
      <c r="NN699" s="123"/>
      <c r="NO699" s="123"/>
      <c r="TW699" s="122">
        <f t="shared" si="39"/>
        <v>0</v>
      </c>
    </row>
    <row r="700" spans="1:543" x14ac:dyDescent="0.2">
      <c r="A700" s="52"/>
      <c r="B700" s="53"/>
      <c r="C700" s="52" t="s">
        <v>666</v>
      </c>
      <c r="D700" s="53"/>
      <c r="E700" s="53"/>
      <c r="F700" s="53"/>
      <c r="G700" s="53"/>
      <c r="H700" s="53">
        <f>E698-F699</f>
        <v>0</v>
      </c>
      <c r="I700" s="123"/>
      <c r="NL700" s="123"/>
      <c r="NM700" s="123"/>
      <c r="NN700" s="123"/>
      <c r="NO700" s="123"/>
      <c r="TW700" s="122">
        <f t="shared" si="39"/>
        <v>0</v>
      </c>
    </row>
    <row r="701" spans="1:543" x14ac:dyDescent="0.2">
      <c r="A701" s="52"/>
      <c r="B701" s="52"/>
      <c r="C701" s="52"/>
      <c r="D701" s="53"/>
      <c r="E701" s="53"/>
      <c r="F701" s="53"/>
      <c r="G701" s="53"/>
      <c r="H701" s="53"/>
      <c r="I701" s="123"/>
      <c r="NL701" s="123"/>
      <c r="NM701" s="123"/>
      <c r="NN701" s="123"/>
      <c r="NO701" s="123"/>
      <c r="TW701" s="122">
        <f t="shared" si="39"/>
        <v>0</v>
      </c>
    </row>
    <row r="702" spans="1:543" x14ac:dyDescent="0.2">
      <c r="A702" s="52"/>
      <c r="B702" s="54"/>
      <c r="C702" s="52"/>
      <c r="D702" s="53"/>
      <c r="E702" s="53"/>
      <c r="F702" s="53"/>
      <c r="G702" s="53"/>
      <c r="H702" s="53"/>
      <c r="I702" s="123"/>
      <c r="NL702" s="123"/>
      <c r="NM702" s="123"/>
      <c r="NN702" s="123"/>
      <c r="NO702" s="123"/>
      <c r="TW702" s="122">
        <f t="shared" si="39"/>
        <v>0</v>
      </c>
    </row>
    <row r="703" spans="1:543" x14ac:dyDescent="0.2">
      <c r="A703" s="52"/>
      <c r="B703" s="54"/>
      <c r="C703" s="52"/>
      <c r="D703" s="53"/>
      <c r="E703" s="53"/>
      <c r="F703" s="53"/>
      <c r="G703" s="53"/>
      <c r="H703" s="53"/>
      <c r="I703" s="123"/>
      <c r="NL703" s="123"/>
      <c r="NM703" s="123"/>
      <c r="NN703" s="123"/>
      <c r="NO703" s="123"/>
      <c r="TW703" s="122">
        <f t="shared" si="39"/>
        <v>0</v>
      </c>
    </row>
    <row r="704" spans="1:543" x14ac:dyDescent="0.2">
      <c r="A704" s="52"/>
      <c r="B704" s="54"/>
      <c r="C704" s="52"/>
      <c r="D704" s="53"/>
      <c r="E704" s="53"/>
      <c r="F704" s="53"/>
      <c r="G704" s="53"/>
      <c r="H704" s="53"/>
      <c r="I704" s="123"/>
      <c r="NL704" s="123"/>
      <c r="NM704" s="123"/>
      <c r="NN704" s="123"/>
      <c r="NO704" s="123"/>
      <c r="TW704" s="122">
        <f t="shared" si="39"/>
        <v>0</v>
      </c>
    </row>
    <row r="705" spans="1:543" x14ac:dyDescent="0.2">
      <c r="A705" s="41" t="s">
        <v>751</v>
      </c>
      <c r="C705" s="13" t="s">
        <v>902</v>
      </c>
      <c r="D705" s="142" t="s">
        <v>891</v>
      </c>
      <c r="F705" s="42">
        <v>5</v>
      </c>
      <c r="NL705" s="123"/>
      <c r="NM705" s="123"/>
      <c r="NN705" s="123"/>
      <c r="NO705" s="123">
        <f>-F705</f>
        <v>-5</v>
      </c>
      <c r="TW705" s="122">
        <f t="shared" ref="TW705:TW785" si="43">SUM(I705:TV705)-(E705-F705)-(G705-H705)</f>
        <v>0</v>
      </c>
    </row>
    <row r="706" spans="1:543" x14ac:dyDescent="0.2">
      <c r="B706" s="13" t="s">
        <v>652</v>
      </c>
      <c r="D706" s="42"/>
      <c r="E706" s="42">
        <f>F705</f>
        <v>5</v>
      </c>
      <c r="NL706" s="123">
        <f>E706</f>
        <v>5</v>
      </c>
      <c r="NM706" s="123"/>
      <c r="NN706" s="123"/>
      <c r="NO706" s="123"/>
      <c r="TW706" s="122">
        <f t="shared" si="43"/>
        <v>0</v>
      </c>
    </row>
    <row r="707" spans="1:543" x14ac:dyDescent="0.2">
      <c r="B707" s="42"/>
      <c r="D707" s="42"/>
      <c r="H707" s="48"/>
      <c r="NL707" s="123"/>
      <c r="NM707" s="123"/>
      <c r="NN707" s="123"/>
      <c r="NO707" s="123"/>
      <c r="TW707" s="122">
        <f t="shared" si="43"/>
        <v>0</v>
      </c>
    </row>
    <row r="708" spans="1:543" x14ac:dyDescent="0.2">
      <c r="B708" s="44"/>
      <c r="D708" s="42"/>
      <c r="H708" s="49"/>
      <c r="NL708" s="123"/>
      <c r="NM708" s="123"/>
      <c r="NN708" s="123"/>
      <c r="NO708" s="123"/>
      <c r="TW708" s="122">
        <f t="shared" si="43"/>
        <v>0</v>
      </c>
    </row>
    <row r="709" spans="1:543" x14ac:dyDescent="0.2">
      <c r="B709" s="44"/>
      <c r="D709" s="42"/>
      <c r="H709" s="49"/>
      <c r="NL709" s="123"/>
      <c r="NM709" s="123"/>
      <c r="NN709" s="123"/>
      <c r="NO709" s="123"/>
      <c r="TW709" s="122">
        <f t="shared" si="43"/>
        <v>0</v>
      </c>
    </row>
    <row r="710" spans="1:543" x14ac:dyDescent="0.2">
      <c r="B710" s="44"/>
      <c r="D710" s="42"/>
      <c r="H710" s="49"/>
      <c r="NL710" s="123"/>
      <c r="NM710" s="123"/>
      <c r="NN710" s="123"/>
      <c r="NO710" s="123"/>
      <c r="TW710" s="122">
        <f t="shared" si="43"/>
        <v>0</v>
      </c>
    </row>
    <row r="711" spans="1:543" x14ac:dyDescent="0.2">
      <c r="A711" s="41" t="s">
        <v>753</v>
      </c>
      <c r="B711" s="13" t="s">
        <v>657</v>
      </c>
      <c r="C711" s="42"/>
      <c r="D711" s="42"/>
      <c r="G711" s="42">
        <f>H712</f>
        <v>2426.1481800000001</v>
      </c>
      <c r="NL711" s="123"/>
      <c r="NM711" s="123"/>
      <c r="NN711" s="123"/>
      <c r="NO711" s="123"/>
      <c r="NV711" s="42">
        <f>G711</f>
        <v>2426.1481800000001</v>
      </c>
      <c r="TW711" s="122">
        <f t="shared" si="43"/>
        <v>0</v>
      </c>
    </row>
    <row r="712" spans="1:543" x14ac:dyDescent="0.2">
      <c r="B712" s="13" t="s">
        <v>746</v>
      </c>
      <c r="D712" s="42"/>
      <c r="H712" s="42">
        <f>'Consol PL'!R156</f>
        <v>2426.1481800000001</v>
      </c>
      <c r="NL712" s="123"/>
      <c r="NM712" s="123"/>
      <c r="NN712" s="123"/>
      <c r="NO712" s="123"/>
      <c r="SE712" s="42">
        <f>-H712</f>
        <v>-2426.1481800000001</v>
      </c>
      <c r="TW712" s="122">
        <f t="shared" si="43"/>
        <v>0</v>
      </c>
    </row>
    <row r="713" spans="1:543" x14ac:dyDescent="0.2">
      <c r="D713" s="42"/>
      <c r="NL713" s="123"/>
      <c r="NM713" s="123"/>
      <c r="NN713" s="123"/>
      <c r="NO713" s="123"/>
      <c r="TW713" s="122">
        <f t="shared" si="43"/>
        <v>0</v>
      </c>
    </row>
    <row r="714" spans="1:543" x14ac:dyDescent="0.2">
      <c r="B714" s="44"/>
      <c r="NL714" s="123"/>
      <c r="NM714" s="123"/>
      <c r="NN714" s="123"/>
      <c r="NO714" s="123"/>
      <c r="TW714" s="122">
        <f t="shared" si="43"/>
        <v>0</v>
      </c>
    </row>
    <row r="715" spans="1:543" x14ac:dyDescent="0.2">
      <c r="B715" s="44"/>
      <c r="NL715" s="123"/>
      <c r="NM715" s="123"/>
      <c r="NN715" s="123"/>
      <c r="NO715" s="123"/>
      <c r="TW715" s="122">
        <f t="shared" si="43"/>
        <v>0</v>
      </c>
    </row>
    <row r="716" spans="1:543" x14ac:dyDescent="0.2">
      <c r="B716" s="44"/>
      <c r="NL716" s="123"/>
      <c r="NM716" s="123"/>
      <c r="NN716" s="123"/>
      <c r="NO716" s="123"/>
      <c r="TW716" s="122">
        <f t="shared" si="43"/>
        <v>0</v>
      </c>
    </row>
    <row r="717" spans="1:543" x14ac:dyDescent="0.2">
      <c r="A717" s="41" t="s">
        <v>754</v>
      </c>
      <c r="C717" s="13" t="s">
        <v>902</v>
      </c>
      <c r="D717" s="142" t="s">
        <v>891</v>
      </c>
      <c r="E717" s="42">
        <v>18</v>
      </c>
      <c r="NL717" s="123">
        <f>E717</f>
        <v>18</v>
      </c>
      <c r="NM717" s="123"/>
      <c r="NN717" s="123"/>
      <c r="NO717" s="123"/>
      <c r="TW717" s="122">
        <f t="shared" si="43"/>
        <v>0</v>
      </c>
    </row>
    <row r="718" spans="1:543" x14ac:dyDescent="0.2">
      <c r="B718" s="13" t="s">
        <v>652</v>
      </c>
      <c r="D718" s="42"/>
      <c r="F718" s="42">
        <f>E717</f>
        <v>18</v>
      </c>
      <c r="NL718" s="123"/>
      <c r="NM718" s="123"/>
      <c r="NN718" s="123"/>
      <c r="NO718" s="123">
        <f>-F718</f>
        <v>-18</v>
      </c>
      <c r="TW718" s="122">
        <f t="shared" si="43"/>
        <v>0</v>
      </c>
    </row>
    <row r="719" spans="1:543" x14ac:dyDescent="0.2">
      <c r="B719" s="42"/>
      <c r="D719" s="42"/>
      <c r="NL719" s="123"/>
      <c r="NM719" s="123"/>
      <c r="NN719" s="123"/>
      <c r="NO719" s="123"/>
      <c r="TW719" s="122">
        <f t="shared" si="43"/>
        <v>0</v>
      </c>
    </row>
    <row r="720" spans="1:543" x14ac:dyDescent="0.2">
      <c r="B720" s="44"/>
      <c r="D720" s="42"/>
      <c r="NL720" s="123"/>
      <c r="NM720" s="123"/>
      <c r="NN720" s="123"/>
      <c r="NO720" s="123"/>
      <c r="TW720" s="122">
        <f t="shared" si="43"/>
        <v>0</v>
      </c>
    </row>
    <row r="721" spans="1:543" x14ac:dyDescent="0.2">
      <c r="B721" s="44"/>
      <c r="D721" s="42"/>
      <c r="NL721" s="123"/>
      <c r="NM721" s="123"/>
      <c r="NN721" s="123"/>
      <c r="NO721" s="123"/>
      <c r="TW721" s="122"/>
    </row>
    <row r="722" spans="1:543" x14ac:dyDescent="0.2">
      <c r="A722" s="41" t="s">
        <v>755</v>
      </c>
      <c r="C722" s="13" t="s">
        <v>654</v>
      </c>
      <c r="D722" s="142"/>
      <c r="G722" s="42">
        <f>H712*0.5%</f>
        <v>12.130740900000001</v>
      </c>
      <c r="NL722" s="123"/>
      <c r="NM722" s="123"/>
      <c r="NN722" s="123"/>
      <c r="NO722" s="123"/>
      <c r="TT722" s="42">
        <f>G722</f>
        <v>12.130740900000001</v>
      </c>
      <c r="TW722" s="122">
        <f t="shared" ref="TW722:TW731" si="44">SUM(I722:TV722)-(E722-F722)-(G722-H722)</f>
        <v>0</v>
      </c>
    </row>
    <row r="723" spans="1:543" x14ac:dyDescent="0.2">
      <c r="B723" s="13" t="s">
        <v>652</v>
      </c>
      <c r="D723" s="42"/>
      <c r="F723" s="42">
        <f>G722</f>
        <v>12.130740900000001</v>
      </c>
      <c r="NL723" s="123">
        <f>-F723</f>
        <v>-12.130740900000001</v>
      </c>
      <c r="NM723" s="123"/>
      <c r="NN723" s="123"/>
      <c r="NO723" s="123"/>
      <c r="TW723" s="122">
        <f t="shared" si="44"/>
        <v>0</v>
      </c>
    </row>
    <row r="724" spans="1:543" x14ac:dyDescent="0.2">
      <c r="B724" s="42"/>
      <c r="D724" s="42"/>
      <c r="NL724" s="123"/>
      <c r="NM724" s="123"/>
      <c r="NN724" s="123"/>
      <c r="NO724" s="123"/>
      <c r="TW724" s="122">
        <f t="shared" si="44"/>
        <v>0</v>
      </c>
    </row>
    <row r="725" spans="1:543" x14ac:dyDescent="0.2">
      <c r="B725" s="44"/>
      <c r="D725" s="42"/>
      <c r="NL725" s="123"/>
      <c r="NM725" s="123"/>
      <c r="NN725" s="123"/>
      <c r="NO725" s="123"/>
      <c r="TW725" s="122">
        <f t="shared" si="44"/>
        <v>0</v>
      </c>
    </row>
    <row r="726" spans="1:543" x14ac:dyDescent="0.2">
      <c r="B726" s="44"/>
      <c r="D726" s="42"/>
      <c r="NL726" s="123"/>
      <c r="NM726" s="123"/>
      <c r="NN726" s="123"/>
      <c r="NO726" s="123"/>
      <c r="TW726" s="122">
        <f t="shared" si="44"/>
        <v>0</v>
      </c>
    </row>
    <row r="727" spans="1:543" x14ac:dyDescent="0.2">
      <c r="B727" s="44"/>
      <c r="D727" s="42"/>
      <c r="NL727" s="123"/>
      <c r="NM727" s="123"/>
      <c r="NN727" s="123"/>
      <c r="NO727" s="123"/>
      <c r="TW727" s="122">
        <f t="shared" si="44"/>
        <v>0</v>
      </c>
    </row>
    <row r="728" spans="1:543" x14ac:dyDescent="0.2">
      <c r="A728" s="41" t="s">
        <v>758</v>
      </c>
      <c r="C728" s="13" t="s">
        <v>654</v>
      </c>
      <c r="D728" s="142"/>
      <c r="H728" s="42">
        <f>'Consol PL'!R222*0.5%</f>
        <v>-537.23151090499994</v>
      </c>
      <c r="NL728" s="123"/>
      <c r="NM728" s="123"/>
      <c r="NN728" s="123"/>
      <c r="NO728" s="123"/>
      <c r="TT728" s="42">
        <f>-H728</f>
        <v>537.23151090499994</v>
      </c>
      <c r="TW728" s="122">
        <f t="shared" si="44"/>
        <v>0</v>
      </c>
    </row>
    <row r="729" spans="1:543" x14ac:dyDescent="0.2">
      <c r="B729" s="13" t="s">
        <v>652</v>
      </c>
      <c r="D729" s="42"/>
      <c r="E729" s="42">
        <f>H728</f>
        <v>-537.23151090499994</v>
      </c>
      <c r="NL729" s="123">
        <f>E729</f>
        <v>-537.23151090499994</v>
      </c>
      <c r="NM729" s="123"/>
      <c r="NN729" s="123"/>
      <c r="NO729" s="123"/>
      <c r="TW729" s="122">
        <f t="shared" si="44"/>
        <v>0</v>
      </c>
    </row>
    <row r="730" spans="1:543" x14ac:dyDescent="0.2">
      <c r="B730" s="42"/>
      <c r="D730" s="42"/>
      <c r="H730" s="48"/>
      <c r="NL730" s="123"/>
      <c r="NM730" s="123"/>
      <c r="NN730" s="123"/>
      <c r="NO730" s="123"/>
      <c r="TW730" s="122">
        <f t="shared" si="44"/>
        <v>0</v>
      </c>
    </row>
    <row r="731" spans="1:543" x14ac:dyDescent="0.2">
      <c r="B731" s="44"/>
      <c r="D731" s="42"/>
      <c r="H731" s="49"/>
      <c r="NL731" s="123"/>
      <c r="NM731" s="123"/>
      <c r="NN731" s="123"/>
      <c r="NO731" s="123"/>
      <c r="TW731" s="122">
        <f t="shared" si="44"/>
        <v>0</v>
      </c>
    </row>
    <row r="732" spans="1:543" x14ac:dyDescent="0.2">
      <c r="B732" s="44"/>
      <c r="D732" s="42"/>
      <c r="H732" s="49"/>
      <c r="NL732" s="123"/>
      <c r="NM732" s="123"/>
      <c r="NN732" s="123"/>
      <c r="NO732" s="123"/>
      <c r="TW732" s="122"/>
    </row>
    <row r="733" spans="1:543" x14ac:dyDescent="0.2">
      <c r="B733" s="44"/>
      <c r="D733" s="42"/>
      <c r="H733" s="49"/>
      <c r="NL733" s="123"/>
      <c r="NM733" s="123"/>
      <c r="NN733" s="123"/>
      <c r="NO733" s="123"/>
      <c r="TW733" s="122"/>
    </row>
    <row r="734" spans="1:543" x14ac:dyDescent="0.2">
      <c r="B734" s="46"/>
      <c r="NL734" s="123"/>
      <c r="NM734" s="123"/>
      <c r="NN734" s="123"/>
      <c r="NO734" s="123"/>
      <c r="TW734" s="122">
        <f t="shared" si="43"/>
        <v>0</v>
      </c>
    </row>
    <row r="735" spans="1:543" x14ac:dyDescent="0.2">
      <c r="A735" s="41" t="s">
        <v>748</v>
      </c>
      <c r="B735" s="13" t="s">
        <v>651</v>
      </c>
      <c r="D735" s="142" t="s">
        <v>891</v>
      </c>
      <c r="E735" s="42">
        <v>42042.3</v>
      </c>
      <c r="NG735" s="122">
        <f>E735</f>
        <v>42042.3</v>
      </c>
      <c r="NL735" s="123"/>
      <c r="NM735" s="123"/>
      <c r="NN735" s="123"/>
      <c r="NO735" s="123"/>
      <c r="TW735" s="122">
        <f t="shared" si="43"/>
        <v>0</v>
      </c>
    </row>
    <row r="736" spans="1:543" x14ac:dyDescent="0.2">
      <c r="A736" s="41"/>
      <c r="B736" s="13" t="s">
        <v>749</v>
      </c>
      <c r="D736" s="42"/>
      <c r="E736" s="42">
        <v>401.69999999999709</v>
      </c>
      <c r="NK736" s="122">
        <f>E736</f>
        <v>401.69999999999709</v>
      </c>
      <c r="NL736" s="123"/>
      <c r="NM736" s="123"/>
      <c r="NN736" s="123"/>
      <c r="NO736" s="123"/>
      <c r="TW736" s="122">
        <f t="shared" si="43"/>
        <v>0</v>
      </c>
    </row>
    <row r="737" spans="1:543" x14ac:dyDescent="0.2">
      <c r="A737" s="41"/>
      <c r="C737" s="13" t="s">
        <v>750</v>
      </c>
      <c r="D737" s="47">
        <v>0.16700000000000001</v>
      </c>
      <c r="F737" s="42">
        <v>1345</v>
      </c>
      <c r="NL737" s="123">
        <f>-F737</f>
        <v>-1345</v>
      </c>
      <c r="NM737" s="123"/>
      <c r="NN737" s="123"/>
      <c r="NO737" s="123"/>
      <c r="TW737" s="122">
        <f t="shared" si="43"/>
        <v>0</v>
      </c>
    </row>
    <row r="738" spans="1:543" x14ac:dyDescent="0.2">
      <c r="A738" s="41"/>
      <c r="C738" s="13" t="s">
        <v>653</v>
      </c>
      <c r="D738" s="42"/>
      <c r="F738" s="42">
        <v>41099</v>
      </c>
      <c r="GZ738" s="122">
        <f>-F738</f>
        <v>-41099</v>
      </c>
      <c r="NL738" s="123"/>
      <c r="NM738" s="123"/>
      <c r="NN738" s="123"/>
      <c r="NO738" s="123"/>
      <c r="TW738" s="122">
        <f t="shared" si="43"/>
        <v>0</v>
      </c>
    </row>
    <row r="739" spans="1:543" x14ac:dyDescent="0.2">
      <c r="D739" s="42"/>
      <c r="NL739" s="123"/>
      <c r="NM739" s="123"/>
      <c r="NN739" s="123"/>
      <c r="NO739" s="123"/>
      <c r="TW739" s="122">
        <f t="shared" si="43"/>
        <v>0</v>
      </c>
    </row>
    <row r="740" spans="1:543" x14ac:dyDescent="0.2">
      <c r="B740" s="44"/>
      <c r="D740" s="42"/>
      <c r="NL740" s="123"/>
      <c r="NM740" s="123"/>
      <c r="NN740" s="123"/>
      <c r="NO740" s="123"/>
      <c r="TW740" s="122">
        <f t="shared" si="43"/>
        <v>0</v>
      </c>
    </row>
    <row r="741" spans="1:543" x14ac:dyDescent="0.2">
      <c r="B741" s="44"/>
      <c r="D741" s="42"/>
      <c r="NL741" s="123"/>
      <c r="NM741" s="123"/>
      <c r="NN741" s="123"/>
      <c r="NO741" s="123"/>
      <c r="TW741" s="122">
        <f t="shared" si="43"/>
        <v>0</v>
      </c>
    </row>
    <row r="742" spans="1:543" x14ac:dyDescent="0.2">
      <c r="B742" s="44"/>
      <c r="D742" s="42"/>
      <c r="NL742" s="123"/>
      <c r="NM742" s="123"/>
      <c r="NN742" s="123"/>
      <c r="NO742" s="123"/>
      <c r="TW742" s="122">
        <f t="shared" si="43"/>
        <v>0</v>
      </c>
    </row>
    <row r="743" spans="1:543" x14ac:dyDescent="0.2">
      <c r="A743" s="41" t="s">
        <v>751</v>
      </c>
      <c r="C743" s="13" t="s">
        <v>902</v>
      </c>
      <c r="D743" s="142" t="s">
        <v>891</v>
      </c>
      <c r="F743" s="42">
        <v>6792</v>
      </c>
      <c r="NL743" s="123"/>
      <c r="NM743" s="123"/>
      <c r="NN743" s="123"/>
      <c r="NO743" s="123">
        <f>-F743</f>
        <v>-6792</v>
      </c>
      <c r="TW743" s="122">
        <f t="shared" si="43"/>
        <v>0</v>
      </c>
    </row>
    <row r="744" spans="1:543" x14ac:dyDescent="0.2">
      <c r="B744" s="13" t="s">
        <v>652</v>
      </c>
      <c r="D744" s="42"/>
      <c r="E744" s="42">
        <f>F743</f>
        <v>6792</v>
      </c>
      <c r="NL744" s="123">
        <f>E744</f>
        <v>6792</v>
      </c>
      <c r="NM744" s="123"/>
      <c r="NN744" s="123"/>
      <c r="NO744" s="123"/>
      <c r="TW744" s="122">
        <f t="shared" si="43"/>
        <v>0</v>
      </c>
    </row>
    <row r="745" spans="1:543" x14ac:dyDescent="0.2">
      <c r="B745" s="42"/>
      <c r="D745" s="42"/>
      <c r="H745" s="48"/>
      <c r="NL745" s="123"/>
      <c r="NM745" s="123"/>
      <c r="NN745" s="123"/>
      <c r="NO745" s="123"/>
      <c r="TW745" s="122">
        <f t="shared" si="43"/>
        <v>0</v>
      </c>
    </row>
    <row r="746" spans="1:543" x14ac:dyDescent="0.2">
      <c r="B746" s="44"/>
      <c r="D746" s="42"/>
      <c r="H746" s="49"/>
      <c r="NL746" s="123"/>
      <c r="NM746" s="123"/>
      <c r="NN746" s="123"/>
      <c r="NO746" s="123"/>
      <c r="TW746" s="122">
        <f t="shared" si="43"/>
        <v>0</v>
      </c>
    </row>
    <row r="747" spans="1:543" x14ac:dyDescent="0.2">
      <c r="B747" s="44"/>
      <c r="D747" s="42"/>
      <c r="H747" s="49"/>
      <c r="NL747" s="123"/>
      <c r="NM747" s="123"/>
      <c r="NN747" s="123"/>
      <c r="NO747" s="123"/>
      <c r="TW747" s="122">
        <f t="shared" si="43"/>
        <v>0</v>
      </c>
    </row>
    <row r="748" spans="1:543" x14ac:dyDescent="0.2">
      <c r="A748" s="41" t="s">
        <v>752</v>
      </c>
      <c r="C748" s="13" t="s">
        <v>653</v>
      </c>
      <c r="D748" s="142" t="s">
        <v>891</v>
      </c>
      <c r="F748" s="42">
        <v>1345</v>
      </c>
      <c r="GZ748" s="122">
        <f>-F748</f>
        <v>-1345</v>
      </c>
      <c r="MQ748" s="122">
        <f>-H748</f>
        <v>0</v>
      </c>
      <c r="NL748" s="123"/>
      <c r="NM748" s="123"/>
      <c r="NN748" s="123"/>
      <c r="NO748" s="123"/>
      <c r="TW748" s="122">
        <f t="shared" si="43"/>
        <v>0</v>
      </c>
    </row>
    <row r="749" spans="1:543" x14ac:dyDescent="0.2">
      <c r="B749" s="13" t="s">
        <v>652</v>
      </c>
      <c r="D749" s="42"/>
      <c r="E749" s="42">
        <v>1345</v>
      </c>
      <c r="NL749" s="123">
        <f>E749</f>
        <v>1345</v>
      </c>
      <c r="NM749" s="123"/>
      <c r="NN749" s="123"/>
      <c r="NO749" s="123"/>
      <c r="TW749" s="122">
        <f t="shared" si="43"/>
        <v>0</v>
      </c>
    </row>
    <row r="750" spans="1:543" x14ac:dyDescent="0.2">
      <c r="B750" s="42"/>
      <c r="D750" s="42"/>
      <c r="H750" s="48"/>
      <c r="NL750" s="123"/>
      <c r="NM750" s="123"/>
      <c r="NN750" s="123"/>
      <c r="NO750" s="123"/>
      <c r="TW750" s="122">
        <f t="shared" si="43"/>
        <v>0</v>
      </c>
    </row>
    <row r="751" spans="1:543" x14ac:dyDescent="0.2">
      <c r="B751" s="44"/>
      <c r="D751" s="42"/>
      <c r="H751" s="49"/>
      <c r="NL751" s="123"/>
      <c r="NM751" s="123"/>
      <c r="NN751" s="123"/>
      <c r="NO751" s="123"/>
      <c r="TW751" s="122">
        <f t="shared" si="43"/>
        <v>0</v>
      </c>
    </row>
    <row r="752" spans="1:543" x14ac:dyDescent="0.2">
      <c r="NL752" s="123"/>
      <c r="NM752" s="123"/>
      <c r="NN752" s="123"/>
      <c r="NO752" s="123"/>
      <c r="TW752" s="122">
        <f t="shared" si="43"/>
        <v>0</v>
      </c>
    </row>
    <row r="753" spans="1:543" x14ac:dyDescent="0.2">
      <c r="A753" s="51" t="s">
        <v>753</v>
      </c>
      <c r="B753" s="52" t="s">
        <v>655</v>
      </c>
      <c r="C753" s="52"/>
      <c r="E753" s="53">
        <f>'Consol BS'!L420</f>
        <v>44369.990608350003</v>
      </c>
      <c r="F753" s="53"/>
      <c r="G753" s="53"/>
      <c r="H753" s="53"/>
      <c r="I753" s="123"/>
      <c r="MT753" s="122">
        <f>E753</f>
        <v>44369.990608350003</v>
      </c>
      <c r="NL753" s="123"/>
      <c r="NM753" s="123"/>
      <c r="NN753" s="123"/>
      <c r="NO753" s="123"/>
      <c r="TW753" s="122">
        <f t="shared" si="43"/>
        <v>0</v>
      </c>
    </row>
    <row r="754" spans="1:543" x14ac:dyDescent="0.2">
      <c r="A754" s="52"/>
      <c r="B754" s="53"/>
      <c r="C754" s="52" t="s">
        <v>656</v>
      </c>
      <c r="D754" s="53"/>
      <c r="E754" s="53"/>
      <c r="F754" s="53">
        <f>E753</f>
        <v>44369.990608350003</v>
      </c>
      <c r="G754" s="53"/>
      <c r="H754" s="53"/>
      <c r="I754" s="123"/>
      <c r="EV754" s="122">
        <f>-F754</f>
        <v>-44369.990608350003</v>
      </c>
      <c r="NL754" s="123"/>
      <c r="NM754" s="123"/>
      <c r="NN754" s="123"/>
      <c r="NO754" s="123"/>
      <c r="TW754" s="122">
        <f t="shared" si="43"/>
        <v>0</v>
      </c>
    </row>
    <row r="755" spans="1:543" x14ac:dyDescent="0.2">
      <c r="A755" s="52"/>
      <c r="B755" s="53"/>
      <c r="C755" s="52" t="s">
        <v>666</v>
      </c>
      <c r="D755" s="53"/>
      <c r="E755" s="53"/>
      <c r="F755" s="53"/>
      <c r="G755" s="53"/>
      <c r="H755" s="53">
        <f>E753-F754</f>
        <v>0</v>
      </c>
      <c r="I755" s="123"/>
      <c r="MA755" s="122">
        <f>-H755</f>
        <v>0</v>
      </c>
      <c r="NL755" s="123"/>
      <c r="NM755" s="123"/>
      <c r="NN755" s="123"/>
      <c r="NO755" s="123"/>
      <c r="TW755" s="122">
        <f t="shared" si="43"/>
        <v>0</v>
      </c>
    </row>
    <row r="756" spans="1:543" x14ac:dyDescent="0.2">
      <c r="A756" s="52"/>
      <c r="B756" s="52"/>
      <c r="C756" s="52"/>
      <c r="D756" s="53"/>
      <c r="E756" s="53"/>
      <c r="F756" s="53"/>
      <c r="G756" s="53"/>
      <c r="H756" s="53"/>
      <c r="I756" s="123"/>
      <c r="NL756" s="123"/>
      <c r="NM756" s="123"/>
      <c r="NN756" s="123"/>
      <c r="NO756" s="123"/>
      <c r="TW756" s="122">
        <f t="shared" si="43"/>
        <v>0</v>
      </c>
    </row>
    <row r="757" spans="1:543" x14ac:dyDescent="0.2">
      <c r="A757" s="52"/>
      <c r="B757" s="54"/>
      <c r="C757" s="52"/>
      <c r="D757" s="53"/>
      <c r="E757" s="53"/>
      <c r="F757" s="53"/>
      <c r="G757" s="53"/>
      <c r="H757" s="53"/>
      <c r="I757" s="123"/>
      <c r="NL757" s="123"/>
      <c r="NM757" s="123"/>
      <c r="NN757" s="123"/>
      <c r="NO757" s="123"/>
      <c r="TW757" s="122">
        <f t="shared" si="43"/>
        <v>0</v>
      </c>
    </row>
    <row r="758" spans="1:543" x14ac:dyDescent="0.2">
      <c r="A758" s="52"/>
      <c r="B758" s="54"/>
      <c r="C758" s="52"/>
      <c r="D758" s="53"/>
      <c r="E758" s="53"/>
      <c r="F758" s="53"/>
      <c r="G758" s="53"/>
      <c r="H758" s="53"/>
      <c r="I758" s="123"/>
      <c r="NL758" s="123"/>
      <c r="NM758" s="123"/>
      <c r="NN758" s="123"/>
      <c r="NO758" s="123"/>
      <c r="TW758" s="122">
        <f t="shared" si="43"/>
        <v>0</v>
      </c>
    </row>
    <row r="759" spans="1:543" x14ac:dyDescent="0.2">
      <c r="A759" s="52"/>
      <c r="B759" s="54"/>
      <c r="C759" s="52"/>
      <c r="D759" s="53"/>
      <c r="E759" s="53"/>
      <c r="F759" s="53"/>
      <c r="G759" s="53"/>
      <c r="H759" s="53"/>
      <c r="I759" s="123"/>
      <c r="NL759" s="123"/>
      <c r="NM759" s="123"/>
      <c r="NN759" s="123"/>
      <c r="NO759" s="123"/>
      <c r="TW759" s="122">
        <f t="shared" si="43"/>
        <v>0</v>
      </c>
    </row>
    <row r="760" spans="1:543" x14ac:dyDescent="0.2">
      <c r="A760" s="41" t="s">
        <v>754</v>
      </c>
      <c r="C760" s="13" t="s">
        <v>902</v>
      </c>
      <c r="D760" s="142" t="s">
        <v>891</v>
      </c>
      <c r="F760" s="42">
        <v>15</v>
      </c>
      <c r="NL760" s="123"/>
      <c r="NM760" s="123"/>
      <c r="NN760" s="123"/>
      <c r="NO760" s="123">
        <f>-F760</f>
        <v>-15</v>
      </c>
      <c r="TW760" s="122">
        <f t="shared" si="43"/>
        <v>0</v>
      </c>
    </row>
    <row r="761" spans="1:543" x14ac:dyDescent="0.2">
      <c r="B761" s="13" t="s">
        <v>652</v>
      </c>
      <c r="D761" s="42"/>
      <c r="E761" s="42">
        <f>F760</f>
        <v>15</v>
      </c>
      <c r="NL761" s="123">
        <f>E761</f>
        <v>15</v>
      </c>
      <c r="NM761" s="123"/>
      <c r="NN761" s="123"/>
      <c r="NO761" s="123"/>
      <c r="TW761" s="122">
        <f t="shared" si="43"/>
        <v>0</v>
      </c>
    </row>
    <row r="762" spans="1:543" x14ac:dyDescent="0.2">
      <c r="B762" s="42"/>
      <c r="D762" s="42"/>
      <c r="H762" s="48"/>
      <c r="NL762" s="123"/>
      <c r="NM762" s="123"/>
      <c r="NN762" s="123"/>
      <c r="NO762" s="123"/>
      <c r="TW762" s="122">
        <f t="shared" si="43"/>
        <v>0</v>
      </c>
    </row>
    <row r="763" spans="1:543" x14ac:dyDescent="0.2">
      <c r="B763" s="44"/>
      <c r="D763" s="42"/>
      <c r="H763" s="49"/>
      <c r="NL763" s="123"/>
      <c r="NM763" s="123"/>
      <c r="NN763" s="123"/>
      <c r="NO763" s="123"/>
      <c r="TW763" s="122">
        <f t="shared" si="43"/>
        <v>0</v>
      </c>
    </row>
    <row r="764" spans="1:543" x14ac:dyDescent="0.2">
      <c r="B764" s="44"/>
      <c r="D764" s="42"/>
      <c r="H764" s="49"/>
      <c r="NL764" s="123"/>
      <c r="NM764" s="123"/>
      <c r="NN764" s="123"/>
      <c r="NO764" s="123"/>
      <c r="TW764" s="122">
        <f t="shared" si="43"/>
        <v>0</v>
      </c>
    </row>
    <row r="765" spans="1:543" x14ac:dyDescent="0.2">
      <c r="B765" s="44"/>
      <c r="D765" s="42"/>
      <c r="H765" s="49"/>
      <c r="NL765" s="123"/>
      <c r="NM765" s="123"/>
      <c r="NN765" s="123"/>
      <c r="NO765" s="123"/>
      <c r="TW765" s="122">
        <f t="shared" si="43"/>
        <v>0</v>
      </c>
    </row>
    <row r="766" spans="1:543" x14ac:dyDescent="0.2">
      <c r="A766" s="41" t="s">
        <v>755</v>
      </c>
      <c r="C766" s="13" t="s">
        <v>664</v>
      </c>
      <c r="D766" s="142"/>
      <c r="H766" s="42">
        <v>42444</v>
      </c>
      <c r="NL766" s="123"/>
      <c r="NM766" s="123"/>
      <c r="NN766" s="123"/>
      <c r="NO766" s="123"/>
      <c r="TM766" s="42">
        <f>-H766</f>
        <v>-42444</v>
      </c>
      <c r="TW766" s="122">
        <f t="shared" si="43"/>
        <v>0</v>
      </c>
    </row>
    <row r="767" spans="1:543" x14ac:dyDescent="0.2">
      <c r="B767" s="13" t="s">
        <v>653</v>
      </c>
      <c r="D767" s="42"/>
      <c r="E767" s="42">
        <v>42444</v>
      </c>
      <c r="GZ767" s="122">
        <f>E767</f>
        <v>42444</v>
      </c>
      <c r="NL767" s="123"/>
      <c r="NM767" s="123"/>
      <c r="NN767" s="123"/>
      <c r="NO767" s="123"/>
      <c r="TW767" s="122">
        <f t="shared" si="43"/>
        <v>0</v>
      </c>
    </row>
    <row r="768" spans="1:543" x14ac:dyDescent="0.2">
      <c r="D768" s="42"/>
      <c r="NL768" s="123"/>
      <c r="NM768" s="123"/>
      <c r="NN768" s="123"/>
      <c r="NO768" s="123"/>
      <c r="TW768" s="122">
        <f t="shared" si="43"/>
        <v>0</v>
      </c>
    </row>
    <row r="769" spans="1:543" x14ac:dyDescent="0.2">
      <c r="B769" s="44"/>
      <c r="D769" s="42"/>
      <c r="NL769" s="123"/>
      <c r="NM769" s="123"/>
      <c r="NN769" s="123"/>
      <c r="NO769" s="123"/>
      <c r="TW769" s="122">
        <f t="shared" si="43"/>
        <v>0</v>
      </c>
    </row>
    <row r="770" spans="1:543" x14ac:dyDescent="0.2">
      <c r="B770" s="44"/>
      <c r="NL770" s="123"/>
      <c r="NM770" s="123"/>
      <c r="NN770" s="123"/>
      <c r="NO770" s="123"/>
      <c r="TW770" s="122">
        <f t="shared" si="43"/>
        <v>0</v>
      </c>
    </row>
    <row r="771" spans="1:543" x14ac:dyDescent="0.2">
      <c r="B771" s="44"/>
      <c r="NL771" s="123"/>
      <c r="NM771" s="123"/>
      <c r="NN771" s="123"/>
      <c r="NO771" s="123"/>
      <c r="TW771" s="122">
        <f t="shared" si="43"/>
        <v>0</v>
      </c>
    </row>
    <row r="772" spans="1:543" x14ac:dyDescent="0.2">
      <c r="A772" s="41" t="s">
        <v>757</v>
      </c>
      <c r="C772" s="13" t="s">
        <v>902</v>
      </c>
      <c r="D772" s="142" t="s">
        <v>891</v>
      </c>
      <c r="E772" s="42">
        <v>12</v>
      </c>
      <c r="NL772" s="123"/>
      <c r="NM772" s="123"/>
      <c r="NN772" s="123"/>
      <c r="NO772" s="123">
        <f>E772</f>
        <v>12</v>
      </c>
      <c r="TW772" s="122">
        <f t="shared" si="43"/>
        <v>0</v>
      </c>
    </row>
    <row r="773" spans="1:543" x14ac:dyDescent="0.2">
      <c r="B773" s="13" t="s">
        <v>652</v>
      </c>
      <c r="D773" s="42"/>
      <c r="F773" s="42">
        <f>E772</f>
        <v>12</v>
      </c>
      <c r="NL773" s="123">
        <f>-F773</f>
        <v>-12</v>
      </c>
      <c r="NM773" s="123"/>
      <c r="NN773" s="123"/>
      <c r="NO773" s="123"/>
      <c r="TW773" s="122">
        <f t="shared" si="43"/>
        <v>0</v>
      </c>
    </row>
    <row r="774" spans="1:543" x14ac:dyDescent="0.2">
      <c r="B774" s="42"/>
      <c r="D774" s="42"/>
      <c r="NL774" s="123"/>
      <c r="NM774" s="123"/>
      <c r="NN774" s="123"/>
      <c r="NO774" s="123"/>
      <c r="TW774" s="122">
        <f t="shared" si="43"/>
        <v>0</v>
      </c>
    </row>
    <row r="775" spans="1:543" x14ac:dyDescent="0.2">
      <c r="B775" s="44"/>
      <c r="D775" s="42"/>
      <c r="NL775" s="123"/>
      <c r="NM775" s="123"/>
      <c r="NN775" s="123"/>
      <c r="NO775" s="123"/>
      <c r="TW775" s="122">
        <f t="shared" si="43"/>
        <v>0</v>
      </c>
    </row>
    <row r="776" spans="1:543" x14ac:dyDescent="0.2">
      <c r="B776" s="44"/>
      <c r="D776" s="42"/>
      <c r="NL776" s="123"/>
      <c r="NM776" s="123"/>
      <c r="NN776" s="123"/>
      <c r="NO776" s="123"/>
      <c r="TW776" s="122"/>
    </row>
    <row r="777" spans="1:543" x14ac:dyDescent="0.2">
      <c r="A777" s="41" t="s">
        <v>758</v>
      </c>
      <c r="C777" s="13" t="s">
        <v>923</v>
      </c>
      <c r="D777" s="142"/>
      <c r="H777" s="42">
        <f>-'Consol PL'!K222*0.5%</f>
        <v>537.23151090499994</v>
      </c>
      <c r="NL777" s="123"/>
      <c r="NM777" s="123"/>
      <c r="NN777" s="123"/>
      <c r="NO777" s="123"/>
      <c r="TT777" s="42">
        <f>-H777</f>
        <v>-537.23151090499994</v>
      </c>
      <c r="TW777" s="122">
        <f t="shared" ref="TW777:TW780" si="45">SUM(I777:TV777)-(E777-F777)-(G777-H777)</f>
        <v>0</v>
      </c>
    </row>
    <row r="778" spans="1:543" x14ac:dyDescent="0.2">
      <c r="B778" s="13" t="s">
        <v>652</v>
      </c>
      <c r="D778" s="42"/>
      <c r="E778" s="42">
        <f>H777</f>
        <v>537.23151090499994</v>
      </c>
      <c r="NL778" s="123">
        <f>E778</f>
        <v>537.23151090499994</v>
      </c>
      <c r="NM778" s="123"/>
      <c r="NN778" s="123"/>
      <c r="NO778" s="123"/>
      <c r="TW778" s="122">
        <f t="shared" si="45"/>
        <v>0</v>
      </c>
    </row>
    <row r="779" spans="1:543" x14ac:dyDescent="0.2">
      <c r="B779" s="42"/>
      <c r="D779" s="42"/>
      <c r="H779" s="48"/>
      <c r="NL779" s="123"/>
      <c r="NM779" s="123"/>
      <c r="NN779" s="123"/>
      <c r="NO779" s="123"/>
      <c r="TW779" s="122">
        <f t="shared" si="45"/>
        <v>0</v>
      </c>
    </row>
    <row r="780" spans="1:543" x14ac:dyDescent="0.2">
      <c r="B780" s="44"/>
      <c r="D780" s="42"/>
      <c r="H780" s="49"/>
      <c r="NL780" s="123"/>
      <c r="NM780" s="123"/>
      <c r="NN780" s="123"/>
      <c r="NO780" s="123"/>
      <c r="TW780" s="122">
        <f t="shared" si="45"/>
        <v>0</v>
      </c>
    </row>
    <row r="781" spans="1:543" x14ac:dyDescent="0.2">
      <c r="B781" s="44"/>
      <c r="D781" s="42"/>
      <c r="NL781" s="123"/>
      <c r="NM781" s="123"/>
      <c r="NN781" s="123"/>
      <c r="NO781" s="123"/>
      <c r="TW781" s="122"/>
    </row>
    <row r="782" spans="1:543" x14ac:dyDescent="0.2">
      <c r="A782" s="52"/>
      <c r="B782" s="54"/>
      <c r="C782" s="52"/>
      <c r="D782" s="53"/>
      <c r="E782" s="53"/>
      <c r="F782" s="53"/>
      <c r="G782" s="53"/>
      <c r="H782" s="53"/>
      <c r="I782" s="123"/>
      <c r="NL782" s="123"/>
      <c r="NM782" s="123"/>
      <c r="NN782" s="123"/>
      <c r="NO782" s="123"/>
      <c r="TW782" s="122">
        <f t="shared" si="43"/>
        <v>0</v>
      </c>
    </row>
    <row r="783" spans="1:543" x14ac:dyDescent="0.2">
      <c r="NL783" s="123"/>
      <c r="NM783" s="123"/>
      <c r="NN783" s="123"/>
      <c r="NO783" s="123"/>
      <c r="TW783" s="122">
        <f t="shared" si="43"/>
        <v>0</v>
      </c>
    </row>
    <row r="784" spans="1:543" x14ac:dyDescent="0.2">
      <c r="B784" s="46"/>
      <c r="NL784" s="123"/>
      <c r="NM784" s="123"/>
      <c r="NN784" s="123"/>
      <c r="NO784" s="123"/>
      <c r="TW784" s="122">
        <f t="shared" si="43"/>
        <v>0</v>
      </c>
    </row>
    <row r="785" spans="1:543" x14ac:dyDescent="0.2">
      <c r="A785" s="41" t="s">
        <v>758</v>
      </c>
      <c r="B785" s="13" t="s">
        <v>651</v>
      </c>
      <c r="D785" s="142" t="s">
        <v>891</v>
      </c>
      <c r="E785" s="42">
        <v>1</v>
      </c>
      <c r="NG785" s="122">
        <f>E785</f>
        <v>1</v>
      </c>
      <c r="NL785" s="123"/>
      <c r="NM785" s="123"/>
      <c r="NN785" s="123"/>
      <c r="NO785" s="123"/>
      <c r="TW785" s="122">
        <f t="shared" si="43"/>
        <v>0</v>
      </c>
    </row>
    <row r="786" spans="1:543" x14ac:dyDescent="0.2">
      <c r="A786" s="41"/>
      <c r="C786" s="13" t="s">
        <v>653</v>
      </c>
      <c r="D786" s="42"/>
      <c r="F786" s="42">
        <v>1</v>
      </c>
      <c r="HD786" s="122">
        <f>-F786</f>
        <v>-1</v>
      </c>
      <c r="NL786" s="123"/>
      <c r="NM786" s="123"/>
      <c r="NN786" s="123"/>
      <c r="NO786" s="123"/>
      <c r="TW786" s="122">
        <f t="shared" ref="TW786:TW915" si="46">SUM(I786:TV786)-(E786-F786)-(G786-H786)</f>
        <v>0</v>
      </c>
    </row>
    <row r="787" spans="1:543" x14ac:dyDescent="0.2">
      <c r="D787" s="42"/>
      <c r="NL787" s="123"/>
      <c r="NM787" s="123"/>
      <c r="NN787" s="123"/>
      <c r="NO787" s="123"/>
      <c r="TW787" s="122">
        <f t="shared" si="46"/>
        <v>0</v>
      </c>
    </row>
    <row r="788" spans="1:543" x14ac:dyDescent="0.2">
      <c r="B788" s="44"/>
      <c r="D788" s="42"/>
      <c r="NL788" s="123"/>
      <c r="NM788" s="123"/>
      <c r="NN788" s="123"/>
      <c r="NO788" s="123"/>
      <c r="TW788" s="122">
        <f t="shared" si="46"/>
        <v>0</v>
      </c>
    </row>
    <row r="789" spans="1:543" x14ac:dyDescent="0.2">
      <c r="D789" s="42"/>
      <c r="NL789" s="123"/>
      <c r="NM789" s="123"/>
      <c r="NN789" s="123"/>
      <c r="NO789" s="123"/>
      <c r="TW789" s="122">
        <f t="shared" si="46"/>
        <v>0</v>
      </c>
    </row>
    <row r="790" spans="1:543" x14ac:dyDescent="0.2">
      <c r="NL790" s="123"/>
      <c r="NM790" s="123"/>
      <c r="NN790" s="123"/>
      <c r="NO790" s="123"/>
      <c r="TW790" s="122">
        <f t="shared" si="46"/>
        <v>0</v>
      </c>
    </row>
    <row r="791" spans="1:543" x14ac:dyDescent="0.2">
      <c r="A791" s="51" t="s">
        <v>759</v>
      </c>
      <c r="B791" s="52" t="s">
        <v>655</v>
      </c>
      <c r="C791" s="52"/>
      <c r="D791" s="142" t="s">
        <v>891</v>
      </c>
      <c r="E791" s="53">
        <f>'Consol BS'!Q420</f>
        <v>44369.990608350003</v>
      </c>
      <c r="F791" s="53"/>
      <c r="G791" s="53"/>
      <c r="H791" s="53"/>
      <c r="I791" s="123"/>
      <c r="MT791" s="122">
        <f>E791</f>
        <v>44369.990608350003</v>
      </c>
      <c r="NL791" s="123"/>
      <c r="NM791" s="123"/>
      <c r="NN791" s="123"/>
      <c r="NO791" s="123"/>
      <c r="TW791" s="122">
        <f t="shared" si="46"/>
        <v>0</v>
      </c>
    </row>
    <row r="792" spans="1:543" x14ac:dyDescent="0.2">
      <c r="A792" s="52"/>
      <c r="B792" s="53"/>
      <c r="C792" s="52" t="s">
        <v>656</v>
      </c>
      <c r="D792" s="53"/>
      <c r="E792" s="53"/>
      <c r="F792" s="53">
        <v>3600</v>
      </c>
      <c r="G792" s="53"/>
      <c r="H792" s="53"/>
      <c r="I792" s="123"/>
      <c r="EV792" s="122">
        <f>-F792</f>
        <v>-3600</v>
      </c>
      <c r="NL792" s="123"/>
      <c r="NM792" s="123"/>
      <c r="NN792" s="123"/>
      <c r="NO792" s="123"/>
      <c r="TW792" s="122">
        <f t="shared" si="46"/>
        <v>0</v>
      </c>
    </row>
    <row r="793" spans="1:543" x14ac:dyDescent="0.2">
      <c r="A793" s="52"/>
      <c r="B793" s="53"/>
      <c r="C793" s="52" t="s">
        <v>666</v>
      </c>
      <c r="D793" s="53"/>
      <c r="E793" s="53"/>
      <c r="F793" s="53"/>
      <c r="G793" s="53"/>
      <c r="H793" s="53">
        <f>E791-F792</f>
        <v>40769.990608350003</v>
      </c>
      <c r="I793" s="123"/>
      <c r="NL793" s="123"/>
      <c r="NM793" s="123"/>
      <c r="NN793" s="123"/>
      <c r="NO793" s="123"/>
      <c r="SX793" s="42">
        <f>-H793</f>
        <v>-40769.990608350003</v>
      </c>
      <c r="TW793" s="122">
        <f t="shared" si="46"/>
        <v>0</v>
      </c>
    </row>
    <row r="794" spans="1:543" x14ac:dyDescent="0.2">
      <c r="A794" s="52"/>
      <c r="B794" s="52"/>
      <c r="C794" s="52"/>
      <c r="D794" s="53"/>
      <c r="E794" s="53"/>
      <c r="F794" s="53"/>
      <c r="G794" s="53"/>
      <c r="H794" s="53"/>
      <c r="I794" s="123"/>
      <c r="NL794" s="123"/>
      <c r="NM794" s="123"/>
      <c r="NN794" s="123"/>
      <c r="NO794" s="123"/>
      <c r="TW794" s="122">
        <f t="shared" si="46"/>
        <v>0</v>
      </c>
    </row>
    <row r="795" spans="1:543" x14ac:dyDescent="0.2">
      <c r="A795" s="52"/>
      <c r="B795" s="54"/>
      <c r="C795" s="52"/>
      <c r="D795" s="53"/>
      <c r="E795" s="53"/>
      <c r="F795" s="53"/>
      <c r="G795" s="53"/>
      <c r="H795" s="53"/>
      <c r="I795" s="123"/>
      <c r="NL795" s="123"/>
      <c r="NM795" s="123"/>
      <c r="NN795" s="123"/>
      <c r="NO795" s="123"/>
      <c r="TW795" s="122">
        <f t="shared" si="46"/>
        <v>0</v>
      </c>
    </row>
    <row r="796" spans="1:543" x14ac:dyDescent="0.2">
      <c r="D796" s="53"/>
      <c r="NL796" s="123"/>
      <c r="NM796" s="123"/>
      <c r="NN796" s="123"/>
      <c r="NO796" s="123"/>
      <c r="TW796" s="122">
        <f t="shared" si="46"/>
        <v>0</v>
      </c>
    </row>
    <row r="797" spans="1:543" x14ac:dyDescent="0.2">
      <c r="NL797" s="123"/>
      <c r="NM797" s="123"/>
      <c r="NN797" s="123"/>
      <c r="NO797" s="123"/>
      <c r="TW797" s="122">
        <f t="shared" si="46"/>
        <v>0</v>
      </c>
    </row>
    <row r="798" spans="1:543" x14ac:dyDescent="0.2">
      <c r="A798" s="51" t="s">
        <v>760</v>
      </c>
      <c r="B798" s="52" t="s">
        <v>655</v>
      </c>
      <c r="C798" s="52"/>
      <c r="D798" s="142" t="s">
        <v>891</v>
      </c>
      <c r="E798" s="53">
        <v>1.0272706</v>
      </c>
      <c r="F798" s="53"/>
      <c r="G798" s="53"/>
      <c r="H798" s="53"/>
      <c r="I798" s="123"/>
      <c r="MT798" s="122">
        <f>E798</f>
        <v>1.0272706</v>
      </c>
      <c r="NL798" s="123"/>
      <c r="NM798" s="123"/>
      <c r="NN798" s="123"/>
      <c r="NO798" s="123"/>
      <c r="TW798" s="122">
        <f t="shared" si="46"/>
        <v>0</v>
      </c>
    </row>
    <row r="799" spans="1:543" x14ac:dyDescent="0.2">
      <c r="A799" s="52"/>
      <c r="B799" s="53"/>
      <c r="C799" s="52" t="s">
        <v>656</v>
      </c>
      <c r="D799" s="53"/>
      <c r="E799" s="53"/>
      <c r="F799" s="53">
        <f>E798</f>
        <v>1.0272706</v>
      </c>
      <c r="G799" s="53"/>
      <c r="H799" s="53"/>
      <c r="I799" s="123"/>
      <c r="EV799" s="122">
        <f>-F799</f>
        <v>-1.0272706</v>
      </c>
      <c r="NL799" s="123"/>
      <c r="NM799" s="123"/>
      <c r="NN799" s="123"/>
      <c r="NO799" s="123"/>
      <c r="TW799" s="122">
        <f t="shared" si="46"/>
        <v>0</v>
      </c>
    </row>
    <row r="800" spans="1:543" x14ac:dyDescent="0.2">
      <c r="A800" s="52"/>
      <c r="B800" s="53"/>
      <c r="C800" s="52" t="s">
        <v>666</v>
      </c>
      <c r="D800" s="53"/>
      <c r="E800" s="53"/>
      <c r="F800" s="53"/>
      <c r="G800" s="53"/>
      <c r="H800" s="53">
        <f>E798-F799</f>
        <v>0</v>
      </c>
      <c r="I800" s="123"/>
      <c r="NL800" s="123"/>
      <c r="NM800" s="123"/>
      <c r="NN800" s="123"/>
      <c r="NO800" s="123"/>
      <c r="SX800" s="42">
        <f>-H800</f>
        <v>0</v>
      </c>
      <c r="TW800" s="122">
        <f t="shared" si="46"/>
        <v>0</v>
      </c>
    </row>
    <row r="801" spans="1:543" x14ac:dyDescent="0.2">
      <c r="A801" s="52"/>
      <c r="B801" s="52"/>
      <c r="C801" s="52"/>
      <c r="D801" s="53"/>
      <c r="E801" s="53"/>
      <c r="F801" s="53"/>
      <c r="G801" s="53"/>
      <c r="H801" s="53"/>
      <c r="I801" s="123"/>
      <c r="NL801" s="123"/>
      <c r="NM801" s="123"/>
      <c r="NN801" s="123"/>
      <c r="NO801" s="123"/>
      <c r="TW801" s="122">
        <f t="shared" si="46"/>
        <v>0</v>
      </c>
    </row>
    <row r="802" spans="1:543" x14ac:dyDescent="0.2">
      <c r="A802" s="52"/>
      <c r="B802" s="54"/>
      <c r="C802" s="52"/>
      <c r="D802" s="53"/>
      <c r="E802" s="53"/>
      <c r="F802" s="53"/>
      <c r="G802" s="53"/>
      <c r="H802" s="53"/>
      <c r="I802" s="123"/>
      <c r="NL802" s="123"/>
      <c r="NM802" s="123"/>
      <c r="NN802" s="123"/>
      <c r="NO802" s="123"/>
      <c r="TW802" s="122">
        <f t="shared" si="46"/>
        <v>0</v>
      </c>
    </row>
    <row r="803" spans="1:543" x14ac:dyDescent="0.2">
      <c r="A803" s="52"/>
      <c r="B803" s="54"/>
      <c r="C803" s="52"/>
      <c r="D803" s="53"/>
      <c r="E803" s="53"/>
      <c r="F803" s="53"/>
      <c r="G803" s="53"/>
      <c r="H803" s="53"/>
      <c r="I803" s="123"/>
      <c r="NL803" s="123"/>
      <c r="NM803" s="123"/>
      <c r="NN803" s="123"/>
      <c r="NO803" s="123"/>
      <c r="TW803" s="122">
        <f t="shared" si="46"/>
        <v>0</v>
      </c>
    </row>
    <row r="804" spans="1:543" x14ac:dyDescent="0.2">
      <c r="A804" s="52"/>
      <c r="B804" s="54"/>
      <c r="C804" s="52"/>
      <c r="D804" s="53"/>
      <c r="E804" s="53"/>
      <c r="F804" s="53"/>
      <c r="G804" s="53"/>
      <c r="H804" s="53"/>
      <c r="I804" s="123"/>
      <c r="NL804" s="123"/>
      <c r="NM804" s="123"/>
      <c r="NN804" s="123"/>
      <c r="NO804" s="123"/>
      <c r="TW804" s="122">
        <f t="shared" si="46"/>
        <v>0</v>
      </c>
    </row>
    <row r="805" spans="1:543" x14ac:dyDescent="0.2">
      <c r="A805" s="41" t="s">
        <v>761</v>
      </c>
      <c r="C805" s="13" t="s">
        <v>902</v>
      </c>
      <c r="D805" s="142" t="s">
        <v>891</v>
      </c>
      <c r="F805" s="42">
        <v>17</v>
      </c>
      <c r="NL805" s="123"/>
      <c r="NM805" s="123"/>
      <c r="NN805" s="123"/>
      <c r="NO805" s="123">
        <f>-F805</f>
        <v>-17</v>
      </c>
      <c r="TW805" s="122">
        <f t="shared" si="46"/>
        <v>0</v>
      </c>
    </row>
    <row r="806" spans="1:543" x14ac:dyDescent="0.2">
      <c r="B806" s="13" t="s">
        <v>652</v>
      </c>
      <c r="D806" s="42"/>
      <c r="E806" s="42">
        <f>F805</f>
        <v>17</v>
      </c>
      <c r="NL806" s="123">
        <f>E806</f>
        <v>17</v>
      </c>
      <c r="NM806" s="123"/>
      <c r="NN806" s="123"/>
      <c r="NO806" s="123"/>
      <c r="TW806" s="122">
        <f t="shared" si="46"/>
        <v>0</v>
      </c>
    </row>
    <row r="807" spans="1:543" x14ac:dyDescent="0.2">
      <c r="B807" s="42"/>
      <c r="D807" s="42"/>
      <c r="H807" s="48"/>
      <c r="NL807" s="123"/>
      <c r="NM807" s="123"/>
      <c r="NN807" s="123"/>
      <c r="NO807" s="123"/>
      <c r="TW807" s="122">
        <f t="shared" si="46"/>
        <v>0</v>
      </c>
    </row>
    <row r="808" spans="1:543" x14ac:dyDescent="0.2">
      <c r="B808" s="44"/>
      <c r="D808" s="42"/>
      <c r="H808" s="49"/>
      <c r="NL808" s="123"/>
      <c r="NM808" s="123"/>
      <c r="NN808" s="123"/>
      <c r="NO808" s="123"/>
      <c r="TW808" s="122">
        <f t="shared" si="46"/>
        <v>0</v>
      </c>
    </row>
    <row r="809" spans="1:543" x14ac:dyDescent="0.2">
      <c r="B809" s="44"/>
      <c r="D809" s="42"/>
      <c r="H809" s="49"/>
      <c r="NL809" s="123"/>
      <c r="NM809" s="123"/>
      <c r="NN809" s="123"/>
      <c r="NO809" s="123"/>
      <c r="TW809" s="122">
        <f t="shared" si="46"/>
        <v>0</v>
      </c>
    </row>
    <row r="810" spans="1:543" x14ac:dyDescent="0.2">
      <c r="B810" s="44"/>
      <c r="D810" s="42"/>
      <c r="H810" s="49"/>
      <c r="NL810" s="123"/>
      <c r="NM810" s="123"/>
      <c r="NN810" s="123"/>
      <c r="NO810" s="123"/>
      <c r="TW810" s="122">
        <f t="shared" si="46"/>
        <v>0</v>
      </c>
    </row>
    <row r="811" spans="1:543" x14ac:dyDescent="0.2">
      <c r="A811" s="41" t="s">
        <v>762</v>
      </c>
      <c r="B811" s="13" t="s">
        <v>657</v>
      </c>
      <c r="C811" s="42"/>
      <c r="D811" s="42"/>
      <c r="G811" s="42">
        <v>0</v>
      </c>
      <c r="NL811" s="123"/>
      <c r="NM811" s="123"/>
      <c r="NN811" s="123"/>
      <c r="NO811" s="123"/>
      <c r="TW811" s="122">
        <f t="shared" si="46"/>
        <v>0</v>
      </c>
    </row>
    <row r="812" spans="1:543" x14ac:dyDescent="0.2">
      <c r="B812" s="13" t="s">
        <v>756</v>
      </c>
      <c r="D812" s="42"/>
      <c r="H812" s="42">
        <v>0</v>
      </c>
      <c r="NL812" s="123"/>
      <c r="NM812" s="123"/>
      <c r="NN812" s="123"/>
      <c r="NO812" s="123"/>
      <c r="TW812" s="122">
        <f t="shared" si="46"/>
        <v>0</v>
      </c>
    </row>
    <row r="813" spans="1:543" x14ac:dyDescent="0.2">
      <c r="D813" s="42"/>
      <c r="NL813" s="123"/>
      <c r="NM813" s="123"/>
      <c r="NN813" s="123"/>
      <c r="NO813" s="123"/>
      <c r="TW813" s="122">
        <f t="shared" si="46"/>
        <v>0</v>
      </c>
    </row>
    <row r="814" spans="1:543" x14ac:dyDescent="0.2">
      <c r="B814" s="44"/>
      <c r="NL814" s="123"/>
      <c r="NM814" s="123"/>
      <c r="NN814" s="123"/>
      <c r="NO814" s="123"/>
      <c r="TW814" s="122">
        <f t="shared" si="46"/>
        <v>0</v>
      </c>
    </row>
    <row r="815" spans="1:543" x14ac:dyDescent="0.2">
      <c r="B815" s="44"/>
      <c r="NL815" s="123"/>
      <c r="NM815" s="123"/>
      <c r="NN815" s="123"/>
      <c r="NO815" s="123"/>
      <c r="TW815" s="122">
        <f t="shared" si="46"/>
        <v>0</v>
      </c>
    </row>
    <row r="816" spans="1:543" x14ac:dyDescent="0.2">
      <c r="B816" s="44"/>
      <c r="NL816" s="123"/>
      <c r="NM816" s="123"/>
      <c r="NN816" s="123"/>
      <c r="NO816" s="123"/>
      <c r="TW816" s="122">
        <f t="shared" si="46"/>
        <v>0</v>
      </c>
    </row>
    <row r="817" spans="1:543" x14ac:dyDescent="0.2">
      <c r="A817" s="41" t="s">
        <v>763</v>
      </c>
      <c r="C817" s="13" t="s">
        <v>654</v>
      </c>
      <c r="D817" s="42"/>
      <c r="G817" s="42">
        <f>-'Consol PL'!P222*0.5%</f>
        <v>537.23151090499994</v>
      </c>
      <c r="NL817" s="123"/>
      <c r="NM817" s="123"/>
      <c r="NN817" s="123"/>
      <c r="NO817" s="123"/>
      <c r="TT817" s="42">
        <f>G817</f>
        <v>537.23151090499994</v>
      </c>
      <c r="TW817" s="122">
        <f t="shared" si="46"/>
        <v>0</v>
      </c>
    </row>
    <row r="818" spans="1:543" x14ac:dyDescent="0.2">
      <c r="B818" s="13" t="s">
        <v>652</v>
      </c>
      <c r="D818" s="42"/>
      <c r="F818" s="42">
        <f>G817</f>
        <v>537.23151090499994</v>
      </c>
      <c r="NL818" s="123">
        <f>-F818</f>
        <v>-537.23151090499994</v>
      </c>
      <c r="NM818" s="123"/>
      <c r="NN818" s="123"/>
      <c r="NO818" s="123"/>
      <c r="TW818" s="122">
        <f t="shared" si="46"/>
        <v>0</v>
      </c>
    </row>
    <row r="819" spans="1:543" x14ac:dyDescent="0.2">
      <c r="B819" s="42"/>
      <c r="D819" s="42"/>
      <c r="NL819" s="123"/>
      <c r="NM819" s="123"/>
      <c r="NN819" s="123"/>
      <c r="NO819" s="123"/>
      <c r="TW819" s="122">
        <f t="shared" si="46"/>
        <v>0</v>
      </c>
    </row>
    <row r="820" spans="1:543" x14ac:dyDescent="0.2">
      <c r="B820" s="44"/>
      <c r="D820" s="42"/>
      <c r="NL820" s="123"/>
      <c r="NM820" s="123"/>
      <c r="NN820" s="123"/>
      <c r="NO820" s="123"/>
      <c r="TW820" s="122">
        <f t="shared" si="46"/>
        <v>0</v>
      </c>
    </row>
    <row r="821" spans="1:543" x14ac:dyDescent="0.2">
      <c r="B821" s="44"/>
      <c r="D821" s="42"/>
      <c r="NL821" s="123"/>
      <c r="NM821" s="123"/>
      <c r="NN821" s="123"/>
      <c r="NO821" s="123"/>
      <c r="TW821" s="122"/>
    </row>
    <row r="822" spans="1:543" x14ac:dyDescent="0.2">
      <c r="B822" s="44"/>
      <c r="D822" s="42"/>
      <c r="NL822" s="123"/>
      <c r="NM822" s="123"/>
      <c r="NN822" s="123"/>
      <c r="NO822" s="123"/>
      <c r="TW822" s="122"/>
    </row>
    <row r="823" spans="1:543" x14ac:dyDescent="0.2">
      <c r="A823" s="41" t="s">
        <v>989</v>
      </c>
      <c r="B823" s="13" t="s">
        <v>651</v>
      </c>
      <c r="D823" s="142"/>
      <c r="E823" s="42">
        <f>'Consol BS'!AM452</f>
        <v>1473544.1579964501</v>
      </c>
      <c r="NG823" s="122">
        <f>E823</f>
        <v>1473544.1579964501</v>
      </c>
      <c r="NL823" s="123"/>
      <c r="NM823" s="123"/>
      <c r="NN823" s="123"/>
      <c r="NO823" s="123"/>
      <c r="TW823" s="122">
        <f t="shared" ref="TW823:TW826" si="47">SUM(I823:TV823)-(E823-F823)-(G823-H823)</f>
        <v>0</v>
      </c>
    </row>
    <row r="824" spans="1:543" x14ac:dyDescent="0.2">
      <c r="B824" s="42"/>
      <c r="C824" s="13" t="s">
        <v>653</v>
      </c>
      <c r="D824" s="42"/>
      <c r="F824" s="42">
        <f>E823</f>
        <v>1473544.1579964501</v>
      </c>
      <c r="HT824" s="122">
        <f>-F824</f>
        <v>-1473544.1579964501</v>
      </c>
      <c r="NL824" s="123"/>
      <c r="NM824" s="123"/>
      <c r="NN824" s="123"/>
      <c r="NO824" s="123"/>
      <c r="TW824" s="122">
        <f t="shared" si="47"/>
        <v>0</v>
      </c>
    </row>
    <row r="825" spans="1:543" x14ac:dyDescent="0.2">
      <c r="D825" s="42"/>
      <c r="NL825" s="123"/>
      <c r="NM825" s="123"/>
      <c r="NN825" s="123"/>
      <c r="NO825" s="123"/>
      <c r="TW825" s="122">
        <f t="shared" si="47"/>
        <v>0</v>
      </c>
    </row>
    <row r="826" spans="1:543" x14ac:dyDescent="0.2">
      <c r="B826" s="44"/>
      <c r="D826" s="42"/>
      <c r="NL826" s="123"/>
      <c r="NM826" s="123"/>
      <c r="NN826" s="123"/>
      <c r="NO826" s="123"/>
      <c r="TW826" s="122">
        <f t="shared" si="47"/>
        <v>0</v>
      </c>
    </row>
    <row r="827" spans="1:543" x14ac:dyDescent="0.2">
      <c r="NL827" s="123"/>
      <c r="NM827" s="123"/>
      <c r="NN827" s="123"/>
      <c r="NO827" s="123"/>
      <c r="TW827" s="122">
        <f t="shared" si="46"/>
        <v>0</v>
      </c>
    </row>
    <row r="828" spans="1:543" x14ac:dyDescent="0.2">
      <c r="A828" s="39"/>
      <c r="B828" s="45"/>
      <c r="C828" s="39"/>
      <c r="D828" s="39"/>
      <c r="E828" s="40"/>
      <c r="F828" s="40"/>
      <c r="G828" s="45"/>
      <c r="H828" s="45"/>
      <c r="NL828" s="123"/>
      <c r="NM828" s="123"/>
      <c r="NN828" s="123"/>
      <c r="NO828" s="123"/>
      <c r="TW828" s="122">
        <f t="shared" si="46"/>
        <v>0</v>
      </c>
    </row>
    <row r="829" spans="1:543" x14ac:dyDescent="0.2">
      <c r="D829" s="42"/>
      <c r="NL829" s="123"/>
      <c r="NM829" s="123"/>
      <c r="NN829" s="123"/>
      <c r="NO829" s="123"/>
      <c r="TW829" s="122">
        <f t="shared" si="46"/>
        <v>0</v>
      </c>
    </row>
    <row r="830" spans="1:543" x14ac:dyDescent="0.2">
      <c r="A830" s="41" t="s">
        <v>764</v>
      </c>
      <c r="B830" s="13" t="s">
        <v>651</v>
      </c>
      <c r="D830" s="142" t="s">
        <v>891</v>
      </c>
      <c r="E830" s="42">
        <v>100000</v>
      </c>
      <c r="NG830" s="122">
        <f>E830</f>
        <v>100000</v>
      </c>
      <c r="NL830" s="123"/>
      <c r="NM830" s="123"/>
      <c r="NN830" s="123"/>
      <c r="NO830" s="123"/>
      <c r="TW830" s="122">
        <f t="shared" si="46"/>
        <v>0</v>
      </c>
    </row>
    <row r="831" spans="1:543" x14ac:dyDescent="0.2">
      <c r="B831" s="42"/>
      <c r="C831" s="13" t="s">
        <v>653</v>
      </c>
      <c r="D831" s="42"/>
      <c r="F831" s="42">
        <v>100000</v>
      </c>
      <c r="GS831" s="122">
        <f>-F831</f>
        <v>-100000</v>
      </c>
      <c r="NL831" s="123"/>
      <c r="NM831" s="123"/>
      <c r="NN831" s="123"/>
      <c r="NO831" s="123"/>
      <c r="TW831" s="122">
        <f t="shared" si="46"/>
        <v>0</v>
      </c>
    </row>
    <row r="832" spans="1:543" x14ac:dyDescent="0.2">
      <c r="D832" s="42"/>
      <c r="NL832" s="123"/>
      <c r="NM832" s="123"/>
      <c r="NN832" s="123"/>
      <c r="NO832" s="123"/>
      <c r="TW832" s="122">
        <f t="shared" si="46"/>
        <v>0</v>
      </c>
    </row>
    <row r="833" spans="1:543" x14ac:dyDescent="0.2">
      <c r="B833" s="44"/>
      <c r="D833" s="42"/>
      <c r="NL833" s="123"/>
      <c r="NM833" s="123"/>
      <c r="NN833" s="123"/>
      <c r="NO833" s="123"/>
      <c r="TW833" s="122">
        <f t="shared" si="46"/>
        <v>0</v>
      </c>
    </row>
    <row r="834" spans="1:543" x14ac:dyDescent="0.2">
      <c r="D834" s="42"/>
      <c r="NL834" s="123"/>
      <c r="NM834" s="123"/>
      <c r="NN834" s="123"/>
      <c r="NO834" s="123"/>
      <c r="TW834" s="122">
        <f t="shared" si="46"/>
        <v>0</v>
      </c>
    </row>
    <row r="835" spans="1:543" x14ac:dyDescent="0.2">
      <c r="NL835" s="123"/>
      <c r="NM835" s="123"/>
      <c r="NN835" s="123"/>
      <c r="NO835" s="123"/>
      <c r="TW835" s="122">
        <f t="shared" si="46"/>
        <v>0</v>
      </c>
    </row>
    <row r="836" spans="1:543" x14ac:dyDescent="0.2">
      <c r="B836" s="62"/>
      <c r="NL836" s="123"/>
      <c r="NM836" s="123"/>
      <c r="NN836" s="123"/>
      <c r="NO836" s="123"/>
      <c r="TW836" s="122">
        <f t="shared" si="46"/>
        <v>0</v>
      </c>
    </row>
    <row r="837" spans="1:543" x14ac:dyDescent="0.2">
      <c r="NL837" s="123"/>
      <c r="NM837" s="123"/>
      <c r="NN837" s="123"/>
      <c r="NO837" s="123"/>
      <c r="TW837" s="122">
        <f t="shared" si="46"/>
        <v>0</v>
      </c>
    </row>
    <row r="838" spans="1:543" x14ac:dyDescent="0.2">
      <c r="NL838" s="123"/>
      <c r="NM838" s="123"/>
      <c r="NN838" s="123"/>
      <c r="NO838" s="123"/>
      <c r="TW838" s="122">
        <f t="shared" si="46"/>
        <v>0</v>
      </c>
    </row>
    <row r="839" spans="1:543" x14ac:dyDescent="0.2">
      <c r="A839" s="51" t="s">
        <v>765</v>
      </c>
      <c r="B839" s="52" t="s">
        <v>655</v>
      </c>
      <c r="C839" s="52"/>
      <c r="E839" s="53">
        <f>'Consol BS'!T420</f>
        <v>44369.990608350003</v>
      </c>
      <c r="F839" s="53"/>
      <c r="G839" s="53"/>
      <c r="H839" s="53"/>
      <c r="I839" s="123"/>
      <c r="MT839" s="122">
        <f>E839</f>
        <v>44369.990608350003</v>
      </c>
      <c r="NL839" s="123"/>
      <c r="NM839" s="123"/>
      <c r="NN839" s="123"/>
      <c r="NO839" s="123"/>
      <c r="TW839" s="122">
        <f t="shared" si="46"/>
        <v>0</v>
      </c>
    </row>
    <row r="840" spans="1:543" x14ac:dyDescent="0.2">
      <c r="A840" s="52"/>
      <c r="B840" s="53"/>
      <c r="C840" s="52" t="s">
        <v>656</v>
      </c>
      <c r="D840" s="53"/>
      <c r="E840" s="53"/>
      <c r="F840" s="53">
        <f>E839</f>
        <v>44369.990608350003</v>
      </c>
      <c r="G840" s="53"/>
      <c r="H840" s="53"/>
      <c r="I840" s="123"/>
      <c r="EV840" s="122">
        <f>-F840</f>
        <v>-44369.990608350003</v>
      </c>
      <c r="NL840" s="123"/>
      <c r="NM840" s="123"/>
      <c r="NN840" s="123"/>
      <c r="NO840" s="123"/>
      <c r="TW840" s="122">
        <f t="shared" si="46"/>
        <v>0</v>
      </c>
    </row>
    <row r="841" spans="1:543" x14ac:dyDescent="0.2">
      <c r="A841" s="52"/>
      <c r="B841" s="53"/>
      <c r="C841" s="52" t="s">
        <v>666</v>
      </c>
      <c r="D841" s="53"/>
      <c r="E841" s="53"/>
      <c r="F841" s="53"/>
      <c r="G841" s="53"/>
      <c r="H841" s="53">
        <f>E839-F840</f>
        <v>0</v>
      </c>
      <c r="I841" s="123"/>
      <c r="NL841" s="123"/>
      <c r="NM841" s="123"/>
      <c r="NN841" s="123"/>
      <c r="NO841" s="123"/>
      <c r="SX841" s="42">
        <f>-H841</f>
        <v>0</v>
      </c>
      <c r="TW841" s="122">
        <f t="shared" si="46"/>
        <v>0</v>
      </c>
    </row>
    <row r="842" spans="1:543" x14ac:dyDescent="0.2">
      <c r="A842" s="52"/>
      <c r="B842" s="52"/>
      <c r="C842" s="52"/>
      <c r="D842" s="53"/>
      <c r="E842" s="53"/>
      <c r="F842" s="53"/>
      <c r="G842" s="53"/>
      <c r="H842" s="53"/>
      <c r="I842" s="123"/>
      <c r="NL842" s="123"/>
      <c r="NM842" s="123"/>
      <c r="NN842" s="123"/>
      <c r="NO842" s="123"/>
      <c r="TW842" s="122">
        <f t="shared" si="46"/>
        <v>0</v>
      </c>
    </row>
    <row r="843" spans="1:543" x14ac:dyDescent="0.2">
      <c r="A843" s="52"/>
      <c r="B843" s="54"/>
      <c r="C843" s="52"/>
      <c r="D843" s="53"/>
      <c r="E843" s="53"/>
      <c r="F843" s="53"/>
      <c r="G843" s="53"/>
      <c r="H843" s="53"/>
      <c r="I843" s="123"/>
      <c r="NL843" s="123"/>
      <c r="NM843" s="123"/>
      <c r="NN843" s="123"/>
      <c r="NO843" s="123"/>
      <c r="TW843" s="122">
        <f t="shared" si="46"/>
        <v>0</v>
      </c>
    </row>
    <row r="844" spans="1:543" x14ac:dyDescent="0.2">
      <c r="A844" s="52"/>
      <c r="B844" s="54"/>
      <c r="C844" s="52"/>
      <c r="D844" s="53"/>
      <c r="E844" s="53"/>
      <c r="F844" s="53"/>
      <c r="G844" s="53"/>
      <c r="H844" s="53"/>
      <c r="I844" s="123"/>
      <c r="NL844" s="123"/>
      <c r="NM844" s="123"/>
      <c r="NN844" s="123"/>
      <c r="NO844" s="123"/>
      <c r="TW844" s="122"/>
    </row>
    <row r="845" spans="1:543" x14ac:dyDescent="0.2">
      <c r="A845" s="51" t="s">
        <v>1072</v>
      </c>
      <c r="B845" s="52" t="s">
        <v>655</v>
      </c>
      <c r="C845" s="52"/>
      <c r="E845" s="53">
        <f>F846</f>
        <v>0</v>
      </c>
      <c r="F845" s="53"/>
      <c r="G845" s="53"/>
      <c r="H845" s="53"/>
      <c r="I845" s="123"/>
      <c r="MT845" s="122">
        <f>E845</f>
        <v>0</v>
      </c>
      <c r="NL845" s="123"/>
      <c r="NM845" s="123"/>
      <c r="NN845" s="123"/>
      <c r="NO845" s="123"/>
      <c r="TW845" s="122">
        <f t="shared" ref="TW845:TW849" si="48">SUM(I845:TV845)-(E845-F845)-(G845-H845)</f>
        <v>0</v>
      </c>
    </row>
    <row r="846" spans="1:543" x14ac:dyDescent="0.2">
      <c r="A846" s="52"/>
      <c r="B846" s="53"/>
      <c r="C846" s="52" t="s">
        <v>1073</v>
      </c>
      <c r="D846" s="53"/>
      <c r="E846" s="53"/>
      <c r="F846" s="53">
        <f>'Consol BS'!T173</f>
        <v>0</v>
      </c>
      <c r="G846" s="53"/>
      <c r="H846" s="53"/>
      <c r="I846" s="123"/>
      <c r="EV846" s="122">
        <f>-F846</f>
        <v>0</v>
      </c>
      <c r="NL846" s="123"/>
      <c r="NM846" s="123"/>
      <c r="NN846" s="123"/>
      <c r="NO846" s="123"/>
      <c r="TW846" s="122">
        <f t="shared" si="48"/>
        <v>0</v>
      </c>
    </row>
    <row r="847" spans="1:543" x14ac:dyDescent="0.2">
      <c r="A847" s="52"/>
      <c r="B847" s="53"/>
      <c r="C847" s="52" t="s">
        <v>666</v>
      </c>
      <c r="D847" s="53"/>
      <c r="E847" s="53"/>
      <c r="F847" s="53"/>
      <c r="G847" s="53"/>
      <c r="H847" s="53">
        <f>E845-F846</f>
        <v>0</v>
      </c>
      <c r="I847" s="123"/>
      <c r="NL847" s="123"/>
      <c r="NM847" s="123"/>
      <c r="NN847" s="123"/>
      <c r="NO847" s="123"/>
      <c r="SX847" s="42">
        <f>-H847</f>
        <v>0</v>
      </c>
      <c r="TW847" s="122">
        <f t="shared" si="48"/>
        <v>0</v>
      </c>
    </row>
    <row r="848" spans="1:543" x14ac:dyDescent="0.2">
      <c r="A848" s="52"/>
      <c r="B848" s="52"/>
      <c r="C848" s="52"/>
      <c r="D848" s="53"/>
      <c r="E848" s="53"/>
      <c r="F848" s="53"/>
      <c r="G848" s="53"/>
      <c r="H848" s="53"/>
      <c r="I848" s="123"/>
      <c r="NL848" s="123"/>
      <c r="NM848" s="123"/>
      <c r="NN848" s="123"/>
      <c r="NO848" s="123"/>
      <c r="TW848" s="122">
        <f t="shared" si="48"/>
        <v>0</v>
      </c>
    </row>
    <row r="849" spans="1:543" x14ac:dyDescent="0.2">
      <c r="A849" s="52"/>
      <c r="B849" s="54"/>
      <c r="C849" s="52"/>
      <c r="D849" s="53"/>
      <c r="E849" s="53"/>
      <c r="F849" s="53"/>
      <c r="G849" s="53"/>
      <c r="H849" s="53"/>
      <c r="I849" s="123"/>
      <c r="NL849" s="123"/>
      <c r="NM849" s="123"/>
      <c r="NN849" s="123"/>
      <c r="NO849" s="123"/>
      <c r="TW849" s="122">
        <f t="shared" si="48"/>
        <v>0</v>
      </c>
    </row>
    <row r="850" spans="1:543" x14ac:dyDescent="0.2">
      <c r="A850" s="52"/>
      <c r="B850" s="54"/>
      <c r="C850" s="52"/>
      <c r="D850" s="53"/>
      <c r="E850" s="53"/>
      <c r="F850" s="53"/>
      <c r="G850" s="53"/>
      <c r="H850" s="53"/>
      <c r="I850" s="123"/>
      <c r="NL850" s="123"/>
      <c r="NM850" s="123"/>
      <c r="NN850" s="123"/>
      <c r="NO850" s="123"/>
      <c r="TW850" s="122">
        <f t="shared" si="46"/>
        <v>0</v>
      </c>
    </row>
    <row r="851" spans="1:543" x14ac:dyDescent="0.2">
      <c r="A851" s="52"/>
      <c r="B851" s="54"/>
      <c r="C851" s="52"/>
      <c r="D851" s="53"/>
      <c r="E851" s="53"/>
      <c r="F851" s="53"/>
      <c r="G851" s="53"/>
      <c r="H851" s="53"/>
      <c r="I851" s="123"/>
      <c r="NL851" s="123"/>
      <c r="NM851" s="123"/>
      <c r="NN851" s="123"/>
      <c r="NO851" s="123"/>
      <c r="TW851" s="122">
        <f t="shared" si="46"/>
        <v>0</v>
      </c>
    </row>
    <row r="852" spans="1:543" x14ac:dyDescent="0.2">
      <c r="A852" s="41" t="s">
        <v>766</v>
      </c>
      <c r="B852" s="13" t="s">
        <v>657</v>
      </c>
      <c r="C852" s="42"/>
      <c r="D852" s="42"/>
      <c r="G852" s="42">
        <f>H853</f>
        <v>3600</v>
      </c>
      <c r="NL852" s="123"/>
      <c r="NM852" s="123"/>
      <c r="NN852" s="123"/>
      <c r="NO852" s="123"/>
      <c r="NV852" s="42">
        <f>G852</f>
        <v>3600</v>
      </c>
      <c r="TW852" s="122">
        <f t="shared" si="46"/>
        <v>0</v>
      </c>
    </row>
    <row r="853" spans="1:543" x14ac:dyDescent="0.2">
      <c r="B853" s="13" t="s">
        <v>767</v>
      </c>
      <c r="D853" s="42"/>
      <c r="H853" s="42">
        <v>3600</v>
      </c>
      <c r="NL853" s="123"/>
      <c r="NM853" s="123"/>
      <c r="NN853" s="123"/>
      <c r="NO853" s="123"/>
      <c r="SE853" s="42">
        <f>-H853</f>
        <v>-3600</v>
      </c>
      <c r="TW853" s="122">
        <f t="shared" si="46"/>
        <v>0</v>
      </c>
    </row>
    <row r="854" spans="1:543" x14ac:dyDescent="0.2">
      <c r="D854" s="42"/>
      <c r="NL854" s="123"/>
      <c r="NM854" s="123"/>
      <c r="NN854" s="123"/>
      <c r="NO854" s="123"/>
      <c r="TW854" s="122">
        <f t="shared" si="46"/>
        <v>0</v>
      </c>
    </row>
    <row r="855" spans="1:543" x14ac:dyDescent="0.2">
      <c r="B855" s="44"/>
      <c r="NL855" s="123"/>
      <c r="NM855" s="123"/>
      <c r="NN855" s="123"/>
      <c r="NO855" s="123"/>
      <c r="TW855" s="122">
        <f t="shared" si="46"/>
        <v>0</v>
      </c>
    </row>
    <row r="856" spans="1:543" x14ac:dyDescent="0.2">
      <c r="B856" s="44"/>
      <c r="NL856" s="123"/>
      <c r="NM856" s="123"/>
      <c r="NN856" s="123"/>
      <c r="NO856" s="123"/>
      <c r="TW856" s="122">
        <f t="shared" si="46"/>
        <v>0</v>
      </c>
    </row>
    <row r="857" spans="1:543" x14ac:dyDescent="0.2">
      <c r="B857" s="46"/>
      <c r="NL857" s="123"/>
      <c r="NM857" s="123"/>
      <c r="NN857" s="123"/>
      <c r="NO857" s="123"/>
      <c r="TW857" s="122">
        <f t="shared" si="46"/>
        <v>0</v>
      </c>
    </row>
    <row r="858" spans="1:543" x14ac:dyDescent="0.2">
      <c r="B858" s="44"/>
      <c r="NL858" s="123"/>
      <c r="NM858" s="123"/>
      <c r="NN858" s="123"/>
      <c r="NO858" s="123"/>
      <c r="TW858" s="122">
        <f t="shared" si="46"/>
        <v>0</v>
      </c>
    </row>
    <row r="859" spans="1:543" x14ac:dyDescent="0.2">
      <c r="A859" s="41" t="s">
        <v>995</v>
      </c>
      <c r="B859" s="13" t="s">
        <v>651</v>
      </c>
      <c r="D859" s="142"/>
      <c r="E859" s="42">
        <f>'Consol BS'!AP452</f>
        <v>1473544.1579964501</v>
      </c>
      <c r="NG859" s="122">
        <f>E859</f>
        <v>1473544.1579964501</v>
      </c>
      <c r="NL859" s="123"/>
      <c r="NM859" s="123"/>
      <c r="NN859" s="123"/>
      <c r="NO859" s="123"/>
      <c r="TW859" s="122">
        <f t="shared" ref="TW859:TW866" si="49">SUM(I859:TV859)-(E859-F859)-(G859-H859)</f>
        <v>0</v>
      </c>
    </row>
    <row r="860" spans="1:543" x14ac:dyDescent="0.2">
      <c r="B860" s="42"/>
      <c r="C860" s="13" t="s">
        <v>653</v>
      </c>
      <c r="D860" s="42"/>
      <c r="F860" s="42">
        <f>E859</f>
        <v>1473544.1579964501</v>
      </c>
      <c r="HV860" s="122">
        <f>-F860</f>
        <v>-1473544.1579964501</v>
      </c>
      <c r="NL860" s="123"/>
      <c r="NM860" s="123"/>
      <c r="NN860" s="123"/>
      <c r="NO860" s="123"/>
      <c r="TW860" s="122">
        <f t="shared" si="49"/>
        <v>0</v>
      </c>
    </row>
    <row r="861" spans="1:543" x14ac:dyDescent="0.2">
      <c r="D861" s="42"/>
      <c r="NL861" s="123"/>
      <c r="NM861" s="123"/>
      <c r="NN861" s="123"/>
      <c r="NO861" s="123"/>
      <c r="TW861" s="122">
        <f t="shared" si="49"/>
        <v>0</v>
      </c>
    </row>
    <row r="862" spans="1:543" x14ac:dyDescent="0.2">
      <c r="B862" s="44"/>
      <c r="D862" s="42"/>
      <c r="NL862" s="123"/>
      <c r="NM862" s="123"/>
      <c r="NN862" s="123"/>
      <c r="NO862" s="123"/>
      <c r="TW862" s="122">
        <f t="shared" si="49"/>
        <v>0</v>
      </c>
    </row>
    <row r="863" spans="1:543" x14ac:dyDescent="0.2">
      <c r="B863" s="44"/>
      <c r="NL863" s="123"/>
      <c r="NM863" s="123"/>
      <c r="NN863" s="123"/>
      <c r="NO863" s="123"/>
      <c r="TW863" s="122">
        <f t="shared" si="49"/>
        <v>0</v>
      </c>
    </row>
    <row r="864" spans="1:543" x14ac:dyDescent="0.2">
      <c r="B864" s="46"/>
      <c r="NL864" s="123"/>
      <c r="NM864" s="123"/>
      <c r="NN864" s="123"/>
      <c r="NO864" s="123"/>
      <c r="TW864" s="122">
        <f t="shared" si="49"/>
        <v>0</v>
      </c>
    </row>
    <row r="865" spans="1:543" x14ac:dyDescent="0.2">
      <c r="B865" s="44"/>
      <c r="NL865" s="123"/>
      <c r="NM865" s="123"/>
      <c r="NN865" s="123"/>
      <c r="NO865" s="123"/>
      <c r="TW865" s="122">
        <f t="shared" si="49"/>
        <v>0</v>
      </c>
    </row>
    <row r="866" spans="1:543" x14ac:dyDescent="0.2">
      <c r="A866" s="41" t="s">
        <v>996</v>
      </c>
      <c r="B866" s="13" t="s">
        <v>651</v>
      </c>
      <c r="D866" s="142"/>
      <c r="E866" s="42">
        <f>'Consol BS'!AO452</f>
        <v>1473544.1579964501</v>
      </c>
      <c r="NG866" s="122">
        <f>E866</f>
        <v>1473544.1579964501</v>
      </c>
      <c r="NL866" s="123"/>
      <c r="NM866" s="123"/>
      <c r="NN866" s="123"/>
      <c r="NO866" s="123"/>
      <c r="TW866" s="122">
        <f t="shared" si="49"/>
        <v>0</v>
      </c>
    </row>
    <row r="867" spans="1:543" x14ac:dyDescent="0.2">
      <c r="B867" s="42"/>
      <c r="C867" s="13" t="s">
        <v>653</v>
      </c>
      <c r="D867" s="42"/>
      <c r="F867" s="42">
        <f>E866</f>
        <v>1473544.1579964501</v>
      </c>
      <c r="IG867" s="122">
        <f>-F867</f>
        <v>-1473544.1579964501</v>
      </c>
      <c r="NL867" s="123"/>
      <c r="NM867" s="123"/>
      <c r="NN867" s="123"/>
      <c r="NO867" s="123"/>
      <c r="TW867" s="122">
        <f t="shared" ref="TW867:TW870" si="50">SUM(I867:TV867)-(E867-F867)-(G867-H867)</f>
        <v>0</v>
      </c>
    </row>
    <row r="868" spans="1:543" x14ac:dyDescent="0.2">
      <c r="D868" s="42"/>
      <c r="NL868" s="123"/>
      <c r="NM868" s="123"/>
      <c r="NN868" s="123"/>
      <c r="NO868" s="123"/>
      <c r="TW868" s="122">
        <f t="shared" si="50"/>
        <v>0</v>
      </c>
    </row>
    <row r="869" spans="1:543" x14ac:dyDescent="0.2">
      <c r="B869" s="44"/>
      <c r="D869" s="42"/>
      <c r="NL869" s="123"/>
      <c r="NM869" s="123"/>
      <c r="NN869" s="123"/>
      <c r="NO869" s="123"/>
      <c r="TW869" s="122">
        <f t="shared" si="50"/>
        <v>0</v>
      </c>
    </row>
    <row r="870" spans="1:543" x14ac:dyDescent="0.2">
      <c r="B870" s="44"/>
      <c r="NL870" s="123"/>
      <c r="NM870" s="123"/>
      <c r="NN870" s="123"/>
      <c r="NO870" s="123"/>
      <c r="TW870" s="122">
        <f t="shared" si="50"/>
        <v>0</v>
      </c>
    </row>
    <row r="871" spans="1:543" x14ac:dyDescent="0.2">
      <c r="A871" s="41" t="s">
        <v>997</v>
      </c>
      <c r="B871" s="13" t="s">
        <v>657</v>
      </c>
      <c r="C871" s="42"/>
      <c r="D871" s="42"/>
      <c r="G871" s="42">
        <f>H872</f>
        <v>2426.1481800000001</v>
      </c>
      <c r="NL871" s="123"/>
      <c r="NM871" s="123"/>
      <c r="NN871" s="123"/>
      <c r="NO871" s="123"/>
      <c r="NV871" s="42">
        <f>G871</f>
        <v>2426.1481800000001</v>
      </c>
      <c r="TW871" s="122">
        <f t="shared" ref="TW871:TW874" si="51">SUM(I871:TV871)-(E871-F871)-(G871-H871)</f>
        <v>0</v>
      </c>
    </row>
    <row r="872" spans="1:543" x14ac:dyDescent="0.2">
      <c r="B872" s="13" t="s">
        <v>998</v>
      </c>
      <c r="D872" s="42"/>
      <c r="H872" s="42">
        <f>'Consol PL'!AK156</f>
        <v>2426.1481800000001</v>
      </c>
      <c r="NL872" s="123"/>
      <c r="NM872" s="123"/>
      <c r="NN872" s="123"/>
      <c r="NO872" s="123"/>
      <c r="SE872" s="42">
        <f>-H872</f>
        <v>-2426.1481800000001</v>
      </c>
      <c r="TW872" s="122">
        <f t="shared" si="51"/>
        <v>0</v>
      </c>
    </row>
    <row r="873" spans="1:543" x14ac:dyDescent="0.2">
      <c r="D873" s="42"/>
      <c r="NL873" s="123"/>
      <c r="NM873" s="123"/>
      <c r="NN873" s="123"/>
      <c r="NO873" s="123"/>
      <c r="TW873" s="122">
        <f t="shared" si="51"/>
        <v>0</v>
      </c>
    </row>
    <row r="874" spans="1:543" x14ac:dyDescent="0.2">
      <c r="B874" s="44"/>
      <c r="NL874" s="123"/>
      <c r="NM874" s="123"/>
      <c r="NN874" s="123"/>
      <c r="NO874" s="123"/>
      <c r="TW874" s="122">
        <f t="shared" si="51"/>
        <v>0</v>
      </c>
    </row>
    <row r="875" spans="1:543" x14ac:dyDescent="0.2">
      <c r="B875" s="44"/>
      <c r="NL875" s="123"/>
      <c r="NM875" s="123"/>
      <c r="NN875" s="123"/>
      <c r="NO875" s="123"/>
      <c r="TW875" s="122">
        <f t="shared" ref="TW875:TW880" si="52">SUM(I875:TV875)-(E875-F875)-(G875-H875)</f>
        <v>0</v>
      </c>
    </row>
    <row r="876" spans="1:543" x14ac:dyDescent="0.2">
      <c r="A876" s="51" t="s">
        <v>999</v>
      </c>
      <c r="B876" s="52" t="s">
        <v>655</v>
      </c>
      <c r="C876" s="52"/>
      <c r="E876" s="53">
        <f>'Consol BS'!AO420</f>
        <v>44369.990608350003</v>
      </c>
      <c r="F876" s="53"/>
      <c r="G876" s="53"/>
      <c r="H876" s="53"/>
      <c r="I876" s="123"/>
      <c r="MT876" s="122">
        <f>E876</f>
        <v>44369.990608350003</v>
      </c>
      <c r="NL876" s="123"/>
      <c r="NM876" s="123"/>
      <c r="NN876" s="123"/>
      <c r="NO876" s="123"/>
      <c r="TW876" s="122">
        <f t="shared" si="52"/>
        <v>0</v>
      </c>
    </row>
    <row r="877" spans="1:543" x14ac:dyDescent="0.2">
      <c r="A877" s="52"/>
      <c r="B877" s="53"/>
      <c r="C877" s="52" t="s">
        <v>656</v>
      </c>
      <c r="D877" s="53"/>
      <c r="E877" s="53"/>
      <c r="F877" s="53">
        <f>E876</f>
        <v>44369.990608350003</v>
      </c>
      <c r="G877" s="53"/>
      <c r="H877" s="53"/>
      <c r="I877" s="123"/>
      <c r="EV877" s="122">
        <f>-F877</f>
        <v>-44369.990608350003</v>
      </c>
      <c r="NL877" s="123"/>
      <c r="NM877" s="123"/>
      <c r="NN877" s="123"/>
      <c r="NO877" s="123"/>
      <c r="TW877" s="122">
        <f t="shared" si="52"/>
        <v>0</v>
      </c>
    </row>
    <row r="878" spans="1:543" x14ac:dyDescent="0.2">
      <c r="A878" s="52"/>
      <c r="B878" s="53"/>
      <c r="C878" s="52" t="s">
        <v>666</v>
      </c>
      <c r="D878" s="53"/>
      <c r="E878" s="53"/>
      <c r="F878" s="53"/>
      <c r="G878" s="53"/>
      <c r="H878" s="53">
        <f>E876-F877</f>
        <v>0</v>
      </c>
      <c r="I878" s="123"/>
      <c r="NL878" s="123"/>
      <c r="NM878" s="123"/>
      <c r="NN878" s="123"/>
      <c r="NO878" s="123"/>
      <c r="SX878" s="42">
        <f>-H878</f>
        <v>0</v>
      </c>
      <c r="TW878" s="122">
        <f t="shared" si="52"/>
        <v>0</v>
      </c>
    </row>
    <row r="879" spans="1:543" x14ac:dyDescent="0.2">
      <c r="A879" s="52"/>
      <c r="B879" s="52"/>
      <c r="C879" s="52"/>
      <c r="D879" s="53"/>
      <c r="E879" s="53"/>
      <c r="F879" s="53"/>
      <c r="G879" s="53"/>
      <c r="H879" s="53"/>
      <c r="I879" s="123"/>
      <c r="NL879" s="123"/>
      <c r="NM879" s="123"/>
      <c r="NN879" s="123"/>
      <c r="NO879" s="123"/>
      <c r="TW879" s="122">
        <f t="shared" si="52"/>
        <v>0</v>
      </c>
    </row>
    <row r="880" spans="1:543" x14ac:dyDescent="0.2">
      <c r="A880" s="52"/>
      <c r="B880" s="54"/>
      <c r="C880" s="52"/>
      <c r="D880" s="53"/>
      <c r="E880" s="53"/>
      <c r="F880" s="53"/>
      <c r="G880" s="53"/>
      <c r="H880" s="53"/>
      <c r="I880" s="123"/>
      <c r="NL880" s="123"/>
      <c r="NM880" s="123"/>
      <c r="NN880" s="123"/>
      <c r="NO880" s="123"/>
      <c r="TW880" s="122">
        <f t="shared" si="52"/>
        <v>0</v>
      </c>
    </row>
    <row r="881" spans="1:543" x14ac:dyDescent="0.2">
      <c r="A881" s="52"/>
      <c r="B881" s="54"/>
      <c r="C881" s="52"/>
      <c r="D881" s="53"/>
      <c r="E881" s="53"/>
      <c r="F881" s="53"/>
      <c r="G881" s="53"/>
      <c r="H881" s="53"/>
      <c r="I881" s="123"/>
      <c r="NL881" s="123"/>
      <c r="NM881" s="123"/>
      <c r="NN881" s="123"/>
      <c r="NO881" s="123"/>
      <c r="TW881" s="122"/>
    </row>
    <row r="882" spans="1:543" x14ac:dyDescent="0.2">
      <c r="A882" s="52"/>
      <c r="B882" s="54"/>
      <c r="C882" s="52"/>
      <c r="D882" s="53"/>
      <c r="E882" s="53"/>
      <c r="F882" s="53"/>
      <c r="G882" s="53"/>
      <c r="H882" s="53"/>
      <c r="I882" s="123"/>
      <c r="NL882" s="123"/>
      <c r="NM882" s="123"/>
      <c r="NN882" s="123"/>
      <c r="NO882" s="123"/>
      <c r="TW882" s="122"/>
    </row>
    <row r="883" spans="1:543" x14ac:dyDescent="0.2">
      <c r="B883" s="46"/>
      <c r="D883" s="53"/>
      <c r="NL883" s="123"/>
      <c r="NM883" s="123"/>
      <c r="NN883" s="123"/>
      <c r="NO883" s="123"/>
      <c r="TW883" s="122">
        <f t="shared" si="46"/>
        <v>0</v>
      </c>
    </row>
    <row r="884" spans="1:543" x14ac:dyDescent="0.2">
      <c r="A884" s="41" t="s">
        <v>1000</v>
      </c>
      <c r="B884" s="13" t="s">
        <v>651</v>
      </c>
      <c r="E884" s="42">
        <f>'Consol BS'!B452</f>
        <v>250000</v>
      </c>
      <c r="NG884" s="122">
        <f>E884</f>
        <v>250000</v>
      </c>
      <c r="NL884" s="123"/>
      <c r="NM884" s="123"/>
      <c r="NN884" s="123"/>
      <c r="NO884" s="123"/>
      <c r="TW884" s="122">
        <f t="shared" si="46"/>
        <v>0</v>
      </c>
    </row>
    <row r="885" spans="1:543" x14ac:dyDescent="0.2">
      <c r="A885" s="41"/>
      <c r="C885" s="13" t="s">
        <v>652</v>
      </c>
      <c r="D885" s="67">
        <f>F886/E884</f>
        <v>0</v>
      </c>
      <c r="F885" s="42">
        <v>50000</v>
      </c>
      <c r="NL885" s="123">
        <f>-F885</f>
        <v>-50000</v>
      </c>
      <c r="NM885" s="123"/>
      <c r="NN885" s="123"/>
      <c r="NO885" s="123"/>
      <c r="TW885" s="122">
        <f t="shared" si="46"/>
        <v>0</v>
      </c>
    </row>
    <row r="886" spans="1:543" x14ac:dyDescent="0.2">
      <c r="B886" s="42"/>
      <c r="C886" s="13" t="s">
        <v>653</v>
      </c>
      <c r="D886" s="42"/>
      <c r="F886" s="42">
        <f>'Consol BS'!AP280</f>
        <v>0</v>
      </c>
      <c r="II886" s="122">
        <f>-F886</f>
        <v>0</v>
      </c>
      <c r="NL886" s="123"/>
      <c r="NM886" s="123"/>
      <c r="NN886" s="123"/>
      <c r="NO886" s="123"/>
      <c r="TW886" s="122">
        <f t="shared" si="46"/>
        <v>0</v>
      </c>
    </row>
    <row r="887" spans="1:543" x14ac:dyDescent="0.2">
      <c r="B887" s="42"/>
      <c r="D887" s="42"/>
      <c r="NL887" s="123"/>
      <c r="NM887" s="123"/>
      <c r="NN887" s="123"/>
      <c r="NO887" s="123"/>
      <c r="TW887" s="122">
        <f t="shared" si="46"/>
        <v>0</v>
      </c>
    </row>
    <row r="888" spans="1:543" x14ac:dyDescent="0.2">
      <c r="B888" s="44"/>
      <c r="D888" s="42"/>
      <c r="NL888" s="123"/>
      <c r="NM888" s="123"/>
      <c r="NN888" s="123"/>
      <c r="NO888" s="123"/>
      <c r="TW888" s="122">
        <f t="shared" si="46"/>
        <v>0</v>
      </c>
    </row>
    <row r="889" spans="1:543" x14ac:dyDescent="0.2">
      <c r="B889" s="47"/>
      <c r="D889" s="42"/>
      <c r="NL889" s="123"/>
      <c r="NM889" s="123"/>
      <c r="NN889" s="123"/>
      <c r="NO889" s="123"/>
      <c r="TW889" s="122">
        <f t="shared" si="46"/>
        <v>0</v>
      </c>
    </row>
    <row r="890" spans="1:543" x14ac:dyDescent="0.2">
      <c r="A890" s="41" t="s">
        <v>1001</v>
      </c>
      <c r="B890" s="13" t="s">
        <v>657</v>
      </c>
      <c r="C890" s="42"/>
      <c r="D890" s="42"/>
      <c r="G890" s="42">
        <f>H891</f>
        <v>2426.1481800000001</v>
      </c>
      <c r="NL890" s="123"/>
      <c r="NM890" s="123"/>
      <c r="NN890" s="123"/>
      <c r="NO890" s="123"/>
      <c r="NV890" s="42">
        <f>G890</f>
        <v>2426.1481800000001</v>
      </c>
      <c r="TW890" s="122">
        <f t="shared" si="46"/>
        <v>0</v>
      </c>
    </row>
    <row r="891" spans="1:543" x14ac:dyDescent="0.2">
      <c r="B891" s="13" t="s">
        <v>1002</v>
      </c>
      <c r="D891" s="42"/>
      <c r="H891" s="42">
        <f>'Consol PL'!B156</f>
        <v>2426.1481800000001</v>
      </c>
      <c r="NL891" s="123"/>
      <c r="NM891" s="123"/>
      <c r="NN891" s="123"/>
      <c r="NO891" s="123"/>
      <c r="SE891" s="42">
        <f>-H891</f>
        <v>-2426.1481800000001</v>
      </c>
      <c r="TW891" s="122">
        <f t="shared" si="46"/>
        <v>0</v>
      </c>
    </row>
    <row r="892" spans="1:543" x14ac:dyDescent="0.2">
      <c r="D892" s="42"/>
      <c r="NL892" s="123"/>
      <c r="NM892" s="123"/>
      <c r="NN892" s="123"/>
      <c r="NO892" s="123"/>
      <c r="TW892" s="122">
        <f t="shared" si="46"/>
        <v>0</v>
      </c>
    </row>
    <row r="893" spans="1:543" x14ac:dyDescent="0.2">
      <c r="B893" s="44"/>
      <c r="NL893" s="123"/>
      <c r="NM893" s="123"/>
      <c r="NN893" s="123"/>
      <c r="NO893" s="123"/>
      <c r="TW893" s="122">
        <f t="shared" si="46"/>
        <v>0</v>
      </c>
    </row>
    <row r="894" spans="1:543" x14ac:dyDescent="0.2">
      <c r="B894" s="47"/>
      <c r="D894" s="42"/>
      <c r="NL894" s="123"/>
      <c r="NM894" s="123"/>
      <c r="NN894" s="123"/>
      <c r="NO894" s="123"/>
      <c r="TW894" s="122"/>
    </row>
    <row r="895" spans="1:543" x14ac:dyDescent="0.2">
      <c r="A895" s="41" t="s">
        <v>1003</v>
      </c>
      <c r="C895" s="13" t="s">
        <v>923</v>
      </c>
      <c r="D895" s="138"/>
      <c r="H895" s="42">
        <f>-'Consol PL'!B222*20%</f>
        <v>21489.260436199998</v>
      </c>
      <c r="NL895" s="123"/>
      <c r="NM895" s="123"/>
      <c r="NN895" s="123"/>
      <c r="NO895" s="123"/>
      <c r="TT895" s="42">
        <f>-H895</f>
        <v>-21489.260436199998</v>
      </c>
      <c r="TW895" s="122">
        <f t="shared" ref="TW895:TW904" si="53">SUM(I895:TV895)-(E895-F895)-(G895-H895)</f>
        <v>0</v>
      </c>
    </row>
    <row r="896" spans="1:543" x14ac:dyDescent="0.2">
      <c r="B896" s="13" t="s">
        <v>652</v>
      </c>
      <c r="D896" s="42"/>
      <c r="E896" s="42">
        <f>H895</f>
        <v>21489.260436199998</v>
      </c>
      <c r="NL896" s="123">
        <f>E896</f>
        <v>21489.260436199998</v>
      </c>
      <c r="NM896" s="123"/>
      <c r="NN896" s="123"/>
      <c r="NO896" s="123"/>
      <c r="TW896" s="122">
        <f t="shared" si="53"/>
        <v>0</v>
      </c>
    </row>
    <row r="897" spans="1:543" x14ac:dyDescent="0.2">
      <c r="B897" s="42"/>
      <c r="D897" s="42"/>
      <c r="NL897" s="123"/>
      <c r="NM897" s="123"/>
      <c r="NN897" s="123"/>
      <c r="NO897" s="123"/>
      <c r="TW897" s="122">
        <f t="shared" si="53"/>
        <v>0</v>
      </c>
    </row>
    <row r="898" spans="1:543" x14ac:dyDescent="0.2">
      <c r="B898" s="44"/>
      <c r="NL898" s="123"/>
      <c r="NM898" s="123"/>
      <c r="NN898" s="123"/>
      <c r="NO898" s="123"/>
      <c r="TW898" s="122">
        <f t="shared" si="53"/>
        <v>0</v>
      </c>
    </row>
    <row r="899" spans="1:543" x14ac:dyDescent="0.2">
      <c r="B899" s="44"/>
      <c r="C899" s="42"/>
      <c r="NL899" s="123"/>
      <c r="NM899" s="123"/>
      <c r="NN899" s="123"/>
      <c r="NO899" s="123"/>
      <c r="TW899" s="122">
        <f t="shared" si="53"/>
        <v>0</v>
      </c>
    </row>
    <row r="900" spans="1:543" x14ac:dyDescent="0.2">
      <c r="B900" s="44"/>
      <c r="C900" s="42"/>
      <c r="NL900" s="123"/>
      <c r="NM900" s="123"/>
      <c r="NN900" s="123"/>
      <c r="NO900" s="123"/>
      <c r="TW900" s="122">
        <f t="shared" si="53"/>
        <v>0</v>
      </c>
    </row>
    <row r="901" spans="1:543" x14ac:dyDescent="0.2">
      <c r="A901" s="41" t="s">
        <v>1004</v>
      </c>
      <c r="C901" s="13" t="s">
        <v>923</v>
      </c>
      <c r="D901" s="138"/>
      <c r="G901" s="42">
        <f>H891*20%</f>
        <v>485.22963600000003</v>
      </c>
      <c r="NL901" s="123"/>
      <c r="NM901" s="123"/>
      <c r="NN901" s="123"/>
      <c r="NO901" s="123"/>
      <c r="TT901" s="42">
        <f>G901</f>
        <v>485.22963600000003</v>
      </c>
      <c r="TW901" s="122">
        <f t="shared" si="53"/>
        <v>0</v>
      </c>
    </row>
    <row r="902" spans="1:543" x14ac:dyDescent="0.2">
      <c r="B902" s="13" t="s">
        <v>652</v>
      </c>
      <c r="D902" s="42"/>
      <c r="F902" s="42">
        <f>G901</f>
        <v>485.22963600000003</v>
      </c>
      <c r="NL902" s="123">
        <f>-F902</f>
        <v>-485.22963600000003</v>
      </c>
      <c r="NM902" s="123"/>
      <c r="NN902" s="123"/>
      <c r="NO902" s="123"/>
      <c r="TW902" s="122">
        <f t="shared" si="53"/>
        <v>0</v>
      </c>
    </row>
    <row r="903" spans="1:543" x14ac:dyDescent="0.2">
      <c r="B903" s="42"/>
      <c r="D903" s="42"/>
      <c r="NL903" s="123"/>
      <c r="NM903" s="123"/>
      <c r="NN903" s="123"/>
      <c r="NO903" s="123"/>
      <c r="TW903" s="122">
        <f t="shared" si="53"/>
        <v>0</v>
      </c>
    </row>
    <row r="904" spans="1:543" x14ac:dyDescent="0.2">
      <c r="B904" s="44"/>
      <c r="NL904" s="123"/>
      <c r="NM904" s="123"/>
      <c r="NN904" s="123"/>
      <c r="NO904" s="123"/>
      <c r="TW904" s="122">
        <f t="shared" si="53"/>
        <v>0</v>
      </c>
    </row>
    <row r="905" spans="1:543" x14ac:dyDescent="0.2">
      <c r="B905" s="47"/>
      <c r="D905" s="42"/>
      <c r="NL905" s="123"/>
      <c r="NM905" s="123"/>
      <c r="NN905" s="123"/>
      <c r="NO905" s="123"/>
      <c r="TW905" s="122"/>
    </row>
    <row r="906" spans="1:543" x14ac:dyDescent="0.2">
      <c r="A906" s="51" t="s">
        <v>1005</v>
      </c>
      <c r="B906" s="52" t="s">
        <v>655</v>
      </c>
      <c r="C906" s="52"/>
      <c r="E906" s="53">
        <f>'Consol BS'!B420</f>
        <v>46213.78</v>
      </c>
      <c r="F906" s="53"/>
      <c r="G906" s="53"/>
      <c r="H906" s="53"/>
      <c r="I906" s="123"/>
      <c r="MT906" s="122">
        <f>E906</f>
        <v>46213.78</v>
      </c>
      <c r="NL906" s="123"/>
      <c r="NM906" s="123"/>
      <c r="NN906" s="123"/>
      <c r="NO906" s="123"/>
      <c r="TW906" s="122">
        <f t="shared" ref="TW906:TW910" si="54">SUM(I906:TV906)-(E906-F906)-(G906-H906)</f>
        <v>0</v>
      </c>
    </row>
    <row r="907" spans="1:543" x14ac:dyDescent="0.2">
      <c r="A907" s="52"/>
      <c r="B907" s="53"/>
      <c r="C907" s="52" t="s">
        <v>656</v>
      </c>
      <c r="D907" s="53"/>
      <c r="E907" s="53"/>
      <c r="F907" s="53">
        <f>E906</f>
        <v>46213.78</v>
      </c>
      <c r="G907" s="53"/>
      <c r="H907" s="53"/>
      <c r="I907" s="123"/>
      <c r="EV907" s="122">
        <f>-F907</f>
        <v>-46213.78</v>
      </c>
      <c r="NL907" s="123"/>
      <c r="NM907" s="123"/>
      <c r="NN907" s="123"/>
      <c r="NO907" s="123"/>
      <c r="TW907" s="122">
        <f t="shared" si="54"/>
        <v>0</v>
      </c>
    </row>
    <row r="908" spans="1:543" x14ac:dyDescent="0.2">
      <c r="A908" s="52"/>
      <c r="B908" s="53"/>
      <c r="C908" s="52" t="s">
        <v>666</v>
      </c>
      <c r="D908" s="53"/>
      <c r="E908" s="53"/>
      <c r="F908" s="53"/>
      <c r="G908" s="53"/>
      <c r="H908" s="53">
        <f>E906-F907</f>
        <v>0</v>
      </c>
      <c r="I908" s="123"/>
      <c r="NL908" s="123"/>
      <c r="NM908" s="123"/>
      <c r="NN908" s="123"/>
      <c r="NO908" s="123"/>
      <c r="SX908" s="42">
        <f>-H908</f>
        <v>0</v>
      </c>
      <c r="TW908" s="122">
        <f t="shared" si="54"/>
        <v>0</v>
      </c>
    </row>
    <row r="909" spans="1:543" x14ac:dyDescent="0.2">
      <c r="A909" s="52"/>
      <c r="B909" s="52"/>
      <c r="C909" s="52"/>
      <c r="D909" s="53"/>
      <c r="E909" s="53"/>
      <c r="F909" s="53"/>
      <c r="G909" s="53"/>
      <c r="H909" s="53"/>
      <c r="I909" s="123"/>
      <c r="NL909" s="123"/>
      <c r="NM909" s="123"/>
      <c r="NN909" s="123"/>
      <c r="NO909" s="123"/>
      <c r="TW909" s="122">
        <f t="shared" si="54"/>
        <v>0</v>
      </c>
    </row>
    <row r="910" spans="1:543" x14ac:dyDescent="0.2">
      <c r="A910" s="52"/>
      <c r="B910" s="54"/>
      <c r="C910" s="52"/>
      <c r="D910" s="53"/>
      <c r="E910" s="53"/>
      <c r="F910" s="53"/>
      <c r="G910" s="53"/>
      <c r="H910" s="53"/>
      <c r="I910" s="123"/>
      <c r="NL910" s="123"/>
      <c r="NM910" s="123"/>
      <c r="NN910" s="123"/>
      <c r="NO910" s="123"/>
      <c r="TW910" s="122">
        <f t="shared" si="54"/>
        <v>0</v>
      </c>
    </row>
    <row r="911" spans="1:543" x14ac:dyDescent="0.2">
      <c r="A911" s="52"/>
      <c r="B911" s="54"/>
      <c r="C911" s="52"/>
      <c r="D911" s="53"/>
      <c r="E911" s="53"/>
      <c r="F911" s="53"/>
      <c r="G911" s="53"/>
      <c r="H911" s="53"/>
      <c r="I911" s="123"/>
      <c r="NL911" s="123"/>
      <c r="NM911" s="123"/>
      <c r="NN911" s="123"/>
      <c r="NO911" s="123"/>
      <c r="TW911" s="122"/>
    </row>
    <row r="912" spans="1:543" x14ac:dyDescent="0.2">
      <c r="A912" s="39"/>
      <c r="B912" s="45"/>
      <c r="C912" s="39"/>
      <c r="D912" s="39"/>
      <c r="E912" s="40"/>
      <c r="F912" s="40"/>
      <c r="G912" s="45"/>
      <c r="H912" s="45"/>
      <c r="NL912" s="123"/>
      <c r="NM912" s="123"/>
      <c r="NN912" s="123"/>
      <c r="NO912" s="123"/>
      <c r="TW912" s="122">
        <f t="shared" si="46"/>
        <v>0</v>
      </c>
    </row>
    <row r="913" spans="1:543" x14ac:dyDescent="0.2">
      <c r="NL913" s="123"/>
      <c r="NM913" s="123"/>
      <c r="NN913" s="123"/>
      <c r="NO913" s="123"/>
      <c r="TW913" s="122">
        <f t="shared" si="46"/>
        <v>0</v>
      </c>
    </row>
    <row r="914" spans="1:543" x14ac:dyDescent="0.2">
      <c r="B914" s="46"/>
      <c r="NL914" s="123"/>
      <c r="NM914" s="123"/>
      <c r="NN914" s="123"/>
      <c r="NO914" s="123"/>
      <c r="TW914" s="122">
        <f t="shared" si="46"/>
        <v>0</v>
      </c>
    </row>
    <row r="915" spans="1:543" x14ac:dyDescent="0.2">
      <c r="A915" s="41" t="s">
        <v>768</v>
      </c>
      <c r="B915" s="13" t="s">
        <v>651</v>
      </c>
      <c r="D915" s="142" t="s">
        <v>891</v>
      </c>
      <c r="E915" s="42">
        <v>800000</v>
      </c>
      <c r="NG915" s="122">
        <f>E915</f>
        <v>800000</v>
      </c>
      <c r="NL915" s="123"/>
      <c r="NM915" s="123"/>
      <c r="NN915" s="123"/>
      <c r="NO915" s="123"/>
      <c r="TW915" s="122">
        <f t="shared" si="46"/>
        <v>0</v>
      </c>
    </row>
    <row r="916" spans="1:543" x14ac:dyDescent="0.2">
      <c r="B916" s="42"/>
      <c r="C916" s="13" t="s">
        <v>653</v>
      </c>
      <c r="D916" s="42"/>
      <c r="F916" s="42">
        <v>800000</v>
      </c>
      <c r="HC916" s="122">
        <f>-F916</f>
        <v>-800000</v>
      </c>
      <c r="NL916" s="123"/>
      <c r="NM916" s="123"/>
      <c r="NN916" s="123"/>
      <c r="NO916" s="123"/>
      <c r="TW916" s="122">
        <f t="shared" ref="TW916:TW982" si="55">SUM(I916:TV916)-(E916-F916)-(G916-H916)</f>
        <v>0</v>
      </c>
    </row>
    <row r="917" spans="1:543" x14ac:dyDescent="0.2">
      <c r="B917" s="42"/>
      <c r="D917" s="42"/>
      <c r="NL917" s="123"/>
      <c r="NM917" s="123"/>
      <c r="NN917" s="123"/>
      <c r="NO917" s="123"/>
      <c r="TW917" s="122">
        <f t="shared" si="55"/>
        <v>0</v>
      </c>
    </row>
    <row r="918" spans="1:543" x14ac:dyDescent="0.2">
      <c r="B918" s="44"/>
      <c r="D918" s="42"/>
      <c r="NL918" s="123"/>
      <c r="NM918" s="123"/>
      <c r="NN918" s="123"/>
      <c r="NO918" s="123"/>
      <c r="TW918" s="122">
        <f t="shared" si="55"/>
        <v>0</v>
      </c>
    </row>
    <row r="919" spans="1:543" x14ac:dyDescent="0.2">
      <c r="D919" s="42"/>
      <c r="NL919" s="123"/>
      <c r="NM919" s="123"/>
      <c r="NN919" s="123"/>
      <c r="NO919" s="123"/>
      <c r="TW919" s="122">
        <f t="shared" si="55"/>
        <v>0</v>
      </c>
    </row>
    <row r="920" spans="1:543" x14ac:dyDescent="0.2">
      <c r="G920" s="63"/>
      <c r="NL920" s="123"/>
      <c r="NM920" s="123"/>
      <c r="NN920" s="123"/>
      <c r="NO920" s="123"/>
      <c r="TW920" s="122">
        <f t="shared" si="55"/>
        <v>0</v>
      </c>
    </row>
    <row r="921" spans="1:543" x14ac:dyDescent="0.2">
      <c r="A921" s="41" t="s">
        <v>769</v>
      </c>
      <c r="B921" s="13" t="s">
        <v>651</v>
      </c>
      <c r="D921" s="142" t="s">
        <v>891</v>
      </c>
      <c r="E921" s="42">
        <v>300000</v>
      </c>
      <c r="NG921" s="122">
        <f>E921</f>
        <v>300000</v>
      </c>
      <c r="NL921" s="123"/>
      <c r="NM921" s="123"/>
      <c r="NN921" s="123"/>
      <c r="NO921" s="123"/>
      <c r="TW921" s="122">
        <f t="shared" si="55"/>
        <v>0</v>
      </c>
    </row>
    <row r="922" spans="1:543" x14ac:dyDescent="0.2">
      <c r="A922" s="41"/>
      <c r="C922" s="13" t="s">
        <v>652</v>
      </c>
      <c r="D922" s="42"/>
      <c r="F922" s="42">
        <v>20000</v>
      </c>
      <c r="NL922" s="123">
        <f>-F922</f>
        <v>-20000</v>
      </c>
      <c r="NM922" s="123"/>
      <c r="NN922" s="123"/>
      <c r="NO922" s="123"/>
      <c r="TW922" s="122">
        <f t="shared" si="55"/>
        <v>0</v>
      </c>
    </row>
    <row r="923" spans="1:543" x14ac:dyDescent="0.2">
      <c r="B923" s="42"/>
      <c r="C923" s="13" t="s">
        <v>653</v>
      </c>
      <c r="D923" s="42"/>
      <c r="F923" s="42">
        <v>280000</v>
      </c>
      <c r="HC923" s="122">
        <f>-F923</f>
        <v>-280000</v>
      </c>
      <c r="NL923" s="123"/>
      <c r="NM923" s="123"/>
      <c r="NN923" s="123"/>
      <c r="NO923" s="123"/>
      <c r="TW923" s="122">
        <f t="shared" si="55"/>
        <v>0</v>
      </c>
    </row>
    <row r="924" spans="1:543" x14ac:dyDescent="0.2">
      <c r="B924" s="42"/>
      <c r="D924" s="42"/>
      <c r="F924" s="64"/>
      <c r="NL924" s="123"/>
      <c r="NM924" s="123"/>
      <c r="NN924" s="123"/>
      <c r="NO924" s="123"/>
      <c r="TW924" s="122">
        <f t="shared" si="55"/>
        <v>0</v>
      </c>
    </row>
    <row r="925" spans="1:543" x14ac:dyDescent="0.2">
      <c r="B925" s="44"/>
      <c r="D925" s="42"/>
      <c r="NL925" s="123"/>
      <c r="NM925" s="123"/>
      <c r="NN925" s="123"/>
      <c r="NO925" s="123"/>
      <c r="TW925" s="122">
        <f t="shared" si="55"/>
        <v>0</v>
      </c>
    </row>
    <row r="926" spans="1:543" x14ac:dyDescent="0.2">
      <c r="D926" s="42"/>
      <c r="NL926" s="123"/>
      <c r="NM926" s="123"/>
      <c r="NN926" s="123"/>
      <c r="NO926" s="123"/>
      <c r="TW926" s="122">
        <f t="shared" si="55"/>
        <v>0</v>
      </c>
    </row>
    <row r="927" spans="1:543" x14ac:dyDescent="0.2">
      <c r="NL927" s="123"/>
      <c r="NM927" s="123"/>
      <c r="NN927" s="123"/>
      <c r="NO927" s="123"/>
      <c r="TW927" s="122">
        <f t="shared" si="55"/>
        <v>0</v>
      </c>
    </row>
    <row r="928" spans="1:543" x14ac:dyDescent="0.2">
      <c r="A928" s="51" t="s">
        <v>770</v>
      </c>
      <c r="B928" s="52" t="s">
        <v>771</v>
      </c>
      <c r="C928" s="52"/>
      <c r="E928" s="53">
        <f>'Consol BS'!V420</f>
        <v>44369.990608350003</v>
      </c>
      <c r="F928" s="53"/>
      <c r="G928" s="53"/>
      <c r="H928" s="53"/>
      <c r="I928" s="123"/>
      <c r="MT928" s="122">
        <f>E928</f>
        <v>44369.990608350003</v>
      </c>
      <c r="NL928" s="123"/>
      <c r="NM928" s="123"/>
      <c r="NN928" s="123"/>
      <c r="NO928" s="123"/>
      <c r="TW928" s="122">
        <f t="shared" si="55"/>
        <v>0</v>
      </c>
    </row>
    <row r="929" spans="1:543" x14ac:dyDescent="0.2">
      <c r="A929" s="52"/>
      <c r="B929" s="53"/>
      <c r="C929" s="52" t="s">
        <v>656</v>
      </c>
      <c r="D929" s="53"/>
      <c r="E929" s="53"/>
      <c r="F929" s="53">
        <f>E928</f>
        <v>44369.990608350003</v>
      </c>
      <c r="G929" s="53"/>
      <c r="H929" s="53"/>
      <c r="I929" s="123"/>
      <c r="EV929" s="122">
        <f>-F929</f>
        <v>-44369.990608350003</v>
      </c>
      <c r="NL929" s="123"/>
      <c r="NM929" s="123"/>
      <c r="NN929" s="123"/>
      <c r="NO929" s="123"/>
      <c r="TW929" s="122">
        <f t="shared" si="55"/>
        <v>0</v>
      </c>
    </row>
    <row r="930" spans="1:543" x14ac:dyDescent="0.2">
      <c r="A930" s="52"/>
      <c r="B930" s="53"/>
      <c r="C930" s="52" t="s">
        <v>666</v>
      </c>
      <c r="D930" s="53"/>
      <c r="E930" s="53"/>
      <c r="F930" s="53"/>
      <c r="G930" s="53"/>
      <c r="H930" s="53">
        <f>E928-F929</f>
        <v>0</v>
      </c>
      <c r="I930" s="123"/>
      <c r="NL930" s="123"/>
      <c r="NM930" s="123"/>
      <c r="NN930" s="123"/>
      <c r="NO930" s="123"/>
      <c r="SX930" s="42">
        <f>-H930</f>
        <v>0</v>
      </c>
      <c r="TW930" s="122">
        <f t="shared" si="55"/>
        <v>0</v>
      </c>
    </row>
    <row r="931" spans="1:543" x14ac:dyDescent="0.2">
      <c r="A931" s="52"/>
      <c r="B931" s="52"/>
      <c r="C931" s="52"/>
      <c r="D931" s="53"/>
      <c r="E931" s="53"/>
      <c r="F931" s="53"/>
      <c r="G931" s="53"/>
      <c r="H931" s="53"/>
      <c r="I931" s="123"/>
      <c r="NL931" s="123"/>
      <c r="NM931" s="123"/>
      <c r="NN931" s="123"/>
      <c r="NO931" s="123"/>
      <c r="TW931" s="122">
        <f t="shared" si="55"/>
        <v>0</v>
      </c>
    </row>
    <row r="932" spans="1:543" x14ac:dyDescent="0.2">
      <c r="A932" s="52"/>
      <c r="B932" s="54"/>
      <c r="C932" s="52"/>
      <c r="D932" s="53"/>
      <c r="E932" s="53"/>
      <c r="F932" s="53"/>
      <c r="G932" s="53"/>
      <c r="H932" s="53"/>
      <c r="I932" s="123"/>
      <c r="NL932" s="123"/>
      <c r="NM932" s="123"/>
      <c r="NN932" s="123"/>
      <c r="NO932" s="123"/>
      <c r="TW932" s="122">
        <f t="shared" si="55"/>
        <v>0</v>
      </c>
    </row>
    <row r="933" spans="1:543" x14ac:dyDescent="0.2">
      <c r="D933" s="53"/>
      <c r="NL933" s="123"/>
      <c r="NM933" s="123"/>
      <c r="NN933" s="123"/>
      <c r="NO933" s="123"/>
      <c r="TW933" s="122">
        <f t="shared" si="55"/>
        <v>0</v>
      </c>
    </row>
    <row r="934" spans="1:543" x14ac:dyDescent="0.2">
      <c r="NL934" s="123"/>
      <c r="NM934" s="123"/>
      <c r="NN934" s="123"/>
      <c r="NO934" s="123"/>
      <c r="TW934" s="122">
        <f t="shared" si="55"/>
        <v>0</v>
      </c>
    </row>
    <row r="935" spans="1:543" x14ac:dyDescent="0.2">
      <c r="A935" s="51" t="s">
        <v>772</v>
      </c>
      <c r="B935" s="52" t="s">
        <v>773</v>
      </c>
      <c r="C935" s="52"/>
      <c r="E935" s="53">
        <v>0</v>
      </c>
      <c r="F935" s="53"/>
      <c r="G935" s="53"/>
      <c r="H935" s="53"/>
      <c r="I935" s="123"/>
      <c r="MT935" s="122">
        <f>E935</f>
        <v>0</v>
      </c>
      <c r="NL935" s="123"/>
      <c r="NM935" s="123"/>
      <c r="NN935" s="123"/>
      <c r="NO935" s="123"/>
      <c r="TW935" s="122">
        <f t="shared" si="55"/>
        <v>0</v>
      </c>
    </row>
    <row r="936" spans="1:543" x14ac:dyDescent="0.2">
      <c r="A936" s="52"/>
      <c r="B936" s="53"/>
      <c r="C936" s="52" t="s">
        <v>774</v>
      </c>
      <c r="D936" s="53"/>
      <c r="E936" s="53"/>
      <c r="F936" s="53">
        <v>0</v>
      </c>
      <c r="G936" s="53"/>
      <c r="H936" s="53"/>
      <c r="I936" s="123"/>
      <c r="EV936" s="122">
        <f>-F936</f>
        <v>0</v>
      </c>
      <c r="NL936" s="123"/>
      <c r="NM936" s="123"/>
      <c r="NN936" s="123"/>
      <c r="NO936" s="123"/>
      <c r="TW936" s="122">
        <f t="shared" si="55"/>
        <v>0</v>
      </c>
    </row>
    <row r="937" spans="1:543" x14ac:dyDescent="0.2">
      <c r="A937" s="52"/>
      <c r="B937" s="53"/>
      <c r="C937" s="52" t="s">
        <v>666</v>
      </c>
      <c r="D937" s="53"/>
      <c r="E937" s="53"/>
      <c r="F937" s="53"/>
      <c r="G937" s="53"/>
      <c r="H937" s="53">
        <f>E935-F936</f>
        <v>0</v>
      </c>
      <c r="I937" s="123"/>
      <c r="NL937" s="123"/>
      <c r="NM937" s="123"/>
      <c r="NN937" s="123"/>
      <c r="NO937" s="123"/>
      <c r="SX937" s="42">
        <f>-H937</f>
        <v>0</v>
      </c>
      <c r="TW937" s="122">
        <f t="shared" si="55"/>
        <v>0</v>
      </c>
    </row>
    <row r="938" spans="1:543" x14ac:dyDescent="0.2">
      <c r="A938" s="52"/>
      <c r="B938" s="52"/>
      <c r="C938" s="52"/>
      <c r="D938" s="53"/>
      <c r="E938" s="53"/>
      <c r="F938" s="53"/>
      <c r="G938" s="53"/>
      <c r="H938" s="53"/>
      <c r="I938" s="123"/>
      <c r="NL938" s="123"/>
      <c r="NM938" s="123"/>
      <c r="NN938" s="123"/>
      <c r="NO938" s="123"/>
      <c r="TW938" s="122">
        <f t="shared" si="55"/>
        <v>0</v>
      </c>
    </row>
    <row r="939" spans="1:543" x14ac:dyDescent="0.2">
      <c r="A939" s="52"/>
      <c r="B939" s="54"/>
      <c r="C939" s="52"/>
      <c r="D939" s="53"/>
      <c r="E939" s="53"/>
      <c r="F939" s="53"/>
      <c r="G939" s="53"/>
      <c r="H939" s="53"/>
      <c r="I939" s="123"/>
      <c r="NL939" s="123"/>
      <c r="NM939" s="123"/>
      <c r="NN939" s="123"/>
      <c r="NO939" s="123"/>
      <c r="TW939" s="122">
        <f t="shared" si="55"/>
        <v>0</v>
      </c>
    </row>
    <row r="940" spans="1:543" x14ac:dyDescent="0.2">
      <c r="D940" s="53"/>
      <c r="NL940" s="123"/>
      <c r="NM940" s="123"/>
      <c r="NN940" s="123"/>
      <c r="NO940" s="123"/>
      <c r="TW940" s="122">
        <f t="shared" si="55"/>
        <v>0</v>
      </c>
    </row>
    <row r="941" spans="1:543" x14ac:dyDescent="0.2">
      <c r="NL941" s="123"/>
      <c r="NM941" s="123"/>
      <c r="NN941" s="123"/>
      <c r="NO941" s="123"/>
      <c r="TW941" s="122">
        <f t="shared" si="55"/>
        <v>0</v>
      </c>
    </row>
    <row r="942" spans="1:543" x14ac:dyDescent="0.2">
      <c r="A942" s="41" t="s">
        <v>775</v>
      </c>
      <c r="C942" s="13" t="s">
        <v>902</v>
      </c>
      <c r="D942" s="142" t="s">
        <v>891</v>
      </c>
      <c r="F942" s="42">
        <v>18401</v>
      </c>
      <c r="NL942" s="123"/>
      <c r="NM942" s="123"/>
      <c r="NN942" s="123"/>
      <c r="NO942" s="123">
        <f>-F942</f>
        <v>-18401</v>
      </c>
      <c r="TW942" s="122">
        <f t="shared" si="55"/>
        <v>0</v>
      </c>
    </row>
    <row r="943" spans="1:543" x14ac:dyDescent="0.2">
      <c r="B943" s="13" t="s">
        <v>652</v>
      </c>
      <c r="D943" s="42"/>
      <c r="E943" s="42">
        <f>F942</f>
        <v>18401</v>
      </c>
      <c r="NL943" s="123">
        <f>E943</f>
        <v>18401</v>
      </c>
      <c r="NM943" s="123"/>
      <c r="NN943" s="123"/>
      <c r="NO943" s="123"/>
      <c r="TW943" s="122">
        <f t="shared" si="55"/>
        <v>0</v>
      </c>
    </row>
    <row r="944" spans="1:543" x14ac:dyDescent="0.2">
      <c r="B944" s="42"/>
      <c r="D944" s="42"/>
      <c r="H944" s="48"/>
      <c r="NL944" s="123"/>
      <c r="NM944" s="123"/>
      <c r="NN944" s="123"/>
      <c r="NO944" s="123"/>
      <c r="TW944" s="122">
        <f t="shared" si="55"/>
        <v>0</v>
      </c>
    </row>
    <row r="945" spans="1:543" x14ac:dyDescent="0.2">
      <c r="D945" s="42"/>
      <c r="H945" s="49"/>
      <c r="NL945" s="123"/>
      <c r="NM945" s="123"/>
      <c r="NN945" s="123"/>
      <c r="NO945" s="123"/>
      <c r="TW945" s="122">
        <f t="shared" si="55"/>
        <v>0</v>
      </c>
    </row>
    <row r="946" spans="1:543" x14ac:dyDescent="0.2">
      <c r="B946" s="44"/>
      <c r="C946" s="42"/>
      <c r="NL946" s="123"/>
      <c r="NM946" s="123"/>
      <c r="NN946" s="123"/>
      <c r="NO946" s="123"/>
      <c r="TW946" s="122">
        <f t="shared" si="55"/>
        <v>0</v>
      </c>
    </row>
    <row r="947" spans="1:543" x14ac:dyDescent="0.2">
      <c r="B947" s="44"/>
      <c r="C947" s="42"/>
      <c r="NL947" s="123"/>
      <c r="NM947" s="123"/>
      <c r="NN947" s="123"/>
      <c r="NO947" s="123"/>
      <c r="TW947" s="122">
        <f t="shared" si="55"/>
        <v>0</v>
      </c>
    </row>
    <row r="948" spans="1:543" x14ac:dyDescent="0.2">
      <c r="B948" s="44"/>
      <c r="C948" s="42"/>
      <c r="NL948" s="123"/>
      <c r="NM948" s="123"/>
      <c r="NN948" s="123"/>
      <c r="NO948" s="123"/>
      <c r="TW948" s="122">
        <f t="shared" si="55"/>
        <v>0</v>
      </c>
    </row>
    <row r="949" spans="1:543" x14ac:dyDescent="0.2">
      <c r="A949" s="41" t="s">
        <v>776</v>
      </c>
      <c r="C949" s="13" t="s">
        <v>902</v>
      </c>
      <c r="D949" s="142" t="s">
        <v>891</v>
      </c>
      <c r="E949" s="42">
        <v>1315</v>
      </c>
      <c r="NL949" s="123"/>
      <c r="NM949" s="123"/>
      <c r="NN949" s="123"/>
      <c r="NO949" s="123">
        <f>E949</f>
        <v>1315</v>
      </c>
      <c r="TW949" s="122">
        <f t="shared" si="55"/>
        <v>0</v>
      </c>
    </row>
    <row r="950" spans="1:543" x14ac:dyDescent="0.2">
      <c r="B950" s="13" t="s">
        <v>652</v>
      </c>
      <c r="D950" s="42"/>
      <c r="F950" s="42">
        <v>1315</v>
      </c>
      <c r="NL950" s="123">
        <f>-F950</f>
        <v>-1315</v>
      </c>
      <c r="NM950" s="123"/>
      <c r="NN950" s="123"/>
      <c r="NO950" s="123"/>
      <c r="TW950" s="122">
        <f t="shared" si="55"/>
        <v>0</v>
      </c>
    </row>
    <row r="951" spans="1:543" x14ac:dyDescent="0.2">
      <c r="D951" s="42"/>
      <c r="NL951" s="123"/>
      <c r="NM951" s="123"/>
      <c r="NN951" s="123"/>
      <c r="NO951" s="123"/>
      <c r="TW951" s="122">
        <f t="shared" si="55"/>
        <v>0</v>
      </c>
    </row>
    <row r="952" spans="1:543" x14ac:dyDescent="0.2">
      <c r="B952" s="44"/>
      <c r="NL952" s="123"/>
      <c r="NM952" s="123"/>
      <c r="NN952" s="123"/>
      <c r="NO952" s="123"/>
      <c r="TW952" s="122">
        <f t="shared" si="55"/>
        <v>0</v>
      </c>
    </row>
    <row r="953" spans="1:543" x14ac:dyDescent="0.2">
      <c r="B953" s="44"/>
      <c r="NL953" s="123"/>
      <c r="NM953" s="123"/>
      <c r="NN953" s="123"/>
      <c r="NO953" s="123"/>
      <c r="TW953" s="122">
        <f t="shared" si="55"/>
        <v>0</v>
      </c>
    </row>
    <row r="954" spans="1:543" x14ac:dyDescent="0.2">
      <c r="B954" s="44"/>
      <c r="NL954" s="123"/>
      <c r="NM954" s="123"/>
      <c r="NN954" s="123"/>
      <c r="NO954" s="123"/>
      <c r="TW954" s="122">
        <f t="shared" si="55"/>
        <v>0</v>
      </c>
    </row>
    <row r="955" spans="1:543" x14ac:dyDescent="0.2">
      <c r="A955" s="41" t="s">
        <v>778</v>
      </c>
      <c r="B955" s="13" t="s">
        <v>651</v>
      </c>
      <c r="D955" s="142"/>
      <c r="F955" s="42">
        <v>550000</v>
      </c>
      <c r="NG955" s="122">
        <f>-F955</f>
        <v>-550000</v>
      </c>
      <c r="NL955" s="123"/>
      <c r="NM955" s="123"/>
      <c r="NN955" s="123"/>
      <c r="NO955" s="123"/>
      <c r="TW955" s="122">
        <f t="shared" si="55"/>
        <v>0</v>
      </c>
    </row>
    <row r="956" spans="1:543" x14ac:dyDescent="0.2">
      <c r="B956" s="42"/>
      <c r="C956" s="13" t="s">
        <v>653</v>
      </c>
      <c r="D956" s="42"/>
      <c r="E956" s="42">
        <v>550000</v>
      </c>
      <c r="HC956" s="122">
        <f>E956</f>
        <v>550000</v>
      </c>
      <c r="NL956" s="123"/>
      <c r="NM956" s="123"/>
      <c r="NN956" s="123"/>
      <c r="NO956" s="123"/>
      <c r="TW956" s="122">
        <f t="shared" ref="TW956:TW958" si="56">SUM(I956:TV956)-(E956-F956)-(G956-H956)</f>
        <v>0</v>
      </c>
    </row>
    <row r="957" spans="1:543" x14ac:dyDescent="0.2">
      <c r="B957" s="42"/>
      <c r="D957" s="42"/>
      <c r="NL957" s="123"/>
      <c r="NM957" s="123"/>
      <c r="NN957" s="123"/>
      <c r="NO957" s="123"/>
      <c r="TW957" s="122">
        <f t="shared" si="56"/>
        <v>0</v>
      </c>
    </row>
    <row r="958" spans="1:543" x14ac:dyDescent="0.2">
      <c r="B958" s="44"/>
      <c r="D958" s="42"/>
      <c r="NL958" s="123"/>
      <c r="NM958" s="123"/>
      <c r="NN958" s="123"/>
      <c r="NO958" s="123"/>
      <c r="TW958" s="122">
        <f t="shared" si="56"/>
        <v>0</v>
      </c>
    </row>
    <row r="959" spans="1:543" x14ac:dyDescent="0.2">
      <c r="D959" s="42"/>
      <c r="NL959" s="123"/>
      <c r="NM959" s="123"/>
      <c r="NN959" s="123"/>
      <c r="NO959" s="123"/>
      <c r="TW959" s="122">
        <f t="shared" si="55"/>
        <v>0</v>
      </c>
    </row>
    <row r="960" spans="1:543" x14ac:dyDescent="0.2">
      <c r="D960" s="42"/>
      <c r="NL960" s="123"/>
      <c r="NM960" s="123"/>
      <c r="NN960" s="123"/>
      <c r="NO960" s="123"/>
      <c r="TW960" s="122"/>
    </row>
    <row r="961" spans="1:543" x14ac:dyDescent="0.2">
      <c r="A961" s="41" t="s">
        <v>1070</v>
      </c>
      <c r="C961" s="13" t="s">
        <v>664</v>
      </c>
      <c r="D961" s="142"/>
      <c r="H961" s="42">
        <v>530000</v>
      </c>
      <c r="NL961" s="123"/>
      <c r="NM961" s="123"/>
      <c r="NN961" s="123"/>
      <c r="NO961" s="123"/>
      <c r="TM961" s="42">
        <f>-H961</f>
        <v>-530000</v>
      </c>
      <c r="TW961" s="122">
        <f t="shared" ref="TW961:TW964" si="57">SUM(I961:TV961)-(E961-F961)-(G961-H961)</f>
        <v>0</v>
      </c>
    </row>
    <row r="962" spans="1:543" x14ac:dyDescent="0.2">
      <c r="B962" s="13" t="s">
        <v>653</v>
      </c>
      <c r="D962" s="42"/>
      <c r="E962" s="42">
        <f>H961</f>
        <v>530000</v>
      </c>
      <c r="HC962" s="122">
        <f>E962</f>
        <v>530000</v>
      </c>
      <c r="NL962" s="123"/>
      <c r="NM962" s="123"/>
      <c r="NN962" s="123"/>
      <c r="NO962" s="123"/>
      <c r="TW962" s="122">
        <f t="shared" si="57"/>
        <v>0</v>
      </c>
    </row>
    <row r="963" spans="1:543" x14ac:dyDescent="0.2">
      <c r="D963" s="42"/>
      <c r="NL963" s="123"/>
      <c r="NM963" s="123"/>
      <c r="NN963" s="123"/>
      <c r="NO963" s="123"/>
      <c r="TW963" s="122">
        <f t="shared" si="57"/>
        <v>0</v>
      </c>
    </row>
    <row r="964" spans="1:543" x14ac:dyDescent="0.2">
      <c r="B964" s="44"/>
      <c r="D964" s="42"/>
      <c r="NL964" s="123"/>
      <c r="NM964" s="123"/>
      <c r="NN964" s="123"/>
      <c r="NO964" s="123"/>
      <c r="TW964" s="122">
        <f t="shared" si="57"/>
        <v>0</v>
      </c>
    </row>
    <row r="965" spans="1:543" x14ac:dyDescent="0.2">
      <c r="B965" s="44"/>
      <c r="NL965" s="123"/>
      <c r="NM965" s="123"/>
      <c r="NN965" s="123"/>
      <c r="NO965" s="123"/>
      <c r="TW965" s="122">
        <f t="shared" si="55"/>
        <v>0</v>
      </c>
    </row>
    <row r="966" spans="1:543" x14ac:dyDescent="0.2">
      <c r="A966" s="41" t="s">
        <v>779</v>
      </c>
      <c r="C966" s="13" t="s">
        <v>654</v>
      </c>
      <c r="D966" s="42"/>
      <c r="G966" s="42">
        <f>'Consol PL'!T222*2.8%</f>
        <v>-3008.496461067999</v>
      </c>
      <c r="NL966" s="123"/>
      <c r="NM966" s="123"/>
      <c r="NN966" s="123"/>
      <c r="NO966" s="123"/>
      <c r="TT966" s="42">
        <f>G966</f>
        <v>-3008.496461067999</v>
      </c>
      <c r="TW966" s="122">
        <f t="shared" si="55"/>
        <v>0</v>
      </c>
    </row>
    <row r="967" spans="1:543" x14ac:dyDescent="0.2">
      <c r="B967" s="13" t="s">
        <v>652</v>
      </c>
      <c r="D967" s="42"/>
      <c r="F967" s="42">
        <f>G966</f>
        <v>-3008.496461067999</v>
      </c>
      <c r="NL967" s="123">
        <f>-F967</f>
        <v>3008.496461067999</v>
      </c>
      <c r="NM967" s="123"/>
      <c r="NN967" s="123"/>
      <c r="NO967" s="123"/>
      <c r="TW967" s="122">
        <f t="shared" si="55"/>
        <v>0</v>
      </c>
    </row>
    <row r="968" spans="1:543" x14ac:dyDescent="0.2">
      <c r="B968" s="42"/>
      <c r="D968" s="42"/>
      <c r="NL968" s="123"/>
      <c r="NM968" s="123"/>
      <c r="NN968" s="123"/>
      <c r="NO968" s="123"/>
      <c r="TW968" s="122">
        <f t="shared" si="55"/>
        <v>0</v>
      </c>
    </row>
    <row r="969" spans="1:543" x14ac:dyDescent="0.2">
      <c r="B969" s="44"/>
      <c r="D969" s="42"/>
      <c r="NL969" s="123"/>
      <c r="NM969" s="123"/>
      <c r="NN969" s="123"/>
      <c r="NO969" s="123"/>
      <c r="TW969" s="122">
        <f t="shared" si="55"/>
        <v>0</v>
      </c>
    </row>
    <row r="970" spans="1:543" x14ac:dyDescent="0.2">
      <c r="B970" s="44"/>
      <c r="D970" s="42"/>
      <c r="NL970" s="123"/>
      <c r="NM970" s="123"/>
      <c r="NN970" s="123"/>
      <c r="NO970" s="123"/>
      <c r="TW970" s="122">
        <f t="shared" si="55"/>
        <v>0</v>
      </c>
    </row>
    <row r="971" spans="1:543" x14ac:dyDescent="0.2">
      <c r="B971" s="44"/>
      <c r="D971" s="42"/>
      <c r="NL971" s="123"/>
      <c r="NM971" s="123"/>
      <c r="NN971" s="123"/>
      <c r="NO971" s="123"/>
      <c r="TW971" s="122">
        <f t="shared" si="55"/>
        <v>0</v>
      </c>
    </row>
    <row r="972" spans="1:543" x14ac:dyDescent="0.2">
      <c r="B972" s="46"/>
      <c r="NL972" s="123"/>
      <c r="NM972" s="123"/>
      <c r="NN972" s="123"/>
      <c r="NO972" s="123"/>
      <c r="TW972" s="122">
        <f t="shared" si="55"/>
        <v>0</v>
      </c>
    </row>
    <row r="973" spans="1:543" x14ac:dyDescent="0.2">
      <c r="A973" s="41" t="s">
        <v>779</v>
      </c>
      <c r="B973" s="13" t="s">
        <v>651</v>
      </c>
      <c r="E973" s="42">
        <v>0</v>
      </c>
      <c r="IJ973" s="122">
        <f>E973</f>
        <v>0</v>
      </c>
      <c r="NL973" s="123"/>
      <c r="NM973" s="123"/>
      <c r="NN973" s="123"/>
      <c r="NO973" s="123"/>
      <c r="TW973" s="122">
        <f t="shared" si="55"/>
        <v>0</v>
      </c>
    </row>
    <row r="974" spans="1:543" x14ac:dyDescent="0.2">
      <c r="B974" s="42"/>
      <c r="C974" s="13" t="s">
        <v>653</v>
      </c>
      <c r="D974" s="42"/>
      <c r="F974" s="42">
        <v>0</v>
      </c>
      <c r="DS974" s="122">
        <f>-F974</f>
        <v>0</v>
      </c>
      <c r="NL974" s="123"/>
      <c r="NM974" s="123"/>
      <c r="NN974" s="123"/>
      <c r="NO974" s="123"/>
      <c r="TW974" s="122">
        <f t="shared" si="55"/>
        <v>0</v>
      </c>
    </row>
    <row r="975" spans="1:543" x14ac:dyDescent="0.2">
      <c r="B975" s="42"/>
      <c r="D975" s="42"/>
      <c r="NL975" s="123"/>
      <c r="NM975" s="123"/>
      <c r="NN975" s="123"/>
      <c r="NO975" s="123"/>
      <c r="TW975" s="122">
        <f t="shared" si="55"/>
        <v>0</v>
      </c>
    </row>
    <row r="976" spans="1:543" x14ac:dyDescent="0.2">
      <c r="B976" s="44"/>
      <c r="D976" s="42"/>
      <c r="NL976" s="123"/>
      <c r="NM976" s="123"/>
      <c r="NN976" s="123"/>
      <c r="NO976" s="123"/>
      <c r="TW976" s="122">
        <f t="shared" si="55"/>
        <v>0</v>
      </c>
    </row>
    <row r="977" spans="1:543" x14ac:dyDescent="0.2">
      <c r="D977" s="42"/>
      <c r="NL977" s="123"/>
      <c r="NM977" s="123"/>
      <c r="NN977" s="123"/>
      <c r="NO977" s="123"/>
      <c r="TW977" s="122">
        <f t="shared" si="55"/>
        <v>0</v>
      </c>
    </row>
    <row r="978" spans="1:543" x14ac:dyDescent="0.2">
      <c r="NL978" s="123"/>
      <c r="NM978" s="123"/>
      <c r="NN978" s="123"/>
      <c r="NO978" s="123"/>
      <c r="TW978" s="122">
        <f t="shared" si="55"/>
        <v>0</v>
      </c>
    </row>
    <row r="979" spans="1:543" x14ac:dyDescent="0.2">
      <c r="A979" s="51" t="s">
        <v>780</v>
      </c>
      <c r="B979" s="52" t="s">
        <v>773</v>
      </c>
      <c r="C979" s="52"/>
      <c r="E979" s="53">
        <v>0</v>
      </c>
      <c r="F979" s="53"/>
      <c r="G979" s="53"/>
      <c r="H979" s="53"/>
      <c r="I979" s="123"/>
      <c r="MT979" s="122">
        <f>E979</f>
        <v>0</v>
      </c>
      <c r="NL979" s="123"/>
      <c r="NM979" s="123"/>
      <c r="NN979" s="123"/>
      <c r="NO979" s="123"/>
      <c r="TW979" s="122">
        <f t="shared" si="55"/>
        <v>0</v>
      </c>
    </row>
    <row r="980" spans="1:543" x14ac:dyDescent="0.2">
      <c r="A980" s="52"/>
      <c r="B980" s="53"/>
      <c r="C980" s="52" t="s">
        <v>656</v>
      </c>
      <c r="D980" s="53"/>
      <c r="E980" s="53"/>
      <c r="F980" s="53">
        <v>0</v>
      </c>
      <c r="G980" s="53"/>
      <c r="H980" s="53"/>
      <c r="I980" s="123"/>
      <c r="EV980" s="122">
        <f>-F980</f>
        <v>0</v>
      </c>
      <c r="NL980" s="123"/>
      <c r="NM980" s="123"/>
      <c r="NN980" s="123"/>
      <c r="NO980" s="123"/>
      <c r="TW980" s="122">
        <f t="shared" si="55"/>
        <v>0</v>
      </c>
    </row>
    <row r="981" spans="1:543" x14ac:dyDescent="0.2">
      <c r="A981" s="52"/>
      <c r="B981" s="53"/>
      <c r="C981" s="52" t="s">
        <v>666</v>
      </c>
      <c r="D981" s="53"/>
      <c r="E981" s="53"/>
      <c r="F981" s="53"/>
      <c r="G981" s="53"/>
      <c r="H981" s="53">
        <f>E979-F980</f>
        <v>0</v>
      </c>
      <c r="I981" s="123"/>
      <c r="NL981" s="123"/>
      <c r="NM981" s="123"/>
      <c r="NN981" s="123"/>
      <c r="NO981" s="123"/>
      <c r="SX981" s="42">
        <f>-H981</f>
        <v>0</v>
      </c>
      <c r="TW981" s="122">
        <f t="shared" si="55"/>
        <v>0</v>
      </c>
    </row>
    <row r="982" spans="1:543" x14ac:dyDescent="0.2">
      <c r="A982" s="52"/>
      <c r="B982" s="52"/>
      <c r="C982" s="52"/>
      <c r="D982" s="53"/>
      <c r="E982" s="53"/>
      <c r="F982" s="53"/>
      <c r="G982" s="53"/>
      <c r="H982" s="53"/>
      <c r="I982" s="123"/>
      <c r="NL982" s="123"/>
      <c r="NM982" s="123"/>
      <c r="NN982" s="123"/>
      <c r="NO982" s="123"/>
      <c r="TW982" s="122">
        <f t="shared" si="55"/>
        <v>0</v>
      </c>
    </row>
    <row r="983" spans="1:543" x14ac:dyDescent="0.2">
      <c r="A983" s="52"/>
      <c r="B983" s="54"/>
      <c r="C983" s="52"/>
      <c r="D983" s="53"/>
      <c r="E983" s="53"/>
      <c r="F983" s="53"/>
      <c r="G983" s="53"/>
      <c r="H983" s="53"/>
      <c r="I983" s="123"/>
      <c r="NL983" s="123"/>
      <c r="NM983" s="123"/>
      <c r="NN983" s="123"/>
      <c r="NO983" s="123"/>
      <c r="TW983" s="122">
        <f t="shared" ref="TW983:TW1060" si="58">SUM(I983:TV983)-(E983-F983)-(G983-H983)</f>
        <v>0</v>
      </c>
    </row>
    <row r="984" spans="1:543" x14ac:dyDescent="0.2">
      <c r="D984" s="53"/>
      <c r="NL984" s="123"/>
      <c r="NM984" s="123"/>
      <c r="NN984" s="123"/>
      <c r="NO984" s="123"/>
      <c r="TW984" s="122">
        <f t="shared" si="58"/>
        <v>0</v>
      </c>
    </row>
    <row r="985" spans="1:543" x14ac:dyDescent="0.2">
      <c r="NL985" s="123"/>
      <c r="NM985" s="123"/>
      <c r="NN985" s="123"/>
      <c r="NO985" s="123"/>
      <c r="TW985" s="122">
        <f t="shared" si="58"/>
        <v>0</v>
      </c>
    </row>
    <row r="986" spans="1:543" x14ac:dyDescent="0.2">
      <c r="B986" s="46"/>
      <c r="NL986" s="123"/>
      <c r="NM986" s="123"/>
      <c r="NN986" s="123"/>
      <c r="NO986" s="123"/>
      <c r="TW986" s="122">
        <f t="shared" si="58"/>
        <v>0</v>
      </c>
    </row>
    <row r="987" spans="1:543" x14ac:dyDescent="0.2">
      <c r="A987" s="41" t="s">
        <v>781</v>
      </c>
      <c r="B987" s="13" t="s">
        <v>651</v>
      </c>
      <c r="E987" s="42">
        <v>1</v>
      </c>
      <c r="NG987" s="122">
        <f>E987</f>
        <v>1</v>
      </c>
      <c r="NL987" s="123"/>
      <c r="NM987" s="123"/>
      <c r="NN987" s="123"/>
      <c r="NO987" s="123"/>
      <c r="TW987" s="122">
        <f t="shared" si="58"/>
        <v>0</v>
      </c>
    </row>
    <row r="988" spans="1:543" x14ac:dyDescent="0.2">
      <c r="B988" s="42"/>
      <c r="C988" s="13" t="s">
        <v>653</v>
      </c>
      <c r="D988" s="42"/>
      <c r="F988" s="42">
        <v>1</v>
      </c>
      <c r="HC988" s="122">
        <f>-F988</f>
        <v>-1</v>
      </c>
      <c r="NL988" s="123"/>
      <c r="NM988" s="123"/>
      <c r="NN988" s="123"/>
      <c r="NO988" s="123"/>
      <c r="TW988" s="122">
        <f t="shared" si="58"/>
        <v>0</v>
      </c>
    </row>
    <row r="989" spans="1:543" x14ac:dyDescent="0.2">
      <c r="B989" s="42"/>
      <c r="D989" s="42"/>
      <c r="NL989" s="123"/>
      <c r="NM989" s="123"/>
      <c r="NN989" s="123"/>
      <c r="NO989" s="123"/>
      <c r="TW989" s="122">
        <f t="shared" si="58"/>
        <v>0</v>
      </c>
    </row>
    <row r="990" spans="1:543" x14ac:dyDescent="0.2">
      <c r="B990" s="44"/>
      <c r="D990" s="42"/>
      <c r="NL990" s="123"/>
      <c r="NM990" s="123"/>
      <c r="NN990" s="123"/>
      <c r="NO990" s="123"/>
      <c r="TW990" s="122">
        <f t="shared" si="58"/>
        <v>0</v>
      </c>
    </row>
    <row r="991" spans="1:543" x14ac:dyDescent="0.2">
      <c r="D991" s="42"/>
      <c r="NL991" s="123"/>
      <c r="NM991" s="123"/>
      <c r="NN991" s="123"/>
      <c r="NO991" s="123"/>
      <c r="TW991" s="122">
        <f t="shared" si="58"/>
        <v>0</v>
      </c>
    </row>
    <row r="992" spans="1:543" x14ac:dyDescent="0.2">
      <c r="NL992" s="123"/>
      <c r="NM992" s="123"/>
      <c r="NN992" s="123"/>
      <c r="NO992" s="123"/>
      <c r="TW992" s="122">
        <f t="shared" si="58"/>
        <v>0</v>
      </c>
    </row>
    <row r="993" spans="1:543" x14ac:dyDescent="0.2">
      <c r="A993" s="51" t="s">
        <v>782</v>
      </c>
      <c r="B993" s="52" t="s">
        <v>783</v>
      </c>
      <c r="C993" s="52"/>
      <c r="E993" s="53">
        <f>'Consol BS'!W420</f>
        <v>44369.990608350003</v>
      </c>
      <c r="F993" s="53"/>
      <c r="G993" s="53"/>
      <c r="H993" s="53"/>
      <c r="I993" s="123"/>
      <c r="MT993" s="122">
        <f>E993</f>
        <v>44369.990608350003</v>
      </c>
      <c r="NL993" s="123"/>
      <c r="NM993" s="123"/>
      <c r="NN993" s="123"/>
      <c r="NO993" s="123"/>
      <c r="TW993" s="122">
        <f t="shared" si="58"/>
        <v>0</v>
      </c>
    </row>
    <row r="994" spans="1:543" x14ac:dyDescent="0.2">
      <c r="A994" s="52"/>
      <c r="B994" s="53"/>
      <c r="C994" s="52" t="s">
        <v>656</v>
      </c>
      <c r="D994" s="53"/>
      <c r="E994" s="53"/>
      <c r="F994" s="53">
        <f>E993</f>
        <v>44369.990608350003</v>
      </c>
      <c r="G994" s="53"/>
      <c r="H994" s="53"/>
      <c r="I994" s="123"/>
      <c r="EV994" s="122">
        <f>-F994</f>
        <v>-44369.990608350003</v>
      </c>
      <c r="NL994" s="123"/>
      <c r="NM994" s="123"/>
      <c r="NN994" s="123"/>
      <c r="NO994" s="123"/>
      <c r="TW994" s="122">
        <f t="shared" si="58"/>
        <v>0</v>
      </c>
    </row>
    <row r="995" spans="1:543" x14ac:dyDescent="0.2">
      <c r="A995" s="52"/>
      <c r="B995" s="53"/>
      <c r="C995" s="52" t="s">
        <v>666</v>
      </c>
      <c r="D995" s="53"/>
      <c r="E995" s="53"/>
      <c r="F995" s="53"/>
      <c r="G995" s="53"/>
      <c r="H995" s="53">
        <f>E993-F994</f>
        <v>0</v>
      </c>
      <c r="I995" s="123"/>
      <c r="NL995" s="123"/>
      <c r="NM995" s="123"/>
      <c r="NN995" s="123"/>
      <c r="NO995" s="123"/>
      <c r="SX995" s="42">
        <f>-H995</f>
        <v>0</v>
      </c>
      <c r="TW995" s="122">
        <f t="shared" si="58"/>
        <v>0</v>
      </c>
    </row>
    <row r="996" spans="1:543" x14ac:dyDescent="0.2">
      <c r="A996" s="52"/>
      <c r="B996" s="52"/>
      <c r="C996" s="52"/>
      <c r="D996" s="53"/>
      <c r="E996" s="53"/>
      <c r="F996" s="53"/>
      <c r="G996" s="53"/>
      <c r="H996" s="53"/>
      <c r="I996" s="123"/>
      <c r="NL996" s="123"/>
      <c r="NM996" s="123"/>
      <c r="NN996" s="123"/>
      <c r="NO996" s="123"/>
      <c r="TW996" s="122">
        <f t="shared" si="58"/>
        <v>0</v>
      </c>
    </row>
    <row r="997" spans="1:543" x14ac:dyDescent="0.2">
      <c r="A997" s="52"/>
      <c r="B997" s="54"/>
      <c r="C997" s="52"/>
      <c r="D997" s="53"/>
      <c r="E997" s="53"/>
      <c r="F997" s="53"/>
      <c r="G997" s="53"/>
      <c r="H997" s="53"/>
      <c r="I997" s="123"/>
      <c r="NL997" s="123"/>
      <c r="NM997" s="123"/>
      <c r="NN997" s="123"/>
      <c r="NO997" s="123"/>
      <c r="TW997" s="122">
        <f t="shared" si="58"/>
        <v>0</v>
      </c>
    </row>
    <row r="998" spans="1:543" x14ac:dyDescent="0.2">
      <c r="D998" s="53"/>
      <c r="NL998" s="123"/>
      <c r="NM998" s="123"/>
      <c r="NN998" s="123"/>
      <c r="NO998" s="123"/>
      <c r="TW998" s="122">
        <f t="shared" si="58"/>
        <v>0</v>
      </c>
    </row>
    <row r="999" spans="1:543" x14ac:dyDescent="0.2">
      <c r="NL999" s="123"/>
      <c r="NM999" s="123"/>
      <c r="NN999" s="123"/>
      <c r="NO999" s="123"/>
      <c r="TW999" s="122">
        <f t="shared" si="58"/>
        <v>0</v>
      </c>
    </row>
    <row r="1000" spans="1:543" x14ac:dyDescent="0.2">
      <c r="A1000" s="51" t="s">
        <v>784</v>
      </c>
      <c r="B1000" s="52" t="s">
        <v>771</v>
      </c>
      <c r="C1000" s="52"/>
      <c r="E1000" s="53">
        <f>F1001</f>
        <v>1</v>
      </c>
      <c r="F1000" s="53"/>
      <c r="G1000" s="53"/>
      <c r="H1000" s="53"/>
      <c r="I1000" s="123"/>
      <c r="MT1000" s="122">
        <f>E1000</f>
        <v>1</v>
      </c>
      <c r="NL1000" s="123"/>
      <c r="NM1000" s="123"/>
      <c r="NN1000" s="123"/>
      <c r="NO1000" s="123"/>
      <c r="TW1000" s="122">
        <f t="shared" si="58"/>
        <v>0</v>
      </c>
    </row>
    <row r="1001" spans="1:543" x14ac:dyDescent="0.2">
      <c r="A1001" s="52"/>
      <c r="B1001" s="53"/>
      <c r="C1001" s="52" t="s">
        <v>785</v>
      </c>
      <c r="D1001" s="53"/>
      <c r="E1001" s="53"/>
      <c r="F1001" s="53">
        <v>1</v>
      </c>
      <c r="G1001" s="53"/>
      <c r="H1001" s="53"/>
      <c r="I1001" s="123"/>
      <c r="EV1001" s="122">
        <f>-F1001</f>
        <v>-1</v>
      </c>
      <c r="NL1001" s="123"/>
      <c r="NM1001" s="123"/>
      <c r="NN1001" s="123"/>
      <c r="NO1001" s="123"/>
      <c r="TW1001" s="122">
        <f t="shared" si="58"/>
        <v>0</v>
      </c>
    </row>
    <row r="1002" spans="1:543" x14ac:dyDescent="0.2">
      <c r="A1002" s="52"/>
      <c r="B1002" s="53"/>
      <c r="C1002" s="52" t="s">
        <v>666</v>
      </c>
      <c r="D1002" s="53"/>
      <c r="E1002" s="53"/>
      <c r="F1002" s="53"/>
      <c r="G1002" s="53"/>
      <c r="H1002" s="53">
        <f>E1000-F1001</f>
        <v>0</v>
      </c>
      <c r="I1002" s="123"/>
      <c r="NL1002" s="123"/>
      <c r="NM1002" s="123"/>
      <c r="NN1002" s="123"/>
      <c r="NO1002" s="123"/>
      <c r="SX1002" s="42">
        <f>-H1002</f>
        <v>0</v>
      </c>
      <c r="TW1002" s="122">
        <f t="shared" si="58"/>
        <v>0</v>
      </c>
    </row>
    <row r="1003" spans="1:543" x14ac:dyDescent="0.2">
      <c r="A1003" s="52"/>
      <c r="B1003" s="52"/>
      <c r="C1003" s="52"/>
      <c r="D1003" s="53"/>
      <c r="E1003" s="53"/>
      <c r="F1003" s="53"/>
      <c r="G1003" s="53"/>
      <c r="H1003" s="53"/>
      <c r="I1003" s="123"/>
      <c r="NL1003" s="123"/>
      <c r="NM1003" s="123"/>
      <c r="NN1003" s="123"/>
      <c r="NO1003" s="123"/>
      <c r="TW1003" s="122">
        <f t="shared" si="58"/>
        <v>0</v>
      </c>
    </row>
    <row r="1004" spans="1:543" x14ac:dyDescent="0.2">
      <c r="A1004" s="52"/>
      <c r="B1004" s="54"/>
      <c r="C1004" s="52"/>
      <c r="D1004" s="53"/>
      <c r="E1004" s="53"/>
      <c r="F1004" s="53"/>
      <c r="G1004" s="53"/>
      <c r="H1004" s="53"/>
      <c r="I1004" s="123"/>
      <c r="NL1004" s="123"/>
      <c r="NM1004" s="123"/>
      <c r="NN1004" s="123"/>
      <c r="NO1004" s="123"/>
      <c r="TW1004" s="122">
        <f t="shared" si="58"/>
        <v>0</v>
      </c>
    </row>
    <row r="1005" spans="1:543" x14ac:dyDescent="0.2">
      <c r="D1005" s="53"/>
      <c r="NL1005" s="123"/>
      <c r="NM1005" s="123"/>
      <c r="NN1005" s="123"/>
      <c r="NO1005" s="123"/>
      <c r="TW1005" s="122">
        <f t="shared" si="58"/>
        <v>0</v>
      </c>
    </row>
    <row r="1006" spans="1:543" x14ac:dyDescent="0.2">
      <c r="NL1006" s="123"/>
      <c r="NM1006" s="123"/>
      <c r="NN1006" s="123"/>
      <c r="NO1006" s="123"/>
      <c r="TW1006" s="122">
        <f t="shared" si="58"/>
        <v>0</v>
      </c>
    </row>
    <row r="1007" spans="1:543" x14ac:dyDescent="0.2">
      <c r="B1007" s="46"/>
      <c r="NL1007" s="123"/>
      <c r="NM1007" s="123"/>
      <c r="NN1007" s="123"/>
      <c r="NO1007" s="123"/>
      <c r="TW1007" s="122">
        <f t="shared" si="58"/>
        <v>0</v>
      </c>
    </row>
    <row r="1008" spans="1:543" x14ac:dyDescent="0.2">
      <c r="A1008" s="41" t="s">
        <v>786</v>
      </c>
      <c r="B1008" s="13" t="s">
        <v>651</v>
      </c>
      <c r="D1008" s="142" t="s">
        <v>891</v>
      </c>
      <c r="E1008" s="42">
        <v>335000</v>
      </c>
      <c r="NG1008" s="122">
        <f>E1008</f>
        <v>335000</v>
      </c>
      <c r="NL1008" s="123"/>
      <c r="NM1008" s="123"/>
      <c r="NN1008" s="123"/>
      <c r="NO1008" s="123"/>
      <c r="TW1008" s="122">
        <f t="shared" si="58"/>
        <v>0</v>
      </c>
    </row>
    <row r="1009" spans="1:543" x14ac:dyDescent="0.2">
      <c r="A1009" s="41"/>
      <c r="B1009" s="13" t="s">
        <v>670</v>
      </c>
      <c r="D1009" s="42"/>
      <c r="E1009" s="42">
        <v>3295</v>
      </c>
      <c r="NK1009" s="122">
        <f>E1009</f>
        <v>3295</v>
      </c>
      <c r="NL1009" s="123"/>
      <c r="NM1009" s="123"/>
      <c r="NN1009" s="123"/>
      <c r="NO1009" s="123"/>
      <c r="TW1009" s="122">
        <f t="shared" si="58"/>
        <v>0</v>
      </c>
    </row>
    <row r="1010" spans="1:543" x14ac:dyDescent="0.2">
      <c r="B1010" s="42"/>
      <c r="C1010" s="13" t="s">
        <v>653</v>
      </c>
      <c r="D1010" s="42"/>
      <c r="F1010" s="42">
        <v>338295</v>
      </c>
      <c r="HC1010" s="122">
        <f>-F1010</f>
        <v>-338295</v>
      </c>
      <c r="NL1010" s="123"/>
      <c r="NM1010" s="123"/>
      <c r="NN1010" s="123"/>
      <c r="NO1010" s="123"/>
      <c r="TW1010" s="122">
        <f t="shared" si="58"/>
        <v>0</v>
      </c>
    </row>
    <row r="1011" spans="1:543" x14ac:dyDescent="0.2">
      <c r="B1011" s="42"/>
      <c r="D1011" s="42"/>
      <c r="NL1011" s="123"/>
      <c r="NM1011" s="123"/>
      <c r="NN1011" s="123"/>
      <c r="NO1011" s="123"/>
      <c r="TW1011" s="122">
        <f t="shared" si="58"/>
        <v>0</v>
      </c>
    </row>
    <row r="1012" spans="1:543" x14ac:dyDescent="0.2">
      <c r="B1012" s="44"/>
      <c r="D1012" s="42"/>
      <c r="NL1012" s="123"/>
      <c r="NM1012" s="123"/>
      <c r="NN1012" s="123"/>
      <c r="NO1012" s="123"/>
      <c r="TW1012" s="122">
        <f t="shared" si="58"/>
        <v>0</v>
      </c>
    </row>
    <row r="1013" spans="1:543" x14ac:dyDescent="0.2">
      <c r="D1013" s="42"/>
      <c r="NL1013" s="123"/>
      <c r="NM1013" s="123"/>
      <c r="NN1013" s="123"/>
      <c r="NO1013" s="123"/>
      <c r="TW1013" s="122">
        <f t="shared" si="58"/>
        <v>0</v>
      </c>
    </row>
    <row r="1014" spans="1:543" x14ac:dyDescent="0.2">
      <c r="NL1014" s="123"/>
      <c r="NM1014" s="123"/>
      <c r="NN1014" s="123"/>
      <c r="NO1014" s="123"/>
      <c r="TW1014" s="122">
        <f t="shared" si="58"/>
        <v>0</v>
      </c>
    </row>
    <row r="1015" spans="1:543" x14ac:dyDescent="0.2">
      <c r="A1015" s="41" t="s">
        <v>787</v>
      </c>
      <c r="C1015" s="13" t="s">
        <v>947</v>
      </c>
      <c r="D1015" s="142" t="s">
        <v>891</v>
      </c>
      <c r="F1015" s="42">
        <f>E1016</f>
        <v>338295</v>
      </c>
      <c r="NL1015" s="123"/>
      <c r="NM1015" s="123"/>
      <c r="NN1015" s="123"/>
      <c r="NO1015" s="123">
        <f>-F1015</f>
        <v>-338295</v>
      </c>
      <c r="TW1015" s="122">
        <f t="shared" si="58"/>
        <v>0</v>
      </c>
    </row>
    <row r="1016" spans="1:543" x14ac:dyDescent="0.2">
      <c r="B1016" s="13" t="s">
        <v>653</v>
      </c>
      <c r="D1016" s="42"/>
      <c r="E1016" s="42">
        <v>338295</v>
      </c>
      <c r="HC1016" s="122">
        <f>E1016</f>
        <v>338295</v>
      </c>
      <c r="NL1016" s="123"/>
      <c r="NM1016" s="123"/>
      <c r="NN1016" s="123"/>
      <c r="NO1016" s="123"/>
      <c r="TW1016" s="122">
        <f t="shared" si="58"/>
        <v>0</v>
      </c>
    </row>
    <row r="1017" spans="1:543" x14ac:dyDescent="0.2">
      <c r="D1017" s="42"/>
      <c r="NL1017" s="123"/>
      <c r="NM1017" s="123"/>
      <c r="NN1017" s="123"/>
      <c r="NO1017" s="123"/>
      <c r="TW1017" s="122">
        <f t="shared" si="58"/>
        <v>0</v>
      </c>
    </row>
    <row r="1018" spans="1:543" x14ac:dyDescent="0.2">
      <c r="B1018" s="44"/>
      <c r="D1018" s="42"/>
      <c r="NL1018" s="123"/>
      <c r="NM1018" s="123"/>
      <c r="NN1018" s="123"/>
      <c r="NO1018" s="123"/>
      <c r="TW1018" s="122">
        <f t="shared" si="58"/>
        <v>0</v>
      </c>
    </row>
    <row r="1019" spans="1:543" x14ac:dyDescent="0.2">
      <c r="D1019" s="42"/>
      <c r="NL1019" s="123"/>
      <c r="NM1019" s="123"/>
      <c r="NN1019" s="123"/>
      <c r="NO1019" s="123"/>
      <c r="TW1019" s="122">
        <f t="shared" si="58"/>
        <v>0</v>
      </c>
    </row>
    <row r="1020" spans="1:543" x14ac:dyDescent="0.2">
      <c r="NL1020" s="123"/>
      <c r="NM1020" s="123"/>
      <c r="NN1020" s="123"/>
      <c r="NO1020" s="123"/>
      <c r="TW1020" s="122">
        <f t="shared" si="58"/>
        <v>0</v>
      </c>
    </row>
    <row r="1021" spans="1:543" x14ac:dyDescent="0.2">
      <c r="A1021" s="51" t="s">
        <v>788</v>
      </c>
      <c r="B1021" s="13" t="s">
        <v>651</v>
      </c>
      <c r="C1021" s="52"/>
      <c r="E1021" s="53">
        <f>'Consol BS'!X452</f>
        <v>1473544.1579964501</v>
      </c>
      <c r="F1021" s="53"/>
      <c r="G1021" s="53"/>
      <c r="H1021" s="53"/>
      <c r="I1021" s="123"/>
      <c r="NG1021" s="122">
        <f>E1021</f>
        <v>1473544.1579964501</v>
      </c>
      <c r="NL1021" s="123"/>
      <c r="NM1021" s="123"/>
      <c r="NN1021" s="123"/>
      <c r="NO1021" s="123"/>
      <c r="TW1021" s="122">
        <f t="shared" si="58"/>
        <v>0</v>
      </c>
    </row>
    <row r="1022" spans="1:543" x14ac:dyDescent="0.2">
      <c r="A1022" s="52"/>
      <c r="B1022" s="53"/>
      <c r="C1022" s="52" t="s">
        <v>670</v>
      </c>
      <c r="D1022" s="53"/>
      <c r="E1022" s="53"/>
      <c r="F1022" s="53">
        <v>0</v>
      </c>
      <c r="G1022" s="53"/>
      <c r="H1022" s="53"/>
      <c r="I1022" s="123"/>
      <c r="NL1022" s="123"/>
      <c r="NM1022" s="123"/>
      <c r="NN1022" s="123"/>
      <c r="NO1022" s="123"/>
      <c r="TW1022" s="122">
        <f t="shared" si="58"/>
        <v>0</v>
      </c>
    </row>
    <row r="1023" spans="1:543" x14ac:dyDescent="0.2">
      <c r="A1023" s="52"/>
      <c r="B1023" s="53"/>
      <c r="C1023" s="52" t="s">
        <v>666</v>
      </c>
      <c r="D1023" s="53"/>
      <c r="E1023" s="53"/>
      <c r="F1023" s="53"/>
      <c r="G1023" s="53"/>
      <c r="H1023" s="53">
        <f>E1021-F1022</f>
        <v>1473544.1579964501</v>
      </c>
      <c r="I1023" s="123"/>
      <c r="NL1023" s="123"/>
      <c r="NM1023" s="123"/>
      <c r="NN1023" s="123"/>
      <c r="NO1023" s="123"/>
      <c r="SX1023" s="42">
        <f>-H1023</f>
        <v>-1473544.1579964501</v>
      </c>
      <c r="TW1023" s="122">
        <f t="shared" si="58"/>
        <v>0</v>
      </c>
    </row>
    <row r="1024" spans="1:543" x14ac:dyDescent="0.2">
      <c r="A1024" s="52"/>
      <c r="B1024" s="52"/>
      <c r="C1024" s="52"/>
      <c r="D1024" s="53"/>
      <c r="E1024" s="53"/>
      <c r="F1024" s="53"/>
      <c r="G1024" s="53"/>
      <c r="H1024" s="53"/>
      <c r="I1024" s="123"/>
      <c r="NL1024" s="123"/>
      <c r="NM1024" s="123"/>
      <c r="NN1024" s="123"/>
      <c r="NO1024" s="123"/>
      <c r="TW1024" s="122">
        <f t="shared" si="58"/>
        <v>0</v>
      </c>
    </row>
    <row r="1025" spans="1:543" x14ac:dyDescent="0.2">
      <c r="A1025" s="52"/>
      <c r="B1025" s="54"/>
      <c r="C1025" s="52"/>
      <c r="D1025" s="53"/>
      <c r="E1025" s="53"/>
      <c r="F1025" s="53"/>
      <c r="G1025" s="53"/>
      <c r="H1025" s="53"/>
      <c r="I1025" s="123"/>
      <c r="NL1025" s="123"/>
      <c r="NM1025" s="123"/>
      <c r="NN1025" s="123"/>
      <c r="NO1025" s="123"/>
      <c r="TW1025" s="122">
        <f t="shared" ref="TW1025:TW1036" si="59">SUM(I1025:TV1025)-(E1025-F1025)-(G1025-H1025)</f>
        <v>0</v>
      </c>
    </row>
    <row r="1026" spans="1:543" x14ac:dyDescent="0.2">
      <c r="A1026" s="52"/>
      <c r="B1026" s="54"/>
      <c r="C1026" s="52"/>
      <c r="D1026" s="53"/>
      <c r="E1026" s="53"/>
      <c r="F1026" s="53"/>
      <c r="G1026" s="53"/>
      <c r="H1026" s="53"/>
      <c r="I1026" s="123"/>
      <c r="NL1026" s="123"/>
      <c r="NM1026" s="123"/>
      <c r="NN1026" s="123"/>
      <c r="NO1026" s="123"/>
      <c r="TW1026" s="122">
        <f t="shared" si="59"/>
        <v>0</v>
      </c>
    </row>
    <row r="1027" spans="1:543" x14ac:dyDescent="0.2">
      <c r="A1027" s="41" t="s">
        <v>988</v>
      </c>
      <c r="B1027" s="13" t="s">
        <v>651</v>
      </c>
      <c r="D1027" s="142"/>
      <c r="F1027" s="42">
        <f>E1008</f>
        <v>335000</v>
      </c>
      <c r="NG1027" s="122">
        <f>-F1027</f>
        <v>-335000</v>
      </c>
      <c r="NL1027" s="123"/>
      <c r="NM1027" s="123"/>
      <c r="NN1027" s="123"/>
      <c r="NO1027" s="123"/>
      <c r="TW1027" s="122">
        <f t="shared" si="59"/>
        <v>0</v>
      </c>
    </row>
    <row r="1028" spans="1:543" x14ac:dyDescent="0.2">
      <c r="A1028" s="41"/>
      <c r="B1028" s="13" t="s">
        <v>670</v>
      </c>
      <c r="D1028" s="42"/>
      <c r="F1028" s="42">
        <f>E1009</f>
        <v>3295</v>
      </c>
      <c r="NK1028" s="122">
        <f>-F1028</f>
        <v>-3295</v>
      </c>
      <c r="NL1028" s="123"/>
      <c r="NM1028" s="123"/>
      <c r="NN1028" s="123"/>
      <c r="NO1028" s="123"/>
      <c r="TW1028" s="122">
        <f t="shared" si="59"/>
        <v>0</v>
      </c>
    </row>
    <row r="1029" spans="1:543" x14ac:dyDescent="0.2">
      <c r="B1029" s="42"/>
      <c r="C1029" s="13" t="s">
        <v>1071</v>
      </c>
      <c r="D1029" s="42"/>
      <c r="G1029" s="42">
        <f>'Consol PL'!T203</f>
        <v>0</v>
      </c>
      <c r="NL1029" s="123"/>
      <c r="NM1029" s="123"/>
      <c r="NN1029" s="123"/>
      <c r="NO1029" s="123"/>
      <c r="TK1029" s="42">
        <f>G1029</f>
        <v>0</v>
      </c>
      <c r="TW1029" s="122">
        <f t="shared" si="59"/>
        <v>0</v>
      </c>
    </row>
    <row r="1030" spans="1:543" x14ac:dyDescent="0.2">
      <c r="B1030" s="42"/>
      <c r="C1030" s="52" t="s">
        <v>666</v>
      </c>
      <c r="D1030" s="42"/>
      <c r="G1030" s="42">
        <f>F1027+F1028-G1029</f>
        <v>338295</v>
      </c>
      <c r="NL1030" s="123"/>
      <c r="NM1030" s="123"/>
      <c r="NN1030" s="123"/>
      <c r="NO1030" s="123"/>
      <c r="TC1030" s="42">
        <f>G1030</f>
        <v>338295</v>
      </c>
      <c r="TW1030" s="122">
        <f t="shared" si="59"/>
        <v>0</v>
      </c>
    </row>
    <row r="1031" spans="1:543" x14ac:dyDescent="0.2">
      <c r="B1031" s="44"/>
      <c r="D1031" s="42"/>
      <c r="NL1031" s="123"/>
      <c r="NM1031" s="123"/>
      <c r="NN1031" s="123"/>
      <c r="NO1031" s="123"/>
      <c r="TW1031" s="122">
        <f t="shared" si="59"/>
        <v>0</v>
      </c>
    </row>
    <row r="1032" spans="1:543" x14ac:dyDescent="0.2">
      <c r="A1032" s="52"/>
      <c r="B1032" s="44"/>
      <c r="C1032" s="52"/>
      <c r="D1032" s="53"/>
      <c r="E1032" s="53"/>
      <c r="F1032" s="53"/>
      <c r="G1032" s="53"/>
      <c r="H1032" s="53"/>
      <c r="I1032" s="123"/>
      <c r="NL1032" s="123"/>
      <c r="NM1032" s="123"/>
      <c r="NN1032" s="123"/>
      <c r="NO1032" s="123"/>
      <c r="TW1032" s="122">
        <f t="shared" si="59"/>
        <v>0</v>
      </c>
    </row>
    <row r="1033" spans="1:543" x14ac:dyDescent="0.2">
      <c r="A1033" s="52"/>
      <c r="B1033" s="54"/>
      <c r="C1033" s="52"/>
      <c r="D1033" s="53"/>
      <c r="E1033" s="53"/>
      <c r="F1033" s="53"/>
      <c r="G1033" s="53"/>
      <c r="H1033" s="53"/>
      <c r="I1033" s="123"/>
      <c r="NL1033" s="123"/>
      <c r="NM1033" s="123"/>
      <c r="NN1033" s="123"/>
      <c r="NO1033" s="123"/>
      <c r="TW1033" s="122">
        <f t="shared" si="59"/>
        <v>0</v>
      </c>
    </row>
    <row r="1034" spans="1:543" x14ac:dyDescent="0.2">
      <c r="A1034" s="52"/>
      <c r="B1034" s="54"/>
      <c r="C1034" s="52"/>
      <c r="D1034" s="53"/>
      <c r="E1034" s="53"/>
      <c r="F1034" s="53"/>
      <c r="G1034" s="53"/>
      <c r="H1034" s="53"/>
      <c r="I1034" s="123"/>
      <c r="NL1034" s="123"/>
      <c r="NM1034" s="123"/>
      <c r="NN1034" s="123"/>
      <c r="NO1034" s="123"/>
      <c r="TW1034" s="122">
        <f t="shared" si="59"/>
        <v>0</v>
      </c>
    </row>
    <row r="1035" spans="1:543" x14ac:dyDescent="0.2">
      <c r="A1035" s="52"/>
      <c r="B1035" s="76"/>
      <c r="C1035" s="52"/>
      <c r="D1035" s="53"/>
      <c r="E1035" s="53"/>
      <c r="F1035" s="53"/>
      <c r="G1035" s="53"/>
      <c r="H1035" s="53"/>
      <c r="I1035" s="123"/>
      <c r="NL1035" s="123"/>
      <c r="NM1035" s="123"/>
      <c r="NN1035" s="123"/>
      <c r="NO1035" s="123"/>
      <c r="TW1035" s="122">
        <f t="shared" si="59"/>
        <v>0</v>
      </c>
    </row>
    <row r="1036" spans="1:543" x14ac:dyDescent="0.2">
      <c r="A1036" s="41" t="s">
        <v>988</v>
      </c>
      <c r="B1036" s="13" t="s">
        <v>651</v>
      </c>
      <c r="D1036" s="142"/>
      <c r="E1036" s="42">
        <f>'Consol BS'!AU452</f>
        <v>1473544.1579964501</v>
      </c>
      <c r="NG1036" s="122">
        <f>E1036</f>
        <v>1473544.1579964501</v>
      </c>
      <c r="NL1036" s="123"/>
      <c r="NM1036" s="123"/>
      <c r="NN1036" s="123"/>
      <c r="NO1036" s="123"/>
      <c r="TW1036" s="122">
        <f t="shared" si="59"/>
        <v>0</v>
      </c>
    </row>
    <row r="1037" spans="1:543" x14ac:dyDescent="0.2">
      <c r="B1037" s="42"/>
      <c r="C1037" s="13" t="s">
        <v>653</v>
      </c>
      <c r="D1037" s="42"/>
      <c r="F1037" s="42">
        <f>E1036</f>
        <v>1473544.1579964501</v>
      </c>
      <c r="HZ1037" s="122">
        <f>-F1037</f>
        <v>-1473544.1579964501</v>
      </c>
      <c r="NL1037" s="123"/>
      <c r="NM1037" s="123"/>
      <c r="NN1037" s="123"/>
      <c r="NO1037" s="123"/>
      <c r="TW1037" s="122">
        <f t="shared" ref="TW1037:TW1039" si="60">SUM(I1037:TV1037)-(E1037-F1037)-(G1037-H1037)</f>
        <v>0</v>
      </c>
    </row>
    <row r="1038" spans="1:543" x14ac:dyDescent="0.2">
      <c r="D1038" s="42"/>
      <c r="NL1038" s="123"/>
      <c r="NM1038" s="123"/>
      <c r="NN1038" s="123"/>
      <c r="NO1038" s="123"/>
      <c r="TW1038" s="122">
        <f t="shared" si="60"/>
        <v>0</v>
      </c>
    </row>
    <row r="1039" spans="1:543" x14ac:dyDescent="0.2">
      <c r="B1039" s="44"/>
      <c r="D1039" s="42"/>
      <c r="NL1039" s="123"/>
      <c r="NM1039" s="123"/>
      <c r="NN1039" s="123"/>
      <c r="NO1039" s="123"/>
      <c r="TW1039" s="122">
        <f t="shared" si="60"/>
        <v>0</v>
      </c>
    </row>
    <row r="1040" spans="1:543" x14ac:dyDescent="0.2">
      <c r="D1040" s="53"/>
      <c r="NL1040" s="123"/>
      <c r="NM1040" s="123"/>
      <c r="NN1040" s="123"/>
      <c r="NO1040" s="123"/>
      <c r="TW1040" s="122">
        <f t="shared" si="58"/>
        <v>0</v>
      </c>
    </row>
    <row r="1041" spans="1:543" x14ac:dyDescent="0.2">
      <c r="NL1041" s="123"/>
      <c r="NM1041" s="123"/>
      <c r="NN1041" s="123"/>
      <c r="NO1041" s="123"/>
      <c r="TW1041" s="122">
        <f t="shared" si="58"/>
        <v>0</v>
      </c>
    </row>
    <row r="1042" spans="1:543" x14ac:dyDescent="0.2">
      <c r="A1042" s="39"/>
      <c r="B1042" s="45"/>
      <c r="C1042" s="39"/>
      <c r="D1042" s="39"/>
      <c r="E1042" s="40"/>
      <c r="F1042" s="40"/>
      <c r="G1042" s="45"/>
      <c r="H1042" s="45"/>
      <c r="NL1042" s="123"/>
      <c r="NM1042" s="123"/>
      <c r="NN1042" s="123"/>
      <c r="NO1042" s="123"/>
      <c r="TW1042" s="122">
        <f t="shared" si="58"/>
        <v>0</v>
      </c>
    </row>
    <row r="1043" spans="1:543" x14ac:dyDescent="0.2">
      <c r="NL1043" s="123"/>
      <c r="NM1043" s="123"/>
      <c r="NN1043" s="123"/>
      <c r="NO1043" s="123"/>
      <c r="TW1043" s="122">
        <f t="shared" si="58"/>
        <v>0</v>
      </c>
    </row>
    <row r="1044" spans="1:543" x14ac:dyDescent="0.2">
      <c r="A1044" s="41" t="s">
        <v>789</v>
      </c>
      <c r="B1044" s="13" t="s">
        <v>651</v>
      </c>
      <c r="D1044" s="142" t="s">
        <v>891</v>
      </c>
      <c r="E1044" s="42">
        <v>1</v>
      </c>
      <c r="NG1044" s="122">
        <f>E1044</f>
        <v>1</v>
      </c>
      <c r="NL1044" s="123"/>
      <c r="NM1044" s="123"/>
      <c r="NN1044" s="123"/>
      <c r="NO1044" s="123"/>
      <c r="TW1044" s="122">
        <f t="shared" si="58"/>
        <v>0</v>
      </c>
    </row>
    <row r="1045" spans="1:543" x14ac:dyDescent="0.2">
      <c r="B1045" s="42"/>
      <c r="C1045" s="13" t="s">
        <v>653</v>
      </c>
      <c r="D1045" s="42"/>
      <c r="F1045" s="42">
        <v>1</v>
      </c>
      <c r="HB1045" s="122">
        <f>-F1045</f>
        <v>-1</v>
      </c>
      <c r="NL1045" s="123"/>
      <c r="NM1045" s="123"/>
      <c r="NN1045" s="123"/>
      <c r="NO1045" s="123"/>
      <c r="TW1045" s="122">
        <f t="shared" si="58"/>
        <v>0</v>
      </c>
    </row>
    <row r="1046" spans="1:543" x14ac:dyDescent="0.2">
      <c r="D1046" s="42"/>
      <c r="NL1046" s="123"/>
      <c r="NM1046" s="123"/>
      <c r="NN1046" s="123"/>
      <c r="NO1046" s="123"/>
      <c r="TW1046" s="122">
        <f t="shared" si="58"/>
        <v>0</v>
      </c>
    </row>
    <row r="1047" spans="1:543" x14ac:dyDescent="0.2">
      <c r="B1047" s="44"/>
      <c r="D1047" s="42"/>
      <c r="NL1047" s="123"/>
      <c r="NM1047" s="123"/>
      <c r="NN1047" s="123"/>
      <c r="NO1047" s="123"/>
      <c r="TW1047" s="122">
        <f t="shared" si="58"/>
        <v>0</v>
      </c>
    </row>
    <row r="1048" spans="1:543" x14ac:dyDescent="0.2">
      <c r="D1048" s="42"/>
      <c r="NL1048" s="123"/>
      <c r="NM1048" s="123"/>
      <c r="NN1048" s="123"/>
      <c r="NO1048" s="123"/>
      <c r="TW1048" s="122">
        <f t="shared" si="58"/>
        <v>0</v>
      </c>
    </row>
    <row r="1049" spans="1:543" x14ac:dyDescent="0.2">
      <c r="NL1049" s="123"/>
      <c r="NM1049" s="123"/>
      <c r="NN1049" s="123"/>
      <c r="NO1049" s="123"/>
      <c r="TW1049" s="122">
        <f t="shared" si="58"/>
        <v>0</v>
      </c>
    </row>
    <row r="1050" spans="1:543" x14ac:dyDescent="0.2">
      <c r="A1050" s="51" t="s">
        <v>790</v>
      </c>
      <c r="B1050" s="52" t="s">
        <v>791</v>
      </c>
      <c r="C1050" s="52"/>
      <c r="E1050" s="53">
        <f>'Consol BS'!Z420</f>
        <v>44369.990608350003</v>
      </c>
      <c r="F1050" s="53"/>
      <c r="G1050" s="53"/>
      <c r="H1050" s="53"/>
      <c r="I1050" s="123"/>
      <c r="MT1050" s="122">
        <f>E1050</f>
        <v>44369.990608350003</v>
      </c>
      <c r="NL1050" s="123"/>
      <c r="NM1050" s="123"/>
      <c r="NN1050" s="123"/>
      <c r="NO1050" s="123"/>
      <c r="TW1050" s="122">
        <f t="shared" si="58"/>
        <v>0</v>
      </c>
    </row>
    <row r="1051" spans="1:543" x14ac:dyDescent="0.2">
      <c r="A1051" s="52"/>
      <c r="B1051" s="53"/>
      <c r="C1051" s="52" t="s">
        <v>656</v>
      </c>
      <c r="D1051" s="53"/>
      <c r="E1051" s="53"/>
      <c r="F1051" s="53">
        <f>E1050</f>
        <v>44369.990608350003</v>
      </c>
      <c r="G1051" s="53"/>
      <c r="H1051" s="53"/>
      <c r="I1051" s="123"/>
      <c r="EV1051" s="122">
        <f>-F1051</f>
        <v>-44369.990608350003</v>
      </c>
      <c r="NL1051" s="123"/>
      <c r="NM1051" s="123"/>
      <c r="NN1051" s="123"/>
      <c r="NO1051" s="123"/>
      <c r="TW1051" s="122">
        <f t="shared" si="58"/>
        <v>0</v>
      </c>
    </row>
    <row r="1052" spans="1:543" x14ac:dyDescent="0.2">
      <c r="A1052" s="52"/>
      <c r="B1052" s="53"/>
      <c r="C1052" s="52" t="s">
        <v>666</v>
      </c>
      <c r="D1052" s="53"/>
      <c r="E1052" s="53"/>
      <c r="F1052" s="53"/>
      <c r="G1052" s="53"/>
      <c r="H1052" s="53">
        <f>E1050-F1051</f>
        <v>0</v>
      </c>
      <c r="I1052" s="123"/>
      <c r="NL1052" s="123"/>
      <c r="NM1052" s="123"/>
      <c r="NN1052" s="123"/>
      <c r="NO1052" s="123"/>
      <c r="SX1052" s="42">
        <f>-H1052</f>
        <v>0</v>
      </c>
      <c r="TW1052" s="122">
        <f t="shared" si="58"/>
        <v>0</v>
      </c>
    </row>
    <row r="1053" spans="1:543" x14ac:dyDescent="0.2">
      <c r="A1053" s="52"/>
      <c r="B1053" s="52"/>
      <c r="C1053" s="52"/>
      <c r="D1053" s="53"/>
      <c r="E1053" s="53"/>
      <c r="F1053" s="53"/>
      <c r="G1053" s="53"/>
      <c r="H1053" s="53"/>
      <c r="I1053" s="123"/>
      <c r="NL1053" s="123"/>
      <c r="NM1053" s="123"/>
      <c r="NN1053" s="123"/>
      <c r="NO1053" s="123"/>
      <c r="TW1053" s="122">
        <f t="shared" si="58"/>
        <v>0</v>
      </c>
    </row>
    <row r="1054" spans="1:543" x14ac:dyDescent="0.2">
      <c r="A1054" s="52"/>
      <c r="B1054" s="54"/>
      <c r="C1054" s="52"/>
      <c r="D1054" s="53"/>
      <c r="E1054" s="53"/>
      <c r="F1054" s="53"/>
      <c r="G1054" s="53"/>
      <c r="H1054" s="53"/>
      <c r="I1054" s="123"/>
      <c r="NL1054" s="123"/>
      <c r="NM1054" s="123"/>
      <c r="NN1054" s="123"/>
      <c r="NO1054" s="123"/>
      <c r="TW1054" s="122">
        <f t="shared" si="58"/>
        <v>0</v>
      </c>
    </row>
    <row r="1055" spans="1:543" x14ac:dyDescent="0.2">
      <c r="D1055" s="53"/>
      <c r="NL1055" s="123"/>
      <c r="NM1055" s="123"/>
      <c r="NN1055" s="123"/>
      <c r="NO1055" s="123"/>
      <c r="TW1055" s="122">
        <f t="shared" si="58"/>
        <v>0</v>
      </c>
    </row>
    <row r="1056" spans="1:543" x14ac:dyDescent="0.2">
      <c r="A1056" s="41" t="s">
        <v>792</v>
      </c>
      <c r="B1056" s="13" t="s">
        <v>651</v>
      </c>
      <c r="E1056" s="42">
        <v>9999</v>
      </c>
      <c r="NG1056" s="122">
        <f>E1056</f>
        <v>9999</v>
      </c>
      <c r="NL1056" s="123"/>
      <c r="NM1056" s="123"/>
      <c r="NN1056" s="123"/>
      <c r="NO1056" s="123"/>
      <c r="TW1056" s="122">
        <f t="shared" si="58"/>
        <v>0</v>
      </c>
    </row>
    <row r="1057" spans="1:543" x14ac:dyDescent="0.2">
      <c r="A1057" s="41"/>
      <c r="C1057" s="13" t="s">
        <v>652</v>
      </c>
      <c r="D1057" s="42"/>
      <c r="F1057" s="42">
        <v>4900</v>
      </c>
      <c r="NL1057" s="123">
        <f>-F1057</f>
        <v>-4900</v>
      </c>
      <c r="NM1057" s="123"/>
      <c r="NN1057" s="123"/>
      <c r="NO1057" s="123"/>
      <c r="TW1057" s="122">
        <f t="shared" si="58"/>
        <v>0</v>
      </c>
    </row>
    <row r="1058" spans="1:543" x14ac:dyDescent="0.2">
      <c r="B1058" s="42"/>
      <c r="C1058" s="13" t="s">
        <v>653</v>
      </c>
      <c r="D1058" s="42"/>
      <c r="F1058" s="42">
        <v>5099</v>
      </c>
      <c r="HB1058" s="122">
        <f>-F1058</f>
        <v>-5099</v>
      </c>
      <c r="NL1058" s="123"/>
      <c r="NM1058" s="123"/>
      <c r="NN1058" s="123"/>
      <c r="NO1058" s="123"/>
      <c r="TW1058" s="122">
        <f t="shared" si="58"/>
        <v>0</v>
      </c>
    </row>
    <row r="1059" spans="1:543" x14ac:dyDescent="0.2">
      <c r="B1059" s="42"/>
      <c r="D1059" s="42"/>
      <c r="F1059" s="64"/>
      <c r="NL1059" s="123"/>
      <c r="NM1059" s="123"/>
      <c r="NN1059" s="123"/>
      <c r="NO1059" s="123"/>
      <c r="TW1059" s="122">
        <f t="shared" si="58"/>
        <v>0</v>
      </c>
    </row>
    <row r="1060" spans="1:543" x14ac:dyDescent="0.2">
      <c r="B1060" s="44"/>
      <c r="D1060" s="42"/>
      <c r="NL1060" s="123"/>
      <c r="NM1060" s="123"/>
      <c r="NN1060" s="123"/>
      <c r="NO1060" s="123"/>
      <c r="TW1060" s="122">
        <f t="shared" si="58"/>
        <v>0</v>
      </c>
    </row>
    <row r="1061" spans="1:543" x14ac:dyDescent="0.2">
      <c r="A1061" s="52"/>
      <c r="B1061" s="54"/>
      <c r="C1061" s="52"/>
      <c r="D1061" s="53"/>
      <c r="E1061" s="53"/>
      <c r="F1061" s="53"/>
      <c r="G1061" s="53"/>
      <c r="H1061" s="53"/>
      <c r="I1061" s="123"/>
      <c r="NL1061" s="123"/>
      <c r="NM1061" s="123"/>
      <c r="NN1061" s="123"/>
      <c r="NO1061" s="123"/>
      <c r="TW1061" s="122">
        <f t="shared" ref="TW1061:TW1141" si="61">SUM(I1061:TV1061)-(E1061-F1061)-(G1061-H1061)</f>
        <v>0</v>
      </c>
    </row>
    <row r="1062" spans="1:543" x14ac:dyDescent="0.2">
      <c r="A1062" s="52"/>
      <c r="B1062" s="54"/>
      <c r="C1062" s="52"/>
      <c r="D1062" s="53"/>
      <c r="E1062" s="53"/>
      <c r="F1062" s="53"/>
      <c r="G1062" s="53"/>
      <c r="H1062" s="53"/>
      <c r="I1062" s="123"/>
      <c r="NL1062" s="123"/>
      <c r="NM1062" s="123"/>
      <c r="NN1062" s="123"/>
      <c r="NO1062" s="123"/>
      <c r="TW1062" s="122">
        <f t="shared" si="61"/>
        <v>0</v>
      </c>
    </row>
    <row r="1063" spans="1:543" x14ac:dyDescent="0.2">
      <c r="A1063" s="41" t="s">
        <v>793</v>
      </c>
      <c r="B1063" s="13" t="s">
        <v>657</v>
      </c>
      <c r="C1063" s="42"/>
      <c r="D1063" s="42"/>
      <c r="G1063" s="42">
        <f>H1064</f>
        <v>2426.1481800000001</v>
      </c>
      <c r="NL1063" s="123"/>
      <c r="NM1063" s="123"/>
      <c r="NN1063" s="123"/>
      <c r="NO1063" s="123"/>
      <c r="NV1063" s="42">
        <f>G1063</f>
        <v>2426.1481800000001</v>
      </c>
      <c r="TW1063" s="122">
        <f t="shared" si="61"/>
        <v>0</v>
      </c>
    </row>
    <row r="1064" spans="1:543" x14ac:dyDescent="0.2">
      <c r="B1064" s="13" t="s">
        <v>777</v>
      </c>
      <c r="D1064" s="42"/>
      <c r="H1064" s="42">
        <f>'Consol PL'!W156</f>
        <v>2426.1481800000001</v>
      </c>
      <c r="NL1064" s="123"/>
      <c r="NM1064" s="123"/>
      <c r="NN1064" s="123"/>
      <c r="NO1064" s="123"/>
      <c r="SE1064" s="42">
        <f>-H1064</f>
        <v>-2426.1481800000001</v>
      </c>
      <c r="TW1064" s="122">
        <f t="shared" si="61"/>
        <v>0</v>
      </c>
    </row>
    <row r="1065" spans="1:543" x14ac:dyDescent="0.2">
      <c r="D1065" s="42"/>
      <c r="NL1065" s="123"/>
      <c r="NM1065" s="123"/>
      <c r="NN1065" s="123"/>
      <c r="NO1065" s="123"/>
      <c r="TW1065" s="122">
        <f t="shared" si="61"/>
        <v>0</v>
      </c>
    </row>
    <row r="1066" spans="1:543" x14ac:dyDescent="0.2">
      <c r="B1066" s="44"/>
      <c r="NL1066" s="123"/>
      <c r="NM1066" s="123"/>
      <c r="NN1066" s="123"/>
      <c r="NO1066" s="123"/>
      <c r="TW1066" s="122">
        <f t="shared" si="61"/>
        <v>0</v>
      </c>
    </row>
    <row r="1067" spans="1:543" x14ac:dyDescent="0.2">
      <c r="B1067" s="44"/>
      <c r="NL1067" s="123"/>
      <c r="NM1067" s="123"/>
      <c r="NN1067" s="123"/>
      <c r="NO1067" s="123"/>
      <c r="TW1067" s="122"/>
    </row>
    <row r="1068" spans="1:543" x14ac:dyDescent="0.2">
      <c r="B1068" s="44"/>
      <c r="NL1068" s="123"/>
      <c r="NM1068" s="123"/>
      <c r="NN1068" s="123"/>
      <c r="NO1068" s="123"/>
      <c r="TW1068" s="122"/>
    </row>
    <row r="1069" spans="1:543" x14ac:dyDescent="0.2">
      <c r="A1069" s="41" t="s">
        <v>948</v>
      </c>
      <c r="C1069" s="13" t="s">
        <v>654</v>
      </c>
      <c r="D1069" s="42"/>
      <c r="H1069" s="42">
        <f>-('Consol PL'!W222-'Consol PL'!W208)*49%</f>
        <v>52648.688068689989</v>
      </c>
      <c r="NL1069" s="123"/>
      <c r="NM1069" s="123"/>
      <c r="NN1069" s="123"/>
      <c r="NO1069" s="123"/>
      <c r="TT1069" s="42">
        <f>-H1069</f>
        <v>-52648.688068689989</v>
      </c>
      <c r="TW1069" s="122">
        <f t="shared" ref="TW1069:TW1072" si="62">SUM(I1069:TV1069)-(E1069-F1069)-(G1069-H1069)</f>
        <v>0</v>
      </c>
    </row>
    <row r="1070" spans="1:543" x14ac:dyDescent="0.2">
      <c r="B1070" s="13" t="s">
        <v>652</v>
      </c>
      <c r="D1070" s="42"/>
      <c r="E1070" s="42">
        <f>H1069</f>
        <v>52648.688068689989</v>
      </c>
      <c r="NL1070" s="123">
        <f>E1070</f>
        <v>52648.688068689989</v>
      </c>
      <c r="NM1070" s="123"/>
      <c r="NN1070" s="123"/>
      <c r="NO1070" s="123"/>
      <c r="TW1070" s="122">
        <f t="shared" si="62"/>
        <v>0</v>
      </c>
    </row>
    <row r="1071" spans="1:543" x14ac:dyDescent="0.2">
      <c r="B1071" s="42"/>
      <c r="D1071" s="42"/>
      <c r="NL1071" s="123"/>
      <c r="NM1071" s="123"/>
      <c r="NN1071" s="123"/>
      <c r="NO1071" s="123"/>
      <c r="TW1071" s="122">
        <f t="shared" si="62"/>
        <v>0</v>
      </c>
    </row>
    <row r="1072" spans="1:543" x14ac:dyDescent="0.2">
      <c r="B1072" s="44"/>
      <c r="D1072" s="42"/>
      <c r="NL1072" s="123"/>
      <c r="NM1072" s="123"/>
      <c r="NN1072" s="123"/>
      <c r="NO1072" s="123"/>
      <c r="TW1072" s="122">
        <f t="shared" si="62"/>
        <v>0</v>
      </c>
    </row>
    <row r="1073" spans="1:543" x14ac:dyDescent="0.2">
      <c r="B1073" s="44"/>
      <c r="NL1073" s="123"/>
      <c r="NM1073" s="123"/>
      <c r="NN1073" s="123"/>
      <c r="NO1073" s="123"/>
      <c r="TW1073" s="122"/>
    </row>
    <row r="1074" spans="1:543" x14ac:dyDescent="0.2">
      <c r="A1074" s="41" t="s">
        <v>949</v>
      </c>
      <c r="C1074" s="13" t="s">
        <v>654</v>
      </c>
      <c r="D1074" s="142"/>
      <c r="G1074" s="42">
        <f>H1064*0.5%</f>
        <v>12.130740900000001</v>
      </c>
      <c r="NL1074" s="123"/>
      <c r="NM1074" s="123"/>
      <c r="NN1074" s="123"/>
      <c r="NO1074" s="123"/>
      <c r="TT1074" s="42">
        <f>G1074</f>
        <v>12.130740900000001</v>
      </c>
      <c r="TW1074" s="122">
        <f t="shared" ref="TW1074:TW1077" si="63">SUM(I1074:TV1074)-(E1074-F1074)-(G1074-H1074)</f>
        <v>0</v>
      </c>
    </row>
    <row r="1075" spans="1:543" x14ac:dyDescent="0.2">
      <c r="B1075" s="13" t="s">
        <v>652</v>
      </c>
      <c r="D1075" s="42"/>
      <c r="F1075" s="42">
        <f>G1074</f>
        <v>12.130740900000001</v>
      </c>
      <c r="NL1075" s="123">
        <f>-F1075</f>
        <v>-12.130740900000001</v>
      </c>
      <c r="NM1075" s="123"/>
      <c r="NN1075" s="123"/>
      <c r="NO1075" s="123"/>
      <c r="TW1075" s="122">
        <f t="shared" si="63"/>
        <v>0</v>
      </c>
    </row>
    <row r="1076" spans="1:543" x14ac:dyDescent="0.2">
      <c r="B1076" s="42"/>
      <c r="D1076" s="42"/>
      <c r="NL1076" s="123"/>
      <c r="NM1076" s="123"/>
      <c r="NN1076" s="123"/>
      <c r="NO1076" s="123"/>
      <c r="TW1076" s="122">
        <f t="shared" si="63"/>
        <v>0</v>
      </c>
    </row>
    <row r="1077" spans="1:543" x14ac:dyDescent="0.2">
      <c r="B1077" s="44"/>
      <c r="D1077" s="42"/>
      <c r="NL1077" s="123"/>
      <c r="NM1077" s="123"/>
      <c r="NN1077" s="123"/>
      <c r="NO1077" s="123"/>
      <c r="TW1077" s="122">
        <f t="shared" si="63"/>
        <v>0</v>
      </c>
    </row>
    <row r="1078" spans="1:543" x14ac:dyDescent="0.2">
      <c r="B1078" s="44"/>
      <c r="D1078" s="42"/>
      <c r="NL1078" s="123"/>
      <c r="NM1078" s="123"/>
      <c r="NN1078" s="123"/>
      <c r="NO1078" s="123"/>
      <c r="TW1078" s="122"/>
    </row>
    <row r="1079" spans="1:543" x14ac:dyDescent="0.2">
      <c r="B1079" s="46"/>
      <c r="D1079" s="42"/>
      <c r="NL1079" s="123"/>
      <c r="NM1079" s="123"/>
      <c r="NN1079" s="123"/>
      <c r="NO1079" s="123"/>
      <c r="TW1079" s="122"/>
    </row>
    <row r="1080" spans="1:543" x14ac:dyDescent="0.2">
      <c r="A1080" s="41" t="s">
        <v>987</v>
      </c>
      <c r="B1080" s="13" t="s">
        <v>651</v>
      </c>
      <c r="D1080" s="142"/>
      <c r="E1080" s="42">
        <f>'Consol BS'!AY452</f>
        <v>1473544.1579964501</v>
      </c>
      <c r="NG1080" s="122">
        <f>E1080</f>
        <v>1473544.1579964501</v>
      </c>
      <c r="NL1080" s="123"/>
      <c r="NM1080" s="123"/>
      <c r="NN1080" s="123"/>
      <c r="NO1080" s="123"/>
      <c r="TW1080" s="122">
        <f t="shared" ref="TW1080:TW1083" si="64">SUM(I1080:TV1080)-(E1080-F1080)-(G1080-H1080)</f>
        <v>0</v>
      </c>
    </row>
    <row r="1081" spans="1:543" x14ac:dyDescent="0.2">
      <c r="B1081" s="42"/>
      <c r="C1081" s="13" t="s">
        <v>653</v>
      </c>
      <c r="D1081" s="42"/>
      <c r="F1081" s="42">
        <f>E1080</f>
        <v>1473544.1579964501</v>
      </c>
      <c r="IF1081" s="122">
        <f>-F1081</f>
        <v>-1473544.1579964501</v>
      </c>
      <c r="NL1081" s="123"/>
      <c r="NM1081" s="123"/>
      <c r="NN1081" s="123"/>
      <c r="NO1081" s="123"/>
      <c r="TW1081" s="122">
        <f t="shared" si="64"/>
        <v>0</v>
      </c>
    </row>
    <row r="1082" spans="1:543" x14ac:dyDescent="0.2">
      <c r="D1082" s="42"/>
      <c r="NL1082" s="123"/>
      <c r="NM1082" s="123"/>
      <c r="NN1082" s="123"/>
      <c r="NO1082" s="123"/>
      <c r="TW1082" s="122">
        <f t="shared" si="64"/>
        <v>0</v>
      </c>
    </row>
    <row r="1083" spans="1:543" x14ac:dyDescent="0.2">
      <c r="B1083" s="44"/>
      <c r="D1083" s="42"/>
      <c r="NL1083" s="123"/>
      <c r="NM1083" s="123"/>
      <c r="NN1083" s="123"/>
      <c r="NO1083" s="123"/>
      <c r="TW1083" s="122">
        <f t="shared" si="64"/>
        <v>0</v>
      </c>
    </row>
    <row r="1084" spans="1:543" x14ac:dyDescent="0.2">
      <c r="NL1084" s="123"/>
      <c r="NM1084" s="123"/>
      <c r="NN1084" s="123"/>
      <c r="NO1084" s="123"/>
      <c r="TW1084" s="122">
        <f t="shared" si="61"/>
        <v>0</v>
      </c>
    </row>
    <row r="1085" spans="1:543" x14ac:dyDescent="0.2">
      <c r="A1085" s="39"/>
      <c r="B1085" s="45"/>
      <c r="C1085" s="39"/>
      <c r="D1085" s="39"/>
      <c r="E1085" s="40"/>
      <c r="F1085" s="40"/>
      <c r="G1085" s="45"/>
      <c r="H1085" s="45"/>
      <c r="NL1085" s="123"/>
      <c r="NM1085" s="123"/>
      <c r="NN1085" s="123"/>
      <c r="NO1085" s="123"/>
      <c r="TW1085" s="122">
        <f t="shared" si="61"/>
        <v>0</v>
      </c>
    </row>
    <row r="1086" spans="1:543" x14ac:dyDescent="0.2">
      <c r="NL1086" s="123"/>
      <c r="NM1086" s="123"/>
      <c r="NN1086" s="123"/>
      <c r="NO1086" s="123"/>
      <c r="TW1086" s="122">
        <f t="shared" si="61"/>
        <v>0</v>
      </c>
    </row>
    <row r="1087" spans="1:543" x14ac:dyDescent="0.2">
      <c r="A1087" s="51" t="s">
        <v>794</v>
      </c>
      <c r="B1087" s="52" t="s">
        <v>651</v>
      </c>
      <c r="C1087" s="52"/>
      <c r="D1087" s="145" t="s">
        <v>891</v>
      </c>
      <c r="E1087" s="53">
        <v>140141</v>
      </c>
      <c r="F1087" s="53"/>
      <c r="G1087" s="53"/>
      <c r="H1087" s="53"/>
      <c r="NG1087" s="122">
        <f>E1087</f>
        <v>140141</v>
      </c>
      <c r="NL1087" s="123"/>
      <c r="NM1087" s="123"/>
      <c r="NN1087" s="123"/>
      <c r="NO1087" s="123"/>
      <c r="TW1087" s="122">
        <f t="shared" si="61"/>
        <v>0</v>
      </c>
    </row>
    <row r="1088" spans="1:543" x14ac:dyDescent="0.2">
      <c r="A1088" s="51"/>
      <c r="B1088" s="52" t="s">
        <v>795</v>
      </c>
      <c r="C1088" s="52"/>
      <c r="D1088" s="53"/>
      <c r="E1088" s="53"/>
      <c r="F1088" s="53">
        <v>5590.2743714000026</v>
      </c>
      <c r="G1088" s="53"/>
      <c r="H1088" s="53"/>
      <c r="NL1088" s="123"/>
      <c r="NM1088" s="123"/>
      <c r="NN1088" s="123"/>
      <c r="NO1088" s="123">
        <f>-F1088</f>
        <v>-5590.2743714000026</v>
      </c>
      <c r="TW1088" s="122">
        <f t="shared" si="61"/>
        <v>0</v>
      </c>
    </row>
    <row r="1089" spans="1:543" x14ac:dyDescent="0.2">
      <c r="A1089" s="52"/>
      <c r="B1089" s="52" t="s">
        <v>950</v>
      </c>
      <c r="C1089" s="52"/>
      <c r="D1089" s="53"/>
      <c r="E1089" s="53"/>
      <c r="F1089" s="53">
        <v>130564</v>
      </c>
      <c r="G1089" s="53"/>
      <c r="H1089" s="53"/>
      <c r="NL1089" s="123"/>
      <c r="NM1089" s="123"/>
      <c r="NN1089" s="123"/>
      <c r="NO1089" s="123">
        <f>-F1089</f>
        <v>-130564</v>
      </c>
      <c r="TW1089" s="122">
        <f t="shared" si="61"/>
        <v>0</v>
      </c>
    </row>
    <row r="1090" spans="1:543" x14ac:dyDescent="0.2">
      <c r="A1090" s="52"/>
      <c r="B1090" s="52" t="s">
        <v>796</v>
      </c>
      <c r="C1090" s="52"/>
      <c r="D1090" s="53"/>
      <c r="E1090" s="53"/>
      <c r="F1090" s="53">
        <v>3986.230783</v>
      </c>
      <c r="G1090" s="53"/>
      <c r="H1090" s="53"/>
      <c r="NK1090" s="122">
        <f>-F1090</f>
        <v>-3986.230783</v>
      </c>
      <c r="NL1090" s="123"/>
      <c r="NM1090" s="123"/>
      <c r="NN1090" s="123"/>
      <c r="NO1090" s="123"/>
      <c r="TW1090" s="122">
        <f t="shared" si="61"/>
        <v>0</v>
      </c>
    </row>
    <row r="1091" spans="1:543" x14ac:dyDescent="0.2">
      <c r="A1091" s="52"/>
      <c r="B1091" s="52"/>
      <c r="C1091" s="52"/>
      <c r="D1091" s="53"/>
      <c r="E1091" s="53"/>
      <c r="F1091" s="53"/>
      <c r="G1091" s="53"/>
      <c r="H1091" s="53"/>
      <c r="NL1091" s="123"/>
      <c r="NM1091" s="123"/>
      <c r="NN1091" s="123"/>
      <c r="NO1091" s="123"/>
      <c r="TW1091" s="122">
        <f t="shared" si="61"/>
        <v>0</v>
      </c>
    </row>
    <row r="1092" spans="1:543" x14ac:dyDescent="0.2">
      <c r="A1092" s="52"/>
      <c r="B1092" s="54"/>
      <c r="C1092" s="52"/>
      <c r="D1092" s="53"/>
      <c r="E1092" s="53"/>
      <c r="F1092" s="53"/>
      <c r="G1092" s="53"/>
      <c r="H1092" s="53"/>
      <c r="NL1092" s="123"/>
      <c r="NM1092" s="123"/>
      <c r="NN1092" s="123"/>
      <c r="NO1092" s="123"/>
      <c r="TW1092" s="122">
        <f t="shared" si="61"/>
        <v>0</v>
      </c>
    </row>
    <row r="1093" spans="1:543" x14ac:dyDescent="0.2">
      <c r="A1093" s="52"/>
      <c r="B1093" s="54"/>
      <c r="C1093" s="52"/>
      <c r="D1093" s="53"/>
      <c r="E1093" s="53"/>
      <c r="F1093" s="53"/>
      <c r="G1093" s="53"/>
      <c r="H1093" s="53"/>
      <c r="NL1093" s="123"/>
      <c r="NM1093" s="123"/>
      <c r="NN1093" s="123"/>
      <c r="NO1093" s="123"/>
      <c r="TW1093" s="122">
        <f t="shared" si="61"/>
        <v>0</v>
      </c>
    </row>
    <row r="1094" spans="1:543" x14ac:dyDescent="0.2">
      <c r="A1094" s="65" t="s">
        <v>797</v>
      </c>
      <c r="B1094" s="52" t="s">
        <v>798</v>
      </c>
      <c r="C1094" s="52"/>
      <c r="D1094" s="145" t="s">
        <v>891</v>
      </c>
      <c r="E1094" s="53">
        <v>18789</v>
      </c>
      <c r="F1094" s="53"/>
      <c r="G1094" s="53"/>
      <c r="H1094" s="53"/>
      <c r="NL1094" s="123"/>
      <c r="NM1094" s="123"/>
      <c r="NN1094" s="123"/>
      <c r="NO1094" s="123">
        <f>E1094</f>
        <v>18789</v>
      </c>
      <c r="TW1094" s="122">
        <f t="shared" si="61"/>
        <v>0</v>
      </c>
    </row>
    <row r="1095" spans="1:543" x14ac:dyDescent="0.2">
      <c r="A1095" s="66"/>
      <c r="B1095" s="52" t="s">
        <v>951</v>
      </c>
      <c r="C1095" s="52"/>
      <c r="D1095" s="53"/>
      <c r="E1095" s="53">
        <v>11555</v>
      </c>
      <c r="F1095" s="53"/>
      <c r="G1095" s="53"/>
      <c r="H1095" s="53"/>
      <c r="NL1095" s="123"/>
      <c r="NM1095" s="123"/>
      <c r="NN1095" s="123"/>
      <c r="NO1095" s="123">
        <f>E1095</f>
        <v>11555</v>
      </c>
      <c r="TW1095" s="122">
        <f t="shared" si="61"/>
        <v>0</v>
      </c>
    </row>
    <row r="1096" spans="1:543" x14ac:dyDescent="0.2">
      <c r="A1096" s="66"/>
      <c r="B1096" s="52" t="s">
        <v>952</v>
      </c>
      <c r="C1096" s="52"/>
      <c r="D1096" s="53"/>
      <c r="E1096" s="53"/>
      <c r="F1096" s="53">
        <v>65541</v>
      </c>
      <c r="G1096" s="53"/>
      <c r="H1096" s="53"/>
      <c r="NL1096" s="123"/>
      <c r="NM1096" s="123"/>
      <c r="NN1096" s="123"/>
      <c r="NO1096" s="123">
        <f>-F1096</f>
        <v>-65541</v>
      </c>
      <c r="TW1096" s="122">
        <f t="shared" si="61"/>
        <v>0</v>
      </c>
    </row>
    <row r="1097" spans="1:543" x14ac:dyDescent="0.2">
      <c r="A1097" s="66"/>
      <c r="B1097" s="52" t="s">
        <v>953</v>
      </c>
      <c r="C1097" s="52"/>
      <c r="D1097" s="53"/>
      <c r="E1097" s="53">
        <v>43625</v>
      </c>
      <c r="F1097" s="53"/>
      <c r="G1097" s="53"/>
      <c r="H1097" s="53"/>
      <c r="NL1097" s="123"/>
      <c r="NM1097" s="123"/>
      <c r="NN1097" s="123"/>
      <c r="NO1097" s="123">
        <f>E1097</f>
        <v>43625</v>
      </c>
      <c r="TW1097" s="122">
        <f t="shared" si="61"/>
        <v>0</v>
      </c>
    </row>
    <row r="1098" spans="1:543" x14ac:dyDescent="0.2">
      <c r="A1098" s="66"/>
      <c r="B1098" s="52" t="s">
        <v>799</v>
      </c>
      <c r="C1098" s="52"/>
      <c r="D1098" s="53"/>
      <c r="E1098" s="53"/>
      <c r="F1098" s="53">
        <v>8428</v>
      </c>
      <c r="G1098" s="53"/>
      <c r="H1098" s="53"/>
      <c r="NK1098" s="122">
        <f>-F1098</f>
        <v>-8428</v>
      </c>
      <c r="NL1098" s="123"/>
      <c r="NM1098" s="123"/>
      <c r="NN1098" s="123"/>
      <c r="NO1098" s="123"/>
      <c r="TW1098" s="122">
        <f t="shared" si="61"/>
        <v>0</v>
      </c>
    </row>
    <row r="1099" spans="1:543" x14ac:dyDescent="0.2">
      <c r="A1099" s="66"/>
      <c r="B1099" s="54"/>
      <c r="C1099" s="52"/>
      <c r="D1099" s="53"/>
      <c r="E1099" s="53"/>
      <c r="F1099" s="53"/>
      <c r="G1099" s="53"/>
      <c r="H1099" s="53"/>
      <c r="NL1099" s="123"/>
      <c r="NM1099" s="123"/>
      <c r="NN1099" s="123"/>
      <c r="NO1099" s="123"/>
      <c r="TW1099" s="122">
        <f t="shared" si="61"/>
        <v>0</v>
      </c>
    </row>
    <row r="1100" spans="1:543" x14ac:dyDescent="0.2">
      <c r="A1100" s="66"/>
      <c r="B1100" s="44"/>
      <c r="C1100" s="52"/>
      <c r="D1100" s="53"/>
      <c r="E1100" s="53"/>
      <c r="F1100" s="53"/>
      <c r="G1100" s="53"/>
      <c r="H1100" s="53"/>
      <c r="NL1100" s="123"/>
      <c r="NM1100" s="123"/>
      <c r="NN1100" s="123"/>
      <c r="NO1100" s="123"/>
      <c r="TW1100" s="122">
        <f t="shared" si="61"/>
        <v>0</v>
      </c>
    </row>
    <row r="1101" spans="1:543" x14ac:dyDescent="0.2">
      <c r="A1101" s="66"/>
      <c r="B1101" s="52"/>
      <c r="C1101" s="52"/>
      <c r="D1101" s="53"/>
      <c r="E1101" s="53"/>
      <c r="F1101" s="53"/>
      <c r="G1101" s="53"/>
      <c r="H1101" s="53"/>
      <c r="NL1101" s="123"/>
      <c r="NM1101" s="123"/>
      <c r="NN1101" s="123"/>
      <c r="NO1101" s="123"/>
      <c r="TW1101" s="122">
        <f t="shared" si="61"/>
        <v>0</v>
      </c>
    </row>
    <row r="1102" spans="1:543" x14ac:dyDescent="0.2">
      <c r="A1102" s="65" t="s">
        <v>800</v>
      </c>
      <c r="B1102" s="52" t="s">
        <v>799</v>
      </c>
      <c r="C1102" s="52"/>
      <c r="D1102" s="145" t="s">
        <v>891</v>
      </c>
      <c r="E1102" s="53">
        <v>8114</v>
      </c>
      <c r="F1102" s="53"/>
      <c r="G1102" s="53"/>
      <c r="H1102" s="53"/>
      <c r="NK1102" s="122">
        <v>8114</v>
      </c>
      <c r="NL1102" s="123"/>
      <c r="NM1102" s="123"/>
      <c r="NN1102" s="123"/>
      <c r="NO1102" s="123"/>
      <c r="TW1102" s="122">
        <f t="shared" si="61"/>
        <v>0</v>
      </c>
    </row>
    <row r="1103" spans="1:543" x14ac:dyDescent="0.2">
      <c r="A1103" s="52"/>
      <c r="B1103" s="52" t="s">
        <v>801</v>
      </c>
      <c r="C1103" s="52"/>
      <c r="D1103" s="53"/>
      <c r="E1103" s="53"/>
      <c r="F1103" s="53">
        <v>8114</v>
      </c>
      <c r="H1103" s="53"/>
      <c r="MA1103" s="122">
        <f>-H1103</f>
        <v>0</v>
      </c>
      <c r="NL1103" s="123"/>
      <c r="NM1103" s="123"/>
      <c r="NN1103" s="123"/>
      <c r="NO1103" s="123">
        <v>-8114</v>
      </c>
      <c r="TW1103" s="122">
        <f t="shared" si="61"/>
        <v>0</v>
      </c>
    </row>
    <row r="1104" spans="1:543" x14ac:dyDescent="0.2">
      <c r="A1104" s="52"/>
      <c r="B1104" s="52"/>
      <c r="C1104" s="52"/>
      <c r="D1104" s="52"/>
      <c r="E1104" s="53"/>
      <c r="F1104" s="53"/>
      <c r="G1104" s="53"/>
      <c r="H1104" s="53"/>
      <c r="NL1104" s="123"/>
      <c r="NM1104" s="123"/>
      <c r="NN1104" s="123"/>
      <c r="NO1104" s="123"/>
      <c r="TW1104" s="122">
        <f t="shared" si="61"/>
        <v>0</v>
      </c>
    </row>
    <row r="1105" spans="1:543" x14ac:dyDescent="0.2">
      <c r="B1105" s="44"/>
      <c r="NL1105" s="123"/>
      <c r="NM1105" s="123"/>
      <c r="NN1105" s="123"/>
      <c r="NO1105" s="123"/>
      <c r="TW1105" s="122">
        <f t="shared" si="61"/>
        <v>0</v>
      </c>
    </row>
    <row r="1106" spans="1:543" x14ac:dyDescent="0.2">
      <c r="B1106" s="44"/>
      <c r="NL1106" s="123"/>
      <c r="NM1106" s="123"/>
      <c r="NN1106" s="123"/>
      <c r="NO1106" s="123"/>
      <c r="TW1106" s="122">
        <f t="shared" si="61"/>
        <v>0</v>
      </c>
    </row>
    <row r="1107" spans="1:543" x14ac:dyDescent="0.2">
      <c r="A1107" s="50" t="s">
        <v>802</v>
      </c>
      <c r="B1107" s="13" t="s">
        <v>682</v>
      </c>
      <c r="D1107" s="145" t="s">
        <v>891</v>
      </c>
      <c r="E1107" s="42">
        <f>13468-13468</f>
        <v>0</v>
      </c>
      <c r="NL1107" s="123"/>
      <c r="NM1107" s="123"/>
      <c r="NN1107" s="123"/>
      <c r="NO1107" s="123"/>
      <c r="TW1107" s="122">
        <f t="shared" si="61"/>
        <v>0</v>
      </c>
    </row>
    <row r="1108" spans="1:543" x14ac:dyDescent="0.2">
      <c r="C1108" s="13" t="s">
        <v>683</v>
      </c>
      <c r="F1108" s="42">
        <v>13468</v>
      </c>
      <c r="NL1108" s="123"/>
      <c r="NM1108" s="123"/>
      <c r="NN1108" s="123"/>
      <c r="NO1108" s="123">
        <f>-F1108</f>
        <v>-13468</v>
      </c>
      <c r="TW1108" s="122">
        <f t="shared" si="61"/>
        <v>0</v>
      </c>
    </row>
    <row r="1109" spans="1:543" x14ac:dyDescent="0.2">
      <c r="B1109" s="52" t="s">
        <v>952</v>
      </c>
      <c r="E1109" s="42">
        <v>13468</v>
      </c>
      <c r="NL1109" s="123"/>
      <c r="NM1109" s="123"/>
      <c r="NN1109" s="123"/>
      <c r="NO1109" s="123">
        <f>E1109</f>
        <v>13468</v>
      </c>
      <c r="TW1109" s="122">
        <f t="shared" si="61"/>
        <v>0</v>
      </c>
    </row>
    <row r="1110" spans="1:543" x14ac:dyDescent="0.2">
      <c r="B1110" s="42"/>
      <c r="NL1110" s="123"/>
      <c r="NM1110" s="123"/>
      <c r="NN1110" s="123"/>
      <c r="NO1110" s="123"/>
      <c r="TW1110" s="122">
        <f t="shared" si="61"/>
        <v>0</v>
      </c>
    </row>
    <row r="1111" spans="1:543" x14ac:dyDescent="0.2">
      <c r="B1111" s="44"/>
      <c r="NL1111" s="123"/>
      <c r="NM1111" s="123"/>
      <c r="NN1111" s="123"/>
      <c r="NO1111" s="123"/>
      <c r="TW1111" s="122">
        <f t="shared" si="61"/>
        <v>0</v>
      </c>
    </row>
    <row r="1112" spans="1:543" x14ac:dyDescent="0.2">
      <c r="B1112" s="44"/>
      <c r="NL1112" s="123"/>
      <c r="NM1112" s="123"/>
      <c r="NN1112" s="123"/>
      <c r="NO1112" s="123"/>
      <c r="TW1112" s="122">
        <f t="shared" si="61"/>
        <v>0</v>
      </c>
    </row>
    <row r="1113" spans="1:543" x14ac:dyDescent="0.2">
      <c r="A1113" s="41" t="s">
        <v>803</v>
      </c>
      <c r="B1113" s="13" t="s">
        <v>657</v>
      </c>
      <c r="C1113" s="42"/>
      <c r="D1113" s="42"/>
      <c r="G1113" s="42">
        <v>0</v>
      </c>
      <c r="IV1113" s="122">
        <f>G1113</f>
        <v>0</v>
      </c>
      <c r="NL1113" s="123"/>
      <c r="NM1113" s="123"/>
      <c r="NN1113" s="123"/>
      <c r="NO1113" s="123"/>
      <c r="TW1113" s="122">
        <f t="shared" si="61"/>
        <v>0</v>
      </c>
    </row>
    <row r="1114" spans="1:543" x14ac:dyDescent="0.2">
      <c r="B1114" s="13" t="s">
        <v>804</v>
      </c>
      <c r="D1114" s="42"/>
      <c r="H1114" s="42">
        <v>0</v>
      </c>
      <c r="LO1114" s="122">
        <f>-H1114</f>
        <v>0</v>
      </c>
      <c r="NL1114" s="123"/>
      <c r="NM1114" s="123"/>
      <c r="NN1114" s="123"/>
      <c r="NO1114" s="123"/>
      <c r="TW1114" s="122">
        <f t="shared" si="61"/>
        <v>0</v>
      </c>
    </row>
    <row r="1115" spans="1:543" x14ac:dyDescent="0.2">
      <c r="D1115" s="42"/>
      <c r="NL1115" s="123"/>
      <c r="NM1115" s="123"/>
      <c r="NN1115" s="123"/>
      <c r="NO1115" s="123"/>
      <c r="TW1115" s="122">
        <f t="shared" si="61"/>
        <v>0</v>
      </c>
    </row>
    <row r="1116" spans="1:543" x14ac:dyDescent="0.2">
      <c r="B1116" s="44"/>
      <c r="NL1116" s="123"/>
      <c r="NM1116" s="123"/>
      <c r="NN1116" s="123"/>
      <c r="NO1116" s="123"/>
      <c r="TW1116" s="122">
        <f t="shared" si="61"/>
        <v>0</v>
      </c>
    </row>
    <row r="1117" spans="1:543" x14ac:dyDescent="0.2">
      <c r="B1117" s="44"/>
      <c r="NL1117" s="123"/>
      <c r="NM1117" s="123"/>
      <c r="NN1117" s="123"/>
      <c r="NO1117" s="123"/>
      <c r="TW1117" s="122">
        <f t="shared" si="61"/>
        <v>0</v>
      </c>
    </row>
    <row r="1118" spans="1:543" x14ac:dyDescent="0.2">
      <c r="NL1118" s="123"/>
      <c r="NM1118" s="123"/>
      <c r="NN1118" s="123"/>
      <c r="NO1118" s="123"/>
      <c r="TW1118" s="122">
        <f t="shared" si="61"/>
        <v>0</v>
      </c>
    </row>
    <row r="1119" spans="1:543" x14ac:dyDescent="0.2">
      <c r="A1119" s="39"/>
      <c r="B1119" s="45"/>
      <c r="C1119" s="39"/>
      <c r="D1119" s="39"/>
      <c r="E1119" s="40"/>
      <c r="F1119" s="40"/>
      <c r="G1119" s="45"/>
      <c r="H1119" s="45"/>
      <c r="NL1119" s="123"/>
      <c r="NM1119" s="123"/>
      <c r="NN1119" s="123"/>
      <c r="NO1119" s="123"/>
      <c r="TW1119" s="122">
        <f t="shared" si="61"/>
        <v>0</v>
      </c>
    </row>
    <row r="1120" spans="1:543" x14ac:dyDescent="0.2">
      <c r="NL1120" s="123"/>
      <c r="NM1120" s="123"/>
      <c r="NN1120" s="123"/>
      <c r="NO1120" s="123"/>
      <c r="TW1120" s="122">
        <f t="shared" si="61"/>
        <v>0</v>
      </c>
    </row>
    <row r="1121" spans="1:543" x14ac:dyDescent="0.2">
      <c r="B1121" s="46"/>
      <c r="D1121" s="145" t="s">
        <v>891</v>
      </c>
      <c r="NL1121" s="123"/>
      <c r="NM1121" s="123"/>
      <c r="NN1121" s="123"/>
      <c r="NO1121" s="123"/>
      <c r="TW1121" s="122">
        <f t="shared" si="61"/>
        <v>0</v>
      </c>
    </row>
    <row r="1122" spans="1:543" x14ac:dyDescent="0.2">
      <c r="A1122" s="41" t="s">
        <v>805</v>
      </c>
      <c r="B1122" s="13" t="s">
        <v>651</v>
      </c>
      <c r="E1122" s="42">
        <v>1000000</v>
      </c>
      <c r="NG1122" s="122">
        <f>E1122</f>
        <v>1000000</v>
      </c>
      <c r="NL1122" s="123"/>
      <c r="NM1122" s="123"/>
      <c r="NN1122" s="123"/>
      <c r="NO1122" s="123"/>
      <c r="TW1122" s="122">
        <f t="shared" si="61"/>
        <v>0</v>
      </c>
    </row>
    <row r="1123" spans="1:543" x14ac:dyDescent="0.2">
      <c r="A1123" s="41"/>
      <c r="C1123" s="13" t="s">
        <v>652</v>
      </c>
      <c r="D1123" s="67">
        <f>F1124/E1122</f>
        <v>0.92</v>
      </c>
      <c r="F1123" s="42">
        <v>80000</v>
      </c>
      <c r="NL1123" s="123">
        <f>-F1123</f>
        <v>-80000</v>
      </c>
      <c r="NM1123" s="123"/>
      <c r="NN1123" s="123"/>
      <c r="NO1123" s="123"/>
      <c r="TW1123" s="122">
        <f t="shared" si="61"/>
        <v>0</v>
      </c>
    </row>
    <row r="1124" spans="1:543" x14ac:dyDescent="0.2">
      <c r="B1124" s="42"/>
      <c r="C1124" s="13" t="s">
        <v>653</v>
      </c>
      <c r="D1124" s="42"/>
      <c r="F1124" s="42">
        <v>920000</v>
      </c>
      <c r="GQ1124" s="122">
        <f>-F1124</f>
        <v>-920000</v>
      </c>
      <c r="NL1124" s="123"/>
      <c r="NM1124" s="123"/>
      <c r="NN1124" s="123"/>
      <c r="NO1124" s="123"/>
      <c r="TW1124" s="122">
        <f t="shared" si="61"/>
        <v>0</v>
      </c>
    </row>
    <row r="1125" spans="1:543" x14ac:dyDescent="0.2">
      <c r="B1125" s="42"/>
      <c r="D1125" s="42"/>
      <c r="NL1125" s="123"/>
      <c r="NM1125" s="123"/>
      <c r="NN1125" s="123"/>
      <c r="NO1125" s="123"/>
      <c r="TW1125" s="122">
        <f t="shared" si="61"/>
        <v>0</v>
      </c>
    </row>
    <row r="1126" spans="1:543" x14ac:dyDescent="0.2">
      <c r="B1126" s="44"/>
      <c r="D1126" s="42"/>
      <c r="NL1126" s="123"/>
      <c r="NM1126" s="123"/>
      <c r="NN1126" s="123"/>
      <c r="NO1126" s="123"/>
      <c r="TW1126" s="122">
        <f t="shared" si="61"/>
        <v>0</v>
      </c>
    </row>
    <row r="1127" spans="1:543" x14ac:dyDescent="0.2">
      <c r="B1127" s="47"/>
      <c r="D1127" s="42"/>
      <c r="NL1127" s="123"/>
      <c r="NM1127" s="123"/>
      <c r="NN1127" s="123"/>
      <c r="NO1127" s="123"/>
      <c r="TW1127" s="122">
        <f t="shared" si="61"/>
        <v>0</v>
      </c>
    </row>
    <row r="1128" spans="1:543" x14ac:dyDescent="0.2">
      <c r="B1128" s="47"/>
      <c r="D1128" s="145" t="s">
        <v>891</v>
      </c>
      <c r="G1128" s="56"/>
      <c r="NL1128" s="123"/>
      <c r="NM1128" s="123"/>
      <c r="NN1128" s="123"/>
      <c r="NO1128" s="123"/>
      <c r="TW1128" s="122">
        <f t="shared" si="61"/>
        <v>0</v>
      </c>
    </row>
    <row r="1129" spans="1:543" x14ac:dyDescent="0.2">
      <c r="A1129" s="41" t="s">
        <v>806</v>
      </c>
      <c r="B1129" s="13" t="s">
        <v>676</v>
      </c>
      <c r="F1129" s="42">
        <f>36304*8%</f>
        <v>2904.32</v>
      </c>
      <c r="NL1129" s="123"/>
      <c r="NM1129" s="123"/>
      <c r="NN1129" s="123"/>
      <c r="NO1129" s="123">
        <f>-F1129</f>
        <v>-2904.32</v>
      </c>
      <c r="TW1129" s="122">
        <f t="shared" si="61"/>
        <v>0</v>
      </c>
    </row>
    <row r="1130" spans="1:543" x14ac:dyDescent="0.2">
      <c r="A1130" s="41"/>
      <c r="C1130" s="13" t="s">
        <v>652</v>
      </c>
      <c r="D1130" s="42"/>
      <c r="E1130" s="42">
        <f>F1129</f>
        <v>2904.32</v>
      </c>
      <c r="NL1130" s="123">
        <f>E1130</f>
        <v>2904.32</v>
      </c>
      <c r="NM1130" s="123"/>
      <c r="NN1130" s="123"/>
      <c r="NO1130" s="123"/>
      <c r="TW1130" s="122">
        <f t="shared" si="61"/>
        <v>0</v>
      </c>
    </row>
    <row r="1131" spans="1:543" x14ac:dyDescent="0.2">
      <c r="B1131" s="42"/>
      <c r="D1131" s="42"/>
      <c r="NL1131" s="123"/>
      <c r="NM1131" s="123"/>
      <c r="NN1131" s="123"/>
      <c r="NO1131" s="123"/>
      <c r="TW1131" s="122">
        <f t="shared" si="61"/>
        <v>0</v>
      </c>
    </row>
    <row r="1132" spans="1:543" x14ac:dyDescent="0.2">
      <c r="B1132" s="44"/>
      <c r="D1132" s="42"/>
      <c r="NL1132" s="123"/>
      <c r="NM1132" s="123"/>
      <c r="NN1132" s="123"/>
      <c r="NO1132" s="123"/>
      <c r="TW1132" s="122">
        <f t="shared" si="61"/>
        <v>0</v>
      </c>
    </row>
    <row r="1133" spans="1:543" x14ac:dyDescent="0.2">
      <c r="B1133" s="44"/>
      <c r="D1133" s="42"/>
      <c r="NL1133" s="123"/>
      <c r="NM1133" s="123"/>
      <c r="NN1133" s="123"/>
      <c r="NO1133" s="123"/>
      <c r="TW1133" s="122">
        <f t="shared" si="61"/>
        <v>0</v>
      </c>
    </row>
    <row r="1134" spans="1:543" x14ac:dyDescent="0.2">
      <c r="D1134" s="42"/>
      <c r="G1134" s="64"/>
      <c r="NL1134" s="123"/>
      <c r="NM1134" s="123"/>
      <c r="NN1134" s="123"/>
      <c r="NO1134" s="123"/>
      <c r="TW1134" s="122">
        <f t="shared" si="61"/>
        <v>0</v>
      </c>
    </row>
    <row r="1135" spans="1:543" x14ac:dyDescent="0.2">
      <c r="A1135" s="41" t="s">
        <v>807</v>
      </c>
      <c r="B1135" s="13" t="s">
        <v>651</v>
      </c>
      <c r="D1135" s="145" t="s">
        <v>891</v>
      </c>
      <c r="E1135" s="42">
        <v>300000</v>
      </c>
      <c r="NG1135" s="122">
        <f>E1135</f>
        <v>300000</v>
      </c>
      <c r="NL1135" s="123"/>
      <c r="NM1135" s="123"/>
      <c r="NN1135" s="123"/>
      <c r="NO1135" s="123"/>
      <c r="TW1135" s="122">
        <f t="shared" si="61"/>
        <v>0</v>
      </c>
    </row>
    <row r="1136" spans="1:543" hidden="1" x14ac:dyDescent="0.2">
      <c r="A1136" s="41"/>
      <c r="C1136" s="13" t="s">
        <v>652</v>
      </c>
      <c r="D1136" s="68">
        <f>(E1135+F1124)/(E1122+E1135)</f>
        <v>0.93846153846153846</v>
      </c>
      <c r="IN1136" s="122">
        <f>-F1136</f>
        <v>0</v>
      </c>
      <c r="NL1136" s="123"/>
      <c r="NM1136" s="123"/>
      <c r="NN1136" s="123"/>
      <c r="NO1136" s="123"/>
      <c r="TW1136" s="122">
        <f t="shared" si="61"/>
        <v>0</v>
      </c>
    </row>
    <row r="1137" spans="1:543" x14ac:dyDescent="0.2">
      <c r="B1137" s="42"/>
      <c r="C1137" s="13" t="s">
        <v>653</v>
      </c>
      <c r="D1137" s="42"/>
      <c r="F1137" s="42">
        <v>300000</v>
      </c>
      <c r="GQ1137" s="122">
        <f>-F1137</f>
        <v>-300000</v>
      </c>
      <c r="NL1137" s="123"/>
      <c r="NM1137" s="123"/>
      <c r="NN1137" s="123"/>
      <c r="NO1137" s="123"/>
      <c r="TW1137" s="122">
        <f t="shared" si="61"/>
        <v>0</v>
      </c>
    </row>
    <row r="1138" spans="1:543" x14ac:dyDescent="0.2">
      <c r="B1138" s="42"/>
      <c r="D1138" s="42"/>
      <c r="NL1138" s="123"/>
      <c r="NM1138" s="123"/>
      <c r="NN1138" s="123"/>
      <c r="NO1138" s="123"/>
      <c r="TW1138" s="122">
        <f t="shared" si="61"/>
        <v>0</v>
      </c>
    </row>
    <row r="1139" spans="1:543" x14ac:dyDescent="0.2">
      <c r="B1139" s="44"/>
      <c r="D1139" s="42"/>
      <c r="NL1139" s="123"/>
      <c r="NM1139" s="123"/>
      <c r="NN1139" s="123"/>
      <c r="NO1139" s="123"/>
      <c r="TW1139" s="122">
        <f t="shared" si="61"/>
        <v>0</v>
      </c>
    </row>
    <row r="1140" spans="1:543" x14ac:dyDescent="0.2">
      <c r="B1140" s="44"/>
      <c r="D1140" s="42"/>
      <c r="NL1140" s="123"/>
      <c r="NM1140" s="123"/>
      <c r="NN1140" s="123"/>
      <c r="NO1140" s="123"/>
      <c r="TW1140" s="122">
        <f t="shared" si="61"/>
        <v>0</v>
      </c>
    </row>
    <row r="1141" spans="1:543" x14ac:dyDescent="0.2">
      <c r="B1141" s="44"/>
      <c r="D1141" s="42"/>
      <c r="NL1141" s="123"/>
      <c r="NM1141" s="123"/>
      <c r="NN1141" s="123"/>
      <c r="NO1141" s="123"/>
      <c r="TW1141" s="122">
        <f t="shared" si="61"/>
        <v>0</v>
      </c>
    </row>
    <row r="1142" spans="1:543" x14ac:dyDescent="0.2">
      <c r="A1142" s="41" t="s">
        <v>808</v>
      </c>
      <c r="B1142" s="13" t="s">
        <v>651</v>
      </c>
      <c r="D1142" s="145" t="s">
        <v>891</v>
      </c>
      <c r="E1142" s="42">
        <v>100000</v>
      </c>
      <c r="NG1142" s="122">
        <f>E1142</f>
        <v>100000</v>
      </c>
      <c r="NL1142" s="123"/>
      <c r="NM1142" s="123"/>
      <c r="NN1142" s="123"/>
      <c r="NO1142" s="123"/>
      <c r="TW1142" s="122">
        <f t="shared" ref="TW1142:TW1206" si="65">SUM(I1142:TV1142)-(E1142-F1142)-(G1142-H1142)</f>
        <v>0</v>
      </c>
    </row>
    <row r="1143" spans="1:543" hidden="1" x14ac:dyDescent="0.2">
      <c r="A1143" s="41"/>
      <c r="C1143" s="13" t="s">
        <v>652</v>
      </c>
      <c r="D1143" s="69">
        <f>(E1142+E1135+F1124)/(E1122+E1135+E1142)</f>
        <v>0.94285714285714284</v>
      </c>
      <c r="IN1143" s="122">
        <f>-F1143</f>
        <v>0</v>
      </c>
      <c r="NL1143" s="123"/>
      <c r="NM1143" s="123"/>
      <c r="NN1143" s="123"/>
      <c r="NO1143" s="123"/>
      <c r="TW1143" s="122">
        <f t="shared" si="65"/>
        <v>0</v>
      </c>
    </row>
    <row r="1144" spans="1:543" x14ac:dyDescent="0.2">
      <c r="B1144" s="42"/>
      <c r="C1144" s="13" t="s">
        <v>653</v>
      </c>
      <c r="D1144" s="42"/>
      <c r="F1144" s="42">
        <v>100000</v>
      </c>
      <c r="GQ1144" s="122">
        <f>-F1144</f>
        <v>-100000</v>
      </c>
      <c r="NL1144" s="123"/>
      <c r="NM1144" s="123"/>
      <c r="NN1144" s="123"/>
      <c r="NO1144" s="123"/>
      <c r="TW1144" s="122">
        <f t="shared" si="65"/>
        <v>0</v>
      </c>
    </row>
    <row r="1145" spans="1:543" x14ac:dyDescent="0.2">
      <c r="B1145" s="42"/>
      <c r="D1145" s="42"/>
      <c r="NL1145" s="123"/>
      <c r="NM1145" s="123"/>
      <c r="NN1145" s="123"/>
      <c r="NO1145" s="123"/>
      <c r="TW1145" s="122">
        <f t="shared" si="65"/>
        <v>0</v>
      </c>
    </row>
    <row r="1146" spans="1:543" x14ac:dyDescent="0.2">
      <c r="B1146" s="44"/>
      <c r="D1146" s="42"/>
      <c r="NL1146" s="123"/>
      <c r="NM1146" s="123"/>
      <c r="NN1146" s="123"/>
      <c r="NO1146" s="123"/>
      <c r="TW1146" s="122">
        <f t="shared" si="65"/>
        <v>0</v>
      </c>
    </row>
    <row r="1147" spans="1:543" x14ac:dyDescent="0.2">
      <c r="B1147" s="44"/>
      <c r="D1147" s="42"/>
      <c r="NL1147" s="123"/>
      <c r="NM1147" s="123"/>
      <c r="NN1147" s="123"/>
      <c r="NO1147" s="123"/>
      <c r="TW1147" s="122">
        <f t="shared" si="65"/>
        <v>0</v>
      </c>
    </row>
    <row r="1148" spans="1:543" x14ac:dyDescent="0.2">
      <c r="B1148" s="44"/>
      <c r="D1148" s="42"/>
      <c r="NL1148" s="123"/>
      <c r="NM1148" s="123"/>
      <c r="NN1148" s="123"/>
      <c r="NO1148" s="123"/>
      <c r="TW1148" s="122">
        <f t="shared" si="65"/>
        <v>0</v>
      </c>
    </row>
    <row r="1149" spans="1:543" x14ac:dyDescent="0.2">
      <c r="A1149" s="41" t="s">
        <v>809</v>
      </c>
      <c r="B1149" s="13" t="s">
        <v>651</v>
      </c>
      <c r="D1149" s="145" t="s">
        <v>891</v>
      </c>
      <c r="E1149" s="42">
        <v>20000</v>
      </c>
      <c r="NG1149" s="122">
        <f>E1149</f>
        <v>20000</v>
      </c>
      <c r="NL1149" s="123"/>
      <c r="NM1149" s="123"/>
      <c r="NN1149" s="123"/>
      <c r="NO1149" s="123"/>
      <c r="TW1149" s="122">
        <f t="shared" si="65"/>
        <v>0</v>
      </c>
    </row>
    <row r="1150" spans="1:543" hidden="1" x14ac:dyDescent="0.2">
      <c r="A1150" s="41"/>
      <c r="C1150" s="13" t="s">
        <v>652</v>
      </c>
      <c r="D1150" s="69">
        <f>(F1151+F1144+F1137+F1124)/(E1149+E1142+E1135+E1122)</f>
        <v>0.94366197183098588</v>
      </c>
      <c r="IN1150" s="122">
        <f>-F1150</f>
        <v>0</v>
      </c>
      <c r="NL1150" s="123"/>
      <c r="NM1150" s="123"/>
      <c r="NN1150" s="123"/>
      <c r="NO1150" s="123"/>
      <c r="TW1150" s="122">
        <f t="shared" si="65"/>
        <v>0</v>
      </c>
    </row>
    <row r="1151" spans="1:543" x14ac:dyDescent="0.2">
      <c r="B1151" s="42"/>
      <c r="C1151" s="13" t="s">
        <v>653</v>
      </c>
      <c r="D1151" s="42"/>
      <c r="F1151" s="42">
        <f>E1149</f>
        <v>20000</v>
      </c>
      <c r="GQ1151" s="122">
        <f>-F1151</f>
        <v>-20000</v>
      </c>
      <c r="NL1151" s="123"/>
      <c r="NM1151" s="123"/>
      <c r="NN1151" s="123"/>
      <c r="NO1151" s="123"/>
      <c r="TW1151" s="122">
        <f t="shared" si="65"/>
        <v>0</v>
      </c>
    </row>
    <row r="1152" spans="1:543" x14ac:dyDescent="0.2">
      <c r="B1152" s="42"/>
      <c r="D1152" s="42"/>
      <c r="NL1152" s="123"/>
      <c r="NM1152" s="123"/>
      <c r="NN1152" s="123"/>
      <c r="NO1152" s="123"/>
      <c r="TW1152" s="122">
        <f t="shared" si="65"/>
        <v>0</v>
      </c>
    </row>
    <row r="1153" spans="1:543" x14ac:dyDescent="0.2">
      <c r="B1153" s="44"/>
      <c r="D1153" s="42"/>
      <c r="NL1153" s="123"/>
      <c r="NM1153" s="123"/>
      <c r="NN1153" s="123"/>
      <c r="NO1153" s="123"/>
      <c r="TW1153" s="122">
        <f t="shared" si="65"/>
        <v>0</v>
      </c>
    </row>
    <row r="1154" spans="1:543" x14ac:dyDescent="0.2">
      <c r="B1154" s="44"/>
      <c r="D1154" s="42"/>
      <c r="NL1154" s="123"/>
      <c r="NM1154" s="123"/>
      <c r="NN1154" s="123"/>
      <c r="NO1154" s="123"/>
      <c r="TW1154" s="122">
        <f t="shared" si="65"/>
        <v>0</v>
      </c>
    </row>
    <row r="1155" spans="1:543" x14ac:dyDescent="0.2">
      <c r="B1155" s="44"/>
      <c r="D1155" s="42"/>
      <c r="NL1155" s="123"/>
      <c r="NM1155" s="123"/>
      <c r="NN1155" s="123"/>
      <c r="NO1155" s="123"/>
      <c r="TW1155" s="122">
        <f t="shared" si="65"/>
        <v>0</v>
      </c>
    </row>
    <row r="1156" spans="1:543" x14ac:dyDescent="0.2">
      <c r="A1156" s="41" t="s">
        <v>810</v>
      </c>
      <c r="C1156" s="13" t="s">
        <v>902</v>
      </c>
      <c r="D1156" s="145" t="s">
        <v>891</v>
      </c>
      <c r="F1156" s="42">
        <f>22492.56*8%+6034.63*6.15%+9696.19*5.1%+5380.77*3.1%</f>
        <v>2831.8441050000006</v>
      </c>
      <c r="NL1156" s="123"/>
      <c r="NM1156" s="123"/>
      <c r="NN1156" s="123"/>
      <c r="NO1156" s="123">
        <f>-F1156</f>
        <v>-2831.8441050000006</v>
      </c>
      <c r="TW1156" s="122">
        <f t="shared" si="65"/>
        <v>0</v>
      </c>
    </row>
    <row r="1157" spans="1:543" x14ac:dyDescent="0.2">
      <c r="B1157" s="13" t="s">
        <v>652</v>
      </c>
      <c r="D1157" s="42"/>
      <c r="E1157" s="42">
        <f>F1156</f>
        <v>2831.8441050000006</v>
      </c>
      <c r="NL1157" s="123">
        <f>E1157</f>
        <v>2831.8441050000006</v>
      </c>
      <c r="NM1157" s="123"/>
      <c r="NN1157" s="123"/>
      <c r="NO1157" s="123"/>
      <c r="TW1157" s="122">
        <f t="shared" si="65"/>
        <v>0</v>
      </c>
    </row>
    <row r="1158" spans="1:543" x14ac:dyDescent="0.2">
      <c r="B1158" s="42"/>
      <c r="D1158" s="42"/>
      <c r="H1158" s="48"/>
      <c r="NL1158" s="123"/>
      <c r="NM1158" s="123"/>
      <c r="NN1158" s="123"/>
      <c r="NO1158" s="123"/>
      <c r="TW1158" s="122">
        <f t="shared" si="65"/>
        <v>0</v>
      </c>
    </row>
    <row r="1159" spans="1:543" x14ac:dyDescent="0.2">
      <c r="D1159" s="42"/>
      <c r="H1159" s="49"/>
      <c r="NL1159" s="123"/>
      <c r="NM1159" s="123"/>
      <c r="NN1159" s="123"/>
      <c r="NO1159" s="123"/>
      <c r="TW1159" s="122">
        <f t="shared" si="65"/>
        <v>0</v>
      </c>
    </row>
    <row r="1160" spans="1:543" x14ac:dyDescent="0.2">
      <c r="B1160" s="44"/>
      <c r="C1160" s="42"/>
      <c r="NL1160" s="123"/>
      <c r="NM1160" s="123"/>
      <c r="NN1160" s="123"/>
      <c r="NO1160" s="123"/>
      <c r="TW1160" s="122">
        <f t="shared" si="65"/>
        <v>0</v>
      </c>
    </row>
    <row r="1161" spans="1:543" x14ac:dyDescent="0.2">
      <c r="B1161" s="44"/>
      <c r="C1161" s="42"/>
      <c r="NL1161" s="123"/>
      <c r="NM1161" s="123"/>
      <c r="NN1161" s="123"/>
      <c r="NO1161" s="123"/>
      <c r="TW1161" s="122">
        <f t="shared" si="65"/>
        <v>0</v>
      </c>
    </row>
    <row r="1162" spans="1:543" x14ac:dyDescent="0.2">
      <c r="B1162" s="44"/>
      <c r="C1162" s="42"/>
      <c r="NL1162" s="123"/>
      <c r="NM1162" s="123"/>
      <c r="NN1162" s="123"/>
      <c r="NO1162" s="123"/>
      <c r="TW1162" s="122">
        <f t="shared" si="65"/>
        <v>0</v>
      </c>
    </row>
    <row r="1163" spans="1:543" x14ac:dyDescent="0.2">
      <c r="A1163" s="41" t="s">
        <v>811</v>
      </c>
      <c r="C1163" s="13" t="s">
        <v>902</v>
      </c>
      <c r="D1163" s="145" t="s">
        <v>891</v>
      </c>
      <c r="F1163" s="42">
        <v>1122.5519409372996</v>
      </c>
      <c r="NL1163" s="123"/>
      <c r="NM1163" s="123"/>
      <c r="NN1163" s="123"/>
      <c r="NO1163" s="123">
        <f>-F1163</f>
        <v>-1122.5519409372996</v>
      </c>
      <c r="TW1163" s="122">
        <f t="shared" si="65"/>
        <v>0</v>
      </c>
    </row>
    <row r="1164" spans="1:543" x14ac:dyDescent="0.2">
      <c r="B1164" s="13" t="s">
        <v>652</v>
      </c>
      <c r="D1164" s="42"/>
      <c r="E1164" s="42">
        <f>F1163</f>
        <v>1122.5519409372996</v>
      </c>
      <c r="NL1164" s="123">
        <f>E1164</f>
        <v>1122.5519409372996</v>
      </c>
      <c r="NM1164" s="123"/>
      <c r="NN1164" s="123"/>
      <c r="NO1164" s="123"/>
      <c r="TW1164" s="122">
        <f t="shared" si="65"/>
        <v>0</v>
      </c>
    </row>
    <row r="1165" spans="1:543" x14ac:dyDescent="0.2">
      <c r="B1165" s="42"/>
      <c r="D1165" s="42"/>
      <c r="H1165" s="48"/>
      <c r="NL1165" s="123"/>
      <c r="NM1165" s="123"/>
      <c r="NN1165" s="123"/>
      <c r="NO1165" s="123"/>
      <c r="TW1165" s="122">
        <f t="shared" si="65"/>
        <v>0</v>
      </c>
    </row>
    <row r="1166" spans="1:543" x14ac:dyDescent="0.2">
      <c r="D1166" s="42"/>
      <c r="H1166" s="49"/>
      <c r="NL1166" s="123"/>
      <c r="NM1166" s="123"/>
      <c r="NN1166" s="123"/>
      <c r="NO1166" s="123"/>
      <c r="TW1166" s="122">
        <f t="shared" si="65"/>
        <v>0</v>
      </c>
    </row>
    <row r="1167" spans="1:543" x14ac:dyDescent="0.2">
      <c r="B1167" s="44"/>
      <c r="C1167" s="42"/>
      <c r="NL1167" s="123"/>
      <c r="NM1167" s="123"/>
      <c r="NN1167" s="123"/>
      <c r="NO1167" s="123"/>
      <c r="TW1167" s="122">
        <f t="shared" si="65"/>
        <v>0</v>
      </c>
    </row>
    <row r="1168" spans="1:543" x14ac:dyDescent="0.2">
      <c r="B1168" s="44"/>
      <c r="C1168" s="42"/>
      <c r="NL1168" s="123"/>
      <c r="NM1168" s="123"/>
      <c r="NN1168" s="123"/>
      <c r="NO1168" s="123"/>
      <c r="TW1168" s="122">
        <f t="shared" si="65"/>
        <v>0</v>
      </c>
    </row>
    <row r="1169" spans="1:543" x14ac:dyDescent="0.2">
      <c r="NL1169" s="123"/>
      <c r="NM1169" s="123"/>
      <c r="NN1169" s="123"/>
      <c r="NO1169" s="123"/>
      <c r="TW1169" s="122">
        <f t="shared" si="65"/>
        <v>0</v>
      </c>
    </row>
    <row r="1170" spans="1:543" x14ac:dyDescent="0.2">
      <c r="A1170" s="41" t="s">
        <v>812</v>
      </c>
      <c r="C1170" s="13" t="s">
        <v>902</v>
      </c>
      <c r="D1170" s="145" t="s">
        <v>891</v>
      </c>
      <c r="F1170" s="42">
        <v>19141.290700002985</v>
      </c>
      <c r="NL1170" s="123"/>
      <c r="NM1170" s="123"/>
      <c r="NN1170" s="123"/>
      <c r="NO1170" s="123">
        <f>-F1170</f>
        <v>-19141.290700002985</v>
      </c>
      <c r="TW1170" s="122">
        <f t="shared" si="65"/>
        <v>0</v>
      </c>
    </row>
    <row r="1171" spans="1:543" x14ac:dyDescent="0.2">
      <c r="B1171" s="13" t="s">
        <v>652</v>
      </c>
      <c r="D1171" s="42"/>
      <c r="E1171" s="42">
        <f>F1170</f>
        <v>19141.290700002985</v>
      </c>
      <c r="NL1171" s="123">
        <f>E1171</f>
        <v>19141.290700002985</v>
      </c>
      <c r="NM1171" s="123"/>
      <c r="NN1171" s="123"/>
      <c r="NO1171" s="123"/>
      <c r="TW1171" s="122">
        <f t="shared" si="65"/>
        <v>0</v>
      </c>
    </row>
    <row r="1172" spans="1:543" x14ac:dyDescent="0.2">
      <c r="B1172" s="42"/>
      <c r="D1172" s="42"/>
      <c r="H1172" s="48"/>
      <c r="NL1172" s="123"/>
      <c r="NM1172" s="123"/>
      <c r="NN1172" s="123"/>
      <c r="NO1172" s="123"/>
      <c r="TW1172" s="122">
        <f t="shared" si="65"/>
        <v>0</v>
      </c>
    </row>
    <row r="1173" spans="1:543" x14ac:dyDescent="0.2">
      <c r="D1173" s="42"/>
      <c r="H1173" s="49"/>
      <c r="NL1173" s="123"/>
      <c r="NM1173" s="123"/>
      <c r="NN1173" s="123"/>
      <c r="NO1173" s="123"/>
      <c r="TW1173" s="122">
        <f t="shared" si="65"/>
        <v>0</v>
      </c>
    </row>
    <row r="1174" spans="1:543" x14ac:dyDescent="0.2">
      <c r="B1174" s="44"/>
      <c r="C1174" s="42"/>
      <c r="NL1174" s="123"/>
      <c r="NM1174" s="123"/>
      <c r="NN1174" s="123"/>
      <c r="NO1174" s="123"/>
      <c r="TW1174" s="122">
        <f t="shared" si="65"/>
        <v>0</v>
      </c>
    </row>
    <row r="1175" spans="1:543" x14ac:dyDescent="0.2">
      <c r="B1175" s="44"/>
      <c r="C1175" s="42"/>
      <c r="NL1175" s="123"/>
      <c r="NM1175" s="123"/>
      <c r="NN1175" s="123"/>
      <c r="NO1175" s="123"/>
      <c r="TW1175" s="122">
        <f t="shared" si="65"/>
        <v>0</v>
      </c>
    </row>
    <row r="1176" spans="1:543" x14ac:dyDescent="0.2">
      <c r="B1176" s="44"/>
      <c r="C1176" s="42"/>
      <c r="NL1176" s="123"/>
      <c r="NM1176" s="123"/>
      <c r="NN1176" s="123"/>
      <c r="NO1176" s="123"/>
      <c r="TW1176" s="122">
        <f t="shared" si="65"/>
        <v>0</v>
      </c>
    </row>
    <row r="1177" spans="1:543" x14ac:dyDescent="0.2">
      <c r="A1177" s="57" t="s">
        <v>813</v>
      </c>
      <c r="B1177" s="58"/>
      <c r="C1177" s="58" t="s">
        <v>902</v>
      </c>
      <c r="D1177" s="221" t="s">
        <v>891</v>
      </c>
      <c r="E1177" s="59"/>
      <c r="F1177" s="59">
        <v>217058.52626426311</v>
      </c>
      <c r="G1177" s="59"/>
      <c r="H1177" s="59"/>
      <c r="NL1177" s="123"/>
      <c r="NM1177" s="123"/>
      <c r="NN1177" s="123"/>
      <c r="NO1177" s="123">
        <f>-F1177</f>
        <v>-217058.52626426311</v>
      </c>
      <c r="TW1177" s="122">
        <f t="shared" si="65"/>
        <v>0</v>
      </c>
    </row>
    <row r="1178" spans="1:543" x14ac:dyDescent="0.2">
      <c r="A1178" s="58"/>
      <c r="B1178" s="58" t="s">
        <v>652</v>
      </c>
      <c r="C1178" s="58"/>
      <c r="D1178" s="59"/>
      <c r="E1178" s="59">
        <f>F1177</f>
        <v>217058.52626426311</v>
      </c>
      <c r="F1178" s="59"/>
      <c r="G1178" s="59"/>
      <c r="H1178" s="59"/>
      <c r="NL1178" s="123">
        <f>E1178</f>
        <v>217058.52626426311</v>
      </c>
      <c r="NM1178" s="123"/>
      <c r="NN1178" s="123"/>
      <c r="NO1178" s="123"/>
      <c r="TW1178" s="122">
        <f t="shared" si="65"/>
        <v>0</v>
      </c>
    </row>
    <row r="1179" spans="1:543" x14ac:dyDescent="0.2">
      <c r="A1179" s="58"/>
      <c r="B1179" s="59"/>
      <c r="C1179" s="58"/>
      <c r="D1179" s="59"/>
      <c r="E1179" s="59"/>
      <c r="F1179" s="59"/>
      <c r="G1179" s="59"/>
      <c r="H1179" s="222"/>
      <c r="NL1179" s="123"/>
      <c r="NM1179" s="123"/>
      <c r="NN1179" s="123"/>
      <c r="NO1179" s="123"/>
      <c r="TW1179" s="122">
        <f t="shared" si="65"/>
        <v>0</v>
      </c>
    </row>
    <row r="1180" spans="1:543" x14ac:dyDescent="0.2">
      <c r="A1180" s="58"/>
      <c r="B1180" s="58"/>
      <c r="C1180" s="58"/>
      <c r="D1180" s="59"/>
      <c r="E1180" s="59"/>
      <c r="F1180" s="59"/>
      <c r="G1180" s="59"/>
      <c r="H1180" s="223"/>
      <c r="NL1180" s="123"/>
      <c r="NM1180" s="123"/>
      <c r="NN1180" s="123"/>
      <c r="NO1180" s="123"/>
      <c r="TW1180" s="122">
        <f t="shared" si="65"/>
        <v>0</v>
      </c>
    </row>
    <row r="1181" spans="1:543" x14ac:dyDescent="0.2">
      <c r="A1181" s="58"/>
      <c r="B1181" s="60"/>
      <c r="C1181" s="59"/>
      <c r="D1181" s="58"/>
      <c r="E1181" s="59"/>
      <c r="F1181" s="59"/>
      <c r="G1181" s="59"/>
      <c r="H1181" s="59"/>
      <c r="NL1181" s="123"/>
      <c r="NM1181" s="123"/>
      <c r="NN1181" s="123"/>
      <c r="NO1181" s="123"/>
      <c r="TW1181" s="122">
        <f t="shared" si="65"/>
        <v>0</v>
      </c>
    </row>
    <row r="1182" spans="1:543" x14ac:dyDescent="0.2">
      <c r="B1182" s="44"/>
      <c r="C1182" s="42"/>
      <c r="NL1182" s="123"/>
      <c r="NM1182" s="123"/>
      <c r="NN1182" s="123"/>
      <c r="NO1182" s="123"/>
      <c r="TW1182" s="122">
        <f t="shared" si="65"/>
        <v>0</v>
      </c>
    </row>
    <row r="1183" spans="1:543" x14ac:dyDescent="0.2">
      <c r="NL1183" s="123"/>
      <c r="NM1183" s="123"/>
      <c r="NN1183" s="123"/>
      <c r="NO1183" s="123"/>
      <c r="TW1183" s="122">
        <f t="shared" si="65"/>
        <v>0</v>
      </c>
    </row>
    <row r="1184" spans="1:543" x14ac:dyDescent="0.2">
      <c r="A1184" s="51" t="s">
        <v>814</v>
      </c>
      <c r="B1184" s="52" t="s">
        <v>815</v>
      </c>
      <c r="C1184" s="52"/>
      <c r="E1184" s="53">
        <f>'Consol BS'!AE420</f>
        <v>44369.990608350003</v>
      </c>
      <c r="F1184" s="53"/>
      <c r="G1184" s="53"/>
      <c r="H1184" s="53"/>
      <c r="I1184" s="123"/>
      <c r="MT1184" s="122">
        <f>E1184</f>
        <v>44369.990608350003</v>
      </c>
      <c r="NL1184" s="123"/>
      <c r="NM1184" s="123"/>
      <c r="NN1184" s="123"/>
      <c r="NO1184" s="123"/>
      <c r="TW1184" s="122">
        <f t="shared" si="65"/>
        <v>0</v>
      </c>
    </row>
    <row r="1185" spans="1:543" x14ac:dyDescent="0.2">
      <c r="A1185" s="52"/>
      <c r="B1185" s="53"/>
      <c r="C1185" s="52" t="s">
        <v>656</v>
      </c>
      <c r="D1185" s="53"/>
      <c r="E1185" s="53"/>
      <c r="F1185" s="53">
        <f>E1184</f>
        <v>44369.990608350003</v>
      </c>
      <c r="G1185" s="53"/>
      <c r="H1185" s="53"/>
      <c r="I1185" s="123"/>
      <c r="EV1185" s="122">
        <f>-F1185</f>
        <v>-44369.990608350003</v>
      </c>
      <c r="NL1185" s="123"/>
      <c r="NM1185" s="123"/>
      <c r="NN1185" s="123"/>
      <c r="NO1185" s="123"/>
      <c r="TW1185" s="122">
        <f t="shared" si="65"/>
        <v>0</v>
      </c>
    </row>
    <row r="1186" spans="1:543" x14ac:dyDescent="0.2">
      <c r="A1186" s="52"/>
      <c r="B1186" s="53"/>
      <c r="C1186" s="52" t="s">
        <v>666</v>
      </c>
      <c r="D1186" s="53"/>
      <c r="E1186" s="53"/>
      <c r="F1186" s="53"/>
      <c r="G1186" s="53"/>
      <c r="H1186" s="53">
        <f>E1184-F1185</f>
        <v>0</v>
      </c>
      <c r="I1186" s="123"/>
      <c r="NL1186" s="123"/>
      <c r="NM1186" s="123"/>
      <c r="NN1186" s="123"/>
      <c r="NO1186" s="123"/>
      <c r="SX1186" s="42">
        <f>-H1186</f>
        <v>0</v>
      </c>
      <c r="TW1186" s="122">
        <f t="shared" si="65"/>
        <v>0</v>
      </c>
    </row>
    <row r="1187" spans="1:543" x14ac:dyDescent="0.2">
      <c r="A1187" s="52"/>
      <c r="B1187" s="52"/>
      <c r="C1187" s="52"/>
      <c r="D1187" s="53"/>
      <c r="E1187" s="53"/>
      <c r="F1187" s="53"/>
      <c r="G1187" s="53"/>
      <c r="H1187" s="53"/>
      <c r="I1187" s="123"/>
      <c r="NL1187" s="123"/>
      <c r="NM1187" s="123"/>
      <c r="NN1187" s="123"/>
      <c r="NO1187" s="123"/>
      <c r="TW1187" s="122">
        <f t="shared" si="65"/>
        <v>0</v>
      </c>
    </row>
    <row r="1188" spans="1:543" x14ac:dyDescent="0.2">
      <c r="A1188" s="52"/>
      <c r="B1188" s="54"/>
      <c r="C1188" s="52"/>
      <c r="D1188" s="53"/>
      <c r="E1188" s="53"/>
      <c r="F1188" s="53"/>
      <c r="G1188" s="53"/>
      <c r="H1188" s="53"/>
      <c r="I1188" s="123"/>
      <c r="NL1188" s="123"/>
      <c r="NM1188" s="123"/>
      <c r="NN1188" s="123"/>
      <c r="NO1188" s="123"/>
      <c r="TW1188" s="122">
        <f t="shared" si="65"/>
        <v>0</v>
      </c>
    </row>
    <row r="1189" spans="1:543" x14ac:dyDescent="0.2">
      <c r="A1189" s="52"/>
      <c r="D1189" s="53"/>
      <c r="NL1189" s="123"/>
      <c r="NM1189" s="123"/>
      <c r="NN1189" s="123"/>
      <c r="NO1189" s="123"/>
      <c r="TW1189" s="122">
        <f t="shared" si="65"/>
        <v>0</v>
      </c>
    </row>
    <row r="1190" spans="1:543" x14ac:dyDescent="0.2">
      <c r="A1190" s="52"/>
      <c r="NL1190" s="123"/>
      <c r="NM1190" s="123"/>
      <c r="NN1190" s="123"/>
      <c r="NO1190" s="123"/>
      <c r="TW1190" s="122">
        <f t="shared" si="65"/>
        <v>0</v>
      </c>
    </row>
    <row r="1191" spans="1:543" x14ac:dyDescent="0.2">
      <c r="A1191" s="51" t="s">
        <v>816</v>
      </c>
      <c r="B1191" s="52" t="s">
        <v>655</v>
      </c>
      <c r="C1191" s="52"/>
      <c r="E1191" s="53">
        <f>'Consol BS'!AA420</f>
        <v>44369.990608350003</v>
      </c>
      <c r="F1191" s="53"/>
      <c r="G1191" s="53"/>
      <c r="H1191" s="53"/>
      <c r="I1191" s="123"/>
      <c r="MT1191" s="122">
        <f>E1191</f>
        <v>44369.990608350003</v>
      </c>
      <c r="NL1191" s="123"/>
      <c r="NM1191" s="123"/>
      <c r="NN1191" s="123"/>
      <c r="NO1191" s="123"/>
      <c r="TW1191" s="122">
        <f t="shared" si="65"/>
        <v>0</v>
      </c>
    </row>
    <row r="1192" spans="1:543" x14ac:dyDescent="0.2">
      <c r="A1192" s="51"/>
      <c r="B1192" s="52" t="s">
        <v>817</v>
      </c>
      <c r="C1192" s="52"/>
      <c r="D1192" s="53"/>
      <c r="E1192" s="53">
        <f>'Consol BS'!AF420</f>
        <v>44369.990608350003</v>
      </c>
      <c r="F1192" s="53"/>
      <c r="G1192" s="53"/>
      <c r="H1192" s="53"/>
      <c r="I1192" s="123"/>
      <c r="MT1192" s="122">
        <f>E1192</f>
        <v>44369.990608350003</v>
      </c>
      <c r="NL1192" s="123"/>
      <c r="NM1192" s="123"/>
      <c r="NN1192" s="123"/>
      <c r="NO1192" s="123"/>
      <c r="TW1192" s="122">
        <f t="shared" si="65"/>
        <v>0</v>
      </c>
    </row>
    <row r="1193" spans="1:543" x14ac:dyDescent="0.2">
      <c r="A1193" s="51"/>
      <c r="B1193" s="52"/>
      <c r="C1193" s="52" t="s">
        <v>954</v>
      </c>
      <c r="D1193" s="53"/>
      <c r="E1193" s="53"/>
      <c r="F1193" s="53">
        <f>'Consol BS'!AF173</f>
        <v>0</v>
      </c>
      <c r="G1193" s="53"/>
      <c r="H1193" s="53"/>
      <c r="I1193" s="123"/>
      <c r="EV1193" s="122">
        <f>-F1193</f>
        <v>0</v>
      </c>
      <c r="NL1193" s="123"/>
      <c r="NM1193" s="123"/>
      <c r="NN1193" s="123"/>
      <c r="NO1193" s="123"/>
      <c r="TW1193" s="122">
        <f t="shared" si="65"/>
        <v>0</v>
      </c>
    </row>
    <row r="1194" spans="1:543" x14ac:dyDescent="0.2">
      <c r="A1194" s="52"/>
      <c r="B1194" s="53"/>
      <c r="C1194" s="52" t="s">
        <v>818</v>
      </c>
      <c r="D1194" s="53"/>
      <c r="E1194" s="53">
        <f>-'Consol BS'!AE173</f>
        <v>0</v>
      </c>
      <c r="F1194" s="53"/>
      <c r="G1194" s="53"/>
      <c r="H1194" s="53"/>
      <c r="I1194" s="123"/>
      <c r="EV1194" s="122">
        <f>E1194</f>
        <v>0</v>
      </c>
      <c r="NL1194" s="123"/>
      <c r="NM1194" s="123"/>
      <c r="NN1194" s="123"/>
      <c r="NO1194" s="123"/>
      <c r="TW1194" s="122">
        <f t="shared" si="65"/>
        <v>0</v>
      </c>
    </row>
    <row r="1195" spans="1:543" x14ac:dyDescent="0.2">
      <c r="A1195" s="52"/>
      <c r="B1195" s="53"/>
      <c r="C1195" s="52" t="s">
        <v>666</v>
      </c>
      <c r="D1195" s="53"/>
      <c r="E1195" s="53"/>
      <c r="F1195" s="53"/>
      <c r="G1195" s="53"/>
      <c r="H1195" s="53">
        <f>E1191+E1192+E1194-F1193</f>
        <v>88739.981216700005</v>
      </c>
      <c r="I1195" s="123"/>
      <c r="NL1195" s="123"/>
      <c r="NM1195" s="123"/>
      <c r="NN1195" s="123"/>
      <c r="NO1195" s="123"/>
      <c r="SX1195" s="42">
        <f>-H1195</f>
        <v>-88739.981216700005</v>
      </c>
      <c r="TW1195" s="122">
        <f t="shared" si="65"/>
        <v>0</v>
      </c>
    </row>
    <row r="1196" spans="1:543" x14ac:dyDescent="0.2">
      <c r="A1196" s="52"/>
      <c r="B1196" s="52"/>
      <c r="C1196" s="52"/>
      <c r="D1196" s="53"/>
      <c r="E1196" s="53"/>
      <c r="F1196" s="53"/>
      <c r="G1196" s="53"/>
      <c r="H1196" s="53"/>
      <c r="I1196" s="123"/>
      <c r="NL1196" s="123"/>
      <c r="NM1196" s="123"/>
      <c r="NN1196" s="123"/>
      <c r="NO1196" s="123"/>
      <c r="TW1196" s="122">
        <f t="shared" si="65"/>
        <v>0</v>
      </c>
    </row>
    <row r="1197" spans="1:543" x14ac:dyDescent="0.2">
      <c r="A1197" s="52"/>
      <c r="B1197" s="54"/>
      <c r="C1197" s="52"/>
      <c r="D1197" s="53"/>
      <c r="E1197" s="53"/>
      <c r="F1197" s="53"/>
      <c r="G1197" s="53"/>
      <c r="H1197" s="53"/>
      <c r="I1197" s="123"/>
      <c r="NL1197" s="123"/>
      <c r="NM1197" s="123"/>
      <c r="NN1197" s="123"/>
      <c r="NO1197" s="123"/>
      <c r="TW1197" s="122">
        <f t="shared" si="65"/>
        <v>0</v>
      </c>
    </row>
    <row r="1198" spans="1:543" x14ac:dyDescent="0.2">
      <c r="A1198" s="52"/>
      <c r="D1198" s="53"/>
      <c r="NL1198" s="123"/>
      <c r="NM1198" s="123"/>
      <c r="NN1198" s="123"/>
      <c r="NO1198" s="123"/>
      <c r="TW1198" s="122">
        <f t="shared" si="65"/>
        <v>0</v>
      </c>
    </row>
    <row r="1199" spans="1:543" x14ac:dyDescent="0.2">
      <c r="NL1199" s="123"/>
      <c r="NM1199" s="123"/>
      <c r="NN1199" s="123"/>
      <c r="NO1199" s="123"/>
      <c r="TW1199" s="122">
        <f t="shared" si="65"/>
        <v>0</v>
      </c>
    </row>
    <row r="1200" spans="1:543" x14ac:dyDescent="0.2">
      <c r="A1200" s="41" t="s">
        <v>819</v>
      </c>
      <c r="B1200" s="13" t="s">
        <v>705</v>
      </c>
      <c r="E1200" s="42">
        <f>'Consol BS'!AA427</f>
        <v>0</v>
      </c>
      <c r="MV1200" s="122">
        <v>3465720</v>
      </c>
      <c r="MW1200" s="122">
        <f>E1200-MV1200</f>
        <v>-3465720</v>
      </c>
      <c r="NL1200" s="123"/>
      <c r="NM1200" s="123"/>
      <c r="NN1200" s="123"/>
      <c r="NO1200" s="123"/>
      <c r="TW1200" s="122">
        <f t="shared" si="65"/>
        <v>0</v>
      </c>
    </row>
    <row r="1201" spans="1:543" x14ac:dyDescent="0.2">
      <c r="B1201" s="13" t="s">
        <v>705</v>
      </c>
      <c r="D1201" s="42"/>
      <c r="E1201" s="42">
        <f>'Consol BS'!AF427</f>
        <v>0</v>
      </c>
      <c r="MV1201" s="122">
        <v>654636</v>
      </c>
      <c r="MW1201" s="122">
        <f>E1201-MV1201</f>
        <v>-654636</v>
      </c>
      <c r="NL1201" s="123"/>
      <c r="NM1201" s="123"/>
      <c r="NN1201" s="123"/>
      <c r="NO1201" s="123"/>
      <c r="TW1201" s="122">
        <f t="shared" si="65"/>
        <v>0</v>
      </c>
    </row>
    <row r="1202" spans="1:543" x14ac:dyDescent="0.2">
      <c r="B1202" s="42"/>
      <c r="C1202" s="13" t="s">
        <v>820</v>
      </c>
      <c r="D1202" s="42"/>
      <c r="F1202" s="42">
        <f>'Consol BS'!AE177</f>
        <v>0</v>
      </c>
      <c r="EW1202" s="122">
        <v>-4341855</v>
      </c>
      <c r="EX1202" s="122">
        <f>-(F1202+EW1202)</f>
        <v>4341855</v>
      </c>
      <c r="NL1202" s="123"/>
      <c r="NM1202" s="123"/>
      <c r="NN1202" s="123"/>
      <c r="NO1202" s="123"/>
      <c r="TW1202" s="122">
        <f t="shared" si="65"/>
        <v>0</v>
      </c>
    </row>
    <row r="1203" spans="1:543" x14ac:dyDescent="0.2">
      <c r="B1203" s="42"/>
      <c r="C1203" s="13" t="s">
        <v>666</v>
      </c>
      <c r="D1203" s="42"/>
      <c r="H1203" s="42">
        <f>-(F1202-E1200-E1201)</f>
        <v>0</v>
      </c>
      <c r="NL1203" s="123"/>
      <c r="NM1203" s="123"/>
      <c r="NN1203" s="123"/>
      <c r="NO1203" s="123"/>
      <c r="SX1203" s="42">
        <f>-H1203</f>
        <v>0</v>
      </c>
      <c r="TW1203" s="122">
        <f t="shared" si="65"/>
        <v>0</v>
      </c>
    </row>
    <row r="1204" spans="1:543" x14ac:dyDescent="0.2">
      <c r="D1204" s="42"/>
      <c r="NL1204" s="123"/>
      <c r="NM1204" s="123"/>
      <c r="NN1204" s="123"/>
      <c r="NO1204" s="123"/>
      <c r="TW1204" s="122">
        <f t="shared" si="65"/>
        <v>0</v>
      </c>
    </row>
    <row r="1205" spans="1:543" x14ac:dyDescent="0.2">
      <c r="B1205" s="44"/>
      <c r="D1205" s="42"/>
      <c r="NL1205" s="123"/>
      <c r="NM1205" s="123"/>
      <c r="NN1205" s="123"/>
      <c r="NO1205" s="123"/>
      <c r="TW1205" s="122">
        <f t="shared" si="65"/>
        <v>0</v>
      </c>
    </row>
    <row r="1206" spans="1:543" x14ac:dyDescent="0.2">
      <c r="B1206" s="44"/>
      <c r="D1206" s="42"/>
      <c r="NL1206" s="123"/>
      <c r="NM1206" s="123"/>
      <c r="NN1206" s="123"/>
      <c r="NO1206" s="123"/>
      <c r="TW1206" s="122">
        <f t="shared" si="65"/>
        <v>0</v>
      </c>
    </row>
    <row r="1207" spans="1:543" x14ac:dyDescent="0.2">
      <c r="B1207" s="44"/>
      <c r="D1207" s="42"/>
      <c r="NL1207" s="123"/>
      <c r="NM1207" s="123"/>
      <c r="NN1207" s="123"/>
      <c r="NO1207" s="123"/>
      <c r="TW1207" s="122">
        <f t="shared" ref="TW1207:TW1307" si="66">SUM(I1207:TV1207)-(E1207-F1207)-(G1207-H1207)</f>
        <v>0</v>
      </c>
    </row>
    <row r="1208" spans="1:543" x14ac:dyDescent="0.2">
      <c r="A1208" s="41" t="s">
        <v>821</v>
      </c>
      <c r="B1208" s="13" t="s">
        <v>657</v>
      </c>
      <c r="C1208" s="42"/>
      <c r="D1208" s="42"/>
      <c r="G1208" s="42">
        <f>H1209</f>
        <v>2426.1481800000001</v>
      </c>
      <c r="NL1208" s="123"/>
      <c r="NM1208" s="123"/>
      <c r="NN1208" s="123"/>
      <c r="NO1208" s="123"/>
      <c r="NV1208" s="42">
        <f>G1208</f>
        <v>2426.1481800000001</v>
      </c>
      <c r="TW1208" s="122">
        <f t="shared" si="66"/>
        <v>0</v>
      </c>
    </row>
    <row r="1209" spans="1:543" x14ac:dyDescent="0.2">
      <c r="B1209" s="13" t="s">
        <v>822</v>
      </c>
      <c r="D1209" s="42"/>
      <c r="H1209" s="42">
        <f>'Consol PL'!AA156</f>
        <v>2426.1481800000001</v>
      </c>
      <c r="NL1209" s="123"/>
      <c r="NM1209" s="123"/>
      <c r="NN1209" s="123"/>
      <c r="NO1209" s="123"/>
      <c r="SE1209" s="42">
        <f>-H1209</f>
        <v>-2426.1481800000001</v>
      </c>
      <c r="TW1209" s="122">
        <f t="shared" si="66"/>
        <v>0</v>
      </c>
    </row>
    <row r="1210" spans="1:543" x14ac:dyDescent="0.2">
      <c r="D1210" s="42"/>
      <c r="NL1210" s="123"/>
      <c r="NM1210" s="123"/>
      <c r="NN1210" s="123"/>
      <c r="NO1210" s="123"/>
      <c r="TW1210" s="122">
        <f t="shared" si="66"/>
        <v>0</v>
      </c>
    </row>
    <row r="1211" spans="1:543" x14ac:dyDescent="0.2">
      <c r="B1211" s="44"/>
      <c r="NL1211" s="123"/>
      <c r="NM1211" s="123"/>
      <c r="NN1211" s="123"/>
      <c r="NO1211" s="123"/>
      <c r="TW1211" s="122">
        <f t="shared" si="66"/>
        <v>0</v>
      </c>
    </row>
    <row r="1212" spans="1:543" x14ac:dyDescent="0.2">
      <c r="B1212" s="44"/>
      <c r="NL1212" s="123"/>
      <c r="NM1212" s="123"/>
      <c r="NN1212" s="123"/>
      <c r="NO1212" s="123"/>
      <c r="TW1212" s="122">
        <f t="shared" si="66"/>
        <v>0</v>
      </c>
    </row>
    <row r="1213" spans="1:543" x14ac:dyDescent="0.2">
      <c r="B1213" s="44"/>
      <c r="NL1213" s="123"/>
      <c r="NM1213" s="123"/>
      <c r="NN1213" s="123"/>
      <c r="NO1213" s="123"/>
      <c r="TW1213" s="122">
        <f t="shared" si="66"/>
        <v>0</v>
      </c>
    </row>
    <row r="1214" spans="1:543" x14ac:dyDescent="0.2">
      <c r="A1214" s="41" t="s">
        <v>823</v>
      </c>
      <c r="B1214" s="13" t="s">
        <v>824</v>
      </c>
      <c r="C1214" s="42"/>
      <c r="D1214" s="42"/>
      <c r="G1214" s="42">
        <f>'Consol PL'!AA170</f>
        <v>1.882714</v>
      </c>
      <c r="NL1214" s="123"/>
      <c r="NM1214" s="123"/>
      <c r="NN1214" s="123"/>
      <c r="NO1214" s="123"/>
      <c r="SM1214" s="42">
        <f>G1214</f>
        <v>1.882714</v>
      </c>
      <c r="TW1214" s="122">
        <f t="shared" si="66"/>
        <v>0</v>
      </c>
    </row>
    <row r="1215" spans="1:543" x14ac:dyDescent="0.2">
      <c r="B1215" s="13" t="s">
        <v>825</v>
      </c>
      <c r="D1215" s="42"/>
      <c r="H1215" s="42">
        <f>-'Consol PL'!AB197</f>
        <v>0</v>
      </c>
      <c r="NL1215" s="123"/>
      <c r="NM1215" s="123"/>
      <c r="NN1215" s="123"/>
      <c r="NO1215" s="123"/>
      <c r="TE1215" s="42">
        <f>-H1215</f>
        <v>0</v>
      </c>
      <c r="TW1215" s="122">
        <f t="shared" si="66"/>
        <v>0</v>
      </c>
    </row>
    <row r="1216" spans="1:543" x14ac:dyDescent="0.2">
      <c r="B1216" s="13" t="s">
        <v>826</v>
      </c>
      <c r="D1216" s="42"/>
      <c r="H1216" s="42">
        <f>-'Consol PL'!X197</f>
        <v>0</v>
      </c>
      <c r="NL1216" s="123"/>
      <c r="NM1216" s="123"/>
      <c r="NN1216" s="123"/>
      <c r="NO1216" s="123"/>
      <c r="TE1216" s="42">
        <f>-H1216</f>
        <v>0</v>
      </c>
      <c r="TW1216" s="122">
        <f t="shared" si="66"/>
        <v>0</v>
      </c>
    </row>
    <row r="1217" spans="1:543" x14ac:dyDescent="0.2">
      <c r="A1217" s="52"/>
      <c r="B1217" s="53"/>
      <c r="C1217" s="52" t="s">
        <v>666</v>
      </c>
      <c r="D1217" s="53"/>
      <c r="E1217" s="53"/>
      <c r="F1217" s="53"/>
      <c r="G1217" s="53">
        <f>H1216+H1215-G1214</f>
        <v>-1.882714</v>
      </c>
      <c r="H1217" s="53"/>
      <c r="I1217" s="123"/>
      <c r="NL1217" s="123"/>
      <c r="NM1217" s="123"/>
      <c r="NN1217" s="123"/>
      <c r="NO1217" s="123"/>
      <c r="SX1217" s="42">
        <f>G1217</f>
        <v>-1.882714</v>
      </c>
      <c r="TW1217" s="122">
        <f t="shared" si="66"/>
        <v>0</v>
      </c>
    </row>
    <row r="1218" spans="1:543" x14ac:dyDescent="0.2">
      <c r="D1218" s="42"/>
      <c r="NL1218" s="123"/>
      <c r="NM1218" s="123"/>
      <c r="NN1218" s="123"/>
      <c r="NO1218" s="123"/>
      <c r="TW1218" s="122">
        <f t="shared" si="66"/>
        <v>0</v>
      </c>
    </row>
    <row r="1219" spans="1:543" x14ac:dyDescent="0.2">
      <c r="D1219" s="42"/>
      <c r="NL1219" s="123"/>
      <c r="NM1219" s="123"/>
      <c r="NN1219" s="123"/>
      <c r="NO1219" s="123"/>
      <c r="TW1219" s="122">
        <f t="shared" si="66"/>
        <v>0</v>
      </c>
    </row>
    <row r="1220" spans="1:543" x14ac:dyDescent="0.2">
      <c r="B1220" s="44"/>
      <c r="NL1220" s="123"/>
      <c r="NM1220" s="123"/>
      <c r="NN1220" s="123"/>
      <c r="NO1220" s="123"/>
      <c r="TW1220" s="122">
        <f t="shared" si="66"/>
        <v>0</v>
      </c>
    </row>
    <row r="1221" spans="1:543" x14ac:dyDescent="0.2">
      <c r="B1221" s="44"/>
      <c r="NL1221" s="123"/>
      <c r="NM1221" s="123"/>
      <c r="NN1221" s="123"/>
      <c r="NO1221" s="123"/>
      <c r="TW1221" s="122">
        <f t="shared" si="66"/>
        <v>0</v>
      </c>
    </row>
    <row r="1222" spans="1:543" x14ac:dyDescent="0.2">
      <c r="B1222" s="44"/>
      <c r="NL1222" s="123"/>
      <c r="NM1222" s="123"/>
      <c r="NN1222" s="123"/>
      <c r="NO1222" s="123"/>
      <c r="TW1222" s="122">
        <f t="shared" si="66"/>
        <v>0</v>
      </c>
    </row>
    <row r="1223" spans="1:543" x14ac:dyDescent="0.2">
      <c r="A1223" s="41" t="s">
        <v>827</v>
      </c>
      <c r="C1223" s="13" t="s">
        <v>654</v>
      </c>
      <c r="D1223" s="42"/>
      <c r="G1223" s="42">
        <f>H1209*3.1%</f>
        <v>75.210593580000008</v>
      </c>
      <c r="NL1223" s="123"/>
      <c r="NM1223" s="123"/>
      <c r="NN1223" s="123"/>
      <c r="NO1223" s="123"/>
      <c r="TT1223" s="42">
        <f>G1223</f>
        <v>75.210593580000008</v>
      </c>
      <c r="TW1223" s="122">
        <f t="shared" si="66"/>
        <v>0</v>
      </c>
    </row>
    <row r="1224" spans="1:543" x14ac:dyDescent="0.2">
      <c r="B1224" s="13" t="s">
        <v>652</v>
      </c>
      <c r="D1224" s="42"/>
      <c r="F1224" s="42">
        <f>G1223*2</f>
        <v>150.42118716000002</v>
      </c>
      <c r="NL1224" s="123">
        <f>-F1224</f>
        <v>-150.42118716000002</v>
      </c>
      <c r="NM1224" s="123"/>
      <c r="NN1224" s="123"/>
      <c r="NO1224" s="123"/>
      <c r="TW1224" s="122">
        <f t="shared" si="66"/>
        <v>0</v>
      </c>
    </row>
    <row r="1225" spans="1:543" x14ac:dyDescent="0.2">
      <c r="C1225" s="13" t="s">
        <v>902</v>
      </c>
      <c r="D1225" s="42"/>
      <c r="E1225" s="42">
        <f>F1224-G1223</f>
        <v>75.210593580000008</v>
      </c>
      <c r="NL1225" s="123"/>
      <c r="NM1225" s="123"/>
      <c r="NN1225" s="123"/>
      <c r="NO1225" s="123">
        <f>E1225</f>
        <v>75.210593580000008</v>
      </c>
      <c r="TW1225" s="122"/>
    </row>
    <row r="1226" spans="1:543" x14ac:dyDescent="0.2">
      <c r="B1226" s="42"/>
      <c r="D1226" s="42"/>
      <c r="NL1226" s="123"/>
      <c r="NM1226" s="123"/>
      <c r="NN1226" s="123"/>
      <c r="NO1226" s="123"/>
      <c r="TW1226" s="122">
        <f t="shared" si="66"/>
        <v>0</v>
      </c>
    </row>
    <row r="1227" spans="1:543" x14ac:dyDescent="0.2">
      <c r="B1227" s="44"/>
      <c r="D1227" s="42"/>
      <c r="NL1227" s="123"/>
      <c r="NM1227" s="123"/>
      <c r="NN1227" s="123"/>
      <c r="NO1227" s="123"/>
      <c r="TW1227" s="122">
        <f t="shared" si="66"/>
        <v>0</v>
      </c>
    </row>
    <row r="1228" spans="1:543" x14ac:dyDescent="0.2">
      <c r="B1228" s="44"/>
      <c r="D1228" s="42"/>
      <c r="NL1228" s="123"/>
      <c r="NM1228" s="123"/>
      <c r="NN1228" s="123"/>
      <c r="NO1228" s="123"/>
      <c r="TW1228" s="122"/>
    </row>
    <row r="1229" spans="1:543" x14ac:dyDescent="0.2">
      <c r="A1229" s="41" t="s">
        <v>828</v>
      </c>
      <c r="B1229" s="13" t="s">
        <v>651</v>
      </c>
      <c r="D1229" s="145"/>
      <c r="E1229" s="42">
        <v>50000</v>
      </c>
      <c r="NG1229" s="122">
        <f>E1229</f>
        <v>50000</v>
      </c>
      <c r="NL1229" s="123"/>
      <c r="NM1229" s="123"/>
      <c r="NN1229" s="123"/>
      <c r="NO1229" s="123"/>
      <c r="TW1229" s="122">
        <f t="shared" ref="TW1229:TW1238" si="67">SUM(I1229:TV1229)-(E1229-F1229)-(G1229-H1229)</f>
        <v>0</v>
      </c>
    </row>
    <row r="1230" spans="1:543" hidden="1" x14ac:dyDescent="0.2">
      <c r="A1230" s="41"/>
      <c r="C1230" s="13" t="s">
        <v>652</v>
      </c>
      <c r="D1230" s="68">
        <f>(E1229+F1218)/(E1216+E1229)</f>
        <v>1</v>
      </c>
      <c r="IN1230" s="122">
        <f>-F1230</f>
        <v>0</v>
      </c>
      <c r="NL1230" s="123"/>
      <c r="NM1230" s="123"/>
      <c r="NN1230" s="123"/>
      <c r="NO1230" s="123"/>
      <c r="TW1230" s="122">
        <f t="shared" si="67"/>
        <v>0</v>
      </c>
    </row>
    <row r="1231" spans="1:543" x14ac:dyDescent="0.2">
      <c r="B1231" s="42"/>
      <c r="C1231" s="13" t="s">
        <v>653</v>
      </c>
      <c r="D1231" s="42"/>
      <c r="F1231" s="42">
        <f>E1229</f>
        <v>50000</v>
      </c>
      <c r="GQ1231" s="122">
        <f>-F1231</f>
        <v>-50000</v>
      </c>
      <c r="NL1231" s="123"/>
      <c r="NM1231" s="123"/>
      <c r="NN1231" s="123"/>
      <c r="NO1231" s="123"/>
      <c r="TW1231" s="122">
        <f t="shared" si="67"/>
        <v>0</v>
      </c>
    </row>
    <row r="1232" spans="1:543" x14ac:dyDescent="0.2">
      <c r="B1232" s="42"/>
      <c r="D1232" s="42"/>
      <c r="NL1232" s="123"/>
      <c r="NM1232" s="123"/>
      <c r="NN1232" s="123"/>
      <c r="NO1232" s="123"/>
      <c r="TW1232" s="122">
        <f t="shared" si="67"/>
        <v>0</v>
      </c>
    </row>
    <row r="1233" spans="1:543" x14ac:dyDescent="0.2">
      <c r="B1233" s="44"/>
      <c r="D1233" s="42"/>
      <c r="NL1233" s="123"/>
      <c r="NM1233" s="123"/>
      <c r="NN1233" s="123"/>
      <c r="NO1233" s="123"/>
      <c r="TW1233" s="122">
        <f t="shared" si="67"/>
        <v>0</v>
      </c>
    </row>
    <row r="1234" spans="1:543" x14ac:dyDescent="0.2">
      <c r="B1234" s="44"/>
      <c r="D1234" s="42"/>
      <c r="NL1234" s="123"/>
      <c r="NM1234" s="123"/>
      <c r="NN1234" s="123"/>
      <c r="NO1234" s="123"/>
      <c r="TW1234" s="122"/>
    </row>
    <row r="1235" spans="1:543" x14ac:dyDescent="0.2">
      <c r="A1235" s="41" t="s">
        <v>829</v>
      </c>
      <c r="C1235" s="13" t="s">
        <v>654</v>
      </c>
      <c r="D1235" s="42"/>
      <c r="H1235" s="42">
        <f>-('Consol PL'!AA222-'Consol PL'!AA208)*2%</f>
        <v>2148.9260436199997</v>
      </c>
      <c r="NL1235" s="123"/>
      <c r="NM1235" s="123"/>
      <c r="NN1235" s="123"/>
      <c r="NO1235" s="123"/>
      <c r="TT1235" s="42">
        <f>-H1235</f>
        <v>-2148.9260436199997</v>
      </c>
      <c r="TW1235" s="122">
        <f t="shared" si="67"/>
        <v>0</v>
      </c>
    </row>
    <row r="1236" spans="1:543" x14ac:dyDescent="0.2">
      <c r="B1236" s="13" t="s">
        <v>652</v>
      </c>
      <c r="D1236" s="42"/>
      <c r="E1236" s="42">
        <f>H1235</f>
        <v>2148.9260436199997</v>
      </c>
      <c r="NL1236" s="123">
        <f>E1236</f>
        <v>2148.9260436199997</v>
      </c>
      <c r="NM1236" s="123"/>
      <c r="NN1236" s="123"/>
      <c r="NO1236" s="123"/>
      <c r="TW1236" s="122">
        <f t="shared" si="67"/>
        <v>0</v>
      </c>
    </row>
    <row r="1237" spans="1:543" x14ac:dyDescent="0.2">
      <c r="B1237" s="42"/>
      <c r="D1237" s="42"/>
      <c r="NL1237" s="123"/>
      <c r="NM1237" s="123"/>
      <c r="NN1237" s="123"/>
      <c r="NO1237" s="123"/>
      <c r="TW1237" s="122">
        <f t="shared" si="67"/>
        <v>0</v>
      </c>
    </row>
    <row r="1238" spans="1:543" x14ac:dyDescent="0.2">
      <c r="B1238" s="44"/>
      <c r="D1238" s="42"/>
      <c r="NL1238" s="123"/>
      <c r="NM1238" s="123"/>
      <c r="NN1238" s="123"/>
      <c r="NO1238" s="123"/>
      <c r="TW1238" s="122">
        <f t="shared" si="67"/>
        <v>0</v>
      </c>
    </row>
    <row r="1239" spans="1:543" x14ac:dyDescent="0.2">
      <c r="B1239" s="44"/>
      <c r="D1239" s="42"/>
      <c r="NL1239" s="123"/>
      <c r="NM1239" s="123"/>
      <c r="NN1239" s="123"/>
      <c r="NO1239" s="123"/>
      <c r="TW1239" s="122"/>
    </row>
    <row r="1240" spans="1:543" x14ac:dyDescent="0.2">
      <c r="B1240" s="44"/>
      <c r="D1240" s="42"/>
      <c r="NL1240" s="123"/>
      <c r="NM1240" s="123"/>
      <c r="NN1240" s="123"/>
      <c r="NO1240" s="123"/>
      <c r="TW1240" s="122"/>
    </row>
    <row r="1241" spans="1:543" x14ac:dyDescent="0.2">
      <c r="A1241" s="41" t="s">
        <v>959</v>
      </c>
      <c r="C1241" s="13" t="s">
        <v>923</v>
      </c>
      <c r="D1241" s="145"/>
      <c r="G1241" s="42">
        <f>'Consol PL'!AB222*3.1%*49%</f>
        <v>-1632.1093301293895</v>
      </c>
      <c r="NL1241" s="123"/>
      <c r="NM1241" s="123"/>
      <c r="NN1241" s="123"/>
      <c r="NO1241" s="123"/>
      <c r="TT1241" s="42">
        <f>G1241</f>
        <v>-1632.1093301293895</v>
      </c>
      <c r="TW1241" s="122">
        <f t="shared" ref="TW1241:TW1259" si="68">SUM(I1241:TV1241)-(E1241-F1241)-(G1241-H1241)</f>
        <v>0</v>
      </c>
    </row>
    <row r="1242" spans="1:543" x14ac:dyDescent="0.2">
      <c r="B1242" s="13" t="s">
        <v>652</v>
      </c>
      <c r="D1242" s="42"/>
      <c r="F1242" s="42">
        <f>G1241</f>
        <v>-1632.1093301293895</v>
      </c>
      <c r="NL1242" s="123">
        <f>-F1242</f>
        <v>1632.1093301293895</v>
      </c>
      <c r="NM1242" s="123"/>
      <c r="NN1242" s="123"/>
      <c r="NO1242" s="123"/>
      <c r="TW1242" s="122">
        <f t="shared" si="68"/>
        <v>0</v>
      </c>
    </row>
    <row r="1243" spans="1:543" x14ac:dyDescent="0.2">
      <c r="B1243" s="42"/>
      <c r="D1243" s="42"/>
      <c r="H1243" s="48"/>
      <c r="NL1243" s="123"/>
      <c r="NM1243" s="123"/>
      <c r="NN1243" s="123"/>
      <c r="NO1243" s="123"/>
      <c r="TW1243" s="122">
        <f t="shared" si="68"/>
        <v>0</v>
      </c>
    </row>
    <row r="1244" spans="1:543" x14ac:dyDescent="0.2">
      <c r="D1244" s="42"/>
      <c r="H1244" s="49"/>
      <c r="NL1244" s="123"/>
      <c r="NM1244" s="123"/>
      <c r="NN1244" s="123"/>
      <c r="NO1244" s="123"/>
      <c r="TW1244" s="122">
        <f t="shared" si="68"/>
        <v>0</v>
      </c>
    </row>
    <row r="1245" spans="1:543" x14ac:dyDescent="0.2">
      <c r="B1245" s="44"/>
      <c r="C1245" s="42"/>
      <c r="NL1245" s="123"/>
      <c r="NM1245" s="123"/>
      <c r="NN1245" s="123"/>
      <c r="NO1245" s="123"/>
      <c r="TW1245" s="122">
        <f t="shared" si="68"/>
        <v>0</v>
      </c>
    </row>
    <row r="1246" spans="1:543" x14ac:dyDescent="0.2">
      <c r="B1246" s="44"/>
      <c r="C1246" s="42"/>
      <c r="NL1246" s="123"/>
      <c r="NM1246" s="123"/>
      <c r="NN1246" s="123"/>
      <c r="NO1246" s="123"/>
      <c r="TW1246" s="122">
        <f t="shared" si="68"/>
        <v>0</v>
      </c>
    </row>
    <row r="1247" spans="1:543" x14ac:dyDescent="0.2">
      <c r="NL1247" s="123"/>
      <c r="NM1247" s="123"/>
      <c r="NN1247" s="123"/>
      <c r="NO1247" s="123"/>
      <c r="TW1247" s="122">
        <f t="shared" si="68"/>
        <v>0</v>
      </c>
    </row>
    <row r="1248" spans="1:543" x14ac:dyDescent="0.2">
      <c r="A1248" s="41" t="s">
        <v>960</v>
      </c>
      <c r="C1248" s="13" t="s">
        <v>923</v>
      </c>
      <c r="D1248" s="145"/>
      <c r="H1248" s="42">
        <f>-('Consol PL'!X222*3.1%*49%*51%+'Consol PL'!X222*3.1%*49%)</f>
        <v>2464.485088495378</v>
      </c>
      <c r="NL1248" s="123"/>
      <c r="NM1248" s="123"/>
      <c r="NN1248" s="123"/>
      <c r="NO1248" s="123"/>
      <c r="TT1248" s="42">
        <f>-H1248</f>
        <v>-2464.485088495378</v>
      </c>
      <c r="TW1248" s="122">
        <f t="shared" si="68"/>
        <v>0</v>
      </c>
    </row>
    <row r="1249" spans="1:543" x14ac:dyDescent="0.2">
      <c r="B1249" s="13" t="s">
        <v>652</v>
      </c>
      <c r="D1249" s="42"/>
      <c r="E1249" s="42">
        <f>H1248</f>
        <v>2464.485088495378</v>
      </c>
      <c r="NL1249" s="123">
        <f>E1249</f>
        <v>2464.485088495378</v>
      </c>
      <c r="NM1249" s="123"/>
      <c r="NN1249" s="123"/>
      <c r="NO1249" s="123"/>
      <c r="TW1249" s="122">
        <f t="shared" si="68"/>
        <v>0</v>
      </c>
    </row>
    <row r="1250" spans="1:543" x14ac:dyDescent="0.2">
      <c r="B1250" s="42"/>
      <c r="D1250" s="42"/>
      <c r="H1250" s="48"/>
      <c r="NL1250" s="123"/>
      <c r="NM1250" s="123"/>
      <c r="NN1250" s="123"/>
      <c r="NO1250" s="123"/>
      <c r="TW1250" s="122">
        <f t="shared" si="68"/>
        <v>0</v>
      </c>
    </row>
    <row r="1251" spans="1:543" x14ac:dyDescent="0.2">
      <c r="D1251" s="42"/>
      <c r="H1251" s="49"/>
      <c r="NL1251" s="123"/>
      <c r="NM1251" s="123"/>
      <c r="NN1251" s="123"/>
      <c r="NO1251" s="123"/>
      <c r="TW1251" s="122">
        <f t="shared" si="68"/>
        <v>0</v>
      </c>
    </row>
    <row r="1252" spans="1:543" x14ac:dyDescent="0.2">
      <c r="B1252" s="44"/>
      <c r="C1252" s="42"/>
      <c r="NL1252" s="123"/>
      <c r="NM1252" s="123"/>
      <c r="NN1252" s="123"/>
      <c r="NO1252" s="123"/>
      <c r="TW1252" s="122">
        <f t="shared" si="68"/>
        <v>0</v>
      </c>
    </row>
    <row r="1253" spans="1:543" x14ac:dyDescent="0.2">
      <c r="B1253" s="44"/>
      <c r="C1253" s="42"/>
      <c r="NL1253" s="123"/>
      <c r="NM1253" s="123"/>
      <c r="NN1253" s="123"/>
      <c r="NO1253" s="123"/>
      <c r="TW1253" s="122">
        <f t="shared" si="68"/>
        <v>0</v>
      </c>
    </row>
    <row r="1254" spans="1:543" x14ac:dyDescent="0.2">
      <c r="B1254" s="44"/>
      <c r="C1254" s="42"/>
      <c r="NL1254" s="123"/>
      <c r="NM1254" s="123"/>
      <c r="NN1254" s="123"/>
      <c r="NO1254" s="123"/>
      <c r="TW1254" s="122">
        <f t="shared" si="68"/>
        <v>0</v>
      </c>
    </row>
    <row r="1255" spans="1:543" s="53" customFormat="1" x14ac:dyDescent="0.2">
      <c r="A1255" s="57" t="s">
        <v>961</v>
      </c>
      <c r="B1255" s="58"/>
      <c r="C1255" s="58" t="s">
        <v>923</v>
      </c>
      <c r="D1255" s="221"/>
      <c r="E1255" s="59"/>
      <c r="F1255" s="59"/>
      <c r="G1255" s="59"/>
      <c r="H1255" s="59">
        <v>0</v>
      </c>
      <c r="I1255" s="123"/>
      <c r="J1255" s="123"/>
      <c r="K1255" s="123"/>
      <c r="L1255" s="123"/>
      <c r="M1255" s="123"/>
      <c r="N1255" s="123"/>
      <c r="O1255" s="123"/>
      <c r="P1255" s="123"/>
      <c r="Q1255" s="123"/>
      <c r="R1255" s="123"/>
      <c r="S1255" s="123"/>
      <c r="T1255" s="123"/>
      <c r="U1255" s="123"/>
      <c r="V1255" s="123"/>
      <c r="W1255" s="123"/>
      <c r="X1255" s="123"/>
      <c r="Y1255" s="123"/>
      <c r="Z1255" s="123"/>
      <c r="AA1255" s="123"/>
      <c r="AB1255" s="123"/>
      <c r="AC1255" s="123"/>
      <c r="AD1255" s="123"/>
      <c r="AE1255" s="123"/>
      <c r="AF1255" s="123"/>
      <c r="AG1255" s="123"/>
      <c r="AH1255" s="123"/>
      <c r="AI1255" s="123"/>
      <c r="AJ1255" s="123"/>
      <c r="AK1255" s="123"/>
      <c r="AL1255" s="123"/>
      <c r="AM1255" s="123"/>
      <c r="AN1255" s="123"/>
      <c r="AO1255" s="123"/>
      <c r="AP1255" s="123"/>
      <c r="AQ1255" s="123"/>
      <c r="AR1255" s="123"/>
      <c r="AS1255" s="123"/>
      <c r="AT1255" s="123"/>
      <c r="AU1255" s="123"/>
      <c r="AV1255" s="123"/>
      <c r="AW1255" s="123"/>
      <c r="AX1255" s="123"/>
      <c r="AY1255" s="123"/>
      <c r="AZ1255" s="123"/>
      <c r="BA1255" s="123"/>
      <c r="BB1255" s="123"/>
      <c r="BC1255" s="123"/>
      <c r="BD1255" s="123"/>
      <c r="BE1255" s="123"/>
      <c r="BF1255" s="123"/>
      <c r="BG1255" s="123"/>
      <c r="BH1255" s="123"/>
      <c r="BI1255" s="123"/>
      <c r="BJ1255" s="123"/>
      <c r="BK1255" s="123"/>
      <c r="BL1255" s="123"/>
      <c r="BM1255" s="123"/>
      <c r="BN1255" s="123"/>
      <c r="BO1255" s="123"/>
      <c r="BP1255" s="123"/>
      <c r="BQ1255" s="123"/>
      <c r="BR1255" s="123"/>
      <c r="BS1255" s="123"/>
      <c r="BT1255" s="123"/>
      <c r="BU1255" s="123"/>
      <c r="BV1255" s="123"/>
      <c r="BW1255" s="123"/>
      <c r="BX1255" s="123"/>
      <c r="BY1255" s="123"/>
      <c r="BZ1255" s="123"/>
      <c r="CA1255" s="123"/>
      <c r="CB1255" s="123"/>
      <c r="CC1255" s="123"/>
      <c r="CD1255" s="123"/>
      <c r="CE1255" s="123"/>
      <c r="CF1255" s="123"/>
      <c r="CG1255" s="123"/>
      <c r="CH1255" s="123"/>
      <c r="CI1255" s="123"/>
      <c r="CJ1255" s="123"/>
      <c r="CK1255" s="123"/>
      <c r="CL1255" s="123"/>
      <c r="CM1255" s="123"/>
      <c r="CN1255" s="123"/>
      <c r="CO1255" s="123"/>
      <c r="CP1255" s="123"/>
      <c r="CQ1255" s="123"/>
      <c r="CR1255" s="123"/>
      <c r="CS1255" s="123"/>
      <c r="CT1255" s="123"/>
      <c r="CU1255" s="123"/>
      <c r="CV1255" s="123"/>
      <c r="CW1255" s="123"/>
      <c r="CX1255" s="123"/>
      <c r="CY1255" s="123"/>
      <c r="CZ1255" s="123"/>
      <c r="DA1255" s="123"/>
      <c r="DB1255" s="123"/>
      <c r="DC1255" s="123"/>
      <c r="DD1255" s="123"/>
      <c r="DE1255" s="123"/>
      <c r="DF1255" s="123"/>
      <c r="DG1255" s="123"/>
      <c r="DH1255" s="123"/>
      <c r="DI1255" s="123"/>
      <c r="DJ1255" s="123"/>
      <c r="DK1255" s="123"/>
      <c r="DL1255" s="123"/>
      <c r="DM1255" s="123"/>
      <c r="DN1255" s="123"/>
      <c r="DO1255" s="123"/>
      <c r="DP1255" s="123"/>
      <c r="DQ1255" s="123"/>
      <c r="DR1255" s="123"/>
      <c r="DS1255" s="123"/>
      <c r="DT1255" s="123"/>
      <c r="DU1255" s="123"/>
      <c r="DV1255" s="123"/>
      <c r="DW1255" s="123"/>
      <c r="DX1255" s="123"/>
      <c r="DY1255" s="123"/>
      <c r="DZ1255" s="123"/>
      <c r="EA1255" s="123"/>
      <c r="EB1255" s="123"/>
      <c r="EC1255" s="123"/>
      <c r="ED1255" s="123"/>
      <c r="EE1255" s="123"/>
      <c r="EF1255" s="123"/>
      <c r="EG1255" s="123"/>
      <c r="EH1255" s="123"/>
      <c r="EI1255" s="123"/>
      <c r="EJ1255" s="123"/>
      <c r="EK1255" s="123"/>
      <c r="EL1255" s="123"/>
      <c r="EM1255" s="123"/>
      <c r="EN1255" s="123"/>
      <c r="EO1255" s="123"/>
      <c r="EP1255" s="123"/>
      <c r="EQ1255" s="123"/>
      <c r="ER1255" s="123"/>
      <c r="ES1255" s="123"/>
      <c r="ET1255" s="123"/>
      <c r="EU1255" s="123"/>
      <c r="EV1255" s="123"/>
      <c r="EW1255" s="123"/>
      <c r="EX1255" s="123"/>
      <c r="EY1255" s="123"/>
      <c r="EZ1255" s="123"/>
      <c r="FA1255" s="123"/>
      <c r="FB1255" s="123"/>
      <c r="FC1255" s="123"/>
      <c r="FD1255" s="123"/>
      <c r="FE1255" s="123"/>
      <c r="FF1255" s="123"/>
      <c r="FG1255" s="123"/>
      <c r="FH1255" s="123"/>
      <c r="FI1255" s="123"/>
      <c r="FJ1255" s="123"/>
      <c r="FK1255" s="123"/>
      <c r="FL1255" s="123"/>
      <c r="FM1255" s="123"/>
      <c r="FN1255" s="123"/>
      <c r="FO1255" s="123"/>
      <c r="FP1255" s="123"/>
      <c r="FQ1255" s="123"/>
      <c r="FR1255" s="123"/>
      <c r="FS1255" s="123"/>
      <c r="FT1255" s="123"/>
      <c r="FU1255" s="123"/>
      <c r="FV1255" s="123"/>
      <c r="FW1255" s="123"/>
      <c r="FX1255" s="123"/>
      <c r="FY1255" s="123"/>
      <c r="FZ1255" s="123"/>
      <c r="GA1255" s="123"/>
      <c r="GB1255" s="123"/>
      <c r="GC1255" s="123"/>
      <c r="GD1255" s="123"/>
      <c r="GE1255" s="123"/>
      <c r="GF1255" s="123"/>
      <c r="GG1255" s="123"/>
      <c r="GH1255" s="123"/>
      <c r="GI1255" s="123"/>
      <c r="GJ1255" s="123"/>
      <c r="GK1255" s="123"/>
      <c r="GL1255" s="123"/>
      <c r="GM1255" s="123"/>
      <c r="GN1255" s="123"/>
      <c r="GO1255" s="123"/>
      <c r="GP1255" s="123"/>
      <c r="GQ1255" s="123"/>
      <c r="GR1255" s="123"/>
      <c r="GS1255" s="123"/>
      <c r="GT1255" s="123"/>
      <c r="GU1255" s="123"/>
      <c r="GV1255" s="123"/>
      <c r="GW1255" s="123"/>
      <c r="GX1255" s="123"/>
      <c r="GY1255" s="123"/>
      <c r="GZ1255" s="123"/>
      <c r="HA1255" s="123"/>
      <c r="HB1255" s="123"/>
      <c r="HC1255" s="123"/>
      <c r="HD1255" s="123"/>
      <c r="HE1255" s="123"/>
      <c r="HF1255" s="123"/>
      <c r="HG1255" s="123"/>
      <c r="HH1255" s="123"/>
      <c r="HI1255" s="123"/>
      <c r="HJ1255" s="123"/>
      <c r="HK1255" s="123"/>
      <c r="HL1255" s="123"/>
      <c r="HM1255" s="123"/>
      <c r="HN1255" s="123"/>
      <c r="HO1255" s="123"/>
      <c r="HP1255" s="123"/>
      <c r="HQ1255" s="123"/>
      <c r="HR1255" s="123"/>
      <c r="HS1255" s="123"/>
      <c r="HT1255" s="123"/>
      <c r="HU1255" s="123"/>
      <c r="HV1255" s="123"/>
      <c r="HW1255" s="123"/>
      <c r="HX1255" s="123"/>
      <c r="HY1255" s="123"/>
      <c r="HZ1255" s="123"/>
      <c r="IA1255" s="123"/>
      <c r="IB1255" s="123"/>
      <c r="IC1255" s="123"/>
      <c r="ID1255" s="123"/>
      <c r="IE1255" s="123"/>
      <c r="IF1255" s="123"/>
      <c r="IG1255" s="123"/>
      <c r="IH1255" s="123"/>
      <c r="II1255" s="123"/>
      <c r="IJ1255" s="123"/>
      <c r="IK1255" s="123"/>
      <c r="IL1255" s="123"/>
      <c r="IM1255" s="123"/>
      <c r="IN1255" s="123"/>
      <c r="IO1255" s="123"/>
      <c r="IP1255" s="123"/>
      <c r="IQ1255" s="123"/>
      <c r="IR1255" s="123"/>
      <c r="IS1255" s="123"/>
      <c r="IT1255" s="123"/>
      <c r="IU1255" s="123"/>
      <c r="IV1255" s="123"/>
      <c r="IW1255" s="123"/>
      <c r="IX1255" s="123"/>
      <c r="IY1255" s="123"/>
      <c r="IZ1255" s="123"/>
      <c r="JA1255" s="123"/>
      <c r="JB1255" s="123"/>
      <c r="JC1255" s="123"/>
      <c r="JD1255" s="123"/>
      <c r="JE1255" s="123"/>
      <c r="JF1255" s="123"/>
      <c r="JG1255" s="123"/>
      <c r="JH1255" s="123"/>
      <c r="JI1255" s="123"/>
      <c r="JJ1255" s="123"/>
      <c r="JK1255" s="123"/>
      <c r="JL1255" s="123"/>
      <c r="JM1255" s="123"/>
      <c r="JN1255" s="123"/>
      <c r="JO1255" s="123"/>
      <c r="JP1255" s="123"/>
      <c r="JQ1255" s="123"/>
      <c r="JR1255" s="123"/>
      <c r="JS1255" s="123"/>
      <c r="JT1255" s="123"/>
      <c r="JU1255" s="123"/>
      <c r="JV1255" s="123"/>
      <c r="JW1255" s="123"/>
      <c r="JX1255" s="123"/>
      <c r="JY1255" s="123"/>
      <c r="JZ1255" s="123"/>
      <c r="KA1255" s="123"/>
      <c r="KB1255" s="123"/>
      <c r="KC1255" s="123"/>
      <c r="KD1255" s="123"/>
      <c r="KE1255" s="123"/>
      <c r="KF1255" s="123"/>
      <c r="KG1255" s="123"/>
      <c r="KH1255" s="123"/>
      <c r="KI1255" s="123"/>
      <c r="KJ1255" s="123"/>
      <c r="KK1255" s="123"/>
      <c r="KL1255" s="123"/>
      <c r="KM1255" s="123"/>
      <c r="KN1255" s="123"/>
      <c r="KO1255" s="123"/>
      <c r="KP1255" s="123"/>
      <c r="KQ1255" s="123"/>
      <c r="KR1255" s="123"/>
      <c r="KS1255" s="123"/>
      <c r="KT1255" s="123"/>
      <c r="KU1255" s="123"/>
      <c r="KV1255" s="123"/>
      <c r="KW1255" s="123"/>
      <c r="KX1255" s="123"/>
      <c r="KY1255" s="123"/>
      <c r="KZ1255" s="123"/>
      <c r="LA1255" s="123"/>
      <c r="LB1255" s="123"/>
      <c r="LC1255" s="123"/>
      <c r="LD1255" s="123"/>
      <c r="LE1255" s="123"/>
      <c r="LF1255" s="123"/>
      <c r="LG1255" s="123"/>
      <c r="LH1255" s="123"/>
      <c r="LI1255" s="123"/>
      <c r="LJ1255" s="123"/>
      <c r="LK1255" s="123"/>
      <c r="LL1255" s="123"/>
      <c r="LM1255" s="123"/>
      <c r="LN1255" s="123"/>
      <c r="LO1255" s="123"/>
      <c r="LP1255" s="123"/>
      <c r="LQ1255" s="123"/>
      <c r="LR1255" s="123"/>
      <c r="LS1255" s="123"/>
      <c r="LT1255" s="123"/>
      <c r="LU1255" s="123"/>
      <c r="LV1255" s="123"/>
      <c r="LW1255" s="123"/>
      <c r="LX1255" s="123"/>
      <c r="LY1255" s="123"/>
      <c r="LZ1255" s="123"/>
      <c r="MA1255" s="123"/>
      <c r="MB1255" s="123"/>
      <c r="MC1255" s="123"/>
      <c r="MD1255" s="123"/>
      <c r="ME1255" s="123"/>
      <c r="MF1255" s="123"/>
      <c r="MG1255" s="123"/>
      <c r="MH1255" s="123"/>
      <c r="MI1255" s="123"/>
      <c r="MJ1255" s="123"/>
      <c r="MK1255" s="123"/>
      <c r="ML1255" s="123"/>
      <c r="MM1255" s="123"/>
      <c r="MN1255" s="123"/>
      <c r="MO1255" s="123"/>
      <c r="MP1255" s="123"/>
      <c r="MQ1255" s="123"/>
      <c r="MR1255" s="123"/>
      <c r="MS1255" s="123"/>
      <c r="MT1255" s="123"/>
      <c r="MU1255" s="123"/>
      <c r="MV1255" s="123"/>
      <c r="MW1255" s="123"/>
      <c r="MX1255" s="123"/>
      <c r="MY1255" s="123"/>
      <c r="MZ1255" s="123"/>
      <c r="NA1255" s="123"/>
      <c r="NB1255" s="123"/>
      <c r="NC1255" s="123"/>
      <c r="ND1255" s="123"/>
      <c r="NE1255" s="123"/>
      <c r="NF1255" s="123"/>
      <c r="NG1255" s="123"/>
      <c r="NH1255" s="123"/>
      <c r="NI1255" s="123"/>
      <c r="NJ1255" s="123"/>
      <c r="NK1255" s="123"/>
      <c r="NL1255" s="123"/>
      <c r="NM1255" s="123"/>
      <c r="NN1255" s="123"/>
      <c r="NO1255" s="123"/>
      <c r="NP1255" s="123"/>
      <c r="TT1255" s="53">
        <f>-H1255</f>
        <v>0</v>
      </c>
      <c r="TW1255" s="123">
        <f t="shared" si="68"/>
        <v>0</v>
      </c>
    </row>
    <row r="1256" spans="1:543" s="53" customFormat="1" x14ac:dyDescent="0.2">
      <c r="A1256" s="58"/>
      <c r="B1256" s="58" t="s">
        <v>652</v>
      </c>
      <c r="C1256" s="58"/>
      <c r="D1256" s="59"/>
      <c r="E1256" s="59">
        <f>H1255</f>
        <v>0</v>
      </c>
      <c r="F1256" s="59"/>
      <c r="G1256" s="59"/>
      <c r="H1256" s="59"/>
      <c r="I1256" s="123"/>
      <c r="J1256" s="123"/>
      <c r="K1256" s="123"/>
      <c r="L1256" s="123"/>
      <c r="M1256" s="123"/>
      <c r="N1256" s="123"/>
      <c r="O1256" s="123"/>
      <c r="P1256" s="123"/>
      <c r="Q1256" s="123"/>
      <c r="R1256" s="123"/>
      <c r="S1256" s="123"/>
      <c r="T1256" s="123"/>
      <c r="U1256" s="123"/>
      <c r="V1256" s="123"/>
      <c r="W1256" s="123"/>
      <c r="X1256" s="123"/>
      <c r="Y1256" s="123"/>
      <c r="Z1256" s="123"/>
      <c r="AA1256" s="123"/>
      <c r="AB1256" s="123"/>
      <c r="AC1256" s="123"/>
      <c r="AD1256" s="123"/>
      <c r="AE1256" s="123"/>
      <c r="AF1256" s="123"/>
      <c r="AG1256" s="123"/>
      <c r="AH1256" s="123"/>
      <c r="AI1256" s="123"/>
      <c r="AJ1256" s="123"/>
      <c r="AK1256" s="123"/>
      <c r="AL1256" s="123"/>
      <c r="AM1256" s="123"/>
      <c r="AN1256" s="123"/>
      <c r="AO1256" s="123"/>
      <c r="AP1256" s="123"/>
      <c r="AQ1256" s="123"/>
      <c r="AR1256" s="123"/>
      <c r="AS1256" s="123"/>
      <c r="AT1256" s="123"/>
      <c r="AU1256" s="123"/>
      <c r="AV1256" s="123"/>
      <c r="AW1256" s="123"/>
      <c r="AX1256" s="123"/>
      <c r="AY1256" s="123"/>
      <c r="AZ1256" s="123"/>
      <c r="BA1256" s="123"/>
      <c r="BB1256" s="123"/>
      <c r="BC1256" s="123"/>
      <c r="BD1256" s="123"/>
      <c r="BE1256" s="123"/>
      <c r="BF1256" s="123"/>
      <c r="BG1256" s="123"/>
      <c r="BH1256" s="123"/>
      <c r="BI1256" s="123"/>
      <c r="BJ1256" s="123"/>
      <c r="BK1256" s="123"/>
      <c r="BL1256" s="123"/>
      <c r="BM1256" s="123"/>
      <c r="BN1256" s="123"/>
      <c r="BO1256" s="123"/>
      <c r="BP1256" s="123"/>
      <c r="BQ1256" s="123"/>
      <c r="BR1256" s="123"/>
      <c r="BS1256" s="123"/>
      <c r="BT1256" s="123"/>
      <c r="BU1256" s="123"/>
      <c r="BV1256" s="123"/>
      <c r="BW1256" s="123"/>
      <c r="BX1256" s="123"/>
      <c r="BY1256" s="123"/>
      <c r="BZ1256" s="123"/>
      <c r="CA1256" s="123"/>
      <c r="CB1256" s="123"/>
      <c r="CC1256" s="123"/>
      <c r="CD1256" s="123"/>
      <c r="CE1256" s="123"/>
      <c r="CF1256" s="123"/>
      <c r="CG1256" s="123"/>
      <c r="CH1256" s="123"/>
      <c r="CI1256" s="123"/>
      <c r="CJ1256" s="123"/>
      <c r="CK1256" s="123"/>
      <c r="CL1256" s="123"/>
      <c r="CM1256" s="123"/>
      <c r="CN1256" s="123"/>
      <c r="CO1256" s="123"/>
      <c r="CP1256" s="123"/>
      <c r="CQ1256" s="123"/>
      <c r="CR1256" s="123"/>
      <c r="CS1256" s="123"/>
      <c r="CT1256" s="123"/>
      <c r="CU1256" s="123"/>
      <c r="CV1256" s="123"/>
      <c r="CW1256" s="123"/>
      <c r="CX1256" s="123"/>
      <c r="CY1256" s="123"/>
      <c r="CZ1256" s="123"/>
      <c r="DA1256" s="123"/>
      <c r="DB1256" s="123"/>
      <c r="DC1256" s="123"/>
      <c r="DD1256" s="123"/>
      <c r="DE1256" s="123"/>
      <c r="DF1256" s="123"/>
      <c r="DG1256" s="123"/>
      <c r="DH1256" s="123"/>
      <c r="DI1256" s="123"/>
      <c r="DJ1256" s="123"/>
      <c r="DK1256" s="123"/>
      <c r="DL1256" s="123"/>
      <c r="DM1256" s="123"/>
      <c r="DN1256" s="123"/>
      <c r="DO1256" s="123"/>
      <c r="DP1256" s="123"/>
      <c r="DQ1256" s="123"/>
      <c r="DR1256" s="123"/>
      <c r="DS1256" s="123"/>
      <c r="DT1256" s="123"/>
      <c r="DU1256" s="123"/>
      <c r="DV1256" s="123"/>
      <c r="DW1256" s="123"/>
      <c r="DX1256" s="123"/>
      <c r="DY1256" s="123"/>
      <c r="DZ1256" s="123"/>
      <c r="EA1256" s="123"/>
      <c r="EB1256" s="123"/>
      <c r="EC1256" s="123"/>
      <c r="ED1256" s="123"/>
      <c r="EE1256" s="123"/>
      <c r="EF1256" s="123"/>
      <c r="EG1256" s="123"/>
      <c r="EH1256" s="123"/>
      <c r="EI1256" s="123"/>
      <c r="EJ1256" s="123"/>
      <c r="EK1256" s="123"/>
      <c r="EL1256" s="123"/>
      <c r="EM1256" s="123"/>
      <c r="EN1256" s="123"/>
      <c r="EO1256" s="123"/>
      <c r="EP1256" s="123"/>
      <c r="EQ1256" s="123"/>
      <c r="ER1256" s="123"/>
      <c r="ES1256" s="123"/>
      <c r="ET1256" s="123"/>
      <c r="EU1256" s="123"/>
      <c r="EV1256" s="123"/>
      <c r="EW1256" s="123"/>
      <c r="EX1256" s="123"/>
      <c r="EY1256" s="123"/>
      <c r="EZ1256" s="123"/>
      <c r="FA1256" s="123"/>
      <c r="FB1256" s="123"/>
      <c r="FC1256" s="123"/>
      <c r="FD1256" s="123"/>
      <c r="FE1256" s="123"/>
      <c r="FF1256" s="123"/>
      <c r="FG1256" s="123"/>
      <c r="FH1256" s="123"/>
      <c r="FI1256" s="123"/>
      <c r="FJ1256" s="123"/>
      <c r="FK1256" s="123"/>
      <c r="FL1256" s="123"/>
      <c r="FM1256" s="123"/>
      <c r="FN1256" s="123"/>
      <c r="FO1256" s="123"/>
      <c r="FP1256" s="123"/>
      <c r="FQ1256" s="123"/>
      <c r="FR1256" s="123"/>
      <c r="FS1256" s="123"/>
      <c r="FT1256" s="123"/>
      <c r="FU1256" s="123"/>
      <c r="FV1256" s="123"/>
      <c r="FW1256" s="123"/>
      <c r="FX1256" s="123"/>
      <c r="FY1256" s="123"/>
      <c r="FZ1256" s="123"/>
      <c r="GA1256" s="123"/>
      <c r="GB1256" s="123"/>
      <c r="GC1256" s="123"/>
      <c r="GD1256" s="123"/>
      <c r="GE1256" s="123"/>
      <c r="GF1256" s="123"/>
      <c r="GG1256" s="123"/>
      <c r="GH1256" s="123"/>
      <c r="GI1256" s="123"/>
      <c r="GJ1256" s="123"/>
      <c r="GK1256" s="123"/>
      <c r="GL1256" s="123"/>
      <c r="GM1256" s="123"/>
      <c r="GN1256" s="123"/>
      <c r="GO1256" s="123"/>
      <c r="GP1256" s="123"/>
      <c r="GQ1256" s="123"/>
      <c r="GR1256" s="123"/>
      <c r="GS1256" s="123"/>
      <c r="GT1256" s="123"/>
      <c r="GU1256" s="123"/>
      <c r="GV1256" s="123"/>
      <c r="GW1256" s="123"/>
      <c r="GX1256" s="123"/>
      <c r="GY1256" s="123"/>
      <c r="GZ1256" s="123"/>
      <c r="HA1256" s="123"/>
      <c r="HB1256" s="123"/>
      <c r="HC1256" s="123"/>
      <c r="HD1256" s="123"/>
      <c r="HE1256" s="123"/>
      <c r="HF1256" s="123"/>
      <c r="HG1256" s="123"/>
      <c r="HH1256" s="123"/>
      <c r="HI1256" s="123"/>
      <c r="HJ1256" s="123"/>
      <c r="HK1256" s="123"/>
      <c r="HL1256" s="123"/>
      <c r="HM1256" s="123"/>
      <c r="HN1256" s="123"/>
      <c r="HO1256" s="123"/>
      <c r="HP1256" s="123"/>
      <c r="HQ1256" s="123"/>
      <c r="HR1256" s="123"/>
      <c r="HS1256" s="123"/>
      <c r="HT1256" s="123"/>
      <c r="HU1256" s="123"/>
      <c r="HV1256" s="123"/>
      <c r="HW1256" s="123"/>
      <c r="HX1256" s="123"/>
      <c r="HY1256" s="123"/>
      <c r="HZ1256" s="123"/>
      <c r="IA1256" s="123"/>
      <c r="IB1256" s="123"/>
      <c r="IC1256" s="123"/>
      <c r="ID1256" s="123"/>
      <c r="IE1256" s="123"/>
      <c r="IF1256" s="123"/>
      <c r="IG1256" s="123"/>
      <c r="IH1256" s="123"/>
      <c r="II1256" s="123"/>
      <c r="IJ1256" s="123"/>
      <c r="IK1256" s="123"/>
      <c r="IL1256" s="123"/>
      <c r="IM1256" s="123"/>
      <c r="IN1256" s="123"/>
      <c r="IO1256" s="123"/>
      <c r="IP1256" s="123"/>
      <c r="IQ1256" s="123"/>
      <c r="IR1256" s="123"/>
      <c r="IS1256" s="123"/>
      <c r="IT1256" s="123"/>
      <c r="IU1256" s="123"/>
      <c r="IV1256" s="123"/>
      <c r="IW1256" s="123"/>
      <c r="IX1256" s="123"/>
      <c r="IY1256" s="123"/>
      <c r="IZ1256" s="123"/>
      <c r="JA1256" s="123"/>
      <c r="JB1256" s="123"/>
      <c r="JC1256" s="123"/>
      <c r="JD1256" s="123"/>
      <c r="JE1256" s="123"/>
      <c r="JF1256" s="123"/>
      <c r="JG1256" s="123"/>
      <c r="JH1256" s="123"/>
      <c r="JI1256" s="123"/>
      <c r="JJ1256" s="123"/>
      <c r="JK1256" s="123"/>
      <c r="JL1256" s="123"/>
      <c r="JM1256" s="123"/>
      <c r="JN1256" s="123"/>
      <c r="JO1256" s="123"/>
      <c r="JP1256" s="123"/>
      <c r="JQ1256" s="123"/>
      <c r="JR1256" s="123"/>
      <c r="JS1256" s="123"/>
      <c r="JT1256" s="123"/>
      <c r="JU1256" s="123"/>
      <c r="JV1256" s="123"/>
      <c r="JW1256" s="123"/>
      <c r="JX1256" s="123"/>
      <c r="JY1256" s="123"/>
      <c r="JZ1256" s="123"/>
      <c r="KA1256" s="123"/>
      <c r="KB1256" s="123"/>
      <c r="KC1256" s="123"/>
      <c r="KD1256" s="123"/>
      <c r="KE1256" s="123"/>
      <c r="KF1256" s="123"/>
      <c r="KG1256" s="123"/>
      <c r="KH1256" s="123"/>
      <c r="KI1256" s="123"/>
      <c r="KJ1256" s="123"/>
      <c r="KK1256" s="123"/>
      <c r="KL1256" s="123"/>
      <c r="KM1256" s="123"/>
      <c r="KN1256" s="123"/>
      <c r="KO1256" s="123"/>
      <c r="KP1256" s="123"/>
      <c r="KQ1256" s="123"/>
      <c r="KR1256" s="123"/>
      <c r="KS1256" s="123"/>
      <c r="KT1256" s="123"/>
      <c r="KU1256" s="123"/>
      <c r="KV1256" s="123"/>
      <c r="KW1256" s="123"/>
      <c r="KX1256" s="123"/>
      <c r="KY1256" s="123"/>
      <c r="KZ1256" s="123"/>
      <c r="LA1256" s="123"/>
      <c r="LB1256" s="123"/>
      <c r="LC1256" s="123"/>
      <c r="LD1256" s="123"/>
      <c r="LE1256" s="123"/>
      <c r="LF1256" s="123"/>
      <c r="LG1256" s="123"/>
      <c r="LH1256" s="123"/>
      <c r="LI1256" s="123"/>
      <c r="LJ1256" s="123"/>
      <c r="LK1256" s="123"/>
      <c r="LL1256" s="123"/>
      <c r="LM1256" s="123"/>
      <c r="LN1256" s="123"/>
      <c r="LO1256" s="123"/>
      <c r="LP1256" s="123"/>
      <c r="LQ1256" s="123"/>
      <c r="LR1256" s="123"/>
      <c r="LS1256" s="123"/>
      <c r="LT1256" s="123"/>
      <c r="LU1256" s="123"/>
      <c r="LV1256" s="123"/>
      <c r="LW1256" s="123"/>
      <c r="LX1256" s="123"/>
      <c r="LY1256" s="123"/>
      <c r="LZ1256" s="123"/>
      <c r="MA1256" s="123"/>
      <c r="MB1256" s="123"/>
      <c r="MC1256" s="123"/>
      <c r="MD1256" s="123"/>
      <c r="ME1256" s="123"/>
      <c r="MF1256" s="123"/>
      <c r="MG1256" s="123"/>
      <c r="MH1256" s="123"/>
      <c r="MI1256" s="123"/>
      <c r="MJ1256" s="123"/>
      <c r="MK1256" s="123"/>
      <c r="ML1256" s="123"/>
      <c r="MM1256" s="123"/>
      <c r="MN1256" s="123"/>
      <c r="MO1256" s="123"/>
      <c r="MP1256" s="123"/>
      <c r="MQ1256" s="123"/>
      <c r="MR1256" s="123"/>
      <c r="MS1256" s="123"/>
      <c r="MT1256" s="123"/>
      <c r="MU1256" s="123"/>
      <c r="MV1256" s="123"/>
      <c r="MW1256" s="123"/>
      <c r="MX1256" s="123"/>
      <c r="MY1256" s="123"/>
      <c r="MZ1256" s="123"/>
      <c r="NA1256" s="123"/>
      <c r="NB1256" s="123"/>
      <c r="NC1256" s="123"/>
      <c r="ND1256" s="123"/>
      <c r="NE1256" s="123"/>
      <c r="NF1256" s="123"/>
      <c r="NG1256" s="123"/>
      <c r="NH1256" s="123"/>
      <c r="NI1256" s="123"/>
      <c r="NJ1256" s="123"/>
      <c r="NK1256" s="123"/>
      <c r="NL1256" s="123">
        <f>E1256</f>
        <v>0</v>
      </c>
      <c r="NM1256" s="123"/>
      <c r="NN1256" s="123"/>
      <c r="NO1256" s="123"/>
      <c r="NP1256" s="123"/>
      <c r="TW1256" s="123">
        <f t="shared" si="68"/>
        <v>0</v>
      </c>
    </row>
    <row r="1257" spans="1:543" s="53" customFormat="1" x14ac:dyDescent="0.2">
      <c r="A1257" s="58"/>
      <c r="B1257" s="59"/>
      <c r="C1257" s="58"/>
      <c r="D1257" s="59"/>
      <c r="E1257" s="59"/>
      <c r="F1257" s="59"/>
      <c r="G1257" s="59"/>
      <c r="H1257" s="222"/>
      <c r="I1257" s="123"/>
      <c r="J1257" s="123"/>
      <c r="K1257" s="123"/>
      <c r="L1257" s="123"/>
      <c r="M1257" s="123"/>
      <c r="N1257" s="123"/>
      <c r="O1257" s="123"/>
      <c r="P1257" s="123"/>
      <c r="Q1257" s="123"/>
      <c r="R1257" s="123"/>
      <c r="S1257" s="123"/>
      <c r="T1257" s="123"/>
      <c r="U1257" s="123"/>
      <c r="V1257" s="123"/>
      <c r="W1257" s="123"/>
      <c r="X1257" s="123"/>
      <c r="Y1257" s="123"/>
      <c r="Z1257" s="123"/>
      <c r="AA1257" s="123"/>
      <c r="AB1257" s="123"/>
      <c r="AC1257" s="123"/>
      <c r="AD1257" s="123"/>
      <c r="AE1257" s="123"/>
      <c r="AF1257" s="123"/>
      <c r="AG1257" s="123"/>
      <c r="AH1257" s="123"/>
      <c r="AI1257" s="123"/>
      <c r="AJ1257" s="123"/>
      <c r="AK1257" s="123"/>
      <c r="AL1257" s="123"/>
      <c r="AM1257" s="123"/>
      <c r="AN1257" s="123"/>
      <c r="AO1257" s="123"/>
      <c r="AP1257" s="123"/>
      <c r="AQ1257" s="123"/>
      <c r="AR1257" s="123"/>
      <c r="AS1257" s="123"/>
      <c r="AT1257" s="123"/>
      <c r="AU1257" s="123"/>
      <c r="AV1257" s="123"/>
      <c r="AW1257" s="123"/>
      <c r="AX1257" s="123"/>
      <c r="AY1257" s="123"/>
      <c r="AZ1257" s="123"/>
      <c r="BA1257" s="123"/>
      <c r="BB1257" s="123"/>
      <c r="BC1257" s="123"/>
      <c r="BD1257" s="123"/>
      <c r="BE1257" s="123"/>
      <c r="BF1257" s="123"/>
      <c r="BG1257" s="123"/>
      <c r="BH1257" s="123"/>
      <c r="BI1257" s="123"/>
      <c r="BJ1257" s="123"/>
      <c r="BK1257" s="123"/>
      <c r="BL1257" s="123"/>
      <c r="BM1257" s="123"/>
      <c r="BN1257" s="123"/>
      <c r="BO1257" s="123"/>
      <c r="BP1257" s="123"/>
      <c r="BQ1257" s="123"/>
      <c r="BR1257" s="123"/>
      <c r="BS1257" s="123"/>
      <c r="BT1257" s="123"/>
      <c r="BU1257" s="123"/>
      <c r="BV1257" s="123"/>
      <c r="BW1257" s="123"/>
      <c r="BX1257" s="123"/>
      <c r="BY1257" s="123"/>
      <c r="BZ1257" s="123"/>
      <c r="CA1257" s="123"/>
      <c r="CB1257" s="123"/>
      <c r="CC1257" s="123"/>
      <c r="CD1257" s="123"/>
      <c r="CE1257" s="123"/>
      <c r="CF1257" s="123"/>
      <c r="CG1257" s="123"/>
      <c r="CH1257" s="123"/>
      <c r="CI1257" s="123"/>
      <c r="CJ1257" s="123"/>
      <c r="CK1257" s="123"/>
      <c r="CL1257" s="123"/>
      <c r="CM1257" s="123"/>
      <c r="CN1257" s="123"/>
      <c r="CO1257" s="123"/>
      <c r="CP1257" s="123"/>
      <c r="CQ1257" s="123"/>
      <c r="CR1257" s="123"/>
      <c r="CS1257" s="123"/>
      <c r="CT1257" s="123"/>
      <c r="CU1257" s="123"/>
      <c r="CV1257" s="123"/>
      <c r="CW1257" s="123"/>
      <c r="CX1257" s="123"/>
      <c r="CY1257" s="123"/>
      <c r="CZ1257" s="123"/>
      <c r="DA1257" s="123"/>
      <c r="DB1257" s="123"/>
      <c r="DC1257" s="123"/>
      <c r="DD1257" s="123"/>
      <c r="DE1257" s="123"/>
      <c r="DF1257" s="123"/>
      <c r="DG1257" s="123"/>
      <c r="DH1257" s="123"/>
      <c r="DI1257" s="123"/>
      <c r="DJ1257" s="123"/>
      <c r="DK1257" s="123"/>
      <c r="DL1257" s="123"/>
      <c r="DM1257" s="123"/>
      <c r="DN1257" s="123"/>
      <c r="DO1257" s="123"/>
      <c r="DP1257" s="123"/>
      <c r="DQ1257" s="123"/>
      <c r="DR1257" s="123"/>
      <c r="DS1257" s="123"/>
      <c r="DT1257" s="123"/>
      <c r="DU1257" s="123"/>
      <c r="DV1257" s="123"/>
      <c r="DW1257" s="123"/>
      <c r="DX1257" s="123"/>
      <c r="DY1257" s="123"/>
      <c r="DZ1257" s="123"/>
      <c r="EA1257" s="123"/>
      <c r="EB1257" s="123"/>
      <c r="EC1257" s="123"/>
      <c r="ED1257" s="123"/>
      <c r="EE1257" s="123"/>
      <c r="EF1257" s="123"/>
      <c r="EG1257" s="123"/>
      <c r="EH1257" s="123"/>
      <c r="EI1257" s="123"/>
      <c r="EJ1257" s="123"/>
      <c r="EK1257" s="123"/>
      <c r="EL1257" s="123"/>
      <c r="EM1257" s="123"/>
      <c r="EN1257" s="123"/>
      <c r="EO1257" s="123"/>
      <c r="EP1257" s="123"/>
      <c r="EQ1257" s="123"/>
      <c r="ER1257" s="123"/>
      <c r="ES1257" s="123"/>
      <c r="ET1257" s="123"/>
      <c r="EU1257" s="123"/>
      <c r="EV1257" s="123"/>
      <c r="EW1257" s="123"/>
      <c r="EX1257" s="123"/>
      <c r="EY1257" s="123"/>
      <c r="EZ1257" s="123"/>
      <c r="FA1257" s="123"/>
      <c r="FB1257" s="123"/>
      <c r="FC1257" s="123"/>
      <c r="FD1257" s="123"/>
      <c r="FE1257" s="123"/>
      <c r="FF1257" s="123"/>
      <c r="FG1257" s="123"/>
      <c r="FH1257" s="123"/>
      <c r="FI1257" s="123"/>
      <c r="FJ1257" s="123"/>
      <c r="FK1257" s="123"/>
      <c r="FL1257" s="123"/>
      <c r="FM1257" s="123"/>
      <c r="FN1257" s="123"/>
      <c r="FO1257" s="123"/>
      <c r="FP1257" s="123"/>
      <c r="FQ1257" s="123"/>
      <c r="FR1257" s="123"/>
      <c r="FS1257" s="123"/>
      <c r="FT1257" s="123"/>
      <c r="FU1257" s="123"/>
      <c r="FV1257" s="123"/>
      <c r="FW1257" s="123"/>
      <c r="FX1257" s="123"/>
      <c r="FY1257" s="123"/>
      <c r="FZ1257" s="123"/>
      <c r="GA1257" s="123"/>
      <c r="GB1257" s="123"/>
      <c r="GC1257" s="123"/>
      <c r="GD1257" s="123"/>
      <c r="GE1257" s="123"/>
      <c r="GF1257" s="123"/>
      <c r="GG1257" s="123"/>
      <c r="GH1257" s="123"/>
      <c r="GI1257" s="123"/>
      <c r="GJ1257" s="123"/>
      <c r="GK1257" s="123"/>
      <c r="GL1257" s="123"/>
      <c r="GM1257" s="123"/>
      <c r="GN1257" s="123"/>
      <c r="GO1257" s="123"/>
      <c r="GP1257" s="123"/>
      <c r="GQ1257" s="123"/>
      <c r="GR1257" s="123"/>
      <c r="GS1257" s="123"/>
      <c r="GT1257" s="123"/>
      <c r="GU1257" s="123"/>
      <c r="GV1257" s="123"/>
      <c r="GW1257" s="123"/>
      <c r="GX1257" s="123"/>
      <c r="GY1257" s="123"/>
      <c r="GZ1257" s="123"/>
      <c r="HA1257" s="123"/>
      <c r="HB1257" s="123"/>
      <c r="HC1257" s="123"/>
      <c r="HD1257" s="123"/>
      <c r="HE1257" s="123"/>
      <c r="HF1257" s="123"/>
      <c r="HG1257" s="123"/>
      <c r="HH1257" s="123"/>
      <c r="HI1257" s="123"/>
      <c r="HJ1257" s="123"/>
      <c r="HK1257" s="123"/>
      <c r="HL1257" s="123"/>
      <c r="HM1257" s="123"/>
      <c r="HN1257" s="123"/>
      <c r="HO1257" s="123"/>
      <c r="HP1257" s="123"/>
      <c r="HQ1257" s="123"/>
      <c r="HR1257" s="123"/>
      <c r="HS1257" s="123"/>
      <c r="HT1257" s="123"/>
      <c r="HU1257" s="123"/>
      <c r="HV1257" s="123"/>
      <c r="HW1257" s="123"/>
      <c r="HX1257" s="123"/>
      <c r="HY1257" s="123"/>
      <c r="HZ1257" s="123"/>
      <c r="IA1257" s="123"/>
      <c r="IB1257" s="123"/>
      <c r="IC1257" s="123"/>
      <c r="ID1257" s="123"/>
      <c r="IE1257" s="123"/>
      <c r="IF1257" s="123"/>
      <c r="IG1257" s="123"/>
      <c r="IH1257" s="123"/>
      <c r="II1257" s="123"/>
      <c r="IJ1257" s="123"/>
      <c r="IK1257" s="123"/>
      <c r="IL1257" s="123"/>
      <c r="IM1257" s="123"/>
      <c r="IN1257" s="123"/>
      <c r="IO1257" s="123"/>
      <c r="IP1257" s="123"/>
      <c r="IQ1257" s="123"/>
      <c r="IR1257" s="123"/>
      <c r="IS1257" s="123"/>
      <c r="IT1257" s="123"/>
      <c r="IU1257" s="123"/>
      <c r="IV1257" s="123"/>
      <c r="IW1257" s="123"/>
      <c r="IX1257" s="123"/>
      <c r="IY1257" s="123"/>
      <c r="IZ1257" s="123"/>
      <c r="JA1257" s="123"/>
      <c r="JB1257" s="123"/>
      <c r="JC1257" s="123"/>
      <c r="JD1257" s="123"/>
      <c r="JE1257" s="123"/>
      <c r="JF1257" s="123"/>
      <c r="JG1257" s="123"/>
      <c r="JH1257" s="123"/>
      <c r="JI1257" s="123"/>
      <c r="JJ1257" s="123"/>
      <c r="JK1257" s="123"/>
      <c r="JL1257" s="123"/>
      <c r="JM1257" s="123"/>
      <c r="JN1257" s="123"/>
      <c r="JO1257" s="123"/>
      <c r="JP1257" s="123"/>
      <c r="JQ1257" s="123"/>
      <c r="JR1257" s="123"/>
      <c r="JS1257" s="123"/>
      <c r="JT1257" s="123"/>
      <c r="JU1257" s="123"/>
      <c r="JV1257" s="123"/>
      <c r="JW1257" s="123"/>
      <c r="JX1257" s="123"/>
      <c r="JY1257" s="123"/>
      <c r="JZ1257" s="123"/>
      <c r="KA1257" s="123"/>
      <c r="KB1257" s="123"/>
      <c r="KC1257" s="123"/>
      <c r="KD1257" s="123"/>
      <c r="KE1257" s="123"/>
      <c r="KF1257" s="123"/>
      <c r="KG1257" s="123"/>
      <c r="KH1257" s="123"/>
      <c r="KI1257" s="123"/>
      <c r="KJ1257" s="123"/>
      <c r="KK1257" s="123"/>
      <c r="KL1257" s="123"/>
      <c r="KM1257" s="123"/>
      <c r="KN1257" s="123"/>
      <c r="KO1257" s="123"/>
      <c r="KP1257" s="123"/>
      <c r="KQ1257" s="123"/>
      <c r="KR1257" s="123"/>
      <c r="KS1257" s="123"/>
      <c r="KT1257" s="123"/>
      <c r="KU1257" s="123"/>
      <c r="KV1257" s="123"/>
      <c r="KW1257" s="123"/>
      <c r="KX1257" s="123"/>
      <c r="KY1257" s="123"/>
      <c r="KZ1257" s="123"/>
      <c r="LA1257" s="123"/>
      <c r="LB1257" s="123"/>
      <c r="LC1257" s="123"/>
      <c r="LD1257" s="123"/>
      <c r="LE1257" s="123"/>
      <c r="LF1257" s="123"/>
      <c r="LG1257" s="123"/>
      <c r="LH1257" s="123"/>
      <c r="LI1257" s="123"/>
      <c r="LJ1257" s="123"/>
      <c r="LK1257" s="123"/>
      <c r="LL1257" s="123"/>
      <c r="LM1257" s="123"/>
      <c r="LN1257" s="123"/>
      <c r="LO1257" s="123"/>
      <c r="LP1257" s="123"/>
      <c r="LQ1257" s="123"/>
      <c r="LR1257" s="123"/>
      <c r="LS1257" s="123"/>
      <c r="LT1257" s="123"/>
      <c r="LU1257" s="123"/>
      <c r="LV1257" s="123"/>
      <c r="LW1257" s="123"/>
      <c r="LX1257" s="123"/>
      <c r="LY1257" s="123"/>
      <c r="LZ1257" s="123"/>
      <c r="MA1257" s="123"/>
      <c r="MB1257" s="123"/>
      <c r="MC1257" s="123"/>
      <c r="MD1257" s="123"/>
      <c r="ME1257" s="123"/>
      <c r="MF1257" s="123"/>
      <c r="MG1257" s="123"/>
      <c r="MH1257" s="123"/>
      <c r="MI1257" s="123"/>
      <c r="MJ1257" s="123"/>
      <c r="MK1257" s="123"/>
      <c r="ML1257" s="123"/>
      <c r="MM1257" s="123"/>
      <c r="MN1257" s="123"/>
      <c r="MO1257" s="123"/>
      <c r="MP1257" s="123"/>
      <c r="MQ1257" s="123"/>
      <c r="MR1257" s="123"/>
      <c r="MS1257" s="123"/>
      <c r="MT1257" s="123"/>
      <c r="MU1257" s="123"/>
      <c r="MV1257" s="123"/>
      <c r="MW1257" s="123"/>
      <c r="MX1257" s="123"/>
      <c r="MY1257" s="123"/>
      <c r="MZ1257" s="123"/>
      <c r="NA1257" s="123"/>
      <c r="NB1257" s="123"/>
      <c r="NC1257" s="123"/>
      <c r="ND1257" s="123"/>
      <c r="NE1257" s="123"/>
      <c r="NF1257" s="123"/>
      <c r="NG1257" s="123"/>
      <c r="NH1257" s="123"/>
      <c r="NI1257" s="123"/>
      <c r="NJ1257" s="123"/>
      <c r="NK1257" s="123"/>
      <c r="NL1257" s="123"/>
      <c r="NM1257" s="123"/>
      <c r="NN1257" s="123"/>
      <c r="NO1257" s="123"/>
      <c r="NP1257" s="123"/>
      <c r="TW1257" s="123">
        <f t="shared" si="68"/>
        <v>0</v>
      </c>
    </row>
    <row r="1258" spans="1:543" s="53" customFormat="1" x14ac:dyDescent="0.2">
      <c r="A1258" s="58"/>
      <c r="B1258" s="58"/>
      <c r="C1258" s="58"/>
      <c r="D1258" s="59"/>
      <c r="E1258" s="59"/>
      <c r="F1258" s="59"/>
      <c r="G1258" s="59"/>
      <c r="H1258" s="223"/>
      <c r="I1258" s="123"/>
      <c r="J1258" s="123"/>
      <c r="K1258" s="123"/>
      <c r="L1258" s="123"/>
      <c r="M1258" s="123"/>
      <c r="N1258" s="123"/>
      <c r="O1258" s="123"/>
      <c r="P1258" s="123"/>
      <c r="Q1258" s="123"/>
      <c r="R1258" s="123"/>
      <c r="S1258" s="123"/>
      <c r="T1258" s="123"/>
      <c r="U1258" s="123"/>
      <c r="V1258" s="123"/>
      <c r="W1258" s="123"/>
      <c r="X1258" s="123"/>
      <c r="Y1258" s="123"/>
      <c r="Z1258" s="123"/>
      <c r="AA1258" s="123"/>
      <c r="AB1258" s="123"/>
      <c r="AC1258" s="123"/>
      <c r="AD1258" s="123"/>
      <c r="AE1258" s="123"/>
      <c r="AF1258" s="123"/>
      <c r="AG1258" s="123"/>
      <c r="AH1258" s="123"/>
      <c r="AI1258" s="123"/>
      <c r="AJ1258" s="123"/>
      <c r="AK1258" s="123"/>
      <c r="AL1258" s="123"/>
      <c r="AM1258" s="123"/>
      <c r="AN1258" s="123"/>
      <c r="AO1258" s="123"/>
      <c r="AP1258" s="123"/>
      <c r="AQ1258" s="123"/>
      <c r="AR1258" s="123"/>
      <c r="AS1258" s="123"/>
      <c r="AT1258" s="123"/>
      <c r="AU1258" s="123"/>
      <c r="AV1258" s="123"/>
      <c r="AW1258" s="123"/>
      <c r="AX1258" s="123"/>
      <c r="AY1258" s="123"/>
      <c r="AZ1258" s="123"/>
      <c r="BA1258" s="123"/>
      <c r="BB1258" s="123"/>
      <c r="BC1258" s="123"/>
      <c r="BD1258" s="123"/>
      <c r="BE1258" s="123"/>
      <c r="BF1258" s="123"/>
      <c r="BG1258" s="123"/>
      <c r="BH1258" s="123"/>
      <c r="BI1258" s="123"/>
      <c r="BJ1258" s="123"/>
      <c r="BK1258" s="123"/>
      <c r="BL1258" s="123"/>
      <c r="BM1258" s="123"/>
      <c r="BN1258" s="123"/>
      <c r="BO1258" s="123"/>
      <c r="BP1258" s="123"/>
      <c r="BQ1258" s="123"/>
      <c r="BR1258" s="123"/>
      <c r="BS1258" s="123"/>
      <c r="BT1258" s="123"/>
      <c r="BU1258" s="123"/>
      <c r="BV1258" s="123"/>
      <c r="BW1258" s="123"/>
      <c r="BX1258" s="123"/>
      <c r="BY1258" s="123"/>
      <c r="BZ1258" s="123"/>
      <c r="CA1258" s="123"/>
      <c r="CB1258" s="123"/>
      <c r="CC1258" s="123"/>
      <c r="CD1258" s="123"/>
      <c r="CE1258" s="123"/>
      <c r="CF1258" s="123"/>
      <c r="CG1258" s="123"/>
      <c r="CH1258" s="123"/>
      <c r="CI1258" s="123"/>
      <c r="CJ1258" s="123"/>
      <c r="CK1258" s="123"/>
      <c r="CL1258" s="123"/>
      <c r="CM1258" s="123"/>
      <c r="CN1258" s="123"/>
      <c r="CO1258" s="123"/>
      <c r="CP1258" s="123"/>
      <c r="CQ1258" s="123"/>
      <c r="CR1258" s="123"/>
      <c r="CS1258" s="123"/>
      <c r="CT1258" s="123"/>
      <c r="CU1258" s="123"/>
      <c r="CV1258" s="123"/>
      <c r="CW1258" s="123"/>
      <c r="CX1258" s="123"/>
      <c r="CY1258" s="123"/>
      <c r="CZ1258" s="123"/>
      <c r="DA1258" s="123"/>
      <c r="DB1258" s="123"/>
      <c r="DC1258" s="123"/>
      <c r="DD1258" s="123"/>
      <c r="DE1258" s="123"/>
      <c r="DF1258" s="123"/>
      <c r="DG1258" s="123"/>
      <c r="DH1258" s="123"/>
      <c r="DI1258" s="123"/>
      <c r="DJ1258" s="123"/>
      <c r="DK1258" s="123"/>
      <c r="DL1258" s="123"/>
      <c r="DM1258" s="123"/>
      <c r="DN1258" s="123"/>
      <c r="DO1258" s="123"/>
      <c r="DP1258" s="123"/>
      <c r="DQ1258" s="123"/>
      <c r="DR1258" s="123"/>
      <c r="DS1258" s="123"/>
      <c r="DT1258" s="123"/>
      <c r="DU1258" s="123"/>
      <c r="DV1258" s="123"/>
      <c r="DW1258" s="123"/>
      <c r="DX1258" s="123"/>
      <c r="DY1258" s="123"/>
      <c r="DZ1258" s="123"/>
      <c r="EA1258" s="123"/>
      <c r="EB1258" s="123"/>
      <c r="EC1258" s="123"/>
      <c r="ED1258" s="123"/>
      <c r="EE1258" s="123"/>
      <c r="EF1258" s="123"/>
      <c r="EG1258" s="123"/>
      <c r="EH1258" s="123"/>
      <c r="EI1258" s="123"/>
      <c r="EJ1258" s="123"/>
      <c r="EK1258" s="123"/>
      <c r="EL1258" s="123"/>
      <c r="EM1258" s="123"/>
      <c r="EN1258" s="123"/>
      <c r="EO1258" s="123"/>
      <c r="EP1258" s="123"/>
      <c r="EQ1258" s="123"/>
      <c r="ER1258" s="123"/>
      <c r="ES1258" s="123"/>
      <c r="ET1258" s="123"/>
      <c r="EU1258" s="123"/>
      <c r="EV1258" s="123"/>
      <c r="EW1258" s="123"/>
      <c r="EX1258" s="123"/>
      <c r="EY1258" s="123"/>
      <c r="EZ1258" s="123"/>
      <c r="FA1258" s="123"/>
      <c r="FB1258" s="123"/>
      <c r="FC1258" s="123"/>
      <c r="FD1258" s="123"/>
      <c r="FE1258" s="123"/>
      <c r="FF1258" s="123"/>
      <c r="FG1258" s="123"/>
      <c r="FH1258" s="123"/>
      <c r="FI1258" s="123"/>
      <c r="FJ1258" s="123"/>
      <c r="FK1258" s="123"/>
      <c r="FL1258" s="123"/>
      <c r="FM1258" s="123"/>
      <c r="FN1258" s="123"/>
      <c r="FO1258" s="123"/>
      <c r="FP1258" s="123"/>
      <c r="FQ1258" s="123"/>
      <c r="FR1258" s="123"/>
      <c r="FS1258" s="123"/>
      <c r="FT1258" s="123"/>
      <c r="FU1258" s="123"/>
      <c r="FV1258" s="123"/>
      <c r="FW1258" s="123"/>
      <c r="FX1258" s="123"/>
      <c r="FY1258" s="123"/>
      <c r="FZ1258" s="123"/>
      <c r="GA1258" s="123"/>
      <c r="GB1258" s="123"/>
      <c r="GC1258" s="123"/>
      <c r="GD1258" s="123"/>
      <c r="GE1258" s="123"/>
      <c r="GF1258" s="123"/>
      <c r="GG1258" s="123"/>
      <c r="GH1258" s="123"/>
      <c r="GI1258" s="123"/>
      <c r="GJ1258" s="123"/>
      <c r="GK1258" s="123"/>
      <c r="GL1258" s="123"/>
      <c r="GM1258" s="123"/>
      <c r="GN1258" s="123"/>
      <c r="GO1258" s="123"/>
      <c r="GP1258" s="123"/>
      <c r="GQ1258" s="123"/>
      <c r="GR1258" s="123"/>
      <c r="GS1258" s="123"/>
      <c r="GT1258" s="123"/>
      <c r="GU1258" s="123"/>
      <c r="GV1258" s="123"/>
      <c r="GW1258" s="123"/>
      <c r="GX1258" s="123"/>
      <c r="GY1258" s="123"/>
      <c r="GZ1258" s="123"/>
      <c r="HA1258" s="123"/>
      <c r="HB1258" s="123"/>
      <c r="HC1258" s="123"/>
      <c r="HD1258" s="123"/>
      <c r="HE1258" s="123"/>
      <c r="HF1258" s="123"/>
      <c r="HG1258" s="123"/>
      <c r="HH1258" s="123"/>
      <c r="HI1258" s="123"/>
      <c r="HJ1258" s="123"/>
      <c r="HK1258" s="123"/>
      <c r="HL1258" s="123"/>
      <c r="HM1258" s="123"/>
      <c r="HN1258" s="123"/>
      <c r="HO1258" s="123"/>
      <c r="HP1258" s="123"/>
      <c r="HQ1258" s="123"/>
      <c r="HR1258" s="123"/>
      <c r="HS1258" s="123"/>
      <c r="HT1258" s="123"/>
      <c r="HU1258" s="123"/>
      <c r="HV1258" s="123"/>
      <c r="HW1258" s="123"/>
      <c r="HX1258" s="123"/>
      <c r="HY1258" s="123"/>
      <c r="HZ1258" s="123"/>
      <c r="IA1258" s="123"/>
      <c r="IB1258" s="123"/>
      <c r="IC1258" s="123"/>
      <c r="ID1258" s="123"/>
      <c r="IE1258" s="123"/>
      <c r="IF1258" s="123"/>
      <c r="IG1258" s="123"/>
      <c r="IH1258" s="123"/>
      <c r="II1258" s="123"/>
      <c r="IJ1258" s="123"/>
      <c r="IK1258" s="123"/>
      <c r="IL1258" s="123"/>
      <c r="IM1258" s="123"/>
      <c r="IN1258" s="123"/>
      <c r="IO1258" s="123"/>
      <c r="IP1258" s="123"/>
      <c r="IQ1258" s="123"/>
      <c r="IR1258" s="123"/>
      <c r="IS1258" s="123"/>
      <c r="IT1258" s="123"/>
      <c r="IU1258" s="123"/>
      <c r="IV1258" s="123"/>
      <c r="IW1258" s="123"/>
      <c r="IX1258" s="123"/>
      <c r="IY1258" s="123"/>
      <c r="IZ1258" s="123"/>
      <c r="JA1258" s="123"/>
      <c r="JB1258" s="123"/>
      <c r="JC1258" s="123"/>
      <c r="JD1258" s="123"/>
      <c r="JE1258" s="123"/>
      <c r="JF1258" s="123"/>
      <c r="JG1258" s="123"/>
      <c r="JH1258" s="123"/>
      <c r="JI1258" s="123"/>
      <c r="JJ1258" s="123"/>
      <c r="JK1258" s="123"/>
      <c r="JL1258" s="123"/>
      <c r="JM1258" s="123"/>
      <c r="JN1258" s="123"/>
      <c r="JO1258" s="123"/>
      <c r="JP1258" s="123"/>
      <c r="JQ1258" s="123"/>
      <c r="JR1258" s="123"/>
      <c r="JS1258" s="123"/>
      <c r="JT1258" s="123"/>
      <c r="JU1258" s="123"/>
      <c r="JV1258" s="123"/>
      <c r="JW1258" s="123"/>
      <c r="JX1258" s="123"/>
      <c r="JY1258" s="123"/>
      <c r="JZ1258" s="123"/>
      <c r="KA1258" s="123"/>
      <c r="KB1258" s="123"/>
      <c r="KC1258" s="123"/>
      <c r="KD1258" s="123"/>
      <c r="KE1258" s="123"/>
      <c r="KF1258" s="123"/>
      <c r="KG1258" s="123"/>
      <c r="KH1258" s="123"/>
      <c r="KI1258" s="123"/>
      <c r="KJ1258" s="123"/>
      <c r="KK1258" s="123"/>
      <c r="KL1258" s="123"/>
      <c r="KM1258" s="123"/>
      <c r="KN1258" s="123"/>
      <c r="KO1258" s="123"/>
      <c r="KP1258" s="123"/>
      <c r="KQ1258" s="123"/>
      <c r="KR1258" s="123"/>
      <c r="KS1258" s="123"/>
      <c r="KT1258" s="123"/>
      <c r="KU1258" s="123"/>
      <c r="KV1258" s="123"/>
      <c r="KW1258" s="123"/>
      <c r="KX1258" s="123"/>
      <c r="KY1258" s="123"/>
      <c r="KZ1258" s="123"/>
      <c r="LA1258" s="123"/>
      <c r="LB1258" s="123"/>
      <c r="LC1258" s="123"/>
      <c r="LD1258" s="123"/>
      <c r="LE1258" s="123"/>
      <c r="LF1258" s="123"/>
      <c r="LG1258" s="123"/>
      <c r="LH1258" s="123"/>
      <c r="LI1258" s="123"/>
      <c r="LJ1258" s="123"/>
      <c r="LK1258" s="123"/>
      <c r="LL1258" s="123"/>
      <c r="LM1258" s="123"/>
      <c r="LN1258" s="123"/>
      <c r="LO1258" s="123"/>
      <c r="LP1258" s="123"/>
      <c r="LQ1258" s="123"/>
      <c r="LR1258" s="123"/>
      <c r="LS1258" s="123"/>
      <c r="LT1258" s="123"/>
      <c r="LU1258" s="123"/>
      <c r="LV1258" s="123"/>
      <c r="LW1258" s="123"/>
      <c r="LX1258" s="123"/>
      <c r="LY1258" s="123"/>
      <c r="LZ1258" s="123"/>
      <c r="MA1258" s="123"/>
      <c r="MB1258" s="123"/>
      <c r="MC1258" s="123"/>
      <c r="MD1258" s="123"/>
      <c r="ME1258" s="123"/>
      <c r="MF1258" s="123"/>
      <c r="MG1258" s="123"/>
      <c r="MH1258" s="123"/>
      <c r="MI1258" s="123"/>
      <c r="MJ1258" s="123"/>
      <c r="MK1258" s="123"/>
      <c r="ML1258" s="123"/>
      <c r="MM1258" s="123"/>
      <c r="MN1258" s="123"/>
      <c r="MO1258" s="123"/>
      <c r="MP1258" s="123"/>
      <c r="MQ1258" s="123"/>
      <c r="MR1258" s="123"/>
      <c r="MS1258" s="123"/>
      <c r="MT1258" s="123"/>
      <c r="MU1258" s="123"/>
      <c r="MV1258" s="123"/>
      <c r="MW1258" s="123"/>
      <c r="MX1258" s="123"/>
      <c r="MY1258" s="123"/>
      <c r="MZ1258" s="123"/>
      <c r="NA1258" s="123"/>
      <c r="NB1258" s="123"/>
      <c r="NC1258" s="123"/>
      <c r="ND1258" s="123"/>
      <c r="NE1258" s="123"/>
      <c r="NF1258" s="123"/>
      <c r="NG1258" s="123"/>
      <c r="NH1258" s="123"/>
      <c r="NI1258" s="123"/>
      <c r="NJ1258" s="123"/>
      <c r="NK1258" s="123"/>
      <c r="NL1258" s="123"/>
      <c r="NM1258" s="123"/>
      <c r="NN1258" s="123"/>
      <c r="NO1258" s="123"/>
      <c r="NP1258" s="123"/>
      <c r="TW1258" s="123">
        <f t="shared" si="68"/>
        <v>0</v>
      </c>
    </row>
    <row r="1259" spans="1:543" s="53" customFormat="1" x14ac:dyDescent="0.2">
      <c r="A1259" s="58"/>
      <c r="B1259" s="60"/>
      <c r="C1259" s="59"/>
      <c r="D1259" s="58"/>
      <c r="E1259" s="59"/>
      <c r="F1259" s="59"/>
      <c r="G1259" s="59"/>
      <c r="H1259" s="59"/>
      <c r="I1259" s="123"/>
      <c r="J1259" s="123"/>
      <c r="K1259" s="123"/>
      <c r="L1259" s="123"/>
      <c r="M1259" s="123"/>
      <c r="N1259" s="123"/>
      <c r="O1259" s="123"/>
      <c r="P1259" s="123"/>
      <c r="Q1259" s="123"/>
      <c r="R1259" s="123"/>
      <c r="S1259" s="123"/>
      <c r="T1259" s="123"/>
      <c r="U1259" s="123"/>
      <c r="V1259" s="123"/>
      <c r="W1259" s="123"/>
      <c r="X1259" s="123"/>
      <c r="Y1259" s="123"/>
      <c r="Z1259" s="123"/>
      <c r="AA1259" s="123"/>
      <c r="AB1259" s="123"/>
      <c r="AC1259" s="123"/>
      <c r="AD1259" s="123"/>
      <c r="AE1259" s="123"/>
      <c r="AF1259" s="123"/>
      <c r="AG1259" s="123"/>
      <c r="AH1259" s="123"/>
      <c r="AI1259" s="123"/>
      <c r="AJ1259" s="123"/>
      <c r="AK1259" s="123"/>
      <c r="AL1259" s="123"/>
      <c r="AM1259" s="123"/>
      <c r="AN1259" s="123"/>
      <c r="AO1259" s="123"/>
      <c r="AP1259" s="123"/>
      <c r="AQ1259" s="123"/>
      <c r="AR1259" s="123"/>
      <c r="AS1259" s="123"/>
      <c r="AT1259" s="123"/>
      <c r="AU1259" s="123"/>
      <c r="AV1259" s="123"/>
      <c r="AW1259" s="123"/>
      <c r="AX1259" s="123"/>
      <c r="AY1259" s="123"/>
      <c r="AZ1259" s="123"/>
      <c r="BA1259" s="123"/>
      <c r="BB1259" s="123"/>
      <c r="BC1259" s="123"/>
      <c r="BD1259" s="123"/>
      <c r="BE1259" s="123"/>
      <c r="BF1259" s="123"/>
      <c r="BG1259" s="123"/>
      <c r="BH1259" s="123"/>
      <c r="BI1259" s="123"/>
      <c r="BJ1259" s="123"/>
      <c r="BK1259" s="123"/>
      <c r="BL1259" s="123"/>
      <c r="BM1259" s="123"/>
      <c r="BN1259" s="123"/>
      <c r="BO1259" s="123"/>
      <c r="BP1259" s="123"/>
      <c r="BQ1259" s="123"/>
      <c r="BR1259" s="123"/>
      <c r="BS1259" s="123"/>
      <c r="BT1259" s="123"/>
      <c r="BU1259" s="123"/>
      <c r="BV1259" s="123"/>
      <c r="BW1259" s="123"/>
      <c r="BX1259" s="123"/>
      <c r="BY1259" s="123"/>
      <c r="BZ1259" s="123"/>
      <c r="CA1259" s="123"/>
      <c r="CB1259" s="123"/>
      <c r="CC1259" s="123"/>
      <c r="CD1259" s="123"/>
      <c r="CE1259" s="123"/>
      <c r="CF1259" s="123"/>
      <c r="CG1259" s="123"/>
      <c r="CH1259" s="123"/>
      <c r="CI1259" s="123"/>
      <c r="CJ1259" s="123"/>
      <c r="CK1259" s="123"/>
      <c r="CL1259" s="123"/>
      <c r="CM1259" s="123"/>
      <c r="CN1259" s="123"/>
      <c r="CO1259" s="123"/>
      <c r="CP1259" s="123"/>
      <c r="CQ1259" s="123"/>
      <c r="CR1259" s="123"/>
      <c r="CS1259" s="123"/>
      <c r="CT1259" s="123"/>
      <c r="CU1259" s="123"/>
      <c r="CV1259" s="123"/>
      <c r="CW1259" s="123"/>
      <c r="CX1259" s="123"/>
      <c r="CY1259" s="123"/>
      <c r="CZ1259" s="123"/>
      <c r="DA1259" s="123"/>
      <c r="DB1259" s="123"/>
      <c r="DC1259" s="123"/>
      <c r="DD1259" s="123"/>
      <c r="DE1259" s="123"/>
      <c r="DF1259" s="123"/>
      <c r="DG1259" s="123"/>
      <c r="DH1259" s="123"/>
      <c r="DI1259" s="123"/>
      <c r="DJ1259" s="123"/>
      <c r="DK1259" s="123"/>
      <c r="DL1259" s="123"/>
      <c r="DM1259" s="123"/>
      <c r="DN1259" s="123"/>
      <c r="DO1259" s="123"/>
      <c r="DP1259" s="123"/>
      <c r="DQ1259" s="123"/>
      <c r="DR1259" s="123"/>
      <c r="DS1259" s="123"/>
      <c r="DT1259" s="123"/>
      <c r="DU1259" s="123"/>
      <c r="DV1259" s="123"/>
      <c r="DW1259" s="123"/>
      <c r="DX1259" s="123"/>
      <c r="DY1259" s="123"/>
      <c r="DZ1259" s="123"/>
      <c r="EA1259" s="123"/>
      <c r="EB1259" s="123"/>
      <c r="EC1259" s="123"/>
      <c r="ED1259" s="123"/>
      <c r="EE1259" s="123"/>
      <c r="EF1259" s="123"/>
      <c r="EG1259" s="123"/>
      <c r="EH1259" s="123"/>
      <c r="EI1259" s="123"/>
      <c r="EJ1259" s="123"/>
      <c r="EK1259" s="123"/>
      <c r="EL1259" s="123"/>
      <c r="EM1259" s="123"/>
      <c r="EN1259" s="123"/>
      <c r="EO1259" s="123"/>
      <c r="EP1259" s="123"/>
      <c r="EQ1259" s="123"/>
      <c r="ER1259" s="123"/>
      <c r="ES1259" s="123"/>
      <c r="ET1259" s="123"/>
      <c r="EU1259" s="123"/>
      <c r="EV1259" s="123"/>
      <c r="EW1259" s="123"/>
      <c r="EX1259" s="123"/>
      <c r="EY1259" s="123"/>
      <c r="EZ1259" s="123"/>
      <c r="FA1259" s="123"/>
      <c r="FB1259" s="123"/>
      <c r="FC1259" s="123"/>
      <c r="FD1259" s="123"/>
      <c r="FE1259" s="123"/>
      <c r="FF1259" s="123"/>
      <c r="FG1259" s="123"/>
      <c r="FH1259" s="123"/>
      <c r="FI1259" s="123"/>
      <c r="FJ1259" s="123"/>
      <c r="FK1259" s="123"/>
      <c r="FL1259" s="123"/>
      <c r="FM1259" s="123"/>
      <c r="FN1259" s="123"/>
      <c r="FO1259" s="123"/>
      <c r="FP1259" s="123"/>
      <c r="FQ1259" s="123"/>
      <c r="FR1259" s="123"/>
      <c r="FS1259" s="123"/>
      <c r="FT1259" s="123"/>
      <c r="FU1259" s="123"/>
      <c r="FV1259" s="123"/>
      <c r="FW1259" s="123"/>
      <c r="FX1259" s="123"/>
      <c r="FY1259" s="123"/>
      <c r="FZ1259" s="123"/>
      <c r="GA1259" s="123"/>
      <c r="GB1259" s="123"/>
      <c r="GC1259" s="123"/>
      <c r="GD1259" s="123"/>
      <c r="GE1259" s="123"/>
      <c r="GF1259" s="123"/>
      <c r="GG1259" s="123"/>
      <c r="GH1259" s="123"/>
      <c r="GI1259" s="123"/>
      <c r="GJ1259" s="123"/>
      <c r="GK1259" s="123"/>
      <c r="GL1259" s="123"/>
      <c r="GM1259" s="123"/>
      <c r="GN1259" s="123"/>
      <c r="GO1259" s="123"/>
      <c r="GP1259" s="123"/>
      <c r="GQ1259" s="123"/>
      <c r="GR1259" s="123"/>
      <c r="GS1259" s="123"/>
      <c r="GT1259" s="123"/>
      <c r="GU1259" s="123"/>
      <c r="GV1259" s="123"/>
      <c r="GW1259" s="123"/>
      <c r="GX1259" s="123"/>
      <c r="GY1259" s="123"/>
      <c r="GZ1259" s="123"/>
      <c r="HA1259" s="123"/>
      <c r="HB1259" s="123"/>
      <c r="HC1259" s="123"/>
      <c r="HD1259" s="123"/>
      <c r="HE1259" s="123"/>
      <c r="HF1259" s="123"/>
      <c r="HG1259" s="123"/>
      <c r="HH1259" s="123"/>
      <c r="HI1259" s="123"/>
      <c r="HJ1259" s="123"/>
      <c r="HK1259" s="123"/>
      <c r="HL1259" s="123"/>
      <c r="HM1259" s="123"/>
      <c r="HN1259" s="123"/>
      <c r="HO1259" s="123"/>
      <c r="HP1259" s="123"/>
      <c r="HQ1259" s="123"/>
      <c r="HR1259" s="123"/>
      <c r="HS1259" s="123"/>
      <c r="HT1259" s="123"/>
      <c r="HU1259" s="123"/>
      <c r="HV1259" s="123"/>
      <c r="HW1259" s="123"/>
      <c r="HX1259" s="123"/>
      <c r="HY1259" s="123"/>
      <c r="HZ1259" s="123"/>
      <c r="IA1259" s="123"/>
      <c r="IB1259" s="123"/>
      <c r="IC1259" s="123"/>
      <c r="ID1259" s="123"/>
      <c r="IE1259" s="123"/>
      <c r="IF1259" s="123"/>
      <c r="IG1259" s="123"/>
      <c r="IH1259" s="123"/>
      <c r="II1259" s="123"/>
      <c r="IJ1259" s="123"/>
      <c r="IK1259" s="123"/>
      <c r="IL1259" s="123"/>
      <c r="IM1259" s="123"/>
      <c r="IN1259" s="123"/>
      <c r="IO1259" s="123"/>
      <c r="IP1259" s="123"/>
      <c r="IQ1259" s="123"/>
      <c r="IR1259" s="123"/>
      <c r="IS1259" s="123"/>
      <c r="IT1259" s="123"/>
      <c r="IU1259" s="123"/>
      <c r="IV1259" s="123"/>
      <c r="IW1259" s="123"/>
      <c r="IX1259" s="123"/>
      <c r="IY1259" s="123"/>
      <c r="IZ1259" s="123"/>
      <c r="JA1259" s="123"/>
      <c r="JB1259" s="123"/>
      <c r="JC1259" s="123"/>
      <c r="JD1259" s="123"/>
      <c r="JE1259" s="123"/>
      <c r="JF1259" s="123"/>
      <c r="JG1259" s="123"/>
      <c r="JH1259" s="123"/>
      <c r="JI1259" s="123"/>
      <c r="JJ1259" s="123"/>
      <c r="JK1259" s="123"/>
      <c r="JL1259" s="123"/>
      <c r="JM1259" s="123"/>
      <c r="JN1259" s="123"/>
      <c r="JO1259" s="123"/>
      <c r="JP1259" s="123"/>
      <c r="JQ1259" s="123"/>
      <c r="JR1259" s="123"/>
      <c r="JS1259" s="123"/>
      <c r="JT1259" s="123"/>
      <c r="JU1259" s="123"/>
      <c r="JV1259" s="123"/>
      <c r="JW1259" s="123"/>
      <c r="JX1259" s="123"/>
      <c r="JY1259" s="123"/>
      <c r="JZ1259" s="123"/>
      <c r="KA1259" s="123"/>
      <c r="KB1259" s="123"/>
      <c r="KC1259" s="123"/>
      <c r="KD1259" s="123"/>
      <c r="KE1259" s="123"/>
      <c r="KF1259" s="123"/>
      <c r="KG1259" s="123"/>
      <c r="KH1259" s="123"/>
      <c r="KI1259" s="123"/>
      <c r="KJ1259" s="123"/>
      <c r="KK1259" s="123"/>
      <c r="KL1259" s="123"/>
      <c r="KM1259" s="123"/>
      <c r="KN1259" s="123"/>
      <c r="KO1259" s="123"/>
      <c r="KP1259" s="123"/>
      <c r="KQ1259" s="123"/>
      <c r="KR1259" s="123"/>
      <c r="KS1259" s="123"/>
      <c r="KT1259" s="123"/>
      <c r="KU1259" s="123"/>
      <c r="KV1259" s="123"/>
      <c r="KW1259" s="123"/>
      <c r="KX1259" s="123"/>
      <c r="KY1259" s="123"/>
      <c r="KZ1259" s="123"/>
      <c r="LA1259" s="123"/>
      <c r="LB1259" s="123"/>
      <c r="LC1259" s="123"/>
      <c r="LD1259" s="123"/>
      <c r="LE1259" s="123"/>
      <c r="LF1259" s="123"/>
      <c r="LG1259" s="123"/>
      <c r="LH1259" s="123"/>
      <c r="LI1259" s="123"/>
      <c r="LJ1259" s="123"/>
      <c r="LK1259" s="123"/>
      <c r="LL1259" s="123"/>
      <c r="LM1259" s="123"/>
      <c r="LN1259" s="123"/>
      <c r="LO1259" s="123"/>
      <c r="LP1259" s="123"/>
      <c r="LQ1259" s="123"/>
      <c r="LR1259" s="123"/>
      <c r="LS1259" s="123"/>
      <c r="LT1259" s="123"/>
      <c r="LU1259" s="123"/>
      <c r="LV1259" s="123"/>
      <c r="LW1259" s="123"/>
      <c r="LX1259" s="123"/>
      <c r="LY1259" s="123"/>
      <c r="LZ1259" s="123"/>
      <c r="MA1259" s="123"/>
      <c r="MB1259" s="123"/>
      <c r="MC1259" s="123"/>
      <c r="MD1259" s="123"/>
      <c r="ME1259" s="123"/>
      <c r="MF1259" s="123"/>
      <c r="MG1259" s="123"/>
      <c r="MH1259" s="123"/>
      <c r="MI1259" s="123"/>
      <c r="MJ1259" s="123"/>
      <c r="MK1259" s="123"/>
      <c r="ML1259" s="123"/>
      <c r="MM1259" s="123"/>
      <c r="MN1259" s="123"/>
      <c r="MO1259" s="123"/>
      <c r="MP1259" s="123"/>
      <c r="MQ1259" s="123"/>
      <c r="MR1259" s="123"/>
      <c r="MS1259" s="123"/>
      <c r="MT1259" s="123"/>
      <c r="MU1259" s="123"/>
      <c r="MV1259" s="123"/>
      <c r="MW1259" s="123"/>
      <c r="MX1259" s="123"/>
      <c r="MY1259" s="123"/>
      <c r="MZ1259" s="123"/>
      <c r="NA1259" s="123"/>
      <c r="NB1259" s="123"/>
      <c r="NC1259" s="123"/>
      <c r="ND1259" s="123"/>
      <c r="NE1259" s="123"/>
      <c r="NF1259" s="123"/>
      <c r="NG1259" s="123"/>
      <c r="NH1259" s="123"/>
      <c r="NI1259" s="123"/>
      <c r="NJ1259" s="123"/>
      <c r="NK1259" s="123"/>
      <c r="NL1259" s="123"/>
      <c r="NM1259" s="123"/>
      <c r="NN1259" s="123"/>
      <c r="NO1259" s="123"/>
      <c r="NP1259" s="123"/>
      <c r="TW1259" s="123">
        <f t="shared" si="68"/>
        <v>0</v>
      </c>
    </row>
    <row r="1260" spans="1:543" x14ac:dyDescent="0.2">
      <c r="B1260" s="44"/>
      <c r="C1260" s="42"/>
      <c r="NL1260" s="123"/>
      <c r="NM1260" s="123"/>
      <c r="NN1260" s="123"/>
      <c r="NO1260" s="123"/>
      <c r="TW1260" s="122"/>
    </row>
    <row r="1261" spans="1:543" x14ac:dyDescent="0.2">
      <c r="B1261" s="44"/>
      <c r="C1261" s="42"/>
      <c r="NL1261" s="123"/>
      <c r="NM1261" s="123"/>
      <c r="NN1261" s="123"/>
      <c r="NO1261" s="123"/>
      <c r="TW1261" s="122"/>
    </row>
    <row r="1262" spans="1:543" x14ac:dyDescent="0.2">
      <c r="B1262" s="46"/>
      <c r="NL1262" s="123"/>
      <c r="NM1262" s="123"/>
      <c r="NN1262" s="123"/>
      <c r="NO1262" s="123"/>
      <c r="TW1262" s="122">
        <f t="shared" si="66"/>
        <v>0</v>
      </c>
    </row>
    <row r="1263" spans="1:543" x14ac:dyDescent="0.2">
      <c r="A1263" s="51" t="s">
        <v>830</v>
      </c>
      <c r="B1263" s="52" t="s">
        <v>651</v>
      </c>
      <c r="C1263" s="52"/>
      <c r="D1263" s="145" t="s">
        <v>891</v>
      </c>
      <c r="E1263" s="53">
        <v>78777.52</v>
      </c>
      <c r="F1263" s="53"/>
      <c r="G1263" s="53"/>
      <c r="H1263" s="53"/>
      <c r="NG1263" s="122">
        <f>E1263</f>
        <v>78777.52</v>
      </c>
      <c r="NL1263" s="123"/>
      <c r="NM1263" s="123"/>
      <c r="NN1263" s="123"/>
      <c r="NO1263" s="123"/>
      <c r="TW1263" s="122">
        <f t="shared" si="66"/>
        <v>0</v>
      </c>
    </row>
    <row r="1264" spans="1:543" hidden="1" x14ac:dyDescent="0.2">
      <c r="A1264" s="51"/>
      <c r="B1264" s="52"/>
      <c r="C1264" s="52" t="s">
        <v>652</v>
      </c>
      <c r="D1264" s="230"/>
      <c r="E1264" s="53"/>
      <c r="F1264" s="53"/>
      <c r="G1264" s="53"/>
      <c r="H1264" s="53"/>
      <c r="IN1264" s="122">
        <f>-F1264</f>
        <v>0</v>
      </c>
      <c r="NL1264" s="123"/>
      <c r="NM1264" s="123"/>
      <c r="NN1264" s="123"/>
      <c r="NO1264" s="123"/>
      <c r="TW1264" s="122">
        <f t="shared" si="66"/>
        <v>0</v>
      </c>
    </row>
    <row r="1265" spans="1:543" x14ac:dyDescent="0.2">
      <c r="A1265" s="51"/>
      <c r="B1265" s="52" t="s">
        <v>670</v>
      </c>
      <c r="C1265" s="52"/>
      <c r="D1265" s="53"/>
      <c r="E1265" s="53">
        <v>519.40000000000873</v>
      </c>
      <c r="F1265" s="53"/>
      <c r="G1265" s="53"/>
      <c r="H1265" s="53"/>
      <c r="NK1265" s="122">
        <f>E1265</f>
        <v>519.40000000000873</v>
      </c>
      <c r="NL1265" s="123"/>
      <c r="NM1265" s="123"/>
      <c r="NN1265" s="123"/>
      <c r="NO1265" s="123"/>
      <c r="TW1265" s="122">
        <f t="shared" si="66"/>
        <v>0</v>
      </c>
    </row>
    <row r="1266" spans="1:543" x14ac:dyDescent="0.2">
      <c r="A1266" s="51"/>
      <c r="B1266" s="52"/>
      <c r="C1266" s="52" t="s">
        <v>652</v>
      </c>
      <c r="D1266" s="53"/>
      <c r="E1266" s="53"/>
      <c r="F1266" s="53">
        <v>40102.800000000003</v>
      </c>
      <c r="G1266" s="53"/>
      <c r="H1266" s="53"/>
      <c r="NL1266" s="123">
        <f>-F1266</f>
        <v>-40102.800000000003</v>
      </c>
      <c r="NM1266" s="123"/>
      <c r="NN1266" s="123"/>
      <c r="NO1266" s="123"/>
      <c r="TW1266" s="122">
        <f t="shared" si="66"/>
        <v>0</v>
      </c>
    </row>
    <row r="1267" spans="1:543" x14ac:dyDescent="0.2">
      <c r="A1267" s="52"/>
      <c r="B1267" s="53"/>
      <c r="C1267" s="52" t="s">
        <v>653</v>
      </c>
      <c r="D1267" s="231">
        <f>9800/20000</f>
        <v>0.49</v>
      </c>
      <c r="E1267" s="53"/>
      <c r="F1267" s="53">
        <v>39194.120000000003</v>
      </c>
      <c r="G1267" s="53"/>
      <c r="H1267" s="53"/>
      <c r="GX1267" s="122">
        <f>-F1267</f>
        <v>-39194.120000000003</v>
      </c>
      <c r="NL1267" s="123"/>
      <c r="NM1267" s="123"/>
      <c r="NN1267" s="123"/>
      <c r="NO1267" s="123"/>
      <c r="TW1267" s="122">
        <f t="shared" si="66"/>
        <v>0</v>
      </c>
    </row>
    <row r="1268" spans="1:543" x14ac:dyDescent="0.2">
      <c r="B1268" s="42"/>
      <c r="D1268" s="42"/>
      <c r="NL1268" s="123"/>
      <c r="NM1268" s="123"/>
      <c r="NN1268" s="123"/>
      <c r="NO1268" s="123"/>
      <c r="TW1268" s="122">
        <f t="shared" si="66"/>
        <v>0</v>
      </c>
    </row>
    <row r="1269" spans="1:543" x14ac:dyDescent="0.2">
      <c r="B1269" s="44"/>
      <c r="D1269" s="42"/>
      <c r="NL1269" s="123"/>
      <c r="NM1269" s="123"/>
      <c r="NN1269" s="123"/>
      <c r="NO1269" s="123"/>
      <c r="TW1269" s="122">
        <f t="shared" si="66"/>
        <v>0</v>
      </c>
    </row>
    <row r="1270" spans="1:543" x14ac:dyDescent="0.2">
      <c r="B1270" s="44"/>
      <c r="D1270" s="42"/>
      <c r="NL1270" s="123"/>
      <c r="NM1270" s="123"/>
      <c r="NN1270" s="123"/>
      <c r="NO1270" s="123"/>
      <c r="TW1270" s="122">
        <f t="shared" si="66"/>
        <v>0</v>
      </c>
    </row>
    <row r="1271" spans="1:543" x14ac:dyDescent="0.2">
      <c r="D1271" s="42"/>
      <c r="NL1271" s="123"/>
      <c r="NM1271" s="123"/>
      <c r="NN1271" s="123"/>
      <c r="NO1271" s="123"/>
      <c r="TW1271" s="122">
        <f t="shared" si="66"/>
        <v>0</v>
      </c>
    </row>
    <row r="1272" spans="1:543" x14ac:dyDescent="0.2">
      <c r="A1272" s="57" t="s">
        <v>831</v>
      </c>
      <c r="B1272" s="58" t="s">
        <v>676</v>
      </c>
      <c r="C1272" s="58"/>
      <c r="D1272" s="221" t="s">
        <v>891</v>
      </c>
      <c r="E1272" s="59"/>
      <c r="F1272" s="59">
        <f>3176353*0.039221*51%</f>
        <v>63535.667916629995</v>
      </c>
      <c r="G1272" s="59"/>
      <c r="H1272" s="59"/>
      <c r="NL1272" s="123"/>
      <c r="NM1272" s="123"/>
      <c r="NN1272" s="123"/>
      <c r="NO1272" s="123">
        <f>-F1272</f>
        <v>-63535.667916629995</v>
      </c>
      <c r="TW1272" s="122">
        <f t="shared" si="66"/>
        <v>0</v>
      </c>
    </row>
    <row r="1273" spans="1:543" x14ac:dyDescent="0.2">
      <c r="A1273" s="57"/>
      <c r="B1273" s="58"/>
      <c r="C1273" s="58" t="s">
        <v>652</v>
      </c>
      <c r="D1273" s="59"/>
      <c r="E1273" s="59">
        <f>F1272</f>
        <v>63535.667916629995</v>
      </c>
      <c r="F1273" s="59"/>
      <c r="G1273" s="59"/>
      <c r="H1273" s="59"/>
      <c r="NL1273" s="123">
        <f>E1273</f>
        <v>63535.667916629995</v>
      </c>
      <c r="NM1273" s="123"/>
      <c r="NN1273" s="123"/>
      <c r="NO1273" s="123"/>
      <c r="TW1273" s="122">
        <f t="shared" si="66"/>
        <v>0</v>
      </c>
    </row>
    <row r="1274" spans="1:543" x14ac:dyDescent="0.2">
      <c r="A1274" s="58"/>
      <c r="B1274" s="59"/>
      <c r="C1274" s="58"/>
      <c r="D1274" s="59"/>
      <c r="E1274" s="59"/>
      <c r="F1274" s="59"/>
      <c r="G1274" s="59"/>
      <c r="H1274" s="59"/>
      <c r="NL1274" s="123"/>
      <c r="NM1274" s="123"/>
      <c r="NN1274" s="123"/>
      <c r="NO1274" s="123"/>
      <c r="TW1274" s="122">
        <f t="shared" si="66"/>
        <v>0</v>
      </c>
    </row>
    <row r="1275" spans="1:543" x14ac:dyDescent="0.2">
      <c r="A1275" s="58"/>
      <c r="B1275" s="60"/>
      <c r="C1275" s="58"/>
      <c r="D1275" s="59"/>
      <c r="E1275" s="59"/>
      <c r="F1275" s="59"/>
      <c r="G1275" s="59"/>
      <c r="H1275" s="59"/>
      <c r="NL1275" s="123"/>
      <c r="NM1275" s="123"/>
      <c r="NN1275" s="123"/>
      <c r="NO1275" s="123"/>
      <c r="TW1275" s="122">
        <f t="shared" si="66"/>
        <v>0</v>
      </c>
    </row>
    <row r="1276" spans="1:543" x14ac:dyDescent="0.2">
      <c r="B1276" s="44"/>
      <c r="D1276" s="42"/>
      <c r="NL1276" s="123"/>
      <c r="NM1276" s="123"/>
      <c r="NN1276" s="123"/>
      <c r="NO1276" s="123"/>
      <c r="TW1276" s="122">
        <f t="shared" si="66"/>
        <v>0</v>
      </c>
    </row>
    <row r="1277" spans="1:543" x14ac:dyDescent="0.2">
      <c r="D1277" s="42"/>
      <c r="NL1277" s="123"/>
      <c r="NM1277" s="123"/>
      <c r="NN1277" s="123"/>
      <c r="NO1277" s="123"/>
      <c r="TW1277" s="122">
        <f t="shared" si="66"/>
        <v>0</v>
      </c>
    </row>
    <row r="1278" spans="1:543" x14ac:dyDescent="0.2">
      <c r="A1278" s="57" t="s">
        <v>833</v>
      </c>
      <c r="B1278" s="58"/>
      <c r="C1278" s="58" t="s">
        <v>902</v>
      </c>
      <c r="D1278" s="221" t="s">
        <v>891</v>
      </c>
      <c r="E1278" s="59"/>
      <c r="F1278" s="59">
        <v>37689.367338908683</v>
      </c>
      <c r="G1278" s="59"/>
      <c r="H1278" s="59"/>
      <c r="NL1278" s="123"/>
      <c r="NM1278" s="123"/>
      <c r="NN1278" s="123"/>
      <c r="NO1278" s="123">
        <f>-F1278</f>
        <v>-37689.367338908683</v>
      </c>
      <c r="TW1278" s="122">
        <f t="shared" si="66"/>
        <v>0</v>
      </c>
    </row>
    <row r="1279" spans="1:543" x14ac:dyDescent="0.2">
      <c r="A1279" s="58"/>
      <c r="B1279" s="58" t="s">
        <v>652</v>
      </c>
      <c r="C1279" s="58"/>
      <c r="D1279" s="59"/>
      <c r="E1279" s="59">
        <f>F1278</f>
        <v>37689.367338908683</v>
      </c>
      <c r="F1279" s="59"/>
      <c r="G1279" s="59"/>
      <c r="H1279" s="59"/>
      <c r="NL1279" s="123">
        <f>E1279</f>
        <v>37689.367338908683</v>
      </c>
      <c r="NM1279" s="123"/>
      <c r="NN1279" s="123"/>
      <c r="NO1279" s="123"/>
      <c r="TW1279" s="122">
        <f t="shared" si="66"/>
        <v>0</v>
      </c>
    </row>
    <row r="1280" spans="1:543" x14ac:dyDescent="0.2">
      <c r="A1280" s="58"/>
      <c r="B1280" s="59"/>
      <c r="C1280" s="58"/>
      <c r="D1280" s="59"/>
      <c r="E1280" s="59"/>
      <c r="F1280" s="59"/>
      <c r="G1280" s="59"/>
      <c r="H1280" s="222"/>
      <c r="NL1280" s="123"/>
      <c r="NM1280" s="123"/>
      <c r="NN1280" s="123"/>
      <c r="NO1280" s="123"/>
      <c r="TW1280" s="122">
        <f t="shared" si="66"/>
        <v>0</v>
      </c>
    </row>
    <row r="1281" spans="1:543" x14ac:dyDescent="0.2">
      <c r="A1281" s="58"/>
      <c r="B1281" s="60"/>
      <c r="C1281" s="59"/>
      <c r="D1281" s="59"/>
      <c r="E1281" s="59"/>
      <c r="F1281" s="59"/>
      <c r="G1281" s="59"/>
      <c r="H1281" s="59"/>
      <c r="NL1281" s="123"/>
      <c r="NM1281" s="123"/>
      <c r="NN1281" s="123"/>
      <c r="NO1281" s="123"/>
      <c r="TW1281" s="122">
        <f t="shared" si="66"/>
        <v>0</v>
      </c>
    </row>
    <row r="1282" spans="1:543" x14ac:dyDescent="0.2">
      <c r="B1282" s="44"/>
      <c r="C1282" s="42"/>
      <c r="D1282" s="42"/>
      <c r="NL1282" s="123"/>
      <c r="NM1282" s="123"/>
      <c r="NN1282" s="123"/>
      <c r="NO1282" s="123"/>
      <c r="TW1282" s="122">
        <f t="shared" si="66"/>
        <v>0</v>
      </c>
    </row>
    <row r="1283" spans="1:543" x14ac:dyDescent="0.2">
      <c r="B1283" s="44"/>
      <c r="C1283" s="42"/>
      <c r="D1283" s="42"/>
      <c r="NL1283" s="123"/>
      <c r="NM1283" s="123"/>
      <c r="NN1283" s="123"/>
      <c r="NO1283" s="123"/>
      <c r="TW1283" s="122">
        <f t="shared" si="66"/>
        <v>0</v>
      </c>
    </row>
    <row r="1284" spans="1:543" x14ac:dyDescent="0.2">
      <c r="A1284" s="41" t="s">
        <v>834</v>
      </c>
      <c r="B1284" s="13" t="s">
        <v>657</v>
      </c>
      <c r="C1284" s="42"/>
      <c r="D1284" s="42"/>
      <c r="G1284" s="42">
        <f>H1285</f>
        <v>2426.1481800000001</v>
      </c>
      <c r="NL1284" s="123"/>
      <c r="NM1284" s="123"/>
      <c r="NN1284" s="123"/>
      <c r="NO1284" s="123"/>
      <c r="NV1284" s="42">
        <f>G1284</f>
        <v>2426.1481800000001</v>
      </c>
      <c r="TW1284" s="122">
        <f t="shared" si="66"/>
        <v>0</v>
      </c>
    </row>
    <row r="1285" spans="1:543" x14ac:dyDescent="0.2">
      <c r="B1285" s="13" t="s">
        <v>832</v>
      </c>
      <c r="D1285" s="42"/>
      <c r="H1285" s="42">
        <f>'Consol PL'!AB156</f>
        <v>2426.1481800000001</v>
      </c>
      <c r="NL1285" s="123"/>
      <c r="NM1285" s="123"/>
      <c r="NN1285" s="123"/>
      <c r="NO1285" s="123"/>
      <c r="SE1285" s="42">
        <f>-H1285</f>
        <v>-2426.1481800000001</v>
      </c>
      <c r="TW1285" s="122">
        <f t="shared" si="66"/>
        <v>0</v>
      </c>
    </row>
    <row r="1286" spans="1:543" x14ac:dyDescent="0.2">
      <c r="D1286" s="42"/>
      <c r="NL1286" s="123"/>
      <c r="NM1286" s="123"/>
      <c r="NN1286" s="123"/>
      <c r="NO1286" s="123"/>
      <c r="TW1286" s="122">
        <f t="shared" si="66"/>
        <v>0</v>
      </c>
    </row>
    <row r="1287" spans="1:543" x14ac:dyDescent="0.2">
      <c r="B1287" s="44"/>
      <c r="NL1287" s="123"/>
      <c r="NM1287" s="123"/>
      <c r="NN1287" s="123"/>
      <c r="NO1287" s="123"/>
      <c r="TW1287" s="122">
        <f t="shared" si="66"/>
        <v>0</v>
      </c>
    </row>
    <row r="1288" spans="1:543" x14ac:dyDescent="0.2">
      <c r="B1288" s="44"/>
      <c r="NL1288" s="123"/>
      <c r="NM1288" s="123"/>
      <c r="NN1288" s="123"/>
      <c r="NO1288" s="123"/>
      <c r="TW1288" s="122">
        <f t="shared" si="66"/>
        <v>0</v>
      </c>
    </row>
    <row r="1289" spans="1:543" x14ac:dyDescent="0.2">
      <c r="B1289" s="44"/>
      <c r="NL1289" s="123"/>
      <c r="NM1289" s="123"/>
      <c r="NN1289" s="123"/>
      <c r="NO1289" s="123"/>
      <c r="TW1289" s="122">
        <f t="shared" si="66"/>
        <v>0</v>
      </c>
    </row>
    <row r="1290" spans="1:543" x14ac:dyDescent="0.2">
      <c r="A1290" s="57" t="s">
        <v>835</v>
      </c>
      <c r="B1290" s="58"/>
      <c r="C1290" s="58" t="s">
        <v>902</v>
      </c>
      <c r="D1290" s="221" t="s">
        <v>891</v>
      </c>
      <c r="E1290" s="59">
        <v>1223.0892432138</v>
      </c>
      <c r="F1290" s="59"/>
      <c r="G1290" s="59"/>
      <c r="H1290" s="59"/>
      <c r="NL1290" s="123"/>
      <c r="NM1290" s="123"/>
      <c r="NN1290" s="123"/>
      <c r="NO1290" s="123">
        <f>E1290</f>
        <v>1223.0892432138</v>
      </c>
      <c r="TW1290" s="122">
        <f t="shared" si="66"/>
        <v>0</v>
      </c>
    </row>
    <row r="1291" spans="1:543" x14ac:dyDescent="0.2">
      <c r="A1291" s="58"/>
      <c r="B1291" s="58" t="s">
        <v>652</v>
      </c>
      <c r="C1291" s="58"/>
      <c r="D1291" s="59"/>
      <c r="E1291" s="59"/>
      <c r="F1291" s="59">
        <f>E1290</f>
        <v>1223.0892432138</v>
      </c>
      <c r="G1291" s="59"/>
      <c r="H1291" s="59"/>
      <c r="NL1291" s="123">
        <f>-F1291</f>
        <v>-1223.0892432138</v>
      </c>
      <c r="NM1291" s="123"/>
      <c r="NN1291" s="123"/>
      <c r="NO1291" s="123"/>
      <c r="TW1291" s="122">
        <f t="shared" si="66"/>
        <v>0</v>
      </c>
    </row>
    <row r="1292" spans="1:543" x14ac:dyDescent="0.2">
      <c r="A1292" s="58"/>
      <c r="B1292" s="59"/>
      <c r="C1292" s="58"/>
      <c r="D1292" s="59"/>
      <c r="E1292" s="59"/>
      <c r="F1292" s="59"/>
      <c r="G1292" s="59"/>
      <c r="H1292" s="59"/>
      <c r="NL1292" s="123"/>
      <c r="NM1292" s="123"/>
      <c r="NN1292" s="123"/>
      <c r="NO1292" s="123"/>
      <c r="TW1292" s="122">
        <f t="shared" si="66"/>
        <v>0</v>
      </c>
    </row>
    <row r="1293" spans="1:543" x14ac:dyDescent="0.2">
      <c r="A1293" s="58"/>
      <c r="B1293" s="60" t="s">
        <v>956</v>
      </c>
      <c r="C1293" s="58"/>
      <c r="D1293" s="59"/>
      <c r="E1293" s="59"/>
      <c r="F1293" s="59"/>
      <c r="G1293" s="59"/>
      <c r="H1293" s="59"/>
      <c r="NL1293" s="123"/>
      <c r="NM1293" s="123"/>
      <c r="NN1293" s="123"/>
      <c r="NO1293" s="123"/>
      <c r="TW1293" s="122">
        <f t="shared" si="66"/>
        <v>0</v>
      </c>
    </row>
    <row r="1294" spans="1:543" x14ac:dyDescent="0.2">
      <c r="B1294" s="44"/>
      <c r="D1294" s="42"/>
      <c r="NL1294" s="123"/>
      <c r="NM1294" s="123"/>
      <c r="NN1294" s="123"/>
      <c r="NO1294" s="123"/>
      <c r="TW1294" s="122">
        <f t="shared" si="66"/>
        <v>0</v>
      </c>
    </row>
    <row r="1295" spans="1:543" x14ac:dyDescent="0.2">
      <c r="A1295" s="225" t="s">
        <v>1178</v>
      </c>
      <c r="B1295" s="226"/>
      <c r="C1295" s="226" t="s">
        <v>654</v>
      </c>
      <c r="D1295" s="229" t="s">
        <v>1179</v>
      </c>
      <c r="E1295" s="227"/>
      <c r="F1295" s="227"/>
      <c r="G1295" s="227">
        <f>F1296</f>
        <v>317060.47227658797</v>
      </c>
      <c r="H1295" s="227"/>
      <c r="NL1295" s="123"/>
      <c r="NM1295" s="123"/>
      <c r="NN1295" s="123"/>
      <c r="NO1295" s="123"/>
      <c r="TT1295" s="42">
        <f>G1295</f>
        <v>317060.47227658797</v>
      </c>
      <c r="TW1295" s="122">
        <f t="shared" ref="TW1295:TW1298" si="69">SUM(I1295:TV1295)-(E1295-F1295)-(G1295-H1295)</f>
        <v>0</v>
      </c>
    </row>
    <row r="1296" spans="1:543" x14ac:dyDescent="0.2">
      <c r="A1296" s="226"/>
      <c r="B1296" s="226" t="s">
        <v>652</v>
      </c>
      <c r="C1296" s="226"/>
      <c r="D1296" s="227"/>
      <c r="E1296" s="227"/>
      <c r="F1296" s="227">
        <f>E1279+E1273-F1291+E1178</f>
        <v>317060.47227658797</v>
      </c>
      <c r="G1296" s="227"/>
      <c r="H1296" s="227"/>
      <c r="NL1296" s="123">
        <f>-F1296</f>
        <v>-317060.47227658797</v>
      </c>
      <c r="NM1296" s="123"/>
      <c r="NN1296" s="123"/>
      <c r="NO1296" s="123"/>
      <c r="TW1296" s="122">
        <f t="shared" si="69"/>
        <v>0</v>
      </c>
    </row>
    <row r="1297" spans="1:543" x14ac:dyDescent="0.2">
      <c r="A1297" s="226"/>
      <c r="B1297" s="227"/>
      <c r="C1297" s="226"/>
      <c r="D1297" s="227"/>
      <c r="E1297" s="227"/>
      <c r="F1297" s="227"/>
      <c r="G1297" s="227"/>
      <c r="H1297" s="227"/>
      <c r="NL1297" s="123"/>
      <c r="NM1297" s="123"/>
      <c r="NN1297" s="123"/>
      <c r="NO1297" s="123"/>
      <c r="TW1297" s="122">
        <f t="shared" si="69"/>
        <v>0</v>
      </c>
    </row>
    <row r="1298" spans="1:543" x14ac:dyDescent="0.2">
      <c r="A1298" s="226"/>
      <c r="B1298" s="228"/>
      <c r="C1298" s="226"/>
      <c r="D1298" s="227"/>
      <c r="E1298" s="227"/>
      <c r="F1298" s="227"/>
      <c r="G1298" s="227"/>
      <c r="H1298" s="227"/>
      <c r="NL1298" s="123"/>
      <c r="NM1298" s="123"/>
      <c r="NN1298" s="123"/>
      <c r="NO1298" s="123"/>
      <c r="TW1298" s="122">
        <f t="shared" si="69"/>
        <v>0</v>
      </c>
    </row>
    <row r="1299" spans="1:543" x14ac:dyDescent="0.2">
      <c r="B1299" s="44"/>
      <c r="D1299" s="42"/>
      <c r="NL1299" s="123"/>
      <c r="NM1299" s="123"/>
      <c r="NN1299" s="123"/>
      <c r="NO1299" s="123"/>
      <c r="TW1299" s="122">
        <f t="shared" si="66"/>
        <v>0</v>
      </c>
    </row>
    <row r="1300" spans="1:543" x14ac:dyDescent="0.2">
      <c r="B1300" s="46"/>
      <c r="NL1300" s="123"/>
      <c r="NM1300" s="123"/>
      <c r="NN1300" s="123"/>
      <c r="NO1300" s="123"/>
      <c r="TW1300" s="122">
        <f t="shared" si="66"/>
        <v>0</v>
      </c>
    </row>
    <row r="1301" spans="1:543" x14ac:dyDescent="0.2">
      <c r="A1301" s="41" t="s">
        <v>837</v>
      </c>
      <c r="B1301" s="13" t="s">
        <v>651</v>
      </c>
      <c r="D1301" s="142" t="s">
        <v>891</v>
      </c>
      <c r="E1301" s="42">
        <v>377000</v>
      </c>
      <c r="NG1301" s="122">
        <f>E1301</f>
        <v>377000</v>
      </c>
      <c r="NL1301" s="123"/>
      <c r="NM1301" s="123"/>
      <c r="NN1301" s="123"/>
      <c r="NO1301" s="123"/>
      <c r="TW1301" s="122">
        <f t="shared" si="66"/>
        <v>0</v>
      </c>
    </row>
    <row r="1302" spans="1:543" hidden="1" x14ac:dyDescent="0.2">
      <c r="A1302" s="41"/>
      <c r="C1302" s="13" t="s">
        <v>652</v>
      </c>
      <c r="D1302" s="68"/>
      <c r="IN1302" s="122">
        <f>-F1302</f>
        <v>0</v>
      </c>
      <c r="NL1302" s="123"/>
      <c r="NM1302" s="123"/>
      <c r="NN1302" s="123"/>
      <c r="NO1302" s="123"/>
      <c r="TW1302" s="122">
        <f t="shared" si="66"/>
        <v>0</v>
      </c>
    </row>
    <row r="1303" spans="1:543" x14ac:dyDescent="0.2">
      <c r="A1303" s="41"/>
      <c r="B1303" s="13" t="s">
        <v>670</v>
      </c>
      <c r="D1303" s="42"/>
      <c r="E1303" s="42">
        <v>20000</v>
      </c>
      <c r="NK1303" s="122">
        <f>E1303</f>
        <v>20000</v>
      </c>
      <c r="NL1303" s="123"/>
      <c r="NM1303" s="123"/>
      <c r="NN1303" s="123"/>
      <c r="NO1303" s="123"/>
      <c r="TW1303" s="122">
        <f t="shared" si="66"/>
        <v>0</v>
      </c>
    </row>
    <row r="1304" spans="1:543" x14ac:dyDescent="0.2">
      <c r="A1304" s="41"/>
      <c r="C1304" s="13" t="s">
        <v>653</v>
      </c>
      <c r="D1304" s="71">
        <v>0.49</v>
      </c>
      <c r="F1304" s="42">
        <v>97000</v>
      </c>
      <c r="GY1304" s="122">
        <f>-F1304</f>
        <v>-97000</v>
      </c>
      <c r="NL1304" s="123"/>
      <c r="NM1304" s="123"/>
      <c r="NN1304" s="123"/>
      <c r="NO1304" s="123"/>
      <c r="TW1304" s="122">
        <f t="shared" si="66"/>
        <v>0</v>
      </c>
    </row>
    <row r="1305" spans="1:543" x14ac:dyDescent="0.2">
      <c r="B1305" s="42"/>
      <c r="C1305" s="13" t="s">
        <v>653</v>
      </c>
      <c r="D1305" s="67">
        <v>0.51</v>
      </c>
      <c r="F1305" s="42">
        <v>300000</v>
      </c>
      <c r="GY1305" s="122">
        <f>-F1305</f>
        <v>-300000</v>
      </c>
      <c r="NL1305" s="123"/>
      <c r="NM1305" s="123"/>
      <c r="NN1305" s="123"/>
      <c r="NO1305" s="123"/>
      <c r="TW1305" s="122">
        <f t="shared" si="66"/>
        <v>0</v>
      </c>
    </row>
    <row r="1306" spans="1:543" x14ac:dyDescent="0.2">
      <c r="B1306" s="42"/>
      <c r="D1306" s="42"/>
      <c r="NL1306" s="123"/>
      <c r="NM1306" s="123"/>
      <c r="NN1306" s="123"/>
      <c r="NO1306" s="123"/>
      <c r="TW1306" s="122">
        <f t="shared" si="66"/>
        <v>0</v>
      </c>
    </row>
    <row r="1307" spans="1:543" x14ac:dyDescent="0.2">
      <c r="B1307" s="44"/>
      <c r="D1307" s="42"/>
      <c r="NL1307" s="123"/>
      <c r="NM1307" s="123"/>
      <c r="NN1307" s="123"/>
      <c r="NO1307" s="123"/>
      <c r="TW1307" s="122">
        <f t="shared" si="66"/>
        <v>0</v>
      </c>
    </row>
    <row r="1308" spans="1:543" x14ac:dyDescent="0.2">
      <c r="B1308" s="44"/>
      <c r="D1308" s="42"/>
      <c r="NL1308" s="123"/>
      <c r="NM1308" s="123"/>
      <c r="NN1308" s="123"/>
      <c r="NO1308" s="123"/>
      <c r="TW1308" s="122">
        <f t="shared" ref="TW1308:TW1481" si="70">SUM(I1308:TV1308)-(E1308-F1308)-(G1308-H1308)</f>
        <v>0</v>
      </c>
    </row>
    <row r="1309" spans="1:543" x14ac:dyDescent="0.2">
      <c r="B1309" s="44"/>
      <c r="D1309" s="42"/>
      <c r="NL1309" s="123"/>
      <c r="NM1309" s="123"/>
      <c r="NN1309" s="123"/>
      <c r="NO1309" s="123"/>
      <c r="TW1309" s="122">
        <f t="shared" si="70"/>
        <v>0</v>
      </c>
    </row>
    <row r="1310" spans="1:543" x14ac:dyDescent="0.2">
      <c r="A1310" s="41" t="s">
        <v>955</v>
      </c>
      <c r="B1310" s="13" t="s">
        <v>657</v>
      </c>
      <c r="C1310" s="42"/>
      <c r="D1310" s="42"/>
      <c r="G1310" s="42">
        <f>H1311</f>
        <v>2426.1481800000001</v>
      </c>
      <c r="NL1310" s="123"/>
      <c r="NM1310" s="123"/>
      <c r="NN1310" s="123"/>
      <c r="NO1310" s="123"/>
      <c r="NV1310" s="42">
        <f>G1310</f>
        <v>2426.1481800000001</v>
      </c>
      <c r="TW1310" s="122">
        <f t="shared" si="70"/>
        <v>0</v>
      </c>
    </row>
    <row r="1311" spans="1:543" x14ac:dyDescent="0.2">
      <c r="B1311" s="13" t="s">
        <v>836</v>
      </c>
      <c r="D1311" s="42"/>
      <c r="H1311" s="42">
        <f>'Consol PL'!X156</f>
        <v>2426.1481800000001</v>
      </c>
      <c r="NL1311" s="123"/>
      <c r="NM1311" s="123"/>
      <c r="NN1311" s="123"/>
      <c r="NO1311" s="123"/>
      <c r="SE1311" s="42">
        <f>-H1311</f>
        <v>-2426.1481800000001</v>
      </c>
      <c r="TW1311" s="122">
        <f t="shared" si="70"/>
        <v>0</v>
      </c>
    </row>
    <row r="1312" spans="1:543" x14ac:dyDescent="0.2">
      <c r="D1312" s="42"/>
      <c r="NL1312" s="123"/>
      <c r="NM1312" s="123"/>
      <c r="NN1312" s="123"/>
      <c r="NO1312" s="123"/>
      <c r="TW1312" s="122">
        <f t="shared" si="70"/>
        <v>0</v>
      </c>
    </row>
    <row r="1313" spans="1:543" x14ac:dyDescent="0.2">
      <c r="B1313" s="44"/>
      <c r="NL1313" s="123"/>
      <c r="NM1313" s="123"/>
      <c r="NN1313" s="123"/>
      <c r="NO1313" s="123"/>
      <c r="TW1313" s="122">
        <f t="shared" si="70"/>
        <v>0</v>
      </c>
    </row>
    <row r="1314" spans="1:543" x14ac:dyDescent="0.2">
      <c r="B1314" s="44"/>
      <c r="NL1314" s="123"/>
      <c r="NM1314" s="123"/>
      <c r="NN1314" s="123"/>
      <c r="NO1314" s="123"/>
      <c r="TW1314" s="122">
        <f t="shared" si="70"/>
        <v>0</v>
      </c>
    </row>
    <row r="1315" spans="1:543" x14ac:dyDescent="0.2">
      <c r="B1315" s="44"/>
      <c r="NL1315" s="123"/>
      <c r="NM1315" s="123"/>
      <c r="NN1315" s="123"/>
      <c r="NO1315" s="123"/>
      <c r="TW1315" s="122">
        <f t="shared" si="70"/>
        <v>0</v>
      </c>
    </row>
    <row r="1316" spans="1:543" x14ac:dyDescent="0.2">
      <c r="A1316" s="41" t="s">
        <v>957</v>
      </c>
      <c r="B1316" s="13" t="s">
        <v>838</v>
      </c>
      <c r="C1316" s="42"/>
      <c r="D1316" s="42"/>
      <c r="E1316" s="42">
        <f>'Consol PL'!AB11</f>
        <v>4177.142151</v>
      </c>
      <c r="NL1316" s="123"/>
      <c r="NM1316" s="123"/>
      <c r="NN1316" s="123"/>
      <c r="NO1316" s="123"/>
      <c r="NR1316" s="42">
        <f>E1316</f>
        <v>4177.142151</v>
      </c>
      <c r="TW1316" s="122">
        <f t="shared" si="70"/>
        <v>0</v>
      </c>
    </row>
    <row r="1317" spans="1:543" x14ac:dyDescent="0.2">
      <c r="B1317" s="13" t="s">
        <v>839</v>
      </c>
      <c r="D1317" s="42"/>
      <c r="F1317" s="42">
        <f>E1316</f>
        <v>4177.142151</v>
      </c>
      <c r="NL1317" s="123"/>
      <c r="NM1317" s="123"/>
      <c r="NN1317" s="123"/>
      <c r="NO1317" s="123"/>
      <c r="QM1317" s="42">
        <f>-F1317</f>
        <v>-4177.142151</v>
      </c>
      <c r="TW1317" s="122">
        <f t="shared" si="70"/>
        <v>0</v>
      </c>
    </row>
    <row r="1318" spans="1:543" x14ac:dyDescent="0.2">
      <c r="D1318" s="42"/>
      <c r="NL1318" s="123"/>
      <c r="NM1318" s="123"/>
      <c r="NN1318" s="123"/>
      <c r="NO1318" s="123"/>
      <c r="TW1318" s="122">
        <f t="shared" si="70"/>
        <v>0</v>
      </c>
    </row>
    <row r="1319" spans="1:543" x14ac:dyDescent="0.2">
      <c r="B1319" s="44"/>
      <c r="NL1319" s="123"/>
      <c r="NM1319" s="123"/>
      <c r="NN1319" s="123"/>
      <c r="NO1319" s="123"/>
      <c r="TW1319" s="122">
        <f t="shared" si="70"/>
        <v>0</v>
      </c>
    </row>
    <row r="1320" spans="1:543" x14ac:dyDescent="0.2">
      <c r="B1320" s="44"/>
      <c r="NL1320" s="123"/>
      <c r="NM1320" s="123"/>
      <c r="NN1320" s="123"/>
      <c r="NO1320" s="123"/>
      <c r="TW1320" s="122">
        <f t="shared" ref="TW1320:TW1330" si="71">SUM(I1320:TV1320)-(E1320-F1320)-(G1320-H1320)</f>
        <v>0</v>
      </c>
    </row>
    <row r="1321" spans="1:543" x14ac:dyDescent="0.2">
      <c r="A1321" s="41" t="s">
        <v>958</v>
      </c>
      <c r="B1321" s="13" t="s">
        <v>651</v>
      </c>
      <c r="D1321" s="142"/>
      <c r="E1321" s="42">
        <f>881986-E1301</f>
        <v>504986</v>
      </c>
      <c r="NG1321" s="122">
        <f>E1321</f>
        <v>504986</v>
      </c>
      <c r="NL1321" s="123"/>
      <c r="NM1321" s="123"/>
      <c r="NN1321" s="123"/>
      <c r="NO1321" s="123"/>
      <c r="TW1321" s="122">
        <f t="shared" si="71"/>
        <v>0</v>
      </c>
    </row>
    <row r="1322" spans="1:543" hidden="1" x14ac:dyDescent="0.2">
      <c r="A1322" s="41"/>
      <c r="C1322" s="13" t="s">
        <v>652</v>
      </c>
      <c r="D1322" s="68"/>
      <c r="IN1322" s="122">
        <f>-F1322</f>
        <v>0</v>
      </c>
      <c r="NL1322" s="123"/>
      <c r="NM1322" s="123"/>
      <c r="NN1322" s="123"/>
      <c r="NO1322" s="123"/>
      <c r="TW1322" s="122">
        <f t="shared" si="71"/>
        <v>0</v>
      </c>
    </row>
    <row r="1323" spans="1:543" x14ac:dyDescent="0.2">
      <c r="A1323" s="41"/>
      <c r="B1323" s="13" t="s">
        <v>670</v>
      </c>
      <c r="D1323" s="49"/>
      <c r="E1323" s="42">
        <f>F1325+F1324-E1321+F1326</f>
        <v>-1141</v>
      </c>
      <c r="NK1323" s="122">
        <f>E1323</f>
        <v>-1141</v>
      </c>
      <c r="NL1323" s="123"/>
      <c r="NM1323" s="123"/>
      <c r="NN1323" s="123"/>
      <c r="NO1323" s="123"/>
      <c r="TW1323" s="122">
        <f t="shared" si="71"/>
        <v>0</v>
      </c>
    </row>
    <row r="1324" spans="1:543" x14ac:dyDescent="0.2">
      <c r="A1324" s="41"/>
      <c r="C1324" s="13" t="s">
        <v>653</v>
      </c>
      <c r="D1324" s="71">
        <v>0.49</v>
      </c>
      <c r="F1324" s="42">
        <f>462735-F1305</f>
        <v>162735</v>
      </c>
      <c r="GY1324" s="122">
        <f>-F1324</f>
        <v>-162735</v>
      </c>
      <c r="NL1324" s="123"/>
      <c r="NM1324" s="123"/>
      <c r="NN1324" s="123"/>
      <c r="NO1324" s="123"/>
      <c r="TW1324" s="122">
        <f t="shared" si="71"/>
        <v>0</v>
      </c>
    </row>
    <row r="1325" spans="1:543" x14ac:dyDescent="0.2">
      <c r="B1325" s="42"/>
      <c r="C1325" s="13" t="s">
        <v>653</v>
      </c>
      <c r="D1325" s="67">
        <v>0.51</v>
      </c>
      <c r="F1325" s="42">
        <f>437610-F1304</f>
        <v>340610</v>
      </c>
      <c r="GY1325" s="122">
        <f>-F1325</f>
        <v>-340610</v>
      </c>
      <c r="NL1325" s="123"/>
      <c r="NM1325" s="123"/>
      <c r="NN1325" s="123"/>
      <c r="NO1325" s="123"/>
      <c r="TW1325" s="122">
        <f t="shared" si="71"/>
        <v>0</v>
      </c>
    </row>
    <row r="1326" spans="1:543" x14ac:dyDescent="0.2">
      <c r="B1326" s="42"/>
      <c r="C1326" s="13" t="s">
        <v>652</v>
      </c>
      <c r="D1326" s="42"/>
      <c r="F1326" s="42">
        <v>500</v>
      </c>
      <c r="NL1326" s="123">
        <f>-F1326</f>
        <v>-500</v>
      </c>
      <c r="NM1326" s="123"/>
      <c r="NN1326" s="123"/>
      <c r="NO1326" s="123"/>
      <c r="TW1326" s="122">
        <f t="shared" si="71"/>
        <v>0</v>
      </c>
    </row>
    <row r="1327" spans="1:543" x14ac:dyDescent="0.2">
      <c r="B1327" s="44"/>
      <c r="D1327" s="42"/>
      <c r="NL1327" s="123"/>
      <c r="NM1327" s="123"/>
      <c r="NN1327" s="123"/>
      <c r="NO1327" s="123"/>
      <c r="TW1327" s="122">
        <f t="shared" si="71"/>
        <v>0</v>
      </c>
    </row>
    <row r="1328" spans="1:543" x14ac:dyDescent="0.2">
      <c r="B1328" s="44"/>
      <c r="D1328" s="42"/>
      <c r="NL1328" s="123"/>
      <c r="NM1328" s="123"/>
      <c r="NN1328" s="123"/>
      <c r="NO1328" s="123"/>
      <c r="TW1328" s="122">
        <f t="shared" si="71"/>
        <v>0</v>
      </c>
    </row>
    <row r="1329" spans="1:543" x14ac:dyDescent="0.2">
      <c r="B1329" s="46"/>
      <c r="D1329" s="42"/>
      <c r="NL1329" s="123"/>
      <c r="NM1329" s="123"/>
      <c r="NN1329" s="123"/>
      <c r="NO1329" s="123"/>
      <c r="TW1329" s="122">
        <f t="shared" si="71"/>
        <v>0</v>
      </c>
    </row>
    <row r="1330" spans="1:543" x14ac:dyDescent="0.2">
      <c r="B1330" s="44"/>
      <c r="D1330" s="42"/>
      <c r="NL1330" s="123"/>
      <c r="NM1330" s="123"/>
      <c r="NN1330" s="123"/>
      <c r="NO1330" s="123"/>
      <c r="TW1330" s="122">
        <f t="shared" si="71"/>
        <v>0</v>
      </c>
    </row>
    <row r="1331" spans="1:543" x14ac:dyDescent="0.2">
      <c r="A1331" s="41" t="s">
        <v>966</v>
      </c>
      <c r="B1331" s="13" t="s">
        <v>651</v>
      </c>
      <c r="D1331" s="142"/>
      <c r="E1331" s="42">
        <f>'Consol BS'!AV452</f>
        <v>1473544.1579964501</v>
      </c>
      <c r="NG1331" s="122">
        <f>E1331</f>
        <v>1473544.1579964501</v>
      </c>
      <c r="NL1331" s="123"/>
      <c r="NM1331" s="123"/>
      <c r="NN1331" s="123"/>
      <c r="NO1331" s="123"/>
      <c r="TW1331" s="122">
        <f t="shared" ref="TW1331:TW1355" si="72">SUM(I1331:TV1331)-(E1331-F1331)-(G1331-H1331)</f>
        <v>0</v>
      </c>
    </row>
    <row r="1332" spans="1:543" x14ac:dyDescent="0.2">
      <c r="B1332" s="42"/>
      <c r="C1332" s="13" t="s">
        <v>653</v>
      </c>
      <c r="D1332" s="42"/>
      <c r="F1332" s="42">
        <f>E1331</f>
        <v>1473544.1579964501</v>
      </c>
      <c r="IA1332" s="122">
        <f>-F1332</f>
        <v>-1473544.1579964501</v>
      </c>
      <c r="NL1332" s="123"/>
      <c r="NM1332" s="123"/>
      <c r="NN1332" s="123"/>
      <c r="NO1332" s="123"/>
      <c r="TW1332" s="122">
        <f t="shared" si="72"/>
        <v>0</v>
      </c>
    </row>
    <row r="1333" spans="1:543" x14ac:dyDescent="0.2">
      <c r="D1333" s="42"/>
      <c r="NL1333" s="123"/>
      <c r="NM1333" s="123"/>
      <c r="NN1333" s="123"/>
      <c r="NO1333" s="123"/>
      <c r="TW1333" s="122">
        <f t="shared" si="72"/>
        <v>0</v>
      </c>
    </row>
    <row r="1334" spans="1:543" x14ac:dyDescent="0.2">
      <c r="B1334" s="44"/>
      <c r="D1334" s="42"/>
      <c r="NL1334" s="123"/>
      <c r="NM1334" s="123"/>
      <c r="NN1334" s="123"/>
      <c r="NO1334" s="123"/>
      <c r="TW1334" s="122">
        <f t="shared" si="72"/>
        <v>0</v>
      </c>
    </row>
    <row r="1335" spans="1:543" x14ac:dyDescent="0.2">
      <c r="B1335" s="44"/>
      <c r="D1335" s="42"/>
      <c r="NL1335" s="123"/>
      <c r="NM1335" s="123"/>
      <c r="NN1335" s="123"/>
      <c r="NO1335" s="123"/>
      <c r="TW1335" s="122">
        <f t="shared" ref="TW1335:TW1343" si="73">SUM(I1335:TV1335)-(E1335-F1335)-(G1335-H1335)</f>
        <v>0</v>
      </c>
    </row>
    <row r="1336" spans="1:543" x14ac:dyDescent="0.2">
      <c r="A1336" s="41" t="s">
        <v>967</v>
      </c>
      <c r="C1336" s="13" t="s">
        <v>1090</v>
      </c>
      <c r="D1336" s="142"/>
      <c r="F1336" s="42">
        <v>100000</v>
      </c>
      <c r="FE1336" s="122">
        <f>-F1336</f>
        <v>-100000</v>
      </c>
      <c r="NL1336" s="123"/>
      <c r="NM1336" s="123"/>
      <c r="NN1336" s="123"/>
      <c r="NO1336" s="123"/>
      <c r="TW1336" s="122">
        <f t="shared" si="73"/>
        <v>0</v>
      </c>
    </row>
    <row r="1337" spans="1:543" x14ac:dyDescent="0.2">
      <c r="B1337" s="42" t="s">
        <v>1091</v>
      </c>
      <c r="D1337" s="42"/>
      <c r="E1337" s="42">
        <v>100000</v>
      </c>
      <c r="NJ1337" s="122">
        <f>E1337</f>
        <v>100000</v>
      </c>
      <c r="NL1337" s="123"/>
      <c r="NM1337" s="123"/>
      <c r="NN1337" s="123"/>
      <c r="NO1337" s="123"/>
      <c r="TW1337" s="122">
        <f t="shared" si="73"/>
        <v>0</v>
      </c>
    </row>
    <row r="1338" spans="1:543" x14ac:dyDescent="0.2">
      <c r="B1338" s="13" t="s">
        <v>1092</v>
      </c>
      <c r="D1338" s="42"/>
      <c r="E1338" s="42">
        <v>400000</v>
      </c>
      <c r="NF1338" s="122">
        <f>E1338</f>
        <v>400000</v>
      </c>
      <c r="NL1338" s="123"/>
      <c r="NM1338" s="123"/>
      <c r="NN1338" s="123"/>
      <c r="NO1338" s="123"/>
      <c r="TW1338" s="122">
        <f t="shared" si="73"/>
        <v>0</v>
      </c>
    </row>
    <row r="1339" spans="1:543" x14ac:dyDescent="0.2">
      <c r="B1339" s="44"/>
      <c r="C1339" s="13" t="s">
        <v>1094</v>
      </c>
      <c r="D1339" s="42"/>
      <c r="F1339" s="42">
        <v>400000</v>
      </c>
      <c r="FW1339" s="122">
        <f>-F1339</f>
        <v>-400000</v>
      </c>
      <c r="NL1339" s="123"/>
      <c r="NM1339" s="123"/>
      <c r="NN1339" s="123"/>
      <c r="NO1339" s="123"/>
      <c r="TW1339" s="122">
        <f t="shared" si="73"/>
        <v>0</v>
      </c>
    </row>
    <row r="1340" spans="1:543" x14ac:dyDescent="0.2">
      <c r="B1340" s="13" t="s">
        <v>1092</v>
      </c>
      <c r="D1340" s="42"/>
      <c r="E1340" s="42">
        <v>10942.08</v>
      </c>
      <c r="NF1340" s="122">
        <f>E1340</f>
        <v>10942.08</v>
      </c>
      <c r="NL1340" s="123"/>
      <c r="NM1340" s="123"/>
      <c r="NN1340" s="123"/>
      <c r="NO1340" s="123"/>
      <c r="TW1340" s="122">
        <f t="shared" si="73"/>
        <v>0</v>
      </c>
    </row>
    <row r="1341" spans="1:543" x14ac:dyDescent="0.2">
      <c r="B1341" s="44"/>
      <c r="C1341" s="13" t="s">
        <v>1093</v>
      </c>
      <c r="D1341" s="42"/>
      <c r="F1341" s="42">
        <v>10942.08</v>
      </c>
      <c r="NL1341" s="123"/>
      <c r="NM1341" s="123"/>
      <c r="NN1341" s="123"/>
      <c r="NO1341" s="123"/>
      <c r="TI1341" s="42">
        <f>-F1341</f>
        <v>-10942.08</v>
      </c>
      <c r="TW1341" s="122">
        <f t="shared" si="73"/>
        <v>0</v>
      </c>
    </row>
    <row r="1342" spans="1:543" x14ac:dyDescent="0.2">
      <c r="B1342" s="44"/>
      <c r="D1342" s="42"/>
      <c r="NL1342" s="123"/>
      <c r="NM1342" s="123"/>
      <c r="NN1342" s="123"/>
      <c r="NO1342" s="123"/>
      <c r="TW1342" s="122">
        <f t="shared" si="73"/>
        <v>0</v>
      </c>
    </row>
    <row r="1343" spans="1:543" x14ac:dyDescent="0.2">
      <c r="B1343" s="44"/>
      <c r="D1343" s="42"/>
      <c r="NL1343" s="123"/>
      <c r="NM1343" s="123"/>
      <c r="NN1343" s="123"/>
      <c r="NO1343" s="123"/>
      <c r="TW1343" s="122">
        <f t="shared" si="73"/>
        <v>0</v>
      </c>
    </row>
    <row r="1344" spans="1:543" x14ac:dyDescent="0.2">
      <c r="B1344" s="44"/>
      <c r="D1344" s="42"/>
      <c r="NL1344" s="123"/>
      <c r="NM1344" s="123"/>
      <c r="NN1344" s="123"/>
      <c r="NO1344" s="123"/>
      <c r="TW1344" s="122">
        <f t="shared" si="72"/>
        <v>0</v>
      </c>
    </row>
    <row r="1345" spans="1:543" x14ac:dyDescent="0.2">
      <c r="B1345" s="44"/>
      <c r="D1345" s="42"/>
      <c r="NL1345" s="123"/>
      <c r="NM1345" s="123"/>
      <c r="NN1345" s="123"/>
      <c r="NO1345" s="123"/>
      <c r="TW1345" s="122"/>
    </row>
    <row r="1346" spans="1:543" x14ac:dyDescent="0.2">
      <c r="A1346" s="168" t="s">
        <v>1089</v>
      </c>
      <c r="B1346" s="13" t="s">
        <v>1095</v>
      </c>
      <c r="D1346" s="42"/>
      <c r="E1346" s="42">
        <v>2500</v>
      </c>
      <c r="NL1346" s="123"/>
      <c r="NM1346" s="123"/>
      <c r="NN1346" s="123"/>
      <c r="NO1346" s="123"/>
      <c r="SM1346" s="42">
        <f>E1346</f>
        <v>2500</v>
      </c>
      <c r="TW1346" s="122">
        <f t="shared" ref="TW1346:TW1352" si="74">SUM(I1346:TV1346)-(E1346-F1346)-(G1346-H1346)</f>
        <v>0</v>
      </c>
    </row>
    <row r="1347" spans="1:543" x14ac:dyDescent="0.2">
      <c r="B1347" s="44"/>
      <c r="C1347" s="13" t="s">
        <v>1094</v>
      </c>
      <c r="D1347" s="42"/>
      <c r="F1347" s="42">
        <v>10942.08</v>
      </c>
      <c r="FW1347" s="122">
        <f>-F1347</f>
        <v>-10942.08</v>
      </c>
      <c r="NL1347" s="123"/>
      <c r="NM1347" s="123"/>
      <c r="NN1347" s="123"/>
      <c r="NO1347" s="123"/>
      <c r="TW1347" s="122">
        <f t="shared" si="74"/>
        <v>0</v>
      </c>
    </row>
    <row r="1348" spans="1:543" x14ac:dyDescent="0.2">
      <c r="B1348" s="13" t="s">
        <v>1096</v>
      </c>
      <c r="D1348" s="42"/>
      <c r="E1348" s="42">
        <v>8442.08</v>
      </c>
      <c r="FE1348" s="122">
        <f>E1348</f>
        <v>8442.08</v>
      </c>
      <c r="NL1348" s="123"/>
      <c r="NM1348" s="123"/>
      <c r="NN1348" s="123"/>
      <c r="NO1348" s="123"/>
      <c r="TW1348" s="122">
        <f t="shared" si="74"/>
        <v>0</v>
      </c>
    </row>
    <row r="1349" spans="1:543" x14ac:dyDescent="0.2">
      <c r="B1349" s="44"/>
      <c r="D1349" s="42"/>
      <c r="NL1349" s="123"/>
      <c r="NM1349" s="123"/>
      <c r="NN1349" s="123"/>
      <c r="NO1349" s="123"/>
      <c r="TW1349" s="122">
        <f t="shared" si="74"/>
        <v>0</v>
      </c>
    </row>
    <row r="1350" spans="1:543" x14ac:dyDescent="0.2">
      <c r="B1350" s="44"/>
      <c r="D1350" s="42"/>
      <c r="NL1350" s="123"/>
      <c r="NM1350" s="123"/>
      <c r="NN1350" s="123"/>
      <c r="NO1350" s="123"/>
      <c r="TW1350" s="122">
        <f t="shared" si="74"/>
        <v>0</v>
      </c>
    </row>
    <row r="1351" spans="1:543" x14ac:dyDescent="0.2">
      <c r="B1351" s="44"/>
      <c r="D1351" s="42"/>
      <c r="NL1351" s="123"/>
      <c r="NM1351" s="123"/>
      <c r="NN1351" s="123"/>
      <c r="NO1351" s="123"/>
      <c r="TW1351" s="122">
        <f t="shared" si="74"/>
        <v>0</v>
      </c>
    </row>
    <row r="1352" spans="1:543" x14ac:dyDescent="0.2">
      <c r="B1352" s="44"/>
      <c r="D1352" s="42"/>
      <c r="NL1352" s="123"/>
      <c r="NM1352" s="123"/>
      <c r="NN1352" s="123"/>
      <c r="NO1352" s="123"/>
      <c r="TW1352" s="122">
        <f t="shared" si="74"/>
        <v>0</v>
      </c>
    </row>
    <row r="1353" spans="1:543" x14ac:dyDescent="0.2">
      <c r="B1353" s="44"/>
      <c r="D1353" s="42"/>
      <c r="NL1353" s="123"/>
      <c r="NM1353" s="123"/>
      <c r="NN1353" s="123"/>
      <c r="NO1353" s="123"/>
      <c r="TW1353" s="122">
        <f t="shared" si="72"/>
        <v>0</v>
      </c>
    </row>
    <row r="1354" spans="1:543" x14ac:dyDescent="0.2">
      <c r="B1354" s="46"/>
      <c r="D1354" s="42"/>
      <c r="NL1354" s="123"/>
      <c r="NM1354" s="123"/>
      <c r="NN1354" s="123"/>
      <c r="NO1354" s="123"/>
      <c r="TW1354" s="122">
        <f t="shared" si="72"/>
        <v>0</v>
      </c>
    </row>
    <row r="1355" spans="1:543" x14ac:dyDescent="0.2">
      <c r="B1355" s="44"/>
      <c r="D1355" s="42"/>
      <c r="NL1355" s="123"/>
      <c r="NM1355" s="123"/>
      <c r="NN1355" s="123"/>
      <c r="NO1355" s="123"/>
      <c r="TW1355" s="122">
        <f t="shared" si="72"/>
        <v>0</v>
      </c>
    </row>
    <row r="1356" spans="1:543" x14ac:dyDescent="0.2">
      <c r="A1356" s="41" t="s">
        <v>1089</v>
      </c>
      <c r="B1356" s="13" t="s">
        <v>651</v>
      </c>
      <c r="E1356" s="42">
        <v>400000</v>
      </c>
      <c r="NG1356" s="122">
        <f>E1356</f>
        <v>400000</v>
      </c>
      <c r="NL1356" s="123"/>
      <c r="NM1356" s="123"/>
      <c r="NN1356" s="123"/>
      <c r="NO1356" s="123"/>
      <c r="TW1356" s="122">
        <f t="shared" ref="TW1356:TW1363" si="75">SUM(I1356:TV1356)-(E1356-F1356)-(G1356-H1356)</f>
        <v>0</v>
      </c>
    </row>
    <row r="1357" spans="1:543" x14ac:dyDescent="0.2">
      <c r="A1357" s="41"/>
      <c r="C1357" s="13" t="s">
        <v>652</v>
      </c>
      <c r="D1357" s="67">
        <f>F1358/E1356</f>
        <v>0.95</v>
      </c>
      <c r="F1357" s="42">
        <v>20000</v>
      </c>
      <c r="NL1357" s="123">
        <f>-F1357</f>
        <v>-20000</v>
      </c>
      <c r="NM1357" s="123"/>
      <c r="NN1357" s="123"/>
      <c r="NO1357" s="123"/>
      <c r="TW1357" s="122">
        <f t="shared" si="75"/>
        <v>0</v>
      </c>
    </row>
    <row r="1358" spans="1:543" x14ac:dyDescent="0.2">
      <c r="B1358" s="42"/>
      <c r="C1358" s="13" t="s">
        <v>653</v>
      </c>
      <c r="D1358" s="42"/>
      <c r="F1358" s="42">
        <v>380000</v>
      </c>
      <c r="IH1358" s="122">
        <f>-F1358</f>
        <v>-380000</v>
      </c>
      <c r="NL1358" s="123"/>
      <c r="NM1358" s="123"/>
      <c r="NN1358" s="123"/>
      <c r="NO1358" s="123"/>
      <c r="TW1358" s="122">
        <f t="shared" si="75"/>
        <v>0</v>
      </c>
    </row>
    <row r="1359" spans="1:543" x14ac:dyDescent="0.2">
      <c r="B1359" s="42"/>
      <c r="D1359" s="42"/>
      <c r="NL1359" s="123"/>
      <c r="NM1359" s="123"/>
      <c r="NN1359" s="123"/>
      <c r="NO1359" s="123"/>
      <c r="TW1359" s="122">
        <f t="shared" si="75"/>
        <v>0</v>
      </c>
    </row>
    <row r="1360" spans="1:543" x14ac:dyDescent="0.2">
      <c r="B1360" s="44"/>
      <c r="D1360" s="42"/>
      <c r="NL1360" s="123"/>
      <c r="NM1360" s="123"/>
      <c r="NN1360" s="123"/>
      <c r="NO1360" s="123"/>
      <c r="TW1360" s="122">
        <f t="shared" si="75"/>
        <v>0</v>
      </c>
    </row>
    <row r="1361" spans="1:543" x14ac:dyDescent="0.2">
      <c r="B1361" s="44"/>
      <c r="D1361" s="42"/>
      <c r="NL1361" s="123"/>
      <c r="NM1361" s="123"/>
      <c r="NN1361" s="123"/>
      <c r="NO1361" s="123"/>
      <c r="TW1361" s="122">
        <f t="shared" si="75"/>
        <v>0</v>
      </c>
    </row>
    <row r="1362" spans="1:543" x14ac:dyDescent="0.2">
      <c r="B1362" s="44"/>
      <c r="D1362" s="42"/>
      <c r="NL1362" s="123"/>
      <c r="NM1362" s="123"/>
      <c r="NN1362" s="123"/>
      <c r="NO1362" s="123"/>
      <c r="TW1362" s="122">
        <f t="shared" si="75"/>
        <v>0</v>
      </c>
    </row>
    <row r="1363" spans="1:543" x14ac:dyDescent="0.2">
      <c r="B1363" s="44"/>
      <c r="D1363" s="42"/>
      <c r="NL1363" s="123"/>
      <c r="NM1363" s="123"/>
      <c r="NN1363" s="123"/>
      <c r="NO1363" s="123"/>
      <c r="TW1363" s="122">
        <f t="shared" si="75"/>
        <v>0</v>
      </c>
    </row>
    <row r="1364" spans="1:543" x14ac:dyDescent="0.2">
      <c r="A1364" s="39"/>
      <c r="B1364" s="45"/>
      <c r="C1364" s="39"/>
      <c r="D1364" s="39"/>
      <c r="E1364" s="40"/>
      <c r="F1364" s="40"/>
      <c r="G1364" s="45"/>
      <c r="H1364" s="45"/>
      <c r="NL1364" s="123"/>
      <c r="NM1364" s="123"/>
      <c r="NN1364" s="123"/>
      <c r="NO1364" s="123"/>
      <c r="TW1364" s="122">
        <f t="shared" si="70"/>
        <v>0</v>
      </c>
    </row>
    <row r="1365" spans="1:543" x14ac:dyDescent="0.2">
      <c r="NL1365" s="123"/>
      <c r="NM1365" s="123"/>
      <c r="NN1365" s="123"/>
      <c r="NO1365" s="123"/>
      <c r="TW1365" s="122">
        <f t="shared" si="70"/>
        <v>0</v>
      </c>
    </row>
    <row r="1366" spans="1:543" x14ac:dyDescent="0.2">
      <c r="A1366" s="41" t="s">
        <v>840</v>
      </c>
      <c r="B1366" s="13" t="s">
        <v>651</v>
      </c>
      <c r="D1366" s="142" t="s">
        <v>891</v>
      </c>
      <c r="E1366" s="42">
        <v>50000</v>
      </c>
      <c r="NG1366" s="122">
        <f>E1366</f>
        <v>50000</v>
      </c>
      <c r="NL1366" s="123"/>
      <c r="NM1366" s="123"/>
      <c r="NN1366" s="123"/>
      <c r="NO1366" s="123"/>
      <c r="TW1366" s="122">
        <f t="shared" si="70"/>
        <v>0</v>
      </c>
    </row>
    <row r="1367" spans="1:543" x14ac:dyDescent="0.2">
      <c r="B1367" s="42"/>
      <c r="C1367" s="13" t="s">
        <v>653</v>
      </c>
      <c r="D1367" s="42"/>
      <c r="F1367" s="42">
        <v>50000</v>
      </c>
      <c r="GW1367" s="122">
        <f>-F1367</f>
        <v>-50000</v>
      </c>
      <c r="NL1367" s="123"/>
      <c r="NM1367" s="123"/>
      <c r="NN1367" s="123"/>
      <c r="NO1367" s="123"/>
      <c r="TW1367" s="122">
        <f t="shared" si="70"/>
        <v>0</v>
      </c>
    </row>
    <row r="1368" spans="1:543" x14ac:dyDescent="0.2">
      <c r="D1368" s="42"/>
      <c r="NL1368" s="123"/>
      <c r="NM1368" s="123"/>
      <c r="NN1368" s="123"/>
      <c r="NO1368" s="123"/>
      <c r="TW1368" s="122">
        <f t="shared" si="70"/>
        <v>0</v>
      </c>
    </row>
    <row r="1369" spans="1:543" x14ac:dyDescent="0.2">
      <c r="B1369" s="44"/>
      <c r="D1369" s="42"/>
      <c r="NL1369" s="123"/>
      <c r="NM1369" s="123"/>
      <c r="NN1369" s="123"/>
      <c r="NO1369" s="123"/>
      <c r="TW1369" s="122">
        <f t="shared" si="70"/>
        <v>0</v>
      </c>
    </row>
    <row r="1370" spans="1:543" x14ac:dyDescent="0.2">
      <c r="D1370" s="42"/>
      <c r="NL1370" s="123"/>
      <c r="NM1370" s="123"/>
      <c r="NN1370" s="123"/>
      <c r="NO1370" s="123"/>
      <c r="TW1370" s="122">
        <f t="shared" si="70"/>
        <v>0</v>
      </c>
    </row>
    <row r="1371" spans="1:543" x14ac:dyDescent="0.2">
      <c r="NL1371" s="123"/>
      <c r="NM1371" s="123"/>
      <c r="NN1371" s="123"/>
      <c r="NO1371" s="123"/>
      <c r="TW1371" s="122">
        <f t="shared" si="70"/>
        <v>0</v>
      </c>
    </row>
    <row r="1372" spans="1:543" x14ac:dyDescent="0.2">
      <c r="A1372" s="51" t="s">
        <v>841</v>
      </c>
      <c r="B1372" s="52" t="s">
        <v>842</v>
      </c>
      <c r="C1372" s="52"/>
      <c r="E1372" s="53">
        <f>'Consol BS'!AJ420</f>
        <v>44369.990608350003</v>
      </c>
      <c r="F1372" s="53"/>
      <c r="G1372" s="53"/>
      <c r="H1372" s="53"/>
      <c r="I1372" s="123"/>
      <c r="MT1372" s="122">
        <f>E1372</f>
        <v>44369.990608350003</v>
      </c>
      <c r="NL1372" s="123"/>
      <c r="NM1372" s="123"/>
      <c r="NN1372" s="123"/>
      <c r="NO1372" s="123"/>
      <c r="TW1372" s="122">
        <f t="shared" si="70"/>
        <v>0</v>
      </c>
    </row>
    <row r="1373" spans="1:543" x14ac:dyDescent="0.2">
      <c r="A1373" s="52"/>
      <c r="B1373" s="53"/>
      <c r="C1373" s="52" t="s">
        <v>656</v>
      </c>
      <c r="D1373" s="53"/>
      <c r="E1373" s="53"/>
      <c r="F1373" s="53">
        <f>E1372</f>
        <v>44369.990608350003</v>
      </c>
      <c r="G1373" s="53"/>
      <c r="H1373" s="53"/>
      <c r="I1373" s="123"/>
      <c r="EV1373" s="122">
        <f>-F1373</f>
        <v>-44369.990608350003</v>
      </c>
      <c r="NL1373" s="123"/>
      <c r="NM1373" s="123"/>
      <c r="NN1373" s="123"/>
      <c r="NO1373" s="123"/>
      <c r="TW1373" s="122">
        <f t="shared" si="70"/>
        <v>0</v>
      </c>
    </row>
    <row r="1374" spans="1:543" x14ac:dyDescent="0.2">
      <c r="A1374" s="52"/>
      <c r="B1374" s="53"/>
      <c r="C1374" s="52" t="s">
        <v>666</v>
      </c>
      <c r="D1374" s="53"/>
      <c r="E1374" s="53"/>
      <c r="F1374" s="53"/>
      <c r="G1374" s="53"/>
      <c r="H1374" s="53">
        <f>E1372-F1373</f>
        <v>0</v>
      </c>
      <c r="I1374" s="123"/>
      <c r="MA1374" s="122">
        <f>-H1374</f>
        <v>0</v>
      </c>
      <c r="NL1374" s="123"/>
      <c r="NM1374" s="123"/>
      <c r="NN1374" s="123"/>
      <c r="NO1374" s="123"/>
      <c r="TW1374" s="122">
        <f t="shared" si="70"/>
        <v>0</v>
      </c>
    </row>
    <row r="1375" spans="1:543" x14ac:dyDescent="0.2">
      <c r="A1375" s="52"/>
      <c r="B1375" s="52"/>
      <c r="C1375" s="52"/>
      <c r="D1375" s="53"/>
      <c r="E1375" s="53"/>
      <c r="F1375" s="53"/>
      <c r="G1375" s="53"/>
      <c r="H1375" s="53"/>
      <c r="I1375" s="123"/>
      <c r="NL1375" s="123"/>
      <c r="NM1375" s="123"/>
      <c r="NN1375" s="123"/>
      <c r="NO1375" s="123"/>
      <c r="TW1375" s="122">
        <f t="shared" si="70"/>
        <v>0</v>
      </c>
    </row>
    <row r="1376" spans="1:543" x14ac:dyDescent="0.2">
      <c r="A1376" s="52"/>
      <c r="B1376" s="54"/>
      <c r="C1376" s="52"/>
      <c r="D1376" s="53"/>
      <c r="E1376" s="53"/>
      <c r="F1376" s="53"/>
      <c r="G1376" s="53"/>
      <c r="H1376" s="53"/>
      <c r="I1376" s="123"/>
      <c r="NL1376" s="123"/>
      <c r="NM1376" s="123"/>
      <c r="NN1376" s="123"/>
      <c r="NO1376" s="123"/>
      <c r="TW1376" s="122">
        <f t="shared" si="70"/>
        <v>0</v>
      </c>
    </row>
    <row r="1377" spans="1:543" x14ac:dyDescent="0.2">
      <c r="A1377" s="52"/>
      <c r="B1377" s="54"/>
      <c r="C1377" s="52"/>
      <c r="D1377" s="53"/>
      <c r="E1377" s="53"/>
      <c r="F1377" s="53"/>
      <c r="G1377" s="53"/>
      <c r="H1377" s="53"/>
      <c r="I1377" s="123"/>
      <c r="NL1377" s="123"/>
      <c r="NM1377" s="123"/>
      <c r="NN1377" s="123"/>
      <c r="NO1377" s="123"/>
      <c r="TW1377" s="122">
        <f t="shared" si="70"/>
        <v>0</v>
      </c>
    </row>
    <row r="1378" spans="1:543" x14ac:dyDescent="0.2">
      <c r="A1378" s="52"/>
      <c r="B1378" s="54"/>
      <c r="C1378" s="52"/>
      <c r="D1378" s="53"/>
      <c r="E1378" s="53"/>
      <c r="F1378" s="53"/>
      <c r="G1378" s="53"/>
      <c r="H1378" s="53"/>
      <c r="I1378" s="123"/>
      <c r="NL1378" s="123"/>
      <c r="NM1378" s="123"/>
      <c r="NN1378" s="123"/>
      <c r="NO1378" s="123"/>
      <c r="TW1378" s="122">
        <f t="shared" si="70"/>
        <v>0</v>
      </c>
    </row>
    <row r="1379" spans="1:543" x14ac:dyDescent="0.2">
      <c r="A1379" s="41" t="s">
        <v>843</v>
      </c>
      <c r="B1379" s="13" t="s">
        <v>657</v>
      </c>
      <c r="C1379" s="42"/>
      <c r="D1379" s="42"/>
      <c r="G1379" s="42">
        <f>H1380</f>
        <v>2426.1481800000001</v>
      </c>
      <c r="NL1379" s="123"/>
      <c r="NM1379" s="123"/>
      <c r="NN1379" s="123"/>
      <c r="NO1379" s="123"/>
      <c r="NV1379" s="42">
        <f>G1379</f>
        <v>2426.1481800000001</v>
      </c>
      <c r="TW1379" s="122">
        <f t="shared" si="70"/>
        <v>0</v>
      </c>
    </row>
    <row r="1380" spans="1:543" x14ac:dyDescent="0.2">
      <c r="B1380" s="13" t="s">
        <v>844</v>
      </c>
      <c r="D1380" s="42"/>
      <c r="H1380" s="42">
        <f>'Consol PL'!AF156</f>
        <v>2426.1481800000001</v>
      </c>
      <c r="NL1380" s="123"/>
      <c r="NM1380" s="123"/>
      <c r="NN1380" s="123"/>
      <c r="NO1380" s="123"/>
      <c r="SE1380" s="42">
        <f>-H1380</f>
        <v>-2426.1481800000001</v>
      </c>
      <c r="TW1380" s="122">
        <f t="shared" si="70"/>
        <v>0</v>
      </c>
    </row>
    <row r="1381" spans="1:543" x14ac:dyDescent="0.2">
      <c r="D1381" s="42"/>
      <c r="NL1381" s="123"/>
      <c r="NM1381" s="123"/>
      <c r="NN1381" s="123"/>
      <c r="NO1381" s="123"/>
      <c r="TW1381" s="122">
        <f t="shared" si="70"/>
        <v>0</v>
      </c>
    </row>
    <row r="1382" spans="1:543" x14ac:dyDescent="0.2">
      <c r="B1382" s="44"/>
      <c r="NL1382" s="123"/>
      <c r="NM1382" s="123"/>
      <c r="NN1382" s="123"/>
      <c r="NO1382" s="123"/>
      <c r="TW1382" s="122">
        <f t="shared" si="70"/>
        <v>0</v>
      </c>
    </row>
    <row r="1383" spans="1:543" x14ac:dyDescent="0.2">
      <c r="B1383" s="44"/>
      <c r="NL1383" s="123"/>
      <c r="NM1383" s="123"/>
      <c r="NN1383" s="123"/>
      <c r="NO1383" s="123"/>
      <c r="TW1383" s="122"/>
    </row>
    <row r="1384" spans="1:543" x14ac:dyDescent="0.2">
      <c r="A1384" s="41" t="s">
        <v>962</v>
      </c>
      <c r="B1384" s="13" t="s">
        <v>651</v>
      </c>
      <c r="D1384" s="142"/>
      <c r="E1384" s="42">
        <v>50000</v>
      </c>
      <c r="NG1384" s="122">
        <f>E1384</f>
        <v>50000</v>
      </c>
      <c r="NL1384" s="123"/>
      <c r="NM1384" s="123"/>
      <c r="NN1384" s="123"/>
      <c r="NO1384" s="123"/>
      <c r="TW1384" s="122">
        <f t="shared" ref="TW1384:TW1387" si="76">SUM(I1384:TV1384)-(E1384-F1384)-(G1384-H1384)</f>
        <v>0</v>
      </c>
    </row>
    <row r="1385" spans="1:543" x14ac:dyDescent="0.2">
      <c r="B1385" s="42"/>
      <c r="C1385" s="13" t="s">
        <v>653</v>
      </c>
      <c r="D1385" s="42"/>
      <c r="F1385" s="42">
        <v>50000</v>
      </c>
      <c r="GW1385" s="122">
        <f>-F1385</f>
        <v>-50000</v>
      </c>
      <c r="NL1385" s="123"/>
      <c r="NM1385" s="123"/>
      <c r="NN1385" s="123"/>
      <c r="NO1385" s="123"/>
      <c r="TW1385" s="122">
        <f t="shared" si="76"/>
        <v>0</v>
      </c>
    </row>
    <row r="1386" spans="1:543" x14ac:dyDescent="0.2">
      <c r="D1386" s="42"/>
      <c r="NL1386" s="123"/>
      <c r="NM1386" s="123"/>
      <c r="NN1386" s="123"/>
      <c r="NO1386" s="123"/>
      <c r="TW1386" s="122">
        <f t="shared" si="76"/>
        <v>0</v>
      </c>
    </row>
    <row r="1387" spans="1:543" x14ac:dyDescent="0.2">
      <c r="B1387" s="44" t="s">
        <v>963</v>
      </c>
      <c r="D1387" s="42"/>
      <c r="NL1387" s="123"/>
      <c r="NM1387" s="123"/>
      <c r="NN1387" s="123"/>
      <c r="NO1387" s="123"/>
      <c r="TW1387" s="122">
        <f t="shared" si="76"/>
        <v>0</v>
      </c>
    </row>
    <row r="1388" spans="1:543" x14ac:dyDescent="0.2">
      <c r="B1388" s="44"/>
      <c r="D1388" s="42"/>
      <c r="NL1388" s="123"/>
      <c r="NM1388" s="123"/>
      <c r="NN1388" s="123"/>
      <c r="NO1388" s="123"/>
      <c r="TW1388" s="122"/>
    </row>
    <row r="1389" spans="1:543" x14ac:dyDescent="0.2">
      <c r="B1389" s="46"/>
      <c r="D1389" s="42"/>
      <c r="NL1389" s="123"/>
      <c r="NM1389" s="123"/>
      <c r="NN1389" s="123"/>
      <c r="NO1389" s="123"/>
      <c r="TW1389" s="122"/>
    </row>
    <row r="1390" spans="1:543" x14ac:dyDescent="0.2">
      <c r="B1390" s="44"/>
      <c r="D1390" s="42"/>
      <c r="NL1390" s="123"/>
      <c r="NM1390" s="123"/>
      <c r="NN1390" s="123"/>
      <c r="NO1390" s="123"/>
      <c r="TW1390" s="122"/>
    </row>
    <row r="1391" spans="1:543" x14ac:dyDescent="0.2">
      <c r="A1391" s="41" t="s">
        <v>964</v>
      </c>
      <c r="B1391" s="13" t="s">
        <v>651</v>
      </c>
      <c r="D1391" s="142"/>
      <c r="E1391" s="42">
        <f>'Consol BS'!AK452</f>
        <v>1473544.1579964501</v>
      </c>
      <c r="NG1391" s="122">
        <f>E1391</f>
        <v>1473544.1579964501</v>
      </c>
      <c r="NL1391" s="123"/>
      <c r="NM1391" s="123"/>
      <c r="NN1391" s="123"/>
      <c r="NO1391" s="123"/>
      <c r="TW1391" s="122">
        <f t="shared" ref="TW1391:TW1394" si="77">SUM(I1391:TV1391)-(E1391-F1391)-(G1391-H1391)</f>
        <v>0</v>
      </c>
    </row>
    <row r="1392" spans="1:543" x14ac:dyDescent="0.2">
      <c r="B1392" s="42"/>
      <c r="C1392" s="13" t="s">
        <v>653</v>
      </c>
      <c r="D1392" s="42"/>
      <c r="F1392" s="42">
        <f>E1391</f>
        <v>1473544.1579964501</v>
      </c>
      <c r="IC1392" s="122">
        <f>-F1392</f>
        <v>-1473544.1579964501</v>
      </c>
      <c r="NL1392" s="123"/>
      <c r="NM1392" s="123"/>
      <c r="NN1392" s="123"/>
      <c r="NO1392" s="123"/>
      <c r="TW1392" s="122">
        <f t="shared" si="77"/>
        <v>0</v>
      </c>
    </row>
    <row r="1393" spans="1:543" x14ac:dyDescent="0.2">
      <c r="D1393" s="42"/>
      <c r="NL1393" s="123"/>
      <c r="NM1393" s="123"/>
      <c r="NN1393" s="123"/>
      <c r="NO1393" s="123"/>
      <c r="TW1393" s="122">
        <f t="shared" si="77"/>
        <v>0</v>
      </c>
    </row>
    <row r="1394" spans="1:543" x14ac:dyDescent="0.2">
      <c r="B1394" s="44"/>
      <c r="D1394" s="42"/>
      <c r="NL1394" s="123"/>
      <c r="NM1394" s="123"/>
      <c r="NN1394" s="123"/>
      <c r="NO1394" s="123"/>
      <c r="TW1394" s="122">
        <f t="shared" si="77"/>
        <v>0</v>
      </c>
    </row>
    <row r="1395" spans="1:543" x14ac:dyDescent="0.2">
      <c r="B1395" s="44"/>
      <c r="D1395" s="42"/>
      <c r="NL1395" s="123"/>
      <c r="NM1395" s="123"/>
      <c r="NN1395" s="123"/>
      <c r="NO1395" s="123"/>
      <c r="TW1395" s="122"/>
    </row>
    <row r="1396" spans="1:543" x14ac:dyDescent="0.2">
      <c r="B1396" s="46"/>
      <c r="D1396" s="42"/>
      <c r="NL1396" s="123"/>
      <c r="NM1396" s="123"/>
      <c r="NN1396" s="123"/>
      <c r="NO1396" s="123"/>
      <c r="TW1396" s="122"/>
    </row>
    <row r="1397" spans="1:543" x14ac:dyDescent="0.2">
      <c r="B1397" s="44"/>
      <c r="D1397" s="42"/>
      <c r="NL1397" s="123"/>
      <c r="NM1397" s="123"/>
      <c r="NN1397" s="123"/>
      <c r="NO1397" s="123"/>
      <c r="TW1397" s="122"/>
    </row>
    <row r="1398" spans="1:543" x14ac:dyDescent="0.2">
      <c r="A1398" s="41" t="s">
        <v>965</v>
      </c>
      <c r="B1398" s="13" t="s">
        <v>651</v>
      </c>
      <c r="D1398" s="142"/>
      <c r="E1398" s="42">
        <f>'Consol BS'!AN452</f>
        <v>1473544.1579964501</v>
      </c>
      <c r="NG1398" s="122">
        <f>E1398</f>
        <v>1473544.1579964501</v>
      </c>
      <c r="NL1398" s="123"/>
      <c r="NM1398" s="123"/>
      <c r="NN1398" s="123"/>
      <c r="NO1398" s="123"/>
      <c r="TW1398" s="122">
        <f t="shared" ref="TW1398:TW1401" si="78">SUM(I1398:TV1398)-(E1398-F1398)-(G1398-H1398)</f>
        <v>0</v>
      </c>
    </row>
    <row r="1399" spans="1:543" x14ac:dyDescent="0.2">
      <c r="B1399" s="42"/>
      <c r="C1399" s="13" t="s">
        <v>653</v>
      </c>
      <c r="D1399" s="42"/>
      <c r="F1399" s="42">
        <f>E1398</f>
        <v>1473544.1579964501</v>
      </c>
      <c r="HU1399" s="122">
        <f>-F1399</f>
        <v>-1473544.1579964501</v>
      </c>
      <c r="NL1399" s="123"/>
      <c r="NM1399" s="123"/>
      <c r="NN1399" s="123"/>
      <c r="NO1399" s="123"/>
      <c r="TW1399" s="122">
        <f t="shared" si="78"/>
        <v>0</v>
      </c>
    </row>
    <row r="1400" spans="1:543" x14ac:dyDescent="0.2">
      <c r="D1400" s="42"/>
      <c r="NL1400" s="123"/>
      <c r="NM1400" s="123"/>
      <c r="NN1400" s="123"/>
      <c r="NO1400" s="123"/>
      <c r="TW1400" s="122">
        <f t="shared" si="78"/>
        <v>0</v>
      </c>
    </row>
    <row r="1401" spans="1:543" x14ac:dyDescent="0.2">
      <c r="B1401" s="44"/>
      <c r="D1401" s="42"/>
      <c r="NL1401" s="123"/>
      <c r="NM1401" s="123"/>
      <c r="NN1401" s="123"/>
      <c r="NO1401" s="123"/>
      <c r="TW1401" s="122">
        <f t="shared" si="78"/>
        <v>0</v>
      </c>
    </row>
    <row r="1402" spans="1:543" x14ac:dyDescent="0.2">
      <c r="B1402" s="44"/>
      <c r="D1402" s="42"/>
      <c r="NL1402" s="123"/>
      <c r="NM1402" s="123"/>
      <c r="NN1402" s="123"/>
      <c r="NO1402" s="123"/>
      <c r="TW1402" s="122"/>
    </row>
    <row r="1403" spans="1:543" x14ac:dyDescent="0.2">
      <c r="A1403" s="51" t="s">
        <v>1074</v>
      </c>
      <c r="B1403" s="52" t="s">
        <v>1075</v>
      </c>
      <c r="C1403" s="52"/>
      <c r="E1403" s="53">
        <v>3000</v>
      </c>
      <c r="F1403" s="53"/>
      <c r="G1403" s="53"/>
      <c r="H1403" s="53"/>
      <c r="I1403" s="123"/>
      <c r="MT1403" s="122">
        <f>E1403</f>
        <v>3000</v>
      </c>
      <c r="NL1403" s="123"/>
      <c r="NM1403" s="123"/>
      <c r="NN1403" s="123"/>
      <c r="NO1403" s="123"/>
      <c r="TW1403" s="122">
        <f t="shared" ref="TW1403:TW1404" si="79">SUM(I1403:TV1403)-(E1403-F1403)-(G1403-H1403)</f>
        <v>0</v>
      </c>
    </row>
    <row r="1404" spans="1:543" x14ac:dyDescent="0.2">
      <c r="A1404" s="52"/>
      <c r="B1404" s="53"/>
      <c r="C1404" s="52" t="s">
        <v>656</v>
      </c>
      <c r="D1404" s="53"/>
      <c r="E1404" s="53"/>
      <c r="F1404" s="53">
        <f>E1403</f>
        <v>3000</v>
      </c>
      <c r="G1404" s="53"/>
      <c r="H1404" s="53"/>
      <c r="I1404" s="123"/>
      <c r="EV1404" s="122">
        <f>-F1404</f>
        <v>-3000</v>
      </c>
      <c r="NL1404" s="123"/>
      <c r="NM1404" s="123"/>
      <c r="NN1404" s="123"/>
      <c r="NO1404" s="123"/>
      <c r="TW1404" s="122">
        <f t="shared" si="79"/>
        <v>0</v>
      </c>
    </row>
    <row r="1405" spans="1:543" x14ac:dyDescent="0.2">
      <c r="NL1405" s="123"/>
      <c r="NM1405" s="123"/>
      <c r="NN1405" s="123"/>
      <c r="NO1405" s="123"/>
      <c r="TW1405" s="122">
        <f t="shared" si="70"/>
        <v>0</v>
      </c>
    </row>
    <row r="1406" spans="1:543" x14ac:dyDescent="0.2">
      <c r="A1406" s="39"/>
      <c r="B1406" s="45"/>
      <c r="C1406" s="39"/>
      <c r="D1406" s="39"/>
      <c r="E1406" s="40"/>
      <c r="F1406" s="40"/>
      <c r="G1406" s="45"/>
      <c r="H1406" s="45"/>
      <c r="NL1406" s="123"/>
      <c r="NM1406" s="123"/>
      <c r="NN1406" s="123"/>
      <c r="NO1406" s="123"/>
      <c r="TW1406" s="122">
        <f t="shared" si="70"/>
        <v>0</v>
      </c>
    </row>
    <row r="1407" spans="1:543" x14ac:dyDescent="0.2">
      <c r="D1407" s="42"/>
      <c r="NL1407" s="123"/>
      <c r="NM1407" s="123"/>
      <c r="NN1407" s="123"/>
      <c r="NO1407" s="123"/>
      <c r="TW1407" s="122">
        <f t="shared" si="70"/>
        <v>0</v>
      </c>
    </row>
    <row r="1408" spans="1:543" x14ac:dyDescent="0.2">
      <c r="B1408" s="46"/>
      <c r="NL1408" s="123"/>
      <c r="NM1408" s="123"/>
      <c r="NN1408" s="123"/>
      <c r="NO1408" s="123"/>
      <c r="TW1408" s="122">
        <f t="shared" si="70"/>
        <v>0</v>
      </c>
    </row>
    <row r="1409" spans="1:543" x14ac:dyDescent="0.2">
      <c r="A1409" s="41" t="s">
        <v>845</v>
      </c>
      <c r="B1409" s="13" t="s">
        <v>651</v>
      </c>
      <c r="D1409" s="142" t="s">
        <v>891</v>
      </c>
      <c r="E1409" s="42">
        <v>100000</v>
      </c>
      <c r="NG1409" s="122">
        <f>E1409</f>
        <v>100000</v>
      </c>
      <c r="NL1409" s="123"/>
      <c r="NM1409" s="123"/>
      <c r="NN1409" s="123"/>
      <c r="NO1409" s="123"/>
      <c r="TW1409" s="122">
        <f t="shared" si="70"/>
        <v>0</v>
      </c>
    </row>
    <row r="1410" spans="1:543" x14ac:dyDescent="0.2">
      <c r="B1410" s="42"/>
      <c r="C1410" s="13" t="s">
        <v>653</v>
      </c>
      <c r="D1410" s="42"/>
      <c r="F1410" s="42">
        <v>100000</v>
      </c>
      <c r="HO1410" s="122">
        <f>-F1410</f>
        <v>-100000</v>
      </c>
      <c r="NL1410" s="123"/>
      <c r="NM1410" s="123"/>
      <c r="NN1410" s="123"/>
      <c r="NO1410" s="123"/>
      <c r="TW1410" s="122">
        <f t="shared" si="70"/>
        <v>0</v>
      </c>
    </row>
    <row r="1411" spans="1:543" x14ac:dyDescent="0.2">
      <c r="D1411" s="42"/>
      <c r="NL1411" s="123"/>
      <c r="NM1411" s="123"/>
      <c r="NN1411" s="123"/>
      <c r="NO1411" s="123"/>
      <c r="TW1411" s="122">
        <f t="shared" si="70"/>
        <v>0</v>
      </c>
    </row>
    <row r="1412" spans="1:543" x14ac:dyDescent="0.2">
      <c r="B1412" s="44"/>
      <c r="D1412" s="42"/>
      <c r="NL1412" s="123"/>
      <c r="NM1412" s="123"/>
      <c r="NN1412" s="123"/>
      <c r="NO1412" s="123"/>
      <c r="TW1412" s="122">
        <f t="shared" si="70"/>
        <v>0</v>
      </c>
    </row>
    <row r="1413" spans="1:543" x14ac:dyDescent="0.2">
      <c r="B1413" s="44"/>
      <c r="D1413" s="42"/>
      <c r="NL1413" s="123"/>
      <c r="NM1413" s="123"/>
      <c r="NN1413" s="123"/>
      <c r="NO1413" s="123"/>
      <c r="TW1413" s="122"/>
    </row>
    <row r="1414" spans="1:543" x14ac:dyDescent="0.2">
      <c r="A1414" s="41" t="s">
        <v>846</v>
      </c>
      <c r="B1414" s="13" t="s">
        <v>651</v>
      </c>
      <c r="D1414" s="142"/>
      <c r="E1414" s="42">
        <v>100000</v>
      </c>
      <c r="NG1414" s="122">
        <f>E1414</f>
        <v>100000</v>
      </c>
      <c r="NL1414" s="123"/>
      <c r="NM1414" s="123"/>
      <c r="NN1414" s="123"/>
      <c r="NO1414" s="123"/>
      <c r="TW1414" s="122">
        <f t="shared" ref="TW1414:TW1417" si="80">SUM(I1414:TV1414)-(E1414-F1414)-(G1414-H1414)</f>
        <v>0</v>
      </c>
    </row>
    <row r="1415" spans="1:543" x14ac:dyDescent="0.2">
      <c r="B1415" s="42"/>
      <c r="C1415" s="13" t="s">
        <v>653</v>
      </c>
      <c r="D1415" s="42"/>
      <c r="F1415" s="42">
        <f>E1414</f>
        <v>100000</v>
      </c>
      <c r="HO1415" s="122">
        <f>-F1415</f>
        <v>-100000</v>
      </c>
      <c r="NL1415" s="123"/>
      <c r="NM1415" s="123"/>
      <c r="NN1415" s="123"/>
      <c r="NO1415" s="123"/>
      <c r="TW1415" s="122">
        <f t="shared" si="80"/>
        <v>0</v>
      </c>
    </row>
    <row r="1416" spans="1:543" x14ac:dyDescent="0.2">
      <c r="D1416" s="42"/>
      <c r="NL1416" s="123"/>
      <c r="NM1416" s="123"/>
      <c r="NN1416" s="123"/>
      <c r="NO1416" s="123"/>
      <c r="TW1416" s="122">
        <f t="shared" si="80"/>
        <v>0</v>
      </c>
    </row>
    <row r="1417" spans="1:543" x14ac:dyDescent="0.2">
      <c r="B1417" s="44"/>
      <c r="D1417" s="42"/>
      <c r="NL1417" s="123"/>
      <c r="NM1417" s="123"/>
      <c r="NN1417" s="123"/>
      <c r="NO1417" s="123"/>
      <c r="TW1417" s="122">
        <f t="shared" si="80"/>
        <v>0</v>
      </c>
    </row>
    <row r="1418" spans="1:543" x14ac:dyDescent="0.2">
      <c r="NL1418" s="123"/>
      <c r="NM1418" s="123"/>
      <c r="NN1418" s="123"/>
      <c r="NO1418" s="123"/>
      <c r="TW1418" s="122">
        <f t="shared" si="70"/>
        <v>0</v>
      </c>
    </row>
    <row r="1419" spans="1:543" x14ac:dyDescent="0.2">
      <c r="B1419" s="46"/>
      <c r="NL1419" s="123"/>
      <c r="NM1419" s="123"/>
      <c r="NN1419" s="123"/>
      <c r="NO1419" s="123"/>
      <c r="TW1419" s="122">
        <f t="shared" si="70"/>
        <v>0</v>
      </c>
    </row>
    <row r="1420" spans="1:543" x14ac:dyDescent="0.2">
      <c r="A1420" s="41" t="s">
        <v>847</v>
      </c>
      <c r="B1420" s="13" t="s">
        <v>651</v>
      </c>
      <c r="D1420" s="142" t="s">
        <v>891</v>
      </c>
      <c r="E1420" s="42">
        <v>100000</v>
      </c>
      <c r="NG1420" s="122">
        <f>E1420</f>
        <v>100000</v>
      </c>
      <c r="NL1420" s="123"/>
      <c r="NM1420" s="123"/>
      <c r="NN1420" s="123"/>
      <c r="NO1420" s="123"/>
      <c r="TW1420" s="122">
        <f t="shared" si="70"/>
        <v>0</v>
      </c>
    </row>
    <row r="1421" spans="1:543" x14ac:dyDescent="0.2">
      <c r="B1421" s="42"/>
      <c r="C1421" s="13" t="s">
        <v>653</v>
      </c>
      <c r="D1421" s="42"/>
      <c r="F1421" s="42">
        <v>100000</v>
      </c>
      <c r="HR1421" s="122">
        <f>-F1421</f>
        <v>-100000</v>
      </c>
      <c r="NL1421" s="123"/>
      <c r="NM1421" s="123"/>
      <c r="NN1421" s="123"/>
      <c r="NO1421" s="123"/>
      <c r="TW1421" s="122">
        <f t="shared" si="70"/>
        <v>0</v>
      </c>
    </row>
    <row r="1422" spans="1:543" x14ac:dyDescent="0.2">
      <c r="D1422" s="42"/>
      <c r="NL1422" s="123"/>
      <c r="NM1422" s="123"/>
      <c r="NN1422" s="123"/>
      <c r="NO1422" s="123"/>
      <c r="TW1422" s="122">
        <f t="shared" si="70"/>
        <v>0</v>
      </c>
    </row>
    <row r="1423" spans="1:543" x14ac:dyDescent="0.2">
      <c r="B1423" s="44"/>
      <c r="D1423" s="42"/>
      <c r="NL1423" s="123"/>
      <c r="NM1423" s="123"/>
      <c r="NN1423" s="123"/>
      <c r="NO1423" s="123"/>
      <c r="TW1423" s="122">
        <f t="shared" si="70"/>
        <v>0</v>
      </c>
    </row>
    <row r="1424" spans="1:543" x14ac:dyDescent="0.2">
      <c r="D1424" s="42"/>
      <c r="NL1424" s="123"/>
      <c r="NM1424" s="123"/>
      <c r="NN1424" s="123"/>
      <c r="NO1424" s="123"/>
      <c r="TW1424" s="122">
        <f t="shared" si="70"/>
        <v>0</v>
      </c>
    </row>
    <row r="1425" spans="1:543" x14ac:dyDescent="0.2">
      <c r="NL1425" s="123"/>
      <c r="NM1425" s="123"/>
      <c r="NN1425" s="123"/>
      <c r="NO1425" s="123"/>
      <c r="TW1425" s="122">
        <f t="shared" si="70"/>
        <v>0</v>
      </c>
    </row>
    <row r="1426" spans="1:543" x14ac:dyDescent="0.2">
      <c r="A1426" s="51" t="s">
        <v>969</v>
      </c>
      <c r="B1426" s="52" t="s">
        <v>848</v>
      </c>
      <c r="C1426" s="52"/>
      <c r="E1426" s="53">
        <f>'Consol BS'!AL420</f>
        <v>44369.990608350003</v>
      </c>
      <c r="F1426" s="53"/>
      <c r="G1426" s="53"/>
      <c r="H1426" s="53"/>
      <c r="I1426" s="123"/>
      <c r="MT1426" s="122">
        <f>E1426</f>
        <v>44369.990608350003</v>
      </c>
      <c r="NL1426" s="123"/>
      <c r="NM1426" s="123"/>
      <c r="NN1426" s="123"/>
      <c r="NO1426" s="123"/>
      <c r="TW1426" s="122">
        <f t="shared" si="70"/>
        <v>0</v>
      </c>
    </row>
    <row r="1427" spans="1:543" x14ac:dyDescent="0.2">
      <c r="A1427" s="52"/>
      <c r="B1427" s="53"/>
      <c r="C1427" s="52" t="s">
        <v>656</v>
      </c>
      <c r="D1427" s="53"/>
      <c r="E1427" s="53"/>
      <c r="F1427" s="53">
        <f>E1426</f>
        <v>44369.990608350003</v>
      </c>
      <c r="G1427" s="53"/>
      <c r="H1427" s="53"/>
      <c r="I1427" s="123"/>
      <c r="EV1427" s="122">
        <f>-F1427</f>
        <v>-44369.990608350003</v>
      </c>
      <c r="NL1427" s="123"/>
      <c r="NM1427" s="123"/>
      <c r="NN1427" s="123"/>
      <c r="NO1427" s="123"/>
      <c r="TW1427" s="122">
        <f t="shared" si="70"/>
        <v>0</v>
      </c>
    </row>
    <row r="1428" spans="1:543" x14ac:dyDescent="0.2">
      <c r="A1428" s="52"/>
      <c r="B1428" s="53"/>
      <c r="C1428" s="52" t="s">
        <v>666</v>
      </c>
      <c r="D1428" s="53"/>
      <c r="E1428" s="53"/>
      <c r="F1428" s="53"/>
      <c r="G1428" s="53"/>
      <c r="H1428" s="53">
        <f>E1426-F1427</f>
        <v>0</v>
      </c>
      <c r="I1428" s="123"/>
      <c r="NL1428" s="123"/>
      <c r="NM1428" s="123"/>
      <c r="NN1428" s="123"/>
      <c r="NO1428" s="123"/>
      <c r="SW1428" s="42">
        <f>-H1428</f>
        <v>0</v>
      </c>
      <c r="TW1428" s="122">
        <f t="shared" si="70"/>
        <v>0</v>
      </c>
    </row>
    <row r="1429" spans="1:543" x14ac:dyDescent="0.2">
      <c r="A1429" s="52"/>
      <c r="B1429" s="52"/>
      <c r="C1429" s="52"/>
      <c r="D1429" s="53"/>
      <c r="E1429" s="53"/>
      <c r="F1429" s="53"/>
      <c r="G1429" s="53"/>
      <c r="H1429" s="53"/>
      <c r="I1429" s="123"/>
      <c r="NL1429" s="123"/>
      <c r="NM1429" s="123"/>
      <c r="NN1429" s="123"/>
      <c r="NO1429" s="123"/>
      <c r="TW1429" s="122">
        <f t="shared" si="70"/>
        <v>0</v>
      </c>
    </row>
    <row r="1430" spans="1:543" x14ac:dyDescent="0.2">
      <c r="A1430" s="52"/>
      <c r="B1430" s="54"/>
      <c r="C1430" s="52"/>
      <c r="D1430" s="53"/>
      <c r="E1430" s="53"/>
      <c r="F1430" s="53"/>
      <c r="G1430" s="53"/>
      <c r="H1430" s="53"/>
      <c r="I1430" s="123"/>
      <c r="NL1430" s="123"/>
      <c r="NM1430" s="123"/>
      <c r="NN1430" s="123"/>
      <c r="NO1430" s="123"/>
      <c r="TW1430" s="122">
        <f t="shared" si="70"/>
        <v>0</v>
      </c>
    </row>
    <row r="1431" spans="1:543" x14ac:dyDescent="0.2">
      <c r="A1431" s="52"/>
      <c r="B1431" s="54"/>
      <c r="C1431" s="52"/>
      <c r="D1431" s="53"/>
      <c r="E1431" s="53"/>
      <c r="F1431" s="53"/>
      <c r="G1431" s="53"/>
      <c r="H1431" s="53"/>
      <c r="I1431" s="123"/>
      <c r="NL1431" s="123"/>
      <c r="NM1431" s="123"/>
      <c r="NN1431" s="123"/>
      <c r="NO1431" s="123"/>
      <c r="TW1431" s="122"/>
    </row>
    <row r="1432" spans="1:543" x14ac:dyDescent="0.2">
      <c r="A1432" s="41" t="s">
        <v>968</v>
      </c>
      <c r="B1432" s="13" t="s">
        <v>651</v>
      </c>
      <c r="E1432" s="42">
        <v>10000</v>
      </c>
      <c r="NG1432" s="122">
        <f>E1432</f>
        <v>10000</v>
      </c>
      <c r="NL1432" s="123"/>
      <c r="NM1432" s="123"/>
      <c r="NN1432" s="123"/>
      <c r="NO1432" s="123"/>
      <c r="TW1432" s="122">
        <f t="shared" ref="TW1432:TW1436" si="81">SUM(I1432:TV1432)-(E1432-F1432)-(G1432-H1432)</f>
        <v>0</v>
      </c>
    </row>
    <row r="1433" spans="1:543" x14ac:dyDescent="0.2">
      <c r="A1433" s="41"/>
      <c r="C1433" s="13" t="s">
        <v>652</v>
      </c>
      <c r="D1433" s="68">
        <v>0.16700000000000001</v>
      </c>
      <c r="F1433" s="42">
        <v>5000</v>
      </c>
      <c r="NL1433" s="123">
        <f>-F1433</f>
        <v>-5000</v>
      </c>
      <c r="NM1433" s="123"/>
      <c r="NN1433" s="123"/>
      <c r="NO1433" s="123"/>
      <c r="TW1433" s="122">
        <f t="shared" si="81"/>
        <v>0</v>
      </c>
    </row>
    <row r="1434" spans="1:543" x14ac:dyDescent="0.2">
      <c r="B1434" s="42"/>
      <c r="C1434" s="13" t="s">
        <v>653</v>
      </c>
      <c r="D1434" s="42"/>
      <c r="F1434" s="42">
        <v>95000</v>
      </c>
      <c r="HR1434" s="122">
        <f>-F1434</f>
        <v>-95000</v>
      </c>
      <c r="NL1434" s="123"/>
      <c r="NM1434" s="123"/>
      <c r="NN1434" s="123"/>
      <c r="NO1434" s="123"/>
      <c r="TW1434" s="122">
        <f t="shared" si="81"/>
        <v>0</v>
      </c>
    </row>
    <row r="1435" spans="1:543" x14ac:dyDescent="0.2">
      <c r="B1435" s="42"/>
      <c r="D1435" s="42"/>
      <c r="NL1435" s="123"/>
      <c r="NM1435" s="123"/>
      <c r="NN1435" s="123"/>
      <c r="NO1435" s="123"/>
      <c r="TW1435" s="122">
        <f t="shared" si="81"/>
        <v>0</v>
      </c>
    </row>
    <row r="1436" spans="1:543" x14ac:dyDescent="0.2">
      <c r="B1436" s="44"/>
      <c r="D1436" s="42"/>
      <c r="NL1436" s="123"/>
      <c r="NM1436" s="123"/>
      <c r="NN1436" s="123"/>
      <c r="NO1436" s="123"/>
      <c r="TW1436" s="122">
        <f t="shared" si="81"/>
        <v>0</v>
      </c>
    </row>
    <row r="1437" spans="1:543" x14ac:dyDescent="0.2">
      <c r="B1437" s="44"/>
      <c r="D1437" s="42"/>
      <c r="NL1437" s="123"/>
      <c r="NM1437" s="123"/>
      <c r="NN1437" s="123"/>
      <c r="NO1437" s="123"/>
      <c r="TW1437" s="122"/>
    </row>
    <row r="1438" spans="1:543" x14ac:dyDescent="0.2">
      <c r="A1438" s="41" t="s">
        <v>970</v>
      </c>
      <c r="B1438" s="13" t="s">
        <v>657</v>
      </c>
      <c r="C1438" s="42"/>
      <c r="D1438" s="42"/>
      <c r="G1438" s="42">
        <f>H1439</f>
        <v>2426.1481800000001</v>
      </c>
      <c r="NL1438" s="123"/>
      <c r="NM1438" s="123"/>
      <c r="NN1438" s="123"/>
      <c r="NO1438" s="123"/>
      <c r="NV1438" s="42">
        <f>G1438</f>
        <v>2426.1481800000001</v>
      </c>
      <c r="TW1438" s="122">
        <f t="shared" ref="TW1438:TW1444" si="82">SUM(I1438:TV1438)-(E1438-F1438)-(G1438-H1438)</f>
        <v>0</v>
      </c>
    </row>
    <row r="1439" spans="1:543" x14ac:dyDescent="0.2">
      <c r="B1439" s="13" t="s">
        <v>972</v>
      </c>
      <c r="D1439" s="42"/>
      <c r="H1439" s="42">
        <f>'Consol PL'!AH156</f>
        <v>2426.1481800000001</v>
      </c>
      <c r="NL1439" s="123"/>
      <c r="NM1439" s="123"/>
      <c r="NN1439" s="123"/>
      <c r="NO1439" s="123"/>
      <c r="SE1439" s="42">
        <f>-H1439</f>
        <v>-2426.1481800000001</v>
      </c>
      <c r="TW1439" s="122">
        <f t="shared" si="82"/>
        <v>0</v>
      </c>
    </row>
    <row r="1440" spans="1:543" x14ac:dyDescent="0.2">
      <c r="D1440" s="42"/>
      <c r="NL1440" s="123"/>
      <c r="NM1440" s="123"/>
      <c r="NN1440" s="123"/>
      <c r="NO1440" s="123"/>
      <c r="TW1440" s="122">
        <f t="shared" si="82"/>
        <v>0</v>
      </c>
    </row>
    <row r="1441" spans="1:543" x14ac:dyDescent="0.2">
      <c r="B1441" s="44"/>
      <c r="NL1441" s="123"/>
      <c r="NM1441" s="123"/>
      <c r="NN1441" s="123"/>
      <c r="NO1441" s="123"/>
      <c r="TW1441" s="122">
        <f t="shared" si="82"/>
        <v>0</v>
      </c>
    </row>
    <row r="1442" spans="1:543" x14ac:dyDescent="0.2">
      <c r="B1442" s="44"/>
      <c r="D1442" s="42"/>
      <c r="NL1442" s="123"/>
      <c r="NM1442" s="123"/>
      <c r="NN1442" s="123"/>
      <c r="NO1442" s="123"/>
      <c r="TW1442" s="122">
        <f t="shared" si="82"/>
        <v>0</v>
      </c>
    </row>
    <row r="1443" spans="1:543" x14ac:dyDescent="0.2">
      <c r="B1443" s="44"/>
      <c r="D1443" s="42"/>
      <c r="NL1443" s="123"/>
      <c r="NM1443" s="123"/>
      <c r="NN1443" s="123"/>
      <c r="NO1443" s="123"/>
      <c r="TW1443" s="122">
        <f t="shared" si="82"/>
        <v>0</v>
      </c>
    </row>
    <row r="1444" spans="1:543" x14ac:dyDescent="0.2">
      <c r="B1444" s="44"/>
      <c r="D1444" s="42"/>
      <c r="NL1444" s="123"/>
      <c r="NM1444" s="123"/>
      <c r="NN1444" s="123"/>
      <c r="NO1444" s="123"/>
      <c r="TW1444" s="122">
        <f t="shared" si="82"/>
        <v>0</v>
      </c>
    </row>
    <row r="1445" spans="1:543" x14ac:dyDescent="0.2">
      <c r="A1445" s="41" t="s">
        <v>971</v>
      </c>
      <c r="C1445" s="13" t="s">
        <v>654</v>
      </c>
      <c r="D1445" s="42"/>
      <c r="H1445" s="42">
        <f>-('Consol PL'!AD222+'Consol PL'!AE222+'Consol PL'!AH222)*16.7%</f>
        <v>53830.597392680975</v>
      </c>
      <c r="NL1445" s="123"/>
      <c r="NM1445" s="123"/>
      <c r="NN1445" s="123"/>
      <c r="NO1445" s="123"/>
      <c r="TT1445" s="42">
        <f>-H1445</f>
        <v>-53830.597392680975</v>
      </c>
      <c r="TW1445" s="122">
        <f t="shared" ref="TW1445:TW1449" si="83">SUM(I1445:TV1445)-(E1445-F1445)-(G1445-H1445)</f>
        <v>0</v>
      </c>
    </row>
    <row r="1446" spans="1:543" x14ac:dyDescent="0.2">
      <c r="B1446" s="13" t="s">
        <v>652</v>
      </c>
      <c r="D1446" s="42"/>
      <c r="E1446" s="42">
        <f>H1445</f>
        <v>53830.597392680975</v>
      </c>
      <c r="NL1446" s="123">
        <f>E1446</f>
        <v>53830.597392680975</v>
      </c>
      <c r="NM1446" s="123"/>
      <c r="NN1446" s="123"/>
      <c r="NO1446" s="123"/>
      <c r="TW1446" s="122">
        <f t="shared" si="83"/>
        <v>0</v>
      </c>
    </row>
    <row r="1447" spans="1:543" x14ac:dyDescent="0.2">
      <c r="B1447" s="42"/>
      <c r="D1447" s="42"/>
      <c r="NL1447" s="123"/>
      <c r="NM1447" s="123"/>
      <c r="NN1447" s="123"/>
      <c r="NO1447" s="123"/>
      <c r="TW1447" s="122">
        <f t="shared" si="83"/>
        <v>0</v>
      </c>
    </row>
    <row r="1448" spans="1:543" x14ac:dyDescent="0.2">
      <c r="B1448" s="44"/>
      <c r="D1448" s="42"/>
      <c r="NL1448" s="123"/>
      <c r="NM1448" s="123"/>
      <c r="NN1448" s="123"/>
      <c r="NO1448" s="123"/>
      <c r="TW1448" s="122">
        <f t="shared" si="83"/>
        <v>0</v>
      </c>
    </row>
    <row r="1449" spans="1:543" x14ac:dyDescent="0.2">
      <c r="B1449" s="44"/>
      <c r="NL1449" s="123"/>
      <c r="NM1449" s="123"/>
      <c r="NN1449" s="123"/>
      <c r="NO1449" s="123"/>
      <c r="TW1449" s="122">
        <f t="shared" si="83"/>
        <v>0</v>
      </c>
    </row>
    <row r="1450" spans="1:543" x14ac:dyDescent="0.2">
      <c r="A1450" s="41" t="s">
        <v>973</v>
      </c>
      <c r="C1450" s="13" t="s">
        <v>654</v>
      </c>
      <c r="D1450" s="142"/>
      <c r="G1450" s="42">
        <f>H1439*16.7%</f>
        <v>405.16674605999998</v>
      </c>
      <c r="NL1450" s="123"/>
      <c r="NM1450" s="123"/>
      <c r="NN1450" s="123"/>
      <c r="NO1450" s="123"/>
      <c r="TT1450" s="42">
        <f>G1450</f>
        <v>405.16674605999998</v>
      </c>
      <c r="TW1450" s="122">
        <f t="shared" ref="TW1450:TW1453" si="84">SUM(I1450:TV1450)-(E1450-F1450)-(G1450-H1450)</f>
        <v>0</v>
      </c>
    </row>
    <row r="1451" spans="1:543" x14ac:dyDescent="0.2">
      <c r="B1451" s="13" t="s">
        <v>652</v>
      </c>
      <c r="D1451" s="42"/>
      <c r="F1451" s="42">
        <f>G1450</f>
        <v>405.16674605999998</v>
      </c>
      <c r="NL1451" s="123">
        <f>-F1451</f>
        <v>-405.16674605999998</v>
      </c>
      <c r="NM1451" s="123"/>
      <c r="NN1451" s="123"/>
      <c r="NO1451" s="123"/>
      <c r="TW1451" s="122">
        <f t="shared" si="84"/>
        <v>0</v>
      </c>
    </row>
    <row r="1452" spans="1:543" x14ac:dyDescent="0.2">
      <c r="B1452" s="42"/>
      <c r="D1452" s="42"/>
      <c r="NL1452" s="123"/>
      <c r="NM1452" s="123"/>
      <c r="NN1452" s="123"/>
      <c r="NO1452" s="123"/>
      <c r="TW1452" s="122">
        <f t="shared" si="84"/>
        <v>0</v>
      </c>
    </row>
    <row r="1453" spans="1:543" x14ac:dyDescent="0.2">
      <c r="B1453" s="44"/>
      <c r="D1453" s="42"/>
      <c r="NL1453" s="123"/>
      <c r="NM1453" s="123"/>
      <c r="NN1453" s="123"/>
      <c r="NO1453" s="123"/>
      <c r="TW1453" s="122">
        <f t="shared" si="84"/>
        <v>0</v>
      </c>
    </row>
    <row r="1454" spans="1:543" x14ac:dyDescent="0.2">
      <c r="B1454" s="44"/>
      <c r="D1454" s="42"/>
      <c r="NL1454" s="123"/>
      <c r="NM1454" s="123"/>
      <c r="NN1454" s="123"/>
      <c r="NO1454" s="123"/>
      <c r="TW1454" s="122">
        <f t="shared" ref="TW1454:TW1460" si="85">SUM(I1454:TV1454)-(E1454-F1454)-(G1454-H1454)</f>
        <v>0</v>
      </c>
    </row>
    <row r="1455" spans="1:543" x14ac:dyDescent="0.2">
      <c r="A1455" s="51" t="s">
        <v>974</v>
      </c>
      <c r="B1455" s="52" t="s">
        <v>976</v>
      </c>
      <c r="C1455" s="52"/>
      <c r="E1455" s="53">
        <f>'Consol BS'!AI420</f>
        <v>44369.990608350003</v>
      </c>
      <c r="F1455" s="53"/>
      <c r="G1455" s="53"/>
      <c r="H1455" s="53"/>
      <c r="I1455" s="123"/>
      <c r="MT1455" s="122">
        <f>E1455</f>
        <v>44369.990608350003</v>
      </c>
      <c r="NL1455" s="123"/>
      <c r="NM1455" s="123"/>
      <c r="NN1455" s="123"/>
      <c r="NO1455" s="123"/>
      <c r="TW1455" s="122">
        <f t="shared" si="85"/>
        <v>0</v>
      </c>
    </row>
    <row r="1456" spans="1:543" x14ac:dyDescent="0.2">
      <c r="A1456" s="51"/>
      <c r="B1456" s="52" t="s">
        <v>977</v>
      </c>
      <c r="C1456" s="52"/>
      <c r="E1456" s="53">
        <f>'Consol BS'!AH420</f>
        <v>44369.990608350003</v>
      </c>
      <c r="F1456" s="53"/>
      <c r="G1456" s="53"/>
      <c r="H1456" s="53"/>
      <c r="I1456" s="123"/>
      <c r="MT1456" s="122">
        <f>E1456</f>
        <v>44369.990608350003</v>
      </c>
      <c r="NL1456" s="123"/>
      <c r="NM1456" s="123"/>
      <c r="NN1456" s="123"/>
      <c r="NO1456" s="123"/>
      <c r="TW1456" s="122">
        <f t="shared" si="85"/>
        <v>0</v>
      </c>
    </row>
    <row r="1457" spans="1:543" x14ac:dyDescent="0.2">
      <c r="A1457" s="52"/>
      <c r="B1457" s="53"/>
      <c r="C1457" s="52" t="s">
        <v>978</v>
      </c>
      <c r="D1457" s="53"/>
      <c r="E1457" s="53"/>
      <c r="F1457" s="53">
        <f>'Consol BS'!AL173</f>
        <v>0</v>
      </c>
      <c r="G1457" s="53"/>
      <c r="H1457" s="53"/>
      <c r="I1457" s="123"/>
      <c r="EV1457" s="122">
        <f>-F1457</f>
        <v>0</v>
      </c>
      <c r="NL1457" s="123"/>
      <c r="NM1457" s="123"/>
      <c r="NN1457" s="123"/>
      <c r="NO1457" s="123"/>
      <c r="TW1457" s="122">
        <f t="shared" si="85"/>
        <v>0</v>
      </c>
    </row>
    <row r="1458" spans="1:543" x14ac:dyDescent="0.2">
      <c r="A1458" s="52"/>
      <c r="B1458" s="53"/>
      <c r="C1458" s="52" t="s">
        <v>666</v>
      </c>
      <c r="D1458" s="53"/>
      <c r="E1458" s="53"/>
      <c r="F1458" s="53"/>
      <c r="G1458" s="53"/>
      <c r="H1458" s="53">
        <f>E1455-F1457+E1456</f>
        <v>88739.981216700005</v>
      </c>
      <c r="I1458" s="123"/>
      <c r="NL1458" s="123"/>
      <c r="NM1458" s="123"/>
      <c r="NN1458" s="123"/>
      <c r="NO1458" s="123"/>
      <c r="SX1458" s="42">
        <f>-H1458</f>
        <v>-88739.981216700005</v>
      </c>
      <c r="TW1458" s="122">
        <f t="shared" si="85"/>
        <v>0</v>
      </c>
    </row>
    <row r="1459" spans="1:543" x14ac:dyDescent="0.2">
      <c r="A1459" s="52"/>
      <c r="B1459" s="52"/>
      <c r="C1459" s="52"/>
      <c r="D1459" s="53"/>
      <c r="E1459" s="53"/>
      <c r="F1459" s="53"/>
      <c r="G1459" s="53"/>
      <c r="H1459" s="53"/>
      <c r="I1459" s="123"/>
      <c r="NL1459" s="123"/>
      <c r="NM1459" s="123"/>
      <c r="NN1459" s="123"/>
      <c r="NO1459" s="123"/>
      <c r="TW1459" s="122">
        <f t="shared" si="85"/>
        <v>0</v>
      </c>
    </row>
    <row r="1460" spans="1:543" x14ac:dyDescent="0.2">
      <c r="A1460" s="52"/>
      <c r="B1460" s="54"/>
      <c r="C1460" s="52"/>
      <c r="D1460" s="53"/>
      <c r="E1460" s="53"/>
      <c r="F1460" s="53"/>
      <c r="G1460" s="53"/>
      <c r="H1460" s="53"/>
      <c r="I1460" s="123"/>
      <c r="NL1460" s="123"/>
      <c r="NM1460" s="123"/>
      <c r="NN1460" s="123"/>
      <c r="NO1460" s="123"/>
      <c r="TW1460" s="122">
        <f t="shared" si="85"/>
        <v>0</v>
      </c>
    </row>
    <row r="1461" spans="1:543" x14ac:dyDescent="0.2">
      <c r="A1461" s="52"/>
      <c r="B1461" s="54"/>
      <c r="C1461" s="52"/>
      <c r="D1461" s="53"/>
      <c r="E1461" s="53"/>
      <c r="F1461" s="53"/>
      <c r="G1461" s="53"/>
      <c r="H1461" s="53"/>
      <c r="I1461" s="123"/>
      <c r="NL1461" s="123"/>
      <c r="NM1461" s="123"/>
      <c r="NN1461" s="123"/>
      <c r="NO1461" s="123"/>
      <c r="TW1461" s="122"/>
    </row>
    <row r="1462" spans="1:543" x14ac:dyDescent="0.2">
      <c r="B1462" s="46"/>
      <c r="NL1462" s="123"/>
      <c r="NM1462" s="123"/>
      <c r="NN1462" s="123"/>
      <c r="NO1462" s="123"/>
      <c r="TW1462" s="122">
        <f t="shared" ref="TW1462:TW1466" si="86">SUM(I1462:TV1462)-(E1462-F1462)-(G1462-H1462)</f>
        <v>0</v>
      </c>
    </row>
    <row r="1463" spans="1:543" x14ac:dyDescent="0.2">
      <c r="A1463" s="41" t="s">
        <v>975</v>
      </c>
      <c r="B1463" s="13" t="s">
        <v>651</v>
      </c>
      <c r="D1463" s="142"/>
      <c r="E1463" s="42">
        <f>'Consol BS'!AI452</f>
        <v>1473544.1579964501</v>
      </c>
      <c r="NG1463" s="122">
        <f>E1463</f>
        <v>1473544.1579964501</v>
      </c>
      <c r="NL1463" s="123"/>
      <c r="NM1463" s="123"/>
      <c r="NN1463" s="123"/>
      <c r="NO1463" s="123"/>
      <c r="TW1463" s="122">
        <f t="shared" si="86"/>
        <v>0</v>
      </c>
    </row>
    <row r="1464" spans="1:543" x14ac:dyDescent="0.2">
      <c r="B1464" s="42"/>
      <c r="C1464" s="13" t="s">
        <v>653</v>
      </c>
      <c r="D1464" s="42"/>
      <c r="F1464" s="42">
        <f>E1463</f>
        <v>1473544.1579964501</v>
      </c>
      <c r="IO1464" s="122">
        <f>-F1464</f>
        <v>-1473544.1579964501</v>
      </c>
      <c r="NL1464" s="123"/>
      <c r="NM1464" s="123"/>
      <c r="NN1464" s="123"/>
      <c r="NO1464" s="123"/>
      <c r="TW1464" s="122">
        <f t="shared" si="86"/>
        <v>0</v>
      </c>
    </row>
    <row r="1465" spans="1:543" x14ac:dyDescent="0.2">
      <c r="D1465" s="42"/>
      <c r="NL1465" s="123"/>
      <c r="NM1465" s="123"/>
      <c r="NN1465" s="123"/>
      <c r="NO1465" s="123"/>
      <c r="TW1465" s="122">
        <f t="shared" si="86"/>
        <v>0</v>
      </c>
    </row>
    <row r="1466" spans="1:543" x14ac:dyDescent="0.2">
      <c r="B1466" s="44"/>
      <c r="D1466" s="42"/>
      <c r="NL1466" s="123"/>
      <c r="NM1466" s="123"/>
      <c r="NN1466" s="123"/>
      <c r="NO1466" s="123"/>
      <c r="TW1466" s="122">
        <f t="shared" si="86"/>
        <v>0</v>
      </c>
    </row>
    <row r="1467" spans="1:543" x14ac:dyDescent="0.2">
      <c r="B1467" s="44"/>
      <c r="D1467" s="42"/>
      <c r="NL1467" s="123"/>
      <c r="NM1467" s="123"/>
      <c r="NN1467" s="123"/>
      <c r="NO1467" s="123"/>
      <c r="TW1467" s="122"/>
    </row>
    <row r="1468" spans="1:543" x14ac:dyDescent="0.2">
      <c r="B1468" s="46"/>
      <c r="NL1468" s="123"/>
      <c r="NM1468" s="123"/>
      <c r="NN1468" s="123"/>
      <c r="NO1468" s="123"/>
      <c r="TW1468" s="122">
        <f t="shared" ref="TW1468:TW1473" si="87">SUM(I1468:TV1468)-(E1468-F1468)-(G1468-H1468)</f>
        <v>0</v>
      </c>
    </row>
    <row r="1469" spans="1:543" x14ac:dyDescent="0.2">
      <c r="A1469" s="41" t="s">
        <v>979</v>
      </c>
      <c r="B1469" s="13" t="s">
        <v>651</v>
      </c>
      <c r="D1469" s="142"/>
      <c r="E1469" s="42">
        <f>'Consol BS'!AH452</f>
        <v>1473544.1579964501</v>
      </c>
      <c r="NG1469" s="122">
        <f>E1469</f>
        <v>1473544.1579964501</v>
      </c>
      <c r="NL1469" s="123"/>
      <c r="NM1469" s="123"/>
      <c r="NN1469" s="123"/>
      <c r="NO1469" s="123"/>
      <c r="TW1469" s="122">
        <f t="shared" si="87"/>
        <v>0</v>
      </c>
    </row>
    <row r="1470" spans="1:543" x14ac:dyDescent="0.2">
      <c r="B1470" s="42"/>
      <c r="C1470" s="13" t="s">
        <v>653</v>
      </c>
      <c r="D1470" s="42"/>
      <c r="F1470" s="42">
        <f>'Consol BS'!AL285</f>
        <v>0</v>
      </c>
      <c r="IN1470" s="122">
        <f>-F1470</f>
        <v>0</v>
      </c>
      <c r="NL1470" s="123"/>
      <c r="NM1470" s="123"/>
      <c r="NN1470" s="123"/>
      <c r="NO1470" s="123"/>
      <c r="TW1470" s="122">
        <f t="shared" si="87"/>
        <v>0</v>
      </c>
    </row>
    <row r="1471" spans="1:543" x14ac:dyDescent="0.2">
      <c r="B1471" s="42" t="s">
        <v>670</v>
      </c>
      <c r="D1471" s="42"/>
      <c r="E1471" s="42">
        <f>F1470-E1469</f>
        <v>-1473544.1579964501</v>
      </c>
      <c r="NK1471" s="122">
        <f>E1471</f>
        <v>-1473544.1579964501</v>
      </c>
      <c r="NL1471" s="123"/>
      <c r="NM1471" s="123"/>
      <c r="NN1471" s="123"/>
      <c r="NO1471" s="123"/>
      <c r="TW1471" s="122"/>
    </row>
    <row r="1472" spans="1:543" x14ac:dyDescent="0.2">
      <c r="D1472" s="42"/>
      <c r="NL1472" s="123"/>
      <c r="NM1472" s="123"/>
      <c r="NN1472" s="123"/>
      <c r="NO1472" s="123"/>
      <c r="TW1472" s="122">
        <f t="shared" si="87"/>
        <v>0</v>
      </c>
    </row>
    <row r="1473" spans="1:543" x14ac:dyDescent="0.2">
      <c r="B1473" s="44"/>
      <c r="D1473" s="42"/>
      <c r="NL1473" s="123"/>
      <c r="NM1473" s="123"/>
      <c r="NN1473" s="123"/>
      <c r="NO1473" s="123"/>
      <c r="TW1473" s="122">
        <f t="shared" si="87"/>
        <v>0</v>
      </c>
    </row>
    <row r="1474" spans="1:543" x14ac:dyDescent="0.2">
      <c r="NL1474" s="123"/>
      <c r="NM1474" s="123"/>
      <c r="NN1474" s="123"/>
      <c r="NO1474" s="123"/>
      <c r="TW1474" s="122">
        <f t="shared" si="70"/>
        <v>0</v>
      </c>
    </row>
    <row r="1475" spans="1:543" x14ac:dyDescent="0.2">
      <c r="A1475" s="39"/>
      <c r="B1475" s="45"/>
      <c r="C1475" s="39"/>
      <c r="D1475" s="39"/>
      <c r="E1475" s="40"/>
      <c r="F1475" s="40"/>
      <c r="G1475" s="45"/>
      <c r="H1475" s="45"/>
      <c r="NL1475" s="123"/>
      <c r="NM1475" s="123"/>
      <c r="NN1475" s="123"/>
      <c r="NO1475" s="123"/>
      <c r="TW1475" s="122">
        <f t="shared" si="70"/>
        <v>0</v>
      </c>
    </row>
    <row r="1476" spans="1:543" x14ac:dyDescent="0.2">
      <c r="D1476" s="42"/>
      <c r="NL1476" s="123"/>
      <c r="NM1476" s="123"/>
      <c r="NN1476" s="123"/>
      <c r="NO1476" s="123"/>
      <c r="TW1476" s="122">
        <f t="shared" si="70"/>
        <v>0</v>
      </c>
    </row>
    <row r="1477" spans="1:543" x14ac:dyDescent="0.2">
      <c r="B1477" s="46"/>
      <c r="NL1477" s="123"/>
      <c r="NM1477" s="123"/>
      <c r="NN1477" s="123"/>
      <c r="NO1477" s="123"/>
      <c r="TW1477" s="122">
        <f t="shared" si="70"/>
        <v>0</v>
      </c>
    </row>
    <row r="1478" spans="1:543" x14ac:dyDescent="0.2">
      <c r="A1478" s="41" t="s">
        <v>849</v>
      </c>
      <c r="B1478" s="13" t="s">
        <v>651</v>
      </c>
      <c r="D1478" s="142" t="s">
        <v>891</v>
      </c>
      <c r="E1478" s="42">
        <v>110000</v>
      </c>
      <c r="NG1478" s="122">
        <f>E1478</f>
        <v>110000</v>
      </c>
      <c r="NL1478" s="123"/>
      <c r="NM1478" s="123"/>
      <c r="NN1478" s="123"/>
      <c r="NO1478" s="123"/>
      <c r="TW1478" s="122">
        <f t="shared" si="70"/>
        <v>0</v>
      </c>
    </row>
    <row r="1479" spans="1:543" x14ac:dyDescent="0.2">
      <c r="B1479" s="42"/>
      <c r="C1479" s="13" t="s">
        <v>653</v>
      </c>
      <c r="D1479" s="42"/>
      <c r="F1479" s="42">
        <v>110000</v>
      </c>
      <c r="HQ1479" s="122">
        <f>-F1479</f>
        <v>-110000</v>
      </c>
      <c r="NL1479" s="123"/>
      <c r="NM1479" s="123"/>
      <c r="NN1479" s="123"/>
      <c r="NO1479" s="123"/>
      <c r="TW1479" s="122">
        <f t="shared" si="70"/>
        <v>0</v>
      </c>
    </row>
    <row r="1480" spans="1:543" x14ac:dyDescent="0.2">
      <c r="D1480" s="42"/>
      <c r="NL1480" s="123"/>
      <c r="NM1480" s="123"/>
      <c r="NN1480" s="123"/>
      <c r="NO1480" s="123"/>
      <c r="TW1480" s="122">
        <f t="shared" si="70"/>
        <v>0</v>
      </c>
    </row>
    <row r="1481" spans="1:543" x14ac:dyDescent="0.2">
      <c r="B1481" s="44"/>
      <c r="D1481" s="42"/>
      <c r="NL1481" s="123"/>
      <c r="NM1481" s="123"/>
      <c r="NN1481" s="123"/>
      <c r="NO1481" s="123"/>
      <c r="TW1481" s="122">
        <f t="shared" si="70"/>
        <v>0</v>
      </c>
    </row>
    <row r="1482" spans="1:543" x14ac:dyDescent="0.2">
      <c r="B1482" s="44"/>
      <c r="D1482" s="42"/>
      <c r="NL1482" s="123"/>
      <c r="NM1482" s="123"/>
      <c r="NN1482" s="123"/>
      <c r="NO1482" s="123"/>
      <c r="TW1482" s="122">
        <f t="shared" ref="TW1482:TW1486" si="88">SUM(I1482:TV1482)-(E1482-F1482)-(G1482-H1482)</f>
        <v>0</v>
      </c>
    </row>
    <row r="1483" spans="1:543" x14ac:dyDescent="0.2">
      <c r="A1483" s="41" t="s">
        <v>850</v>
      </c>
      <c r="B1483" s="13" t="s">
        <v>651</v>
      </c>
      <c r="D1483" s="142"/>
      <c r="E1483" s="42">
        <v>200000</v>
      </c>
      <c r="NG1483" s="122">
        <f>E1483</f>
        <v>200000</v>
      </c>
      <c r="NL1483" s="123"/>
      <c r="NM1483" s="123"/>
      <c r="NN1483" s="123"/>
      <c r="NO1483" s="123"/>
      <c r="TW1483" s="122">
        <f t="shared" si="88"/>
        <v>0</v>
      </c>
    </row>
    <row r="1484" spans="1:543" x14ac:dyDescent="0.2">
      <c r="B1484" s="42"/>
      <c r="C1484" s="13" t="s">
        <v>653</v>
      </c>
      <c r="D1484" s="42"/>
      <c r="F1484" s="42">
        <v>200000</v>
      </c>
      <c r="HQ1484" s="122">
        <f>-F1484</f>
        <v>-200000</v>
      </c>
      <c r="NL1484" s="123"/>
      <c r="NM1484" s="123"/>
      <c r="NN1484" s="123"/>
      <c r="NO1484" s="123"/>
      <c r="TW1484" s="122">
        <f t="shared" si="88"/>
        <v>0</v>
      </c>
    </row>
    <row r="1485" spans="1:543" x14ac:dyDescent="0.2">
      <c r="D1485" s="42"/>
      <c r="NL1485" s="123"/>
      <c r="NM1485" s="123"/>
      <c r="NN1485" s="123"/>
      <c r="NO1485" s="123"/>
      <c r="TW1485" s="122">
        <f t="shared" si="88"/>
        <v>0</v>
      </c>
    </row>
    <row r="1486" spans="1:543" x14ac:dyDescent="0.2">
      <c r="B1486" s="44"/>
      <c r="D1486" s="42"/>
      <c r="NL1486" s="123"/>
      <c r="NM1486" s="123"/>
      <c r="NN1486" s="123"/>
      <c r="NO1486" s="123"/>
      <c r="TW1486" s="122">
        <f t="shared" si="88"/>
        <v>0</v>
      </c>
    </row>
    <row r="1487" spans="1:543" x14ac:dyDescent="0.2">
      <c r="B1487" s="44"/>
      <c r="D1487" s="42"/>
      <c r="NL1487" s="123"/>
      <c r="NM1487" s="123"/>
      <c r="NN1487" s="123"/>
      <c r="NO1487" s="123"/>
      <c r="TW1487" s="122">
        <f t="shared" ref="TW1487:TW1491" si="89">SUM(I1487:TV1487)-(E1487-F1487)-(G1487-H1487)</f>
        <v>0</v>
      </c>
    </row>
    <row r="1488" spans="1:543" x14ac:dyDescent="0.2">
      <c r="A1488" s="41" t="s">
        <v>980</v>
      </c>
      <c r="C1488" s="13" t="s">
        <v>664</v>
      </c>
      <c r="D1488" s="138"/>
      <c r="F1488" s="42">
        <v>5000</v>
      </c>
      <c r="NL1488" s="123"/>
      <c r="NM1488" s="123"/>
      <c r="NN1488" s="123"/>
      <c r="NO1488" s="123"/>
      <c r="TM1488" s="42">
        <f>-F1488</f>
        <v>-5000</v>
      </c>
      <c r="TW1488" s="122">
        <f t="shared" si="89"/>
        <v>0</v>
      </c>
    </row>
    <row r="1489" spans="1:543" x14ac:dyDescent="0.2">
      <c r="B1489" s="13" t="s">
        <v>653</v>
      </c>
      <c r="D1489" s="42"/>
      <c r="E1489" s="42">
        <f>F1488</f>
        <v>5000</v>
      </c>
      <c r="HS1489" s="122">
        <f>E1489</f>
        <v>5000</v>
      </c>
      <c r="NL1489" s="123"/>
      <c r="NM1489" s="123"/>
      <c r="NN1489" s="123"/>
      <c r="NO1489" s="123"/>
      <c r="TW1489" s="122">
        <f t="shared" si="89"/>
        <v>0</v>
      </c>
    </row>
    <row r="1490" spans="1:543" x14ac:dyDescent="0.2">
      <c r="D1490" s="42"/>
      <c r="NL1490" s="123"/>
      <c r="NM1490" s="123"/>
      <c r="NN1490" s="123"/>
      <c r="NO1490" s="123"/>
      <c r="TW1490" s="122">
        <f t="shared" si="89"/>
        <v>0</v>
      </c>
    </row>
    <row r="1491" spans="1:543" x14ac:dyDescent="0.2">
      <c r="B1491" s="44"/>
      <c r="D1491" s="42"/>
      <c r="NL1491" s="123"/>
      <c r="NM1491" s="123"/>
      <c r="NN1491" s="123"/>
      <c r="NO1491" s="123"/>
      <c r="TW1491" s="122">
        <f t="shared" si="89"/>
        <v>0</v>
      </c>
    </row>
    <row r="1492" spans="1:543" x14ac:dyDescent="0.2">
      <c r="B1492" s="44"/>
      <c r="D1492" s="42"/>
      <c r="NL1492" s="123"/>
      <c r="NM1492" s="123"/>
      <c r="NN1492" s="123"/>
      <c r="NO1492" s="123"/>
      <c r="TW1492" s="122"/>
    </row>
    <row r="1493" spans="1:543" x14ac:dyDescent="0.2">
      <c r="B1493" s="44"/>
      <c r="D1493" s="42"/>
      <c r="NL1493" s="123"/>
      <c r="NM1493" s="123"/>
      <c r="NN1493" s="123"/>
      <c r="NO1493" s="123"/>
      <c r="TW1493" s="122"/>
    </row>
    <row r="1494" spans="1:543" x14ac:dyDescent="0.2">
      <c r="B1494" s="46"/>
      <c r="NL1494" s="123"/>
      <c r="NM1494" s="123"/>
      <c r="NN1494" s="123"/>
      <c r="NO1494" s="123"/>
      <c r="TW1494" s="122">
        <f t="shared" ref="TW1494:TW1636" si="90">SUM(I1494:TV1494)-(E1494-F1494)-(G1494-H1494)</f>
        <v>0</v>
      </c>
    </row>
    <row r="1495" spans="1:543" x14ac:dyDescent="0.2">
      <c r="A1495" s="41" t="s">
        <v>981</v>
      </c>
      <c r="B1495" s="13" t="s">
        <v>651</v>
      </c>
      <c r="D1495" s="142" t="s">
        <v>891</v>
      </c>
      <c r="E1495" s="42">
        <v>100000</v>
      </c>
      <c r="NG1495" s="122">
        <f>E1495</f>
        <v>100000</v>
      </c>
      <c r="NL1495" s="123"/>
      <c r="NM1495" s="123"/>
      <c r="NN1495" s="123"/>
      <c r="NO1495" s="123"/>
      <c r="TW1495" s="122">
        <f t="shared" si="90"/>
        <v>0</v>
      </c>
    </row>
    <row r="1496" spans="1:543" x14ac:dyDescent="0.2">
      <c r="B1496" s="42"/>
      <c r="C1496" s="13" t="s">
        <v>653</v>
      </c>
      <c r="D1496" s="42"/>
      <c r="F1496" s="42">
        <v>100000</v>
      </c>
      <c r="HS1496" s="122">
        <f>-F1496</f>
        <v>-100000</v>
      </c>
      <c r="NL1496" s="123"/>
      <c r="NM1496" s="123"/>
      <c r="NN1496" s="123"/>
      <c r="NO1496" s="123"/>
      <c r="TW1496" s="122">
        <f t="shared" si="90"/>
        <v>0</v>
      </c>
    </row>
    <row r="1497" spans="1:543" x14ac:dyDescent="0.2">
      <c r="D1497" s="42"/>
      <c r="NL1497" s="123"/>
      <c r="NM1497" s="123"/>
      <c r="NN1497" s="123"/>
      <c r="NO1497" s="123"/>
      <c r="TW1497" s="122">
        <f t="shared" si="90"/>
        <v>0</v>
      </c>
    </row>
    <row r="1498" spans="1:543" x14ac:dyDescent="0.2">
      <c r="B1498" s="44"/>
      <c r="D1498" s="42"/>
      <c r="NL1498" s="123"/>
      <c r="NM1498" s="123"/>
      <c r="NN1498" s="123"/>
      <c r="NO1498" s="123"/>
      <c r="TW1498" s="122">
        <f t="shared" si="90"/>
        <v>0</v>
      </c>
    </row>
    <row r="1499" spans="1:543" x14ac:dyDescent="0.2">
      <c r="D1499" s="42"/>
      <c r="NL1499" s="123"/>
      <c r="NM1499" s="123"/>
      <c r="NN1499" s="123"/>
      <c r="NO1499" s="123"/>
      <c r="TW1499" s="122">
        <f t="shared" si="90"/>
        <v>0</v>
      </c>
    </row>
    <row r="1500" spans="1:543" x14ac:dyDescent="0.2">
      <c r="A1500" s="41" t="s">
        <v>982</v>
      </c>
      <c r="B1500" s="13" t="s">
        <v>651</v>
      </c>
      <c r="E1500" s="42">
        <v>10000</v>
      </c>
      <c r="NG1500" s="122">
        <f>E1500</f>
        <v>10000</v>
      </c>
      <c r="NL1500" s="123"/>
      <c r="NM1500" s="123"/>
      <c r="NN1500" s="123"/>
      <c r="NO1500" s="123"/>
      <c r="TW1500" s="122">
        <f t="shared" si="90"/>
        <v>0</v>
      </c>
    </row>
    <row r="1501" spans="1:543" x14ac:dyDescent="0.2">
      <c r="A1501" s="41"/>
      <c r="C1501" s="13" t="s">
        <v>652</v>
      </c>
      <c r="D1501" s="68">
        <v>0.2</v>
      </c>
      <c r="F1501" s="42">
        <v>0</v>
      </c>
      <c r="NL1501" s="123">
        <f>-F1501</f>
        <v>0</v>
      </c>
      <c r="NM1501" s="123"/>
      <c r="NN1501" s="123"/>
      <c r="NO1501" s="123"/>
      <c r="TW1501" s="122">
        <f t="shared" si="90"/>
        <v>0</v>
      </c>
    </row>
    <row r="1502" spans="1:543" x14ac:dyDescent="0.2">
      <c r="B1502" s="42"/>
      <c r="C1502" s="13" t="s">
        <v>653</v>
      </c>
      <c r="D1502" s="42"/>
      <c r="F1502" s="42">
        <v>10000</v>
      </c>
      <c r="HS1502" s="122">
        <f>-F1502</f>
        <v>-10000</v>
      </c>
      <c r="NL1502" s="123"/>
      <c r="NM1502" s="123"/>
      <c r="NN1502" s="123"/>
      <c r="NO1502" s="123"/>
      <c r="TW1502" s="122">
        <f t="shared" si="90"/>
        <v>0</v>
      </c>
    </row>
    <row r="1503" spans="1:543" x14ac:dyDescent="0.2">
      <c r="B1503" s="42"/>
      <c r="D1503" s="42"/>
      <c r="NL1503" s="123"/>
      <c r="NM1503" s="123"/>
      <c r="NN1503" s="123"/>
      <c r="NO1503" s="123"/>
      <c r="TW1503" s="122">
        <f t="shared" si="90"/>
        <v>0</v>
      </c>
    </row>
    <row r="1504" spans="1:543" x14ac:dyDescent="0.2">
      <c r="B1504" s="44"/>
      <c r="D1504" s="42"/>
      <c r="NL1504" s="123"/>
      <c r="NM1504" s="123"/>
      <c r="NN1504" s="123"/>
      <c r="NO1504" s="123"/>
      <c r="TW1504" s="122">
        <f t="shared" si="90"/>
        <v>0</v>
      </c>
    </row>
    <row r="1505" spans="1:543" x14ac:dyDescent="0.2">
      <c r="D1505" s="42"/>
      <c r="NL1505" s="123"/>
      <c r="NM1505" s="123"/>
      <c r="NN1505" s="123"/>
      <c r="NO1505" s="123"/>
      <c r="TW1505" s="122"/>
    </row>
    <row r="1506" spans="1:543" x14ac:dyDescent="0.2">
      <c r="A1506" s="51" t="s">
        <v>983</v>
      </c>
      <c r="B1506" s="52" t="s">
        <v>984</v>
      </c>
      <c r="C1506" s="52"/>
      <c r="E1506" s="53">
        <f>F1507</f>
        <v>53607.26</v>
      </c>
      <c r="F1506" s="53"/>
      <c r="G1506" s="53"/>
      <c r="H1506" s="53"/>
      <c r="I1506" s="123"/>
      <c r="MT1506" s="122">
        <f>E1506</f>
        <v>53607.26</v>
      </c>
      <c r="NL1506" s="123"/>
      <c r="NM1506" s="123"/>
      <c r="NN1506" s="123"/>
      <c r="NO1506" s="123"/>
      <c r="TW1506" s="122">
        <f t="shared" ref="TW1506:TW1510" si="91">SUM(I1506:TV1506)-(E1506-F1506)-(G1506-H1506)</f>
        <v>0</v>
      </c>
    </row>
    <row r="1507" spans="1:543" x14ac:dyDescent="0.2">
      <c r="A1507" s="52"/>
      <c r="B1507" s="53"/>
      <c r="C1507" s="52" t="s">
        <v>985</v>
      </c>
      <c r="D1507" s="53"/>
      <c r="E1507" s="53"/>
      <c r="F1507" s="53">
        <v>53607.26</v>
      </c>
      <c r="G1507" s="53"/>
      <c r="H1507" s="53"/>
      <c r="I1507" s="123"/>
      <c r="EV1507" s="122">
        <f>-F1507</f>
        <v>-53607.26</v>
      </c>
      <c r="NL1507" s="123"/>
      <c r="NM1507" s="123"/>
      <c r="NN1507" s="123"/>
      <c r="NO1507" s="123"/>
      <c r="TW1507" s="122">
        <f t="shared" si="91"/>
        <v>0</v>
      </c>
    </row>
    <row r="1508" spans="1:543" x14ac:dyDescent="0.2">
      <c r="A1508" s="52"/>
      <c r="B1508" s="53"/>
      <c r="C1508" s="52" t="s">
        <v>666</v>
      </c>
      <c r="D1508" s="53"/>
      <c r="E1508" s="53"/>
      <c r="F1508" s="53"/>
      <c r="G1508" s="53"/>
      <c r="H1508" s="53">
        <f>E1506-F1507</f>
        <v>0</v>
      </c>
      <c r="I1508" s="123"/>
      <c r="NL1508" s="123"/>
      <c r="NM1508" s="123"/>
      <c r="NN1508" s="123"/>
      <c r="NO1508" s="123"/>
      <c r="SX1508" s="42">
        <f>-H1508</f>
        <v>0</v>
      </c>
      <c r="TW1508" s="122">
        <f t="shared" si="91"/>
        <v>0</v>
      </c>
    </row>
    <row r="1509" spans="1:543" x14ac:dyDescent="0.2">
      <c r="A1509" s="52"/>
      <c r="B1509" s="52"/>
      <c r="C1509" s="52"/>
      <c r="D1509" s="53"/>
      <c r="E1509" s="53"/>
      <c r="F1509" s="53"/>
      <c r="G1509" s="53"/>
      <c r="H1509" s="53"/>
      <c r="I1509" s="123"/>
      <c r="NL1509" s="123"/>
      <c r="NM1509" s="123"/>
      <c r="NN1509" s="123"/>
      <c r="NO1509" s="123"/>
      <c r="TW1509" s="122">
        <f t="shared" si="91"/>
        <v>0</v>
      </c>
    </row>
    <row r="1510" spans="1:543" x14ac:dyDescent="0.2">
      <c r="A1510" s="52"/>
      <c r="B1510" s="54"/>
      <c r="C1510" s="52"/>
      <c r="D1510" s="53"/>
      <c r="E1510" s="53"/>
      <c r="F1510" s="53"/>
      <c r="G1510" s="53"/>
      <c r="H1510" s="53"/>
      <c r="I1510" s="123"/>
      <c r="NL1510" s="123"/>
      <c r="NM1510" s="123"/>
      <c r="NN1510" s="123"/>
      <c r="NO1510" s="123"/>
      <c r="TW1510" s="122">
        <f t="shared" si="91"/>
        <v>0</v>
      </c>
    </row>
    <row r="1511" spans="1:543" x14ac:dyDescent="0.2">
      <c r="A1511" s="52"/>
      <c r="B1511" s="54"/>
      <c r="C1511" s="52"/>
      <c r="D1511" s="53"/>
      <c r="E1511" s="53"/>
      <c r="F1511" s="53"/>
      <c r="G1511" s="53"/>
      <c r="H1511" s="53"/>
      <c r="I1511" s="123"/>
      <c r="NL1511" s="123"/>
      <c r="NM1511" s="123"/>
      <c r="NN1511" s="123"/>
      <c r="NO1511" s="123"/>
      <c r="TW1511" s="122"/>
    </row>
    <row r="1512" spans="1:543" x14ac:dyDescent="0.2">
      <c r="A1512" s="41" t="s">
        <v>986</v>
      </c>
      <c r="C1512" s="13" t="s">
        <v>654</v>
      </c>
      <c r="D1512" s="42"/>
      <c r="H1512" s="42">
        <v>123456</v>
      </c>
      <c r="NL1512" s="123"/>
      <c r="NM1512" s="123"/>
      <c r="NN1512" s="123"/>
      <c r="NO1512" s="123"/>
      <c r="TT1512" s="42">
        <f>-H1512</f>
        <v>-123456</v>
      </c>
      <c r="TW1512" s="122">
        <f t="shared" ref="TW1512:TW1515" si="92">SUM(I1512:TV1512)-(E1512-F1512)-(G1512-H1512)</f>
        <v>0</v>
      </c>
    </row>
    <row r="1513" spans="1:543" x14ac:dyDescent="0.2">
      <c r="B1513" s="13" t="s">
        <v>652</v>
      </c>
      <c r="D1513" s="42"/>
      <c r="E1513" s="42">
        <f>H1512</f>
        <v>123456</v>
      </c>
      <c r="NL1513" s="123">
        <f>E1513</f>
        <v>123456</v>
      </c>
      <c r="NM1513" s="123"/>
      <c r="NN1513" s="123"/>
      <c r="NO1513" s="123"/>
      <c r="TW1513" s="122">
        <f t="shared" si="92"/>
        <v>0</v>
      </c>
    </row>
    <row r="1514" spans="1:543" x14ac:dyDescent="0.2">
      <c r="B1514" s="42"/>
      <c r="D1514" s="42"/>
      <c r="NL1514" s="123"/>
      <c r="NM1514" s="123"/>
      <c r="NN1514" s="123"/>
      <c r="NO1514" s="123"/>
      <c r="TW1514" s="122">
        <f t="shared" si="92"/>
        <v>0</v>
      </c>
    </row>
    <row r="1515" spans="1:543" x14ac:dyDescent="0.2">
      <c r="B1515" s="44"/>
      <c r="D1515" s="42"/>
      <c r="NL1515" s="123"/>
      <c r="NM1515" s="123"/>
      <c r="NN1515" s="123"/>
      <c r="NO1515" s="123"/>
      <c r="TW1515" s="122">
        <f t="shared" si="92"/>
        <v>0</v>
      </c>
    </row>
    <row r="1516" spans="1:543" x14ac:dyDescent="0.2">
      <c r="D1516" s="42"/>
      <c r="NL1516" s="123"/>
      <c r="NM1516" s="123"/>
      <c r="NN1516" s="123"/>
      <c r="NO1516" s="123"/>
      <c r="TW1516" s="122"/>
    </row>
    <row r="1517" spans="1:543" x14ac:dyDescent="0.2">
      <c r="NL1517" s="123"/>
      <c r="NM1517" s="123"/>
      <c r="NN1517" s="123"/>
      <c r="NO1517" s="123"/>
      <c r="TW1517" s="122">
        <f t="shared" si="90"/>
        <v>0</v>
      </c>
    </row>
    <row r="1518" spans="1:543" x14ac:dyDescent="0.2">
      <c r="A1518" s="39"/>
      <c r="B1518" s="45"/>
      <c r="C1518" s="39"/>
      <c r="D1518" s="39"/>
      <c r="E1518" s="40"/>
      <c r="F1518" s="40"/>
      <c r="G1518" s="45"/>
      <c r="H1518" s="45"/>
      <c r="NL1518" s="123"/>
      <c r="NM1518" s="123"/>
      <c r="NN1518" s="123"/>
      <c r="NO1518" s="123"/>
      <c r="TW1518" s="122">
        <f t="shared" si="90"/>
        <v>0</v>
      </c>
    </row>
    <row r="1519" spans="1:543" x14ac:dyDescent="0.2">
      <c r="NL1519" s="123"/>
      <c r="NM1519" s="123"/>
      <c r="NN1519" s="123"/>
      <c r="NO1519" s="123"/>
      <c r="TW1519" s="122">
        <f t="shared" si="90"/>
        <v>0</v>
      </c>
    </row>
    <row r="1520" spans="1:543" x14ac:dyDescent="0.2">
      <c r="B1520" s="46"/>
      <c r="NL1520" s="123"/>
      <c r="NM1520" s="123"/>
      <c r="NN1520" s="123"/>
      <c r="NO1520" s="123"/>
      <c r="TW1520" s="122">
        <f t="shared" si="90"/>
        <v>0</v>
      </c>
    </row>
    <row r="1521" spans="1:543" x14ac:dyDescent="0.2">
      <c r="A1521" s="41" t="s">
        <v>849</v>
      </c>
      <c r="B1521" s="13" t="s">
        <v>651</v>
      </c>
      <c r="D1521" s="142" t="s">
        <v>891</v>
      </c>
      <c r="E1521" s="42">
        <v>91000</v>
      </c>
      <c r="NG1521" s="122">
        <f>E1521</f>
        <v>91000</v>
      </c>
      <c r="NL1521" s="123"/>
      <c r="NM1521" s="123"/>
      <c r="NN1521" s="123"/>
      <c r="NO1521" s="123"/>
      <c r="TW1521" s="122">
        <f t="shared" si="90"/>
        <v>0</v>
      </c>
    </row>
    <row r="1522" spans="1:543" x14ac:dyDescent="0.2">
      <c r="B1522" s="42"/>
      <c r="C1522" s="13" t="s">
        <v>653</v>
      </c>
      <c r="D1522" s="42"/>
      <c r="F1522" s="42">
        <v>91000</v>
      </c>
      <c r="HP1522" s="122">
        <f>-F1522</f>
        <v>-91000</v>
      </c>
      <c r="NL1522" s="123"/>
      <c r="NM1522" s="123"/>
      <c r="NN1522" s="123"/>
      <c r="NO1522" s="123"/>
      <c r="TW1522" s="122">
        <f t="shared" si="90"/>
        <v>0</v>
      </c>
    </row>
    <row r="1523" spans="1:543" x14ac:dyDescent="0.2">
      <c r="D1523" s="42"/>
      <c r="NL1523" s="123"/>
      <c r="NM1523" s="123"/>
      <c r="NN1523" s="123"/>
      <c r="NO1523" s="123"/>
      <c r="TW1523" s="122">
        <f t="shared" si="90"/>
        <v>0</v>
      </c>
    </row>
    <row r="1524" spans="1:543" x14ac:dyDescent="0.2">
      <c r="B1524" s="44"/>
      <c r="D1524" s="42"/>
      <c r="NL1524" s="123"/>
      <c r="NM1524" s="123"/>
      <c r="NN1524" s="123"/>
      <c r="NO1524" s="123"/>
      <c r="TW1524" s="122">
        <f t="shared" si="90"/>
        <v>0</v>
      </c>
    </row>
    <row r="1525" spans="1:543" x14ac:dyDescent="0.2">
      <c r="B1525" s="44"/>
      <c r="D1525" s="42"/>
      <c r="NL1525" s="123"/>
      <c r="NM1525" s="123"/>
      <c r="NN1525" s="123"/>
      <c r="NO1525" s="123"/>
      <c r="TW1525" s="122"/>
    </row>
    <row r="1526" spans="1:543" x14ac:dyDescent="0.2">
      <c r="A1526" s="41" t="s">
        <v>850</v>
      </c>
      <c r="B1526" s="13" t="s">
        <v>651</v>
      </c>
      <c r="D1526" s="142"/>
      <c r="E1526" s="42">
        <v>80000</v>
      </c>
      <c r="NG1526" s="122">
        <f>E1526</f>
        <v>80000</v>
      </c>
      <c r="NL1526" s="123"/>
      <c r="NM1526" s="123"/>
      <c r="NN1526" s="123"/>
      <c r="NO1526" s="123"/>
      <c r="TW1526" s="122">
        <f t="shared" ref="TW1526:TW1529" si="93">SUM(I1526:TV1526)-(E1526-F1526)-(G1526-H1526)</f>
        <v>0</v>
      </c>
    </row>
    <row r="1527" spans="1:543" x14ac:dyDescent="0.2">
      <c r="B1527" s="42"/>
      <c r="C1527" s="13" t="s">
        <v>653</v>
      </c>
      <c r="D1527" s="42"/>
      <c r="F1527" s="42">
        <v>80000</v>
      </c>
      <c r="HP1527" s="122">
        <f>-F1527</f>
        <v>-80000</v>
      </c>
      <c r="NL1527" s="123"/>
      <c r="NM1527" s="123"/>
      <c r="NN1527" s="123"/>
      <c r="NO1527" s="123"/>
      <c r="TW1527" s="122">
        <f t="shared" si="93"/>
        <v>0</v>
      </c>
    </row>
    <row r="1528" spans="1:543" x14ac:dyDescent="0.2">
      <c r="D1528" s="42"/>
      <c r="NL1528" s="123"/>
      <c r="NM1528" s="123"/>
      <c r="NN1528" s="123"/>
      <c r="NO1528" s="123"/>
      <c r="TW1528" s="122">
        <f t="shared" si="93"/>
        <v>0</v>
      </c>
    </row>
    <row r="1529" spans="1:543" x14ac:dyDescent="0.2">
      <c r="B1529" s="44"/>
      <c r="D1529" s="42"/>
      <c r="NL1529" s="123"/>
      <c r="NM1529" s="123"/>
      <c r="NN1529" s="123"/>
      <c r="NO1529" s="123"/>
      <c r="TW1529" s="122">
        <f t="shared" si="93"/>
        <v>0</v>
      </c>
    </row>
    <row r="1530" spans="1:543" x14ac:dyDescent="0.2">
      <c r="B1530" s="44"/>
      <c r="D1530" s="42"/>
      <c r="NL1530" s="123"/>
      <c r="NM1530" s="123"/>
      <c r="NN1530" s="123"/>
      <c r="NO1530" s="123"/>
      <c r="TW1530" s="122"/>
    </row>
    <row r="1531" spans="1:543" x14ac:dyDescent="0.2">
      <c r="B1531" s="44"/>
      <c r="D1531" s="42"/>
      <c r="NL1531" s="123"/>
      <c r="NM1531" s="123"/>
      <c r="NN1531" s="123"/>
      <c r="NO1531" s="123"/>
      <c r="TW1531" s="122"/>
    </row>
    <row r="1532" spans="1:543" x14ac:dyDescent="0.2">
      <c r="A1532" s="39"/>
      <c r="B1532" s="45"/>
      <c r="C1532" s="39"/>
      <c r="D1532" s="39"/>
      <c r="E1532" s="40"/>
      <c r="F1532" s="40"/>
      <c r="G1532" s="45"/>
      <c r="H1532" s="45"/>
      <c r="NL1532" s="123"/>
      <c r="NM1532" s="123"/>
      <c r="NN1532" s="123"/>
      <c r="NO1532" s="123"/>
      <c r="TW1532" s="122">
        <f t="shared" ref="TW1532:TW1538" si="94">SUM(I1532:TV1532)-(E1532-F1532)-(G1532-H1532)</f>
        <v>0</v>
      </c>
    </row>
    <row r="1533" spans="1:543" x14ac:dyDescent="0.2">
      <c r="NL1533" s="123"/>
      <c r="NM1533" s="123"/>
      <c r="NN1533" s="123"/>
      <c r="NO1533" s="123"/>
      <c r="TW1533" s="122">
        <f t="shared" si="94"/>
        <v>0</v>
      </c>
    </row>
    <row r="1534" spans="1:543" x14ac:dyDescent="0.2">
      <c r="B1534" s="46"/>
      <c r="NL1534" s="123"/>
      <c r="NM1534" s="123"/>
      <c r="NN1534" s="123"/>
      <c r="NO1534" s="123"/>
      <c r="TW1534" s="122">
        <f t="shared" si="94"/>
        <v>0</v>
      </c>
    </row>
    <row r="1535" spans="1:543" x14ac:dyDescent="0.2">
      <c r="A1535" s="41" t="s">
        <v>851</v>
      </c>
      <c r="B1535" s="13" t="s">
        <v>651</v>
      </c>
      <c r="D1535" s="142"/>
      <c r="E1535" s="42">
        <f>'Consol BS'!BA452</f>
        <v>1473544.1579964501</v>
      </c>
      <c r="NG1535" s="122">
        <f>E1535</f>
        <v>1473544.1579964501</v>
      </c>
      <c r="NL1535" s="123"/>
      <c r="NM1535" s="123"/>
      <c r="NN1535" s="123"/>
      <c r="NO1535" s="123"/>
      <c r="TW1535" s="122">
        <f t="shared" si="94"/>
        <v>0</v>
      </c>
    </row>
    <row r="1536" spans="1:543" x14ac:dyDescent="0.2">
      <c r="B1536" s="42"/>
      <c r="C1536" s="13" t="s">
        <v>653</v>
      </c>
      <c r="D1536" s="42"/>
      <c r="F1536" s="42">
        <f>E1535</f>
        <v>1473544.1579964501</v>
      </c>
      <c r="IB1536" s="122">
        <f>-F1536</f>
        <v>-1473544.1579964501</v>
      </c>
      <c r="NL1536" s="123"/>
      <c r="NM1536" s="123"/>
      <c r="NN1536" s="123"/>
      <c r="NO1536" s="123"/>
      <c r="TW1536" s="122">
        <f t="shared" si="94"/>
        <v>0</v>
      </c>
    </row>
    <row r="1537" spans="1:543" x14ac:dyDescent="0.2">
      <c r="D1537" s="42"/>
      <c r="NL1537" s="123"/>
      <c r="NM1537" s="123"/>
      <c r="NN1537" s="123"/>
      <c r="NO1537" s="123"/>
      <c r="TW1537" s="122">
        <f t="shared" si="94"/>
        <v>0</v>
      </c>
    </row>
    <row r="1538" spans="1:543" x14ac:dyDescent="0.2">
      <c r="B1538" s="44"/>
      <c r="D1538" s="42"/>
      <c r="NL1538" s="123"/>
      <c r="NM1538" s="123"/>
      <c r="NN1538" s="123"/>
      <c r="NO1538" s="123"/>
      <c r="TW1538" s="122">
        <f t="shared" si="94"/>
        <v>0</v>
      </c>
    </row>
    <row r="1539" spans="1:543" x14ac:dyDescent="0.2">
      <c r="B1539" s="44"/>
      <c r="D1539" s="42"/>
      <c r="NL1539" s="123"/>
      <c r="NM1539" s="123"/>
      <c r="NN1539" s="123"/>
      <c r="NO1539" s="123"/>
      <c r="TW1539" s="122"/>
    </row>
    <row r="1540" spans="1:543" x14ac:dyDescent="0.2">
      <c r="A1540" s="39"/>
      <c r="B1540" s="45"/>
      <c r="C1540" s="39"/>
      <c r="D1540" s="39"/>
      <c r="E1540" s="40"/>
      <c r="F1540" s="40"/>
      <c r="G1540" s="45"/>
      <c r="H1540" s="45"/>
      <c r="NL1540" s="123"/>
      <c r="NM1540" s="123"/>
      <c r="NN1540" s="123"/>
      <c r="NO1540" s="123"/>
      <c r="TW1540" s="122">
        <f t="shared" ref="TW1540:TW1546" si="95">SUM(I1540:TV1540)-(E1540-F1540)-(G1540-H1540)</f>
        <v>0</v>
      </c>
    </row>
    <row r="1541" spans="1:543" x14ac:dyDescent="0.2">
      <c r="NL1541" s="123"/>
      <c r="NM1541" s="123"/>
      <c r="NN1541" s="123"/>
      <c r="NO1541" s="123"/>
      <c r="TW1541" s="122">
        <f t="shared" si="95"/>
        <v>0</v>
      </c>
    </row>
    <row r="1542" spans="1:543" x14ac:dyDescent="0.2">
      <c r="B1542" s="46"/>
      <c r="NL1542" s="123"/>
      <c r="NM1542" s="123"/>
      <c r="NN1542" s="123"/>
      <c r="NO1542" s="123"/>
      <c r="TW1542" s="122">
        <f t="shared" si="95"/>
        <v>0</v>
      </c>
    </row>
    <row r="1543" spans="1:543" x14ac:dyDescent="0.2">
      <c r="A1543" s="41" t="s">
        <v>857</v>
      </c>
      <c r="B1543" s="13" t="s">
        <v>651</v>
      </c>
      <c r="D1543" s="142"/>
      <c r="E1543" s="42">
        <f>'Consol BS'!BD452</f>
        <v>1473544.1579964501</v>
      </c>
      <c r="NG1543" s="122">
        <f>E1543</f>
        <v>1473544.1579964501</v>
      </c>
      <c r="NL1543" s="123"/>
      <c r="NM1543" s="123"/>
      <c r="NN1543" s="123"/>
      <c r="NO1543" s="123"/>
      <c r="TW1543" s="122">
        <f t="shared" si="95"/>
        <v>0</v>
      </c>
    </row>
    <row r="1544" spans="1:543" x14ac:dyDescent="0.2">
      <c r="B1544" s="42"/>
      <c r="C1544" s="13" t="s">
        <v>653</v>
      </c>
      <c r="D1544" s="42"/>
      <c r="F1544" s="42">
        <f>E1543</f>
        <v>1473544.1579964501</v>
      </c>
      <c r="ID1544" s="122">
        <f>-F1544</f>
        <v>-1473544.1579964501</v>
      </c>
      <c r="NL1544" s="123"/>
      <c r="NM1544" s="123"/>
      <c r="NN1544" s="123"/>
      <c r="NO1544" s="123"/>
      <c r="TW1544" s="122">
        <f t="shared" si="95"/>
        <v>0</v>
      </c>
    </row>
    <row r="1545" spans="1:543" x14ac:dyDescent="0.2">
      <c r="D1545" s="42"/>
      <c r="NL1545" s="123"/>
      <c r="NM1545" s="123"/>
      <c r="NN1545" s="123"/>
      <c r="NO1545" s="123"/>
      <c r="TW1545" s="122">
        <f t="shared" si="95"/>
        <v>0</v>
      </c>
    </row>
    <row r="1546" spans="1:543" x14ac:dyDescent="0.2">
      <c r="B1546" s="44"/>
      <c r="D1546" s="42"/>
      <c r="NL1546" s="123"/>
      <c r="NM1546" s="123"/>
      <c r="NN1546" s="123"/>
      <c r="NO1546" s="123"/>
      <c r="TW1546" s="122">
        <f t="shared" si="95"/>
        <v>0</v>
      </c>
    </row>
    <row r="1547" spans="1:543" x14ac:dyDescent="0.2">
      <c r="B1547" s="44"/>
      <c r="D1547" s="42"/>
      <c r="NL1547" s="123"/>
      <c r="NM1547" s="123"/>
      <c r="NN1547" s="123"/>
      <c r="NO1547" s="123"/>
      <c r="TW1547" s="122"/>
    </row>
    <row r="1548" spans="1:543" x14ac:dyDescent="0.2">
      <c r="A1548" s="39" t="s">
        <v>1006</v>
      </c>
      <c r="B1548" s="45"/>
      <c r="C1548" s="39"/>
      <c r="D1548" s="39"/>
      <c r="E1548" s="40"/>
      <c r="F1548" s="40"/>
      <c r="G1548" s="45"/>
      <c r="H1548" s="45"/>
      <c r="NL1548" s="123"/>
      <c r="NM1548" s="123"/>
      <c r="NN1548" s="123"/>
      <c r="NO1548" s="123"/>
      <c r="TW1548" s="122">
        <f t="shared" ref="TW1548:TW1554" si="96">SUM(I1548:TV1548)-(E1548-F1548)-(G1548-H1548)</f>
        <v>0</v>
      </c>
    </row>
    <row r="1549" spans="1:543" x14ac:dyDescent="0.2">
      <c r="NL1549" s="123"/>
      <c r="NM1549" s="123"/>
      <c r="NN1549" s="123"/>
      <c r="NO1549" s="123"/>
      <c r="TW1549" s="122">
        <f t="shared" si="96"/>
        <v>0</v>
      </c>
    </row>
    <row r="1550" spans="1:543" x14ac:dyDescent="0.2">
      <c r="B1550" s="46"/>
      <c r="NL1550" s="123"/>
      <c r="NM1550" s="123"/>
      <c r="NN1550" s="123"/>
      <c r="NO1550" s="123"/>
      <c r="TW1550" s="122">
        <f t="shared" si="96"/>
        <v>0</v>
      </c>
    </row>
    <row r="1551" spans="1:543" x14ac:dyDescent="0.2">
      <c r="A1551" s="41" t="s">
        <v>870</v>
      </c>
      <c r="B1551" s="13" t="s">
        <v>651</v>
      </c>
      <c r="D1551" s="142"/>
      <c r="E1551" s="42">
        <f>'Consol BS'!AW452</f>
        <v>1473544.1579964501</v>
      </c>
      <c r="NG1551" s="122">
        <f>E1551</f>
        <v>1473544.1579964501</v>
      </c>
      <c r="NL1551" s="123"/>
      <c r="NM1551" s="123"/>
      <c r="NN1551" s="123"/>
      <c r="NO1551" s="123"/>
      <c r="TW1551" s="122">
        <f t="shared" si="96"/>
        <v>0</v>
      </c>
    </row>
    <row r="1552" spans="1:543" x14ac:dyDescent="0.2">
      <c r="B1552" s="42"/>
      <c r="C1552" s="13" t="s">
        <v>653</v>
      </c>
      <c r="D1552" s="42"/>
      <c r="F1552" s="42">
        <f>E1551</f>
        <v>1473544.1579964501</v>
      </c>
      <c r="IK1552" s="122">
        <f>-F1552</f>
        <v>-1473544.1579964501</v>
      </c>
      <c r="NL1552" s="123"/>
      <c r="NM1552" s="123"/>
      <c r="NN1552" s="123"/>
      <c r="NO1552" s="123"/>
      <c r="TW1552" s="122">
        <f t="shared" si="96"/>
        <v>0</v>
      </c>
    </row>
    <row r="1553" spans="1:543" x14ac:dyDescent="0.2">
      <c r="D1553" s="42"/>
      <c r="NL1553" s="123"/>
      <c r="NM1553" s="123"/>
      <c r="NN1553" s="123"/>
      <c r="NO1553" s="123"/>
      <c r="TW1553" s="122">
        <f t="shared" si="96"/>
        <v>0</v>
      </c>
    </row>
    <row r="1554" spans="1:543" x14ac:dyDescent="0.2">
      <c r="B1554" s="44"/>
      <c r="D1554" s="42"/>
      <c r="NL1554" s="123"/>
      <c r="NM1554" s="123"/>
      <c r="NN1554" s="123"/>
      <c r="NO1554" s="123"/>
      <c r="TW1554" s="122">
        <f t="shared" si="96"/>
        <v>0</v>
      </c>
    </row>
    <row r="1555" spans="1:543" x14ac:dyDescent="0.2">
      <c r="B1555" s="44"/>
      <c r="D1555" s="42"/>
      <c r="NL1555" s="123"/>
      <c r="NM1555" s="123"/>
      <c r="NN1555" s="123"/>
      <c r="NO1555" s="123"/>
      <c r="TW1555" s="122"/>
    </row>
    <row r="1556" spans="1:543" x14ac:dyDescent="0.2">
      <c r="B1556" s="44"/>
      <c r="D1556" s="42"/>
      <c r="NL1556" s="123"/>
      <c r="NM1556" s="123"/>
      <c r="NN1556" s="123"/>
      <c r="NO1556" s="123"/>
      <c r="TW1556" s="122"/>
    </row>
    <row r="1557" spans="1:543" x14ac:dyDescent="0.2">
      <c r="B1557" s="46"/>
      <c r="NL1557" s="123"/>
      <c r="NM1557" s="123"/>
      <c r="NN1557" s="123"/>
      <c r="NO1557" s="123"/>
      <c r="TW1557" s="122">
        <f t="shared" ref="TW1557:TW1561" si="97">SUM(I1557:TV1557)-(E1557-F1557)-(G1557-H1557)</f>
        <v>0</v>
      </c>
    </row>
    <row r="1558" spans="1:543" x14ac:dyDescent="0.2">
      <c r="A1558" s="41" t="s">
        <v>1007</v>
      </c>
      <c r="B1558" s="13" t="s">
        <v>651</v>
      </c>
      <c r="D1558" s="142"/>
      <c r="E1558" s="42">
        <f>'Consol BS'!Y452</f>
        <v>1473544.1579964501</v>
      </c>
      <c r="NG1558" s="122">
        <f>E1558</f>
        <v>1473544.1579964501</v>
      </c>
      <c r="NL1558" s="123"/>
      <c r="NM1558" s="123"/>
      <c r="NN1558" s="123"/>
      <c r="NO1558" s="123"/>
      <c r="TW1558" s="122">
        <f t="shared" si="97"/>
        <v>0</v>
      </c>
    </row>
    <row r="1559" spans="1:543" x14ac:dyDescent="0.2">
      <c r="B1559" s="42"/>
      <c r="C1559" s="13" t="s">
        <v>653</v>
      </c>
      <c r="D1559" s="42"/>
      <c r="F1559" s="42">
        <f>E1558</f>
        <v>1473544.1579964501</v>
      </c>
      <c r="IL1559" s="122">
        <f>-F1559</f>
        <v>-1473544.1579964501</v>
      </c>
      <c r="NL1559" s="123"/>
      <c r="NM1559" s="123"/>
      <c r="NN1559" s="123"/>
      <c r="NO1559" s="123"/>
      <c r="TW1559" s="122">
        <f t="shared" si="97"/>
        <v>0</v>
      </c>
    </row>
    <row r="1560" spans="1:543" x14ac:dyDescent="0.2">
      <c r="D1560" s="42"/>
      <c r="NL1560" s="123"/>
      <c r="NM1560" s="123"/>
      <c r="NN1560" s="123"/>
      <c r="NO1560" s="123"/>
      <c r="TW1560" s="122">
        <f t="shared" si="97"/>
        <v>0</v>
      </c>
    </row>
    <row r="1561" spans="1:543" x14ac:dyDescent="0.2">
      <c r="B1561" s="44"/>
      <c r="D1561" s="42"/>
      <c r="NL1561" s="123"/>
      <c r="NM1561" s="123"/>
      <c r="NN1561" s="123"/>
      <c r="NO1561" s="123"/>
      <c r="TW1561" s="122">
        <f t="shared" si="97"/>
        <v>0</v>
      </c>
    </row>
    <row r="1562" spans="1:543" x14ac:dyDescent="0.2">
      <c r="B1562" s="44"/>
      <c r="D1562" s="42"/>
      <c r="NL1562" s="123"/>
      <c r="NM1562" s="123"/>
      <c r="NN1562" s="123"/>
      <c r="NO1562" s="123"/>
      <c r="TW1562" s="122"/>
    </row>
    <row r="1563" spans="1:543" x14ac:dyDescent="0.2">
      <c r="A1563" s="41" t="s">
        <v>1008</v>
      </c>
      <c r="B1563" s="13" t="s">
        <v>657</v>
      </c>
      <c r="C1563" s="42"/>
      <c r="D1563" s="42"/>
      <c r="G1563" s="42">
        <f>H1564</f>
        <v>2426.1481800000001</v>
      </c>
      <c r="NL1563" s="123"/>
      <c r="NM1563" s="123"/>
      <c r="NN1563" s="123"/>
      <c r="NO1563" s="123"/>
      <c r="NV1563" s="42">
        <f>G1563</f>
        <v>2426.1481800000001</v>
      </c>
      <c r="TW1563" s="122">
        <f t="shared" ref="TW1563:TW1572" si="98">SUM(I1563:TV1563)-(E1563-F1563)-(G1563-H1563)</f>
        <v>0</v>
      </c>
    </row>
    <row r="1564" spans="1:543" x14ac:dyDescent="0.2">
      <c r="B1564" s="13" t="s">
        <v>1009</v>
      </c>
      <c r="D1564" s="42"/>
      <c r="H1564" s="42">
        <f>'Consol PL'!V156</f>
        <v>2426.1481800000001</v>
      </c>
      <c r="NL1564" s="123"/>
      <c r="NM1564" s="123"/>
      <c r="NN1564" s="123"/>
      <c r="NO1564" s="123"/>
      <c r="SE1564" s="42">
        <f>-H1564</f>
        <v>-2426.1481800000001</v>
      </c>
      <c r="TW1564" s="122">
        <f t="shared" si="98"/>
        <v>0</v>
      </c>
    </row>
    <row r="1565" spans="1:543" x14ac:dyDescent="0.2">
      <c r="D1565" s="42"/>
      <c r="NL1565" s="123"/>
      <c r="NM1565" s="123"/>
      <c r="NN1565" s="123"/>
      <c r="NO1565" s="123"/>
      <c r="TW1565" s="122">
        <f t="shared" si="98"/>
        <v>0</v>
      </c>
    </row>
    <row r="1566" spans="1:543" x14ac:dyDescent="0.2">
      <c r="B1566" s="44"/>
      <c r="NL1566" s="123"/>
      <c r="NM1566" s="123"/>
      <c r="NN1566" s="123"/>
      <c r="NO1566" s="123"/>
      <c r="TW1566" s="122">
        <f t="shared" si="98"/>
        <v>0</v>
      </c>
    </row>
    <row r="1567" spans="1:543" x14ac:dyDescent="0.2">
      <c r="B1567" s="44"/>
      <c r="NL1567" s="123"/>
      <c r="NM1567" s="123"/>
      <c r="NN1567" s="123"/>
      <c r="NO1567" s="123"/>
      <c r="TW1567" s="122">
        <f t="shared" si="98"/>
        <v>0</v>
      </c>
    </row>
    <row r="1568" spans="1:543" x14ac:dyDescent="0.2">
      <c r="A1568" s="51" t="s">
        <v>1010</v>
      </c>
      <c r="B1568" s="52" t="s">
        <v>655</v>
      </c>
      <c r="C1568" s="52"/>
      <c r="E1568" s="53">
        <f>'Consol BS'!Y420</f>
        <v>44369.990608350003</v>
      </c>
      <c r="F1568" s="53"/>
      <c r="G1568" s="53"/>
      <c r="H1568" s="53"/>
      <c r="I1568" s="123"/>
      <c r="MT1568" s="122">
        <f>E1568</f>
        <v>44369.990608350003</v>
      </c>
      <c r="NL1568" s="123"/>
      <c r="NM1568" s="123"/>
      <c r="NN1568" s="123"/>
      <c r="NO1568" s="123"/>
      <c r="TW1568" s="122">
        <f t="shared" si="98"/>
        <v>0</v>
      </c>
    </row>
    <row r="1569" spans="1:543" x14ac:dyDescent="0.2">
      <c r="A1569" s="52"/>
      <c r="B1569" s="53"/>
      <c r="C1569" s="52" t="s">
        <v>656</v>
      </c>
      <c r="D1569" s="53"/>
      <c r="E1569" s="53"/>
      <c r="F1569" s="53">
        <f>E1568</f>
        <v>44369.990608350003</v>
      </c>
      <c r="G1569" s="53"/>
      <c r="H1569" s="53"/>
      <c r="I1569" s="123"/>
      <c r="EV1569" s="122">
        <f>-F1569</f>
        <v>-44369.990608350003</v>
      </c>
      <c r="NL1569" s="123"/>
      <c r="NM1569" s="123"/>
      <c r="NN1569" s="123"/>
      <c r="NO1569" s="123"/>
      <c r="TW1569" s="122">
        <f t="shared" si="98"/>
        <v>0</v>
      </c>
    </row>
    <row r="1570" spans="1:543" x14ac:dyDescent="0.2">
      <c r="A1570" s="52"/>
      <c r="B1570" s="53"/>
      <c r="C1570" s="52" t="s">
        <v>666</v>
      </c>
      <c r="D1570" s="53"/>
      <c r="E1570" s="53"/>
      <c r="F1570" s="53"/>
      <c r="G1570" s="53"/>
      <c r="H1570" s="53">
        <f>E1568-F1569</f>
        <v>0</v>
      </c>
      <c r="I1570" s="123"/>
      <c r="NL1570" s="123"/>
      <c r="NM1570" s="123"/>
      <c r="NN1570" s="123"/>
      <c r="NO1570" s="123"/>
      <c r="SX1570" s="42">
        <f>-H1570</f>
        <v>0</v>
      </c>
      <c r="TW1570" s="122">
        <f t="shared" si="98"/>
        <v>0</v>
      </c>
    </row>
    <row r="1571" spans="1:543" x14ac:dyDescent="0.2">
      <c r="A1571" s="52"/>
      <c r="B1571" s="52"/>
      <c r="C1571" s="52"/>
      <c r="D1571" s="53"/>
      <c r="E1571" s="53"/>
      <c r="F1571" s="53"/>
      <c r="G1571" s="53"/>
      <c r="H1571" s="53"/>
      <c r="I1571" s="123"/>
      <c r="NL1571" s="123"/>
      <c r="NM1571" s="123"/>
      <c r="NN1571" s="123"/>
      <c r="NO1571" s="123"/>
      <c r="TW1571" s="122">
        <f t="shared" si="98"/>
        <v>0</v>
      </c>
    </row>
    <row r="1572" spans="1:543" x14ac:dyDescent="0.2">
      <c r="A1572" s="52"/>
      <c r="B1572" s="54"/>
      <c r="C1572" s="52"/>
      <c r="D1572" s="53"/>
      <c r="E1572" s="53"/>
      <c r="F1572" s="53"/>
      <c r="G1572" s="53"/>
      <c r="H1572" s="53"/>
      <c r="I1572" s="123"/>
      <c r="NL1572" s="123"/>
      <c r="NM1572" s="123"/>
      <c r="NN1572" s="123"/>
      <c r="NO1572" s="123"/>
      <c r="TW1572" s="122">
        <f t="shared" si="98"/>
        <v>0</v>
      </c>
    </row>
    <row r="1573" spans="1:543" x14ac:dyDescent="0.2">
      <c r="A1573" s="52"/>
      <c r="B1573" s="54"/>
      <c r="C1573" s="52"/>
      <c r="D1573" s="53"/>
      <c r="E1573" s="53"/>
      <c r="F1573" s="53"/>
      <c r="G1573" s="53"/>
      <c r="H1573" s="53"/>
      <c r="I1573" s="123"/>
      <c r="NL1573" s="123"/>
      <c r="NM1573" s="123"/>
      <c r="NN1573" s="123"/>
      <c r="NO1573" s="123"/>
      <c r="TW1573" s="122"/>
    </row>
    <row r="1574" spans="1:543" x14ac:dyDescent="0.2">
      <c r="A1574" s="39"/>
      <c r="B1574" s="45"/>
      <c r="C1574" s="39"/>
      <c r="D1574" s="39"/>
      <c r="E1574" s="40"/>
      <c r="F1574" s="40"/>
      <c r="G1574" s="45"/>
      <c r="H1574" s="45"/>
      <c r="NL1574" s="123"/>
      <c r="NM1574" s="123"/>
      <c r="NN1574" s="123"/>
      <c r="NO1574" s="123"/>
      <c r="TW1574" s="122">
        <f t="shared" ref="TW1574:TW1580" si="99">SUM(I1574:TV1574)-(E1574-F1574)-(G1574-H1574)</f>
        <v>0</v>
      </c>
    </row>
    <row r="1575" spans="1:543" x14ac:dyDescent="0.2">
      <c r="NL1575" s="123"/>
      <c r="NM1575" s="123"/>
      <c r="NN1575" s="123"/>
      <c r="NO1575" s="123"/>
      <c r="TW1575" s="122">
        <f t="shared" si="99"/>
        <v>0</v>
      </c>
    </row>
    <row r="1576" spans="1:543" x14ac:dyDescent="0.2">
      <c r="B1576" s="46"/>
      <c r="NL1576" s="123"/>
      <c r="NM1576" s="123"/>
      <c r="NN1576" s="123"/>
      <c r="NO1576" s="123"/>
      <c r="TW1576" s="122">
        <f t="shared" si="99"/>
        <v>0</v>
      </c>
    </row>
    <row r="1577" spans="1:543" x14ac:dyDescent="0.2">
      <c r="A1577" s="41" t="s">
        <v>1011</v>
      </c>
      <c r="B1577" s="13" t="s">
        <v>651</v>
      </c>
      <c r="D1577" s="142"/>
      <c r="E1577" s="42">
        <f>'Consol BS'!AQ452</f>
        <v>1473544.1579964501</v>
      </c>
      <c r="NG1577" s="122">
        <f>E1577</f>
        <v>1473544.1579964501</v>
      </c>
      <c r="NL1577" s="123"/>
      <c r="NM1577" s="123"/>
      <c r="NN1577" s="123"/>
      <c r="NO1577" s="123"/>
      <c r="TW1577" s="122">
        <f t="shared" si="99"/>
        <v>0</v>
      </c>
    </row>
    <row r="1578" spans="1:543" x14ac:dyDescent="0.2">
      <c r="B1578" s="42"/>
      <c r="C1578" s="13" t="s">
        <v>653</v>
      </c>
      <c r="D1578" s="42"/>
      <c r="F1578" s="42">
        <f>E1577</f>
        <v>1473544.1579964501</v>
      </c>
      <c r="HW1578" s="122">
        <f>-F1578</f>
        <v>-1473544.1579964501</v>
      </c>
      <c r="NL1578" s="123"/>
      <c r="NM1578" s="123"/>
      <c r="NN1578" s="123"/>
      <c r="NO1578" s="123"/>
      <c r="TW1578" s="122">
        <f t="shared" si="99"/>
        <v>0</v>
      </c>
    </row>
    <row r="1579" spans="1:543" x14ac:dyDescent="0.2">
      <c r="D1579" s="42"/>
      <c r="NL1579" s="123"/>
      <c r="NM1579" s="123"/>
      <c r="NN1579" s="123"/>
      <c r="NO1579" s="123"/>
      <c r="TW1579" s="122">
        <f t="shared" si="99"/>
        <v>0</v>
      </c>
    </row>
    <row r="1580" spans="1:543" x14ac:dyDescent="0.2">
      <c r="B1580" s="44"/>
      <c r="D1580" s="42"/>
      <c r="NL1580" s="123"/>
      <c r="NM1580" s="123"/>
      <c r="NN1580" s="123"/>
      <c r="NO1580" s="123"/>
      <c r="TW1580" s="122">
        <f t="shared" si="99"/>
        <v>0</v>
      </c>
    </row>
    <row r="1581" spans="1:543" x14ac:dyDescent="0.2">
      <c r="B1581" s="44"/>
      <c r="D1581" s="42"/>
      <c r="NL1581" s="123"/>
      <c r="NM1581" s="123"/>
      <c r="NN1581" s="123"/>
      <c r="NO1581" s="123"/>
      <c r="TW1581" s="122"/>
    </row>
    <row r="1582" spans="1:543" x14ac:dyDescent="0.2">
      <c r="B1582" s="46"/>
      <c r="NL1582" s="123"/>
      <c r="NM1582" s="123"/>
      <c r="NN1582" s="123"/>
      <c r="NO1582" s="123"/>
      <c r="TW1582" s="122">
        <f t="shared" ref="TW1582:TW1586" si="100">SUM(I1582:TV1582)-(E1582-F1582)-(G1582-H1582)</f>
        <v>0</v>
      </c>
    </row>
    <row r="1583" spans="1:543" x14ac:dyDescent="0.2">
      <c r="A1583" s="41" t="s">
        <v>871</v>
      </c>
      <c r="B1583" s="13" t="s">
        <v>651</v>
      </c>
      <c r="D1583" s="142"/>
      <c r="E1583" s="42">
        <f>'Consol BS'!AC452</f>
        <v>1473544.1579964501</v>
      </c>
      <c r="NG1583" s="122">
        <f>E1583</f>
        <v>1473544.1579964501</v>
      </c>
      <c r="NL1583" s="123"/>
      <c r="NM1583" s="123"/>
      <c r="NN1583" s="123"/>
      <c r="NO1583" s="123"/>
      <c r="TW1583" s="122">
        <f t="shared" si="100"/>
        <v>0</v>
      </c>
    </row>
    <row r="1584" spans="1:543" x14ac:dyDescent="0.2">
      <c r="B1584" s="42"/>
      <c r="C1584" s="13" t="s">
        <v>653</v>
      </c>
      <c r="D1584" s="42"/>
      <c r="F1584" s="42">
        <f>E1583</f>
        <v>1473544.1579964501</v>
      </c>
      <c r="IJ1584" s="122">
        <f>-F1584</f>
        <v>-1473544.1579964501</v>
      </c>
      <c r="NL1584" s="123"/>
      <c r="NM1584" s="123"/>
      <c r="NN1584" s="123"/>
      <c r="NO1584" s="123"/>
      <c r="TW1584" s="122">
        <f t="shared" si="100"/>
        <v>0</v>
      </c>
    </row>
    <row r="1585" spans="1:543" x14ac:dyDescent="0.2">
      <c r="D1585" s="42"/>
      <c r="NL1585" s="123"/>
      <c r="NM1585" s="123"/>
      <c r="NN1585" s="123"/>
      <c r="NO1585" s="123"/>
      <c r="TW1585" s="122">
        <f t="shared" si="100"/>
        <v>0</v>
      </c>
    </row>
    <row r="1586" spans="1:543" x14ac:dyDescent="0.2">
      <c r="B1586" s="44"/>
      <c r="D1586" s="42"/>
      <c r="NL1586" s="123"/>
      <c r="NM1586" s="123"/>
      <c r="NN1586" s="123"/>
      <c r="NO1586" s="123"/>
      <c r="TW1586" s="122">
        <f t="shared" si="100"/>
        <v>0</v>
      </c>
    </row>
    <row r="1587" spans="1:543" x14ac:dyDescent="0.2">
      <c r="A1587" s="52"/>
      <c r="B1587" s="54"/>
      <c r="C1587" s="52"/>
      <c r="D1587" s="53"/>
      <c r="E1587" s="53"/>
      <c r="F1587" s="53"/>
      <c r="G1587" s="53"/>
      <c r="H1587" s="53"/>
      <c r="I1587" s="123"/>
      <c r="NL1587" s="123"/>
      <c r="NM1587" s="123"/>
      <c r="NN1587" s="123"/>
      <c r="NO1587" s="123"/>
      <c r="TW1587" s="122"/>
    </row>
    <row r="1588" spans="1:543" x14ac:dyDescent="0.2">
      <c r="A1588" s="51" t="s">
        <v>1013</v>
      </c>
      <c r="B1588" s="52" t="s">
        <v>655</v>
      </c>
      <c r="C1588" s="52"/>
      <c r="E1588" s="53">
        <f>'Consol BS'!AD420</f>
        <v>44369.990608350003</v>
      </c>
      <c r="F1588" s="53"/>
      <c r="G1588" s="53"/>
      <c r="H1588" s="53"/>
      <c r="I1588" s="123"/>
      <c r="MT1588" s="122">
        <f>E1588</f>
        <v>44369.990608350003</v>
      </c>
      <c r="NL1588" s="123"/>
      <c r="NM1588" s="123"/>
      <c r="NN1588" s="123"/>
      <c r="NO1588" s="123"/>
      <c r="TW1588" s="122">
        <f t="shared" ref="TW1588:TW1592" si="101">SUM(I1588:TV1588)-(E1588-F1588)-(G1588-H1588)</f>
        <v>0</v>
      </c>
    </row>
    <row r="1589" spans="1:543" x14ac:dyDescent="0.2">
      <c r="A1589" s="52"/>
      <c r="B1589" s="53"/>
      <c r="C1589" s="52" t="s">
        <v>656</v>
      </c>
      <c r="D1589" s="53"/>
      <c r="E1589" s="53"/>
      <c r="F1589" s="53">
        <f>'Consol BS'!AC173</f>
        <v>0</v>
      </c>
      <c r="G1589" s="53"/>
      <c r="H1589" s="53"/>
      <c r="I1589" s="123"/>
      <c r="EV1589" s="122">
        <f>-F1589</f>
        <v>0</v>
      </c>
      <c r="NL1589" s="123"/>
      <c r="NM1589" s="123"/>
      <c r="NN1589" s="123"/>
      <c r="NO1589" s="123"/>
      <c r="TW1589" s="122">
        <f t="shared" si="101"/>
        <v>0</v>
      </c>
    </row>
    <row r="1590" spans="1:543" x14ac:dyDescent="0.2">
      <c r="A1590" s="52"/>
      <c r="B1590" s="53"/>
      <c r="C1590" s="52" t="s">
        <v>666</v>
      </c>
      <c r="D1590" s="53"/>
      <c r="E1590" s="53"/>
      <c r="F1590" s="53"/>
      <c r="G1590" s="53"/>
      <c r="H1590" s="53">
        <f>E1588-F1589</f>
        <v>44369.990608350003</v>
      </c>
      <c r="I1590" s="123"/>
      <c r="NL1590" s="123"/>
      <c r="NM1590" s="123"/>
      <c r="NN1590" s="123"/>
      <c r="NO1590" s="123"/>
      <c r="SX1590" s="42">
        <f>-H1590</f>
        <v>-44369.990608350003</v>
      </c>
      <c r="TW1590" s="122">
        <f t="shared" si="101"/>
        <v>0</v>
      </c>
    </row>
    <row r="1591" spans="1:543" x14ac:dyDescent="0.2">
      <c r="A1591" s="52"/>
      <c r="B1591" s="52"/>
      <c r="C1591" s="52"/>
      <c r="D1591" s="53"/>
      <c r="E1591" s="53"/>
      <c r="F1591" s="53"/>
      <c r="G1591" s="53"/>
      <c r="H1591" s="53"/>
      <c r="I1591" s="123"/>
      <c r="NL1591" s="123"/>
      <c r="NM1591" s="123"/>
      <c r="NN1591" s="123"/>
      <c r="NO1591" s="123"/>
      <c r="TW1591" s="122">
        <f t="shared" si="101"/>
        <v>0</v>
      </c>
    </row>
    <row r="1592" spans="1:543" x14ac:dyDescent="0.2">
      <c r="A1592" s="52"/>
      <c r="B1592" s="54"/>
      <c r="C1592" s="52"/>
      <c r="D1592" s="53"/>
      <c r="E1592" s="53"/>
      <c r="F1592" s="53"/>
      <c r="G1592" s="53"/>
      <c r="H1592" s="53"/>
      <c r="I1592" s="123"/>
      <c r="NL1592" s="123"/>
      <c r="NM1592" s="123"/>
      <c r="NN1592" s="123"/>
      <c r="NO1592" s="123"/>
      <c r="TW1592" s="122">
        <f t="shared" si="101"/>
        <v>0</v>
      </c>
    </row>
    <row r="1593" spans="1:543" x14ac:dyDescent="0.2">
      <c r="B1593" s="44"/>
      <c r="D1593" s="42"/>
      <c r="NL1593" s="123"/>
      <c r="NM1593" s="123"/>
      <c r="NN1593" s="123"/>
      <c r="NO1593" s="123"/>
      <c r="TW1593" s="122"/>
    </row>
    <row r="1594" spans="1:543" x14ac:dyDescent="0.2">
      <c r="B1594" s="46"/>
      <c r="NL1594" s="123"/>
      <c r="NM1594" s="123"/>
      <c r="NN1594" s="123"/>
      <c r="NO1594" s="123"/>
      <c r="TW1594" s="122">
        <f t="shared" ref="TW1594:TW1601" si="102">SUM(I1594:TV1594)-(E1594-F1594)-(G1594-H1594)</f>
        <v>0</v>
      </c>
    </row>
    <row r="1595" spans="1:543" x14ac:dyDescent="0.2">
      <c r="A1595" s="41" t="s">
        <v>1012</v>
      </c>
      <c r="B1595" s="13" t="s">
        <v>651</v>
      </c>
      <c r="E1595" s="42">
        <f>'Consol BS'!AD452</f>
        <v>1473544.1579964501</v>
      </c>
      <c r="NG1595" s="122">
        <f>E1595</f>
        <v>1473544.1579964501</v>
      </c>
      <c r="NL1595" s="123"/>
      <c r="NM1595" s="123"/>
      <c r="NN1595" s="123"/>
      <c r="NO1595" s="123"/>
      <c r="TW1595" s="122">
        <f t="shared" si="102"/>
        <v>0</v>
      </c>
    </row>
    <row r="1596" spans="1:543" hidden="1" x14ac:dyDescent="0.2">
      <c r="A1596" s="41"/>
      <c r="C1596" s="13" t="s">
        <v>652</v>
      </c>
      <c r="D1596" s="68"/>
      <c r="IN1596" s="122">
        <f>-F1596</f>
        <v>0</v>
      </c>
      <c r="NL1596" s="123"/>
      <c r="NM1596" s="123"/>
      <c r="NN1596" s="123"/>
      <c r="NO1596" s="123"/>
      <c r="TW1596" s="122">
        <f t="shared" si="102"/>
        <v>0</v>
      </c>
    </row>
    <row r="1597" spans="1:543" x14ac:dyDescent="0.2">
      <c r="A1597" s="41"/>
      <c r="B1597" s="13" t="s">
        <v>670</v>
      </c>
      <c r="D1597" s="42"/>
      <c r="E1597" s="42">
        <f>F1598+F1599-E1595</f>
        <v>-1473544.1579964501</v>
      </c>
      <c r="NK1597" s="122">
        <f>E1597</f>
        <v>-1473544.1579964501</v>
      </c>
      <c r="NL1597" s="123"/>
      <c r="NM1597" s="123"/>
      <c r="NN1597" s="123"/>
      <c r="NO1597" s="123"/>
      <c r="TW1597" s="122">
        <f t="shared" si="102"/>
        <v>0</v>
      </c>
    </row>
    <row r="1598" spans="1:543" x14ac:dyDescent="0.2">
      <c r="A1598" s="41"/>
      <c r="C1598" s="13" t="s">
        <v>652</v>
      </c>
      <c r="D1598" s="42"/>
      <c r="F1598" s="42">
        <v>0</v>
      </c>
      <c r="NL1598" s="123"/>
      <c r="NM1598" s="123"/>
      <c r="NN1598" s="123"/>
      <c r="NO1598" s="123"/>
      <c r="TW1598" s="122">
        <f t="shared" si="102"/>
        <v>0</v>
      </c>
    </row>
    <row r="1599" spans="1:543" x14ac:dyDescent="0.2">
      <c r="B1599" s="42"/>
      <c r="C1599" s="13" t="s">
        <v>653</v>
      </c>
      <c r="D1599" s="70"/>
      <c r="F1599" s="42">
        <f>'Consol BS'!AC284</f>
        <v>0</v>
      </c>
      <c r="IM1599" s="122">
        <f>-F1599</f>
        <v>0</v>
      </c>
      <c r="NL1599" s="123"/>
      <c r="NM1599" s="123"/>
      <c r="NN1599" s="123"/>
      <c r="NO1599" s="123"/>
      <c r="TW1599" s="122">
        <f t="shared" si="102"/>
        <v>0</v>
      </c>
    </row>
    <row r="1600" spans="1:543" x14ac:dyDescent="0.2">
      <c r="B1600" s="42"/>
      <c r="D1600" s="42"/>
      <c r="NL1600" s="123"/>
      <c r="NM1600" s="123"/>
      <c r="NN1600" s="123"/>
      <c r="NO1600" s="123"/>
      <c r="TW1600" s="122">
        <f t="shared" si="102"/>
        <v>0</v>
      </c>
    </row>
    <row r="1601" spans="1:543" x14ac:dyDescent="0.2">
      <c r="B1601" s="44"/>
      <c r="D1601" s="42"/>
      <c r="NL1601" s="123"/>
      <c r="NM1601" s="123"/>
      <c r="NN1601" s="123"/>
      <c r="NO1601" s="123"/>
      <c r="TW1601" s="122">
        <f t="shared" si="102"/>
        <v>0</v>
      </c>
    </row>
    <row r="1602" spans="1:543" x14ac:dyDescent="0.2">
      <c r="B1602" s="44"/>
      <c r="D1602" s="42"/>
      <c r="NL1602" s="123"/>
      <c r="NM1602" s="123"/>
      <c r="NN1602" s="123"/>
      <c r="NO1602" s="123"/>
      <c r="TW1602" s="122"/>
    </row>
    <row r="1603" spans="1:543" x14ac:dyDescent="0.2">
      <c r="A1603" s="39"/>
      <c r="B1603" s="45"/>
      <c r="C1603" s="39"/>
      <c r="D1603" s="39"/>
      <c r="E1603" s="40"/>
      <c r="F1603" s="40"/>
      <c r="G1603" s="45"/>
      <c r="H1603" s="45"/>
      <c r="NL1603" s="123"/>
      <c r="NM1603" s="123"/>
      <c r="NN1603" s="123"/>
      <c r="NO1603" s="123"/>
      <c r="TW1603" s="122">
        <f t="shared" si="90"/>
        <v>0</v>
      </c>
    </row>
    <row r="1604" spans="1:543" x14ac:dyDescent="0.2">
      <c r="NL1604" s="123"/>
      <c r="NM1604" s="123"/>
      <c r="NN1604" s="123"/>
      <c r="NO1604" s="123"/>
      <c r="TW1604" s="122">
        <f t="shared" si="90"/>
        <v>0</v>
      </c>
    </row>
    <row r="1605" spans="1:543" x14ac:dyDescent="0.2">
      <c r="B1605" s="46"/>
      <c r="NL1605" s="123"/>
      <c r="NM1605" s="123"/>
      <c r="NN1605" s="123"/>
      <c r="NO1605" s="123"/>
      <c r="TW1605" s="122">
        <f t="shared" si="90"/>
        <v>0</v>
      </c>
    </row>
    <row r="1606" spans="1:543" x14ac:dyDescent="0.2">
      <c r="A1606" s="41" t="s">
        <v>794</v>
      </c>
      <c r="B1606" s="13" t="s">
        <v>651</v>
      </c>
      <c r="D1606" s="142" t="s">
        <v>891</v>
      </c>
      <c r="E1606" s="42">
        <v>300000</v>
      </c>
      <c r="NG1606" s="122">
        <f>E1606</f>
        <v>300000</v>
      </c>
      <c r="NL1606" s="123"/>
      <c r="NM1606" s="123"/>
      <c r="NN1606" s="123"/>
      <c r="NO1606" s="123"/>
      <c r="TW1606" s="122">
        <f t="shared" si="90"/>
        <v>0</v>
      </c>
    </row>
    <row r="1607" spans="1:543" hidden="1" x14ac:dyDescent="0.2">
      <c r="A1607" s="41"/>
      <c r="C1607" s="13" t="s">
        <v>652</v>
      </c>
      <c r="D1607" s="68"/>
      <c r="IN1607" s="122">
        <f>-F1607</f>
        <v>0</v>
      </c>
      <c r="NL1607" s="123"/>
      <c r="NM1607" s="123"/>
      <c r="NN1607" s="123"/>
      <c r="NO1607" s="123"/>
      <c r="TW1607" s="122">
        <f t="shared" si="90"/>
        <v>0</v>
      </c>
    </row>
    <row r="1608" spans="1:543" x14ac:dyDescent="0.2">
      <c r="A1608" s="41"/>
      <c r="B1608" s="13" t="s">
        <v>670</v>
      </c>
      <c r="D1608" s="42"/>
      <c r="E1608" s="42">
        <v>0</v>
      </c>
      <c r="NK1608" s="122">
        <f>E1608</f>
        <v>0</v>
      </c>
      <c r="NL1608" s="123"/>
      <c r="NM1608" s="123"/>
      <c r="NN1608" s="123"/>
      <c r="NO1608" s="123"/>
      <c r="TW1608" s="122">
        <f t="shared" si="90"/>
        <v>0</v>
      </c>
    </row>
    <row r="1609" spans="1:543" x14ac:dyDescent="0.2">
      <c r="A1609" s="41"/>
      <c r="C1609" s="13" t="s">
        <v>652</v>
      </c>
      <c r="D1609" s="42"/>
      <c r="F1609" s="42">
        <v>80000</v>
      </c>
      <c r="NL1609" s="123">
        <f>-F1609</f>
        <v>-80000</v>
      </c>
      <c r="NM1609" s="123"/>
      <c r="NN1609" s="123"/>
      <c r="NO1609" s="123"/>
      <c r="TW1609" s="122">
        <f t="shared" si="90"/>
        <v>0</v>
      </c>
    </row>
    <row r="1610" spans="1:543" x14ac:dyDescent="0.2">
      <c r="B1610" s="42"/>
      <c r="C1610" s="13" t="s">
        <v>653</v>
      </c>
      <c r="D1610" s="70">
        <f>220/300</f>
        <v>0.73333333333333328</v>
      </c>
      <c r="F1610" s="42">
        <v>220000</v>
      </c>
      <c r="HJ1610" s="122">
        <f>-F1610</f>
        <v>-220000</v>
      </c>
      <c r="NL1610" s="123"/>
      <c r="NM1610" s="123"/>
      <c r="NN1610" s="123"/>
      <c r="NO1610" s="123"/>
      <c r="TW1610" s="122">
        <f t="shared" si="90"/>
        <v>0</v>
      </c>
    </row>
    <row r="1611" spans="1:543" x14ac:dyDescent="0.2">
      <c r="B1611" s="42"/>
      <c r="D1611" s="42"/>
      <c r="NL1611" s="123"/>
      <c r="NM1611" s="123"/>
      <c r="NN1611" s="123"/>
      <c r="NO1611" s="123"/>
      <c r="TW1611" s="122">
        <f t="shared" si="90"/>
        <v>0</v>
      </c>
    </row>
    <row r="1612" spans="1:543" x14ac:dyDescent="0.2">
      <c r="B1612" s="44"/>
      <c r="D1612" s="42"/>
      <c r="NL1612" s="123"/>
      <c r="NM1612" s="123"/>
      <c r="NN1612" s="123"/>
      <c r="NO1612" s="123"/>
      <c r="TW1612" s="122">
        <f t="shared" si="90"/>
        <v>0</v>
      </c>
    </row>
    <row r="1613" spans="1:543" x14ac:dyDescent="0.2">
      <c r="B1613" s="44"/>
      <c r="D1613" s="42"/>
      <c r="NL1613" s="123"/>
      <c r="NM1613" s="123"/>
      <c r="NN1613" s="123"/>
      <c r="NO1613" s="123"/>
      <c r="TW1613" s="122">
        <f t="shared" si="90"/>
        <v>0</v>
      </c>
    </row>
    <row r="1614" spans="1:543" x14ac:dyDescent="0.2">
      <c r="D1614" s="42"/>
      <c r="NL1614" s="123"/>
      <c r="NM1614" s="123"/>
      <c r="NN1614" s="123"/>
      <c r="NO1614" s="123"/>
      <c r="TW1614" s="122">
        <f t="shared" si="90"/>
        <v>0</v>
      </c>
    </row>
    <row r="1615" spans="1:543" x14ac:dyDescent="0.2">
      <c r="A1615" s="41" t="s">
        <v>797</v>
      </c>
      <c r="C1615" s="13" t="s">
        <v>902</v>
      </c>
      <c r="D1615" s="142" t="s">
        <v>891</v>
      </c>
      <c r="F1615" s="42">
        <v>7149.0211199999967</v>
      </c>
      <c r="NL1615" s="123"/>
      <c r="NM1615" s="123"/>
      <c r="NN1615" s="123"/>
      <c r="NO1615" s="123">
        <f>-F1615</f>
        <v>-7149.0211199999967</v>
      </c>
      <c r="TW1615" s="122">
        <f t="shared" si="90"/>
        <v>0</v>
      </c>
    </row>
    <row r="1616" spans="1:543" x14ac:dyDescent="0.2">
      <c r="B1616" s="13" t="s">
        <v>652</v>
      </c>
      <c r="D1616" s="42"/>
      <c r="E1616" s="42">
        <f>F1615</f>
        <v>7149.0211199999967</v>
      </c>
      <c r="NL1616" s="123">
        <f>E1616</f>
        <v>7149.0211199999967</v>
      </c>
      <c r="NM1616" s="123"/>
      <c r="NN1616" s="123"/>
      <c r="NO1616" s="123"/>
      <c r="TW1616" s="122">
        <f t="shared" si="90"/>
        <v>0</v>
      </c>
    </row>
    <row r="1617" spans="1:543" x14ac:dyDescent="0.2">
      <c r="B1617" s="42"/>
      <c r="D1617" s="42"/>
      <c r="H1617" s="48"/>
      <c r="NL1617" s="123"/>
      <c r="NM1617" s="123"/>
      <c r="NN1617" s="123"/>
      <c r="NO1617" s="123"/>
      <c r="TW1617" s="122">
        <f t="shared" si="90"/>
        <v>0</v>
      </c>
    </row>
    <row r="1618" spans="1:543" x14ac:dyDescent="0.2">
      <c r="B1618" s="44"/>
      <c r="C1618" s="42"/>
      <c r="D1618" s="42"/>
      <c r="NL1618" s="123"/>
      <c r="NM1618" s="123"/>
      <c r="NN1618" s="123"/>
      <c r="NO1618" s="123"/>
      <c r="TW1618" s="122">
        <f t="shared" si="90"/>
        <v>0</v>
      </c>
    </row>
    <row r="1619" spans="1:543" x14ac:dyDescent="0.2">
      <c r="B1619" s="44"/>
      <c r="C1619" s="42"/>
      <c r="NL1619" s="123"/>
      <c r="NM1619" s="123"/>
      <c r="NN1619" s="123"/>
      <c r="NO1619" s="123"/>
      <c r="TW1619" s="122">
        <f t="shared" si="90"/>
        <v>0</v>
      </c>
    </row>
    <row r="1620" spans="1:543" x14ac:dyDescent="0.2">
      <c r="B1620" s="44"/>
      <c r="C1620" s="42"/>
      <c r="NL1620" s="123"/>
      <c r="NM1620" s="123"/>
      <c r="NN1620" s="123"/>
      <c r="NO1620" s="123"/>
      <c r="TW1620" s="122">
        <f t="shared" si="90"/>
        <v>0</v>
      </c>
    </row>
    <row r="1621" spans="1:543" x14ac:dyDescent="0.2">
      <c r="A1621" s="51" t="s">
        <v>800</v>
      </c>
      <c r="B1621" s="52" t="s">
        <v>852</v>
      </c>
      <c r="C1621" s="52"/>
      <c r="E1621" s="53">
        <f>'Consol BS'!BG420</f>
        <v>44369.990608350003</v>
      </c>
      <c r="F1621" s="53"/>
      <c r="G1621" s="53"/>
      <c r="H1621" s="53"/>
      <c r="I1621" s="123"/>
      <c r="MT1621" s="122">
        <f>E1621</f>
        <v>44369.990608350003</v>
      </c>
      <c r="NL1621" s="123"/>
      <c r="NM1621" s="123"/>
      <c r="NN1621" s="123"/>
      <c r="NO1621" s="123"/>
      <c r="TW1621" s="122">
        <f t="shared" si="90"/>
        <v>0</v>
      </c>
    </row>
    <row r="1622" spans="1:543" x14ac:dyDescent="0.2">
      <c r="A1622" s="52"/>
      <c r="B1622" s="53"/>
      <c r="C1622" s="52" t="s">
        <v>656</v>
      </c>
      <c r="D1622" s="53"/>
      <c r="E1622" s="53"/>
      <c r="F1622" s="53">
        <f>E1621-33412</f>
        <v>10957.990608350003</v>
      </c>
      <c r="G1622" s="53"/>
      <c r="H1622" s="53"/>
      <c r="I1622" s="123"/>
      <c r="EV1622" s="122">
        <f>-F1622</f>
        <v>-10957.990608350003</v>
      </c>
      <c r="NL1622" s="123"/>
      <c r="NM1622" s="123"/>
      <c r="NN1622" s="123"/>
      <c r="NO1622" s="123"/>
      <c r="TW1622" s="122">
        <f t="shared" si="90"/>
        <v>0</v>
      </c>
    </row>
    <row r="1623" spans="1:543" x14ac:dyDescent="0.2">
      <c r="A1623" s="52"/>
      <c r="B1623" s="53"/>
      <c r="C1623" s="52" t="s">
        <v>666</v>
      </c>
      <c r="D1623" s="53"/>
      <c r="E1623" s="53"/>
      <c r="F1623" s="53"/>
      <c r="G1623" s="53"/>
      <c r="H1623" s="53">
        <f>E1621-F1622</f>
        <v>33412</v>
      </c>
      <c r="I1623" s="123"/>
      <c r="NL1623" s="123"/>
      <c r="NM1623" s="123"/>
      <c r="NN1623" s="123"/>
      <c r="NO1623" s="123"/>
      <c r="SX1623" s="42">
        <f>-H1623</f>
        <v>-33412</v>
      </c>
      <c r="TW1623" s="122">
        <f t="shared" si="90"/>
        <v>0</v>
      </c>
    </row>
    <row r="1624" spans="1:543" x14ac:dyDescent="0.2">
      <c r="A1624" s="52"/>
      <c r="B1624" s="52"/>
      <c r="C1624" s="52"/>
      <c r="D1624" s="53"/>
      <c r="E1624" s="53"/>
      <c r="F1624" s="53"/>
      <c r="G1624" s="53"/>
      <c r="H1624" s="53"/>
      <c r="I1624" s="123"/>
      <c r="NL1624" s="123"/>
      <c r="NM1624" s="123"/>
      <c r="NN1624" s="123"/>
      <c r="NO1624" s="123"/>
      <c r="TW1624" s="122">
        <f t="shared" si="90"/>
        <v>0</v>
      </c>
    </row>
    <row r="1625" spans="1:543" x14ac:dyDescent="0.2">
      <c r="A1625" s="52"/>
      <c r="B1625" s="54"/>
      <c r="C1625" s="52"/>
      <c r="D1625" s="53"/>
      <c r="E1625" s="53"/>
      <c r="F1625" s="53"/>
      <c r="G1625" s="53"/>
      <c r="H1625" s="53"/>
      <c r="I1625" s="123"/>
      <c r="NL1625" s="123"/>
      <c r="NM1625" s="123"/>
      <c r="NN1625" s="123"/>
      <c r="NO1625" s="123"/>
      <c r="TW1625" s="122">
        <f t="shared" si="90"/>
        <v>0</v>
      </c>
    </row>
    <row r="1626" spans="1:543" x14ac:dyDescent="0.2">
      <c r="A1626" s="52"/>
      <c r="B1626" s="54"/>
      <c r="C1626" s="52"/>
      <c r="D1626" s="53"/>
      <c r="E1626" s="53"/>
      <c r="F1626" s="53"/>
      <c r="G1626" s="53"/>
      <c r="H1626" s="53"/>
      <c r="I1626" s="123"/>
      <c r="NL1626" s="123"/>
      <c r="NM1626" s="123"/>
      <c r="NN1626" s="123"/>
      <c r="NO1626" s="123"/>
      <c r="TW1626" s="122">
        <f t="shared" si="90"/>
        <v>0</v>
      </c>
    </row>
    <row r="1627" spans="1:543" x14ac:dyDescent="0.2">
      <c r="A1627" s="52"/>
      <c r="B1627" s="54"/>
      <c r="C1627" s="52"/>
      <c r="D1627" s="53"/>
      <c r="E1627" s="53"/>
      <c r="F1627" s="53"/>
      <c r="G1627" s="53"/>
      <c r="H1627" s="53"/>
      <c r="I1627" s="123"/>
      <c r="NL1627" s="123"/>
      <c r="NM1627" s="123"/>
      <c r="NN1627" s="123"/>
      <c r="NO1627" s="123"/>
      <c r="TW1627" s="122">
        <f t="shared" si="90"/>
        <v>0</v>
      </c>
    </row>
    <row r="1628" spans="1:543" x14ac:dyDescent="0.2">
      <c r="A1628" s="41" t="s">
        <v>803</v>
      </c>
      <c r="B1628" s="13" t="s">
        <v>657</v>
      </c>
      <c r="C1628" s="42"/>
      <c r="D1628" s="42"/>
      <c r="G1628" s="42">
        <f>H1629</f>
        <v>7278.4445400000004</v>
      </c>
      <c r="NL1628" s="123"/>
      <c r="NM1628" s="123"/>
      <c r="NN1628" s="123"/>
      <c r="NO1628" s="123"/>
      <c r="NV1628" s="42">
        <f>G1628</f>
        <v>7278.4445400000004</v>
      </c>
      <c r="TW1628" s="122">
        <f t="shared" si="90"/>
        <v>0</v>
      </c>
    </row>
    <row r="1629" spans="1:543" x14ac:dyDescent="0.2">
      <c r="B1629" s="13" t="s">
        <v>853</v>
      </c>
      <c r="D1629" s="42"/>
      <c r="H1629" s="42">
        <f>'Consol PL'!BC156+'Consol PL'!BD156+'Consol PL'!BE156</f>
        <v>7278.4445400000004</v>
      </c>
      <c r="NL1629" s="123"/>
      <c r="NM1629" s="123"/>
      <c r="NN1629" s="123"/>
      <c r="NO1629" s="123"/>
      <c r="SE1629" s="42">
        <f>-H1629</f>
        <v>-7278.4445400000004</v>
      </c>
      <c r="TW1629" s="122">
        <f t="shared" si="90"/>
        <v>0</v>
      </c>
    </row>
    <row r="1630" spans="1:543" x14ac:dyDescent="0.2">
      <c r="D1630" s="42"/>
      <c r="NL1630" s="123"/>
      <c r="NM1630" s="123"/>
      <c r="NN1630" s="123"/>
      <c r="NO1630" s="123"/>
      <c r="TW1630" s="122">
        <f t="shared" si="90"/>
        <v>0</v>
      </c>
    </row>
    <row r="1631" spans="1:543" x14ac:dyDescent="0.2">
      <c r="B1631" s="44"/>
      <c r="NL1631" s="123"/>
      <c r="NM1631" s="123"/>
      <c r="NN1631" s="123"/>
      <c r="NO1631" s="123"/>
      <c r="TW1631" s="122">
        <f t="shared" si="90"/>
        <v>0</v>
      </c>
    </row>
    <row r="1632" spans="1:543" x14ac:dyDescent="0.2">
      <c r="B1632" s="44"/>
      <c r="NL1632" s="123"/>
      <c r="NM1632" s="123"/>
      <c r="NN1632" s="123"/>
      <c r="NO1632" s="123"/>
      <c r="TW1632" s="122">
        <f t="shared" si="90"/>
        <v>0</v>
      </c>
    </row>
    <row r="1633" spans="1:543" x14ac:dyDescent="0.2">
      <c r="B1633" s="44"/>
      <c r="NL1633" s="123"/>
      <c r="NM1633" s="123"/>
      <c r="NN1633" s="123"/>
      <c r="NO1633" s="123"/>
      <c r="TW1633" s="122">
        <f t="shared" si="90"/>
        <v>0</v>
      </c>
    </row>
    <row r="1634" spans="1:543" x14ac:dyDescent="0.2">
      <c r="B1634" s="44"/>
      <c r="NL1634" s="123"/>
      <c r="NM1634" s="123"/>
      <c r="NN1634" s="123"/>
      <c r="NO1634" s="123"/>
      <c r="TW1634" s="122">
        <f t="shared" si="90"/>
        <v>0</v>
      </c>
    </row>
    <row r="1635" spans="1:543" x14ac:dyDescent="0.2">
      <c r="A1635" s="41" t="s">
        <v>1015</v>
      </c>
      <c r="C1635" s="13" t="s">
        <v>902</v>
      </c>
      <c r="D1635" s="142" t="s">
        <v>891</v>
      </c>
      <c r="E1635" s="42">
        <v>3439.0448419200015</v>
      </c>
      <c r="NL1635" s="123"/>
      <c r="NM1635" s="123"/>
      <c r="NN1635" s="123"/>
      <c r="NO1635" s="123">
        <f>E1635</f>
        <v>3439.0448419200015</v>
      </c>
      <c r="TW1635" s="122">
        <f t="shared" si="90"/>
        <v>0</v>
      </c>
    </row>
    <row r="1636" spans="1:543" x14ac:dyDescent="0.2">
      <c r="B1636" s="13" t="s">
        <v>652</v>
      </c>
      <c r="D1636" s="42"/>
      <c r="F1636" s="42">
        <f>E1635</f>
        <v>3439.0448419200015</v>
      </c>
      <c r="NL1636" s="123">
        <f>-F1636</f>
        <v>-3439.0448419200015</v>
      </c>
      <c r="NM1636" s="123"/>
      <c r="NN1636" s="123"/>
      <c r="NO1636" s="123"/>
      <c r="TW1636" s="122">
        <f t="shared" si="90"/>
        <v>0</v>
      </c>
    </row>
    <row r="1637" spans="1:543" x14ac:dyDescent="0.2">
      <c r="B1637" s="42"/>
      <c r="D1637" s="42"/>
      <c r="NL1637" s="123"/>
      <c r="NM1637" s="123"/>
      <c r="NN1637" s="123"/>
      <c r="NO1637" s="123"/>
      <c r="TW1637" s="122">
        <f t="shared" ref="TW1637:TW1721" si="103">SUM(I1637:TV1637)-(E1637-F1637)-(G1637-H1637)</f>
        <v>0</v>
      </c>
    </row>
    <row r="1638" spans="1:543" x14ac:dyDescent="0.2">
      <c r="B1638" s="44"/>
      <c r="D1638" s="42"/>
      <c r="NL1638" s="123"/>
      <c r="NM1638" s="123"/>
      <c r="NN1638" s="123"/>
      <c r="NO1638" s="123"/>
      <c r="TW1638" s="122">
        <f t="shared" si="103"/>
        <v>0</v>
      </c>
    </row>
    <row r="1639" spans="1:543" x14ac:dyDescent="0.2">
      <c r="B1639" s="44"/>
      <c r="D1639" s="42"/>
      <c r="NL1639" s="123"/>
      <c r="NM1639" s="123"/>
      <c r="NN1639" s="123"/>
      <c r="NO1639" s="123"/>
      <c r="TW1639" s="122"/>
    </row>
    <row r="1640" spans="1:543" x14ac:dyDescent="0.2">
      <c r="A1640" s="41" t="s">
        <v>1068</v>
      </c>
      <c r="B1640" s="13" t="s">
        <v>651</v>
      </c>
      <c r="D1640" s="142"/>
      <c r="E1640" s="42">
        <v>0</v>
      </c>
      <c r="NG1640" s="122">
        <f>E1640</f>
        <v>0</v>
      </c>
      <c r="NL1640" s="123"/>
      <c r="NM1640" s="123"/>
      <c r="NN1640" s="123"/>
      <c r="NO1640" s="123"/>
      <c r="TW1640" s="122">
        <f t="shared" ref="TW1640:TW1646" si="104">SUM(I1640:TV1640)-(E1640-F1640)-(G1640-H1640)</f>
        <v>0</v>
      </c>
    </row>
    <row r="1641" spans="1:543" hidden="1" x14ac:dyDescent="0.2">
      <c r="A1641" s="41"/>
      <c r="C1641" s="13" t="s">
        <v>652</v>
      </c>
      <c r="D1641" s="68"/>
      <c r="IN1641" s="122">
        <f>-F1641</f>
        <v>0</v>
      </c>
      <c r="NL1641" s="123"/>
      <c r="NM1641" s="123"/>
      <c r="NN1641" s="123"/>
      <c r="NO1641" s="123"/>
      <c r="TW1641" s="122">
        <f t="shared" si="104"/>
        <v>0</v>
      </c>
    </row>
    <row r="1642" spans="1:543" x14ac:dyDescent="0.2">
      <c r="A1642" s="41"/>
      <c r="B1642" s="13" t="s">
        <v>670</v>
      </c>
      <c r="D1642" s="42"/>
      <c r="E1642" s="42">
        <v>0</v>
      </c>
      <c r="NK1642" s="122">
        <f>E1642</f>
        <v>0</v>
      </c>
      <c r="NL1642" s="123"/>
      <c r="NM1642" s="123"/>
      <c r="NN1642" s="123"/>
      <c r="NO1642" s="123"/>
      <c r="TW1642" s="122">
        <f t="shared" si="104"/>
        <v>0</v>
      </c>
    </row>
    <row r="1643" spans="1:543" x14ac:dyDescent="0.2">
      <c r="A1643" s="41"/>
      <c r="C1643" s="13" t="s">
        <v>652</v>
      </c>
      <c r="D1643" s="42"/>
      <c r="E1643" s="42">
        <v>80000</v>
      </c>
      <c r="NL1643" s="123">
        <f>E1643</f>
        <v>80000</v>
      </c>
      <c r="NM1643" s="123"/>
      <c r="NN1643" s="123"/>
      <c r="NO1643" s="123"/>
      <c r="TW1643" s="122">
        <f t="shared" si="104"/>
        <v>0</v>
      </c>
    </row>
    <row r="1644" spans="1:543" x14ac:dyDescent="0.2">
      <c r="B1644" s="42"/>
      <c r="C1644" s="13" t="s">
        <v>653</v>
      </c>
      <c r="D1644" s="70">
        <v>1</v>
      </c>
      <c r="F1644" s="42">
        <v>80000</v>
      </c>
      <c r="HJ1644" s="122">
        <f>-F1644</f>
        <v>-80000</v>
      </c>
      <c r="NL1644" s="123"/>
      <c r="NM1644" s="123"/>
      <c r="NN1644" s="123"/>
      <c r="NO1644" s="123"/>
      <c r="TW1644" s="122">
        <f t="shared" si="104"/>
        <v>0</v>
      </c>
    </row>
    <row r="1645" spans="1:543" x14ac:dyDescent="0.2">
      <c r="B1645" s="42"/>
      <c r="D1645" s="42"/>
      <c r="NL1645" s="123"/>
      <c r="NM1645" s="123"/>
      <c r="NN1645" s="123"/>
      <c r="NO1645" s="123"/>
      <c r="TW1645" s="122">
        <f t="shared" si="104"/>
        <v>0</v>
      </c>
    </row>
    <row r="1646" spans="1:543" x14ac:dyDescent="0.2">
      <c r="B1646" s="44"/>
      <c r="D1646" s="42"/>
      <c r="NL1646" s="123"/>
      <c r="NM1646" s="123"/>
      <c r="NN1646" s="123"/>
      <c r="NO1646" s="123"/>
      <c r="TW1646" s="122">
        <f t="shared" si="104"/>
        <v>0</v>
      </c>
    </row>
    <row r="1647" spans="1:543" x14ac:dyDescent="0.2">
      <c r="B1647" s="44"/>
      <c r="D1647" s="42"/>
      <c r="NL1647" s="123"/>
      <c r="NM1647" s="123"/>
      <c r="NN1647" s="123"/>
      <c r="NO1647" s="123"/>
      <c r="TW1647" s="122">
        <f t="shared" ref="TW1647:TW1651" si="105">SUM(I1647:TV1647)-(E1647-F1647)-(G1647-H1647)</f>
        <v>0</v>
      </c>
    </row>
    <row r="1648" spans="1:543" x14ac:dyDescent="0.2">
      <c r="A1648" s="41" t="s">
        <v>1069</v>
      </c>
      <c r="C1648" s="13" t="s">
        <v>646</v>
      </c>
      <c r="D1648" s="142"/>
      <c r="G1648" s="42">
        <f>F1649</f>
        <v>3709.9762780799952</v>
      </c>
      <c r="NL1648" s="123"/>
      <c r="NM1648" s="123"/>
      <c r="NN1648" s="123"/>
      <c r="NO1648" s="123"/>
      <c r="TT1648" s="42">
        <f>G1648</f>
        <v>3709.9762780799952</v>
      </c>
      <c r="TW1648" s="122">
        <f t="shared" si="105"/>
        <v>0</v>
      </c>
    </row>
    <row r="1649" spans="1:543" x14ac:dyDescent="0.2">
      <c r="B1649" s="13" t="s">
        <v>652</v>
      </c>
      <c r="D1649" s="42"/>
      <c r="F1649" s="42">
        <f>E1616-F1636</f>
        <v>3709.9762780799952</v>
      </c>
      <c r="NL1649" s="123">
        <f>-F1649</f>
        <v>-3709.9762780799952</v>
      </c>
      <c r="NM1649" s="123"/>
      <c r="NN1649" s="123"/>
      <c r="NO1649" s="123"/>
      <c r="TW1649" s="122">
        <f t="shared" si="105"/>
        <v>0</v>
      </c>
    </row>
    <row r="1650" spans="1:543" x14ac:dyDescent="0.2">
      <c r="B1650" s="42"/>
      <c r="D1650" s="42"/>
      <c r="H1650" s="48"/>
      <c r="NL1650" s="123"/>
      <c r="NM1650" s="123"/>
      <c r="NN1650" s="123"/>
      <c r="NO1650" s="123"/>
      <c r="TW1650" s="122">
        <f t="shared" si="105"/>
        <v>0</v>
      </c>
    </row>
    <row r="1651" spans="1:543" x14ac:dyDescent="0.2">
      <c r="B1651" s="44"/>
      <c r="C1651" s="42"/>
      <c r="D1651" s="42"/>
      <c r="NL1651" s="123"/>
      <c r="NM1651" s="123"/>
      <c r="NN1651" s="123"/>
      <c r="NO1651" s="123"/>
      <c r="TW1651" s="122">
        <f t="shared" si="105"/>
        <v>0</v>
      </c>
    </row>
    <row r="1652" spans="1:543" x14ac:dyDescent="0.2">
      <c r="NL1652" s="123"/>
      <c r="NM1652" s="123"/>
      <c r="NN1652" s="123"/>
      <c r="NO1652" s="123"/>
      <c r="TW1652" s="122">
        <f t="shared" si="103"/>
        <v>0</v>
      </c>
    </row>
    <row r="1653" spans="1:543" x14ac:dyDescent="0.2">
      <c r="B1653" s="46"/>
      <c r="NL1653" s="123"/>
      <c r="NM1653" s="123"/>
      <c r="NN1653" s="123"/>
      <c r="NO1653" s="123"/>
      <c r="TW1653" s="122">
        <f t="shared" si="103"/>
        <v>0</v>
      </c>
    </row>
    <row r="1654" spans="1:543" x14ac:dyDescent="0.2">
      <c r="A1654" s="41" t="s">
        <v>1014</v>
      </c>
      <c r="B1654" s="13" t="s">
        <v>651</v>
      </c>
      <c r="D1654" s="142" t="s">
        <v>891</v>
      </c>
      <c r="E1654" s="42">
        <f>'Consol BS'!BI452</f>
        <v>1473544.1579964501</v>
      </c>
      <c r="NG1654" s="122">
        <f>E1654</f>
        <v>1473544.1579964501</v>
      </c>
      <c r="NL1654" s="123"/>
      <c r="NM1654" s="123"/>
      <c r="NN1654" s="123"/>
      <c r="NO1654" s="123"/>
      <c r="TW1654" s="122">
        <f t="shared" si="103"/>
        <v>0</v>
      </c>
    </row>
    <row r="1655" spans="1:543" x14ac:dyDescent="0.2">
      <c r="B1655" s="42"/>
      <c r="C1655" s="13" t="s">
        <v>653</v>
      </c>
      <c r="D1655" s="42"/>
      <c r="F1655" s="42">
        <f>E1654</f>
        <v>1473544.1579964501</v>
      </c>
      <c r="HK1655" s="122">
        <f>-F1655</f>
        <v>-1473544.1579964501</v>
      </c>
      <c r="NL1655" s="123"/>
      <c r="NM1655" s="123"/>
      <c r="NN1655" s="123"/>
      <c r="NO1655" s="123"/>
      <c r="TW1655" s="122">
        <f t="shared" si="103"/>
        <v>0</v>
      </c>
    </row>
    <row r="1656" spans="1:543" x14ac:dyDescent="0.2">
      <c r="D1656" s="42"/>
      <c r="NL1656" s="123"/>
      <c r="NM1656" s="123"/>
      <c r="NN1656" s="123"/>
      <c r="NO1656" s="123"/>
      <c r="TW1656" s="122">
        <f t="shared" si="103"/>
        <v>0</v>
      </c>
    </row>
    <row r="1657" spans="1:543" x14ac:dyDescent="0.2">
      <c r="B1657" s="44"/>
      <c r="D1657" s="42"/>
      <c r="NL1657" s="123"/>
      <c r="NM1657" s="123"/>
      <c r="NN1657" s="123"/>
      <c r="NO1657" s="123"/>
      <c r="TW1657" s="122">
        <f t="shared" si="103"/>
        <v>0</v>
      </c>
    </row>
    <row r="1658" spans="1:543" x14ac:dyDescent="0.2">
      <c r="D1658" s="42"/>
      <c r="NL1658" s="123"/>
      <c r="NM1658" s="123"/>
      <c r="NN1658" s="123"/>
      <c r="NO1658" s="123"/>
      <c r="TW1658" s="122">
        <f t="shared" si="103"/>
        <v>0</v>
      </c>
    </row>
    <row r="1659" spans="1:543" x14ac:dyDescent="0.2">
      <c r="NL1659" s="123"/>
      <c r="NM1659" s="123"/>
      <c r="NN1659" s="123"/>
      <c r="NO1659" s="123"/>
      <c r="TW1659" s="122">
        <f t="shared" si="103"/>
        <v>0</v>
      </c>
    </row>
    <row r="1660" spans="1:543" x14ac:dyDescent="0.2">
      <c r="A1660" s="51" t="s">
        <v>1016</v>
      </c>
      <c r="B1660" s="52" t="s">
        <v>854</v>
      </c>
      <c r="C1660" s="52"/>
      <c r="E1660" s="53">
        <f>'Consol BS'!BI420</f>
        <v>44369.990608350003</v>
      </c>
      <c r="F1660" s="53"/>
      <c r="G1660" s="53"/>
      <c r="H1660" s="53"/>
      <c r="I1660" s="123"/>
      <c r="MT1660" s="122">
        <f>E1660</f>
        <v>44369.990608350003</v>
      </c>
      <c r="NL1660" s="123"/>
      <c r="NM1660" s="123"/>
      <c r="NN1660" s="123"/>
      <c r="NO1660" s="123"/>
      <c r="TW1660" s="122">
        <f t="shared" si="103"/>
        <v>0</v>
      </c>
    </row>
    <row r="1661" spans="1:543" x14ac:dyDescent="0.2">
      <c r="A1661" s="52"/>
      <c r="B1661" s="53"/>
      <c r="C1661" s="52" t="s">
        <v>656</v>
      </c>
      <c r="D1661" s="53"/>
      <c r="E1661" s="53"/>
      <c r="F1661" s="53">
        <f>E1660</f>
        <v>44369.990608350003</v>
      </c>
      <c r="G1661" s="53"/>
      <c r="H1661" s="53"/>
      <c r="I1661" s="123"/>
      <c r="EV1661" s="122">
        <f>-F1661</f>
        <v>-44369.990608350003</v>
      </c>
      <c r="NL1661" s="123"/>
      <c r="NM1661" s="123"/>
      <c r="NN1661" s="123"/>
      <c r="NO1661" s="123"/>
      <c r="TW1661" s="122">
        <f t="shared" si="103"/>
        <v>0</v>
      </c>
    </row>
    <row r="1662" spans="1:543" x14ac:dyDescent="0.2">
      <c r="A1662" s="52"/>
      <c r="B1662" s="53"/>
      <c r="C1662" s="52" t="s">
        <v>666</v>
      </c>
      <c r="D1662" s="53"/>
      <c r="E1662" s="53"/>
      <c r="F1662" s="53"/>
      <c r="G1662" s="53"/>
      <c r="H1662" s="53">
        <f>E1660-F1661</f>
        <v>0</v>
      </c>
      <c r="I1662" s="123"/>
      <c r="NL1662" s="123"/>
      <c r="NM1662" s="123"/>
      <c r="NN1662" s="123"/>
      <c r="NO1662" s="123"/>
      <c r="SX1662" s="42">
        <f>-H1662</f>
        <v>0</v>
      </c>
      <c r="TW1662" s="122">
        <f t="shared" si="103"/>
        <v>0</v>
      </c>
    </row>
    <row r="1663" spans="1:543" x14ac:dyDescent="0.2">
      <c r="A1663" s="52"/>
      <c r="B1663" s="52"/>
      <c r="C1663" s="52"/>
      <c r="D1663" s="53"/>
      <c r="E1663" s="53"/>
      <c r="F1663" s="53"/>
      <c r="G1663" s="53"/>
      <c r="H1663" s="53"/>
      <c r="I1663" s="123"/>
      <c r="NL1663" s="123"/>
      <c r="NM1663" s="123"/>
      <c r="NN1663" s="123"/>
      <c r="NO1663" s="123"/>
      <c r="TW1663" s="122">
        <f t="shared" si="103"/>
        <v>0</v>
      </c>
    </row>
    <row r="1664" spans="1:543" x14ac:dyDescent="0.2">
      <c r="A1664" s="52"/>
      <c r="B1664" s="54"/>
      <c r="C1664" s="52"/>
      <c r="D1664" s="53"/>
      <c r="E1664" s="53"/>
      <c r="F1664" s="53"/>
      <c r="G1664" s="53"/>
      <c r="H1664" s="53"/>
      <c r="I1664" s="123"/>
      <c r="NL1664" s="123"/>
      <c r="NM1664" s="123"/>
      <c r="NN1664" s="123"/>
      <c r="NO1664" s="123"/>
      <c r="TW1664" s="122">
        <f t="shared" si="103"/>
        <v>0</v>
      </c>
    </row>
    <row r="1665" spans="1:543" x14ac:dyDescent="0.2">
      <c r="D1665" s="53"/>
      <c r="NL1665" s="123"/>
      <c r="NM1665" s="123"/>
      <c r="NN1665" s="123"/>
      <c r="NO1665" s="123"/>
      <c r="TW1665" s="122">
        <f t="shared" si="103"/>
        <v>0</v>
      </c>
    </row>
    <row r="1666" spans="1:543" x14ac:dyDescent="0.2">
      <c r="NL1666" s="123"/>
      <c r="NM1666" s="123"/>
      <c r="NN1666" s="123"/>
      <c r="NO1666" s="123"/>
      <c r="TW1666" s="122">
        <f t="shared" si="103"/>
        <v>0</v>
      </c>
    </row>
    <row r="1667" spans="1:543" x14ac:dyDescent="0.2">
      <c r="A1667" s="41" t="s">
        <v>1017</v>
      </c>
      <c r="C1667" s="13" t="s">
        <v>902</v>
      </c>
      <c r="D1667" s="142" t="s">
        <v>891</v>
      </c>
      <c r="F1667" s="42">
        <v>1024.6552200000001</v>
      </c>
      <c r="NL1667" s="123"/>
      <c r="NM1667" s="123"/>
      <c r="NN1667" s="123"/>
      <c r="NO1667" s="123">
        <f>-F1667</f>
        <v>-1024.6552200000001</v>
      </c>
      <c r="TW1667" s="122">
        <f t="shared" si="103"/>
        <v>0</v>
      </c>
    </row>
    <row r="1668" spans="1:543" x14ac:dyDescent="0.2">
      <c r="B1668" s="13" t="s">
        <v>652</v>
      </c>
      <c r="D1668" s="42"/>
      <c r="E1668" s="42">
        <f>F1667</f>
        <v>1024.6552200000001</v>
      </c>
      <c r="NL1668" s="123">
        <f>E1668</f>
        <v>1024.6552200000001</v>
      </c>
      <c r="NM1668" s="123"/>
      <c r="NN1668" s="123"/>
      <c r="NO1668" s="123"/>
      <c r="TW1668" s="122">
        <f t="shared" si="103"/>
        <v>0</v>
      </c>
    </row>
    <row r="1669" spans="1:543" x14ac:dyDescent="0.2">
      <c r="B1669" s="42"/>
      <c r="D1669" s="42"/>
      <c r="H1669" s="48"/>
      <c r="NL1669" s="123"/>
      <c r="NM1669" s="123"/>
      <c r="NN1669" s="123"/>
      <c r="NO1669" s="123"/>
      <c r="TW1669" s="122">
        <f t="shared" si="103"/>
        <v>0</v>
      </c>
    </row>
    <row r="1670" spans="1:543" x14ac:dyDescent="0.2">
      <c r="B1670" s="44"/>
      <c r="C1670" s="42"/>
      <c r="D1670" s="42"/>
      <c r="NL1670" s="123"/>
      <c r="NM1670" s="123"/>
      <c r="NN1670" s="123"/>
      <c r="NO1670" s="123"/>
      <c r="TW1670" s="122">
        <f t="shared" si="103"/>
        <v>0</v>
      </c>
    </row>
    <row r="1671" spans="1:543" x14ac:dyDescent="0.2">
      <c r="B1671" s="44"/>
      <c r="C1671" s="42"/>
      <c r="NL1671" s="123"/>
      <c r="NM1671" s="123"/>
      <c r="NN1671" s="123"/>
      <c r="NO1671" s="123"/>
      <c r="TW1671" s="122">
        <f t="shared" si="103"/>
        <v>0</v>
      </c>
    </row>
    <row r="1672" spans="1:543" x14ac:dyDescent="0.2">
      <c r="A1672" s="41" t="s">
        <v>1018</v>
      </c>
      <c r="C1672" s="13" t="s">
        <v>646</v>
      </c>
      <c r="D1672" s="142"/>
      <c r="G1672" s="42">
        <f>F1673</f>
        <v>1024.6552200000001</v>
      </c>
      <c r="NL1672" s="123"/>
      <c r="NM1672" s="123"/>
      <c r="NN1672" s="123"/>
      <c r="NO1672" s="123"/>
      <c r="TT1672" s="42">
        <f>G1672</f>
        <v>1024.6552200000001</v>
      </c>
      <c r="TW1672" s="122">
        <f t="shared" ref="TW1672:TW1675" si="106">SUM(I1672:TV1672)-(E1672-F1672)-(G1672-H1672)</f>
        <v>0</v>
      </c>
    </row>
    <row r="1673" spans="1:543" x14ac:dyDescent="0.2">
      <c r="B1673" s="13" t="s">
        <v>652</v>
      </c>
      <c r="D1673" s="42"/>
      <c r="F1673" s="42">
        <f>E1668</f>
        <v>1024.6552200000001</v>
      </c>
      <c r="NL1673" s="123">
        <f>-F1673</f>
        <v>-1024.6552200000001</v>
      </c>
      <c r="NM1673" s="123"/>
      <c r="NN1673" s="123"/>
      <c r="NO1673" s="123"/>
      <c r="TW1673" s="122">
        <f t="shared" si="106"/>
        <v>0</v>
      </c>
    </row>
    <row r="1674" spans="1:543" x14ac:dyDescent="0.2">
      <c r="B1674" s="42"/>
      <c r="D1674" s="42"/>
      <c r="H1674" s="48"/>
      <c r="NL1674" s="123"/>
      <c r="NM1674" s="123"/>
      <c r="NN1674" s="123"/>
      <c r="NO1674" s="123"/>
      <c r="TW1674" s="122">
        <f t="shared" si="106"/>
        <v>0</v>
      </c>
    </row>
    <row r="1675" spans="1:543" x14ac:dyDescent="0.2">
      <c r="B1675" s="44"/>
      <c r="C1675" s="42"/>
      <c r="D1675" s="42"/>
      <c r="NL1675" s="123"/>
      <c r="NM1675" s="123"/>
      <c r="NN1675" s="123"/>
      <c r="NO1675" s="123"/>
      <c r="TW1675" s="122">
        <f t="shared" si="106"/>
        <v>0</v>
      </c>
    </row>
    <row r="1676" spans="1:543" x14ac:dyDescent="0.2">
      <c r="NL1676" s="123"/>
      <c r="NM1676" s="123"/>
      <c r="NN1676" s="123"/>
      <c r="NO1676" s="123"/>
      <c r="TW1676" s="122">
        <f t="shared" si="103"/>
        <v>0</v>
      </c>
    </row>
    <row r="1677" spans="1:543" x14ac:dyDescent="0.2">
      <c r="NL1677" s="123"/>
      <c r="NM1677" s="123"/>
      <c r="NN1677" s="123"/>
      <c r="NO1677" s="123"/>
      <c r="TW1677" s="122"/>
    </row>
    <row r="1678" spans="1:543" x14ac:dyDescent="0.2">
      <c r="B1678" s="46"/>
      <c r="NL1678" s="123"/>
      <c r="NM1678" s="123"/>
      <c r="NN1678" s="123"/>
      <c r="NO1678" s="123"/>
      <c r="TW1678" s="122">
        <f t="shared" si="103"/>
        <v>0</v>
      </c>
    </row>
    <row r="1679" spans="1:543" x14ac:dyDescent="0.2">
      <c r="A1679" s="41" t="s">
        <v>1020</v>
      </c>
      <c r="B1679" s="13" t="s">
        <v>651</v>
      </c>
      <c r="E1679" s="42">
        <v>50000</v>
      </c>
      <c r="NG1679" s="122">
        <f>E1679</f>
        <v>50000</v>
      </c>
      <c r="NL1679" s="123"/>
      <c r="NM1679" s="123"/>
      <c r="NN1679" s="123"/>
      <c r="NO1679" s="123"/>
      <c r="TW1679" s="122">
        <f t="shared" si="103"/>
        <v>0</v>
      </c>
    </row>
    <row r="1680" spans="1:543" x14ac:dyDescent="0.2">
      <c r="A1680" s="41"/>
      <c r="B1680" s="13" t="s">
        <v>670</v>
      </c>
      <c r="D1680" s="42"/>
      <c r="E1680" s="42">
        <v>5</v>
      </c>
      <c r="NK1680" s="122">
        <f>E1680</f>
        <v>5</v>
      </c>
      <c r="NL1680" s="123"/>
      <c r="NM1680" s="123"/>
      <c r="NN1680" s="123"/>
      <c r="NO1680" s="123"/>
      <c r="TW1680" s="122">
        <f t="shared" si="103"/>
        <v>0</v>
      </c>
    </row>
    <row r="1681" spans="1:543" x14ac:dyDescent="0.2">
      <c r="B1681" s="42"/>
      <c r="C1681" s="13" t="s">
        <v>653</v>
      </c>
      <c r="D1681" s="42"/>
      <c r="F1681" s="42">
        <v>50005</v>
      </c>
      <c r="HL1681" s="122">
        <f>-F1681</f>
        <v>-50005</v>
      </c>
      <c r="NL1681" s="123"/>
      <c r="NM1681" s="123"/>
      <c r="NN1681" s="123"/>
      <c r="NO1681" s="123"/>
      <c r="TW1681" s="122">
        <f t="shared" si="103"/>
        <v>0</v>
      </c>
    </row>
    <row r="1682" spans="1:543" x14ac:dyDescent="0.2">
      <c r="D1682" s="42"/>
      <c r="NL1682" s="123"/>
      <c r="NM1682" s="123"/>
      <c r="NN1682" s="123"/>
      <c r="NO1682" s="123"/>
      <c r="TW1682" s="122">
        <f t="shared" si="103"/>
        <v>0</v>
      </c>
    </row>
    <row r="1683" spans="1:543" x14ac:dyDescent="0.2">
      <c r="B1683" s="44"/>
      <c r="D1683" s="42"/>
      <c r="NL1683" s="123"/>
      <c r="NM1683" s="123"/>
      <c r="NN1683" s="123"/>
      <c r="NO1683" s="123"/>
      <c r="TW1683" s="122">
        <f t="shared" si="103"/>
        <v>0</v>
      </c>
    </row>
    <row r="1684" spans="1:543" x14ac:dyDescent="0.2">
      <c r="D1684" s="42"/>
      <c r="NL1684" s="123"/>
      <c r="NM1684" s="123"/>
      <c r="NN1684" s="123"/>
      <c r="NO1684" s="123"/>
      <c r="TW1684" s="122">
        <f t="shared" si="103"/>
        <v>0</v>
      </c>
    </row>
    <row r="1685" spans="1:543" x14ac:dyDescent="0.2">
      <c r="NL1685" s="123"/>
      <c r="NM1685" s="123"/>
      <c r="NN1685" s="123"/>
      <c r="NO1685" s="123"/>
      <c r="TW1685" s="122">
        <f t="shared" si="103"/>
        <v>0</v>
      </c>
    </row>
    <row r="1686" spans="1:543" x14ac:dyDescent="0.2">
      <c r="A1686" s="51" t="s">
        <v>1021</v>
      </c>
      <c r="B1686" s="52" t="s">
        <v>855</v>
      </c>
      <c r="C1686" s="52"/>
      <c r="E1686" s="53">
        <f>'Consol BS'!BH420</f>
        <v>44369.990608350003</v>
      </c>
      <c r="F1686" s="53"/>
      <c r="G1686" s="53"/>
      <c r="H1686" s="53"/>
      <c r="I1686" s="123"/>
      <c r="MT1686" s="122">
        <f>E1686</f>
        <v>44369.990608350003</v>
      </c>
      <c r="NL1686" s="123"/>
      <c r="NM1686" s="123"/>
      <c r="NN1686" s="123"/>
      <c r="NO1686" s="123"/>
      <c r="TW1686" s="122">
        <f t="shared" si="103"/>
        <v>0</v>
      </c>
    </row>
    <row r="1687" spans="1:543" x14ac:dyDescent="0.2">
      <c r="A1687" s="52"/>
      <c r="B1687" s="53"/>
      <c r="C1687" s="52" t="s">
        <v>656</v>
      </c>
      <c r="D1687" s="53"/>
      <c r="E1687" s="53"/>
      <c r="F1687" s="53">
        <f>E1686</f>
        <v>44369.990608350003</v>
      </c>
      <c r="G1687" s="53"/>
      <c r="H1687" s="53"/>
      <c r="I1687" s="123"/>
      <c r="EV1687" s="122">
        <f>-F1687</f>
        <v>-44369.990608350003</v>
      </c>
      <c r="NL1687" s="123"/>
      <c r="NM1687" s="123"/>
      <c r="NN1687" s="123"/>
      <c r="NO1687" s="123"/>
      <c r="TW1687" s="122">
        <f t="shared" si="103"/>
        <v>0</v>
      </c>
    </row>
    <row r="1688" spans="1:543" x14ac:dyDescent="0.2">
      <c r="A1688" s="52"/>
      <c r="B1688" s="53"/>
      <c r="C1688" s="52" t="s">
        <v>666</v>
      </c>
      <c r="D1688" s="53"/>
      <c r="E1688" s="53"/>
      <c r="F1688" s="53"/>
      <c r="G1688" s="53"/>
      <c r="H1688" s="53">
        <f>E1686-F1687</f>
        <v>0</v>
      </c>
      <c r="I1688" s="123"/>
      <c r="NL1688" s="123"/>
      <c r="NM1688" s="123"/>
      <c r="NN1688" s="123"/>
      <c r="NO1688" s="123"/>
      <c r="SX1688" s="42">
        <f>-H1688</f>
        <v>0</v>
      </c>
      <c r="TW1688" s="122">
        <f t="shared" si="103"/>
        <v>0</v>
      </c>
    </row>
    <row r="1689" spans="1:543" x14ac:dyDescent="0.2">
      <c r="A1689" s="52"/>
      <c r="B1689" s="52"/>
      <c r="C1689" s="52"/>
      <c r="D1689" s="53"/>
      <c r="E1689" s="53"/>
      <c r="F1689" s="53"/>
      <c r="G1689" s="53"/>
      <c r="H1689" s="53"/>
      <c r="I1689" s="123"/>
      <c r="NL1689" s="123"/>
      <c r="NM1689" s="123"/>
      <c r="NN1689" s="123"/>
      <c r="NO1689" s="123"/>
      <c r="TW1689" s="122">
        <f t="shared" si="103"/>
        <v>0</v>
      </c>
    </row>
    <row r="1690" spans="1:543" x14ac:dyDescent="0.2">
      <c r="A1690" s="52"/>
      <c r="B1690" s="54"/>
      <c r="C1690" s="52"/>
      <c r="D1690" s="53"/>
      <c r="E1690" s="53"/>
      <c r="F1690" s="53"/>
      <c r="G1690" s="53"/>
      <c r="H1690" s="53"/>
      <c r="I1690" s="123"/>
      <c r="NL1690" s="123"/>
      <c r="NM1690" s="123"/>
      <c r="NN1690" s="123"/>
      <c r="NO1690" s="123"/>
      <c r="TW1690" s="122">
        <f t="shared" si="103"/>
        <v>0</v>
      </c>
    </row>
    <row r="1691" spans="1:543" x14ac:dyDescent="0.2">
      <c r="D1691" s="53"/>
      <c r="NL1691" s="123"/>
      <c r="NM1691" s="123"/>
      <c r="NN1691" s="123"/>
      <c r="NO1691" s="123"/>
      <c r="TW1691" s="122">
        <f t="shared" si="103"/>
        <v>0</v>
      </c>
    </row>
    <row r="1692" spans="1:543" x14ac:dyDescent="0.2">
      <c r="A1692" s="51" t="s">
        <v>1022</v>
      </c>
      <c r="B1692" s="52"/>
      <c r="C1692" s="52"/>
      <c r="E1692" s="53"/>
      <c r="F1692" s="53"/>
      <c r="G1692" s="53"/>
      <c r="H1692" s="53"/>
      <c r="I1692" s="123"/>
      <c r="NL1692" s="123"/>
      <c r="NM1692" s="123"/>
      <c r="NN1692" s="123"/>
      <c r="NO1692" s="123"/>
      <c r="TW1692" s="122">
        <f t="shared" si="103"/>
        <v>0</v>
      </c>
    </row>
    <row r="1693" spans="1:543" x14ac:dyDescent="0.2">
      <c r="A1693" s="52"/>
      <c r="B1693" s="52" t="s">
        <v>1019</v>
      </c>
      <c r="C1693" s="52"/>
      <c r="D1693" s="53"/>
      <c r="E1693" s="53"/>
      <c r="F1693" s="53"/>
      <c r="G1693" s="53">
        <f>'Consol PL'!BD11</f>
        <v>4177.142151</v>
      </c>
      <c r="H1693" s="53"/>
      <c r="I1693" s="123"/>
      <c r="NL1693" s="123"/>
      <c r="NM1693" s="123"/>
      <c r="NN1693" s="123"/>
      <c r="NO1693" s="123"/>
      <c r="NR1693" s="42">
        <f>G1693</f>
        <v>4177.142151</v>
      </c>
      <c r="TW1693" s="122">
        <f t="shared" si="103"/>
        <v>0</v>
      </c>
    </row>
    <row r="1694" spans="1:543" x14ac:dyDescent="0.2">
      <c r="A1694" s="52"/>
      <c r="B1694" s="53"/>
      <c r="C1694" s="52" t="s">
        <v>856</v>
      </c>
      <c r="D1694" s="53"/>
      <c r="E1694" s="53"/>
      <c r="F1694" s="53"/>
      <c r="G1694" s="53"/>
      <c r="H1694" s="53">
        <f>'Consol PL'!BC22</f>
        <v>0</v>
      </c>
      <c r="I1694" s="123"/>
      <c r="NL1694" s="123"/>
      <c r="NM1694" s="123"/>
      <c r="NN1694" s="123"/>
      <c r="NO1694" s="123"/>
      <c r="NZ1694" s="42">
        <f>-H1694</f>
        <v>0</v>
      </c>
      <c r="TW1694" s="122">
        <f t="shared" si="103"/>
        <v>0</v>
      </c>
    </row>
    <row r="1695" spans="1:543" x14ac:dyDescent="0.2">
      <c r="A1695" s="52"/>
      <c r="B1695" s="52"/>
      <c r="C1695" s="52" t="s">
        <v>666</v>
      </c>
      <c r="D1695" s="53"/>
      <c r="E1695" s="53"/>
      <c r="F1695" s="53"/>
      <c r="G1695" s="53"/>
      <c r="H1695" s="53">
        <f>G1693-H1694</f>
        <v>4177.142151</v>
      </c>
      <c r="I1695" s="123"/>
      <c r="NL1695" s="123"/>
      <c r="NM1695" s="123"/>
      <c r="NN1695" s="123"/>
      <c r="NO1695" s="123"/>
      <c r="SX1695" s="42">
        <f>-H1695</f>
        <v>-4177.142151</v>
      </c>
      <c r="TW1695" s="122">
        <f t="shared" si="103"/>
        <v>0</v>
      </c>
    </row>
    <row r="1696" spans="1:543" x14ac:dyDescent="0.2">
      <c r="A1696" s="52"/>
      <c r="B1696" s="42"/>
      <c r="C1696" s="52"/>
      <c r="D1696" s="53"/>
      <c r="E1696" s="53"/>
      <c r="F1696" s="53"/>
      <c r="G1696" s="53"/>
      <c r="H1696" s="53"/>
      <c r="I1696" s="123"/>
      <c r="NL1696" s="123"/>
      <c r="NM1696" s="123"/>
      <c r="NN1696" s="123"/>
      <c r="NO1696" s="123"/>
      <c r="TW1696" s="122">
        <f t="shared" si="103"/>
        <v>0</v>
      </c>
    </row>
    <row r="1697" spans="1:543" x14ac:dyDescent="0.2">
      <c r="B1697" s="54"/>
      <c r="D1697" s="53"/>
      <c r="NL1697" s="123"/>
      <c r="NM1697" s="123"/>
      <c r="NN1697" s="123"/>
      <c r="NO1697" s="123"/>
      <c r="TW1697" s="122">
        <f t="shared" si="103"/>
        <v>0</v>
      </c>
    </row>
    <row r="1698" spans="1:543" x14ac:dyDescent="0.2">
      <c r="NL1698" s="123"/>
      <c r="NM1698" s="123"/>
      <c r="NN1698" s="123"/>
      <c r="NO1698" s="123"/>
      <c r="TW1698" s="122">
        <f t="shared" si="103"/>
        <v>0</v>
      </c>
    </row>
    <row r="1699" spans="1:543" x14ac:dyDescent="0.2">
      <c r="A1699" s="41" t="s">
        <v>1023</v>
      </c>
      <c r="C1699" s="13" t="s">
        <v>902</v>
      </c>
      <c r="D1699" s="142" t="s">
        <v>891</v>
      </c>
      <c r="F1699" s="42">
        <v>1139</v>
      </c>
      <c r="NL1699" s="123"/>
      <c r="NM1699" s="123"/>
      <c r="NN1699" s="123"/>
      <c r="NO1699" s="123">
        <f>-F1699</f>
        <v>-1139</v>
      </c>
      <c r="TW1699" s="122">
        <f t="shared" si="103"/>
        <v>0</v>
      </c>
    </row>
    <row r="1700" spans="1:543" x14ac:dyDescent="0.2">
      <c r="B1700" s="13" t="s">
        <v>652</v>
      </c>
      <c r="D1700" s="42"/>
      <c r="E1700" s="42">
        <f>F1699</f>
        <v>1139</v>
      </c>
      <c r="NL1700" s="123">
        <f>E1700</f>
        <v>1139</v>
      </c>
      <c r="NM1700" s="123"/>
      <c r="NN1700" s="123"/>
      <c r="NO1700" s="123"/>
      <c r="TW1700" s="122">
        <f t="shared" si="103"/>
        <v>0</v>
      </c>
    </row>
    <row r="1701" spans="1:543" x14ac:dyDescent="0.2">
      <c r="B1701" s="42"/>
      <c r="D1701" s="42"/>
      <c r="H1701" s="48"/>
      <c r="NL1701" s="123"/>
      <c r="NM1701" s="123"/>
      <c r="NN1701" s="123"/>
      <c r="NO1701" s="123"/>
      <c r="TW1701" s="122">
        <f t="shared" si="103"/>
        <v>0</v>
      </c>
    </row>
    <row r="1702" spans="1:543" x14ac:dyDescent="0.2">
      <c r="B1702" s="44"/>
      <c r="C1702" s="42"/>
      <c r="D1702" s="42"/>
      <c r="NL1702" s="123"/>
      <c r="NM1702" s="123"/>
      <c r="NN1702" s="123"/>
      <c r="NO1702" s="123"/>
      <c r="TW1702" s="122">
        <f t="shared" si="103"/>
        <v>0</v>
      </c>
    </row>
    <row r="1703" spans="1:543" x14ac:dyDescent="0.2">
      <c r="B1703" s="44"/>
      <c r="C1703" s="42"/>
      <c r="D1703" s="42"/>
      <c r="NL1703" s="123"/>
      <c r="NM1703" s="123"/>
      <c r="NN1703" s="123"/>
      <c r="NO1703" s="123"/>
      <c r="TW1703" s="122"/>
    </row>
    <row r="1704" spans="1:543" x14ac:dyDescent="0.2">
      <c r="A1704" s="41" t="s">
        <v>1024</v>
      </c>
      <c r="C1704" s="13" t="s">
        <v>646</v>
      </c>
      <c r="D1704" s="142"/>
      <c r="G1704" s="42">
        <f>F1705</f>
        <v>1139</v>
      </c>
      <c r="NL1704" s="123"/>
      <c r="NM1704" s="123"/>
      <c r="NN1704" s="123"/>
      <c r="NO1704" s="123"/>
      <c r="TT1704" s="42">
        <f>G1704</f>
        <v>1139</v>
      </c>
      <c r="TW1704" s="122">
        <f t="shared" ref="TW1704:TW1707" si="107">SUM(I1704:TV1704)-(E1704-F1704)-(G1704-H1704)</f>
        <v>0</v>
      </c>
    </row>
    <row r="1705" spans="1:543" x14ac:dyDescent="0.2">
      <c r="B1705" s="13" t="s">
        <v>652</v>
      </c>
      <c r="D1705" s="42"/>
      <c r="F1705" s="42">
        <f>E1700</f>
        <v>1139</v>
      </c>
      <c r="NL1705" s="123">
        <f>-F1705</f>
        <v>-1139</v>
      </c>
      <c r="NM1705" s="123"/>
      <c r="NN1705" s="123"/>
      <c r="NO1705" s="123"/>
      <c r="TW1705" s="122">
        <f t="shared" si="107"/>
        <v>0</v>
      </c>
    </row>
    <row r="1706" spans="1:543" x14ac:dyDescent="0.2">
      <c r="B1706" s="42"/>
      <c r="D1706" s="42"/>
      <c r="H1706" s="48"/>
      <c r="NL1706" s="123"/>
      <c r="NM1706" s="123"/>
      <c r="NN1706" s="123"/>
      <c r="NO1706" s="123"/>
      <c r="TW1706" s="122">
        <f t="shared" si="107"/>
        <v>0</v>
      </c>
    </row>
    <row r="1707" spans="1:543" x14ac:dyDescent="0.2">
      <c r="B1707" s="44"/>
      <c r="C1707" s="42"/>
      <c r="D1707" s="42"/>
      <c r="NL1707" s="123"/>
      <c r="NM1707" s="123"/>
      <c r="NN1707" s="123"/>
      <c r="NO1707" s="123"/>
      <c r="TW1707" s="122">
        <f t="shared" si="107"/>
        <v>0</v>
      </c>
    </row>
    <row r="1708" spans="1:543" x14ac:dyDescent="0.2">
      <c r="NL1708" s="123"/>
      <c r="NM1708" s="123"/>
      <c r="NN1708" s="123"/>
      <c r="NO1708" s="123"/>
      <c r="TW1708" s="122">
        <f t="shared" si="103"/>
        <v>0</v>
      </c>
    </row>
    <row r="1709" spans="1:543" x14ac:dyDescent="0.2">
      <c r="NL1709" s="123"/>
      <c r="NM1709" s="123"/>
      <c r="NN1709" s="123"/>
      <c r="NO1709" s="123"/>
      <c r="TW1709" s="122">
        <f t="shared" si="103"/>
        <v>0</v>
      </c>
    </row>
    <row r="1710" spans="1:543" x14ac:dyDescent="0.2">
      <c r="A1710" s="39"/>
      <c r="B1710" s="45"/>
      <c r="C1710" s="39"/>
      <c r="D1710" s="39"/>
      <c r="E1710" s="40"/>
      <c r="F1710" s="40"/>
      <c r="G1710" s="45"/>
      <c r="H1710" s="45"/>
      <c r="NL1710" s="123"/>
      <c r="NM1710" s="123"/>
      <c r="NN1710" s="123"/>
      <c r="NO1710" s="123"/>
      <c r="TW1710" s="122">
        <f t="shared" si="103"/>
        <v>0</v>
      </c>
    </row>
    <row r="1711" spans="1:543" x14ac:dyDescent="0.2">
      <c r="NL1711" s="123"/>
      <c r="NM1711" s="123"/>
      <c r="NN1711" s="123"/>
      <c r="NO1711" s="123"/>
      <c r="TW1711" s="122">
        <f t="shared" si="103"/>
        <v>0</v>
      </c>
    </row>
    <row r="1712" spans="1:543" x14ac:dyDescent="0.2">
      <c r="B1712" s="46"/>
      <c r="NL1712" s="123"/>
      <c r="NM1712" s="123"/>
      <c r="NN1712" s="123"/>
      <c r="NO1712" s="123"/>
      <c r="TW1712" s="122">
        <f t="shared" si="103"/>
        <v>0</v>
      </c>
    </row>
    <row r="1713" spans="1:543" x14ac:dyDescent="0.2">
      <c r="A1713" s="41" t="s">
        <v>1026</v>
      </c>
      <c r="B1713" s="13" t="s">
        <v>651</v>
      </c>
      <c r="D1713" s="146" t="s">
        <v>891</v>
      </c>
      <c r="E1713" s="42">
        <v>123456</v>
      </c>
      <c r="NG1713" s="122">
        <f>E1713</f>
        <v>123456</v>
      </c>
      <c r="NL1713" s="123"/>
      <c r="NM1713" s="123"/>
      <c r="NN1713" s="123"/>
      <c r="NO1713" s="123"/>
      <c r="TW1713" s="122">
        <f t="shared" si="103"/>
        <v>0</v>
      </c>
    </row>
    <row r="1714" spans="1:543" hidden="1" x14ac:dyDescent="0.2">
      <c r="A1714" s="41"/>
      <c r="C1714" s="13" t="s">
        <v>652</v>
      </c>
      <c r="D1714" s="68"/>
      <c r="IN1714" s="122">
        <f>-F1714</f>
        <v>0</v>
      </c>
      <c r="NL1714" s="123"/>
      <c r="NM1714" s="123"/>
      <c r="NN1714" s="123"/>
      <c r="NO1714" s="123"/>
      <c r="TW1714" s="122">
        <f t="shared" si="103"/>
        <v>0</v>
      </c>
    </row>
    <row r="1715" spans="1:543" x14ac:dyDescent="0.2">
      <c r="A1715" s="41"/>
      <c r="B1715" s="13" t="s">
        <v>670</v>
      </c>
      <c r="D1715" s="42"/>
      <c r="E1715" s="42">
        <f>F1716+F1717-E1713</f>
        <v>48766</v>
      </c>
      <c r="NK1715" s="122">
        <f>E1715</f>
        <v>48766</v>
      </c>
      <c r="NL1715" s="123"/>
      <c r="NM1715" s="123"/>
      <c r="NN1715" s="123"/>
      <c r="NO1715" s="123"/>
      <c r="TW1715" s="122">
        <f t="shared" si="103"/>
        <v>0</v>
      </c>
    </row>
    <row r="1716" spans="1:543" x14ac:dyDescent="0.2">
      <c r="A1716" s="41"/>
      <c r="C1716" s="13" t="s">
        <v>652</v>
      </c>
      <c r="D1716" s="42"/>
      <c r="F1716" s="42">
        <v>2222</v>
      </c>
      <c r="NL1716" s="123">
        <f>-F1716</f>
        <v>-2222</v>
      </c>
      <c r="NM1716" s="123"/>
      <c r="NN1716" s="123"/>
      <c r="NO1716" s="123"/>
      <c r="TW1716" s="122">
        <f t="shared" si="103"/>
        <v>0</v>
      </c>
    </row>
    <row r="1717" spans="1:543" x14ac:dyDescent="0.2">
      <c r="B1717" s="42"/>
      <c r="C1717" s="13" t="s">
        <v>653</v>
      </c>
      <c r="D1717" s="47">
        <f>F1717/E1713</f>
        <v>1.3770088128564022</v>
      </c>
      <c r="F1717" s="42">
        <v>170000</v>
      </c>
      <c r="GR1717" s="122">
        <f>-F1717</f>
        <v>-170000</v>
      </c>
      <c r="NL1717" s="123"/>
      <c r="NM1717" s="123"/>
      <c r="NN1717" s="123"/>
      <c r="NO1717" s="123"/>
      <c r="TW1717" s="122">
        <f t="shared" si="103"/>
        <v>0</v>
      </c>
    </row>
    <row r="1718" spans="1:543" x14ac:dyDescent="0.2">
      <c r="B1718" s="42"/>
      <c r="D1718" s="42"/>
      <c r="NL1718" s="123"/>
      <c r="NM1718" s="123"/>
      <c r="NN1718" s="123"/>
      <c r="NO1718" s="123"/>
      <c r="TW1718" s="122">
        <f t="shared" si="103"/>
        <v>0</v>
      </c>
    </row>
    <row r="1719" spans="1:543" x14ac:dyDescent="0.2">
      <c r="B1719" s="44"/>
      <c r="D1719" s="42"/>
      <c r="NL1719" s="123"/>
      <c r="NM1719" s="123"/>
      <c r="NN1719" s="123"/>
      <c r="NO1719" s="123"/>
      <c r="TW1719" s="122">
        <f t="shared" si="103"/>
        <v>0</v>
      </c>
    </row>
    <row r="1720" spans="1:543" x14ac:dyDescent="0.2">
      <c r="B1720" s="44"/>
      <c r="D1720" s="42"/>
      <c r="NL1720" s="123"/>
      <c r="NM1720" s="123"/>
      <c r="NN1720" s="123"/>
      <c r="NO1720" s="123"/>
      <c r="TW1720" s="122">
        <f t="shared" si="103"/>
        <v>0</v>
      </c>
    </row>
    <row r="1721" spans="1:543" x14ac:dyDescent="0.2">
      <c r="B1721" s="44"/>
      <c r="D1721" s="42"/>
      <c r="NL1721" s="123"/>
      <c r="NM1721" s="123"/>
      <c r="NN1721" s="123"/>
      <c r="NO1721" s="123"/>
      <c r="TW1721" s="122">
        <f t="shared" si="103"/>
        <v>0</v>
      </c>
    </row>
    <row r="1722" spans="1:543" x14ac:dyDescent="0.2">
      <c r="A1722" s="41" t="s">
        <v>1027</v>
      </c>
      <c r="B1722" s="13" t="s">
        <v>676</v>
      </c>
      <c r="D1722" s="146" t="s">
        <v>891</v>
      </c>
      <c r="F1722" s="42">
        <f>9516*(13.5%)</f>
        <v>1284.6600000000001</v>
      </c>
      <c r="NL1722" s="123"/>
      <c r="NM1722" s="123"/>
      <c r="NN1722" s="123"/>
      <c r="NO1722" s="123">
        <f>-F1722</f>
        <v>-1284.6600000000001</v>
      </c>
      <c r="TW1722" s="122">
        <f t="shared" ref="TW1722:TW1803" si="108">SUM(I1722:TV1722)-(E1722-F1722)-(G1722-H1722)</f>
        <v>0</v>
      </c>
    </row>
    <row r="1723" spans="1:543" x14ac:dyDescent="0.2">
      <c r="A1723" s="41"/>
      <c r="C1723" s="13" t="s">
        <v>652</v>
      </c>
      <c r="D1723" s="42"/>
      <c r="E1723" s="42">
        <f>F1722</f>
        <v>1284.6600000000001</v>
      </c>
      <c r="NL1723" s="123">
        <f>E1723</f>
        <v>1284.6600000000001</v>
      </c>
      <c r="NM1723" s="123"/>
      <c r="NN1723" s="123"/>
      <c r="NO1723" s="123"/>
      <c r="TW1723" s="122">
        <f t="shared" si="108"/>
        <v>0</v>
      </c>
    </row>
    <row r="1724" spans="1:543" x14ac:dyDescent="0.2">
      <c r="B1724" s="42"/>
      <c r="D1724" s="42"/>
      <c r="NL1724" s="123"/>
      <c r="NM1724" s="123"/>
      <c r="NN1724" s="123"/>
      <c r="NO1724" s="123"/>
      <c r="TW1724" s="122">
        <f t="shared" si="108"/>
        <v>0</v>
      </c>
    </row>
    <row r="1725" spans="1:543" x14ac:dyDescent="0.2">
      <c r="B1725" s="44"/>
      <c r="D1725" s="42"/>
      <c r="NL1725" s="123"/>
      <c r="NM1725" s="123"/>
      <c r="NN1725" s="123"/>
      <c r="NO1725" s="123"/>
      <c r="TW1725" s="122">
        <f t="shared" si="108"/>
        <v>0</v>
      </c>
    </row>
    <row r="1726" spans="1:543" x14ac:dyDescent="0.2">
      <c r="B1726" s="44"/>
      <c r="D1726" s="42"/>
      <c r="NL1726" s="123"/>
      <c r="NM1726" s="123"/>
      <c r="NN1726" s="123"/>
      <c r="NO1726" s="123"/>
      <c r="TW1726" s="122">
        <f t="shared" si="108"/>
        <v>0</v>
      </c>
    </row>
    <row r="1727" spans="1:543" x14ac:dyDescent="0.2">
      <c r="B1727" s="44"/>
      <c r="D1727" s="42"/>
      <c r="NL1727" s="123"/>
      <c r="NM1727" s="123"/>
      <c r="NN1727" s="123"/>
      <c r="NO1727" s="123"/>
      <c r="TW1727" s="122">
        <f t="shared" si="108"/>
        <v>0</v>
      </c>
    </row>
    <row r="1728" spans="1:543" x14ac:dyDescent="0.2">
      <c r="A1728" s="41" t="s">
        <v>1028</v>
      </c>
      <c r="B1728" s="13" t="s">
        <v>651</v>
      </c>
      <c r="D1728" s="146" t="s">
        <v>891</v>
      </c>
      <c r="E1728" s="42">
        <v>1545000</v>
      </c>
      <c r="NG1728" s="122">
        <f>E1728</f>
        <v>1545000</v>
      </c>
      <c r="NL1728" s="123"/>
      <c r="NM1728" s="123"/>
      <c r="NN1728" s="123"/>
      <c r="NO1728" s="123"/>
      <c r="TW1728" s="122">
        <f t="shared" si="108"/>
        <v>0</v>
      </c>
    </row>
    <row r="1729" spans="1:543" hidden="1" x14ac:dyDescent="0.2">
      <c r="A1729" s="41"/>
      <c r="C1729" s="13" t="s">
        <v>652</v>
      </c>
      <c r="D1729" s="68"/>
      <c r="IN1729" s="122">
        <f>-F1729</f>
        <v>0</v>
      </c>
      <c r="NL1729" s="123"/>
      <c r="NM1729" s="123"/>
      <c r="NN1729" s="123"/>
      <c r="NO1729" s="123"/>
      <c r="TW1729" s="122">
        <f t="shared" si="108"/>
        <v>0</v>
      </c>
    </row>
    <row r="1730" spans="1:543" x14ac:dyDescent="0.2">
      <c r="A1730" s="41"/>
      <c r="B1730" s="13" t="s">
        <v>670</v>
      </c>
      <c r="D1730" s="42"/>
      <c r="E1730" s="42">
        <f>F1731+F1732-E1728</f>
        <v>0</v>
      </c>
      <c r="NK1730" s="122">
        <f>E1730</f>
        <v>0</v>
      </c>
      <c r="NL1730" s="123"/>
      <c r="NM1730" s="123"/>
      <c r="NN1730" s="123"/>
      <c r="NO1730" s="123"/>
      <c r="TW1730" s="122">
        <f t="shared" si="108"/>
        <v>0</v>
      </c>
    </row>
    <row r="1731" spans="1:543" x14ac:dyDescent="0.2">
      <c r="A1731" s="41"/>
      <c r="C1731" s="13" t="s">
        <v>652</v>
      </c>
      <c r="D1731" s="42"/>
      <c r="F1731" s="42">
        <v>45000</v>
      </c>
      <c r="NL1731" s="123">
        <f>-F1731</f>
        <v>-45000</v>
      </c>
      <c r="NM1731" s="123"/>
      <c r="NN1731" s="123"/>
      <c r="NO1731" s="123"/>
      <c r="TW1731" s="122">
        <f t="shared" si="108"/>
        <v>0</v>
      </c>
    </row>
    <row r="1732" spans="1:543" x14ac:dyDescent="0.2">
      <c r="B1732" s="42"/>
      <c r="C1732" s="13" t="s">
        <v>653</v>
      </c>
      <c r="D1732" s="47">
        <f>(F1732+F1717)/(E1728+E1713)</f>
        <v>1.0009254064835993</v>
      </c>
      <c r="F1732" s="42">
        <v>1500000</v>
      </c>
      <c r="GR1732" s="122">
        <f>-F1732</f>
        <v>-1500000</v>
      </c>
      <c r="NL1732" s="123"/>
      <c r="NM1732" s="123"/>
      <c r="NN1732" s="123"/>
      <c r="NO1732" s="123"/>
      <c r="TW1732" s="122">
        <f t="shared" si="108"/>
        <v>0</v>
      </c>
    </row>
    <row r="1733" spans="1:543" x14ac:dyDescent="0.2">
      <c r="B1733" s="42"/>
      <c r="D1733" s="42"/>
      <c r="NL1733" s="123"/>
      <c r="NM1733" s="123"/>
      <c r="NN1733" s="123"/>
      <c r="NO1733" s="123"/>
      <c r="TW1733" s="122">
        <f t="shared" si="108"/>
        <v>0</v>
      </c>
    </row>
    <row r="1734" spans="1:543" x14ac:dyDescent="0.2">
      <c r="B1734" s="44"/>
      <c r="D1734" s="42"/>
      <c r="NL1734" s="123"/>
      <c r="NM1734" s="123"/>
      <c r="NN1734" s="123"/>
      <c r="NO1734" s="123"/>
      <c r="TW1734" s="122">
        <f t="shared" si="108"/>
        <v>0</v>
      </c>
    </row>
    <row r="1735" spans="1:543" x14ac:dyDescent="0.2">
      <c r="B1735" s="44"/>
      <c r="D1735" s="42"/>
      <c r="NL1735" s="123"/>
      <c r="NM1735" s="123"/>
      <c r="NN1735" s="123"/>
      <c r="NO1735" s="123"/>
      <c r="TW1735" s="122">
        <f t="shared" si="108"/>
        <v>0</v>
      </c>
    </row>
    <row r="1736" spans="1:543" x14ac:dyDescent="0.2">
      <c r="D1736" s="42"/>
      <c r="NL1736" s="123"/>
      <c r="NM1736" s="123"/>
      <c r="NN1736" s="123"/>
      <c r="NO1736" s="123"/>
      <c r="TW1736" s="122">
        <f t="shared" si="108"/>
        <v>0</v>
      </c>
    </row>
    <row r="1737" spans="1:543" x14ac:dyDescent="0.2">
      <c r="A1737" s="41" t="s">
        <v>1029</v>
      </c>
      <c r="C1737" s="13" t="s">
        <v>1025</v>
      </c>
      <c r="D1737" s="146" t="s">
        <v>891</v>
      </c>
      <c r="F1737" s="42">
        <f>3105.49*13.5%+9444.85*9.3%</f>
        <v>1297.6122000000003</v>
      </c>
      <c r="NL1737" s="123"/>
      <c r="NM1737" s="123"/>
      <c r="NN1737" s="123"/>
      <c r="NO1737" s="123">
        <f>-F1737</f>
        <v>-1297.6122000000003</v>
      </c>
      <c r="TW1737" s="122">
        <f t="shared" si="108"/>
        <v>0</v>
      </c>
    </row>
    <row r="1738" spans="1:543" x14ac:dyDescent="0.2">
      <c r="B1738" s="13" t="s">
        <v>652</v>
      </c>
      <c r="D1738" s="42"/>
      <c r="E1738" s="42">
        <f>F1737</f>
        <v>1297.6122000000003</v>
      </c>
      <c r="NL1738" s="123">
        <f>E1738</f>
        <v>1297.6122000000003</v>
      </c>
      <c r="NM1738" s="123"/>
      <c r="NN1738" s="123"/>
      <c r="NO1738" s="123"/>
      <c r="TW1738" s="122">
        <f t="shared" si="108"/>
        <v>0</v>
      </c>
    </row>
    <row r="1739" spans="1:543" x14ac:dyDescent="0.2">
      <c r="B1739" s="42"/>
      <c r="D1739" s="42"/>
      <c r="H1739" s="48"/>
      <c r="NL1739" s="123"/>
      <c r="NM1739" s="123"/>
      <c r="NN1739" s="123"/>
      <c r="NO1739" s="123"/>
      <c r="TW1739" s="122">
        <f t="shared" si="108"/>
        <v>0</v>
      </c>
    </row>
    <row r="1740" spans="1:543" x14ac:dyDescent="0.2">
      <c r="B1740" s="44"/>
      <c r="C1740" s="42"/>
      <c r="D1740" s="42"/>
      <c r="NL1740" s="123"/>
      <c r="NM1740" s="123"/>
      <c r="NN1740" s="123"/>
      <c r="NO1740" s="123"/>
      <c r="TW1740" s="122">
        <f t="shared" si="108"/>
        <v>0</v>
      </c>
    </row>
    <row r="1741" spans="1:543" x14ac:dyDescent="0.2">
      <c r="B1741" s="44"/>
      <c r="C1741" s="42"/>
      <c r="NL1741" s="123"/>
      <c r="NM1741" s="123"/>
      <c r="NN1741" s="123"/>
      <c r="NO1741" s="123"/>
      <c r="TW1741" s="122">
        <f t="shared" si="108"/>
        <v>0</v>
      </c>
    </row>
    <row r="1742" spans="1:543" x14ac:dyDescent="0.2">
      <c r="B1742" s="44"/>
      <c r="C1742" s="42"/>
      <c r="NL1742" s="123"/>
      <c r="NM1742" s="123"/>
      <c r="NN1742" s="123"/>
      <c r="NO1742" s="123"/>
      <c r="TW1742" s="122">
        <f t="shared" si="108"/>
        <v>0</v>
      </c>
    </row>
    <row r="1743" spans="1:543" x14ac:dyDescent="0.2">
      <c r="A1743" s="51" t="s">
        <v>1030</v>
      </c>
      <c r="B1743" s="52" t="s">
        <v>858</v>
      </c>
      <c r="C1743" s="52"/>
      <c r="E1743" s="53">
        <f>'Consol BS'!BN420</f>
        <v>44369.990608350003</v>
      </c>
      <c r="F1743" s="53"/>
      <c r="G1743" s="53"/>
      <c r="H1743" s="53"/>
      <c r="I1743" s="123"/>
      <c r="MT1743" s="122">
        <f>E1743</f>
        <v>44369.990608350003</v>
      </c>
      <c r="NL1743" s="123"/>
      <c r="NM1743" s="123"/>
      <c r="NN1743" s="123"/>
      <c r="NO1743" s="123"/>
      <c r="TW1743" s="122">
        <f t="shared" si="108"/>
        <v>0</v>
      </c>
    </row>
    <row r="1744" spans="1:543" x14ac:dyDescent="0.2">
      <c r="A1744" s="52"/>
      <c r="B1744" s="53"/>
      <c r="C1744" s="52" t="s">
        <v>656</v>
      </c>
      <c r="D1744" s="53"/>
      <c r="E1744" s="53"/>
      <c r="F1744" s="53">
        <f>E1743</f>
        <v>44369.990608350003</v>
      </c>
      <c r="G1744" s="53"/>
      <c r="H1744" s="53"/>
      <c r="I1744" s="123"/>
      <c r="EV1744" s="122">
        <f>-F1744</f>
        <v>-44369.990608350003</v>
      </c>
      <c r="NL1744" s="123"/>
      <c r="NM1744" s="123"/>
      <c r="NN1744" s="123"/>
      <c r="NO1744" s="123"/>
      <c r="TW1744" s="122">
        <f t="shared" si="108"/>
        <v>0</v>
      </c>
    </row>
    <row r="1745" spans="1:543" x14ac:dyDescent="0.2">
      <c r="A1745" s="52"/>
      <c r="B1745" s="53"/>
      <c r="C1745" s="52" t="s">
        <v>666</v>
      </c>
      <c r="D1745" s="53"/>
      <c r="E1745" s="53"/>
      <c r="F1745" s="53"/>
      <c r="G1745" s="53"/>
      <c r="H1745" s="53">
        <f>E1743-F1744</f>
        <v>0</v>
      </c>
      <c r="I1745" s="123"/>
      <c r="NL1745" s="123"/>
      <c r="NM1745" s="123"/>
      <c r="NN1745" s="123"/>
      <c r="NO1745" s="123"/>
      <c r="SX1745" s="42">
        <f>-H1745</f>
        <v>0</v>
      </c>
      <c r="TW1745" s="122">
        <f t="shared" si="108"/>
        <v>0</v>
      </c>
    </row>
    <row r="1746" spans="1:543" x14ac:dyDescent="0.2">
      <c r="A1746" s="52"/>
      <c r="B1746" s="52"/>
      <c r="C1746" s="52"/>
      <c r="D1746" s="53"/>
      <c r="E1746" s="53"/>
      <c r="F1746" s="53"/>
      <c r="G1746" s="53"/>
      <c r="H1746" s="53"/>
      <c r="I1746" s="123"/>
      <c r="NL1746" s="123"/>
      <c r="NM1746" s="123"/>
      <c r="NN1746" s="123"/>
      <c r="NO1746" s="123"/>
      <c r="TW1746" s="122">
        <f t="shared" si="108"/>
        <v>0</v>
      </c>
    </row>
    <row r="1747" spans="1:543" x14ac:dyDescent="0.2">
      <c r="A1747" s="52"/>
      <c r="B1747" s="54"/>
      <c r="C1747" s="52"/>
      <c r="D1747" s="53"/>
      <c r="E1747" s="53"/>
      <c r="F1747" s="53"/>
      <c r="G1747" s="53"/>
      <c r="H1747" s="53"/>
      <c r="I1747" s="123"/>
      <c r="NL1747" s="123"/>
      <c r="NM1747" s="123"/>
      <c r="NN1747" s="123"/>
      <c r="NO1747" s="123"/>
      <c r="TW1747" s="122">
        <f t="shared" si="108"/>
        <v>0</v>
      </c>
    </row>
    <row r="1748" spans="1:543" x14ac:dyDescent="0.2">
      <c r="D1748" s="53"/>
      <c r="NL1748" s="123"/>
      <c r="NM1748" s="123"/>
      <c r="NN1748" s="123"/>
      <c r="NO1748" s="123"/>
      <c r="TW1748" s="122">
        <f t="shared" si="108"/>
        <v>0</v>
      </c>
    </row>
    <row r="1749" spans="1:543" x14ac:dyDescent="0.2">
      <c r="NL1749" s="123"/>
      <c r="NM1749" s="123"/>
      <c r="NN1749" s="123"/>
      <c r="NO1749" s="123"/>
      <c r="TW1749" s="122">
        <f t="shared" si="108"/>
        <v>0</v>
      </c>
    </row>
    <row r="1750" spans="1:543" x14ac:dyDescent="0.2">
      <c r="A1750" s="51" t="s">
        <v>1031</v>
      </c>
      <c r="B1750" s="52" t="s">
        <v>859</v>
      </c>
      <c r="C1750" s="52"/>
      <c r="D1750" s="146" t="s">
        <v>891</v>
      </c>
      <c r="E1750" s="53">
        <f>F1751</f>
        <v>0</v>
      </c>
      <c r="F1750" s="53"/>
      <c r="G1750" s="53"/>
      <c r="H1750" s="53"/>
      <c r="I1750" s="123"/>
      <c r="MT1750" s="122">
        <f>E1750</f>
        <v>0</v>
      </c>
      <c r="NL1750" s="123"/>
      <c r="NM1750" s="123"/>
      <c r="NN1750" s="123"/>
      <c r="NO1750" s="123"/>
      <c r="TW1750" s="122">
        <f t="shared" si="108"/>
        <v>0</v>
      </c>
    </row>
    <row r="1751" spans="1:543" x14ac:dyDescent="0.2">
      <c r="A1751" s="52"/>
      <c r="B1751" s="53"/>
      <c r="C1751" s="52" t="s">
        <v>860</v>
      </c>
      <c r="D1751" s="53"/>
      <c r="E1751" s="53"/>
      <c r="F1751" s="53">
        <f>'Consol BS'!BN173</f>
        <v>0</v>
      </c>
      <c r="G1751" s="53"/>
      <c r="H1751" s="53"/>
      <c r="I1751" s="123"/>
      <c r="EV1751" s="122">
        <f>-F1751</f>
        <v>0</v>
      </c>
      <c r="NL1751" s="123"/>
      <c r="NM1751" s="123"/>
      <c r="NN1751" s="123"/>
      <c r="NO1751" s="123"/>
      <c r="TW1751" s="122">
        <f t="shared" si="108"/>
        <v>0</v>
      </c>
    </row>
    <row r="1752" spans="1:543" x14ac:dyDescent="0.2">
      <c r="A1752" s="52"/>
      <c r="B1752" s="53"/>
      <c r="C1752" s="52" t="s">
        <v>666</v>
      </c>
      <c r="D1752" s="53"/>
      <c r="E1752" s="53"/>
      <c r="F1752" s="53"/>
      <c r="G1752" s="53"/>
      <c r="H1752" s="53">
        <f>E1750-F1751</f>
        <v>0</v>
      </c>
      <c r="I1752" s="123"/>
      <c r="NL1752" s="123"/>
      <c r="NM1752" s="123"/>
      <c r="NN1752" s="123"/>
      <c r="NO1752" s="123"/>
      <c r="SX1752" s="42">
        <f>-H1752</f>
        <v>0</v>
      </c>
      <c r="TW1752" s="122">
        <f t="shared" si="108"/>
        <v>0</v>
      </c>
    </row>
    <row r="1753" spans="1:543" x14ac:dyDescent="0.2">
      <c r="A1753" s="52"/>
      <c r="B1753" s="52"/>
      <c r="C1753" s="52"/>
      <c r="D1753" s="53"/>
      <c r="E1753" s="53"/>
      <c r="F1753" s="53"/>
      <c r="G1753" s="53"/>
      <c r="H1753" s="53"/>
      <c r="I1753" s="123"/>
      <c r="NL1753" s="123"/>
      <c r="NM1753" s="123"/>
      <c r="NN1753" s="123"/>
      <c r="NO1753" s="123"/>
      <c r="TW1753" s="122">
        <f t="shared" si="108"/>
        <v>0</v>
      </c>
    </row>
    <row r="1754" spans="1:543" x14ac:dyDescent="0.2">
      <c r="A1754" s="52"/>
      <c r="B1754" s="54"/>
      <c r="C1754" s="52"/>
      <c r="D1754" s="53"/>
      <c r="E1754" s="53"/>
      <c r="F1754" s="53"/>
      <c r="G1754" s="53"/>
      <c r="H1754" s="53"/>
      <c r="I1754" s="123"/>
      <c r="NL1754" s="123"/>
      <c r="NM1754" s="123"/>
      <c r="NN1754" s="123"/>
      <c r="NO1754" s="123"/>
      <c r="TW1754" s="122">
        <f t="shared" si="108"/>
        <v>0</v>
      </c>
    </row>
    <row r="1755" spans="1:543" x14ac:dyDescent="0.2">
      <c r="A1755" s="52"/>
      <c r="B1755" s="54"/>
      <c r="C1755" s="52"/>
      <c r="D1755" s="53"/>
      <c r="E1755" s="53"/>
      <c r="F1755" s="53"/>
      <c r="G1755" s="53"/>
      <c r="H1755" s="53"/>
      <c r="I1755" s="123"/>
      <c r="NL1755" s="123"/>
      <c r="NM1755" s="123"/>
      <c r="NN1755" s="123"/>
      <c r="NO1755" s="123"/>
      <c r="TW1755" s="122">
        <f t="shared" si="108"/>
        <v>0</v>
      </c>
    </row>
    <row r="1756" spans="1:543" x14ac:dyDescent="0.2">
      <c r="A1756" s="52"/>
      <c r="B1756" s="54"/>
      <c r="C1756" s="52"/>
      <c r="D1756" s="53"/>
      <c r="E1756" s="53"/>
      <c r="F1756" s="53"/>
      <c r="G1756" s="53"/>
      <c r="H1756" s="53"/>
      <c r="I1756" s="123"/>
      <c r="NL1756" s="123"/>
      <c r="NM1756" s="123"/>
      <c r="NN1756" s="123"/>
      <c r="NO1756" s="123"/>
      <c r="TW1756" s="122">
        <f t="shared" si="108"/>
        <v>0</v>
      </c>
    </row>
    <row r="1757" spans="1:543" x14ac:dyDescent="0.2">
      <c r="A1757" s="41" t="s">
        <v>1032</v>
      </c>
      <c r="B1757" s="13" t="s">
        <v>657</v>
      </c>
      <c r="C1757" s="42"/>
      <c r="D1757" s="42"/>
      <c r="G1757" s="42">
        <f>H1759</f>
        <v>12130.740900000001</v>
      </c>
      <c r="NL1757" s="123"/>
      <c r="NM1757" s="123"/>
      <c r="NN1757" s="123"/>
      <c r="NO1757" s="123"/>
      <c r="NV1757" s="42">
        <f>G1757</f>
        <v>12130.740900000001</v>
      </c>
      <c r="TW1757" s="122">
        <f t="shared" si="108"/>
        <v>0</v>
      </c>
    </row>
    <row r="1758" spans="1:543" x14ac:dyDescent="0.2">
      <c r="A1758" s="41"/>
      <c r="B1758" s="13" t="s">
        <v>666</v>
      </c>
      <c r="C1758" s="42"/>
      <c r="D1758" s="42"/>
      <c r="NL1758" s="123"/>
      <c r="NM1758" s="123"/>
      <c r="NN1758" s="123"/>
      <c r="NO1758" s="123"/>
      <c r="TW1758" s="122">
        <f t="shared" si="108"/>
        <v>0</v>
      </c>
    </row>
    <row r="1759" spans="1:543" x14ac:dyDescent="0.2">
      <c r="B1759" s="13" t="s">
        <v>861</v>
      </c>
      <c r="D1759" s="42"/>
      <c r="H1759" s="42">
        <f>'Consol PL'!BI156+'Consol PL'!BJ156+'Consol PL'!BK156+'Consol PL'!BL156+'Consol PL'!BM156</f>
        <v>12130.740900000001</v>
      </c>
      <c r="NL1759" s="123"/>
      <c r="NM1759" s="123"/>
      <c r="NN1759" s="123"/>
      <c r="NO1759" s="123"/>
      <c r="SE1759" s="42">
        <f>-H1759</f>
        <v>-12130.740900000001</v>
      </c>
      <c r="TW1759" s="122">
        <f t="shared" si="108"/>
        <v>0</v>
      </c>
    </row>
    <row r="1760" spans="1:543" x14ac:dyDescent="0.2">
      <c r="D1760" s="42"/>
      <c r="NL1760" s="123"/>
      <c r="NM1760" s="123"/>
      <c r="NN1760" s="123"/>
      <c r="NO1760" s="123"/>
      <c r="TW1760" s="122">
        <f t="shared" si="108"/>
        <v>0</v>
      </c>
    </row>
    <row r="1761" spans="1:543" x14ac:dyDescent="0.2">
      <c r="B1761" s="44"/>
      <c r="NL1761" s="123"/>
      <c r="NM1761" s="123"/>
      <c r="NN1761" s="123"/>
      <c r="NO1761" s="123"/>
      <c r="TW1761" s="122">
        <f t="shared" si="108"/>
        <v>0</v>
      </c>
    </row>
    <row r="1762" spans="1:543" x14ac:dyDescent="0.2">
      <c r="B1762" s="44"/>
      <c r="NL1762" s="123"/>
      <c r="NM1762" s="123"/>
      <c r="NN1762" s="123"/>
      <c r="NO1762" s="123"/>
      <c r="TW1762" s="122">
        <f t="shared" si="108"/>
        <v>0</v>
      </c>
    </row>
    <row r="1763" spans="1:543" x14ac:dyDescent="0.2">
      <c r="B1763" s="44"/>
      <c r="NL1763" s="123"/>
      <c r="NM1763" s="123"/>
      <c r="NN1763" s="123"/>
      <c r="NO1763" s="123"/>
      <c r="TW1763" s="122">
        <f t="shared" si="108"/>
        <v>0</v>
      </c>
    </row>
    <row r="1764" spans="1:543" x14ac:dyDescent="0.2">
      <c r="A1764" s="41" t="s">
        <v>1033</v>
      </c>
      <c r="C1764" s="13" t="s">
        <v>654</v>
      </c>
      <c r="D1764" s="137" t="s">
        <v>891</v>
      </c>
      <c r="E1764" s="42">
        <v>1533</v>
      </c>
      <c r="MQ1764" s="122">
        <f>G1764</f>
        <v>0</v>
      </c>
      <c r="NL1764" s="123"/>
      <c r="NM1764" s="123"/>
      <c r="NN1764" s="123"/>
      <c r="NO1764" s="123">
        <f>E1764</f>
        <v>1533</v>
      </c>
      <c r="TW1764" s="122">
        <f t="shared" si="108"/>
        <v>0</v>
      </c>
    </row>
    <row r="1765" spans="1:543" x14ac:dyDescent="0.2">
      <c r="B1765" s="13" t="s">
        <v>652</v>
      </c>
      <c r="D1765" s="42"/>
      <c r="F1765" s="42">
        <f>E1764</f>
        <v>1533</v>
      </c>
      <c r="NL1765" s="123">
        <f>-F1765</f>
        <v>-1533</v>
      </c>
      <c r="NM1765" s="123"/>
      <c r="NN1765" s="123"/>
      <c r="NO1765" s="123"/>
      <c r="TW1765" s="122">
        <f t="shared" si="108"/>
        <v>0</v>
      </c>
    </row>
    <row r="1766" spans="1:543" x14ac:dyDescent="0.2">
      <c r="B1766" s="42"/>
      <c r="D1766" s="42"/>
      <c r="NL1766" s="123"/>
      <c r="NM1766" s="123"/>
      <c r="NN1766" s="123"/>
      <c r="NO1766" s="123"/>
      <c r="TW1766" s="122">
        <f t="shared" si="108"/>
        <v>0</v>
      </c>
    </row>
    <row r="1767" spans="1:543" x14ac:dyDescent="0.2">
      <c r="B1767" s="44"/>
      <c r="D1767" s="42"/>
      <c r="NL1767" s="123"/>
      <c r="NM1767" s="123"/>
      <c r="NN1767" s="123"/>
      <c r="NO1767" s="123"/>
      <c r="TW1767" s="122">
        <f t="shared" si="108"/>
        <v>0</v>
      </c>
    </row>
    <row r="1768" spans="1:543" x14ac:dyDescent="0.2">
      <c r="B1768" s="44"/>
      <c r="D1768" s="42"/>
      <c r="NL1768" s="123"/>
      <c r="NM1768" s="123"/>
      <c r="NN1768" s="123"/>
      <c r="NO1768" s="123"/>
      <c r="TW1768" s="122"/>
    </row>
    <row r="1769" spans="1:543" x14ac:dyDescent="0.2">
      <c r="A1769" s="41" t="s">
        <v>1034</v>
      </c>
      <c r="B1769" s="13" t="s">
        <v>651</v>
      </c>
      <c r="D1769" s="146"/>
      <c r="E1769" s="42">
        <v>100000</v>
      </c>
      <c r="NG1769" s="122">
        <f>E1769</f>
        <v>100000</v>
      </c>
      <c r="NL1769" s="123"/>
      <c r="NM1769" s="123"/>
      <c r="NN1769" s="123"/>
      <c r="NO1769" s="123"/>
      <c r="TW1769" s="122">
        <f t="shared" ref="TW1769:TW1775" si="109">SUM(I1769:TV1769)-(E1769-F1769)-(G1769-H1769)</f>
        <v>0</v>
      </c>
    </row>
    <row r="1770" spans="1:543" hidden="1" x14ac:dyDescent="0.2">
      <c r="A1770" s="41"/>
      <c r="C1770" s="13" t="s">
        <v>652</v>
      </c>
      <c r="D1770" s="68"/>
      <c r="IN1770" s="122">
        <f>-F1770</f>
        <v>0</v>
      </c>
      <c r="NL1770" s="123"/>
      <c r="NM1770" s="123"/>
      <c r="NN1770" s="123"/>
      <c r="NO1770" s="123"/>
      <c r="TW1770" s="122">
        <f t="shared" si="109"/>
        <v>0</v>
      </c>
    </row>
    <row r="1771" spans="1:543" x14ac:dyDescent="0.2">
      <c r="A1771" s="41"/>
      <c r="B1771" s="13" t="s">
        <v>670</v>
      </c>
      <c r="D1771" s="42"/>
      <c r="E1771" s="42">
        <f>F1772+F1773-E1769</f>
        <v>0</v>
      </c>
      <c r="NK1771" s="122">
        <f>E1771</f>
        <v>0</v>
      </c>
      <c r="NL1771" s="123"/>
      <c r="NM1771" s="123"/>
      <c r="NN1771" s="123"/>
      <c r="NO1771" s="123"/>
      <c r="TW1771" s="122">
        <f t="shared" si="109"/>
        <v>0</v>
      </c>
    </row>
    <row r="1772" spans="1:543" x14ac:dyDescent="0.2">
      <c r="A1772" s="41"/>
      <c r="C1772" s="13" t="s">
        <v>652</v>
      </c>
      <c r="D1772" s="42"/>
      <c r="F1772" s="42">
        <v>0</v>
      </c>
      <c r="NL1772" s="123">
        <f>-F1772</f>
        <v>0</v>
      </c>
      <c r="NM1772" s="123"/>
      <c r="NN1772" s="123"/>
      <c r="NO1772" s="123"/>
      <c r="TW1772" s="122">
        <f t="shared" si="109"/>
        <v>0</v>
      </c>
    </row>
    <row r="1773" spans="1:543" x14ac:dyDescent="0.2">
      <c r="B1773" s="42"/>
      <c r="C1773" s="13" t="s">
        <v>653</v>
      </c>
      <c r="D1773" s="47"/>
      <c r="F1773" s="42">
        <v>100000</v>
      </c>
      <c r="GR1773" s="122">
        <f>-F1773</f>
        <v>-100000</v>
      </c>
      <c r="NL1773" s="123"/>
      <c r="NM1773" s="123"/>
      <c r="NN1773" s="123"/>
      <c r="NO1773" s="123"/>
      <c r="TW1773" s="122">
        <f t="shared" si="109"/>
        <v>0</v>
      </c>
    </row>
    <row r="1774" spans="1:543" x14ac:dyDescent="0.2">
      <c r="B1774" s="42"/>
      <c r="D1774" s="42"/>
      <c r="NL1774" s="123"/>
      <c r="NM1774" s="123"/>
      <c r="NN1774" s="123"/>
      <c r="NO1774" s="123"/>
      <c r="TW1774" s="122">
        <f t="shared" si="109"/>
        <v>0</v>
      </c>
    </row>
    <row r="1775" spans="1:543" x14ac:dyDescent="0.2">
      <c r="B1775" s="44"/>
      <c r="D1775" s="42"/>
      <c r="NL1775" s="123"/>
      <c r="NM1775" s="123"/>
      <c r="NN1775" s="123"/>
      <c r="NO1775" s="123"/>
      <c r="TW1775" s="122">
        <f t="shared" si="109"/>
        <v>0</v>
      </c>
    </row>
    <row r="1776" spans="1:543" x14ac:dyDescent="0.2">
      <c r="B1776" s="44"/>
      <c r="D1776" s="42"/>
      <c r="NL1776" s="123"/>
      <c r="NM1776" s="123"/>
      <c r="NN1776" s="123"/>
      <c r="NO1776" s="123"/>
      <c r="TW1776" s="122"/>
    </row>
    <row r="1777" spans="1:543" x14ac:dyDescent="0.2">
      <c r="A1777" s="41" t="s">
        <v>1035</v>
      </c>
      <c r="C1777" s="13" t="s">
        <v>923</v>
      </c>
      <c r="D1777" s="142"/>
      <c r="H1777" s="42">
        <f>-'Consol PL'!BJ222*8.87%</f>
        <v>9530.4870034546966</v>
      </c>
      <c r="NL1777" s="123"/>
      <c r="NM1777" s="123"/>
      <c r="NN1777" s="123"/>
      <c r="NO1777" s="123"/>
      <c r="TT1777" s="42">
        <f>-H1777</f>
        <v>-9530.4870034546966</v>
      </c>
      <c r="TW1777" s="122">
        <f t="shared" ref="TW1777:TW1780" si="110">SUM(I1777:TV1777)-(E1777-F1777)-(G1777-H1777)</f>
        <v>0</v>
      </c>
    </row>
    <row r="1778" spans="1:543" x14ac:dyDescent="0.2">
      <c r="B1778" s="13" t="s">
        <v>652</v>
      </c>
      <c r="D1778" s="42"/>
      <c r="E1778" s="42">
        <f>H1777</f>
        <v>9530.4870034546966</v>
      </c>
      <c r="NL1778" s="123">
        <f>E1778</f>
        <v>9530.4870034546966</v>
      </c>
      <c r="NM1778" s="123"/>
      <c r="NN1778" s="123"/>
      <c r="NO1778" s="123"/>
      <c r="TW1778" s="122">
        <f t="shared" si="110"/>
        <v>0</v>
      </c>
    </row>
    <row r="1779" spans="1:543" x14ac:dyDescent="0.2">
      <c r="B1779" s="42"/>
      <c r="D1779" s="42"/>
      <c r="H1779" s="48"/>
      <c r="NL1779" s="123"/>
      <c r="NM1779" s="123"/>
      <c r="NN1779" s="123"/>
      <c r="NO1779" s="123"/>
      <c r="TW1779" s="122">
        <f t="shared" si="110"/>
        <v>0</v>
      </c>
    </row>
    <row r="1780" spans="1:543" x14ac:dyDescent="0.2">
      <c r="B1780" s="44"/>
      <c r="C1780" s="42"/>
      <c r="D1780" s="42"/>
      <c r="NL1780" s="123"/>
      <c r="NM1780" s="123"/>
      <c r="NN1780" s="123"/>
      <c r="NO1780" s="123"/>
      <c r="TW1780" s="122">
        <f t="shared" si="110"/>
        <v>0</v>
      </c>
    </row>
    <row r="1781" spans="1:543" x14ac:dyDescent="0.2">
      <c r="B1781" s="44"/>
      <c r="C1781" s="42"/>
      <c r="D1781" s="42"/>
      <c r="NL1781" s="123"/>
      <c r="NM1781" s="123"/>
      <c r="NN1781" s="123"/>
      <c r="NO1781" s="123"/>
      <c r="TW1781" s="122"/>
    </row>
    <row r="1782" spans="1:543" x14ac:dyDescent="0.2">
      <c r="A1782" s="41" t="s">
        <v>1156</v>
      </c>
      <c r="C1782" s="13" t="s">
        <v>664</v>
      </c>
      <c r="D1782" s="142"/>
      <c r="H1782" s="42">
        <v>35550</v>
      </c>
      <c r="NL1782" s="123"/>
      <c r="NM1782" s="123"/>
      <c r="NN1782" s="123"/>
      <c r="NO1782" s="123"/>
      <c r="TM1782" s="42">
        <f>-H1782</f>
        <v>-35550</v>
      </c>
      <c r="TW1782" s="122">
        <f t="shared" ref="TW1782:TW1785" si="111">SUM(I1782:TV1782)-(E1782-F1782)-(G1782-H1782)</f>
        <v>0</v>
      </c>
    </row>
    <row r="1783" spans="1:543" x14ac:dyDescent="0.2">
      <c r="B1783" s="13" t="s">
        <v>653</v>
      </c>
      <c r="D1783" s="42"/>
      <c r="E1783" s="42">
        <v>35550</v>
      </c>
      <c r="GJ1783" s="122">
        <f>E1783</f>
        <v>35550</v>
      </c>
      <c r="NL1783" s="123"/>
      <c r="NM1783" s="123"/>
      <c r="NN1783" s="123"/>
      <c r="NO1783" s="123"/>
      <c r="TW1783" s="122">
        <f t="shared" si="111"/>
        <v>0</v>
      </c>
    </row>
    <row r="1784" spans="1:543" x14ac:dyDescent="0.2">
      <c r="D1784" s="42"/>
      <c r="NL1784" s="123"/>
      <c r="NM1784" s="123"/>
      <c r="NN1784" s="123"/>
      <c r="NO1784" s="123"/>
      <c r="TW1784" s="122">
        <f t="shared" si="111"/>
        <v>0</v>
      </c>
    </row>
    <row r="1785" spans="1:543" x14ac:dyDescent="0.2">
      <c r="B1785" s="44"/>
      <c r="D1785" s="42"/>
      <c r="NL1785" s="123"/>
      <c r="NM1785" s="123"/>
      <c r="NN1785" s="123"/>
      <c r="NO1785" s="123"/>
      <c r="TW1785" s="122">
        <f t="shared" si="111"/>
        <v>0</v>
      </c>
    </row>
    <row r="1786" spans="1:543" x14ac:dyDescent="0.2">
      <c r="B1786" s="44"/>
      <c r="D1786" s="42"/>
      <c r="NL1786" s="123"/>
      <c r="NM1786" s="123"/>
      <c r="NN1786" s="123"/>
      <c r="NO1786" s="123"/>
      <c r="TW1786" s="122"/>
    </row>
    <row r="1787" spans="1:543" x14ac:dyDescent="0.2">
      <c r="B1787" s="44"/>
      <c r="D1787" s="42"/>
      <c r="NL1787" s="123"/>
      <c r="NM1787" s="123"/>
      <c r="NN1787" s="123"/>
      <c r="NO1787" s="123"/>
      <c r="TW1787" s="122"/>
    </row>
    <row r="1788" spans="1:543" x14ac:dyDescent="0.2">
      <c r="B1788" s="46"/>
      <c r="NL1788" s="123"/>
      <c r="NM1788" s="123"/>
      <c r="NN1788" s="123"/>
      <c r="NO1788" s="123"/>
      <c r="TW1788" s="122">
        <f t="shared" si="108"/>
        <v>0</v>
      </c>
    </row>
    <row r="1789" spans="1:543" x14ac:dyDescent="0.2">
      <c r="A1789" s="41" t="s">
        <v>1036</v>
      </c>
      <c r="B1789" s="13" t="s">
        <v>651</v>
      </c>
      <c r="D1789" s="137" t="s">
        <v>891</v>
      </c>
      <c r="E1789" s="42">
        <v>230000</v>
      </c>
      <c r="NG1789" s="122">
        <f>E1789</f>
        <v>230000</v>
      </c>
      <c r="NL1789" s="123"/>
      <c r="NM1789" s="123"/>
      <c r="NN1789" s="123"/>
      <c r="NO1789" s="123"/>
      <c r="TW1789" s="122">
        <f t="shared" si="108"/>
        <v>0</v>
      </c>
    </row>
    <row r="1790" spans="1:543" hidden="1" x14ac:dyDescent="0.2">
      <c r="A1790" s="41"/>
      <c r="C1790" s="13" t="s">
        <v>652</v>
      </c>
      <c r="D1790" s="68"/>
      <c r="IN1790" s="122">
        <f>-F1790</f>
        <v>0</v>
      </c>
      <c r="NL1790" s="123"/>
      <c r="NM1790" s="123"/>
      <c r="NN1790" s="123"/>
      <c r="NO1790" s="123"/>
      <c r="TW1790" s="122">
        <f t="shared" si="108"/>
        <v>0</v>
      </c>
    </row>
    <row r="1791" spans="1:543" x14ac:dyDescent="0.2">
      <c r="A1791" s="41"/>
      <c r="B1791" s="13" t="s">
        <v>670</v>
      </c>
      <c r="D1791" s="42"/>
      <c r="E1791" s="42">
        <v>0</v>
      </c>
      <c r="IM1791" s="122">
        <f>E1791</f>
        <v>0</v>
      </c>
      <c r="NL1791" s="123"/>
      <c r="NM1791" s="123"/>
      <c r="NN1791" s="123"/>
      <c r="NO1791" s="123"/>
      <c r="TW1791" s="122">
        <f t="shared" si="108"/>
        <v>0</v>
      </c>
    </row>
    <row r="1792" spans="1:543" x14ac:dyDescent="0.2">
      <c r="A1792" s="41"/>
      <c r="C1792" s="13" t="s">
        <v>652</v>
      </c>
      <c r="D1792" s="42"/>
      <c r="F1792" s="42">
        <v>0</v>
      </c>
      <c r="IN1792" s="122">
        <f>-F1792</f>
        <v>0</v>
      </c>
      <c r="NL1792" s="123"/>
      <c r="NM1792" s="123"/>
      <c r="NN1792" s="123"/>
      <c r="NO1792" s="123"/>
      <c r="TW1792" s="122">
        <f t="shared" si="108"/>
        <v>0</v>
      </c>
    </row>
    <row r="1793" spans="1:543" x14ac:dyDescent="0.2">
      <c r="B1793" s="42"/>
      <c r="C1793" s="13" t="s">
        <v>653</v>
      </c>
      <c r="D1793" s="47">
        <f>F1793/E1789</f>
        <v>1</v>
      </c>
      <c r="F1793" s="42">
        <v>230000</v>
      </c>
      <c r="GK1793" s="122">
        <f>-F1793</f>
        <v>-230000</v>
      </c>
      <c r="NL1793" s="123"/>
      <c r="NM1793" s="123"/>
      <c r="NN1793" s="123"/>
      <c r="NO1793" s="123"/>
      <c r="TW1793" s="122">
        <f t="shared" si="108"/>
        <v>0</v>
      </c>
    </row>
    <row r="1794" spans="1:543" x14ac:dyDescent="0.2">
      <c r="B1794" s="42"/>
      <c r="D1794" s="42"/>
      <c r="NL1794" s="123"/>
      <c r="NM1794" s="123"/>
      <c r="NN1794" s="123"/>
      <c r="NO1794" s="123"/>
      <c r="TW1794" s="122">
        <f t="shared" si="108"/>
        <v>0</v>
      </c>
    </row>
    <row r="1795" spans="1:543" x14ac:dyDescent="0.2">
      <c r="B1795" s="44"/>
      <c r="D1795" s="42"/>
      <c r="NL1795" s="123"/>
      <c r="NM1795" s="123"/>
      <c r="NN1795" s="123"/>
      <c r="NO1795" s="123"/>
      <c r="TW1795" s="122">
        <f t="shared" si="108"/>
        <v>0</v>
      </c>
    </row>
    <row r="1796" spans="1:543" x14ac:dyDescent="0.2">
      <c r="B1796" s="44"/>
      <c r="D1796" s="42"/>
      <c r="NL1796" s="123"/>
      <c r="NM1796" s="123"/>
      <c r="NN1796" s="123"/>
      <c r="NO1796" s="123"/>
      <c r="TW1796" s="122">
        <f t="shared" si="108"/>
        <v>0</v>
      </c>
    </row>
    <row r="1797" spans="1:543" x14ac:dyDescent="0.2">
      <c r="D1797" s="42"/>
      <c r="NL1797" s="123"/>
      <c r="NM1797" s="123"/>
      <c r="NN1797" s="123"/>
      <c r="NO1797" s="123"/>
      <c r="TW1797" s="122">
        <f t="shared" si="108"/>
        <v>0</v>
      </c>
    </row>
    <row r="1798" spans="1:543" x14ac:dyDescent="0.2">
      <c r="A1798" s="51" t="s">
        <v>1037</v>
      </c>
      <c r="B1798" s="52" t="s">
        <v>862</v>
      </c>
      <c r="C1798" s="52"/>
      <c r="E1798" s="53">
        <f>30569-2905-E1750</f>
        <v>27664</v>
      </c>
      <c r="F1798" s="53"/>
      <c r="G1798" s="53"/>
      <c r="H1798" s="53"/>
      <c r="I1798" s="123"/>
      <c r="MT1798" s="122">
        <f>E1798</f>
        <v>27664</v>
      </c>
      <c r="NL1798" s="123"/>
      <c r="NM1798" s="123"/>
      <c r="NN1798" s="123"/>
      <c r="NO1798" s="123"/>
      <c r="TW1798" s="122">
        <f t="shared" si="108"/>
        <v>0</v>
      </c>
    </row>
    <row r="1799" spans="1:543" x14ac:dyDescent="0.2">
      <c r="A1799" s="52"/>
      <c r="B1799" s="53"/>
      <c r="C1799" s="52" t="s">
        <v>863</v>
      </c>
      <c r="D1799" s="53"/>
      <c r="E1799" s="53"/>
      <c r="F1799" s="53">
        <f>E1798</f>
        <v>27664</v>
      </c>
      <c r="G1799" s="53"/>
      <c r="H1799" s="53"/>
      <c r="I1799" s="123"/>
      <c r="EV1799" s="122">
        <f>-F1799</f>
        <v>-27664</v>
      </c>
      <c r="NL1799" s="123"/>
      <c r="NM1799" s="123"/>
      <c r="NN1799" s="123"/>
      <c r="NO1799" s="123"/>
      <c r="TW1799" s="122">
        <f t="shared" si="108"/>
        <v>0</v>
      </c>
    </row>
    <row r="1800" spans="1:543" x14ac:dyDescent="0.2">
      <c r="A1800" s="52"/>
      <c r="B1800" s="53"/>
      <c r="C1800" s="52" t="s">
        <v>666</v>
      </c>
      <c r="D1800" s="53"/>
      <c r="E1800" s="53"/>
      <c r="F1800" s="53"/>
      <c r="G1800" s="53"/>
      <c r="H1800" s="53">
        <f>E1798-F1799</f>
        <v>0</v>
      </c>
      <c r="I1800" s="123"/>
      <c r="NL1800" s="123"/>
      <c r="NM1800" s="123"/>
      <c r="NN1800" s="123"/>
      <c r="NO1800" s="123"/>
      <c r="TW1800" s="122">
        <f t="shared" si="108"/>
        <v>0</v>
      </c>
    </row>
    <row r="1801" spans="1:543" x14ac:dyDescent="0.2">
      <c r="A1801" s="52"/>
      <c r="B1801" s="52"/>
      <c r="C1801" s="52"/>
      <c r="D1801" s="53"/>
      <c r="E1801" s="53"/>
      <c r="F1801" s="53"/>
      <c r="G1801" s="53"/>
      <c r="H1801" s="53"/>
      <c r="I1801" s="123"/>
      <c r="NL1801" s="123"/>
      <c r="NM1801" s="123"/>
      <c r="NN1801" s="123"/>
      <c r="NO1801" s="123"/>
      <c r="TW1801" s="122">
        <f t="shared" si="108"/>
        <v>0</v>
      </c>
    </row>
    <row r="1802" spans="1:543" x14ac:dyDescent="0.2">
      <c r="A1802" s="52"/>
      <c r="B1802" s="54"/>
      <c r="C1802" s="52"/>
      <c r="D1802" s="53"/>
      <c r="E1802" s="53"/>
      <c r="F1802" s="53"/>
      <c r="G1802" s="53"/>
      <c r="H1802" s="53"/>
      <c r="I1802" s="123"/>
      <c r="NL1802" s="123"/>
      <c r="NM1802" s="123"/>
      <c r="NN1802" s="123"/>
      <c r="NO1802" s="123"/>
      <c r="TW1802" s="122">
        <f t="shared" si="108"/>
        <v>0</v>
      </c>
    </row>
    <row r="1803" spans="1:543" x14ac:dyDescent="0.2">
      <c r="D1803" s="53"/>
      <c r="NL1803" s="123"/>
      <c r="NM1803" s="123"/>
      <c r="NN1803" s="123"/>
      <c r="NO1803" s="123"/>
      <c r="TW1803" s="122">
        <f t="shared" si="108"/>
        <v>0</v>
      </c>
    </row>
    <row r="1804" spans="1:543" x14ac:dyDescent="0.2">
      <c r="NL1804" s="123"/>
      <c r="NM1804" s="123"/>
      <c r="NN1804" s="123"/>
      <c r="NO1804" s="123"/>
      <c r="TW1804" s="122">
        <f t="shared" ref="TW1804:TW1891" si="112">SUM(I1804:TV1804)-(E1804-F1804)-(G1804-H1804)</f>
        <v>0</v>
      </c>
    </row>
    <row r="1805" spans="1:543" x14ac:dyDescent="0.2">
      <c r="A1805" s="51" t="s">
        <v>1038</v>
      </c>
      <c r="B1805" s="52" t="s">
        <v>859</v>
      </c>
      <c r="C1805" s="52"/>
      <c r="E1805" s="53">
        <f>F1806</f>
        <v>0</v>
      </c>
      <c r="F1805" s="53"/>
      <c r="G1805" s="53"/>
      <c r="H1805" s="53"/>
      <c r="I1805" s="123"/>
      <c r="MT1805" s="122">
        <f>E1805</f>
        <v>0</v>
      </c>
      <c r="NL1805" s="123"/>
      <c r="NM1805" s="123"/>
      <c r="NN1805" s="123"/>
      <c r="NO1805" s="123"/>
      <c r="TW1805" s="122">
        <f t="shared" si="112"/>
        <v>0</v>
      </c>
    </row>
    <row r="1806" spans="1:543" x14ac:dyDescent="0.2">
      <c r="A1806" s="52"/>
      <c r="B1806" s="53"/>
      <c r="C1806" s="52" t="s">
        <v>864</v>
      </c>
      <c r="D1806" s="53"/>
      <c r="E1806" s="53"/>
      <c r="F1806" s="53">
        <f>'Consol BS'!BM173</f>
        <v>0</v>
      </c>
      <c r="G1806" s="53"/>
      <c r="H1806" s="53"/>
      <c r="I1806" s="123"/>
      <c r="EV1806" s="122">
        <f>-F1806</f>
        <v>0</v>
      </c>
      <c r="NL1806" s="123"/>
      <c r="NM1806" s="123"/>
      <c r="NN1806" s="123"/>
      <c r="NO1806" s="123"/>
      <c r="TW1806" s="122">
        <f t="shared" si="112"/>
        <v>0</v>
      </c>
    </row>
    <row r="1807" spans="1:543" x14ac:dyDescent="0.2">
      <c r="A1807" s="52"/>
      <c r="B1807" s="53"/>
      <c r="C1807" s="52" t="s">
        <v>666</v>
      </c>
      <c r="D1807" s="53"/>
      <c r="E1807" s="53"/>
      <c r="F1807" s="53"/>
      <c r="G1807" s="53"/>
      <c r="H1807" s="53">
        <f>E1805-F1806</f>
        <v>0</v>
      </c>
      <c r="I1807" s="123"/>
      <c r="NL1807" s="123"/>
      <c r="NM1807" s="123"/>
      <c r="NN1807" s="123"/>
      <c r="NO1807" s="123"/>
      <c r="SX1807" s="42">
        <f>-H1807</f>
        <v>0</v>
      </c>
      <c r="TW1807" s="122">
        <f t="shared" si="112"/>
        <v>0</v>
      </c>
    </row>
    <row r="1808" spans="1:543" x14ac:dyDescent="0.2">
      <c r="A1808" s="52"/>
      <c r="B1808" s="52"/>
      <c r="C1808" s="52"/>
      <c r="D1808" s="53"/>
      <c r="E1808" s="53"/>
      <c r="F1808" s="53"/>
      <c r="G1808" s="53"/>
      <c r="H1808" s="53"/>
      <c r="I1808" s="123"/>
      <c r="NL1808" s="123"/>
      <c r="NM1808" s="123"/>
      <c r="NN1808" s="123"/>
      <c r="NO1808" s="123"/>
      <c r="TW1808" s="122">
        <f t="shared" si="112"/>
        <v>0</v>
      </c>
    </row>
    <row r="1809" spans="1:543" x14ac:dyDescent="0.2">
      <c r="A1809" s="52"/>
      <c r="B1809" s="54"/>
      <c r="C1809" s="52"/>
      <c r="D1809" s="53"/>
      <c r="E1809" s="53"/>
      <c r="F1809" s="53"/>
      <c r="G1809" s="53"/>
      <c r="H1809" s="53"/>
      <c r="I1809" s="123"/>
      <c r="NL1809" s="123"/>
      <c r="NM1809" s="123"/>
      <c r="NN1809" s="123"/>
      <c r="NO1809" s="123"/>
      <c r="TW1809" s="122">
        <f t="shared" si="112"/>
        <v>0</v>
      </c>
    </row>
    <row r="1810" spans="1:543" x14ac:dyDescent="0.2">
      <c r="A1810" s="52"/>
      <c r="B1810" s="54"/>
      <c r="C1810" s="52"/>
      <c r="D1810" s="53"/>
      <c r="E1810" s="53"/>
      <c r="F1810" s="53"/>
      <c r="G1810" s="53"/>
      <c r="H1810" s="53"/>
      <c r="I1810" s="123"/>
      <c r="NL1810" s="123"/>
      <c r="NM1810" s="123"/>
      <c r="NN1810" s="123"/>
      <c r="NO1810" s="123"/>
      <c r="TW1810" s="122">
        <f t="shared" si="112"/>
        <v>0</v>
      </c>
    </row>
    <row r="1811" spans="1:543" x14ac:dyDescent="0.2">
      <c r="A1811" s="52"/>
      <c r="B1811" s="54"/>
      <c r="C1811" s="52"/>
      <c r="D1811" s="53"/>
      <c r="E1811" s="53"/>
      <c r="F1811" s="53"/>
      <c r="G1811" s="53"/>
      <c r="H1811" s="53"/>
      <c r="I1811" s="123"/>
      <c r="NL1811" s="123"/>
      <c r="NM1811" s="123"/>
      <c r="NN1811" s="123"/>
      <c r="NO1811" s="123"/>
      <c r="TW1811" s="122">
        <f t="shared" si="112"/>
        <v>0</v>
      </c>
    </row>
    <row r="1812" spans="1:543" x14ac:dyDescent="0.2">
      <c r="A1812" s="41" t="s">
        <v>1039</v>
      </c>
      <c r="B1812" s="13" t="s">
        <v>676</v>
      </c>
      <c r="D1812" s="137" t="s">
        <v>891</v>
      </c>
      <c r="F1812" s="42">
        <v>1956.3795000000002</v>
      </c>
      <c r="NL1812" s="123"/>
      <c r="NM1812" s="123"/>
      <c r="NN1812" s="123"/>
      <c r="NO1812" s="123">
        <f>-F1812</f>
        <v>-1956.3795000000002</v>
      </c>
      <c r="TW1812" s="122">
        <f t="shared" si="112"/>
        <v>0</v>
      </c>
    </row>
    <row r="1813" spans="1:543" x14ac:dyDescent="0.2">
      <c r="A1813" s="41"/>
      <c r="C1813" s="13" t="s">
        <v>652</v>
      </c>
      <c r="D1813" s="42"/>
      <c r="E1813" s="42">
        <v>1956.3795000000002</v>
      </c>
      <c r="NL1813" s="123">
        <f>E1813</f>
        <v>1956.3795000000002</v>
      </c>
      <c r="NM1813" s="123"/>
      <c r="NN1813" s="123"/>
      <c r="NO1813" s="123"/>
      <c r="TW1813" s="122">
        <f t="shared" si="112"/>
        <v>0</v>
      </c>
    </row>
    <row r="1814" spans="1:543" x14ac:dyDescent="0.2">
      <c r="B1814" s="42"/>
      <c r="D1814" s="42"/>
      <c r="NL1814" s="123"/>
      <c r="NM1814" s="123"/>
      <c r="NN1814" s="123"/>
      <c r="NO1814" s="123"/>
      <c r="TW1814" s="122">
        <f t="shared" si="112"/>
        <v>0</v>
      </c>
    </row>
    <row r="1815" spans="1:543" x14ac:dyDescent="0.2">
      <c r="B1815" s="44"/>
      <c r="D1815" s="42"/>
      <c r="NL1815" s="123"/>
      <c r="NM1815" s="123"/>
      <c r="NN1815" s="123"/>
      <c r="NO1815" s="123"/>
      <c r="TW1815" s="122">
        <f t="shared" si="112"/>
        <v>0</v>
      </c>
    </row>
    <row r="1816" spans="1:543" x14ac:dyDescent="0.2">
      <c r="B1816" s="44"/>
      <c r="D1816" s="42"/>
      <c r="NL1816" s="123"/>
      <c r="NM1816" s="123"/>
      <c r="NN1816" s="123"/>
      <c r="NO1816" s="123"/>
      <c r="TW1816" s="122">
        <f t="shared" si="112"/>
        <v>0</v>
      </c>
    </row>
    <row r="1817" spans="1:543" x14ac:dyDescent="0.2">
      <c r="B1817" s="44"/>
      <c r="D1817" s="42"/>
      <c r="NL1817" s="123"/>
      <c r="NM1817" s="123"/>
      <c r="NN1817" s="123"/>
      <c r="NO1817" s="123"/>
      <c r="TW1817" s="122">
        <f t="shared" si="112"/>
        <v>0</v>
      </c>
    </row>
    <row r="1818" spans="1:543" x14ac:dyDescent="0.2">
      <c r="A1818" s="41" t="s">
        <v>1040</v>
      </c>
      <c r="C1818" s="13" t="s">
        <v>654</v>
      </c>
      <c r="D1818" s="137" t="s">
        <v>891</v>
      </c>
      <c r="F1818" s="42">
        <f>2146.06*13.5%+10970.01*9.3%</f>
        <v>1309.9290300000002</v>
      </c>
      <c r="NL1818" s="123"/>
      <c r="NM1818" s="123"/>
      <c r="NN1818" s="123"/>
      <c r="NO1818" s="123">
        <f>-F1818</f>
        <v>-1309.9290300000002</v>
      </c>
      <c r="TW1818" s="122">
        <f t="shared" si="112"/>
        <v>0</v>
      </c>
    </row>
    <row r="1819" spans="1:543" x14ac:dyDescent="0.2">
      <c r="B1819" s="13" t="s">
        <v>652</v>
      </c>
      <c r="D1819" s="42"/>
      <c r="E1819" s="42">
        <f>F1818</f>
        <v>1309.9290300000002</v>
      </c>
      <c r="NL1819" s="123">
        <f>E1819</f>
        <v>1309.9290300000002</v>
      </c>
      <c r="NM1819" s="123"/>
      <c r="NN1819" s="123"/>
      <c r="NO1819" s="123"/>
      <c r="TW1819" s="122">
        <f t="shared" si="112"/>
        <v>0</v>
      </c>
    </row>
    <row r="1820" spans="1:543" x14ac:dyDescent="0.2">
      <c r="B1820" s="42"/>
      <c r="D1820" s="42"/>
      <c r="H1820" s="48"/>
      <c r="NL1820" s="123"/>
      <c r="NM1820" s="123"/>
      <c r="NN1820" s="123"/>
      <c r="NO1820" s="123"/>
      <c r="TW1820" s="122">
        <f t="shared" si="112"/>
        <v>0</v>
      </c>
    </row>
    <row r="1821" spans="1:543" x14ac:dyDescent="0.2">
      <c r="B1821" s="44"/>
      <c r="C1821" s="42"/>
      <c r="D1821" s="42"/>
      <c r="NL1821" s="123"/>
      <c r="NM1821" s="123"/>
      <c r="NN1821" s="123"/>
      <c r="NO1821" s="123"/>
      <c r="TW1821" s="122">
        <f t="shared" si="112"/>
        <v>0</v>
      </c>
    </row>
    <row r="1822" spans="1:543" x14ac:dyDescent="0.2">
      <c r="B1822" s="44"/>
      <c r="C1822" s="42"/>
      <c r="D1822" s="42"/>
      <c r="NL1822" s="123"/>
      <c r="NM1822" s="123"/>
      <c r="NN1822" s="123"/>
      <c r="NO1822" s="123"/>
      <c r="TW1822" s="122"/>
    </row>
    <row r="1823" spans="1:543" x14ac:dyDescent="0.2">
      <c r="A1823" s="41" t="s">
        <v>1041</v>
      </c>
      <c r="C1823" s="13" t="s">
        <v>923</v>
      </c>
      <c r="D1823" s="142"/>
      <c r="H1823" s="42">
        <f>-'Consol PL'!BI222*8.87%</f>
        <v>9530.4870034546966</v>
      </c>
      <c r="NL1823" s="123"/>
      <c r="NM1823" s="123"/>
      <c r="NN1823" s="123"/>
      <c r="NO1823" s="123"/>
      <c r="TT1823" s="42">
        <f>-H1823</f>
        <v>-9530.4870034546966</v>
      </c>
      <c r="TW1823" s="122">
        <f t="shared" ref="TW1823:TW1826" si="113">SUM(I1823:TV1823)-(E1823-F1823)-(G1823-H1823)</f>
        <v>0</v>
      </c>
    </row>
    <row r="1824" spans="1:543" x14ac:dyDescent="0.2">
      <c r="B1824" s="13" t="s">
        <v>652</v>
      </c>
      <c r="D1824" s="42"/>
      <c r="E1824" s="42">
        <f>H1823</f>
        <v>9530.4870034546966</v>
      </c>
      <c r="NL1824" s="123">
        <f>E1824</f>
        <v>9530.4870034546966</v>
      </c>
      <c r="NM1824" s="123"/>
      <c r="NN1824" s="123"/>
      <c r="NO1824" s="123"/>
      <c r="TW1824" s="122">
        <f t="shared" si="113"/>
        <v>0</v>
      </c>
    </row>
    <row r="1825" spans="1:543" x14ac:dyDescent="0.2">
      <c r="B1825" s="42"/>
      <c r="D1825" s="42"/>
      <c r="H1825" s="48"/>
      <c r="NL1825" s="123"/>
      <c r="NM1825" s="123"/>
      <c r="NN1825" s="123"/>
      <c r="NO1825" s="123"/>
      <c r="TW1825" s="122">
        <f t="shared" si="113"/>
        <v>0</v>
      </c>
    </row>
    <row r="1826" spans="1:543" x14ac:dyDescent="0.2">
      <c r="B1826" s="44"/>
      <c r="C1826" s="42"/>
      <c r="D1826" s="42"/>
      <c r="NL1826" s="123"/>
      <c r="NM1826" s="123"/>
      <c r="NN1826" s="123"/>
      <c r="NO1826" s="123"/>
      <c r="TW1826" s="122">
        <f t="shared" si="113"/>
        <v>0</v>
      </c>
    </row>
    <row r="1827" spans="1:543" x14ac:dyDescent="0.2">
      <c r="B1827" s="44"/>
      <c r="C1827" s="42"/>
      <c r="D1827" s="42"/>
      <c r="NL1827" s="123"/>
      <c r="NM1827" s="123"/>
      <c r="NN1827" s="123"/>
      <c r="NO1827" s="123"/>
      <c r="TW1827" s="122"/>
    </row>
    <row r="1828" spans="1:543" x14ac:dyDescent="0.2">
      <c r="A1828" s="41" t="s">
        <v>1042</v>
      </c>
      <c r="B1828" s="13" t="s">
        <v>651</v>
      </c>
      <c r="D1828" s="137"/>
      <c r="E1828" s="42">
        <v>200000</v>
      </c>
      <c r="NG1828" s="122">
        <f>E1828</f>
        <v>200000</v>
      </c>
      <c r="NL1828" s="123"/>
      <c r="NM1828" s="123"/>
      <c r="NN1828" s="123"/>
      <c r="NO1828" s="123"/>
      <c r="TW1828" s="122">
        <f t="shared" ref="TW1828:TW1834" si="114">SUM(I1828:TV1828)-(E1828-F1828)-(G1828-H1828)</f>
        <v>0</v>
      </c>
    </row>
    <row r="1829" spans="1:543" hidden="1" x14ac:dyDescent="0.2">
      <c r="A1829" s="41"/>
      <c r="C1829" s="13" t="s">
        <v>652</v>
      </c>
      <c r="D1829" s="68"/>
      <c r="IN1829" s="122">
        <f>-F1829</f>
        <v>0</v>
      </c>
      <c r="NL1829" s="123"/>
      <c r="NM1829" s="123"/>
      <c r="NN1829" s="123"/>
      <c r="NO1829" s="123"/>
      <c r="TW1829" s="122">
        <f t="shared" si="114"/>
        <v>0</v>
      </c>
    </row>
    <row r="1830" spans="1:543" x14ac:dyDescent="0.2">
      <c r="A1830" s="41"/>
      <c r="B1830" s="13" t="s">
        <v>670</v>
      </c>
      <c r="D1830" s="42"/>
      <c r="E1830" s="42">
        <v>0</v>
      </c>
      <c r="IM1830" s="122">
        <f>E1830</f>
        <v>0</v>
      </c>
      <c r="NL1830" s="123"/>
      <c r="NM1830" s="123"/>
      <c r="NN1830" s="123"/>
      <c r="NO1830" s="123"/>
      <c r="TW1830" s="122">
        <f t="shared" si="114"/>
        <v>0</v>
      </c>
    </row>
    <row r="1831" spans="1:543" x14ac:dyDescent="0.2">
      <c r="A1831" s="41"/>
      <c r="C1831" s="13" t="s">
        <v>652</v>
      </c>
      <c r="D1831" s="42"/>
      <c r="F1831" s="42">
        <v>0</v>
      </c>
      <c r="IN1831" s="122">
        <f>-F1831</f>
        <v>0</v>
      </c>
      <c r="NL1831" s="123"/>
      <c r="NM1831" s="123"/>
      <c r="NN1831" s="123"/>
      <c r="NO1831" s="123"/>
      <c r="TW1831" s="122">
        <f t="shared" si="114"/>
        <v>0</v>
      </c>
    </row>
    <row r="1832" spans="1:543" x14ac:dyDescent="0.2">
      <c r="B1832" s="42"/>
      <c r="C1832" s="13" t="s">
        <v>653</v>
      </c>
      <c r="D1832" s="47"/>
      <c r="F1832" s="42">
        <v>200000</v>
      </c>
      <c r="GK1832" s="122">
        <f>-F1832</f>
        <v>-200000</v>
      </c>
      <c r="NL1832" s="123"/>
      <c r="NM1832" s="123"/>
      <c r="NN1832" s="123"/>
      <c r="NO1832" s="123"/>
      <c r="TW1832" s="122">
        <f t="shared" si="114"/>
        <v>0</v>
      </c>
    </row>
    <row r="1833" spans="1:543" x14ac:dyDescent="0.2">
      <c r="B1833" s="42"/>
      <c r="D1833" s="42"/>
      <c r="NL1833" s="123"/>
      <c r="NM1833" s="123"/>
      <c r="NN1833" s="123"/>
      <c r="NO1833" s="123"/>
      <c r="TW1833" s="122">
        <f t="shared" si="114"/>
        <v>0</v>
      </c>
    </row>
    <row r="1834" spans="1:543" x14ac:dyDescent="0.2">
      <c r="B1834" s="44"/>
      <c r="D1834" s="42"/>
      <c r="NL1834" s="123"/>
      <c r="NM1834" s="123"/>
      <c r="NN1834" s="123"/>
      <c r="NO1834" s="123"/>
      <c r="TW1834" s="122">
        <f t="shared" si="114"/>
        <v>0</v>
      </c>
    </row>
    <row r="1835" spans="1:543" x14ac:dyDescent="0.2">
      <c r="B1835" s="44"/>
      <c r="D1835" s="42"/>
      <c r="NL1835" s="123"/>
      <c r="NM1835" s="123"/>
      <c r="NN1835" s="123"/>
      <c r="NO1835" s="123"/>
      <c r="TW1835" s="122"/>
    </row>
    <row r="1836" spans="1:543" x14ac:dyDescent="0.2">
      <c r="B1836" s="46"/>
      <c r="NL1836" s="123"/>
      <c r="NM1836" s="123"/>
      <c r="NN1836" s="123"/>
      <c r="NO1836" s="123"/>
      <c r="TW1836" s="122">
        <f t="shared" si="112"/>
        <v>0</v>
      </c>
    </row>
    <row r="1837" spans="1:543" x14ac:dyDescent="0.2">
      <c r="A1837" s="41" t="s">
        <v>1043</v>
      </c>
      <c r="B1837" s="13" t="s">
        <v>651</v>
      </c>
      <c r="D1837" s="137" t="s">
        <v>891</v>
      </c>
      <c r="E1837" s="42">
        <v>371193.85437660001</v>
      </c>
      <c r="NG1837" s="122">
        <f>E1837</f>
        <v>371193.85437660001</v>
      </c>
      <c r="NL1837" s="123"/>
      <c r="NM1837" s="123"/>
      <c r="NN1837" s="123"/>
      <c r="NO1837" s="123"/>
      <c r="TW1837" s="122">
        <f t="shared" si="112"/>
        <v>0</v>
      </c>
    </row>
    <row r="1838" spans="1:543" hidden="1" x14ac:dyDescent="0.2">
      <c r="A1838" s="41"/>
      <c r="C1838" s="13" t="s">
        <v>652</v>
      </c>
      <c r="D1838" s="68"/>
      <c r="IN1838" s="122">
        <f>-F1838</f>
        <v>0</v>
      </c>
      <c r="NL1838" s="123"/>
      <c r="NM1838" s="123"/>
      <c r="NN1838" s="123"/>
      <c r="NO1838" s="123"/>
      <c r="TW1838" s="122">
        <f t="shared" si="112"/>
        <v>0</v>
      </c>
    </row>
    <row r="1839" spans="1:543" x14ac:dyDescent="0.2">
      <c r="A1839" s="41"/>
      <c r="B1839" s="13" t="s">
        <v>670</v>
      </c>
      <c r="D1839" s="42"/>
      <c r="E1839" s="42">
        <v>3466.9456233999808</v>
      </c>
      <c r="NK1839" s="122">
        <f>E1839</f>
        <v>3466.9456233999808</v>
      </c>
      <c r="NL1839" s="123"/>
      <c r="NM1839" s="123"/>
      <c r="NN1839" s="123"/>
      <c r="NO1839" s="123"/>
      <c r="TW1839" s="122">
        <f t="shared" si="112"/>
        <v>0</v>
      </c>
    </row>
    <row r="1840" spans="1:543" x14ac:dyDescent="0.2">
      <c r="A1840" s="41"/>
      <c r="C1840" s="13" t="s">
        <v>652</v>
      </c>
      <c r="D1840" s="42"/>
      <c r="F1840" s="42">
        <v>0</v>
      </c>
      <c r="IN1840" s="122">
        <f>-F1840</f>
        <v>0</v>
      </c>
      <c r="NL1840" s="123"/>
      <c r="NM1840" s="123"/>
      <c r="NN1840" s="123"/>
      <c r="NO1840" s="123"/>
      <c r="TW1840" s="122">
        <f t="shared" si="112"/>
        <v>0</v>
      </c>
    </row>
    <row r="1841" spans="1:543" x14ac:dyDescent="0.2">
      <c r="B1841" s="42"/>
      <c r="C1841" s="13" t="s">
        <v>653</v>
      </c>
      <c r="D1841" s="47">
        <v>1</v>
      </c>
      <c r="F1841" s="42">
        <v>374660.8</v>
      </c>
      <c r="GL1841" s="122">
        <f>-F1841</f>
        <v>-374660.8</v>
      </c>
      <c r="NL1841" s="123"/>
      <c r="NM1841" s="123"/>
      <c r="NN1841" s="123"/>
      <c r="NO1841" s="123"/>
      <c r="TW1841" s="122">
        <f t="shared" si="112"/>
        <v>0</v>
      </c>
    </row>
    <row r="1842" spans="1:543" x14ac:dyDescent="0.2">
      <c r="B1842" s="42"/>
      <c r="D1842" s="42"/>
      <c r="NL1842" s="123"/>
      <c r="NM1842" s="123"/>
      <c r="NN1842" s="123"/>
      <c r="NO1842" s="123"/>
      <c r="TW1842" s="122">
        <f t="shared" si="112"/>
        <v>0</v>
      </c>
    </row>
    <row r="1843" spans="1:543" x14ac:dyDescent="0.2">
      <c r="B1843" s="44"/>
      <c r="D1843" s="42"/>
      <c r="NL1843" s="123"/>
      <c r="NM1843" s="123"/>
      <c r="NN1843" s="123"/>
      <c r="NO1843" s="123"/>
      <c r="TW1843" s="122">
        <f t="shared" si="112"/>
        <v>0</v>
      </c>
    </row>
    <row r="1844" spans="1:543" x14ac:dyDescent="0.2">
      <c r="B1844" s="44"/>
      <c r="D1844" s="42"/>
      <c r="NL1844" s="123"/>
      <c r="NM1844" s="123"/>
      <c r="NN1844" s="123"/>
      <c r="NO1844" s="123"/>
      <c r="TW1844" s="122">
        <f t="shared" si="112"/>
        <v>0</v>
      </c>
    </row>
    <row r="1845" spans="1:543" x14ac:dyDescent="0.2">
      <c r="D1845" s="42"/>
      <c r="NL1845" s="123"/>
      <c r="NM1845" s="123"/>
      <c r="NN1845" s="123"/>
      <c r="NO1845" s="123"/>
      <c r="TW1845" s="122">
        <f t="shared" si="112"/>
        <v>0</v>
      </c>
    </row>
    <row r="1846" spans="1:543" x14ac:dyDescent="0.2">
      <c r="A1846" s="51" t="s">
        <v>1044</v>
      </c>
      <c r="B1846" s="52" t="s">
        <v>865</v>
      </c>
      <c r="C1846" s="52"/>
      <c r="E1846" s="53">
        <f>'Consol BS'!BO420-E1805</f>
        <v>44369.990608350003</v>
      </c>
      <c r="F1846" s="53"/>
      <c r="G1846" s="53"/>
      <c r="H1846" s="53"/>
      <c r="I1846" s="123"/>
      <c r="MT1846" s="122">
        <f>E1846</f>
        <v>44369.990608350003</v>
      </c>
      <c r="NL1846" s="123"/>
      <c r="NM1846" s="123"/>
      <c r="NN1846" s="123"/>
      <c r="NO1846" s="123"/>
      <c r="TW1846" s="122">
        <f t="shared" si="112"/>
        <v>0</v>
      </c>
    </row>
    <row r="1847" spans="1:543" x14ac:dyDescent="0.2">
      <c r="A1847" s="52"/>
      <c r="B1847" s="53"/>
      <c r="C1847" s="52" t="s">
        <v>863</v>
      </c>
      <c r="D1847" s="53"/>
      <c r="E1847" s="53"/>
      <c r="F1847" s="53">
        <f>E1846</f>
        <v>44369.990608350003</v>
      </c>
      <c r="G1847" s="53"/>
      <c r="H1847" s="53"/>
      <c r="I1847" s="123"/>
      <c r="EV1847" s="122">
        <f>-F1847</f>
        <v>-44369.990608350003</v>
      </c>
      <c r="NL1847" s="123"/>
      <c r="NM1847" s="123"/>
      <c r="NN1847" s="123"/>
      <c r="NO1847" s="123"/>
      <c r="TW1847" s="122">
        <f t="shared" si="112"/>
        <v>0</v>
      </c>
    </row>
    <row r="1848" spans="1:543" x14ac:dyDescent="0.2">
      <c r="A1848" s="52"/>
      <c r="B1848" s="53"/>
      <c r="C1848" s="52" t="s">
        <v>666</v>
      </c>
      <c r="D1848" s="53"/>
      <c r="E1848" s="53"/>
      <c r="F1848" s="53"/>
      <c r="G1848" s="53"/>
      <c r="H1848" s="53">
        <f>E1846-F1847</f>
        <v>0</v>
      </c>
      <c r="I1848" s="123"/>
      <c r="MA1848" s="122">
        <f>-H1848</f>
        <v>0</v>
      </c>
      <c r="NL1848" s="123"/>
      <c r="NM1848" s="123"/>
      <c r="NN1848" s="123"/>
      <c r="NO1848" s="123"/>
      <c r="TW1848" s="122">
        <f t="shared" si="112"/>
        <v>0</v>
      </c>
    </row>
    <row r="1849" spans="1:543" x14ac:dyDescent="0.2">
      <c r="A1849" s="52"/>
      <c r="B1849" s="52"/>
      <c r="C1849" s="52"/>
      <c r="D1849" s="53"/>
      <c r="E1849" s="53"/>
      <c r="F1849" s="53"/>
      <c r="G1849" s="53"/>
      <c r="H1849" s="53"/>
      <c r="I1849" s="123"/>
      <c r="NL1849" s="123"/>
      <c r="NM1849" s="123"/>
      <c r="NN1849" s="123"/>
      <c r="NO1849" s="123"/>
      <c r="TW1849" s="122">
        <f t="shared" si="112"/>
        <v>0</v>
      </c>
    </row>
    <row r="1850" spans="1:543" x14ac:dyDescent="0.2">
      <c r="A1850" s="52"/>
      <c r="B1850" s="54"/>
      <c r="C1850" s="52"/>
      <c r="D1850" s="53"/>
      <c r="E1850" s="53"/>
      <c r="F1850" s="53"/>
      <c r="G1850" s="53"/>
      <c r="H1850" s="53"/>
      <c r="I1850" s="123"/>
      <c r="NL1850" s="123"/>
      <c r="NM1850" s="123"/>
      <c r="NN1850" s="123"/>
      <c r="NO1850" s="123"/>
      <c r="TW1850" s="122">
        <f t="shared" si="112"/>
        <v>0</v>
      </c>
    </row>
    <row r="1851" spans="1:543" x14ac:dyDescent="0.2">
      <c r="A1851" s="52"/>
      <c r="B1851" s="54"/>
      <c r="C1851" s="52"/>
      <c r="D1851" s="53"/>
      <c r="E1851" s="53"/>
      <c r="F1851" s="53"/>
      <c r="G1851" s="53"/>
      <c r="H1851" s="53"/>
      <c r="I1851" s="123"/>
      <c r="NL1851" s="123"/>
      <c r="NM1851" s="123"/>
      <c r="NN1851" s="123"/>
      <c r="NO1851" s="123"/>
      <c r="TW1851" s="122">
        <f t="shared" si="112"/>
        <v>0</v>
      </c>
    </row>
    <row r="1852" spans="1:543" x14ac:dyDescent="0.2">
      <c r="A1852" s="52"/>
      <c r="B1852" s="54"/>
      <c r="C1852" s="52"/>
      <c r="D1852" s="53"/>
      <c r="E1852" s="53"/>
      <c r="F1852" s="53"/>
      <c r="G1852" s="53"/>
      <c r="H1852" s="53"/>
      <c r="I1852" s="123"/>
      <c r="NL1852" s="123"/>
      <c r="NM1852" s="123"/>
      <c r="NN1852" s="123"/>
      <c r="NO1852" s="123"/>
      <c r="TW1852" s="122">
        <f t="shared" si="112"/>
        <v>0</v>
      </c>
    </row>
    <row r="1853" spans="1:543" x14ac:dyDescent="0.2">
      <c r="A1853" s="41" t="s">
        <v>1045</v>
      </c>
      <c r="B1853" s="13" t="s">
        <v>676</v>
      </c>
      <c r="D1853" s="137" t="s">
        <v>891</v>
      </c>
      <c r="F1853" s="42">
        <f>1111-689</f>
        <v>422</v>
      </c>
      <c r="NL1853" s="123"/>
      <c r="NM1853" s="123"/>
      <c r="NN1853" s="123"/>
      <c r="NO1853" s="123">
        <f>-F1853</f>
        <v>-422</v>
      </c>
      <c r="TW1853" s="122">
        <f t="shared" si="112"/>
        <v>0</v>
      </c>
    </row>
    <row r="1854" spans="1:543" x14ac:dyDescent="0.2">
      <c r="A1854" s="41"/>
      <c r="C1854" s="13" t="s">
        <v>652</v>
      </c>
      <c r="D1854" s="42"/>
      <c r="E1854" s="42">
        <f>F1853</f>
        <v>422</v>
      </c>
      <c r="NL1854" s="123">
        <f>E1854</f>
        <v>422</v>
      </c>
      <c r="NM1854" s="123"/>
      <c r="NN1854" s="123"/>
      <c r="NO1854" s="123"/>
      <c r="TW1854" s="122">
        <f t="shared" si="112"/>
        <v>0</v>
      </c>
    </row>
    <row r="1855" spans="1:543" x14ac:dyDescent="0.2">
      <c r="B1855" s="42"/>
      <c r="D1855" s="42"/>
      <c r="NL1855" s="123"/>
      <c r="NM1855" s="123"/>
      <c r="NN1855" s="123"/>
      <c r="NO1855" s="123"/>
      <c r="TW1855" s="122">
        <f t="shared" si="112"/>
        <v>0</v>
      </c>
    </row>
    <row r="1856" spans="1:543" x14ac:dyDescent="0.2">
      <c r="B1856" s="44"/>
      <c r="D1856" s="42"/>
      <c r="NL1856" s="123"/>
      <c r="NM1856" s="123"/>
      <c r="NN1856" s="123"/>
      <c r="NO1856" s="123"/>
      <c r="TW1856" s="122">
        <f t="shared" si="112"/>
        <v>0</v>
      </c>
    </row>
    <row r="1857" spans="1:543" x14ac:dyDescent="0.2">
      <c r="B1857" s="44"/>
      <c r="D1857" s="42"/>
      <c r="NL1857" s="123"/>
      <c r="NM1857" s="123"/>
      <c r="NN1857" s="123"/>
      <c r="NO1857" s="123"/>
      <c r="TW1857" s="122">
        <f t="shared" si="112"/>
        <v>0</v>
      </c>
    </row>
    <row r="1858" spans="1:543" x14ac:dyDescent="0.2">
      <c r="B1858" s="44"/>
      <c r="D1858" s="42"/>
      <c r="E1858" s="49"/>
      <c r="NL1858" s="123"/>
      <c r="NM1858" s="123"/>
      <c r="NN1858" s="123"/>
      <c r="NO1858" s="123"/>
      <c r="TW1858" s="122">
        <f t="shared" si="112"/>
        <v>0</v>
      </c>
    </row>
    <row r="1859" spans="1:543" x14ac:dyDescent="0.2">
      <c r="A1859" s="41" t="s">
        <v>1046</v>
      </c>
      <c r="C1859" s="13" t="s">
        <v>902</v>
      </c>
      <c r="D1859" s="137" t="s">
        <v>891</v>
      </c>
      <c r="F1859" s="42">
        <f>98108.59*13.5%+94261*9.3%</f>
        <v>22010.932650000002</v>
      </c>
      <c r="NL1859" s="123"/>
      <c r="NM1859" s="123"/>
      <c r="NN1859" s="123"/>
      <c r="NO1859" s="123">
        <f>-F1859</f>
        <v>-22010.932650000002</v>
      </c>
      <c r="TW1859" s="122">
        <f t="shared" si="112"/>
        <v>0</v>
      </c>
    </row>
    <row r="1860" spans="1:543" x14ac:dyDescent="0.2">
      <c r="B1860" s="13" t="s">
        <v>652</v>
      </c>
      <c r="D1860" s="42"/>
      <c r="E1860" s="42">
        <f>F1859</f>
        <v>22010.932650000002</v>
      </c>
      <c r="NL1860" s="123">
        <f>E1860</f>
        <v>22010.932650000002</v>
      </c>
      <c r="NM1860" s="123"/>
      <c r="NN1860" s="123"/>
      <c r="NO1860" s="123"/>
      <c r="TW1860" s="122">
        <f t="shared" si="112"/>
        <v>0</v>
      </c>
    </row>
    <row r="1861" spans="1:543" x14ac:dyDescent="0.2">
      <c r="B1861" s="42"/>
      <c r="D1861" s="42"/>
      <c r="H1861" s="48"/>
      <c r="NL1861" s="123"/>
      <c r="NM1861" s="123"/>
      <c r="NN1861" s="123"/>
      <c r="NO1861" s="123"/>
      <c r="TW1861" s="122">
        <f t="shared" si="112"/>
        <v>0</v>
      </c>
    </row>
    <row r="1862" spans="1:543" x14ac:dyDescent="0.2">
      <c r="B1862" s="44"/>
      <c r="C1862" s="42"/>
      <c r="D1862" s="42"/>
      <c r="NL1862" s="123"/>
      <c r="NM1862" s="123"/>
      <c r="NN1862" s="123"/>
      <c r="NO1862" s="123"/>
      <c r="TW1862" s="122">
        <f t="shared" si="112"/>
        <v>0</v>
      </c>
    </row>
    <row r="1863" spans="1:543" x14ac:dyDescent="0.2">
      <c r="B1863" s="44"/>
      <c r="C1863" s="42"/>
      <c r="D1863" s="42"/>
      <c r="NL1863" s="123"/>
      <c r="NM1863" s="123"/>
      <c r="NN1863" s="123"/>
      <c r="NO1863" s="123"/>
      <c r="TW1863" s="122"/>
    </row>
    <row r="1864" spans="1:543" x14ac:dyDescent="0.2">
      <c r="A1864" s="41" t="s">
        <v>1047</v>
      </c>
      <c r="B1864" s="13" t="s">
        <v>651</v>
      </c>
      <c r="D1864" s="137"/>
      <c r="E1864" s="42">
        <f>'Consol BS'!BO452-CJE!E1837</f>
        <v>1102350.30361985</v>
      </c>
      <c r="NG1864" s="122">
        <f>E1864</f>
        <v>1102350.30361985</v>
      </c>
      <c r="NL1864" s="123"/>
      <c r="NM1864" s="123"/>
      <c r="NN1864" s="123"/>
      <c r="NO1864" s="123"/>
      <c r="TW1864" s="122">
        <f t="shared" ref="TW1864:TW1870" si="115">SUM(I1864:TV1864)-(E1864-F1864)-(G1864-H1864)</f>
        <v>0</v>
      </c>
    </row>
    <row r="1865" spans="1:543" hidden="1" x14ac:dyDescent="0.2">
      <c r="A1865" s="41"/>
      <c r="C1865" s="13" t="s">
        <v>652</v>
      </c>
      <c r="D1865" s="68"/>
      <c r="IN1865" s="122">
        <f>-F1865</f>
        <v>0</v>
      </c>
      <c r="NL1865" s="123"/>
      <c r="NM1865" s="123"/>
      <c r="NN1865" s="123"/>
      <c r="NO1865" s="123"/>
      <c r="TW1865" s="122">
        <f t="shared" si="115"/>
        <v>0</v>
      </c>
    </row>
    <row r="1866" spans="1:543" x14ac:dyDescent="0.2">
      <c r="A1866" s="41"/>
      <c r="B1866" s="13" t="s">
        <v>670</v>
      </c>
      <c r="D1866" s="42"/>
      <c r="E1866" s="42">
        <f>F1868-E1864</f>
        <v>-1477011.10361985</v>
      </c>
      <c r="NK1866" s="122">
        <f>E1866</f>
        <v>-1477011.10361985</v>
      </c>
      <c r="NL1866" s="123"/>
      <c r="NM1866" s="123"/>
      <c r="NN1866" s="123"/>
      <c r="NO1866" s="123"/>
      <c r="TW1866" s="122">
        <f t="shared" si="115"/>
        <v>0</v>
      </c>
    </row>
    <row r="1867" spans="1:543" x14ac:dyDescent="0.2">
      <c r="A1867" s="41"/>
      <c r="C1867" s="13" t="s">
        <v>652</v>
      </c>
      <c r="D1867" s="42"/>
      <c r="F1867" s="42">
        <v>0</v>
      </c>
      <c r="IN1867" s="122">
        <f>-F1867</f>
        <v>0</v>
      </c>
      <c r="NL1867" s="123"/>
      <c r="NM1867" s="123"/>
      <c r="NN1867" s="123"/>
      <c r="NO1867" s="123"/>
      <c r="TW1867" s="122">
        <f t="shared" si="115"/>
        <v>0</v>
      </c>
    </row>
    <row r="1868" spans="1:543" x14ac:dyDescent="0.2">
      <c r="B1868" s="42"/>
      <c r="C1868" s="13" t="s">
        <v>653</v>
      </c>
      <c r="D1868" s="47">
        <v>1</v>
      </c>
      <c r="F1868" s="42">
        <f>'Consol BS'!BM234-CJE!F1841</f>
        <v>-374660.8</v>
      </c>
      <c r="GL1868" s="122">
        <f>-F1868</f>
        <v>374660.8</v>
      </c>
      <c r="NL1868" s="123"/>
      <c r="NM1868" s="123"/>
      <c r="NN1868" s="123"/>
      <c r="NO1868" s="123"/>
      <c r="TW1868" s="122">
        <f t="shared" si="115"/>
        <v>0</v>
      </c>
    </row>
    <row r="1869" spans="1:543" x14ac:dyDescent="0.2">
      <c r="B1869" s="42"/>
      <c r="D1869" s="42"/>
      <c r="NL1869" s="123"/>
      <c r="NM1869" s="123"/>
      <c r="NN1869" s="123"/>
      <c r="NO1869" s="123"/>
      <c r="TW1869" s="122">
        <f t="shared" si="115"/>
        <v>0</v>
      </c>
    </row>
    <row r="1870" spans="1:543" x14ac:dyDescent="0.2">
      <c r="B1870" s="44"/>
      <c r="D1870" s="42"/>
      <c r="NL1870" s="123"/>
      <c r="NM1870" s="123"/>
      <c r="NN1870" s="123"/>
      <c r="NO1870" s="123"/>
      <c r="TW1870" s="122">
        <f t="shared" si="115"/>
        <v>0</v>
      </c>
    </row>
    <row r="1871" spans="1:543" x14ac:dyDescent="0.2">
      <c r="B1871" s="44"/>
      <c r="C1871" s="42"/>
      <c r="D1871" s="42"/>
      <c r="NL1871" s="123"/>
      <c r="NM1871" s="123"/>
      <c r="NN1871" s="123"/>
      <c r="NO1871" s="123"/>
      <c r="TW1871" s="122"/>
    </row>
    <row r="1872" spans="1:543" x14ac:dyDescent="0.2">
      <c r="A1872" s="41" t="s">
        <v>1048</v>
      </c>
      <c r="C1872" s="13" t="s">
        <v>923</v>
      </c>
      <c r="D1872" s="142"/>
      <c r="H1872" s="42">
        <f>-'Consol PL'!BK222*8.87%</f>
        <v>9530.4870034546966</v>
      </c>
      <c r="NL1872" s="123"/>
      <c r="NM1872" s="123"/>
      <c r="NN1872" s="123"/>
      <c r="NO1872" s="123"/>
      <c r="TT1872" s="42">
        <f>-H1872</f>
        <v>-9530.4870034546966</v>
      </c>
      <c r="TW1872" s="122">
        <f t="shared" ref="TW1872:TW1875" si="116">SUM(I1872:TV1872)-(E1872-F1872)-(G1872-H1872)</f>
        <v>0</v>
      </c>
    </row>
    <row r="1873" spans="1:543" x14ac:dyDescent="0.2">
      <c r="B1873" s="13" t="s">
        <v>652</v>
      </c>
      <c r="D1873" s="42"/>
      <c r="E1873" s="42">
        <f>H1872</f>
        <v>9530.4870034546966</v>
      </c>
      <c r="NL1873" s="123">
        <f>E1873</f>
        <v>9530.4870034546966</v>
      </c>
      <c r="NM1873" s="123"/>
      <c r="NN1873" s="123"/>
      <c r="NO1873" s="123"/>
      <c r="TW1873" s="122">
        <f t="shared" si="116"/>
        <v>0</v>
      </c>
    </row>
    <row r="1874" spans="1:543" x14ac:dyDescent="0.2">
      <c r="B1874" s="42"/>
      <c r="D1874" s="42"/>
      <c r="H1874" s="48"/>
      <c r="NL1874" s="123"/>
      <c r="NM1874" s="123"/>
      <c r="NN1874" s="123"/>
      <c r="NO1874" s="123"/>
      <c r="TW1874" s="122">
        <f t="shared" si="116"/>
        <v>0</v>
      </c>
    </row>
    <row r="1875" spans="1:543" x14ac:dyDescent="0.2">
      <c r="B1875" s="44"/>
      <c r="C1875" s="42"/>
      <c r="D1875" s="42"/>
      <c r="NL1875" s="123"/>
      <c r="NM1875" s="123"/>
      <c r="NN1875" s="123"/>
      <c r="NO1875" s="123"/>
      <c r="TW1875" s="122">
        <f t="shared" si="116"/>
        <v>0</v>
      </c>
    </row>
    <row r="1876" spans="1:543" x14ac:dyDescent="0.2">
      <c r="B1876" s="44"/>
      <c r="D1876" s="42"/>
      <c r="NL1876" s="123"/>
      <c r="NM1876" s="123"/>
      <c r="NN1876" s="123"/>
      <c r="NO1876" s="123"/>
      <c r="TW1876" s="122">
        <f t="shared" si="112"/>
        <v>0</v>
      </c>
    </row>
    <row r="1877" spans="1:543" x14ac:dyDescent="0.2">
      <c r="B1877" s="46"/>
      <c r="D1877" s="42"/>
      <c r="NL1877" s="123"/>
      <c r="NM1877" s="123"/>
      <c r="NN1877" s="123"/>
      <c r="NO1877" s="123"/>
      <c r="TW1877" s="122">
        <f t="shared" si="112"/>
        <v>0</v>
      </c>
    </row>
    <row r="1878" spans="1:543" x14ac:dyDescent="0.2">
      <c r="A1878" s="41" t="s">
        <v>1049</v>
      </c>
      <c r="B1878" s="13" t="s">
        <v>651</v>
      </c>
      <c r="D1878" s="142" t="s">
        <v>891</v>
      </c>
      <c r="E1878" s="42">
        <v>100000</v>
      </c>
      <c r="NG1878" s="122">
        <f>E1878</f>
        <v>100000</v>
      </c>
      <c r="NL1878" s="123"/>
      <c r="NM1878" s="123"/>
      <c r="NN1878" s="123"/>
      <c r="NO1878" s="123"/>
      <c r="TW1878" s="122">
        <f t="shared" si="112"/>
        <v>0</v>
      </c>
    </row>
    <row r="1879" spans="1:543" hidden="1" x14ac:dyDescent="0.2">
      <c r="A1879" s="41"/>
      <c r="C1879" s="13" t="s">
        <v>652</v>
      </c>
      <c r="D1879" s="68"/>
      <c r="IN1879" s="122">
        <f>-F1879</f>
        <v>0</v>
      </c>
      <c r="NL1879" s="123"/>
      <c r="NM1879" s="123"/>
      <c r="NN1879" s="123"/>
      <c r="NO1879" s="123"/>
      <c r="TW1879" s="122">
        <f t="shared" si="112"/>
        <v>0</v>
      </c>
    </row>
    <row r="1880" spans="1:543" x14ac:dyDescent="0.2">
      <c r="A1880" s="41"/>
      <c r="B1880" s="13" t="s">
        <v>691</v>
      </c>
      <c r="D1880" s="42"/>
      <c r="E1880" s="42">
        <v>20000</v>
      </c>
      <c r="NI1880" s="122">
        <f>E1880</f>
        <v>20000</v>
      </c>
      <c r="NL1880" s="123"/>
      <c r="NM1880" s="123"/>
      <c r="NN1880" s="123"/>
      <c r="NO1880" s="123"/>
      <c r="TW1880" s="122">
        <f t="shared" si="112"/>
        <v>0</v>
      </c>
    </row>
    <row r="1881" spans="1:543" x14ac:dyDescent="0.2">
      <c r="A1881" s="41"/>
      <c r="B1881" s="13" t="s">
        <v>670</v>
      </c>
      <c r="D1881" s="42"/>
      <c r="E1881" s="42">
        <v>100000</v>
      </c>
      <c r="NK1881" s="122">
        <f>E1881</f>
        <v>100000</v>
      </c>
      <c r="NL1881" s="123"/>
      <c r="NM1881" s="123"/>
      <c r="NN1881" s="123"/>
      <c r="NO1881" s="123"/>
      <c r="TW1881" s="122">
        <f t="shared" si="112"/>
        <v>0</v>
      </c>
    </row>
    <row r="1882" spans="1:543" x14ac:dyDescent="0.2">
      <c r="A1882" s="41"/>
      <c r="C1882" s="13" t="s">
        <v>652</v>
      </c>
      <c r="D1882" s="42"/>
      <c r="F1882" s="42">
        <v>0</v>
      </c>
      <c r="NL1882" s="123">
        <f>-F1882</f>
        <v>0</v>
      </c>
      <c r="NM1882" s="123"/>
      <c r="NN1882" s="123"/>
      <c r="NO1882" s="123"/>
      <c r="TW1882" s="122">
        <f t="shared" si="112"/>
        <v>0</v>
      </c>
    </row>
    <row r="1883" spans="1:543" x14ac:dyDescent="0.2">
      <c r="B1883" s="42"/>
      <c r="C1883" s="13" t="s">
        <v>653</v>
      </c>
      <c r="D1883" s="42"/>
      <c r="E1883" s="47"/>
      <c r="F1883" s="42">
        <v>220000</v>
      </c>
      <c r="GI1883" s="122">
        <f>-F1883</f>
        <v>-220000</v>
      </c>
      <c r="NL1883" s="123"/>
      <c r="NM1883" s="123"/>
      <c r="NN1883" s="123"/>
      <c r="NO1883" s="123"/>
      <c r="TW1883" s="122">
        <f t="shared" si="112"/>
        <v>0</v>
      </c>
    </row>
    <row r="1884" spans="1:543" x14ac:dyDescent="0.2">
      <c r="B1884" s="42"/>
      <c r="D1884" s="42"/>
      <c r="NL1884" s="123"/>
      <c r="NM1884" s="123"/>
      <c r="NN1884" s="123"/>
      <c r="NO1884" s="123"/>
      <c r="TW1884" s="122">
        <f t="shared" si="112"/>
        <v>0</v>
      </c>
    </row>
    <row r="1885" spans="1:543" x14ac:dyDescent="0.2">
      <c r="B1885" s="44" t="s">
        <v>866</v>
      </c>
      <c r="D1885" s="42"/>
      <c r="NL1885" s="123"/>
      <c r="NM1885" s="123"/>
      <c r="NN1885" s="123"/>
      <c r="NO1885" s="123"/>
      <c r="TW1885" s="122">
        <f t="shared" si="112"/>
        <v>0</v>
      </c>
    </row>
    <row r="1886" spans="1:543" x14ac:dyDescent="0.2">
      <c r="B1886" s="44"/>
      <c r="D1886" s="42"/>
      <c r="NL1886" s="123"/>
      <c r="NM1886" s="123"/>
      <c r="NN1886" s="123"/>
      <c r="NO1886" s="123"/>
      <c r="TW1886" s="122">
        <f t="shared" si="112"/>
        <v>0</v>
      </c>
    </row>
    <row r="1887" spans="1:543" x14ac:dyDescent="0.2">
      <c r="B1887" s="44"/>
      <c r="D1887" s="42"/>
      <c r="NL1887" s="123"/>
      <c r="NM1887" s="123"/>
      <c r="NN1887" s="123"/>
      <c r="NO1887" s="123"/>
      <c r="TW1887" s="122">
        <f t="shared" si="112"/>
        <v>0</v>
      </c>
    </row>
    <row r="1888" spans="1:543" x14ac:dyDescent="0.2">
      <c r="A1888" s="41" t="s">
        <v>1050</v>
      </c>
      <c r="B1888" s="13" t="s">
        <v>682</v>
      </c>
      <c r="D1888" s="142" t="s">
        <v>891</v>
      </c>
      <c r="E1888" s="42">
        <v>325554.17</v>
      </c>
      <c r="GA1888" s="122">
        <f>E1888</f>
        <v>325554.17</v>
      </c>
      <c r="NL1888" s="123"/>
      <c r="NM1888" s="123"/>
      <c r="NN1888" s="123"/>
      <c r="NO1888" s="123"/>
      <c r="TW1888" s="122">
        <f t="shared" si="112"/>
        <v>0</v>
      </c>
    </row>
    <row r="1889" spans="1:543" x14ac:dyDescent="0.2">
      <c r="A1889" s="41"/>
      <c r="C1889" s="13" t="s">
        <v>676</v>
      </c>
      <c r="D1889" s="42"/>
      <c r="F1889" s="42">
        <f>E1888</f>
        <v>325554.17</v>
      </c>
      <c r="NL1889" s="123"/>
      <c r="NM1889" s="123"/>
      <c r="NN1889" s="123"/>
      <c r="NO1889" s="123">
        <f>-F1889</f>
        <v>-325554.17</v>
      </c>
      <c r="TW1889" s="122">
        <f t="shared" si="112"/>
        <v>0</v>
      </c>
    </row>
    <row r="1890" spans="1:543" x14ac:dyDescent="0.2">
      <c r="B1890" s="42"/>
      <c r="D1890" s="42"/>
      <c r="NL1890" s="123"/>
      <c r="NM1890" s="123"/>
      <c r="NN1890" s="123"/>
      <c r="NO1890" s="123"/>
      <c r="TW1890" s="122">
        <f t="shared" si="112"/>
        <v>0</v>
      </c>
    </row>
    <row r="1891" spans="1:543" x14ac:dyDescent="0.2">
      <c r="B1891" s="44"/>
      <c r="D1891" s="42"/>
      <c r="NL1891" s="123"/>
      <c r="NM1891" s="123"/>
      <c r="NN1891" s="123"/>
      <c r="NO1891" s="123"/>
      <c r="TW1891" s="122">
        <f t="shared" si="112"/>
        <v>0</v>
      </c>
    </row>
    <row r="1892" spans="1:543" x14ac:dyDescent="0.2">
      <c r="D1892" s="42"/>
      <c r="NL1892" s="123"/>
      <c r="NM1892" s="123"/>
      <c r="NN1892" s="123"/>
      <c r="NO1892" s="123"/>
      <c r="TW1892" s="122">
        <f t="shared" ref="TW1892:TW1971" si="117">SUM(I1892:TV1892)-(E1892-F1892)-(G1892-H1892)</f>
        <v>0</v>
      </c>
    </row>
    <row r="1893" spans="1:543" x14ac:dyDescent="0.2">
      <c r="NL1893" s="123"/>
      <c r="NM1893" s="123"/>
      <c r="NN1893" s="123"/>
      <c r="NO1893" s="123"/>
      <c r="TW1893" s="122">
        <f t="shared" si="117"/>
        <v>0</v>
      </c>
    </row>
    <row r="1894" spans="1:543" x14ac:dyDescent="0.2">
      <c r="A1894" s="51" t="s">
        <v>1051</v>
      </c>
      <c r="B1894" s="52" t="s">
        <v>867</v>
      </c>
      <c r="C1894" s="52"/>
      <c r="E1894" s="53">
        <f>'Consol BS'!BP420</f>
        <v>44369.990608350003</v>
      </c>
      <c r="F1894" s="53"/>
      <c r="G1894" s="53"/>
      <c r="H1894" s="53"/>
      <c r="I1894" s="123"/>
      <c r="MT1894" s="122">
        <f>E1894</f>
        <v>44369.990608350003</v>
      </c>
      <c r="NL1894" s="123"/>
      <c r="NM1894" s="123"/>
      <c r="NN1894" s="123"/>
      <c r="NO1894" s="123"/>
      <c r="TW1894" s="122">
        <f t="shared" si="117"/>
        <v>0</v>
      </c>
    </row>
    <row r="1895" spans="1:543" x14ac:dyDescent="0.2">
      <c r="A1895" s="52"/>
      <c r="B1895" s="53"/>
      <c r="C1895" s="52" t="s">
        <v>863</v>
      </c>
      <c r="D1895" s="53"/>
      <c r="E1895" s="53"/>
      <c r="F1895" s="53">
        <v>4800</v>
      </c>
      <c r="G1895" s="53"/>
      <c r="H1895" s="53"/>
      <c r="I1895" s="123"/>
      <c r="EV1895" s="122">
        <f>-F1895</f>
        <v>-4800</v>
      </c>
      <c r="NL1895" s="123"/>
      <c r="NM1895" s="123"/>
      <c r="NN1895" s="123"/>
      <c r="NO1895" s="123"/>
      <c r="TW1895" s="122">
        <f t="shared" si="117"/>
        <v>0</v>
      </c>
    </row>
    <row r="1896" spans="1:543" x14ac:dyDescent="0.2">
      <c r="A1896" s="52"/>
      <c r="B1896" s="53"/>
      <c r="C1896" s="52" t="s">
        <v>666</v>
      </c>
      <c r="D1896" s="53"/>
      <c r="E1896" s="53"/>
      <c r="F1896" s="53"/>
      <c r="G1896" s="53"/>
      <c r="H1896" s="53">
        <f>E1894-F1895</f>
        <v>39569.990608350003</v>
      </c>
      <c r="I1896" s="123"/>
      <c r="NL1896" s="123"/>
      <c r="NM1896" s="123"/>
      <c r="NN1896" s="123"/>
      <c r="NO1896" s="123"/>
      <c r="SX1896" s="42">
        <f>-H1896</f>
        <v>-39569.990608350003</v>
      </c>
      <c r="TW1896" s="122">
        <f t="shared" si="117"/>
        <v>0</v>
      </c>
    </row>
    <row r="1897" spans="1:543" x14ac:dyDescent="0.2">
      <c r="A1897" s="52"/>
      <c r="B1897" s="52"/>
      <c r="C1897" s="52"/>
      <c r="D1897" s="53"/>
      <c r="E1897" s="53"/>
      <c r="F1897" s="53"/>
      <c r="G1897" s="53"/>
      <c r="H1897" s="53"/>
      <c r="I1897" s="123"/>
      <c r="NL1897" s="123"/>
      <c r="NM1897" s="123"/>
      <c r="NN1897" s="123"/>
      <c r="NO1897" s="123"/>
      <c r="TW1897" s="122">
        <f t="shared" si="117"/>
        <v>0</v>
      </c>
    </row>
    <row r="1898" spans="1:543" x14ac:dyDescent="0.2">
      <c r="A1898" s="52"/>
      <c r="B1898" s="54"/>
      <c r="C1898" s="52"/>
      <c r="D1898" s="53"/>
      <c r="E1898" s="53"/>
      <c r="F1898" s="53"/>
      <c r="G1898" s="53"/>
      <c r="H1898" s="53"/>
      <c r="I1898" s="123"/>
      <c r="NL1898" s="123"/>
      <c r="NM1898" s="123"/>
      <c r="NN1898" s="123"/>
      <c r="NO1898" s="123"/>
      <c r="TW1898" s="122">
        <f t="shared" si="117"/>
        <v>0</v>
      </c>
    </row>
    <row r="1899" spans="1:543" x14ac:dyDescent="0.2">
      <c r="D1899" s="53"/>
      <c r="NL1899" s="123"/>
      <c r="NM1899" s="123"/>
      <c r="NN1899" s="123"/>
      <c r="NO1899" s="123"/>
      <c r="TW1899" s="122">
        <f t="shared" si="117"/>
        <v>0</v>
      </c>
    </row>
    <row r="1900" spans="1:543" x14ac:dyDescent="0.2">
      <c r="NL1900" s="123"/>
      <c r="NM1900" s="123"/>
      <c r="NN1900" s="123"/>
      <c r="NO1900" s="123"/>
      <c r="TW1900" s="122">
        <f t="shared" si="117"/>
        <v>0</v>
      </c>
    </row>
    <row r="1901" spans="1:543" x14ac:dyDescent="0.2">
      <c r="A1901" s="41" t="s">
        <v>1052</v>
      </c>
      <c r="B1901" s="13" t="s">
        <v>676</v>
      </c>
      <c r="D1901" s="142" t="s">
        <v>891</v>
      </c>
      <c r="F1901" s="42">
        <v>68000.245077074418</v>
      </c>
      <c r="NL1901" s="123"/>
      <c r="NM1901" s="123"/>
      <c r="NN1901" s="123"/>
      <c r="NO1901" s="123">
        <f>-F1901</f>
        <v>-68000.245077074418</v>
      </c>
      <c r="TW1901" s="122">
        <f t="shared" si="117"/>
        <v>0</v>
      </c>
    </row>
    <row r="1902" spans="1:543" x14ac:dyDescent="0.2">
      <c r="A1902" s="41"/>
      <c r="C1902" s="13" t="s">
        <v>652</v>
      </c>
      <c r="D1902" s="42"/>
      <c r="E1902" s="42">
        <v>68000.245077074418</v>
      </c>
      <c r="NL1902" s="123">
        <f>E1902</f>
        <v>68000.245077074418</v>
      </c>
      <c r="NM1902" s="123"/>
      <c r="NN1902" s="123"/>
      <c r="NO1902" s="123"/>
      <c r="TW1902" s="122">
        <f t="shared" si="117"/>
        <v>0</v>
      </c>
    </row>
    <row r="1903" spans="1:543" x14ac:dyDescent="0.2">
      <c r="B1903" s="42"/>
      <c r="D1903" s="42"/>
      <c r="NL1903" s="123"/>
      <c r="NM1903" s="123"/>
      <c r="NN1903" s="123"/>
      <c r="NO1903" s="123"/>
      <c r="TW1903" s="122">
        <f t="shared" si="117"/>
        <v>0</v>
      </c>
    </row>
    <row r="1904" spans="1:543" x14ac:dyDescent="0.2">
      <c r="B1904" s="44"/>
      <c r="D1904" s="42"/>
      <c r="NL1904" s="123"/>
      <c r="NM1904" s="123"/>
      <c r="NN1904" s="123"/>
      <c r="NO1904" s="123"/>
      <c r="TW1904" s="122">
        <f t="shared" si="117"/>
        <v>0</v>
      </c>
    </row>
    <row r="1905" spans="1:543" x14ac:dyDescent="0.2">
      <c r="B1905" s="44"/>
      <c r="D1905" s="42"/>
      <c r="NL1905" s="123"/>
      <c r="NM1905" s="123"/>
      <c r="NN1905" s="123"/>
      <c r="NO1905" s="123"/>
      <c r="TW1905" s="122">
        <f t="shared" si="117"/>
        <v>0</v>
      </c>
    </row>
    <row r="1906" spans="1:543" x14ac:dyDescent="0.2">
      <c r="B1906" s="44"/>
      <c r="D1906" s="42"/>
      <c r="E1906" s="49"/>
      <c r="NL1906" s="123"/>
      <c r="NM1906" s="123"/>
      <c r="NN1906" s="123"/>
      <c r="NO1906" s="123"/>
      <c r="TW1906" s="122">
        <f t="shared" si="117"/>
        <v>0</v>
      </c>
    </row>
    <row r="1907" spans="1:543" x14ac:dyDescent="0.2">
      <c r="A1907" s="41" t="s">
        <v>1053</v>
      </c>
      <c r="C1907" s="13" t="s">
        <v>902</v>
      </c>
      <c r="D1907" s="142" t="s">
        <v>891</v>
      </c>
      <c r="F1907" s="42">
        <f>286531*9.3%</f>
        <v>26647.383000000005</v>
      </c>
      <c r="NL1907" s="123"/>
      <c r="NM1907" s="123"/>
      <c r="NN1907" s="123"/>
      <c r="NO1907" s="123">
        <f>-F1907</f>
        <v>-26647.383000000005</v>
      </c>
      <c r="TW1907" s="122">
        <f t="shared" si="117"/>
        <v>0</v>
      </c>
    </row>
    <row r="1908" spans="1:543" x14ac:dyDescent="0.2">
      <c r="B1908" s="13" t="s">
        <v>652</v>
      </c>
      <c r="D1908" s="42"/>
      <c r="E1908" s="42">
        <f>F1907</f>
        <v>26647.383000000005</v>
      </c>
      <c r="NL1908" s="123">
        <f>E1908</f>
        <v>26647.383000000005</v>
      </c>
      <c r="NM1908" s="123"/>
      <c r="NN1908" s="123"/>
      <c r="NO1908" s="123"/>
      <c r="TW1908" s="122">
        <f t="shared" si="117"/>
        <v>0</v>
      </c>
    </row>
    <row r="1909" spans="1:543" x14ac:dyDescent="0.2">
      <c r="B1909" s="42"/>
      <c r="D1909" s="42"/>
      <c r="H1909" s="48"/>
      <c r="NL1909" s="123"/>
      <c r="NM1909" s="123"/>
      <c r="NN1909" s="123"/>
      <c r="NO1909" s="123"/>
      <c r="TW1909" s="122">
        <f t="shared" si="117"/>
        <v>0</v>
      </c>
    </row>
    <row r="1910" spans="1:543" x14ac:dyDescent="0.2">
      <c r="B1910" s="44"/>
      <c r="C1910" s="42"/>
      <c r="D1910" s="42"/>
      <c r="NL1910" s="123"/>
      <c r="NM1910" s="123"/>
      <c r="NN1910" s="123"/>
      <c r="NO1910" s="123"/>
      <c r="TW1910" s="122">
        <f t="shared" si="117"/>
        <v>0</v>
      </c>
    </row>
    <row r="1911" spans="1:543" x14ac:dyDescent="0.2">
      <c r="B1911" s="44"/>
      <c r="NL1911" s="123"/>
      <c r="NM1911" s="123"/>
      <c r="NN1911" s="123"/>
      <c r="NO1911" s="123"/>
      <c r="TW1911" s="122">
        <f t="shared" si="117"/>
        <v>0</v>
      </c>
    </row>
    <row r="1912" spans="1:543" x14ac:dyDescent="0.2">
      <c r="A1912" s="41" t="s">
        <v>1054</v>
      </c>
      <c r="C1912" s="13" t="s">
        <v>923</v>
      </c>
      <c r="D1912" s="142"/>
      <c r="H1912" s="42">
        <f>-'Consol PL'!BL222*8.87%</f>
        <v>9530.4870034546966</v>
      </c>
      <c r="NL1912" s="123"/>
      <c r="NM1912" s="123"/>
      <c r="NN1912" s="123"/>
      <c r="NO1912" s="123"/>
      <c r="TT1912" s="42">
        <f>-H1912</f>
        <v>-9530.4870034546966</v>
      </c>
      <c r="TW1912" s="122">
        <f t="shared" si="117"/>
        <v>0</v>
      </c>
    </row>
    <row r="1913" spans="1:543" x14ac:dyDescent="0.2">
      <c r="B1913" s="13" t="s">
        <v>652</v>
      </c>
      <c r="D1913" s="42"/>
      <c r="E1913" s="42">
        <f>H1912</f>
        <v>9530.4870034546966</v>
      </c>
      <c r="NL1913" s="123">
        <f>E1913</f>
        <v>9530.4870034546966</v>
      </c>
      <c r="NM1913" s="123"/>
      <c r="NN1913" s="123"/>
      <c r="NO1913" s="123"/>
      <c r="TW1913" s="122">
        <f t="shared" si="117"/>
        <v>0</v>
      </c>
    </row>
    <row r="1914" spans="1:543" x14ac:dyDescent="0.2">
      <c r="B1914" s="42"/>
      <c r="D1914" s="42"/>
      <c r="H1914" s="48"/>
      <c r="NL1914" s="123"/>
      <c r="NM1914" s="123"/>
      <c r="NN1914" s="123"/>
      <c r="NO1914" s="123"/>
      <c r="TW1914" s="122">
        <f t="shared" si="117"/>
        <v>0</v>
      </c>
    </row>
    <row r="1915" spans="1:543" x14ac:dyDescent="0.2">
      <c r="B1915" s="44"/>
      <c r="C1915" s="42"/>
      <c r="D1915" s="42"/>
      <c r="NL1915" s="123"/>
      <c r="NM1915" s="123"/>
      <c r="NN1915" s="123"/>
      <c r="NO1915" s="123"/>
      <c r="TW1915" s="122">
        <f t="shared" si="117"/>
        <v>0</v>
      </c>
    </row>
    <row r="1916" spans="1:543" x14ac:dyDescent="0.2">
      <c r="D1916" s="42"/>
      <c r="NL1916" s="123"/>
      <c r="NM1916" s="123"/>
      <c r="NN1916" s="123"/>
      <c r="NO1916" s="123"/>
      <c r="TW1916" s="122">
        <f t="shared" si="117"/>
        <v>0</v>
      </c>
    </row>
    <row r="1917" spans="1:543" x14ac:dyDescent="0.2">
      <c r="B1917" s="46"/>
      <c r="NL1917" s="123"/>
      <c r="NM1917" s="123"/>
      <c r="NN1917" s="123"/>
      <c r="NO1917" s="123"/>
      <c r="TW1917" s="122">
        <f t="shared" si="117"/>
        <v>0</v>
      </c>
    </row>
    <row r="1918" spans="1:543" x14ac:dyDescent="0.2">
      <c r="A1918" s="41" t="s">
        <v>1055</v>
      </c>
      <c r="B1918" s="13" t="s">
        <v>651</v>
      </c>
      <c r="E1918" s="42">
        <v>616374.44999999995</v>
      </c>
      <c r="NG1918" s="122">
        <f>E1918</f>
        <v>616374.44999999995</v>
      </c>
      <c r="NL1918" s="123"/>
      <c r="NM1918" s="123"/>
      <c r="NN1918" s="123"/>
      <c r="NO1918" s="123"/>
      <c r="TW1918" s="122">
        <f t="shared" si="117"/>
        <v>0</v>
      </c>
    </row>
    <row r="1919" spans="1:543" hidden="1" x14ac:dyDescent="0.2">
      <c r="A1919" s="41"/>
      <c r="C1919" s="13" t="s">
        <v>652</v>
      </c>
      <c r="D1919" s="68"/>
      <c r="IN1919" s="122">
        <f>-F1919</f>
        <v>0</v>
      </c>
      <c r="NL1919" s="123"/>
      <c r="NM1919" s="123"/>
      <c r="NN1919" s="123"/>
      <c r="NO1919" s="123"/>
      <c r="TW1919" s="122">
        <f t="shared" si="117"/>
        <v>0</v>
      </c>
    </row>
    <row r="1920" spans="1:543" x14ac:dyDescent="0.2">
      <c r="A1920" s="41"/>
      <c r="B1920" s="13" t="s">
        <v>670</v>
      </c>
      <c r="D1920" s="42"/>
      <c r="E1920" s="42">
        <v>13030</v>
      </c>
      <c r="NK1920" s="122">
        <f>E1920</f>
        <v>13030</v>
      </c>
      <c r="NL1920" s="123"/>
      <c r="NM1920" s="123"/>
      <c r="NN1920" s="123"/>
      <c r="NO1920" s="123"/>
      <c r="TW1920" s="122">
        <f t="shared" si="117"/>
        <v>0</v>
      </c>
    </row>
    <row r="1921" spans="1:543" x14ac:dyDescent="0.2">
      <c r="A1921" s="41"/>
      <c r="C1921" s="13" t="s">
        <v>652</v>
      </c>
      <c r="D1921" s="42"/>
      <c r="F1921" s="42">
        <v>604.45000000000005</v>
      </c>
      <c r="NL1921" s="123">
        <f>-F1921</f>
        <v>-604.45000000000005</v>
      </c>
      <c r="NM1921" s="123"/>
      <c r="NN1921" s="123"/>
      <c r="NO1921" s="123"/>
      <c r="TW1921" s="122">
        <f t="shared" si="117"/>
        <v>0</v>
      </c>
    </row>
    <row r="1922" spans="1:543" x14ac:dyDescent="0.2">
      <c r="B1922" s="42"/>
      <c r="C1922" s="13" t="s">
        <v>653</v>
      </c>
      <c r="D1922" s="47">
        <v>0.999</v>
      </c>
      <c r="F1922" s="42">
        <v>628800</v>
      </c>
      <c r="HN1922" s="122">
        <f>-F1922</f>
        <v>-628800</v>
      </c>
      <c r="NL1922" s="123"/>
      <c r="NM1922" s="123"/>
      <c r="NN1922" s="123"/>
      <c r="NO1922" s="123"/>
      <c r="TW1922" s="122">
        <f t="shared" si="117"/>
        <v>0</v>
      </c>
    </row>
    <row r="1923" spans="1:543" x14ac:dyDescent="0.2">
      <c r="B1923" s="42"/>
      <c r="D1923" s="42"/>
      <c r="NL1923" s="123"/>
      <c r="NM1923" s="123"/>
      <c r="NN1923" s="123"/>
      <c r="NO1923" s="123"/>
      <c r="TW1923" s="122">
        <f t="shared" si="117"/>
        <v>0</v>
      </c>
    </row>
    <row r="1924" spans="1:543" x14ac:dyDescent="0.2">
      <c r="B1924" s="44"/>
      <c r="D1924" s="42"/>
      <c r="NL1924" s="123"/>
      <c r="NM1924" s="123"/>
      <c r="NN1924" s="123"/>
      <c r="NO1924" s="123"/>
      <c r="TW1924" s="122">
        <f t="shared" si="117"/>
        <v>0</v>
      </c>
    </row>
    <row r="1925" spans="1:543" x14ac:dyDescent="0.2">
      <c r="B1925" s="44"/>
      <c r="D1925" s="42"/>
      <c r="NL1925" s="123"/>
      <c r="NM1925" s="123"/>
      <c r="NN1925" s="123"/>
      <c r="NO1925" s="123"/>
      <c r="TW1925" s="122">
        <f t="shared" si="117"/>
        <v>0</v>
      </c>
    </row>
    <row r="1926" spans="1:543" x14ac:dyDescent="0.2">
      <c r="D1926" s="42"/>
      <c r="NL1926" s="123"/>
      <c r="NM1926" s="123"/>
      <c r="NN1926" s="123"/>
      <c r="NO1926" s="123"/>
      <c r="TW1926" s="122">
        <f t="shared" si="117"/>
        <v>0</v>
      </c>
    </row>
    <row r="1927" spans="1:543" x14ac:dyDescent="0.2">
      <c r="A1927" s="51" t="s">
        <v>1056</v>
      </c>
      <c r="B1927" s="52" t="s">
        <v>868</v>
      </c>
      <c r="C1927" s="52"/>
      <c r="E1927" s="53">
        <f>'Consol BS'!BQ420</f>
        <v>44369.990608350003</v>
      </c>
      <c r="F1927" s="53"/>
      <c r="G1927" s="53"/>
      <c r="H1927" s="53"/>
      <c r="I1927" s="123"/>
      <c r="MT1927" s="122">
        <f>E1927</f>
        <v>44369.990608350003</v>
      </c>
      <c r="NL1927" s="123"/>
      <c r="NM1927" s="123"/>
      <c r="NN1927" s="123"/>
      <c r="NO1927" s="123"/>
      <c r="TW1927" s="122">
        <f t="shared" si="117"/>
        <v>0</v>
      </c>
    </row>
    <row r="1928" spans="1:543" x14ac:dyDescent="0.2">
      <c r="A1928" s="52"/>
      <c r="B1928" s="53"/>
      <c r="C1928" s="52" t="s">
        <v>863</v>
      </c>
      <c r="D1928" s="53"/>
      <c r="E1928" s="53"/>
      <c r="F1928" s="53">
        <v>4600</v>
      </c>
      <c r="G1928" s="53"/>
      <c r="H1928" s="53"/>
      <c r="I1928" s="123"/>
      <c r="EV1928" s="122">
        <f>-F1928</f>
        <v>-4600</v>
      </c>
      <c r="NL1928" s="123"/>
      <c r="NM1928" s="123"/>
      <c r="NN1928" s="123"/>
      <c r="NO1928" s="123"/>
      <c r="TW1928" s="122">
        <f t="shared" si="117"/>
        <v>0</v>
      </c>
    </row>
    <row r="1929" spans="1:543" x14ac:dyDescent="0.2">
      <c r="A1929" s="52"/>
      <c r="B1929" s="53"/>
      <c r="C1929" s="52" t="s">
        <v>666</v>
      </c>
      <c r="D1929" s="53"/>
      <c r="E1929" s="53"/>
      <c r="F1929" s="53"/>
      <c r="G1929" s="53"/>
      <c r="H1929" s="53">
        <f>E1927-F1928</f>
        <v>39769.990608350003</v>
      </c>
      <c r="I1929" s="123"/>
      <c r="NL1929" s="123"/>
      <c r="NM1929" s="123"/>
      <c r="NN1929" s="123"/>
      <c r="NO1929" s="123"/>
      <c r="SX1929" s="42">
        <f>-H1929</f>
        <v>-39769.990608350003</v>
      </c>
      <c r="TW1929" s="122">
        <f t="shared" si="117"/>
        <v>0</v>
      </c>
    </row>
    <row r="1930" spans="1:543" x14ac:dyDescent="0.2">
      <c r="A1930" s="52"/>
      <c r="B1930" s="52"/>
      <c r="C1930" s="52"/>
      <c r="D1930" s="53"/>
      <c r="E1930" s="53"/>
      <c r="F1930" s="53"/>
      <c r="G1930" s="53"/>
      <c r="H1930" s="53"/>
      <c r="I1930" s="123"/>
      <c r="NL1930" s="123"/>
      <c r="NM1930" s="123"/>
      <c r="NN1930" s="123"/>
      <c r="NO1930" s="123"/>
      <c r="TW1930" s="122">
        <f t="shared" si="117"/>
        <v>0</v>
      </c>
    </row>
    <row r="1931" spans="1:543" x14ac:dyDescent="0.2">
      <c r="A1931" s="52"/>
      <c r="B1931" s="54"/>
      <c r="C1931" s="52"/>
      <c r="D1931" s="53"/>
      <c r="E1931" s="53"/>
      <c r="F1931" s="53"/>
      <c r="G1931" s="53"/>
      <c r="H1931" s="53"/>
      <c r="I1931" s="123"/>
      <c r="NL1931" s="123"/>
      <c r="NM1931" s="123"/>
      <c r="NN1931" s="123"/>
      <c r="NO1931" s="123"/>
      <c r="TW1931" s="122">
        <f t="shared" si="117"/>
        <v>0</v>
      </c>
    </row>
    <row r="1932" spans="1:543" x14ac:dyDescent="0.2">
      <c r="D1932" s="53"/>
      <c r="NL1932" s="123"/>
      <c r="NM1932" s="123"/>
      <c r="NN1932" s="123"/>
      <c r="NO1932" s="123"/>
      <c r="TW1932" s="122">
        <f t="shared" si="117"/>
        <v>0</v>
      </c>
    </row>
    <row r="1933" spans="1:543" x14ac:dyDescent="0.2">
      <c r="NL1933" s="123"/>
      <c r="NM1933" s="123"/>
      <c r="NN1933" s="123"/>
      <c r="NO1933" s="123"/>
      <c r="TW1933" s="122">
        <f t="shared" si="117"/>
        <v>0</v>
      </c>
    </row>
    <row r="1934" spans="1:543" x14ac:dyDescent="0.2">
      <c r="A1934" s="41" t="s">
        <v>1059</v>
      </c>
      <c r="C1934" s="13" t="s">
        <v>902</v>
      </c>
      <c r="D1934" s="142" t="s">
        <v>891</v>
      </c>
      <c r="F1934" s="42">
        <v>406</v>
      </c>
      <c r="NL1934" s="123"/>
      <c r="NM1934" s="123"/>
      <c r="NN1934" s="123"/>
      <c r="NO1934" s="123">
        <f>-F1934</f>
        <v>-406</v>
      </c>
      <c r="TW1934" s="122">
        <f t="shared" si="117"/>
        <v>0</v>
      </c>
    </row>
    <row r="1935" spans="1:543" x14ac:dyDescent="0.2">
      <c r="B1935" s="13" t="s">
        <v>652</v>
      </c>
      <c r="D1935" s="42"/>
      <c r="E1935" s="42">
        <f>F1934</f>
        <v>406</v>
      </c>
      <c r="NL1935" s="123">
        <f>E1935</f>
        <v>406</v>
      </c>
      <c r="NM1935" s="123"/>
      <c r="NN1935" s="123"/>
      <c r="NO1935" s="123"/>
      <c r="TW1935" s="122">
        <f t="shared" si="117"/>
        <v>0</v>
      </c>
    </row>
    <row r="1936" spans="1:543" x14ac:dyDescent="0.2">
      <c r="B1936" s="42"/>
      <c r="D1936" s="42"/>
      <c r="H1936" s="48"/>
      <c r="NL1936" s="123"/>
      <c r="NM1936" s="123"/>
      <c r="NN1936" s="123"/>
      <c r="NO1936" s="123"/>
      <c r="TW1936" s="122">
        <f t="shared" si="117"/>
        <v>0</v>
      </c>
    </row>
    <row r="1937" spans="1:543" x14ac:dyDescent="0.2">
      <c r="B1937" s="44"/>
      <c r="C1937" s="42"/>
      <c r="D1937" s="42"/>
      <c r="NL1937" s="123"/>
      <c r="NM1937" s="123"/>
      <c r="NN1937" s="123"/>
      <c r="NO1937" s="123"/>
      <c r="TW1937" s="122">
        <f t="shared" si="117"/>
        <v>0</v>
      </c>
    </row>
    <row r="1938" spans="1:543" x14ac:dyDescent="0.2">
      <c r="NL1938" s="123"/>
      <c r="NM1938" s="123"/>
      <c r="NN1938" s="123"/>
      <c r="NO1938" s="123"/>
      <c r="TW1938" s="122">
        <f t="shared" si="117"/>
        <v>0</v>
      </c>
    </row>
    <row r="1939" spans="1:543" x14ac:dyDescent="0.2">
      <c r="E1939" s="70"/>
      <c r="NL1939" s="123"/>
      <c r="NM1939" s="123"/>
      <c r="NN1939" s="123"/>
      <c r="NO1939" s="123"/>
      <c r="TW1939" s="122">
        <f t="shared" si="117"/>
        <v>0</v>
      </c>
    </row>
    <row r="1940" spans="1:543" x14ac:dyDescent="0.2">
      <c r="A1940" s="41" t="s">
        <v>1058</v>
      </c>
      <c r="C1940" s="13" t="s">
        <v>902</v>
      </c>
      <c r="D1940" s="142" t="s">
        <v>891</v>
      </c>
      <c r="F1940" s="42">
        <v>44145</v>
      </c>
      <c r="NL1940" s="123"/>
      <c r="NM1940" s="123"/>
      <c r="NN1940" s="123"/>
      <c r="NO1940" s="123">
        <f>-F1940</f>
        <v>-44145</v>
      </c>
      <c r="TW1940" s="122">
        <f t="shared" si="117"/>
        <v>0</v>
      </c>
    </row>
    <row r="1941" spans="1:543" x14ac:dyDescent="0.2">
      <c r="B1941" s="13" t="s">
        <v>652</v>
      </c>
      <c r="D1941" s="42"/>
      <c r="E1941" s="42">
        <f>F1940</f>
        <v>44145</v>
      </c>
      <c r="NL1941" s="123">
        <f>E1941</f>
        <v>44145</v>
      </c>
      <c r="NM1941" s="123"/>
      <c r="NN1941" s="123"/>
      <c r="NO1941" s="123"/>
      <c r="TW1941" s="122">
        <f t="shared" si="117"/>
        <v>0</v>
      </c>
    </row>
    <row r="1942" spans="1:543" x14ac:dyDescent="0.2">
      <c r="B1942" s="42"/>
      <c r="D1942" s="42"/>
      <c r="H1942" s="48"/>
      <c r="NL1942" s="123"/>
      <c r="NM1942" s="123"/>
      <c r="NN1942" s="123"/>
      <c r="NO1942" s="123"/>
      <c r="TW1942" s="122">
        <f t="shared" si="117"/>
        <v>0</v>
      </c>
    </row>
    <row r="1943" spans="1:543" x14ac:dyDescent="0.2">
      <c r="B1943" s="44"/>
      <c r="C1943" s="42"/>
      <c r="D1943" s="42"/>
      <c r="NL1943" s="123"/>
      <c r="NM1943" s="123"/>
      <c r="NN1943" s="123"/>
      <c r="NO1943" s="123"/>
      <c r="TW1943" s="122">
        <f t="shared" si="117"/>
        <v>0</v>
      </c>
    </row>
    <row r="1944" spans="1:543" x14ac:dyDescent="0.2">
      <c r="B1944" s="44"/>
      <c r="C1944" s="42"/>
      <c r="D1944" s="42"/>
      <c r="NL1944" s="123"/>
      <c r="NM1944" s="123"/>
      <c r="NN1944" s="123"/>
      <c r="NO1944" s="123"/>
      <c r="TW1944" s="122"/>
    </row>
    <row r="1945" spans="1:543" x14ac:dyDescent="0.2">
      <c r="A1945" s="41" t="s">
        <v>1060</v>
      </c>
      <c r="B1945" s="13" t="s">
        <v>651</v>
      </c>
      <c r="E1945" s="42">
        <f>'Consol BS'!BQ452-CJE!E1918</f>
        <v>857169.70799645013</v>
      </c>
      <c r="NG1945" s="122">
        <f>E1945</f>
        <v>857169.70799645013</v>
      </c>
      <c r="NL1945" s="123"/>
      <c r="NM1945" s="123"/>
      <c r="NN1945" s="123"/>
      <c r="NO1945" s="123"/>
      <c r="TW1945" s="122">
        <f t="shared" ref="TW1945:TW1951" si="118">SUM(I1945:TV1945)-(E1945-F1945)-(G1945-H1945)</f>
        <v>0</v>
      </c>
    </row>
    <row r="1946" spans="1:543" hidden="1" x14ac:dyDescent="0.2">
      <c r="A1946" s="41"/>
      <c r="C1946" s="13" t="s">
        <v>652</v>
      </c>
      <c r="D1946" s="68"/>
      <c r="IN1946" s="122">
        <f>-F1946</f>
        <v>0</v>
      </c>
      <c r="NL1946" s="123"/>
      <c r="NM1946" s="123"/>
      <c r="NN1946" s="123"/>
      <c r="NO1946" s="123"/>
      <c r="TW1946" s="122">
        <f t="shared" si="118"/>
        <v>0</v>
      </c>
    </row>
    <row r="1947" spans="1:543" x14ac:dyDescent="0.2">
      <c r="A1947" s="41"/>
      <c r="B1947" s="13" t="s">
        <v>670</v>
      </c>
      <c r="D1947" s="42"/>
      <c r="E1947" s="42">
        <f>F1949-E1945</f>
        <v>-1485969.7079964501</v>
      </c>
      <c r="NK1947" s="122">
        <f>E1947</f>
        <v>-1485969.7079964501</v>
      </c>
      <c r="NL1947" s="123"/>
      <c r="NM1947" s="123"/>
      <c r="NN1947" s="123"/>
      <c r="NO1947" s="123"/>
      <c r="TW1947" s="122">
        <f t="shared" si="118"/>
        <v>0</v>
      </c>
    </row>
    <row r="1948" spans="1:543" x14ac:dyDescent="0.2">
      <c r="A1948" s="41"/>
      <c r="C1948" s="13" t="s">
        <v>652</v>
      </c>
      <c r="D1948" s="42"/>
      <c r="F1948" s="42">
        <v>0</v>
      </c>
      <c r="NL1948" s="123">
        <f>-F1948</f>
        <v>0</v>
      </c>
      <c r="NM1948" s="123"/>
      <c r="NN1948" s="123"/>
      <c r="NO1948" s="123"/>
      <c r="TW1948" s="122">
        <f t="shared" si="118"/>
        <v>0</v>
      </c>
    </row>
    <row r="1949" spans="1:543" x14ac:dyDescent="0.2">
      <c r="B1949" s="42"/>
      <c r="C1949" s="13" t="s">
        <v>653</v>
      </c>
      <c r="D1949" s="47">
        <v>0.999</v>
      </c>
      <c r="F1949" s="42">
        <f>'Consol BS'!BN260-CJE!F1922</f>
        <v>-628800</v>
      </c>
      <c r="HN1949" s="122">
        <f>-F1949</f>
        <v>628800</v>
      </c>
      <c r="NL1949" s="123"/>
      <c r="NM1949" s="123"/>
      <c r="NN1949" s="123"/>
      <c r="NO1949" s="123"/>
      <c r="TW1949" s="122">
        <f t="shared" si="118"/>
        <v>0</v>
      </c>
    </row>
    <row r="1950" spans="1:543" x14ac:dyDescent="0.2">
      <c r="B1950" s="42"/>
      <c r="D1950" s="42"/>
      <c r="NL1950" s="123"/>
      <c r="NM1950" s="123"/>
      <c r="NN1950" s="123"/>
      <c r="NO1950" s="123"/>
      <c r="TW1950" s="122">
        <f t="shared" si="118"/>
        <v>0</v>
      </c>
    </row>
    <row r="1951" spans="1:543" x14ac:dyDescent="0.2">
      <c r="B1951" s="44"/>
      <c r="D1951" s="42"/>
      <c r="NL1951" s="123"/>
      <c r="NM1951" s="123"/>
      <c r="NN1951" s="123"/>
      <c r="NO1951" s="123"/>
      <c r="TW1951" s="122">
        <f t="shared" si="118"/>
        <v>0</v>
      </c>
    </row>
    <row r="1952" spans="1:543" x14ac:dyDescent="0.2">
      <c r="B1952" s="44"/>
      <c r="C1952" s="42"/>
      <c r="D1952" s="42"/>
      <c r="NL1952" s="123"/>
      <c r="NM1952" s="123"/>
      <c r="NN1952" s="123"/>
      <c r="NO1952" s="123"/>
      <c r="TW1952" s="122"/>
    </row>
    <row r="1953" spans="1:543" x14ac:dyDescent="0.2">
      <c r="A1953" s="41" t="s">
        <v>1057</v>
      </c>
      <c r="C1953" s="13" t="s">
        <v>923</v>
      </c>
      <c r="D1953" s="142"/>
      <c r="H1953" s="42">
        <f>-'Consol PL'!BM222*8.87%</f>
        <v>9530.4870034546966</v>
      </c>
      <c r="NL1953" s="123"/>
      <c r="NM1953" s="123"/>
      <c r="NN1953" s="123"/>
      <c r="NO1953" s="123"/>
      <c r="TT1953" s="42">
        <f>-H1953</f>
        <v>-9530.4870034546966</v>
      </c>
      <c r="TW1953" s="122">
        <f t="shared" ref="TW1953:TW1956" si="119">SUM(I1953:TV1953)-(E1953-F1953)-(G1953-H1953)</f>
        <v>0</v>
      </c>
    </row>
    <row r="1954" spans="1:543" x14ac:dyDescent="0.2">
      <c r="B1954" s="13" t="s">
        <v>652</v>
      </c>
      <c r="D1954" s="42"/>
      <c r="E1954" s="42">
        <f>H1953</f>
        <v>9530.4870034546966</v>
      </c>
      <c r="NL1954" s="123">
        <f>E1954</f>
        <v>9530.4870034546966</v>
      </c>
      <c r="NM1954" s="123"/>
      <c r="NN1954" s="123"/>
      <c r="NO1954" s="123"/>
      <c r="TW1954" s="122">
        <f t="shared" si="119"/>
        <v>0</v>
      </c>
    </row>
    <row r="1955" spans="1:543" x14ac:dyDescent="0.2">
      <c r="B1955" s="42"/>
      <c r="D1955" s="42"/>
      <c r="H1955" s="48"/>
      <c r="NL1955" s="123"/>
      <c r="NM1955" s="123"/>
      <c r="NN1955" s="123"/>
      <c r="NO1955" s="123"/>
      <c r="TW1955" s="122">
        <f t="shared" si="119"/>
        <v>0</v>
      </c>
    </row>
    <row r="1956" spans="1:543" x14ac:dyDescent="0.2">
      <c r="B1956" s="44"/>
      <c r="C1956" s="42"/>
      <c r="D1956" s="42"/>
      <c r="NL1956" s="123"/>
      <c r="NM1956" s="123"/>
      <c r="NN1956" s="123"/>
      <c r="NO1956" s="123"/>
      <c r="TW1956" s="122">
        <f t="shared" si="119"/>
        <v>0</v>
      </c>
    </row>
    <row r="1957" spans="1:543" x14ac:dyDescent="0.2">
      <c r="NL1957" s="123"/>
      <c r="NM1957" s="123"/>
      <c r="NN1957" s="123"/>
      <c r="NO1957" s="123"/>
      <c r="TW1957" s="122">
        <f t="shared" si="117"/>
        <v>0</v>
      </c>
    </row>
    <row r="1958" spans="1:543" x14ac:dyDescent="0.2">
      <c r="B1958" s="46"/>
      <c r="NL1958" s="123"/>
      <c r="NM1958" s="123"/>
      <c r="NN1958" s="123"/>
      <c r="NO1958" s="123"/>
      <c r="TW1958" s="122">
        <f t="shared" si="117"/>
        <v>0</v>
      </c>
    </row>
    <row r="1959" spans="1:543" x14ac:dyDescent="0.2">
      <c r="A1959" s="41" t="s">
        <v>1061</v>
      </c>
      <c r="B1959" s="13" t="s">
        <v>651</v>
      </c>
      <c r="D1959" s="142" t="s">
        <v>891</v>
      </c>
      <c r="E1959" s="42">
        <v>35550</v>
      </c>
      <c r="NG1959" s="122">
        <f>E1959</f>
        <v>35550</v>
      </c>
      <c r="NL1959" s="123"/>
      <c r="NM1959" s="123"/>
      <c r="NN1959" s="123"/>
      <c r="NO1959" s="123"/>
      <c r="TW1959" s="122">
        <f t="shared" si="117"/>
        <v>0</v>
      </c>
    </row>
    <row r="1960" spans="1:543" hidden="1" x14ac:dyDescent="0.2">
      <c r="A1960" s="41"/>
      <c r="C1960" s="13" t="s">
        <v>652</v>
      </c>
      <c r="D1960" s="68"/>
      <c r="IN1960" s="122">
        <f>-F1960</f>
        <v>0</v>
      </c>
      <c r="NL1960" s="123"/>
      <c r="NM1960" s="123"/>
      <c r="NN1960" s="123"/>
      <c r="NO1960" s="123"/>
      <c r="TW1960" s="122">
        <f t="shared" si="117"/>
        <v>0</v>
      </c>
    </row>
    <row r="1961" spans="1:543" x14ac:dyDescent="0.2">
      <c r="A1961" s="41"/>
      <c r="B1961" s="13" t="s">
        <v>670</v>
      </c>
      <c r="D1961" s="42"/>
      <c r="E1961" s="42">
        <v>0</v>
      </c>
      <c r="IM1961" s="122">
        <f>E1961</f>
        <v>0</v>
      </c>
      <c r="NL1961" s="123"/>
      <c r="NM1961" s="123"/>
      <c r="NN1961" s="123"/>
      <c r="NO1961" s="123"/>
      <c r="TW1961" s="122">
        <f t="shared" si="117"/>
        <v>0</v>
      </c>
    </row>
    <row r="1962" spans="1:543" x14ac:dyDescent="0.2">
      <c r="A1962" s="41"/>
      <c r="C1962" s="13" t="s">
        <v>652</v>
      </c>
      <c r="D1962" s="42"/>
      <c r="F1962" s="42">
        <v>0</v>
      </c>
      <c r="IN1962" s="122">
        <f>-F1962</f>
        <v>0</v>
      </c>
      <c r="NL1962" s="123"/>
      <c r="NM1962" s="123"/>
      <c r="NN1962" s="123"/>
      <c r="NO1962" s="123"/>
      <c r="TW1962" s="122">
        <f t="shared" si="117"/>
        <v>0</v>
      </c>
    </row>
    <row r="1963" spans="1:543" x14ac:dyDescent="0.2">
      <c r="B1963" s="42"/>
      <c r="C1963" s="13" t="s">
        <v>653</v>
      </c>
      <c r="D1963" s="47">
        <v>1</v>
      </c>
      <c r="F1963" s="42">
        <v>35550</v>
      </c>
      <c r="GJ1963" s="122">
        <f>-F1963</f>
        <v>-35550</v>
      </c>
      <c r="NL1963" s="123"/>
      <c r="NM1963" s="123"/>
      <c r="NN1963" s="123"/>
      <c r="NO1963" s="123"/>
      <c r="TW1963" s="122">
        <f t="shared" si="117"/>
        <v>0</v>
      </c>
    </row>
    <row r="1964" spans="1:543" x14ac:dyDescent="0.2">
      <c r="B1964" s="42"/>
      <c r="D1964" s="42"/>
      <c r="NL1964" s="123"/>
      <c r="NM1964" s="123"/>
      <c r="NN1964" s="123"/>
      <c r="NO1964" s="123"/>
      <c r="TW1964" s="122">
        <f t="shared" si="117"/>
        <v>0</v>
      </c>
    </row>
    <row r="1965" spans="1:543" x14ac:dyDescent="0.2">
      <c r="B1965" s="44"/>
      <c r="D1965" s="42"/>
      <c r="NL1965" s="123"/>
      <c r="NM1965" s="123"/>
      <c r="NN1965" s="123"/>
      <c r="NO1965" s="123"/>
      <c r="TW1965" s="122">
        <f t="shared" si="117"/>
        <v>0</v>
      </c>
    </row>
    <row r="1966" spans="1:543" x14ac:dyDescent="0.2">
      <c r="B1966" s="44"/>
      <c r="D1966" s="42"/>
      <c r="NL1966" s="123"/>
      <c r="NM1966" s="123"/>
      <c r="NN1966" s="123"/>
      <c r="NO1966" s="123"/>
      <c r="TW1966" s="122">
        <f t="shared" si="117"/>
        <v>0</v>
      </c>
    </row>
    <row r="1967" spans="1:543" x14ac:dyDescent="0.2">
      <c r="D1967" s="42"/>
      <c r="NL1967" s="123"/>
      <c r="NM1967" s="123"/>
      <c r="NN1967" s="123"/>
      <c r="NO1967" s="123"/>
      <c r="TW1967" s="122">
        <f t="shared" si="117"/>
        <v>0</v>
      </c>
    </row>
    <row r="1968" spans="1:543" x14ac:dyDescent="0.2">
      <c r="A1968" s="51" t="s">
        <v>1062</v>
      </c>
      <c r="B1968" s="52" t="s">
        <v>869</v>
      </c>
      <c r="C1968" s="52"/>
      <c r="E1968" s="53">
        <f>'Consol BS'!O420</f>
        <v>44369.990608350003</v>
      </c>
      <c r="F1968" s="53"/>
      <c r="G1968" s="53"/>
      <c r="H1968" s="53"/>
      <c r="I1968" s="123"/>
      <c r="MT1968" s="122">
        <f>E1968</f>
        <v>44369.990608350003</v>
      </c>
      <c r="NL1968" s="123"/>
      <c r="NM1968" s="123"/>
      <c r="NN1968" s="123"/>
      <c r="NO1968" s="123"/>
      <c r="TW1968" s="122">
        <f t="shared" si="117"/>
        <v>0</v>
      </c>
    </row>
    <row r="1969" spans="1:543" x14ac:dyDescent="0.2">
      <c r="A1969" s="52"/>
      <c r="B1969" s="53"/>
      <c r="C1969" s="52" t="s">
        <v>863</v>
      </c>
      <c r="D1969" s="53"/>
      <c r="E1969" s="53"/>
      <c r="F1969" s="53">
        <v>2400</v>
      </c>
      <c r="G1969" s="53"/>
      <c r="H1969" s="53"/>
      <c r="I1969" s="123"/>
      <c r="EV1969" s="122">
        <f>-F1969</f>
        <v>-2400</v>
      </c>
      <c r="NL1969" s="123"/>
      <c r="NM1969" s="123"/>
      <c r="NN1969" s="123"/>
      <c r="NO1969" s="123"/>
      <c r="TW1969" s="122">
        <f t="shared" si="117"/>
        <v>0</v>
      </c>
    </row>
    <row r="1970" spans="1:543" x14ac:dyDescent="0.2">
      <c r="A1970" s="52"/>
      <c r="B1970" s="53"/>
      <c r="C1970" s="52" t="s">
        <v>666</v>
      </c>
      <c r="D1970" s="53"/>
      <c r="E1970" s="53"/>
      <c r="F1970" s="53"/>
      <c r="G1970" s="53"/>
      <c r="H1970" s="53">
        <f>E1968-F1969</f>
        <v>41969.990608350003</v>
      </c>
      <c r="I1970" s="123"/>
      <c r="NL1970" s="123"/>
      <c r="NM1970" s="123"/>
      <c r="NN1970" s="123"/>
      <c r="NO1970" s="123"/>
      <c r="SX1970" s="42">
        <f>-H1970</f>
        <v>-41969.990608350003</v>
      </c>
      <c r="TW1970" s="122">
        <f t="shared" si="117"/>
        <v>0</v>
      </c>
    </row>
    <row r="1971" spans="1:543" x14ac:dyDescent="0.2">
      <c r="A1971" s="52"/>
      <c r="B1971" s="52"/>
      <c r="C1971" s="52"/>
      <c r="D1971" s="53"/>
      <c r="E1971" s="53"/>
      <c r="F1971" s="53"/>
      <c r="G1971" s="53"/>
      <c r="H1971" s="53"/>
      <c r="I1971" s="123"/>
      <c r="NL1971" s="123"/>
      <c r="NM1971" s="123"/>
      <c r="NN1971" s="123"/>
      <c r="NO1971" s="123"/>
      <c r="TW1971" s="122">
        <f t="shared" si="117"/>
        <v>0</v>
      </c>
    </row>
    <row r="1972" spans="1:543" x14ac:dyDescent="0.2">
      <c r="A1972" s="52"/>
      <c r="B1972" s="54"/>
      <c r="C1972" s="52"/>
      <c r="D1972" s="53"/>
      <c r="E1972" s="53"/>
      <c r="F1972" s="53"/>
      <c r="G1972" s="53"/>
      <c r="H1972" s="53"/>
      <c r="I1972" s="123"/>
      <c r="NL1972" s="123"/>
      <c r="NM1972" s="123"/>
      <c r="NN1972" s="123"/>
      <c r="NO1972" s="123"/>
      <c r="TW1972" s="122">
        <f t="shared" ref="TW1972:TW2054" si="120">SUM(I1972:TV1972)-(E1972-F1972)-(G1972-H1972)</f>
        <v>0</v>
      </c>
    </row>
    <row r="1973" spans="1:543" x14ac:dyDescent="0.2">
      <c r="D1973" s="53"/>
      <c r="NL1973" s="123"/>
      <c r="NM1973" s="123"/>
      <c r="NN1973" s="123"/>
      <c r="NO1973" s="123"/>
      <c r="TW1973" s="122">
        <f t="shared" si="120"/>
        <v>0</v>
      </c>
    </row>
    <row r="1974" spans="1:543" x14ac:dyDescent="0.2">
      <c r="NL1974" s="123"/>
      <c r="NM1974" s="123"/>
      <c r="NN1974" s="123"/>
      <c r="NO1974" s="123"/>
      <c r="TW1974" s="122">
        <f t="shared" si="120"/>
        <v>0</v>
      </c>
    </row>
    <row r="1975" spans="1:543" x14ac:dyDescent="0.2">
      <c r="A1975" s="41" t="s">
        <v>1063</v>
      </c>
      <c r="B1975" s="13" t="s">
        <v>676</v>
      </c>
      <c r="D1975" s="142" t="s">
        <v>891</v>
      </c>
      <c r="F1975" s="42">
        <v>504.66254067000011</v>
      </c>
      <c r="NL1975" s="123"/>
      <c r="NM1975" s="123"/>
      <c r="NN1975" s="123"/>
      <c r="NO1975" s="123">
        <f>-F1975</f>
        <v>-504.66254067000011</v>
      </c>
      <c r="TW1975" s="122">
        <f t="shared" si="120"/>
        <v>0</v>
      </c>
    </row>
    <row r="1976" spans="1:543" x14ac:dyDescent="0.2">
      <c r="A1976" s="41"/>
      <c r="C1976" s="13" t="s">
        <v>652</v>
      </c>
      <c r="D1976" s="42"/>
      <c r="E1976" s="42">
        <v>504.66254067000011</v>
      </c>
      <c r="NL1976" s="123">
        <f>E1976</f>
        <v>504.66254067000011</v>
      </c>
      <c r="NM1976" s="123"/>
      <c r="NN1976" s="123"/>
      <c r="NO1976" s="123"/>
      <c r="TW1976" s="122">
        <f t="shared" si="120"/>
        <v>0</v>
      </c>
    </row>
    <row r="1977" spans="1:543" x14ac:dyDescent="0.2">
      <c r="B1977" s="42"/>
      <c r="D1977" s="42"/>
      <c r="NL1977" s="123"/>
      <c r="NM1977" s="123"/>
      <c r="NN1977" s="123"/>
      <c r="NO1977" s="123"/>
      <c r="TW1977" s="122">
        <f t="shared" si="120"/>
        <v>0</v>
      </c>
    </row>
    <row r="1978" spans="1:543" x14ac:dyDescent="0.2">
      <c r="B1978" s="44"/>
      <c r="D1978" s="42"/>
      <c r="NL1978" s="123"/>
      <c r="NM1978" s="123"/>
      <c r="NN1978" s="123"/>
      <c r="NO1978" s="123"/>
      <c r="TW1978" s="122">
        <f t="shared" si="120"/>
        <v>0</v>
      </c>
    </row>
    <row r="1979" spans="1:543" x14ac:dyDescent="0.2">
      <c r="B1979" s="44"/>
      <c r="D1979" s="42"/>
      <c r="NL1979" s="123"/>
      <c r="NM1979" s="123"/>
      <c r="NN1979" s="123"/>
      <c r="NO1979" s="123"/>
      <c r="TW1979" s="122">
        <f t="shared" si="120"/>
        <v>0</v>
      </c>
    </row>
    <row r="1980" spans="1:543" x14ac:dyDescent="0.2">
      <c r="D1980" s="42"/>
      <c r="NL1980" s="123"/>
      <c r="NM1980" s="123"/>
      <c r="NN1980" s="123"/>
      <c r="NO1980" s="123"/>
      <c r="TW1980" s="122">
        <f t="shared" si="120"/>
        <v>0</v>
      </c>
    </row>
    <row r="1981" spans="1:543" x14ac:dyDescent="0.2">
      <c r="A1981" s="41" t="s">
        <v>1064</v>
      </c>
      <c r="C1981" s="13" t="s">
        <v>902</v>
      </c>
      <c r="D1981" s="142" t="s">
        <v>891</v>
      </c>
      <c r="F1981" s="42">
        <v>3195</v>
      </c>
      <c r="NL1981" s="123"/>
      <c r="NM1981" s="123"/>
      <c r="NN1981" s="123"/>
      <c r="NO1981" s="123">
        <f>-F1981</f>
        <v>-3195</v>
      </c>
      <c r="TW1981" s="122">
        <f t="shared" si="120"/>
        <v>0</v>
      </c>
    </row>
    <row r="1982" spans="1:543" x14ac:dyDescent="0.2">
      <c r="B1982" s="13" t="s">
        <v>652</v>
      </c>
      <c r="D1982" s="42"/>
      <c r="E1982" s="42">
        <f>F1981</f>
        <v>3195</v>
      </c>
      <c r="NL1982" s="123">
        <f>E1982</f>
        <v>3195</v>
      </c>
      <c r="NM1982" s="123"/>
      <c r="NN1982" s="123"/>
      <c r="NO1982" s="123"/>
      <c r="TW1982" s="122">
        <f t="shared" si="120"/>
        <v>0</v>
      </c>
    </row>
    <row r="1983" spans="1:543" x14ac:dyDescent="0.2">
      <c r="B1983" s="42"/>
      <c r="D1983" s="42"/>
      <c r="H1983" s="48"/>
      <c r="NL1983" s="123"/>
      <c r="NM1983" s="123"/>
      <c r="NN1983" s="123"/>
      <c r="NO1983" s="123"/>
      <c r="TW1983" s="122">
        <f t="shared" si="120"/>
        <v>0</v>
      </c>
    </row>
    <row r="1984" spans="1:543" x14ac:dyDescent="0.2">
      <c r="B1984" s="44"/>
      <c r="C1984" s="42"/>
      <c r="D1984" s="42"/>
      <c r="NL1984" s="123"/>
      <c r="NM1984" s="123"/>
      <c r="NN1984" s="123"/>
      <c r="NO1984" s="123"/>
      <c r="TW1984" s="122">
        <f t="shared" si="120"/>
        <v>0</v>
      </c>
    </row>
    <row r="1985" spans="1:543" x14ac:dyDescent="0.2">
      <c r="B1985" s="44"/>
      <c r="C1985" s="42"/>
      <c r="D1985" s="42"/>
      <c r="NL1985" s="123"/>
      <c r="NM1985" s="123"/>
      <c r="NN1985" s="123"/>
      <c r="NO1985" s="123"/>
      <c r="TW1985" s="122"/>
    </row>
    <row r="1986" spans="1:543" x14ac:dyDescent="0.2">
      <c r="A1986" s="41" t="s">
        <v>1065</v>
      </c>
      <c r="C1986" s="13" t="s">
        <v>923</v>
      </c>
      <c r="D1986" s="142"/>
      <c r="G1986" s="42">
        <f>'Consol PL'!N222*8.87%</f>
        <v>-9530.4870034546966</v>
      </c>
      <c r="NL1986" s="123"/>
      <c r="NM1986" s="123"/>
      <c r="NN1986" s="123"/>
      <c r="NO1986" s="123"/>
      <c r="TT1986" s="42">
        <f>G1986</f>
        <v>-9530.4870034546966</v>
      </c>
      <c r="TW1986" s="122">
        <f t="shared" ref="TW1986:TW1989" si="121">SUM(I1986:TV1986)-(E1986-F1986)-(G1986-H1986)</f>
        <v>0</v>
      </c>
    </row>
    <row r="1987" spans="1:543" x14ac:dyDescent="0.2">
      <c r="B1987" s="13" t="s">
        <v>652</v>
      </c>
      <c r="D1987" s="42"/>
      <c r="F1987" s="42">
        <f>G1986</f>
        <v>-9530.4870034546966</v>
      </c>
      <c r="NL1987" s="123">
        <f>-F1987</f>
        <v>9530.4870034546966</v>
      </c>
      <c r="NM1987" s="123"/>
      <c r="NN1987" s="123"/>
      <c r="NO1987" s="123"/>
      <c r="TW1987" s="122">
        <f t="shared" si="121"/>
        <v>0</v>
      </c>
    </row>
    <row r="1988" spans="1:543" x14ac:dyDescent="0.2">
      <c r="B1988" s="42"/>
      <c r="D1988" s="42"/>
      <c r="H1988" s="48"/>
      <c r="NL1988" s="123"/>
      <c r="NM1988" s="123"/>
      <c r="NN1988" s="123"/>
      <c r="NO1988" s="123"/>
      <c r="TW1988" s="122">
        <f t="shared" si="121"/>
        <v>0</v>
      </c>
    </row>
    <row r="1989" spans="1:543" x14ac:dyDescent="0.2">
      <c r="B1989" s="44"/>
      <c r="C1989" s="42"/>
      <c r="D1989" s="42"/>
      <c r="NL1989" s="123"/>
      <c r="NM1989" s="123"/>
      <c r="NN1989" s="123"/>
      <c r="NO1989" s="123"/>
      <c r="TW1989" s="122">
        <f t="shared" si="121"/>
        <v>0</v>
      </c>
    </row>
    <row r="1990" spans="1:543" x14ac:dyDescent="0.2">
      <c r="B1990" s="44"/>
      <c r="C1990" s="42"/>
      <c r="D1990" s="42"/>
      <c r="NL1990" s="123"/>
      <c r="NM1990" s="123"/>
      <c r="NN1990" s="123"/>
      <c r="NO1990" s="123"/>
      <c r="TW1990" s="122">
        <f t="shared" si="120"/>
        <v>0</v>
      </c>
    </row>
    <row r="1991" spans="1:543" x14ac:dyDescent="0.2">
      <c r="B1991" s="44"/>
      <c r="C1991" s="42"/>
      <c r="D1991" s="42"/>
      <c r="NL1991" s="123"/>
      <c r="NM1991" s="123"/>
      <c r="NN1991" s="123"/>
      <c r="NO1991" s="123"/>
      <c r="TW1991" s="122">
        <f t="shared" si="120"/>
        <v>0</v>
      </c>
    </row>
    <row r="1992" spans="1:543" x14ac:dyDescent="0.2">
      <c r="A1992" s="41" t="s">
        <v>1066</v>
      </c>
      <c r="C1992" s="13" t="s">
        <v>652</v>
      </c>
      <c r="D1992" s="142" t="s">
        <v>891</v>
      </c>
      <c r="F1992" s="42">
        <v>71826</v>
      </c>
      <c r="NL1992" s="123">
        <f>-F1992</f>
        <v>-71826</v>
      </c>
      <c r="NM1992" s="123"/>
      <c r="NN1992" s="123"/>
      <c r="NO1992" s="123"/>
      <c r="TW1992" s="122">
        <f t="shared" si="120"/>
        <v>0</v>
      </c>
    </row>
    <row r="1993" spans="1:543" x14ac:dyDescent="0.2">
      <c r="B1993" s="13" t="s">
        <v>670</v>
      </c>
      <c r="D1993" s="42"/>
      <c r="E1993" s="42">
        <v>71826</v>
      </c>
      <c r="NK1993" s="122">
        <f>E1993</f>
        <v>71826</v>
      </c>
      <c r="NL1993" s="123"/>
      <c r="NM1993" s="123"/>
      <c r="NN1993" s="123"/>
      <c r="NO1993" s="123"/>
      <c r="TW1993" s="122">
        <f t="shared" si="120"/>
        <v>0</v>
      </c>
    </row>
    <row r="1994" spans="1:543" x14ac:dyDescent="0.2">
      <c r="B1994" s="42"/>
      <c r="D1994" s="42"/>
      <c r="H1994" s="48"/>
      <c r="NL1994" s="123"/>
      <c r="NM1994" s="123"/>
      <c r="NN1994" s="123"/>
      <c r="NO1994" s="123"/>
      <c r="TW1994" s="122">
        <f t="shared" si="120"/>
        <v>0</v>
      </c>
    </row>
    <row r="1995" spans="1:543" x14ac:dyDescent="0.2">
      <c r="B1995" s="44" t="s">
        <v>1084</v>
      </c>
      <c r="C1995" s="42"/>
      <c r="D1995" s="42"/>
      <c r="TW1995" s="122">
        <f t="shared" si="120"/>
        <v>0</v>
      </c>
    </row>
    <row r="1996" spans="1:543" x14ac:dyDescent="0.2">
      <c r="B1996" s="44"/>
      <c r="C1996" s="42"/>
      <c r="D1996" s="42"/>
      <c r="TW1996" s="122"/>
    </row>
    <row r="1997" spans="1:543" x14ac:dyDescent="0.2">
      <c r="A1997" s="41" t="s">
        <v>1076</v>
      </c>
      <c r="C1997" s="13" t="s">
        <v>795</v>
      </c>
      <c r="D1997" s="142"/>
      <c r="E1997" s="42">
        <f>56169-1315</f>
        <v>54854</v>
      </c>
      <c r="NO1997" s="122">
        <f>E1997</f>
        <v>54854</v>
      </c>
      <c r="TW1997" s="122">
        <f t="shared" ref="TW1997:TW2000" si="122">SUM(I1997:TV1997)-(E1997-F1997)-(G1997-H1997)</f>
        <v>0</v>
      </c>
    </row>
    <row r="1998" spans="1:543" x14ac:dyDescent="0.2">
      <c r="B1998" s="13" t="s">
        <v>670</v>
      </c>
      <c r="D1998" s="42"/>
      <c r="F1998" s="42">
        <f>E1997</f>
        <v>54854</v>
      </c>
      <c r="NK1998" s="122">
        <f>-F1998</f>
        <v>-54854</v>
      </c>
      <c r="TW1998" s="122">
        <f t="shared" si="122"/>
        <v>0</v>
      </c>
    </row>
    <row r="1999" spans="1:543" x14ac:dyDescent="0.2">
      <c r="B1999" s="42"/>
      <c r="D1999" s="42"/>
      <c r="H1999" s="48"/>
      <c r="TW1999" s="122">
        <f t="shared" si="122"/>
        <v>0</v>
      </c>
    </row>
    <row r="2000" spans="1:543" x14ac:dyDescent="0.2">
      <c r="B2000" s="44"/>
      <c r="C2000" s="42"/>
      <c r="D2000" s="42"/>
      <c r="TW2000" s="122">
        <f t="shared" si="122"/>
        <v>0</v>
      </c>
    </row>
    <row r="2001" spans="1:543" x14ac:dyDescent="0.2">
      <c r="B2001" s="44"/>
      <c r="C2001" s="42"/>
      <c r="D2001" s="42"/>
      <c r="TW2001" s="122"/>
    </row>
    <row r="2002" spans="1:543" x14ac:dyDescent="0.2">
      <c r="B2002" s="44"/>
      <c r="C2002" s="42"/>
      <c r="D2002" s="42"/>
      <c r="TW2002" s="122"/>
    </row>
    <row r="2003" spans="1:543" x14ac:dyDescent="0.2">
      <c r="B2003" s="46"/>
      <c r="TW2003" s="122">
        <f t="shared" ref="TW2003:TW2007" si="123">SUM(I2003:TV2003)-(E2003-F2003)-(G2003-H2003)</f>
        <v>0</v>
      </c>
    </row>
    <row r="2004" spans="1:543" x14ac:dyDescent="0.2">
      <c r="A2004" s="41" t="s">
        <v>1076</v>
      </c>
      <c r="B2004" s="13" t="s">
        <v>651</v>
      </c>
      <c r="D2004" s="142"/>
      <c r="E2004" s="42">
        <f>'Consol BS'!AS452</f>
        <v>1473544.1579964501</v>
      </c>
      <c r="NG2004" s="122">
        <f>E2004</f>
        <v>1473544.1579964501</v>
      </c>
      <c r="TW2004" s="122">
        <f t="shared" si="123"/>
        <v>0</v>
      </c>
    </row>
    <row r="2005" spans="1:543" x14ac:dyDescent="0.2">
      <c r="B2005" s="42"/>
      <c r="C2005" s="13" t="s">
        <v>653</v>
      </c>
      <c r="D2005" s="42"/>
      <c r="F2005" s="42">
        <f>E2004</f>
        <v>1473544.1579964501</v>
      </c>
      <c r="HY2005" s="122">
        <f>-F2005</f>
        <v>-1473544.1579964501</v>
      </c>
      <c r="TW2005" s="122">
        <f t="shared" si="123"/>
        <v>0</v>
      </c>
    </row>
    <row r="2006" spans="1:543" x14ac:dyDescent="0.2">
      <c r="D2006" s="42"/>
      <c r="TW2006" s="122">
        <f t="shared" si="123"/>
        <v>0</v>
      </c>
    </row>
    <row r="2007" spans="1:543" x14ac:dyDescent="0.2">
      <c r="B2007" s="44"/>
      <c r="D2007" s="42"/>
      <c r="TW2007" s="122">
        <f t="shared" si="123"/>
        <v>0</v>
      </c>
    </row>
    <row r="2008" spans="1:543" x14ac:dyDescent="0.2">
      <c r="TW2008" s="122">
        <f t="shared" si="120"/>
        <v>0</v>
      </c>
    </row>
    <row r="2009" spans="1:543" x14ac:dyDescent="0.2">
      <c r="TW2009" s="122">
        <f t="shared" si="120"/>
        <v>0</v>
      </c>
    </row>
    <row r="2010" spans="1:543" x14ac:dyDescent="0.2">
      <c r="A2010" s="72"/>
      <c r="B2010" s="45"/>
      <c r="C2010" s="40"/>
      <c r="D2010" s="40"/>
      <c r="E2010" s="45"/>
      <c r="F2010" s="45"/>
      <c r="G2010" s="45"/>
      <c r="H2010" s="45"/>
      <c r="TW2010" s="122">
        <f t="shared" si="120"/>
        <v>0</v>
      </c>
    </row>
    <row r="2011" spans="1:543" x14ac:dyDescent="0.2">
      <c r="A2011" s="41" t="s">
        <v>1077</v>
      </c>
      <c r="B2011" s="13" t="s">
        <v>651</v>
      </c>
      <c r="D2011" s="142" t="s">
        <v>891</v>
      </c>
      <c r="E2011" s="42">
        <v>12351</v>
      </c>
      <c r="NG2011" s="122">
        <f>E2011</f>
        <v>12351</v>
      </c>
      <c r="TW2011" s="122">
        <f t="shared" si="120"/>
        <v>0</v>
      </c>
    </row>
    <row r="2012" spans="1:543" hidden="1" x14ac:dyDescent="0.2">
      <c r="A2012" s="41"/>
      <c r="C2012" s="13" t="s">
        <v>652</v>
      </c>
      <c r="D2012" s="68"/>
      <c r="IN2012" s="122">
        <f>-F2012</f>
        <v>0</v>
      </c>
      <c r="TW2012" s="122">
        <f t="shared" si="120"/>
        <v>0</v>
      </c>
    </row>
    <row r="2013" spans="1:543" x14ac:dyDescent="0.2">
      <c r="A2013" s="41"/>
      <c r="B2013" s="13" t="s">
        <v>670</v>
      </c>
      <c r="D2013" s="42"/>
      <c r="E2013" s="42">
        <v>821</v>
      </c>
      <c r="NK2013" s="122">
        <f>E2013</f>
        <v>821</v>
      </c>
      <c r="TW2013" s="122">
        <f t="shared" si="120"/>
        <v>0</v>
      </c>
    </row>
    <row r="2014" spans="1:543" x14ac:dyDescent="0.2">
      <c r="A2014" s="41"/>
      <c r="C2014" s="13" t="s">
        <v>652</v>
      </c>
      <c r="D2014" s="42"/>
      <c r="F2014" s="42">
        <v>0</v>
      </c>
      <c r="TW2014" s="122">
        <f t="shared" si="120"/>
        <v>0</v>
      </c>
    </row>
    <row r="2015" spans="1:543" x14ac:dyDescent="0.2">
      <c r="B2015" s="42"/>
      <c r="C2015" s="13" t="s">
        <v>653</v>
      </c>
      <c r="D2015" s="47">
        <v>1</v>
      </c>
      <c r="F2015" s="42">
        <v>13172</v>
      </c>
      <c r="HM2015" s="122">
        <f>-F2015</f>
        <v>-13172</v>
      </c>
      <c r="TW2015" s="122">
        <f t="shared" si="120"/>
        <v>0</v>
      </c>
    </row>
    <row r="2016" spans="1:543" x14ac:dyDescent="0.2">
      <c r="B2016" s="42"/>
      <c r="D2016" s="42"/>
      <c r="TW2016" s="122">
        <f t="shared" si="120"/>
        <v>0</v>
      </c>
    </row>
    <row r="2017" spans="1:543" x14ac:dyDescent="0.2">
      <c r="B2017" s="44"/>
      <c r="D2017" s="42"/>
      <c r="TW2017" s="122">
        <f t="shared" si="120"/>
        <v>0</v>
      </c>
    </row>
    <row r="2018" spans="1:543" x14ac:dyDescent="0.2">
      <c r="B2018" s="44"/>
      <c r="D2018" s="42"/>
      <c r="TW2018" s="122"/>
    </row>
    <row r="2019" spans="1:543" x14ac:dyDescent="0.2">
      <c r="B2019" s="44"/>
      <c r="D2019" s="42"/>
      <c r="TW2019" s="122"/>
    </row>
    <row r="2020" spans="1:543" x14ac:dyDescent="0.2">
      <c r="A2020" s="51" t="s">
        <v>1078</v>
      </c>
      <c r="B2020" s="52" t="s">
        <v>655</v>
      </c>
      <c r="C2020" s="52"/>
      <c r="E2020" s="53">
        <f>9248.78-16802+12929+2904.78</f>
        <v>8280.5600000000013</v>
      </c>
      <c r="F2020" s="53"/>
      <c r="G2020" s="53"/>
      <c r="H2020" s="53"/>
      <c r="I2020" s="123"/>
      <c r="MT2020" s="122">
        <f>E2020</f>
        <v>8280.5600000000013</v>
      </c>
      <c r="TW2020" s="122">
        <f t="shared" ref="TW2020:TW2024" si="124">SUM(I2020:TV2020)-(E2020-F2020)-(G2020-H2020)</f>
        <v>0</v>
      </c>
    </row>
    <row r="2021" spans="1:543" x14ac:dyDescent="0.2">
      <c r="A2021" s="52"/>
      <c r="B2021" s="53"/>
      <c r="C2021" s="52" t="s">
        <v>863</v>
      </c>
      <c r="D2021" s="53"/>
      <c r="E2021" s="53"/>
      <c r="F2021" s="53">
        <f>48770-16802+3297+4663</f>
        <v>39928</v>
      </c>
      <c r="G2021" s="53"/>
      <c r="H2021" s="53"/>
      <c r="I2021" s="123"/>
      <c r="EV2021" s="122">
        <f>-F2021</f>
        <v>-39928</v>
      </c>
      <c r="TW2021" s="122">
        <f t="shared" si="124"/>
        <v>0</v>
      </c>
    </row>
    <row r="2022" spans="1:543" x14ac:dyDescent="0.2">
      <c r="A2022" s="52"/>
      <c r="B2022" s="53"/>
      <c r="C2022" s="52" t="s">
        <v>666</v>
      </c>
      <c r="D2022" s="53"/>
      <c r="E2022" s="53"/>
      <c r="F2022" s="53"/>
      <c r="G2022" s="53"/>
      <c r="H2022" s="53">
        <f>E2023+E2020-F2021</f>
        <v>44583.56</v>
      </c>
      <c r="I2022" s="123"/>
      <c r="SX2022" s="42">
        <f>-H2022</f>
        <v>-44583.56</v>
      </c>
      <c r="TW2022" s="122">
        <f t="shared" si="124"/>
        <v>0</v>
      </c>
    </row>
    <row r="2023" spans="1:543" x14ac:dyDescent="0.2">
      <c r="A2023" s="52"/>
      <c r="B2023" s="52" t="s">
        <v>657</v>
      </c>
      <c r="C2023" s="52"/>
      <c r="D2023" s="53"/>
      <c r="E2023" s="53">
        <v>76231</v>
      </c>
      <c r="F2023" s="53"/>
      <c r="G2023" s="53"/>
      <c r="H2023" s="53"/>
      <c r="I2023" s="123"/>
      <c r="NV2023" s="42">
        <f>E2023</f>
        <v>76231</v>
      </c>
      <c r="TW2023" s="122">
        <f t="shared" si="124"/>
        <v>0</v>
      </c>
    </row>
    <row r="2024" spans="1:543" x14ac:dyDescent="0.2">
      <c r="A2024" s="52"/>
      <c r="B2024" s="54"/>
      <c r="C2024" s="52"/>
      <c r="D2024" s="53"/>
      <c r="E2024" s="53"/>
      <c r="F2024" s="53"/>
      <c r="G2024" s="53"/>
      <c r="H2024" s="53"/>
      <c r="I2024" s="123"/>
      <c r="TW2024" s="122">
        <f t="shared" si="124"/>
        <v>0</v>
      </c>
    </row>
    <row r="2025" spans="1:543" x14ac:dyDescent="0.2">
      <c r="A2025" s="52"/>
      <c r="B2025" s="54"/>
      <c r="C2025" s="52"/>
      <c r="D2025" s="53"/>
      <c r="E2025" s="53"/>
      <c r="F2025" s="53"/>
      <c r="G2025" s="53"/>
      <c r="H2025" s="53"/>
      <c r="I2025" s="123"/>
      <c r="TW2025" s="122"/>
    </row>
    <row r="2026" spans="1:543" x14ac:dyDescent="0.2">
      <c r="A2026" s="72"/>
      <c r="B2026" s="45"/>
      <c r="C2026" s="40"/>
      <c r="D2026" s="40"/>
      <c r="E2026" s="45"/>
      <c r="F2026" s="45"/>
      <c r="G2026" s="45"/>
      <c r="H2026" s="45"/>
      <c r="I2026" s="123"/>
      <c r="TW2026" s="122"/>
    </row>
    <row r="2027" spans="1:543" x14ac:dyDescent="0.2">
      <c r="A2027" s="41" t="s">
        <v>1082</v>
      </c>
      <c r="C2027" s="13" t="s">
        <v>664</v>
      </c>
      <c r="D2027" s="142"/>
      <c r="H2027" s="42">
        <v>200000</v>
      </c>
      <c r="NL2027" s="123"/>
      <c r="NM2027" s="123"/>
      <c r="NN2027" s="123"/>
      <c r="NO2027" s="123"/>
      <c r="TM2027" s="42">
        <f>-H2027</f>
        <v>-200000</v>
      </c>
      <c r="TW2027" s="122">
        <f t="shared" ref="TW2027:TW2030" si="125">SUM(I2027:TV2027)-(E2027-F2027)-(G2027-H2027)</f>
        <v>0</v>
      </c>
    </row>
    <row r="2028" spans="1:543" x14ac:dyDescent="0.2">
      <c r="B2028" s="13" t="s">
        <v>653</v>
      </c>
      <c r="D2028" s="42"/>
      <c r="E2028" s="42">
        <v>200000</v>
      </c>
      <c r="GO2028" s="122">
        <f>E2028</f>
        <v>200000</v>
      </c>
      <c r="NL2028" s="123"/>
      <c r="NM2028" s="123"/>
      <c r="NN2028" s="123"/>
      <c r="NO2028" s="123"/>
      <c r="TW2028" s="122">
        <f t="shared" si="125"/>
        <v>0</v>
      </c>
    </row>
    <row r="2029" spans="1:543" x14ac:dyDescent="0.2">
      <c r="D2029" s="42"/>
      <c r="NL2029" s="123"/>
      <c r="NM2029" s="123"/>
      <c r="NN2029" s="123"/>
      <c r="NO2029" s="123"/>
      <c r="TW2029" s="122">
        <f t="shared" si="125"/>
        <v>0</v>
      </c>
    </row>
    <row r="2030" spans="1:543" x14ac:dyDescent="0.2">
      <c r="B2030" s="44"/>
      <c r="D2030" s="42"/>
      <c r="NL2030" s="123"/>
      <c r="NM2030" s="123"/>
      <c r="NN2030" s="123"/>
      <c r="NO2030" s="123"/>
      <c r="TW2030" s="122">
        <f t="shared" si="125"/>
        <v>0</v>
      </c>
    </row>
    <row r="2031" spans="1:543" x14ac:dyDescent="0.2">
      <c r="A2031" s="52"/>
      <c r="B2031" s="54"/>
      <c r="C2031" s="52"/>
      <c r="D2031" s="53"/>
      <c r="E2031" s="53"/>
      <c r="F2031" s="53"/>
      <c r="G2031" s="53"/>
      <c r="H2031" s="53"/>
      <c r="I2031" s="123"/>
      <c r="TW2031" s="122"/>
    </row>
    <row r="2032" spans="1:543" x14ac:dyDescent="0.2">
      <c r="A2032" s="41" t="s">
        <v>1083</v>
      </c>
      <c r="C2032" s="13" t="s">
        <v>1176</v>
      </c>
      <c r="D2032" s="142"/>
      <c r="H2032" s="42">
        <v>15000</v>
      </c>
      <c r="NL2032" s="123"/>
      <c r="NM2032" s="123"/>
      <c r="NN2032" s="123"/>
      <c r="NO2032" s="123"/>
      <c r="TO2032" s="42">
        <f>-H2032</f>
        <v>-15000</v>
      </c>
      <c r="TW2032" s="122">
        <f t="shared" ref="TW2032:TW2035" si="126">SUM(I2032:TV2032)-(E2032-F2032)-(G2032-H2032)</f>
        <v>0</v>
      </c>
    </row>
    <row r="2033" spans="1:543" x14ac:dyDescent="0.2">
      <c r="B2033" s="13" t="s">
        <v>1177</v>
      </c>
      <c r="D2033" s="42"/>
      <c r="E2033" s="42">
        <f>H2032</f>
        <v>15000</v>
      </c>
      <c r="EZ2033" s="122">
        <f>E2033</f>
        <v>15000</v>
      </c>
      <c r="NL2033" s="123"/>
      <c r="NM2033" s="123"/>
      <c r="NN2033" s="123"/>
      <c r="NO2033" s="123"/>
      <c r="TW2033" s="122">
        <f t="shared" si="126"/>
        <v>0</v>
      </c>
    </row>
    <row r="2034" spans="1:543" x14ac:dyDescent="0.2">
      <c r="D2034" s="42"/>
      <c r="NL2034" s="123"/>
      <c r="NM2034" s="123"/>
      <c r="NN2034" s="123"/>
      <c r="NO2034" s="123"/>
      <c r="TW2034" s="122">
        <f t="shared" si="126"/>
        <v>0</v>
      </c>
    </row>
    <row r="2035" spans="1:543" x14ac:dyDescent="0.2">
      <c r="B2035" s="44"/>
      <c r="D2035" s="42"/>
      <c r="NL2035" s="123"/>
      <c r="NM2035" s="123"/>
      <c r="NN2035" s="123"/>
      <c r="NO2035" s="123"/>
      <c r="TW2035" s="122">
        <f t="shared" si="126"/>
        <v>0</v>
      </c>
    </row>
    <row r="2036" spans="1:543" x14ac:dyDescent="0.2">
      <c r="A2036" s="52"/>
      <c r="B2036" s="54"/>
      <c r="C2036" s="52"/>
      <c r="D2036" s="53"/>
      <c r="E2036" s="53"/>
      <c r="F2036" s="53"/>
      <c r="G2036" s="53"/>
      <c r="H2036" s="53"/>
      <c r="I2036" s="123"/>
      <c r="TW2036" s="122"/>
    </row>
    <row r="2037" spans="1:543" x14ac:dyDescent="0.2">
      <c r="A2037" s="52"/>
      <c r="B2037" s="54"/>
      <c r="C2037" s="52"/>
      <c r="D2037" s="53"/>
      <c r="E2037" s="53"/>
      <c r="F2037" s="53"/>
      <c r="G2037" s="53"/>
      <c r="H2037" s="53"/>
      <c r="I2037" s="123"/>
      <c r="TW2037" s="122"/>
    </row>
    <row r="2038" spans="1:543" x14ac:dyDescent="0.2">
      <c r="TW2038" s="122">
        <f t="shared" si="120"/>
        <v>0</v>
      </c>
    </row>
    <row r="2039" spans="1:543" x14ac:dyDescent="0.2">
      <c r="A2039" s="73"/>
      <c r="B2039" s="74"/>
      <c r="C2039" s="74"/>
      <c r="D2039" s="74"/>
      <c r="E2039" s="75"/>
      <c r="F2039" s="75"/>
      <c r="G2039" s="75"/>
      <c r="H2039" s="75"/>
      <c r="TW2039" s="122">
        <f t="shared" si="120"/>
        <v>0</v>
      </c>
    </row>
    <row r="2040" spans="1:543" x14ac:dyDescent="0.2">
      <c r="A2040" s="51" t="s">
        <v>1174</v>
      </c>
      <c r="B2040" s="13" t="s">
        <v>872</v>
      </c>
      <c r="D2040" s="142" t="s">
        <v>891</v>
      </c>
      <c r="E2040" s="42">
        <v>50000</v>
      </c>
      <c r="NO2040" s="122">
        <f>E2040</f>
        <v>50000</v>
      </c>
      <c r="TW2040" s="122">
        <f t="shared" si="120"/>
        <v>0</v>
      </c>
    </row>
    <row r="2041" spans="1:543" x14ac:dyDescent="0.2">
      <c r="A2041" s="52"/>
      <c r="B2041" s="42"/>
      <c r="C2041" s="13" t="s">
        <v>873</v>
      </c>
      <c r="D2041" s="42"/>
      <c r="F2041" s="42">
        <v>50000</v>
      </c>
      <c r="IR2041" s="122">
        <v>-10000</v>
      </c>
      <c r="IS2041" s="122">
        <v>-10000</v>
      </c>
      <c r="IT2041" s="122">
        <v>-10000</v>
      </c>
      <c r="IU2041" s="122">
        <v>-10000</v>
      </c>
      <c r="IV2041" s="122">
        <v>-10000</v>
      </c>
      <c r="JD2041" s="122">
        <v>0</v>
      </c>
      <c r="TW2041" s="122">
        <f t="shared" si="120"/>
        <v>0</v>
      </c>
    </row>
    <row r="2042" spans="1:543" x14ac:dyDescent="0.2">
      <c r="A2042" s="52"/>
      <c r="B2042" s="42"/>
      <c r="D2042" s="42"/>
      <c r="H2042" s="48"/>
      <c r="TW2042" s="122">
        <f t="shared" si="120"/>
        <v>0</v>
      </c>
    </row>
    <row r="2043" spans="1:543" x14ac:dyDescent="0.2">
      <c r="A2043" s="52"/>
      <c r="B2043" s="44"/>
      <c r="C2043" s="42"/>
      <c r="D2043" s="42"/>
      <c r="TW2043" s="122">
        <f t="shared" si="120"/>
        <v>0</v>
      </c>
    </row>
    <row r="2044" spans="1:543" x14ac:dyDescent="0.2">
      <c r="A2044" s="52"/>
      <c r="B2044" s="44"/>
      <c r="C2044" s="42"/>
      <c r="D2044" s="42"/>
      <c r="TW2044" s="122">
        <f t="shared" si="120"/>
        <v>0</v>
      </c>
    </row>
    <row r="2045" spans="1:543" s="53" customFormat="1" x14ac:dyDescent="0.2">
      <c r="A2045" s="76"/>
      <c r="B2045" s="52"/>
      <c r="C2045" s="52"/>
      <c r="D2045" s="52"/>
      <c r="I2045" s="123"/>
      <c r="J2045" s="123"/>
      <c r="K2045" s="123"/>
      <c r="L2045" s="123"/>
      <c r="M2045" s="123"/>
      <c r="N2045" s="123"/>
      <c r="O2045" s="123"/>
      <c r="P2045" s="123"/>
      <c r="Q2045" s="123"/>
      <c r="R2045" s="123"/>
      <c r="S2045" s="123"/>
      <c r="T2045" s="123"/>
      <c r="U2045" s="123"/>
      <c r="V2045" s="123"/>
      <c r="W2045" s="123"/>
      <c r="X2045" s="123"/>
      <c r="Y2045" s="123"/>
      <c r="Z2045" s="123"/>
      <c r="AA2045" s="123"/>
      <c r="AB2045" s="123"/>
      <c r="AC2045" s="123"/>
      <c r="AD2045" s="123"/>
      <c r="AE2045" s="123"/>
      <c r="AF2045" s="123"/>
      <c r="AG2045" s="123"/>
      <c r="AH2045" s="123"/>
      <c r="AI2045" s="123"/>
      <c r="AJ2045" s="123"/>
      <c r="AK2045" s="123"/>
      <c r="AL2045" s="123"/>
      <c r="AM2045" s="123"/>
      <c r="AN2045" s="123"/>
      <c r="AO2045" s="123"/>
      <c r="AP2045" s="123"/>
      <c r="AQ2045" s="123"/>
      <c r="AR2045" s="123"/>
      <c r="AS2045" s="123"/>
      <c r="AT2045" s="123"/>
      <c r="AU2045" s="123"/>
      <c r="AV2045" s="123"/>
      <c r="AW2045" s="123"/>
      <c r="AX2045" s="123"/>
      <c r="AY2045" s="123"/>
      <c r="AZ2045" s="123"/>
      <c r="BA2045" s="123"/>
      <c r="BB2045" s="123"/>
      <c r="BC2045" s="123"/>
      <c r="BD2045" s="123"/>
      <c r="BE2045" s="123"/>
      <c r="BF2045" s="123"/>
      <c r="BG2045" s="123"/>
      <c r="BH2045" s="123"/>
      <c r="BI2045" s="123"/>
      <c r="BJ2045" s="123"/>
      <c r="BK2045" s="123"/>
      <c r="BL2045" s="123"/>
      <c r="BM2045" s="123"/>
      <c r="BN2045" s="123"/>
      <c r="BO2045" s="123"/>
      <c r="BP2045" s="123"/>
      <c r="BQ2045" s="123"/>
      <c r="BR2045" s="123"/>
      <c r="BS2045" s="123"/>
      <c r="BT2045" s="123"/>
      <c r="BU2045" s="123"/>
      <c r="BV2045" s="123"/>
      <c r="BW2045" s="123"/>
      <c r="BX2045" s="123"/>
      <c r="BY2045" s="123"/>
      <c r="BZ2045" s="123"/>
      <c r="CA2045" s="123"/>
      <c r="CB2045" s="123"/>
      <c r="CC2045" s="123"/>
      <c r="CD2045" s="123"/>
      <c r="CE2045" s="123"/>
      <c r="CF2045" s="123"/>
      <c r="CG2045" s="123"/>
      <c r="CH2045" s="123"/>
      <c r="CI2045" s="123"/>
      <c r="CJ2045" s="123"/>
      <c r="CK2045" s="123"/>
      <c r="CL2045" s="123"/>
      <c r="CM2045" s="123"/>
      <c r="CN2045" s="123"/>
      <c r="CO2045" s="123"/>
      <c r="CP2045" s="123"/>
      <c r="CQ2045" s="123"/>
      <c r="CR2045" s="123"/>
      <c r="CS2045" s="123"/>
      <c r="CT2045" s="123"/>
      <c r="CU2045" s="123"/>
      <c r="CV2045" s="123"/>
      <c r="CW2045" s="123"/>
      <c r="CX2045" s="123"/>
      <c r="CY2045" s="123"/>
      <c r="CZ2045" s="123"/>
      <c r="DA2045" s="123"/>
      <c r="DB2045" s="123"/>
      <c r="DC2045" s="123"/>
      <c r="DD2045" s="123"/>
      <c r="DE2045" s="123"/>
      <c r="DF2045" s="123"/>
      <c r="DG2045" s="123"/>
      <c r="DH2045" s="123"/>
      <c r="DI2045" s="123"/>
      <c r="DJ2045" s="123"/>
      <c r="DK2045" s="123"/>
      <c r="DL2045" s="123"/>
      <c r="DM2045" s="123"/>
      <c r="DN2045" s="123"/>
      <c r="DO2045" s="123"/>
      <c r="DP2045" s="123"/>
      <c r="DQ2045" s="123"/>
      <c r="DR2045" s="123"/>
      <c r="DS2045" s="123"/>
      <c r="DT2045" s="123"/>
      <c r="DU2045" s="123"/>
      <c r="DV2045" s="123"/>
      <c r="DW2045" s="123"/>
      <c r="DX2045" s="123"/>
      <c r="DY2045" s="123"/>
      <c r="DZ2045" s="123"/>
      <c r="EA2045" s="123"/>
      <c r="EB2045" s="123"/>
      <c r="EC2045" s="123"/>
      <c r="ED2045" s="123"/>
      <c r="EE2045" s="123"/>
      <c r="EF2045" s="123"/>
      <c r="EG2045" s="123"/>
      <c r="EH2045" s="123"/>
      <c r="EI2045" s="123"/>
      <c r="EJ2045" s="123"/>
      <c r="EK2045" s="123"/>
      <c r="EL2045" s="123"/>
      <c r="EM2045" s="123"/>
      <c r="EN2045" s="123"/>
      <c r="EO2045" s="123"/>
      <c r="EP2045" s="123"/>
      <c r="EQ2045" s="123"/>
      <c r="ER2045" s="123"/>
      <c r="ES2045" s="123"/>
      <c r="ET2045" s="123"/>
      <c r="EU2045" s="123"/>
      <c r="EV2045" s="123"/>
      <c r="EW2045" s="123"/>
      <c r="EX2045" s="123"/>
      <c r="EY2045" s="123"/>
      <c r="EZ2045" s="123"/>
      <c r="FA2045" s="123"/>
      <c r="FB2045" s="123"/>
      <c r="FC2045" s="123"/>
      <c r="FD2045" s="123"/>
      <c r="FE2045" s="123"/>
      <c r="FF2045" s="123"/>
      <c r="FG2045" s="123"/>
      <c r="FH2045" s="123"/>
      <c r="FI2045" s="123"/>
      <c r="FJ2045" s="123"/>
      <c r="FK2045" s="123"/>
      <c r="FL2045" s="123"/>
      <c r="FM2045" s="123"/>
      <c r="FN2045" s="123"/>
      <c r="FO2045" s="123"/>
      <c r="FP2045" s="123"/>
      <c r="FQ2045" s="123"/>
      <c r="FR2045" s="123"/>
      <c r="FS2045" s="123"/>
      <c r="FT2045" s="123"/>
      <c r="FU2045" s="123"/>
      <c r="FV2045" s="123"/>
      <c r="FW2045" s="123"/>
      <c r="FX2045" s="123"/>
      <c r="FY2045" s="123"/>
      <c r="FZ2045" s="123"/>
      <c r="GA2045" s="123"/>
      <c r="GB2045" s="123"/>
      <c r="GC2045" s="123"/>
      <c r="GD2045" s="123"/>
      <c r="GE2045" s="123"/>
      <c r="GF2045" s="123"/>
      <c r="GG2045" s="123"/>
      <c r="GH2045" s="123"/>
      <c r="GI2045" s="123"/>
      <c r="GJ2045" s="123"/>
      <c r="GK2045" s="123"/>
      <c r="GL2045" s="123"/>
      <c r="GM2045" s="123"/>
      <c r="GN2045" s="123"/>
      <c r="GO2045" s="123"/>
      <c r="GP2045" s="123"/>
      <c r="GQ2045" s="123"/>
      <c r="GR2045" s="123"/>
      <c r="GS2045" s="123"/>
      <c r="GT2045" s="123"/>
      <c r="GU2045" s="123"/>
      <c r="GV2045" s="123"/>
      <c r="GW2045" s="123"/>
      <c r="GX2045" s="123"/>
      <c r="GY2045" s="123"/>
      <c r="GZ2045" s="123"/>
      <c r="HA2045" s="123"/>
      <c r="HB2045" s="123"/>
      <c r="HC2045" s="123"/>
      <c r="HD2045" s="123"/>
      <c r="HE2045" s="123"/>
      <c r="HF2045" s="123"/>
      <c r="HG2045" s="123"/>
      <c r="HH2045" s="123"/>
      <c r="HI2045" s="123"/>
      <c r="HJ2045" s="123"/>
      <c r="HK2045" s="123"/>
      <c r="HL2045" s="123"/>
      <c r="HM2045" s="123"/>
      <c r="HN2045" s="123"/>
      <c r="HO2045" s="123"/>
      <c r="HP2045" s="123"/>
      <c r="HQ2045" s="123"/>
      <c r="HR2045" s="123"/>
      <c r="HS2045" s="123"/>
      <c r="HT2045" s="123"/>
      <c r="HU2045" s="123"/>
      <c r="HV2045" s="123"/>
      <c r="HW2045" s="123"/>
      <c r="HX2045" s="123"/>
      <c r="HY2045" s="123"/>
      <c r="HZ2045" s="123"/>
      <c r="IA2045" s="123"/>
      <c r="IB2045" s="123"/>
      <c r="IC2045" s="123"/>
      <c r="ID2045" s="123"/>
      <c r="IE2045" s="123"/>
      <c r="IF2045" s="123"/>
      <c r="IG2045" s="123"/>
      <c r="IH2045" s="123"/>
      <c r="II2045" s="123"/>
      <c r="IJ2045" s="123"/>
      <c r="IK2045" s="123"/>
      <c r="IL2045" s="123"/>
      <c r="IM2045" s="123"/>
      <c r="IN2045" s="123"/>
      <c r="IO2045" s="123"/>
      <c r="IP2045" s="123"/>
      <c r="IQ2045" s="123"/>
      <c r="IR2045" s="123"/>
      <c r="IS2045" s="123"/>
      <c r="IT2045" s="123"/>
      <c r="IU2045" s="123"/>
      <c r="IV2045" s="123"/>
      <c r="IW2045" s="123"/>
      <c r="IX2045" s="123"/>
      <c r="IY2045" s="123"/>
      <c r="IZ2045" s="123"/>
      <c r="JA2045" s="123"/>
      <c r="JB2045" s="123"/>
      <c r="JC2045" s="123"/>
      <c r="JD2045" s="123"/>
      <c r="JE2045" s="123"/>
      <c r="JF2045" s="123"/>
      <c r="JG2045" s="123"/>
      <c r="JH2045" s="123"/>
      <c r="JI2045" s="123"/>
      <c r="JJ2045" s="123"/>
      <c r="JK2045" s="123"/>
      <c r="JL2045" s="123"/>
      <c r="JM2045" s="123"/>
      <c r="JN2045" s="123"/>
      <c r="JO2045" s="123"/>
      <c r="JP2045" s="123"/>
      <c r="JQ2045" s="123"/>
      <c r="JR2045" s="123"/>
      <c r="JS2045" s="123"/>
      <c r="JT2045" s="123"/>
      <c r="JU2045" s="123"/>
      <c r="JV2045" s="123"/>
      <c r="JW2045" s="123"/>
      <c r="JX2045" s="123"/>
      <c r="JY2045" s="123"/>
      <c r="JZ2045" s="123"/>
      <c r="KA2045" s="123"/>
      <c r="KB2045" s="123"/>
      <c r="KC2045" s="123"/>
      <c r="KD2045" s="123"/>
      <c r="KE2045" s="123"/>
      <c r="KF2045" s="123"/>
      <c r="KG2045" s="123"/>
      <c r="KH2045" s="123"/>
      <c r="KI2045" s="123"/>
      <c r="KJ2045" s="123"/>
      <c r="KK2045" s="123"/>
      <c r="KL2045" s="123"/>
      <c r="KM2045" s="123"/>
      <c r="KN2045" s="123"/>
      <c r="KO2045" s="123"/>
      <c r="KP2045" s="123"/>
      <c r="KQ2045" s="123"/>
      <c r="KR2045" s="123"/>
      <c r="KS2045" s="123"/>
      <c r="KT2045" s="123"/>
      <c r="KU2045" s="123"/>
      <c r="KV2045" s="123"/>
      <c r="KW2045" s="123"/>
      <c r="KX2045" s="123"/>
      <c r="KY2045" s="123"/>
      <c r="KZ2045" s="123"/>
      <c r="LA2045" s="123"/>
      <c r="LB2045" s="123"/>
      <c r="LC2045" s="123"/>
      <c r="LD2045" s="123"/>
      <c r="LE2045" s="123"/>
      <c r="LF2045" s="123"/>
      <c r="LG2045" s="123"/>
      <c r="LH2045" s="123"/>
      <c r="LI2045" s="123"/>
      <c r="LJ2045" s="123"/>
      <c r="LK2045" s="123"/>
      <c r="LL2045" s="123"/>
      <c r="LM2045" s="123"/>
      <c r="LN2045" s="123"/>
      <c r="LO2045" s="123"/>
      <c r="LP2045" s="123"/>
      <c r="LQ2045" s="123"/>
      <c r="LR2045" s="123"/>
      <c r="LS2045" s="123"/>
      <c r="LT2045" s="123"/>
      <c r="LU2045" s="123"/>
      <c r="LV2045" s="123"/>
      <c r="LW2045" s="123"/>
      <c r="LX2045" s="123"/>
      <c r="LY2045" s="123"/>
      <c r="LZ2045" s="123"/>
      <c r="MA2045" s="123"/>
      <c r="MB2045" s="123"/>
      <c r="MC2045" s="123"/>
      <c r="MD2045" s="123"/>
      <c r="ME2045" s="123"/>
      <c r="MF2045" s="123"/>
      <c r="MG2045" s="123"/>
      <c r="MH2045" s="123"/>
      <c r="MI2045" s="123"/>
      <c r="MJ2045" s="123"/>
      <c r="MK2045" s="123"/>
      <c r="ML2045" s="123"/>
      <c r="MM2045" s="123"/>
      <c r="MN2045" s="123"/>
      <c r="MO2045" s="123"/>
      <c r="MP2045" s="123"/>
      <c r="MQ2045" s="123"/>
      <c r="MR2045" s="123"/>
      <c r="MS2045" s="123"/>
      <c r="MT2045" s="122"/>
      <c r="MU2045" s="123"/>
      <c r="MV2045" s="123"/>
      <c r="MW2045" s="123"/>
      <c r="MX2045" s="123"/>
      <c r="MY2045" s="123"/>
      <c r="MZ2045" s="123"/>
      <c r="NA2045" s="123"/>
      <c r="NB2045" s="123"/>
      <c r="NC2045" s="123"/>
      <c r="ND2045" s="123"/>
      <c r="NE2045" s="123"/>
      <c r="NF2045" s="123"/>
      <c r="NG2045" s="123"/>
      <c r="NH2045" s="123"/>
      <c r="NI2045" s="123"/>
      <c r="NJ2045" s="123"/>
      <c r="NK2045" s="123"/>
      <c r="NL2045" s="123"/>
      <c r="NM2045" s="123"/>
      <c r="NN2045" s="123"/>
      <c r="NO2045" s="123"/>
      <c r="NP2045" s="123"/>
      <c r="TW2045" s="122">
        <f t="shared" si="120"/>
        <v>0</v>
      </c>
    </row>
    <row r="2046" spans="1:543" x14ac:dyDescent="0.2">
      <c r="A2046" s="51" t="s">
        <v>1175</v>
      </c>
      <c r="B2046" s="53"/>
      <c r="C2046" s="13" t="s">
        <v>874</v>
      </c>
      <c r="G2046" s="42">
        <v>50000</v>
      </c>
      <c r="TU2046" s="42">
        <f>G2046</f>
        <v>50000</v>
      </c>
      <c r="TW2046" s="122">
        <f t="shared" si="120"/>
        <v>0</v>
      </c>
    </row>
    <row r="2047" spans="1:543" x14ac:dyDescent="0.2">
      <c r="A2047" s="52"/>
      <c r="B2047" s="52" t="s">
        <v>873</v>
      </c>
      <c r="D2047" s="42"/>
      <c r="F2047" s="42">
        <f>G2046</f>
        <v>50000</v>
      </c>
      <c r="IR2047" s="122">
        <v>10000</v>
      </c>
      <c r="IS2047" s="122">
        <v>-10000</v>
      </c>
      <c r="IT2047" s="122">
        <v>-10000</v>
      </c>
      <c r="IU2047" s="122">
        <v>-10000</v>
      </c>
      <c r="IV2047" s="122">
        <v>-10000</v>
      </c>
      <c r="IW2047" s="122">
        <v>-10000</v>
      </c>
      <c r="IX2047" s="122">
        <v>-10000</v>
      </c>
      <c r="TW2047" s="122">
        <f t="shared" si="120"/>
        <v>0</v>
      </c>
    </row>
    <row r="2048" spans="1:543" x14ac:dyDescent="0.2">
      <c r="A2048" s="52"/>
      <c r="B2048" s="53"/>
      <c r="D2048" s="42"/>
      <c r="H2048" s="48"/>
      <c r="TW2048" s="122">
        <f t="shared" si="120"/>
        <v>0</v>
      </c>
    </row>
    <row r="2049" spans="1:543" x14ac:dyDescent="0.2">
      <c r="A2049" s="52"/>
      <c r="B2049" s="54"/>
      <c r="C2049" s="42"/>
      <c r="D2049" s="42"/>
      <c r="TW2049" s="122">
        <f t="shared" si="120"/>
        <v>0</v>
      </c>
    </row>
    <row r="2050" spans="1:543" x14ac:dyDescent="0.2">
      <c r="TW2050" s="122">
        <f t="shared" si="120"/>
        <v>0</v>
      </c>
    </row>
    <row r="2051" spans="1:543" x14ac:dyDescent="0.2">
      <c r="TW2051" s="122">
        <f t="shared" si="120"/>
        <v>0</v>
      </c>
    </row>
    <row r="2052" spans="1:543" x14ac:dyDescent="0.2">
      <c r="TW2052" s="122">
        <f t="shared" si="120"/>
        <v>0</v>
      </c>
    </row>
    <row r="2053" spans="1:543" x14ac:dyDescent="0.2">
      <c r="TW2053" s="122">
        <f t="shared" si="120"/>
        <v>0</v>
      </c>
    </row>
    <row r="2054" spans="1:543" ht="10.8" thickBot="1" x14ac:dyDescent="0.25">
      <c r="E2054" s="77">
        <f t="shared" ref="E2054:BP2054" si="127">SUM(E9:E2051)</f>
        <v>58924406.648526251</v>
      </c>
      <c r="F2054" s="77">
        <f t="shared" si="127"/>
        <v>56122979.07692191</v>
      </c>
      <c r="G2054" s="77">
        <f t="shared" si="127"/>
        <v>687555.88057894097</v>
      </c>
      <c r="H2054" s="77">
        <f t="shared" si="127"/>
        <v>3378983.3605275191</v>
      </c>
      <c r="I2054" s="125">
        <f t="shared" si="127"/>
        <v>0</v>
      </c>
      <c r="J2054" s="125">
        <f t="shared" si="127"/>
        <v>0</v>
      </c>
      <c r="K2054" s="125">
        <f t="shared" si="127"/>
        <v>0</v>
      </c>
      <c r="L2054" s="125">
        <f t="shared" si="127"/>
        <v>0</v>
      </c>
      <c r="M2054" s="125">
        <f t="shared" si="127"/>
        <v>0</v>
      </c>
      <c r="N2054" s="125">
        <f t="shared" si="127"/>
        <v>0</v>
      </c>
      <c r="O2054" s="125">
        <f t="shared" si="127"/>
        <v>0</v>
      </c>
      <c r="P2054" s="125">
        <f t="shared" si="127"/>
        <v>0</v>
      </c>
      <c r="Q2054" s="125">
        <f t="shared" si="127"/>
        <v>0</v>
      </c>
      <c r="R2054" s="125">
        <f t="shared" si="127"/>
        <v>0</v>
      </c>
      <c r="S2054" s="125">
        <f t="shared" si="127"/>
        <v>0</v>
      </c>
      <c r="T2054" s="125">
        <f t="shared" si="127"/>
        <v>0</v>
      </c>
      <c r="U2054" s="125">
        <f t="shared" si="127"/>
        <v>0</v>
      </c>
      <c r="V2054" s="125">
        <f t="shared" si="127"/>
        <v>0</v>
      </c>
      <c r="W2054" s="125">
        <f t="shared" si="127"/>
        <v>0</v>
      </c>
      <c r="X2054" s="125">
        <f t="shared" si="127"/>
        <v>0</v>
      </c>
      <c r="Y2054" s="125">
        <f t="shared" si="127"/>
        <v>0</v>
      </c>
      <c r="Z2054" s="125">
        <f t="shared" si="127"/>
        <v>0</v>
      </c>
      <c r="AA2054" s="125">
        <f t="shared" si="127"/>
        <v>0</v>
      </c>
      <c r="AB2054" s="125">
        <f t="shared" si="127"/>
        <v>0</v>
      </c>
      <c r="AC2054" s="125">
        <f t="shared" si="127"/>
        <v>0</v>
      </c>
      <c r="AD2054" s="125">
        <f t="shared" si="127"/>
        <v>0</v>
      </c>
      <c r="AE2054" s="125">
        <f t="shared" si="127"/>
        <v>0</v>
      </c>
      <c r="AF2054" s="125">
        <f t="shared" si="127"/>
        <v>0</v>
      </c>
      <c r="AG2054" s="125">
        <f t="shared" si="127"/>
        <v>0</v>
      </c>
      <c r="AH2054" s="125">
        <f t="shared" si="127"/>
        <v>0</v>
      </c>
      <c r="AI2054" s="125">
        <f t="shared" si="127"/>
        <v>0</v>
      </c>
      <c r="AJ2054" s="125">
        <f t="shared" si="127"/>
        <v>0</v>
      </c>
      <c r="AK2054" s="125">
        <f t="shared" si="127"/>
        <v>0</v>
      </c>
      <c r="AL2054" s="125">
        <f t="shared" si="127"/>
        <v>0</v>
      </c>
      <c r="AM2054" s="125">
        <f t="shared" si="127"/>
        <v>0</v>
      </c>
      <c r="AN2054" s="125">
        <f t="shared" si="127"/>
        <v>0</v>
      </c>
      <c r="AO2054" s="125">
        <f t="shared" si="127"/>
        <v>0</v>
      </c>
      <c r="AP2054" s="125">
        <f t="shared" si="127"/>
        <v>0</v>
      </c>
      <c r="AQ2054" s="125">
        <f t="shared" si="127"/>
        <v>0</v>
      </c>
      <c r="AR2054" s="125">
        <f t="shared" si="127"/>
        <v>0</v>
      </c>
      <c r="AS2054" s="125">
        <f t="shared" si="127"/>
        <v>0</v>
      </c>
      <c r="AT2054" s="125">
        <f t="shared" si="127"/>
        <v>0</v>
      </c>
      <c r="AU2054" s="125">
        <f t="shared" si="127"/>
        <v>0</v>
      </c>
      <c r="AV2054" s="125">
        <f t="shared" si="127"/>
        <v>0</v>
      </c>
      <c r="AW2054" s="125">
        <f t="shared" si="127"/>
        <v>0</v>
      </c>
      <c r="AX2054" s="125">
        <f t="shared" si="127"/>
        <v>0</v>
      </c>
      <c r="AY2054" s="125">
        <f t="shared" si="127"/>
        <v>0</v>
      </c>
      <c r="AZ2054" s="125">
        <f t="shared" si="127"/>
        <v>0</v>
      </c>
      <c r="BA2054" s="125">
        <f t="shared" si="127"/>
        <v>0</v>
      </c>
      <c r="BB2054" s="125">
        <f t="shared" si="127"/>
        <v>0</v>
      </c>
      <c r="BC2054" s="125">
        <f t="shared" si="127"/>
        <v>0</v>
      </c>
      <c r="BD2054" s="125">
        <f t="shared" si="127"/>
        <v>0</v>
      </c>
      <c r="BE2054" s="125">
        <f t="shared" si="127"/>
        <v>0</v>
      </c>
      <c r="BF2054" s="125">
        <f t="shared" si="127"/>
        <v>0</v>
      </c>
      <c r="BG2054" s="125">
        <f t="shared" si="127"/>
        <v>0</v>
      </c>
      <c r="BH2054" s="125">
        <f t="shared" si="127"/>
        <v>0</v>
      </c>
      <c r="BI2054" s="125">
        <f t="shared" si="127"/>
        <v>0</v>
      </c>
      <c r="BJ2054" s="125">
        <f t="shared" si="127"/>
        <v>0</v>
      </c>
      <c r="BK2054" s="125">
        <f t="shared" si="127"/>
        <v>0</v>
      </c>
      <c r="BL2054" s="125">
        <f t="shared" si="127"/>
        <v>0</v>
      </c>
      <c r="BM2054" s="125">
        <f t="shared" si="127"/>
        <v>0</v>
      </c>
      <c r="BN2054" s="125">
        <f t="shared" si="127"/>
        <v>0</v>
      </c>
      <c r="BO2054" s="125">
        <f t="shared" si="127"/>
        <v>0</v>
      </c>
      <c r="BP2054" s="125">
        <f t="shared" si="127"/>
        <v>0</v>
      </c>
      <c r="BQ2054" s="125">
        <f t="shared" ref="BQ2054:EB2054" si="128">SUM(BQ9:BQ2051)</f>
        <v>0</v>
      </c>
      <c r="BR2054" s="125">
        <f t="shared" si="128"/>
        <v>0</v>
      </c>
      <c r="BS2054" s="125">
        <f t="shared" si="128"/>
        <v>0</v>
      </c>
      <c r="BT2054" s="125">
        <f t="shared" si="128"/>
        <v>0</v>
      </c>
      <c r="BU2054" s="125">
        <f t="shared" si="128"/>
        <v>0</v>
      </c>
      <c r="BV2054" s="125">
        <f t="shared" si="128"/>
        <v>0</v>
      </c>
      <c r="BW2054" s="125">
        <f t="shared" si="128"/>
        <v>0</v>
      </c>
      <c r="BX2054" s="125">
        <f t="shared" si="128"/>
        <v>0</v>
      </c>
      <c r="BY2054" s="125">
        <f t="shared" si="128"/>
        <v>0</v>
      </c>
      <c r="BZ2054" s="125">
        <f t="shared" si="128"/>
        <v>0</v>
      </c>
      <c r="CA2054" s="125">
        <f t="shared" si="128"/>
        <v>0</v>
      </c>
      <c r="CB2054" s="125">
        <f t="shared" si="128"/>
        <v>0</v>
      </c>
      <c r="CC2054" s="125">
        <f t="shared" si="128"/>
        <v>0</v>
      </c>
      <c r="CD2054" s="125">
        <f t="shared" si="128"/>
        <v>0</v>
      </c>
      <c r="CE2054" s="125">
        <f t="shared" si="128"/>
        <v>0</v>
      </c>
      <c r="CF2054" s="125">
        <f t="shared" si="128"/>
        <v>0</v>
      </c>
      <c r="CG2054" s="125">
        <f t="shared" si="128"/>
        <v>0</v>
      </c>
      <c r="CH2054" s="125">
        <f t="shared" si="128"/>
        <v>0</v>
      </c>
      <c r="CI2054" s="125">
        <f t="shared" si="128"/>
        <v>0</v>
      </c>
      <c r="CJ2054" s="125">
        <f t="shared" si="128"/>
        <v>0</v>
      </c>
      <c r="CK2054" s="125">
        <f t="shared" si="128"/>
        <v>0</v>
      </c>
      <c r="CL2054" s="125">
        <f t="shared" si="128"/>
        <v>0</v>
      </c>
      <c r="CM2054" s="125">
        <f t="shared" si="128"/>
        <v>0</v>
      </c>
      <c r="CN2054" s="125">
        <f t="shared" si="128"/>
        <v>0</v>
      </c>
      <c r="CO2054" s="125">
        <f t="shared" si="128"/>
        <v>0</v>
      </c>
      <c r="CP2054" s="125">
        <f t="shared" si="128"/>
        <v>0</v>
      </c>
      <c r="CQ2054" s="125">
        <f t="shared" si="128"/>
        <v>0</v>
      </c>
      <c r="CR2054" s="125">
        <f t="shared" si="128"/>
        <v>0</v>
      </c>
      <c r="CS2054" s="125">
        <f t="shared" si="128"/>
        <v>0</v>
      </c>
      <c r="CT2054" s="125">
        <f t="shared" si="128"/>
        <v>0</v>
      </c>
      <c r="CU2054" s="125">
        <f t="shared" si="128"/>
        <v>0</v>
      </c>
      <c r="CV2054" s="125">
        <f t="shared" si="128"/>
        <v>0</v>
      </c>
      <c r="CW2054" s="125">
        <f t="shared" si="128"/>
        <v>0</v>
      </c>
      <c r="CX2054" s="125">
        <f t="shared" si="128"/>
        <v>0</v>
      </c>
      <c r="CY2054" s="125">
        <f t="shared" si="128"/>
        <v>0</v>
      </c>
      <c r="CZ2054" s="125">
        <f t="shared" si="128"/>
        <v>0</v>
      </c>
      <c r="DA2054" s="125">
        <f t="shared" si="128"/>
        <v>0</v>
      </c>
      <c r="DB2054" s="125">
        <f t="shared" si="128"/>
        <v>0</v>
      </c>
      <c r="DC2054" s="125">
        <f t="shared" si="128"/>
        <v>0</v>
      </c>
      <c r="DD2054" s="125">
        <f t="shared" si="128"/>
        <v>0</v>
      </c>
      <c r="DE2054" s="125">
        <f t="shared" si="128"/>
        <v>0</v>
      </c>
      <c r="DF2054" s="125">
        <f t="shared" si="128"/>
        <v>0</v>
      </c>
      <c r="DG2054" s="125">
        <f t="shared" si="128"/>
        <v>0</v>
      </c>
      <c r="DH2054" s="125">
        <f t="shared" si="128"/>
        <v>0</v>
      </c>
      <c r="DI2054" s="125">
        <f t="shared" si="128"/>
        <v>0</v>
      </c>
      <c r="DJ2054" s="125">
        <f t="shared" si="128"/>
        <v>0</v>
      </c>
      <c r="DK2054" s="125">
        <f t="shared" si="128"/>
        <v>0</v>
      </c>
      <c r="DL2054" s="125">
        <f t="shared" si="128"/>
        <v>0</v>
      </c>
      <c r="DM2054" s="125">
        <f t="shared" si="128"/>
        <v>0</v>
      </c>
      <c r="DN2054" s="125">
        <f t="shared" si="128"/>
        <v>0</v>
      </c>
      <c r="DO2054" s="125">
        <f t="shared" si="128"/>
        <v>0</v>
      </c>
      <c r="DP2054" s="125">
        <f t="shared" si="128"/>
        <v>0</v>
      </c>
      <c r="DQ2054" s="125">
        <f t="shared" si="128"/>
        <v>0</v>
      </c>
      <c r="DR2054" s="125">
        <f t="shared" si="128"/>
        <v>0</v>
      </c>
      <c r="DS2054" s="125">
        <f t="shared" si="128"/>
        <v>0</v>
      </c>
      <c r="DT2054" s="125">
        <f t="shared" si="128"/>
        <v>0</v>
      </c>
      <c r="DU2054" s="125">
        <f t="shared" si="128"/>
        <v>0</v>
      </c>
      <c r="DV2054" s="125">
        <f t="shared" si="128"/>
        <v>0</v>
      </c>
      <c r="DW2054" s="125">
        <f t="shared" si="128"/>
        <v>0</v>
      </c>
      <c r="DX2054" s="125">
        <f t="shared" si="128"/>
        <v>1.78959E-3</v>
      </c>
      <c r="DY2054" s="125">
        <f t="shared" si="128"/>
        <v>0</v>
      </c>
      <c r="DZ2054" s="125">
        <f t="shared" si="128"/>
        <v>0</v>
      </c>
      <c r="EA2054" s="125">
        <f t="shared" si="128"/>
        <v>0</v>
      </c>
      <c r="EB2054" s="125">
        <f t="shared" si="128"/>
        <v>0</v>
      </c>
      <c r="EC2054" s="125">
        <f t="shared" ref="EC2054:GO2054" si="129">SUM(EC9:EC2051)</f>
        <v>0</v>
      </c>
      <c r="ED2054" s="125">
        <f t="shared" si="129"/>
        <v>0</v>
      </c>
      <c r="EE2054" s="125">
        <f t="shared" si="129"/>
        <v>0</v>
      </c>
      <c r="EF2054" s="125">
        <f t="shared" si="129"/>
        <v>0</v>
      </c>
      <c r="EG2054" s="125">
        <f t="shared" si="129"/>
        <v>0</v>
      </c>
      <c r="EH2054" s="125">
        <f t="shared" si="129"/>
        <v>0</v>
      </c>
      <c r="EI2054" s="125">
        <f t="shared" si="129"/>
        <v>0</v>
      </c>
      <c r="EJ2054" s="125">
        <f t="shared" si="129"/>
        <v>0</v>
      </c>
      <c r="EK2054" s="125">
        <f t="shared" si="129"/>
        <v>0</v>
      </c>
      <c r="EL2054" s="125">
        <f t="shared" si="129"/>
        <v>0</v>
      </c>
      <c r="EM2054" s="125">
        <f t="shared" si="129"/>
        <v>0</v>
      </c>
      <c r="EN2054" s="125">
        <f t="shared" si="129"/>
        <v>0</v>
      </c>
      <c r="EO2054" s="125">
        <f t="shared" si="129"/>
        <v>0</v>
      </c>
      <c r="EP2054" s="125">
        <f t="shared" si="129"/>
        <v>0</v>
      </c>
      <c r="EQ2054" s="125">
        <f t="shared" si="129"/>
        <v>0</v>
      </c>
      <c r="ER2054" s="125">
        <f t="shared" si="129"/>
        <v>0</v>
      </c>
      <c r="ES2054" s="125">
        <f t="shared" si="129"/>
        <v>0</v>
      </c>
      <c r="ET2054" s="125">
        <f t="shared" si="129"/>
        <v>0</v>
      </c>
      <c r="EU2054" s="125">
        <f t="shared" si="129"/>
        <v>0</v>
      </c>
      <c r="EV2054" s="125">
        <f t="shared" si="129"/>
        <v>-2602025.200618838</v>
      </c>
      <c r="EW2054" s="125">
        <f t="shared" si="129"/>
        <v>-4353855</v>
      </c>
      <c r="EX2054" s="125">
        <f t="shared" si="129"/>
        <v>4327223</v>
      </c>
      <c r="EY2054" s="125">
        <f t="shared" si="129"/>
        <v>0</v>
      </c>
      <c r="EZ2054" s="125">
        <f t="shared" ref="EZ2054" si="130">SUM(EZ9:EZ2051)</f>
        <v>15000</v>
      </c>
      <c r="FA2054" s="125">
        <f t="shared" si="129"/>
        <v>0</v>
      </c>
      <c r="FB2054" s="125">
        <f t="shared" si="129"/>
        <v>0</v>
      </c>
      <c r="FC2054" s="125">
        <f t="shared" si="129"/>
        <v>0</v>
      </c>
      <c r="FD2054" s="125">
        <f t="shared" si="129"/>
        <v>0</v>
      </c>
      <c r="FE2054" s="125">
        <f t="shared" si="129"/>
        <v>-91557.92</v>
      </c>
      <c r="FF2054" s="125">
        <f t="shared" si="129"/>
        <v>0</v>
      </c>
      <c r="FG2054" s="125">
        <f t="shared" si="129"/>
        <v>0</v>
      </c>
      <c r="FH2054" s="125">
        <f t="shared" si="129"/>
        <v>0</v>
      </c>
      <c r="FI2054" s="125">
        <f t="shared" si="129"/>
        <v>0</v>
      </c>
      <c r="FJ2054" s="125">
        <f t="shared" si="129"/>
        <v>0</v>
      </c>
      <c r="FK2054" s="125">
        <f t="shared" si="129"/>
        <v>0</v>
      </c>
      <c r="FL2054" s="125">
        <f t="shared" si="129"/>
        <v>0</v>
      </c>
      <c r="FM2054" s="125">
        <f t="shared" si="129"/>
        <v>0</v>
      </c>
      <c r="FN2054" s="125">
        <f t="shared" si="129"/>
        <v>0</v>
      </c>
      <c r="FO2054" s="125">
        <f t="shared" si="129"/>
        <v>0</v>
      </c>
      <c r="FP2054" s="125">
        <f t="shared" si="129"/>
        <v>0</v>
      </c>
      <c r="FQ2054" s="125">
        <f t="shared" si="129"/>
        <v>0</v>
      </c>
      <c r="FR2054" s="125">
        <f t="shared" si="129"/>
        <v>0</v>
      </c>
      <c r="FS2054" s="125">
        <f t="shared" si="129"/>
        <v>0</v>
      </c>
      <c r="FT2054" s="125">
        <f t="shared" si="129"/>
        <v>0</v>
      </c>
      <c r="FU2054" s="125">
        <f t="shared" si="129"/>
        <v>0</v>
      </c>
      <c r="FV2054" s="125">
        <f t="shared" si="129"/>
        <v>0</v>
      </c>
      <c r="FW2054" s="125">
        <f t="shared" si="129"/>
        <v>-410942.08</v>
      </c>
      <c r="FX2054" s="125">
        <f t="shared" si="129"/>
        <v>0</v>
      </c>
      <c r="FY2054" s="125">
        <f t="shared" si="129"/>
        <v>0</v>
      </c>
      <c r="FZ2054" s="125">
        <f t="shared" si="129"/>
        <v>0</v>
      </c>
      <c r="GA2054" s="125">
        <f t="shared" si="129"/>
        <v>598780.27</v>
      </c>
      <c r="GB2054" s="125">
        <f t="shared" si="129"/>
        <v>0</v>
      </c>
      <c r="GC2054" s="125">
        <f t="shared" si="129"/>
        <v>0</v>
      </c>
      <c r="GD2054" s="125">
        <f t="shared" si="129"/>
        <v>0</v>
      </c>
      <c r="GE2054" s="125">
        <f t="shared" si="129"/>
        <v>0</v>
      </c>
      <c r="GF2054" s="125">
        <f t="shared" si="129"/>
        <v>0</v>
      </c>
      <c r="GG2054" s="125">
        <f t="shared" si="129"/>
        <v>0</v>
      </c>
      <c r="GH2054" s="125">
        <f t="shared" si="129"/>
        <v>0</v>
      </c>
      <c r="GI2054" s="125">
        <f t="shared" si="129"/>
        <v>-220000</v>
      </c>
      <c r="GJ2054" s="125">
        <f t="shared" si="129"/>
        <v>0</v>
      </c>
      <c r="GK2054" s="125">
        <f t="shared" si="129"/>
        <v>-430000</v>
      </c>
      <c r="GL2054" s="125">
        <f t="shared" si="129"/>
        <v>0</v>
      </c>
      <c r="GM2054" s="125">
        <f t="shared" si="129"/>
        <v>12345</v>
      </c>
      <c r="GN2054" s="125">
        <f t="shared" si="129"/>
        <v>-161490</v>
      </c>
      <c r="GO2054" s="125">
        <f t="shared" si="129"/>
        <v>-1691444</v>
      </c>
      <c r="GP2054" s="125">
        <f t="shared" ref="GP2054:JA2054" si="131">SUM(GP9:GP2051)</f>
        <v>-2000000</v>
      </c>
      <c r="GQ2054" s="125">
        <f t="shared" si="131"/>
        <v>-1390000</v>
      </c>
      <c r="GR2054" s="125">
        <f t="shared" si="131"/>
        <v>-1770000</v>
      </c>
      <c r="GS2054" s="125">
        <f t="shared" si="131"/>
        <v>-100000</v>
      </c>
      <c r="GT2054" s="125">
        <f t="shared" si="131"/>
        <v>-6297195</v>
      </c>
      <c r="GU2054" s="125">
        <f t="shared" si="131"/>
        <v>42000</v>
      </c>
      <c r="GV2054" s="125">
        <f t="shared" si="131"/>
        <v>-117000</v>
      </c>
      <c r="GW2054" s="125">
        <f t="shared" si="131"/>
        <v>-100000</v>
      </c>
      <c r="GX2054" s="125">
        <f t="shared" si="131"/>
        <v>-39194.120000000003</v>
      </c>
      <c r="GY2054" s="125">
        <f t="shared" si="131"/>
        <v>-900345</v>
      </c>
      <c r="GZ2054" s="125">
        <f t="shared" si="131"/>
        <v>0</v>
      </c>
      <c r="HA2054" s="125">
        <f t="shared" si="131"/>
        <v>-596740</v>
      </c>
      <c r="HB2054" s="125">
        <f t="shared" si="131"/>
        <v>-5100</v>
      </c>
      <c r="HC2054" s="125">
        <f t="shared" si="131"/>
        <v>-1</v>
      </c>
      <c r="HD2054" s="125">
        <f t="shared" si="131"/>
        <v>-1</v>
      </c>
      <c r="HE2054" s="125">
        <f t="shared" si="131"/>
        <v>-1350000</v>
      </c>
      <c r="HF2054" s="125">
        <f t="shared" si="131"/>
        <v>0</v>
      </c>
      <c r="HG2054" s="125">
        <f t="shared" si="131"/>
        <v>-1170000</v>
      </c>
      <c r="HH2054" s="125">
        <f t="shared" si="131"/>
        <v>-38088</v>
      </c>
      <c r="HI2054" s="125">
        <f t="shared" si="131"/>
        <v>-38092.89</v>
      </c>
      <c r="HJ2054" s="125">
        <f t="shared" si="131"/>
        <v>-300000</v>
      </c>
      <c r="HK2054" s="125">
        <f t="shared" si="131"/>
        <v>-1473544.1579964501</v>
      </c>
      <c r="HL2054" s="125">
        <f t="shared" si="131"/>
        <v>-50005</v>
      </c>
      <c r="HM2054" s="125">
        <f t="shared" si="131"/>
        <v>-13172</v>
      </c>
      <c r="HN2054" s="125">
        <f t="shared" si="131"/>
        <v>0</v>
      </c>
      <c r="HO2054" s="125">
        <f t="shared" si="131"/>
        <v>-200000</v>
      </c>
      <c r="HP2054" s="125">
        <f t="shared" si="131"/>
        <v>-171000</v>
      </c>
      <c r="HQ2054" s="125">
        <f t="shared" si="131"/>
        <v>-310000</v>
      </c>
      <c r="HR2054" s="125">
        <f t="shared" si="131"/>
        <v>-195000</v>
      </c>
      <c r="HS2054" s="125">
        <f t="shared" si="131"/>
        <v>-105000</v>
      </c>
      <c r="HT2054" s="125">
        <f t="shared" si="131"/>
        <v>-1473544.1579964501</v>
      </c>
      <c r="HU2054" s="125">
        <f t="shared" si="131"/>
        <v>-1473544.1579964501</v>
      </c>
      <c r="HV2054" s="125">
        <f t="shared" si="131"/>
        <v>-1473544.1579964501</v>
      </c>
      <c r="HW2054" s="125">
        <f t="shared" si="131"/>
        <v>-1473544.1579964501</v>
      </c>
      <c r="HX2054" s="125">
        <f t="shared" si="131"/>
        <v>-40000</v>
      </c>
      <c r="HY2054" s="125">
        <f t="shared" si="131"/>
        <v>-1473544.1579964501</v>
      </c>
      <c r="HZ2054" s="125">
        <f t="shared" si="131"/>
        <v>-1473544.1579964501</v>
      </c>
      <c r="IA2054" s="125">
        <f t="shared" si="131"/>
        <v>-1473544.1579964501</v>
      </c>
      <c r="IB2054" s="125">
        <f t="shared" si="131"/>
        <v>-1473544.1579964501</v>
      </c>
      <c r="IC2054" s="125">
        <f t="shared" si="131"/>
        <v>-1473544.1579964501</v>
      </c>
      <c r="ID2054" s="125">
        <f t="shared" si="131"/>
        <v>-1473544.1579964501</v>
      </c>
      <c r="IE2054" s="125">
        <f t="shared" si="131"/>
        <v>-1473544.1579964501</v>
      </c>
      <c r="IF2054" s="125">
        <f t="shared" si="131"/>
        <v>-1473544.1579964501</v>
      </c>
      <c r="IG2054" s="125">
        <f t="shared" si="131"/>
        <v>-1473544.1579964501</v>
      </c>
      <c r="IH2054" s="125">
        <f t="shared" si="131"/>
        <v>-380000</v>
      </c>
      <c r="II2054" s="125">
        <f t="shared" si="131"/>
        <v>0</v>
      </c>
      <c r="IJ2054" s="125">
        <f t="shared" si="131"/>
        <v>-1473544.1579964501</v>
      </c>
      <c r="IK2054" s="125">
        <f t="shared" si="131"/>
        <v>-1473544.1579964501</v>
      </c>
      <c r="IL2054" s="125">
        <f t="shared" si="131"/>
        <v>-1473544.1579964501</v>
      </c>
      <c r="IM2054" s="125">
        <f t="shared" si="131"/>
        <v>0</v>
      </c>
      <c r="IN2054" s="125">
        <f t="shared" si="131"/>
        <v>0</v>
      </c>
      <c r="IO2054" s="125">
        <f t="shared" si="131"/>
        <v>-1473544.1579964501</v>
      </c>
      <c r="IP2054" s="125">
        <f t="shared" si="131"/>
        <v>-15789</v>
      </c>
      <c r="IQ2054" s="125">
        <f t="shared" si="131"/>
        <v>0</v>
      </c>
      <c r="IR2054" s="125">
        <f t="shared" si="131"/>
        <v>0</v>
      </c>
      <c r="IS2054" s="125">
        <f t="shared" si="131"/>
        <v>-20000</v>
      </c>
      <c r="IT2054" s="125">
        <f t="shared" si="131"/>
        <v>-20000</v>
      </c>
      <c r="IU2054" s="125">
        <f t="shared" si="131"/>
        <v>-20000</v>
      </c>
      <c r="IV2054" s="125">
        <f t="shared" si="131"/>
        <v>-20000</v>
      </c>
      <c r="IW2054" s="125">
        <f t="shared" si="131"/>
        <v>-10000</v>
      </c>
      <c r="IX2054" s="125">
        <f t="shared" si="131"/>
        <v>-10000</v>
      </c>
      <c r="IY2054" s="125">
        <f t="shared" si="131"/>
        <v>0</v>
      </c>
      <c r="IZ2054" s="125">
        <f t="shared" si="131"/>
        <v>0</v>
      </c>
      <c r="JA2054" s="125">
        <f t="shared" si="131"/>
        <v>0</v>
      </c>
      <c r="JB2054" s="125">
        <f t="shared" ref="JB2054:LO2054" si="132">SUM(JB9:JB2051)</f>
        <v>0</v>
      </c>
      <c r="JC2054" s="125">
        <f t="shared" si="132"/>
        <v>0</v>
      </c>
      <c r="JD2054" s="125">
        <f t="shared" si="132"/>
        <v>0</v>
      </c>
      <c r="JE2054" s="125">
        <f t="shared" si="132"/>
        <v>0</v>
      </c>
      <c r="JF2054" s="125">
        <f t="shared" si="132"/>
        <v>0</v>
      </c>
      <c r="JG2054" s="125">
        <f t="shared" si="132"/>
        <v>0</v>
      </c>
      <c r="JH2054" s="125">
        <f t="shared" si="132"/>
        <v>0</v>
      </c>
      <c r="JI2054" s="125">
        <f t="shared" si="132"/>
        <v>0</v>
      </c>
      <c r="JJ2054" s="125">
        <f t="shared" si="132"/>
        <v>0</v>
      </c>
      <c r="JK2054" s="125">
        <f t="shared" si="132"/>
        <v>0</v>
      </c>
      <c r="JL2054" s="125">
        <f t="shared" si="132"/>
        <v>0</v>
      </c>
      <c r="JM2054" s="125">
        <f t="shared" si="132"/>
        <v>0</v>
      </c>
      <c r="JN2054" s="125">
        <f t="shared" si="132"/>
        <v>0</v>
      </c>
      <c r="JO2054" s="125">
        <f t="shared" si="132"/>
        <v>0</v>
      </c>
      <c r="JP2054" s="125">
        <f t="shared" si="132"/>
        <v>0</v>
      </c>
      <c r="JQ2054" s="125">
        <f t="shared" si="132"/>
        <v>0</v>
      </c>
      <c r="JR2054" s="125">
        <f t="shared" si="132"/>
        <v>0</v>
      </c>
      <c r="JS2054" s="125">
        <f t="shared" si="132"/>
        <v>0</v>
      </c>
      <c r="JT2054" s="125">
        <f t="shared" si="132"/>
        <v>0</v>
      </c>
      <c r="JU2054" s="125">
        <f t="shared" si="132"/>
        <v>0</v>
      </c>
      <c r="JV2054" s="125">
        <f t="shared" si="132"/>
        <v>0</v>
      </c>
      <c r="JW2054" s="125">
        <f t="shared" si="132"/>
        <v>0</v>
      </c>
      <c r="JX2054" s="125">
        <f t="shared" si="132"/>
        <v>0</v>
      </c>
      <c r="JY2054" s="125">
        <f t="shared" si="132"/>
        <v>0</v>
      </c>
      <c r="JZ2054" s="125">
        <f t="shared" si="132"/>
        <v>0</v>
      </c>
      <c r="KA2054" s="125">
        <f t="shared" si="132"/>
        <v>0</v>
      </c>
      <c r="KB2054" s="125">
        <f t="shared" si="132"/>
        <v>0</v>
      </c>
      <c r="KC2054" s="125">
        <f t="shared" si="132"/>
        <v>0</v>
      </c>
      <c r="KD2054" s="125">
        <f t="shared" si="132"/>
        <v>0</v>
      </c>
      <c r="KE2054" s="125">
        <f t="shared" si="132"/>
        <v>0</v>
      </c>
      <c r="KF2054" s="125">
        <f t="shared" si="132"/>
        <v>0</v>
      </c>
      <c r="KG2054" s="125">
        <f t="shared" si="132"/>
        <v>0</v>
      </c>
      <c r="KH2054" s="125">
        <f t="shared" si="132"/>
        <v>0</v>
      </c>
      <c r="KI2054" s="125">
        <f t="shared" si="132"/>
        <v>0</v>
      </c>
      <c r="KJ2054" s="125">
        <f t="shared" si="132"/>
        <v>0</v>
      </c>
      <c r="KK2054" s="125">
        <f t="shared" si="132"/>
        <v>0</v>
      </c>
      <c r="KL2054" s="125">
        <f t="shared" si="132"/>
        <v>0</v>
      </c>
      <c r="KM2054" s="125">
        <f t="shared" si="132"/>
        <v>0</v>
      </c>
      <c r="KN2054" s="125">
        <f t="shared" si="132"/>
        <v>0</v>
      </c>
      <c r="KO2054" s="125">
        <f t="shared" si="132"/>
        <v>0</v>
      </c>
      <c r="KP2054" s="125">
        <f t="shared" si="132"/>
        <v>0</v>
      </c>
      <c r="KQ2054" s="125">
        <f t="shared" si="132"/>
        <v>0</v>
      </c>
      <c r="KR2054" s="125">
        <f t="shared" si="132"/>
        <v>0</v>
      </c>
      <c r="KS2054" s="125">
        <f t="shared" si="132"/>
        <v>0</v>
      </c>
      <c r="KT2054" s="125">
        <f t="shared" si="132"/>
        <v>0</v>
      </c>
      <c r="KU2054" s="125">
        <f t="shared" si="132"/>
        <v>0</v>
      </c>
      <c r="KV2054" s="125">
        <f t="shared" si="132"/>
        <v>0</v>
      </c>
      <c r="KW2054" s="125">
        <f t="shared" si="132"/>
        <v>0</v>
      </c>
      <c r="KX2054" s="125">
        <f t="shared" si="132"/>
        <v>0</v>
      </c>
      <c r="KY2054" s="125">
        <f t="shared" si="132"/>
        <v>0</v>
      </c>
      <c r="KZ2054" s="125">
        <f t="shared" si="132"/>
        <v>0</v>
      </c>
      <c r="LA2054" s="125">
        <f t="shared" si="132"/>
        <v>0</v>
      </c>
      <c r="LB2054" s="125">
        <f t="shared" si="132"/>
        <v>0</v>
      </c>
      <c r="LC2054" s="125">
        <f t="shared" si="132"/>
        <v>0</v>
      </c>
      <c r="LD2054" s="125">
        <f t="shared" si="132"/>
        <v>0</v>
      </c>
      <c r="LE2054" s="125">
        <f t="shared" si="132"/>
        <v>0</v>
      </c>
      <c r="LF2054" s="125">
        <f t="shared" si="132"/>
        <v>0</v>
      </c>
      <c r="LG2054" s="125">
        <f t="shared" si="132"/>
        <v>0</v>
      </c>
      <c r="LH2054" s="125">
        <f t="shared" si="132"/>
        <v>0</v>
      </c>
      <c r="LI2054" s="125">
        <f t="shared" si="132"/>
        <v>0</v>
      </c>
      <c r="LJ2054" s="125">
        <f t="shared" si="132"/>
        <v>0</v>
      </c>
      <c r="LK2054" s="125">
        <f t="shared" si="132"/>
        <v>0</v>
      </c>
      <c r="LL2054" s="125">
        <f t="shared" si="132"/>
        <v>0</v>
      </c>
      <c r="LM2054" s="125">
        <f t="shared" si="132"/>
        <v>0</v>
      </c>
      <c r="LN2054" s="125"/>
      <c r="LO2054" s="125">
        <f t="shared" si="132"/>
        <v>0</v>
      </c>
      <c r="LP2054" s="125">
        <f t="shared" ref="LP2054:OA2054" si="133">SUM(LP9:LP2051)</f>
        <v>0</v>
      </c>
      <c r="LQ2054" s="125">
        <f t="shared" si="133"/>
        <v>0</v>
      </c>
      <c r="LR2054" s="125">
        <f t="shared" si="133"/>
        <v>0</v>
      </c>
      <c r="LS2054" s="125">
        <f t="shared" si="133"/>
        <v>0</v>
      </c>
      <c r="LT2054" s="125">
        <f t="shared" si="133"/>
        <v>0</v>
      </c>
      <c r="LU2054" s="125">
        <f t="shared" si="133"/>
        <v>0</v>
      </c>
      <c r="LV2054" s="125">
        <f t="shared" si="133"/>
        <v>0</v>
      </c>
      <c r="LW2054" s="125">
        <f t="shared" si="133"/>
        <v>0</v>
      </c>
      <c r="LX2054" s="125">
        <f t="shared" si="133"/>
        <v>0</v>
      </c>
      <c r="LY2054" s="125">
        <f t="shared" si="133"/>
        <v>0</v>
      </c>
      <c r="LZ2054" s="125">
        <f t="shared" si="133"/>
        <v>0</v>
      </c>
      <c r="MA2054" s="125">
        <f t="shared" si="133"/>
        <v>0</v>
      </c>
      <c r="MB2054" s="125">
        <f t="shared" si="133"/>
        <v>0</v>
      </c>
      <c r="MC2054" s="125">
        <f t="shared" si="133"/>
        <v>0</v>
      </c>
      <c r="MD2054" s="125">
        <f t="shared" si="133"/>
        <v>0</v>
      </c>
      <c r="ME2054" s="125">
        <f t="shared" si="133"/>
        <v>0</v>
      </c>
      <c r="MF2054" s="125">
        <f t="shared" si="133"/>
        <v>0</v>
      </c>
      <c r="MG2054" s="125">
        <f t="shared" si="133"/>
        <v>0</v>
      </c>
      <c r="MH2054" s="125">
        <f t="shared" si="133"/>
        <v>0</v>
      </c>
      <c r="MI2054" s="125">
        <f t="shared" si="133"/>
        <v>0</v>
      </c>
      <c r="MJ2054" s="125">
        <f t="shared" si="133"/>
        <v>0</v>
      </c>
      <c r="MK2054" s="125">
        <f t="shared" si="133"/>
        <v>0</v>
      </c>
      <c r="ML2054" s="125">
        <f t="shared" si="133"/>
        <v>0</v>
      </c>
      <c r="MM2054" s="125">
        <f t="shared" si="133"/>
        <v>0</v>
      </c>
      <c r="MN2054" s="125">
        <f t="shared" si="133"/>
        <v>0</v>
      </c>
      <c r="MO2054" s="125">
        <f t="shared" si="133"/>
        <v>0</v>
      </c>
      <c r="MP2054" s="125">
        <f t="shared" si="133"/>
        <v>0</v>
      </c>
      <c r="MQ2054" s="125">
        <f t="shared" si="133"/>
        <v>0</v>
      </c>
      <c r="MR2054" s="125">
        <f t="shared" si="133"/>
        <v>0</v>
      </c>
      <c r="MS2054" s="125">
        <f t="shared" si="133"/>
        <v>0</v>
      </c>
      <c r="MT2054" s="125">
        <f t="shared" si="133"/>
        <v>3130943.716737797</v>
      </c>
      <c r="MU2054" s="125">
        <f t="shared" si="133"/>
        <v>0</v>
      </c>
      <c r="MV2054" s="125">
        <f t="shared" si="133"/>
        <v>4115146</v>
      </c>
      <c r="MW2054" s="125">
        <f t="shared" si="133"/>
        <v>-4102801</v>
      </c>
      <c r="MX2054" s="125">
        <f t="shared" si="133"/>
        <v>0</v>
      </c>
      <c r="MY2054" s="125">
        <f t="shared" si="133"/>
        <v>0</v>
      </c>
      <c r="MZ2054" s="125">
        <f t="shared" si="133"/>
        <v>0</v>
      </c>
      <c r="NA2054" s="125">
        <f t="shared" si="133"/>
        <v>0</v>
      </c>
      <c r="NB2054" s="125">
        <f t="shared" si="133"/>
        <v>0</v>
      </c>
      <c r="NC2054" s="125">
        <f t="shared" si="133"/>
        <v>0</v>
      </c>
      <c r="ND2054" s="125">
        <f t="shared" si="133"/>
        <v>0</v>
      </c>
      <c r="NE2054" s="125">
        <f t="shared" si="133"/>
        <v>0</v>
      </c>
      <c r="NF2054" s="125">
        <f t="shared" si="133"/>
        <v>410942.08</v>
      </c>
      <c r="NG2054" s="125">
        <f t="shared" si="133"/>
        <v>56536330.450169288</v>
      </c>
      <c r="NH2054" s="125">
        <f t="shared" si="133"/>
        <v>0</v>
      </c>
      <c r="NI2054" s="125">
        <f t="shared" si="133"/>
        <v>108125</v>
      </c>
      <c r="NJ2054" s="125">
        <f t="shared" si="133"/>
        <v>100000</v>
      </c>
      <c r="NK2054" s="125">
        <f t="shared" si="133"/>
        <v>-7060619.022396314</v>
      </c>
      <c r="NL2054" s="125">
        <f t="shared" si="133"/>
        <v>542164.67561714596</v>
      </c>
      <c r="NM2054" s="125">
        <f t="shared" si="133"/>
        <v>0</v>
      </c>
      <c r="NN2054" s="125">
        <f t="shared" si="133"/>
        <v>0</v>
      </c>
      <c r="NO2054" s="125">
        <f t="shared" si="133"/>
        <v>-1772462.023827306</v>
      </c>
      <c r="NP2054" s="125">
        <f t="shared" si="133"/>
        <v>0</v>
      </c>
      <c r="NQ2054" s="125">
        <f t="shared" si="133"/>
        <v>0</v>
      </c>
      <c r="NR2054" s="125">
        <f t="shared" si="133"/>
        <v>12531.426453</v>
      </c>
      <c r="NS2054" s="125">
        <f t="shared" si="133"/>
        <v>0</v>
      </c>
      <c r="NT2054" s="125">
        <f t="shared" si="133"/>
        <v>0</v>
      </c>
      <c r="NU2054" s="125">
        <f t="shared" si="133"/>
        <v>0</v>
      </c>
      <c r="NV2054" s="125">
        <f t="shared" si="133"/>
        <v>145258.55632000003</v>
      </c>
      <c r="NW2054" s="125">
        <f t="shared" si="133"/>
        <v>0</v>
      </c>
      <c r="NX2054" s="125">
        <f t="shared" si="133"/>
        <v>0</v>
      </c>
      <c r="NY2054" s="125">
        <f t="shared" si="133"/>
        <v>0</v>
      </c>
      <c r="NZ2054" s="125">
        <f t="shared" si="133"/>
        <v>0</v>
      </c>
      <c r="OA2054" s="125">
        <f t="shared" si="133"/>
        <v>0</v>
      </c>
      <c r="OB2054" s="125">
        <f t="shared" ref="OB2054:QM2054" si="134">SUM(OB9:OB2051)</f>
        <v>0</v>
      </c>
      <c r="OC2054" s="125">
        <f t="shared" si="134"/>
        <v>0</v>
      </c>
      <c r="OD2054" s="125">
        <f t="shared" si="134"/>
        <v>0</v>
      </c>
      <c r="OE2054" s="125">
        <f t="shared" si="134"/>
        <v>0</v>
      </c>
      <c r="OF2054" s="125">
        <f t="shared" si="134"/>
        <v>0</v>
      </c>
      <c r="OG2054" s="125">
        <f t="shared" si="134"/>
        <v>0</v>
      </c>
      <c r="OH2054" s="125">
        <f t="shared" si="134"/>
        <v>0</v>
      </c>
      <c r="OI2054" s="125">
        <f t="shared" si="134"/>
        <v>0</v>
      </c>
      <c r="OJ2054" s="125">
        <f t="shared" si="134"/>
        <v>0</v>
      </c>
      <c r="OK2054" s="125">
        <f t="shared" si="134"/>
        <v>0</v>
      </c>
      <c r="OL2054" s="125">
        <f t="shared" si="134"/>
        <v>0</v>
      </c>
      <c r="OM2054" s="125">
        <f t="shared" si="134"/>
        <v>0</v>
      </c>
      <c r="ON2054" s="125">
        <f t="shared" si="134"/>
        <v>0</v>
      </c>
      <c r="OO2054" s="125">
        <f t="shared" si="134"/>
        <v>0</v>
      </c>
      <c r="OP2054" s="125">
        <f t="shared" si="134"/>
        <v>0</v>
      </c>
      <c r="OQ2054" s="125">
        <f t="shared" si="134"/>
        <v>0</v>
      </c>
      <c r="OR2054" s="125">
        <f t="shared" si="134"/>
        <v>0</v>
      </c>
      <c r="OS2054" s="125">
        <f t="shared" si="134"/>
        <v>0</v>
      </c>
      <c r="OT2054" s="125">
        <f t="shared" si="134"/>
        <v>0</v>
      </c>
      <c r="OU2054" s="125">
        <f t="shared" si="134"/>
        <v>0</v>
      </c>
      <c r="OV2054" s="125">
        <f t="shared" si="134"/>
        <v>0</v>
      </c>
      <c r="OW2054" s="125">
        <f t="shared" si="134"/>
        <v>0</v>
      </c>
      <c r="OX2054" s="125">
        <f t="shared" si="134"/>
        <v>0</v>
      </c>
      <c r="OY2054" s="125">
        <f t="shared" si="134"/>
        <v>0</v>
      </c>
      <c r="OZ2054" s="125">
        <f t="shared" si="134"/>
        <v>0</v>
      </c>
      <c r="PA2054" s="125">
        <f t="shared" si="134"/>
        <v>0</v>
      </c>
      <c r="PB2054" s="125">
        <f t="shared" si="134"/>
        <v>0</v>
      </c>
      <c r="PC2054" s="125">
        <f t="shared" si="134"/>
        <v>0</v>
      </c>
      <c r="PD2054" s="125">
        <f t="shared" si="134"/>
        <v>0</v>
      </c>
      <c r="PE2054" s="125">
        <f t="shared" si="134"/>
        <v>0</v>
      </c>
      <c r="PF2054" s="125">
        <f t="shared" si="134"/>
        <v>0</v>
      </c>
      <c r="PG2054" s="125">
        <f t="shared" si="134"/>
        <v>0</v>
      </c>
      <c r="PH2054" s="125">
        <f t="shared" si="134"/>
        <v>0</v>
      </c>
      <c r="PI2054" s="125">
        <f t="shared" si="134"/>
        <v>0</v>
      </c>
      <c r="PJ2054" s="125">
        <f t="shared" si="134"/>
        <v>0</v>
      </c>
      <c r="PK2054" s="125">
        <f t="shared" si="134"/>
        <v>0</v>
      </c>
      <c r="PL2054" s="125">
        <f t="shared" si="134"/>
        <v>0</v>
      </c>
      <c r="PM2054" s="125">
        <f t="shared" si="134"/>
        <v>0</v>
      </c>
      <c r="PN2054" s="125">
        <f t="shared" si="134"/>
        <v>0</v>
      </c>
      <c r="PO2054" s="125">
        <f t="shared" si="134"/>
        <v>0</v>
      </c>
      <c r="PP2054" s="125">
        <f t="shared" si="134"/>
        <v>0</v>
      </c>
      <c r="PQ2054" s="125">
        <f t="shared" si="134"/>
        <v>0</v>
      </c>
      <c r="PR2054" s="125">
        <f t="shared" si="134"/>
        <v>0</v>
      </c>
      <c r="PS2054" s="125">
        <f t="shared" si="134"/>
        <v>0</v>
      </c>
      <c r="PT2054" s="125">
        <f t="shared" si="134"/>
        <v>0</v>
      </c>
      <c r="PU2054" s="125">
        <f t="shared" si="134"/>
        <v>0</v>
      </c>
      <c r="PV2054" s="125">
        <f t="shared" si="134"/>
        <v>0</v>
      </c>
      <c r="PW2054" s="125">
        <f t="shared" si="134"/>
        <v>0</v>
      </c>
      <c r="PX2054" s="125">
        <f t="shared" si="134"/>
        <v>0</v>
      </c>
      <c r="PY2054" s="125">
        <f t="shared" si="134"/>
        <v>0</v>
      </c>
      <c r="PZ2054" s="125">
        <f t="shared" si="134"/>
        <v>0</v>
      </c>
      <c r="QA2054" s="125">
        <f t="shared" si="134"/>
        <v>0</v>
      </c>
      <c r="QB2054" s="125">
        <f t="shared" si="134"/>
        <v>0</v>
      </c>
      <c r="QC2054" s="125">
        <f t="shared" si="134"/>
        <v>0</v>
      </c>
      <c r="QD2054" s="125">
        <f t="shared" si="134"/>
        <v>0</v>
      </c>
      <c r="QE2054" s="125">
        <f t="shared" si="134"/>
        <v>0</v>
      </c>
      <c r="QF2054" s="125">
        <f t="shared" si="134"/>
        <v>0</v>
      </c>
      <c r="QG2054" s="125">
        <f t="shared" si="134"/>
        <v>0</v>
      </c>
      <c r="QH2054" s="125">
        <f t="shared" si="134"/>
        <v>0</v>
      </c>
      <c r="QI2054" s="125">
        <f t="shared" si="134"/>
        <v>0</v>
      </c>
      <c r="QJ2054" s="125">
        <f t="shared" si="134"/>
        <v>0</v>
      </c>
      <c r="QK2054" s="125">
        <f t="shared" si="134"/>
        <v>0</v>
      </c>
      <c r="QL2054" s="125">
        <f t="shared" si="134"/>
        <v>0</v>
      </c>
      <c r="QM2054" s="125">
        <f t="shared" si="134"/>
        <v>-4177.142151</v>
      </c>
      <c r="QN2054" s="125">
        <f t="shared" ref="QN2054:SZ2054" si="135">SUM(QN9:QN2051)</f>
        <v>0</v>
      </c>
      <c r="QO2054" s="125">
        <f t="shared" si="135"/>
        <v>0</v>
      </c>
      <c r="QP2054" s="125">
        <f t="shared" si="135"/>
        <v>0</v>
      </c>
      <c r="QQ2054" s="125">
        <f t="shared" si="135"/>
        <v>0</v>
      </c>
      <c r="QR2054" s="125">
        <f t="shared" si="135"/>
        <v>0</v>
      </c>
      <c r="QS2054" s="125">
        <f t="shared" si="135"/>
        <v>0</v>
      </c>
      <c r="QT2054" s="125">
        <f t="shared" si="135"/>
        <v>0</v>
      </c>
      <c r="QU2054" s="125">
        <f t="shared" si="135"/>
        <v>0</v>
      </c>
      <c r="QV2054" s="125">
        <f t="shared" si="135"/>
        <v>0</v>
      </c>
      <c r="QW2054" s="125">
        <f t="shared" si="135"/>
        <v>0</v>
      </c>
      <c r="QX2054" s="125">
        <f t="shared" si="135"/>
        <v>0</v>
      </c>
      <c r="QY2054" s="125">
        <f t="shared" si="135"/>
        <v>0</v>
      </c>
      <c r="QZ2054" s="125">
        <f t="shared" si="135"/>
        <v>0</v>
      </c>
      <c r="RA2054" s="125">
        <f t="shared" si="135"/>
        <v>0</v>
      </c>
      <c r="RB2054" s="125">
        <f t="shared" si="135"/>
        <v>0</v>
      </c>
      <c r="RC2054" s="125">
        <f t="shared" si="135"/>
        <v>0</v>
      </c>
      <c r="RD2054" s="125">
        <f t="shared" si="135"/>
        <v>0</v>
      </c>
      <c r="RE2054" s="125">
        <f t="shared" si="135"/>
        <v>0</v>
      </c>
      <c r="RF2054" s="125">
        <f t="shared" si="135"/>
        <v>0</v>
      </c>
      <c r="RG2054" s="125">
        <f t="shared" si="135"/>
        <v>0</v>
      </c>
      <c r="RH2054" s="125">
        <f t="shared" si="135"/>
        <v>0</v>
      </c>
      <c r="RI2054" s="125">
        <f t="shared" si="135"/>
        <v>0</v>
      </c>
      <c r="RJ2054" s="125">
        <f t="shared" si="135"/>
        <v>0</v>
      </c>
      <c r="RK2054" s="125">
        <f t="shared" si="135"/>
        <v>0</v>
      </c>
      <c r="RL2054" s="125">
        <f t="shared" si="135"/>
        <v>0</v>
      </c>
      <c r="RM2054" s="125">
        <f t="shared" si="135"/>
        <v>0</v>
      </c>
      <c r="RN2054" s="125">
        <f t="shared" si="135"/>
        <v>0</v>
      </c>
      <c r="RO2054" s="125">
        <f t="shared" si="135"/>
        <v>0</v>
      </c>
      <c r="RP2054" s="125">
        <f t="shared" si="135"/>
        <v>0</v>
      </c>
      <c r="RQ2054" s="125">
        <f t="shared" si="135"/>
        <v>0</v>
      </c>
      <c r="RR2054" s="125">
        <f t="shared" si="135"/>
        <v>0</v>
      </c>
      <c r="RS2054" s="125">
        <f t="shared" si="135"/>
        <v>0</v>
      </c>
      <c r="RT2054" s="125">
        <f t="shared" si="135"/>
        <v>0</v>
      </c>
      <c r="RU2054" s="125">
        <f t="shared" si="135"/>
        <v>0</v>
      </c>
      <c r="RV2054" s="125">
        <f t="shared" si="135"/>
        <v>0</v>
      </c>
      <c r="RW2054" s="125">
        <f t="shared" si="135"/>
        <v>0</v>
      </c>
      <c r="RX2054" s="125">
        <f t="shared" si="135"/>
        <v>0</v>
      </c>
      <c r="RY2054" s="125">
        <f t="shared" si="135"/>
        <v>0</v>
      </c>
      <c r="RZ2054" s="125">
        <f t="shared" si="135"/>
        <v>0</v>
      </c>
      <c r="SA2054" s="125">
        <f t="shared" si="135"/>
        <v>0</v>
      </c>
      <c r="SB2054" s="125">
        <f t="shared" si="135"/>
        <v>0</v>
      </c>
      <c r="SC2054" s="125">
        <f t="shared" si="135"/>
        <v>0</v>
      </c>
      <c r="SD2054" s="125">
        <f t="shared" si="135"/>
        <v>0</v>
      </c>
      <c r="SE2054" s="125">
        <f t="shared" si="135"/>
        <v>-69027.556320000018</v>
      </c>
      <c r="SF2054" s="125">
        <f t="shared" si="135"/>
        <v>0</v>
      </c>
      <c r="SG2054" s="125">
        <f t="shared" si="135"/>
        <v>0</v>
      </c>
      <c r="SH2054" s="125">
        <f t="shared" si="135"/>
        <v>0</v>
      </c>
      <c r="SI2054" s="125">
        <f t="shared" si="135"/>
        <v>0</v>
      </c>
      <c r="SJ2054" s="125">
        <f t="shared" si="135"/>
        <v>0</v>
      </c>
      <c r="SK2054" s="125">
        <f t="shared" si="135"/>
        <v>0</v>
      </c>
      <c r="SL2054" s="125">
        <f t="shared" si="135"/>
        <v>0</v>
      </c>
      <c r="SM2054" s="125">
        <f t="shared" si="135"/>
        <v>2503.7654280000002</v>
      </c>
      <c r="SN2054" s="125">
        <f t="shared" si="135"/>
        <v>0</v>
      </c>
      <c r="SO2054" s="125">
        <f t="shared" si="135"/>
        <v>0</v>
      </c>
      <c r="SP2054" s="125">
        <f t="shared" si="135"/>
        <v>0</v>
      </c>
      <c r="SQ2054" s="125">
        <f t="shared" si="135"/>
        <v>0</v>
      </c>
      <c r="SR2054" s="125">
        <f t="shared" si="135"/>
        <v>0</v>
      </c>
      <c r="SS2054" s="125">
        <f t="shared" si="135"/>
        <v>0</v>
      </c>
      <c r="ST2054" s="125">
        <f t="shared" si="135"/>
        <v>0</v>
      </c>
      <c r="SU2054" s="125">
        <f t="shared" si="135"/>
        <v>0</v>
      </c>
      <c r="SV2054" s="125">
        <f t="shared" si="135"/>
        <v>0</v>
      </c>
      <c r="SW2054" s="125">
        <f t="shared" si="135"/>
        <v>0</v>
      </c>
      <c r="SX2054" s="125">
        <f t="shared" si="135"/>
        <v>-2101939.6374232997</v>
      </c>
      <c r="SY2054" s="125">
        <f t="shared" si="135"/>
        <v>0</v>
      </c>
      <c r="SZ2054" s="125">
        <f t="shared" si="135"/>
        <v>0</v>
      </c>
      <c r="TA2054" s="125">
        <f t="shared" ref="TA2054:TV2054" si="136">SUM(TA9:TA2051)</f>
        <v>0</v>
      </c>
      <c r="TB2054" s="125">
        <f t="shared" si="136"/>
        <v>0</v>
      </c>
      <c r="TC2054" s="125">
        <f t="shared" si="136"/>
        <v>338295</v>
      </c>
      <c r="TD2054" s="125">
        <f t="shared" si="136"/>
        <v>0</v>
      </c>
      <c r="TE2054" s="125">
        <f t="shared" si="136"/>
        <v>0</v>
      </c>
      <c r="TF2054" s="125">
        <f t="shared" si="136"/>
        <v>0</v>
      </c>
      <c r="TG2054" s="125">
        <f t="shared" si="136"/>
        <v>0</v>
      </c>
      <c r="TH2054" s="125">
        <f t="shared" si="136"/>
        <v>0</v>
      </c>
      <c r="TI2054" s="125">
        <f t="shared" si="136"/>
        <v>-10942.08</v>
      </c>
      <c r="TJ2054" s="125">
        <f t="shared" si="136"/>
        <v>0</v>
      </c>
      <c r="TK2054" s="125">
        <f t="shared" si="136"/>
        <v>0</v>
      </c>
      <c r="TL2054" s="125">
        <f t="shared" si="136"/>
        <v>0</v>
      </c>
      <c r="TM2054" s="125">
        <f t="shared" si="136"/>
        <v>-940894</v>
      </c>
      <c r="TN2054" s="125">
        <f t="shared" si="136"/>
        <v>0</v>
      </c>
      <c r="TO2054" s="125">
        <f t="shared" si="136"/>
        <v>-15000</v>
      </c>
      <c r="TP2054" s="125">
        <f t="shared" si="136"/>
        <v>0</v>
      </c>
      <c r="TQ2054" s="125">
        <f t="shared" si="136"/>
        <v>0</v>
      </c>
      <c r="TR2054" s="125">
        <f t="shared" si="136"/>
        <v>0</v>
      </c>
      <c r="TS2054" s="125">
        <f t="shared" si="136"/>
        <v>0</v>
      </c>
      <c r="TT2054" s="125">
        <f t="shared" si="136"/>
        <v>-5521.3341861395693</v>
      </c>
      <c r="TU2054" s="125">
        <f t="shared" si="136"/>
        <v>50000</v>
      </c>
      <c r="TV2054" s="125">
        <f t="shared" si="136"/>
        <v>-17373</v>
      </c>
      <c r="TW2054" s="122">
        <f t="shared" si="120"/>
        <v>2.8405338525772095E-8</v>
      </c>
    </row>
    <row r="2055" spans="1:543" x14ac:dyDescent="0.2">
      <c r="H2055" s="78" t="s">
        <v>875</v>
      </c>
      <c r="I2055" s="122">
        <f>VLOOKUP(I5,'Consol BS'!$A$9:$CW$477,101,FALSE)</f>
        <v>27</v>
      </c>
      <c r="J2055" s="122">
        <f>VLOOKUP(J5,'Consol BS'!$A$9:$CW$477,101,FALSE)</f>
        <v>54</v>
      </c>
      <c r="K2055" s="122">
        <f>VLOOKUP(K5,'Consol BS'!$A$9:$CW$477,101,FALSE)</f>
        <v>81</v>
      </c>
      <c r="L2055" s="122">
        <f>VLOOKUP(L5,'Consol BS'!$A$9:$CW$477,101,FALSE)</f>
        <v>108</v>
      </c>
      <c r="M2055" s="122">
        <f>VLOOKUP(M5,'Consol BS'!$A$9:$CW$477,101,FALSE)</f>
        <v>135</v>
      </c>
      <c r="N2055" s="122">
        <f>VLOOKUP(N5,'Consol BS'!$A$9:$CW$477,101,FALSE)</f>
        <v>162</v>
      </c>
      <c r="O2055" s="122">
        <f>VLOOKUP(O5,'Consol BS'!$A$9:$CW$477,101,FALSE)</f>
        <v>189</v>
      </c>
      <c r="P2055" s="122">
        <f>VLOOKUP(P5,'Consol BS'!$A$9:$CW$477,101,FALSE)</f>
        <v>189</v>
      </c>
      <c r="Q2055" s="122">
        <f>VLOOKUP(Q5,'Consol BS'!$A$9:$CW$477,101,FALSE)</f>
        <v>189</v>
      </c>
      <c r="R2055" s="122">
        <f>VLOOKUP(R5,'Consol BS'!$A$9:$CW$477,101,FALSE)</f>
        <v>189</v>
      </c>
      <c r="S2055" s="122">
        <f>VLOOKUP(S5,'Consol BS'!$A$9:$CW$477,101,FALSE)</f>
        <v>189</v>
      </c>
      <c r="T2055" s="122">
        <f>VLOOKUP(T5,'Consol BS'!$A$9:$CW$477,101,FALSE)</f>
        <v>189</v>
      </c>
      <c r="U2055" s="122">
        <f>VLOOKUP(U5,'Consol BS'!$A$9:$CW$477,101,FALSE)</f>
        <v>189</v>
      </c>
      <c r="V2055" s="122">
        <f>VLOOKUP(V5,'Consol BS'!$A$9:$CW$477,101,FALSE)</f>
        <v>189</v>
      </c>
      <c r="W2055" s="122">
        <f>VLOOKUP(W5,'Consol BS'!$A$9:$CW$477,101,FALSE)</f>
        <v>189</v>
      </c>
      <c r="X2055" s="122">
        <f>VLOOKUP(X5,'Consol BS'!$A$9:$CW$477,101,FALSE)</f>
        <v>189</v>
      </c>
      <c r="Y2055" s="122">
        <f>VLOOKUP(Y5,'Consol BS'!$A$9:$CW$477,101,FALSE)</f>
        <v>189</v>
      </c>
      <c r="Z2055" s="122">
        <f>VLOOKUP(Z5,'Consol BS'!$A$9:$CW$477,101,FALSE)</f>
        <v>0</v>
      </c>
      <c r="AA2055" s="122">
        <f>VLOOKUP(AA5,'Consol BS'!$A$9:$CW$477,101,FALSE)</f>
        <v>0</v>
      </c>
      <c r="AB2055" s="122">
        <f>VLOOKUP(AB5,'Consol BS'!$A$9:$CW$477,101,FALSE)</f>
        <v>0</v>
      </c>
      <c r="AC2055" s="122">
        <f>VLOOKUP(AC5,'Consol BS'!$A$9:$CW$477,101,FALSE)</f>
        <v>0</v>
      </c>
      <c r="AD2055" s="122">
        <f>VLOOKUP(AD5,'Consol BS'!$A$9:$CW$477,101,FALSE)</f>
        <v>0</v>
      </c>
      <c r="AE2055" s="122">
        <f>VLOOKUP(AE5,'Consol BS'!$A$9:$CW$477,101,FALSE)</f>
        <v>0</v>
      </c>
      <c r="AF2055" s="122">
        <f>VLOOKUP(AF5,'Consol BS'!$A$9:$CW$477,101,FALSE)</f>
        <v>0</v>
      </c>
      <c r="AG2055" s="122">
        <f>VLOOKUP(AG5,'Consol BS'!$A$9:$CW$477,101,FALSE)</f>
        <v>0</v>
      </c>
      <c r="AH2055" s="122">
        <f>VLOOKUP(AH5,'Consol BS'!$A$9:$CW$477,101,FALSE)</f>
        <v>0</v>
      </c>
      <c r="AI2055" s="122">
        <f>VLOOKUP(AI5,'Consol BS'!$A$9:$CW$477,101,FALSE)</f>
        <v>0</v>
      </c>
      <c r="AJ2055" s="122">
        <f>VLOOKUP(AJ5,'Consol BS'!$A$9:$CW$477,101,FALSE)</f>
        <v>0</v>
      </c>
      <c r="AK2055" s="122">
        <f>VLOOKUP(AK5,'Consol BS'!$A$9:$CW$477,101,FALSE)</f>
        <v>0</v>
      </c>
      <c r="AL2055" s="122">
        <f>VLOOKUP(AL5,'Consol BS'!$A$9:$CW$477,101,FALSE)</f>
        <v>0</v>
      </c>
      <c r="AM2055" s="122">
        <f>VLOOKUP(AM5,'Consol BS'!$A$9:$CW$477,101,FALSE)</f>
        <v>0</v>
      </c>
      <c r="AN2055" s="122">
        <f>VLOOKUP(AN5,'Consol BS'!$A$9:$CW$477,101,FALSE)</f>
        <v>0</v>
      </c>
      <c r="AO2055" s="122">
        <f>VLOOKUP(AO5,'Consol BS'!$A$9:$CW$477,101,FALSE)</f>
        <v>0</v>
      </c>
      <c r="AP2055" s="122">
        <f>VLOOKUP(AP5,'Consol BS'!$A$9:$CW$477,101,FALSE)</f>
        <v>0</v>
      </c>
      <c r="AQ2055" s="122">
        <f>VLOOKUP(AQ5,'Consol BS'!$A$9:$CW$477,101,FALSE)</f>
        <v>0</v>
      </c>
      <c r="AR2055" s="122">
        <f>VLOOKUP(AR5,'Consol BS'!$A$9:$CW$477,101,FALSE)</f>
        <v>0</v>
      </c>
      <c r="AS2055" s="122">
        <f>VLOOKUP(AS5,'Consol BS'!$A$9:$CW$477,101,FALSE)</f>
        <v>0</v>
      </c>
      <c r="AT2055" s="122">
        <f>VLOOKUP(AT5,'Consol BS'!$A$9:$CW$477,101,FALSE)</f>
        <v>0</v>
      </c>
      <c r="AU2055" s="122">
        <f>VLOOKUP(AU5,'Consol BS'!$A$9:$CW$477,101,FALSE)</f>
        <v>0</v>
      </c>
      <c r="AV2055" s="122">
        <f>VLOOKUP(AV5,'Consol BS'!$A$9:$CW$477,101,FALSE)</f>
        <v>0</v>
      </c>
      <c r="AW2055" s="122">
        <f>VLOOKUP(AW5,'Consol BS'!$A$9:$CW$477,101,FALSE)</f>
        <v>0</v>
      </c>
      <c r="AX2055" s="122">
        <f>VLOOKUP(AX5,'Consol BS'!$A$9:$CW$477,101,FALSE)</f>
        <v>0</v>
      </c>
      <c r="AY2055" s="122">
        <f>VLOOKUP(AY5,'Consol BS'!$A$9:$CW$477,101,FALSE)</f>
        <v>0</v>
      </c>
      <c r="AZ2055" s="122">
        <f>VLOOKUP(AZ5,'Consol BS'!$A$9:$CW$477,101,FALSE)</f>
        <v>0</v>
      </c>
      <c r="BA2055" s="122">
        <f>VLOOKUP(BA5,'Consol BS'!$A$9:$CW$477,101,FALSE)</f>
        <v>0</v>
      </c>
      <c r="BB2055" s="122">
        <f>VLOOKUP(BB5,'Consol BS'!$A$9:$CW$477,101,FALSE)</f>
        <v>0</v>
      </c>
      <c r="BC2055" s="122">
        <f>VLOOKUP(BC5,'Consol BS'!$A$9:$CW$477,101,FALSE)</f>
        <v>0</v>
      </c>
      <c r="BD2055" s="122">
        <f>VLOOKUP(BD5,'Consol BS'!$A$9:$CW$477,101,FALSE)</f>
        <v>0</v>
      </c>
      <c r="BE2055" s="122">
        <f>VLOOKUP(BE5,'Consol BS'!$A$9:$CW$477,101,FALSE)</f>
        <v>0</v>
      </c>
      <c r="BF2055" s="122">
        <f>VLOOKUP(BF5,'Consol BS'!$A$9:$CW$477,101,FALSE)</f>
        <v>0</v>
      </c>
      <c r="BH2055" s="122">
        <f>VLOOKUP(BH5,'Consol BS'!$A$9:$CW$477,101,FALSE)</f>
        <v>0</v>
      </c>
      <c r="BI2055" s="122">
        <f>VLOOKUP(BI5,'Consol BS'!$A$9:$CW$477,101,FALSE)</f>
        <v>0</v>
      </c>
      <c r="BJ2055" s="122">
        <f>VLOOKUP(BJ5,'Consol BS'!$A$9:$CW$477,101,FALSE)</f>
        <v>0</v>
      </c>
      <c r="BK2055" s="122">
        <f>VLOOKUP(BK5,'Consol BS'!$A$9:$CW$477,101,FALSE)</f>
        <v>0</v>
      </c>
      <c r="BL2055" s="122">
        <f>VLOOKUP(BL5,'Consol BS'!$A$9:$CW$477,101,FALSE)</f>
        <v>0</v>
      </c>
      <c r="BM2055" s="122">
        <f>VLOOKUP(BM5,'Consol BS'!$A$9:$CW$477,101,FALSE)</f>
        <v>0</v>
      </c>
      <c r="BN2055" s="122">
        <f>VLOOKUP(BN5,'Consol BS'!$A$9:$CW$477,101,FALSE)</f>
        <v>0</v>
      </c>
      <c r="BO2055" s="122">
        <f>VLOOKUP(BO5,'Consol BS'!$A$9:$CW$477,101,FALSE)</f>
        <v>0</v>
      </c>
      <c r="BP2055" s="122">
        <f>VLOOKUP(BP5,'Consol BS'!$A$9:$CW$477,101,FALSE)</f>
        <v>0</v>
      </c>
      <c r="BQ2055" s="122">
        <f>VLOOKUP(BQ5,'Consol BS'!$A$9:$CW$477,101,FALSE)</f>
        <v>0</v>
      </c>
      <c r="BR2055" s="122">
        <f>VLOOKUP(BR5,'Consol BS'!$A$9:$CW$477,101,FALSE)</f>
        <v>0</v>
      </c>
      <c r="BS2055" s="122">
        <f>VLOOKUP(BS5,'Consol BS'!$A$9:$CW$477,101,FALSE)</f>
        <v>0</v>
      </c>
      <c r="BT2055" s="122">
        <f>VLOOKUP(BT5,'Consol BS'!$A$9:$CW$477,101,FALSE)</f>
        <v>0</v>
      </c>
      <c r="BU2055" s="122">
        <f>VLOOKUP(BU5,'Consol BS'!$A$9:$CW$477,101,FALSE)</f>
        <v>0</v>
      </c>
      <c r="BV2055" s="122">
        <f>VLOOKUP(BV5,'Consol BS'!$A$9:$CW$477,101,FALSE)</f>
        <v>0</v>
      </c>
      <c r="BW2055" s="122">
        <f>VLOOKUP(BW5,'Consol BS'!$A$9:$CW$477,101,FALSE)</f>
        <v>0</v>
      </c>
      <c r="BX2055" s="122">
        <f>VLOOKUP(BX5,'Consol BS'!$A$9:$CW$477,101,FALSE)</f>
        <v>0</v>
      </c>
      <c r="BY2055" s="122">
        <f>VLOOKUP(BY5,'Consol BS'!$A$9:$CW$477,101,FALSE)</f>
        <v>0</v>
      </c>
      <c r="BZ2055" s="122">
        <f>VLOOKUP(BZ5,'Consol BS'!$A$9:$CW$477,101,FALSE)</f>
        <v>0</v>
      </c>
      <c r="CA2055" s="122">
        <f>VLOOKUP(CA5,'Consol BS'!$A$9:$CW$477,101,FALSE)</f>
        <v>0</v>
      </c>
      <c r="CB2055" s="122">
        <f>VLOOKUP(CB5,'Consol BS'!$A$9:$CW$477,101,FALSE)</f>
        <v>0</v>
      </c>
      <c r="CC2055" s="122">
        <f>VLOOKUP(CC5,'Consol BS'!$A$9:$CW$477,101,FALSE)</f>
        <v>0</v>
      </c>
      <c r="CD2055" s="122">
        <f>VLOOKUP(CD5,'Consol BS'!$A$9:$CW$477,101,FALSE)</f>
        <v>0</v>
      </c>
      <c r="CE2055" s="122">
        <f>VLOOKUP(CE5,'Consol BS'!$A$9:$CW$477,101,FALSE)</f>
        <v>0</v>
      </c>
      <c r="CF2055" s="122">
        <f>VLOOKUP(CF5,'Consol BS'!$A$9:$CW$477,101,FALSE)</f>
        <v>0</v>
      </c>
      <c r="CG2055" s="122">
        <f>VLOOKUP(CG5,'Consol BS'!$A$9:$CW$477,101,FALSE)</f>
        <v>0</v>
      </c>
      <c r="CH2055" s="122">
        <f>VLOOKUP(CH5,'Consol BS'!$A$9:$CW$477,101,FALSE)</f>
        <v>0</v>
      </c>
      <c r="CI2055" s="122">
        <f>VLOOKUP(CI5,'Consol BS'!$A$9:$CW$477,101,FALSE)</f>
        <v>0</v>
      </c>
      <c r="CJ2055" s="122">
        <f>VLOOKUP(CJ5,'Consol BS'!$A$9:$CW$477,101,FALSE)</f>
        <v>0</v>
      </c>
      <c r="CK2055" s="122">
        <f>VLOOKUP(CK5,'Consol BS'!$A$9:$CW$477,101,FALSE)</f>
        <v>0</v>
      </c>
      <c r="CL2055" s="122">
        <f>VLOOKUP(CL5,'Consol BS'!$A$9:$CW$477,101,FALSE)</f>
        <v>0</v>
      </c>
      <c r="CM2055" s="122">
        <f>VLOOKUP(CM5,'Consol BS'!$A$9:$CW$477,101,FALSE)</f>
        <v>0</v>
      </c>
      <c r="CN2055" s="122">
        <f>VLOOKUP(CN5,'Consol BS'!$A$9:$CW$477,101,FALSE)</f>
        <v>0</v>
      </c>
      <c r="CO2055" s="122">
        <f>VLOOKUP(CO5,'Consol BS'!$A$9:$CW$477,101,FALSE)</f>
        <v>0</v>
      </c>
      <c r="CP2055" s="122">
        <f>VLOOKUP(CP5,'Consol BS'!$A$9:$CW$477,101,FALSE)</f>
        <v>0</v>
      </c>
      <c r="CQ2055" s="122">
        <f>VLOOKUP(CQ5,'Consol BS'!$A$9:$CW$477,101,FALSE)</f>
        <v>0</v>
      </c>
      <c r="CR2055" s="122">
        <f>VLOOKUP(CR5,'Consol BS'!$A$9:$CW$477,101,FALSE)</f>
        <v>0</v>
      </c>
      <c r="CS2055" s="122">
        <f>VLOOKUP(CS5,'Consol BS'!$A$9:$CW$477,101,FALSE)</f>
        <v>0</v>
      </c>
      <c r="CT2055" s="122">
        <f>VLOOKUP(CT5,'Consol BS'!$A$9:$CW$477,101,FALSE)</f>
        <v>0</v>
      </c>
      <c r="CU2055" s="122">
        <f>VLOOKUP(CU5,'Consol BS'!$A$9:$CW$477,101,FALSE)</f>
        <v>0</v>
      </c>
      <c r="CV2055" s="122">
        <f>VLOOKUP(CV5,'Consol BS'!$A$9:$CW$477,101,FALSE)</f>
        <v>0</v>
      </c>
      <c r="CW2055" s="122">
        <f>VLOOKUP(CW5,'Consol BS'!$A$9:$CW$477,101,FALSE)</f>
        <v>0</v>
      </c>
      <c r="CX2055" s="122">
        <f>VLOOKUP(CX5,'Consol BS'!$A$9:$CW$477,101,FALSE)</f>
        <v>0</v>
      </c>
      <c r="CY2055" s="122">
        <f>VLOOKUP(CY5,'Consol BS'!$A$9:$CW$477,101,FALSE)</f>
        <v>0</v>
      </c>
      <c r="CZ2055" s="122">
        <f>VLOOKUP(CZ5,'Consol BS'!$A$9:$CW$477,101,FALSE)</f>
        <v>0</v>
      </c>
      <c r="DA2055" s="122">
        <f>VLOOKUP(DA5,'Consol BS'!$A$9:$CW$477,101,FALSE)</f>
        <v>0</v>
      </c>
      <c r="DB2055" s="122">
        <f>VLOOKUP(DB5,'Consol BS'!$A$9:$CW$477,101,FALSE)</f>
        <v>0</v>
      </c>
      <c r="DC2055" s="122">
        <f>VLOOKUP(DC5,'Consol BS'!$A$9:$CW$477,101,FALSE)</f>
        <v>0</v>
      </c>
      <c r="DD2055" s="122">
        <f>VLOOKUP(DD5,'Consol BS'!$A$9:$CW$477,101,FALSE)</f>
        <v>0</v>
      </c>
      <c r="DE2055" s="122">
        <f>VLOOKUP(DE5,'Consol BS'!$A$9:$CW$477,101,FALSE)</f>
        <v>0</v>
      </c>
      <c r="DF2055" s="122">
        <f>VLOOKUP(DF5,'Consol BS'!$A$9:$CW$477,101,FALSE)</f>
        <v>0</v>
      </c>
      <c r="DG2055" s="122">
        <f>VLOOKUP(DG5,'Consol BS'!$A$9:$CW$477,101,FALSE)</f>
        <v>0</v>
      </c>
      <c r="DH2055" s="122">
        <f>VLOOKUP(DH5,'Consol BS'!$A$9:$CW$477,101,FALSE)</f>
        <v>0</v>
      </c>
      <c r="DI2055" s="122">
        <f>VLOOKUP(DI5,'Consol BS'!$A$9:$CW$477,101,FALSE)</f>
        <v>0</v>
      </c>
      <c r="DJ2055" s="122">
        <f>VLOOKUP(DJ5,'Consol BS'!$A$9:$CW$477,101,FALSE)</f>
        <v>0</v>
      </c>
      <c r="DK2055" s="122">
        <f>VLOOKUP(DK5,'Consol BS'!$A$9:$CW$477,101,FALSE)</f>
        <v>0</v>
      </c>
      <c r="DL2055" s="122">
        <f>VLOOKUP(DL5,'Consol BS'!$A$9:$CW$477,101,FALSE)</f>
        <v>0</v>
      </c>
      <c r="DM2055" s="122">
        <f>VLOOKUP(DM5,'Consol BS'!$A$9:$CW$477,101,FALSE)</f>
        <v>0</v>
      </c>
      <c r="DN2055" s="122">
        <f>VLOOKUP(DN5,'Consol BS'!$A$9:$CW$477,101,FALSE)</f>
        <v>0</v>
      </c>
      <c r="DO2055" s="122">
        <f>VLOOKUP(DO5,'Consol BS'!$A$9:$CW$477,101,FALSE)</f>
        <v>0</v>
      </c>
      <c r="DP2055" s="122">
        <f>VLOOKUP(DP5,'Consol BS'!$A$9:$CW$477,101,FALSE)</f>
        <v>0</v>
      </c>
      <c r="DQ2055" s="122">
        <f>VLOOKUP(DQ5,'Consol BS'!$A$9:$CW$477,101,FALSE)</f>
        <v>0</v>
      </c>
      <c r="DR2055" s="122">
        <f>VLOOKUP(DR5,'Consol BS'!$A$9:$CW$477,101,FALSE)</f>
        <v>0</v>
      </c>
      <c r="DS2055" s="122">
        <f>VLOOKUP(DS5,'Consol BS'!$A$9:$CW$477,101,FALSE)</f>
        <v>0</v>
      </c>
      <c r="DT2055" s="122">
        <f>VLOOKUP(DT5,'Consol BS'!$A$9:$CW$477,101,FALSE)</f>
        <v>0</v>
      </c>
      <c r="DU2055" s="122">
        <f>VLOOKUP(DU5,'Consol BS'!$A$9:$CW$477,101,FALSE)</f>
        <v>0</v>
      </c>
      <c r="DV2055" s="122">
        <f>VLOOKUP(DV5,'Consol BS'!$A$9:$CW$477,101,FALSE)</f>
        <v>0</v>
      </c>
      <c r="DW2055" s="122">
        <f>VLOOKUP(DW5,'Consol BS'!$A$9:$CW$477,101,FALSE)</f>
        <v>0</v>
      </c>
      <c r="DX2055" s="122">
        <f>VLOOKUP(DX5,'Consol BS'!$A$9:$CW$477,101,FALSE)</f>
        <v>-4.831893000000001E-2</v>
      </c>
      <c r="DY2055" s="122">
        <f>VLOOKUP(DY5,'Consol BS'!$A$9:$CW$477,101,FALSE)</f>
        <v>0</v>
      </c>
      <c r="DZ2055" s="122">
        <f>VLOOKUP(DZ5,'Consol BS'!$A$9:$CW$477,101,FALSE)</f>
        <v>0</v>
      </c>
      <c r="EA2055" s="122">
        <f>VLOOKUP(EA5,'Consol BS'!$A$9:$CW$477,101,FALSE)</f>
        <v>0</v>
      </c>
      <c r="EB2055" s="122">
        <f>VLOOKUP(EB5,'Consol BS'!$A$9:$CW$477,101,FALSE)</f>
        <v>0</v>
      </c>
      <c r="EC2055" s="122">
        <f>VLOOKUP(EC5,'Consol BS'!$A$9:$CW$477,101,FALSE)</f>
        <v>0</v>
      </c>
      <c r="ED2055" s="122">
        <f>VLOOKUP(ED5,'Consol BS'!$A$9:$CW$477,101,FALSE)</f>
        <v>0</v>
      </c>
      <c r="EE2055" s="122">
        <f>VLOOKUP(EE5,'Consol BS'!$A$9:$CW$477,101,FALSE)</f>
        <v>-77090.656499999968</v>
      </c>
      <c r="EF2055" s="122">
        <f>VLOOKUP(EF5,'Consol BS'!$A$9:$CW$477,101,FALSE)</f>
        <v>0</v>
      </c>
      <c r="EG2055" s="122">
        <f>VLOOKUP(EG5,'Consol BS'!$A$9:$CW$477,101,FALSE)</f>
        <v>0</v>
      </c>
      <c r="EH2055" s="122">
        <f>VLOOKUP(EH5,'Consol BS'!$A$9:$CW$477,101,FALSE)</f>
        <v>-153742.04999999993</v>
      </c>
      <c r="EI2055" s="122">
        <f>VLOOKUP(EI5,'Consol BS'!$A$9:$CW$477,101,FALSE)</f>
        <v>0</v>
      </c>
      <c r="EJ2055" s="122">
        <f>VLOOKUP(EJ5,'Consol BS'!$A$9:$CW$477,101,FALSE)</f>
        <v>0</v>
      </c>
      <c r="EK2055" s="122">
        <f>VLOOKUP(EK5,'Consol BS'!$A$9:$CW$477,101,FALSE)</f>
        <v>0</v>
      </c>
      <c r="EL2055" s="122">
        <f>VLOOKUP(EL5,'Consol BS'!$A$9:$CW$477,101,FALSE)</f>
        <v>0</v>
      </c>
      <c r="EM2055" s="122">
        <f>VLOOKUP(EM5,'Consol BS'!$A$9:$CW$477,101,FALSE)</f>
        <v>0</v>
      </c>
      <c r="EN2055" s="122">
        <f>VLOOKUP(EN5,'Consol BS'!$A$9:$CW$477,101,FALSE)</f>
        <v>0</v>
      </c>
      <c r="EO2055" s="122">
        <f>VLOOKUP(EO5,'Consol BS'!$A$9:$CW$477,101,FALSE)</f>
        <v>0</v>
      </c>
      <c r="EP2055" s="122">
        <f>VLOOKUP(EP5,'Consol BS'!$A$9:$CW$477,101,FALSE)</f>
        <v>0</v>
      </c>
      <c r="EQ2055" s="122">
        <f>VLOOKUP(EQ5,'Consol BS'!$A$9:$CW$477,101,FALSE)</f>
        <v>0</v>
      </c>
      <c r="ER2055" s="122">
        <f>VLOOKUP(ER5,'Consol BS'!$A$9:$CW$477,101,FALSE)</f>
        <v>0</v>
      </c>
      <c r="ES2055" s="122">
        <f>VLOOKUP(ES5,'Consol BS'!$A$9:$CW$477,101,FALSE)</f>
        <v>0</v>
      </c>
      <c r="ET2055" s="122">
        <f>VLOOKUP(ET5,'Consol BS'!$A$9:$CW$477,101,FALSE)</f>
        <v>0</v>
      </c>
      <c r="EU2055" s="122">
        <f>VLOOKUP(EU5,'Consol BS'!$A$9:$CW$477,101,FALSE)</f>
        <v>0</v>
      </c>
      <c r="EV2055" s="122">
        <f>VLOOKUP(EV5,'Consol BS'!$A$9:$CW$477,101,FALSE)</f>
        <v>0</v>
      </c>
      <c r="EW2055" s="122">
        <f>VLOOKUP(EW5,'Consol BS'!$A$9:$CW$477,101,FALSE)</f>
        <v>0</v>
      </c>
      <c r="EX2055" s="122">
        <f>VLOOKUP(EX5,'Consol BS'!$A$9:$CW$477,101,FALSE)</f>
        <v>0</v>
      </c>
      <c r="EY2055" s="122">
        <f>VLOOKUP(EY5,'Consol BS'!$A$9:$CW$477,101,FALSE)</f>
        <v>0</v>
      </c>
      <c r="EZ2055" s="122">
        <f>VLOOKUP(EZ5,'Consol BS'!$A$9:$CW$477,101,FALSE)</f>
        <v>0</v>
      </c>
      <c r="FA2055" s="122">
        <f>VLOOKUP(FA5,'Consol BS'!$A$9:$CW$477,101,FALSE)</f>
        <v>0</v>
      </c>
      <c r="FB2055" s="122">
        <f>VLOOKUP(FB5,'Consol BS'!$A$9:$CW$477,101,FALSE)</f>
        <v>0</v>
      </c>
      <c r="FC2055" s="122">
        <f>VLOOKUP(FC5,'Consol BS'!$A$9:$CW$477,101,FALSE)</f>
        <v>0</v>
      </c>
      <c r="FD2055" s="122">
        <f>VLOOKUP(FD5,'Consol BS'!$A$9:$CW$477,101,FALSE)</f>
        <v>0</v>
      </c>
      <c r="FE2055" s="122">
        <f>VLOOKUP(FE5,'Consol BS'!$A$9:$CW$477,101,FALSE)</f>
        <v>0</v>
      </c>
      <c r="FF2055" s="122">
        <f>VLOOKUP(FF5,'Consol BS'!$A$9:$CW$477,101,FALSE)</f>
        <v>0</v>
      </c>
      <c r="FG2055" s="122">
        <f>VLOOKUP(FG5,'Consol BS'!$A$9:$CW$477,101,FALSE)</f>
        <v>-1805370.9300000006</v>
      </c>
      <c r="FH2055" s="122">
        <f>VLOOKUP(FH5,'Consol BS'!$A$9:$CW$477,101,FALSE)</f>
        <v>0</v>
      </c>
      <c r="FI2055" s="122">
        <f>VLOOKUP(FI5,'Consol BS'!$A$9:$CW$477,101,FALSE)</f>
        <v>0</v>
      </c>
      <c r="FJ2055" s="122">
        <f>VLOOKUP(FJ5,'Consol BS'!$A$9:$CW$477,101,FALSE)</f>
        <v>0</v>
      </c>
      <c r="FK2055" s="122">
        <f>VLOOKUP(FK5,'Consol BS'!$A$9:$CW$477,101,FALSE)</f>
        <v>0</v>
      </c>
      <c r="FL2055" s="122">
        <f>VLOOKUP(FL5,'Consol BS'!$A$9:$CW$477,101,FALSE)</f>
        <v>1805370.9300000006</v>
      </c>
      <c r="FM2055" s="122">
        <f>VLOOKUP(FM5,'Consol BS'!$A$9:$CW$477,101,FALSE)</f>
        <v>0</v>
      </c>
      <c r="FN2055" s="122">
        <f>VLOOKUP(FN5,'Consol BS'!$A$9:$CW$477,101,FALSE)</f>
        <v>-36362.125250550002</v>
      </c>
      <c r="FO2055" s="122">
        <f>VLOOKUP(FO5,'Consol BS'!$A$9:$CW$477,101,FALSE)</f>
        <v>-46351.910285999984</v>
      </c>
      <c r="FP2055" s="122">
        <f>VLOOKUP(FP5,'Consol BS'!$A$9:$CW$477,101,FALSE)</f>
        <v>0</v>
      </c>
      <c r="FQ2055" s="122">
        <f>VLOOKUP(FQ5,'Consol BS'!$A$9:$CW$477,101,FALSE)</f>
        <v>-0.17570520000000003</v>
      </c>
      <c r="FR2055" s="122">
        <f>VLOOKUP(FR5,'Consol BS'!$A$9:$CW$477,101,FALSE)</f>
        <v>-0.17570520000000003</v>
      </c>
      <c r="FS2055" s="122">
        <f>VLOOKUP(FS5,'Consol BS'!$A$9:$CW$477,101,FALSE)</f>
        <v>0</v>
      </c>
      <c r="FT2055" s="122">
        <f>VLOOKUP(FT5,'Consol BS'!$A$9:$CW$477,101,FALSE)</f>
        <v>0</v>
      </c>
      <c r="FU2055" s="122">
        <f>VLOOKUP(FU5,'Consol BS'!$A$9:$CW$477,101,FALSE)</f>
        <v>0</v>
      </c>
      <c r="FV2055" s="122">
        <f>VLOOKUP(FV5,'Consol BS'!$A$9:$CW$477,101,FALSE)</f>
        <v>0</v>
      </c>
      <c r="FW2055" s="122">
        <f>VLOOKUP(FW5,'Consol BS'!$A$9:$CW$477,101,FALSE)</f>
        <v>0</v>
      </c>
      <c r="FX2055" s="122">
        <f>VLOOKUP(FX5,'Consol BS'!$A$9:$CW$477,101,FALSE)</f>
        <v>0</v>
      </c>
      <c r="FY2055" s="122">
        <f>VLOOKUP(FY5,'Consol BS'!$A$9:$CW$477,101,FALSE)</f>
        <v>0</v>
      </c>
      <c r="FZ2055" s="122">
        <f>VLOOKUP(FZ5,'Consol BS'!$A$9:$CW$477,101,FALSE)</f>
        <v>0</v>
      </c>
      <c r="GA2055" s="122">
        <f>VLOOKUP(GA5,'Consol BS'!$A$9:$CW$477,101,FALSE)</f>
        <v>0</v>
      </c>
      <c r="GB2055" s="122">
        <f>VLOOKUP(GB5,'Consol BS'!$A$9:$CW$477,101,FALSE)</f>
        <v>0</v>
      </c>
      <c r="GC2055" s="122">
        <f>VLOOKUP(GC5,'Consol BS'!$A$9:$CW$477,101,FALSE)</f>
        <v>0</v>
      </c>
      <c r="GD2055" s="122">
        <f>VLOOKUP(GD5,'Consol BS'!$A$9:$CW$477,101,FALSE)</f>
        <v>46351.910285999984</v>
      </c>
      <c r="GE2055" s="122">
        <f>VLOOKUP(GE5,'Consol BS'!$A$9:$CW$477,101,FALSE)</f>
        <v>0</v>
      </c>
      <c r="GF2055" s="122">
        <f>VLOOKUP(GF5,'Consol BS'!$A$9:$CW$477,101,FALSE)</f>
        <v>0</v>
      </c>
      <c r="GG2055" s="122">
        <f>VLOOKUP(GG5,'Consol BS'!$A$9:$CW$477,101,FALSE)</f>
        <v>0</v>
      </c>
      <c r="GH2055" s="122">
        <f>VLOOKUP(GH5,'Consol BS'!$A$9:$CW$477,101,FALSE)</f>
        <v>0</v>
      </c>
      <c r="GI2055" s="122">
        <f>VLOOKUP(GI5,'Consol BS'!$A$9:$CW$477,101,FALSE)</f>
        <v>0</v>
      </c>
      <c r="GK2055" s="122">
        <f>VLOOKUP(GK5,'Consol BS'!$A$9:$CW$477,101,FALSE)</f>
        <v>0</v>
      </c>
      <c r="GL2055" s="122">
        <f>VLOOKUP(GL5,'Consol BS'!$A$9:$CW$477,101,FALSE)</f>
        <v>0</v>
      </c>
      <c r="GO2055" s="122">
        <f>VLOOKUP(GO5,'Consol BS'!$A$9:$CW$477,101,FALSE)</f>
        <v>0</v>
      </c>
      <c r="GP2055" s="122">
        <f>VLOOKUP(GP5,'Consol BS'!$A$9:$CW$477,101,FALSE)</f>
        <v>0</v>
      </c>
      <c r="GQ2055" s="122">
        <f>VLOOKUP(GQ5,'Consol BS'!$A$9:$CW$477,101,FALSE)</f>
        <v>0</v>
      </c>
      <c r="GR2055" s="122">
        <f>VLOOKUP(GR5,'Consol BS'!$A$9:$CW$477,101,FALSE)</f>
        <v>0</v>
      </c>
      <c r="GS2055" s="122">
        <f>VLOOKUP(GS5,'Consol BS'!$A$9:$CW$477,101,FALSE)</f>
        <v>0</v>
      </c>
      <c r="GT2055" s="122">
        <f>VLOOKUP(GT5,'Consol BS'!$A$9:$CW$477,101,FALSE)</f>
        <v>0</v>
      </c>
      <c r="GU2055" s="122">
        <f>VLOOKUP(GU5,'Consol BS'!$A$9:$CW$477,101,FALSE)</f>
        <v>0</v>
      </c>
      <c r="GV2055" s="122">
        <f>VLOOKUP(GV5,'Consol BS'!$A$9:$CW$477,101,FALSE)</f>
        <v>0</v>
      </c>
      <c r="GW2055" s="122">
        <f>VLOOKUP(GW5,'Consol BS'!$A$9:$CW$477,101,FALSE)</f>
        <v>0</v>
      </c>
      <c r="GX2055" s="122">
        <f>VLOOKUP(GX5,'Consol BS'!$A$9:$CW$477,101,FALSE)</f>
        <v>0</v>
      </c>
      <c r="GY2055" s="122">
        <f>VLOOKUP(GY5,'Consol BS'!$A$9:$CW$477,101,FALSE)</f>
        <v>0</v>
      </c>
      <c r="GZ2055" s="122">
        <f>VLOOKUP(GZ5,'Consol BS'!$A$9:$CW$477,101,FALSE)</f>
        <v>0</v>
      </c>
      <c r="HA2055" s="122">
        <f>VLOOKUP(HA5,'Consol BS'!$A$9:$CW$477,101,FALSE)</f>
        <v>0</v>
      </c>
      <c r="HB2055" s="122">
        <f>VLOOKUP(HB5,'Consol BS'!$A$9:$CW$477,101,FALSE)</f>
        <v>0</v>
      </c>
      <c r="HC2055" s="122">
        <f>VLOOKUP(HC5,'Consol BS'!$A$9:$CW$477,101,FALSE)</f>
        <v>0</v>
      </c>
      <c r="HD2055" s="122">
        <f>VLOOKUP(HD5,'Consol BS'!$A$9:$CW$477,101,FALSE)</f>
        <v>0</v>
      </c>
      <c r="HE2055" s="122">
        <f>VLOOKUP(HE5,'Consol BS'!$A$9:$CW$477,101,FALSE)</f>
        <v>0</v>
      </c>
      <c r="HF2055" s="122">
        <f>VLOOKUP(HF5,'Consol BS'!$A$9:$CW$477,101,FALSE)</f>
        <v>0</v>
      </c>
      <c r="HG2055" s="122">
        <f>VLOOKUP(HG5,'Consol BS'!$A$9:$CW$477,101,FALSE)</f>
        <v>0</v>
      </c>
      <c r="HH2055" s="122">
        <f>VLOOKUP(HH5,'Consol BS'!$A$9:$CW$477,101,FALSE)</f>
        <v>0</v>
      </c>
      <c r="HI2055" s="122">
        <f>VLOOKUP(HI5,'Consol BS'!$A$9:$CW$477,101,FALSE)</f>
        <v>0</v>
      </c>
      <c r="HJ2055" s="122">
        <f>VLOOKUP(HJ5,'Consol BS'!$A$9:$CW$477,101,FALSE)</f>
        <v>0</v>
      </c>
      <c r="HK2055" s="122">
        <f>VLOOKUP(HK5,'Consol BS'!$A$9:$CW$477,101,FALSE)</f>
        <v>0</v>
      </c>
      <c r="HL2055" s="122">
        <f>VLOOKUP(HL5,'Consol BS'!$A$9:$CW$477,101,FALSE)</f>
        <v>0</v>
      </c>
      <c r="HM2055" s="122">
        <f>VLOOKUP(HM5,'Consol BS'!$A$9:$CW$477,101,FALSE)</f>
        <v>0</v>
      </c>
      <c r="HN2055" s="122">
        <f>VLOOKUP(HN5,'Consol BS'!$A$9:$CW$477,101,FALSE)</f>
        <v>0</v>
      </c>
      <c r="HO2055" s="122">
        <f>VLOOKUP(HO5,'Consol BS'!$A$9:$CW$477,101,FALSE)</f>
        <v>0</v>
      </c>
      <c r="HP2055" s="122">
        <f>VLOOKUP(HP5,'Consol BS'!$A$9:$CW$477,101,FALSE)</f>
        <v>0</v>
      </c>
      <c r="HQ2055" s="122">
        <f>VLOOKUP(HQ5,'Consol BS'!$A$9:$CW$477,101,FALSE)</f>
        <v>0</v>
      </c>
      <c r="HR2055" s="122">
        <f>VLOOKUP(HR5,'Consol BS'!$A$9:$CW$477,101,FALSE)</f>
        <v>0</v>
      </c>
      <c r="HT2055" s="122">
        <f>VLOOKUP(HT5,'Consol BS'!$A$9:$CW$477,101,FALSE)</f>
        <v>0</v>
      </c>
      <c r="HU2055" s="122">
        <f>VLOOKUP(HU5,'Consol BS'!$A$9:$CW$477,101,FALSE)</f>
        <v>0</v>
      </c>
      <c r="HV2055" s="122">
        <f>VLOOKUP(HV5,'Consol BS'!$A$9:$CW$477,101,FALSE)</f>
        <v>0</v>
      </c>
      <c r="HW2055" s="122">
        <f>VLOOKUP(HW5,'Consol BS'!$A$9:$CW$477,101,FALSE)</f>
        <v>0</v>
      </c>
      <c r="HX2055" s="122">
        <f>VLOOKUP(HX5,'Consol BS'!$A$9:$CW$477,101,FALSE)</f>
        <v>0</v>
      </c>
      <c r="HY2055" s="122">
        <f>VLOOKUP(HY5,'Consol BS'!$A$9:$CW$477,101,FALSE)</f>
        <v>0</v>
      </c>
      <c r="HZ2055" s="122">
        <f>VLOOKUP(HZ5,'Consol BS'!$A$9:$CW$477,101,FALSE)</f>
        <v>0</v>
      </c>
      <c r="IA2055" s="122">
        <f>VLOOKUP(IA5,'Consol BS'!$A$9:$CW$477,101,FALSE)</f>
        <v>0</v>
      </c>
      <c r="IB2055" s="122">
        <f>VLOOKUP(IB5,'Consol BS'!$A$9:$CW$477,101,FALSE)</f>
        <v>0</v>
      </c>
      <c r="IC2055" s="122">
        <f>VLOOKUP(IC5,'Consol BS'!$A$9:$CW$477,101,FALSE)</f>
        <v>0</v>
      </c>
      <c r="ID2055" s="122">
        <f>VLOOKUP(ID5,'Consol BS'!$A$9:$CW$477,101,FALSE)</f>
        <v>0</v>
      </c>
      <c r="IE2055" s="122">
        <f>VLOOKUP(IE5,'Consol BS'!$A$9:$CW$477,101,FALSE)</f>
        <v>0</v>
      </c>
      <c r="IF2055" s="122">
        <f>VLOOKUP(IF5,'Consol BS'!$A$9:$CW$477,101,FALSE)</f>
        <v>0</v>
      </c>
      <c r="IG2055" s="122">
        <f>VLOOKUP(IG5,'Consol BS'!$A$9:$CW$477,101,FALSE)</f>
        <v>0</v>
      </c>
      <c r="IH2055" s="122">
        <f>VLOOKUP(IH5,'Consol BS'!$A$9:$CW$477,101,FALSE)</f>
        <v>0</v>
      </c>
      <c r="II2055" s="122">
        <f>VLOOKUP(II5,'Consol BS'!$A$9:$CW$477,101,FALSE)</f>
        <v>0</v>
      </c>
      <c r="IJ2055" s="122">
        <f>VLOOKUP(IJ5,'Consol BS'!$A$9:$CW$477,101,FALSE)</f>
        <v>0</v>
      </c>
      <c r="IK2055" s="122">
        <f>VLOOKUP(IK5,'Consol BS'!$A$9:$CW$477,101,FALSE)</f>
        <v>0</v>
      </c>
      <c r="IL2055" s="122">
        <f>VLOOKUP(IL5,'Consol BS'!$A$9:$CW$477,101,FALSE)</f>
        <v>0</v>
      </c>
      <c r="IM2055" s="122">
        <f>VLOOKUP(IM5,'Consol BS'!$A$9:$CW$477,101,FALSE)</f>
        <v>0</v>
      </c>
      <c r="IN2055" s="122">
        <f>VLOOKUP(IN5,'Consol BS'!$A$9:$CW$477,101,FALSE)</f>
        <v>0</v>
      </c>
      <c r="IO2055" s="122">
        <f>VLOOKUP(IO5,'Consol BS'!$A$9:$CW$477,101,FALSE)</f>
        <v>0</v>
      </c>
      <c r="IP2055" s="122">
        <f>VLOOKUP(IP5,'Consol BS'!$A$9:$CW$477,101,FALSE)</f>
        <v>0</v>
      </c>
      <c r="IQ2055" s="122">
        <f>VLOOKUP(IQ5,'Consol BS'!$A$9:$CW$477,101,FALSE)</f>
        <v>0</v>
      </c>
      <c r="IR2055" s="122">
        <f>VLOOKUP(IR5,'Consol BS'!$A$9:$CW$477,101,FALSE)</f>
        <v>0</v>
      </c>
      <c r="IS2055" s="122">
        <f>VLOOKUP(IS5,'Consol BS'!$A$9:$CW$477,101,FALSE)</f>
        <v>0</v>
      </c>
      <c r="IT2055" s="122">
        <f>VLOOKUP(IT5,'Consol BS'!$A$9:$CW$477,101,FALSE)</f>
        <v>0</v>
      </c>
      <c r="IU2055" s="122">
        <f>VLOOKUP(IU5,'Consol BS'!$A$9:$CW$477,101,FALSE)</f>
        <v>0</v>
      </c>
      <c r="IV2055" s="122">
        <f>VLOOKUP(IV5,'Consol BS'!$A$9:$CW$477,101,FALSE)</f>
        <v>0</v>
      </c>
      <c r="IW2055" s="122">
        <f>VLOOKUP(IW5,'Consol BS'!$A$9:$CW$477,101,FALSE)</f>
        <v>0</v>
      </c>
      <c r="IX2055" s="122">
        <f>VLOOKUP(IX5,'Consol BS'!$A$9:$CW$477,101,FALSE)</f>
        <v>0</v>
      </c>
      <c r="IY2055" s="122">
        <f>VLOOKUP(IY5,'Consol BS'!$A$9:$CW$477,101,FALSE)</f>
        <v>0</v>
      </c>
      <c r="IZ2055" s="122">
        <f>VLOOKUP(IZ5,'Consol BS'!$A$9:$CW$477,101,FALSE)</f>
        <v>0</v>
      </c>
      <c r="JA2055" s="122">
        <f>VLOOKUP(JA5,'Consol BS'!$A$9:$CW$477,101,FALSE)</f>
        <v>0</v>
      </c>
      <c r="JB2055" s="122">
        <f>VLOOKUP(JB5,'Consol BS'!$A$9:$CW$477,101,FALSE)</f>
        <v>0</v>
      </c>
      <c r="JC2055" s="122">
        <f>VLOOKUP(JC5,'Consol BS'!$A$9:$CW$477,101,FALSE)</f>
        <v>0</v>
      </c>
      <c r="JD2055" s="122">
        <f>VLOOKUP(JD5,'Consol BS'!$A$9:$CW$477,101,FALSE)</f>
        <v>0</v>
      </c>
      <c r="JE2055" s="122">
        <f>VLOOKUP(JE5,'Consol BS'!$A$9:$CW$477,101,FALSE)</f>
        <v>0</v>
      </c>
      <c r="JF2055" s="122">
        <f>VLOOKUP(JF5,'Consol BS'!$A$9:$CW$477,101,FALSE)</f>
        <v>0</v>
      </c>
      <c r="JG2055" s="122">
        <f>VLOOKUP(JG5,'Consol BS'!$A$9:$CW$477,101,FALSE)</f>
        <v>0</v>
      </c>
      <c r="JH2055" s="122">
        <f>VLOOKUP(JH5,'Consol BS'!$A$9:$CW$477,101,FALSE)</f>
        <v>0</v>
      </c>
      <c r="JI2055" s="122">
        <f>VLOOKUP(JI5,'Consol BS'!$A$9:$CW$477,101,FALSE)</f>
        <v>0</v>
      </c>
      <c r="JJ2055" s="122">
        <f>VLOOKUP(JJ5,'Consol BS'!$A$9:$CW$477,101,FALSE)</f>
        <v>2999997</v>
      </c>
      <c r="JK2055" s="122">
        <f>VLOOKUP(JK5,'Consol BS'!$A$9:$CW$477,101,FALSE)</f>
        <v>5994</v>
      </c>
      <c r="JL2055" s="122">
        <v>0</v>
      </c>
      <c r="JM2055" s="122">
        <v>0</v>
      </c>
      <c r="JN2055" s="122">
        <f>VLOOKUP(JN5,'Consol BS'!$A$9:$CW$477,101,FALSE)</f>
        <v>89991</v>
      </c>
      <c r="JO2055" s="122">
        <f>VLOOKUP(JO5,'Consol BS'!$A$9:$CW$477,101,FALSE)</f>
        <v>11988</v>
      </c>
      <c r="JP2055" s="122">
        <f>VLOOKUP(JP5,'Consol BS'!$A$9:$CW$477,101,FALSE)</f>
        <v>135</v>
      </c>
      <c r="JQ2055" s="122">
        <f>VLOOKUP(JQ5,'Consol BS'!$A$9:$CW$477,101,FALSE)</f>
        <v>179982</v>
      </c>
      <c r="JR2055" s="122">
        <f>VLOOKUP(JR5,'Consol BS'!$A$9:$CW$477,101,FALSE)</f>
        <v>2098737</v>
      </c>
      <c r="JS2055" s="122">
        <f>VLOOKUP(JS5,'Consol BS'!$A$9:$CW$477,101,FALSE)</f>
        <v>13841739</v>
      </c>
      <c r="JT2055" s="122">
        <f>VLOOKUP(JT5,'Consol BS'!$A$9:$CW$477,101,FALSE)</f>
        <v>902097</v>
      </c>
      <c r="JU2055" s="122">
        <f>VLOOKUP(JU5,'Consol BS'!$A$9:$CW$477,101,FALSE)</f>
        <v>171207</v>
      </c>
      <c r="JV2055" s="122">
        <f>VLOOKUP(JV5,'Consol BS'!$A$9:$CW$477,101,FALSE)</f>
        <v>138672</v>
      </c>
      <c r="JW2055" s="122">
        <f>VLOOKUP(JW5,'Consol BS'!$A$9:$CW$477,101,FALSE)</f>
        <v>6651369</v>
      </c>
      <c r="JX2055" s="122">
        <f>VLOOKUP(JX5,'Consol BS'!$A$9:$CW$477,101,FALSE)</f>
        <v>17118</v>
      </c>
      <c r="JY2055" s="122">
        <f>VLOOKUP(JY5,'Consol BS'!$A$9:$CW$477,101,FALSE)</f>
        <v>170802</v>
      </c>
      <c r="JZ2055" s="122">
        <f>VLOOKUP(JZ5,'Consol BS'!$A$9:$CW$477,101,FALSE)</f>
        <v>93501</v>
      </c>
      <c r="KA2055" s="122">
        <f>VLOOKUP(KA5,'Consol BS'!$A$9:$CW$477,101,FALSE)</f>
        <v>702</v>
      </c>
      <c r="KB2055" s="122">
        <f>VLOOKUP(KB5,'Consol BS'!$A$9:$CW$477,101,FALSE)</f>
        <v>9342</v>
      </c>
      <c r="KC2055" s="122">
        <f>VLOOKUP(KC5,'Consol BS'!$A$9:$CW$477,101,FALSE)</f>
        <v>9342</v>
      </c>
      <c r="KD2055" s="122">
        <f>VLOOKUP(KD5,'Consol BS'!$A$9:$CW$477,101,FALSE)</f>
        <v>98361</v>
      </c>
      <c r="KE2055" s="122">
        <f>VLOOKUP(KE5,'Consol BS'!$A$9:$CW$477,101,FALSE)</f>
        <v>11502</v>
      </c>
      <c r="KF2055" s="122">
        <f>VLOOKUP(KF5,'Consol BS'!$A$9:$CW$477,101,FALSE)</f>
        <v>9342</v>
      </c>
      <c r="KG2055" s="122">
        <f>VLOOKUP(KG5,'Consol BS'!$A$9:$CW$477,101,FALSE)</f>
        <v>9342</v>
      </c>
      <c r="KH2055" s="122">
        <f>VLOOKUP(KH5,'Consol BS'!$A$9:$CW$477,101,FALSE)</f>
        <v>9342</v>
      </c>
      <c r="KI2055" s="122">
        <f>VLOOKUP(KI5,'Consol BS'!$A$9:$CW$477,101,FALSE)</f>
        <v>9342</v>
      </c>
      <c r="KJ2055" s="122">
        <f>VLOOKUP(KJ5,'Consol BS'!$A$9:$CW$477,101,FALSE)</f>
        <v>81</v>
      </c>
      <c r="KK2055" s="122">
        <f>VLOOKUP(KK5,'Consol BS'!$A$9:$CW$477,101,FALSE)</f>
        <v>1242</v>
      </c>
      <c r="KL2055" s="122">
        <f>VLOOKUP(KL5,'Consol BS'!$A$9:$CW$477,101,FALSE)</f>
        <v>0</v>
      </c>
      <c r="KM2055" s="122">
        <f>VLOOKUP(KM5,'Consol BS'!$A$9:$CW$477,101,FALSE)</f>
        <v>0</v>
      </c>
      <c r="KN2055" s="122">
        <f>VLOOKUP(KN5,'Consol BS'!$A$9:$CW$477,101,FALSE)</f>
        <v>0</v>
      </c>
      <c r="KO2055" s="122">
        <f>VLOOKUP(KO5,'Consol BS'!$A$9:$CW$477,101,FALSE)</f>
        <v>0</v>
      </c>
      <c r="KP2055" s="122">
        <f>VLOOKUP(KP5,'Consol BS'!$A$9:$CW$477,101,FALSE)</f>
        <v>0</v>
      </c>
      <c r="KQ2055" s="122">
        <f>VLOOKUP(KQ5,'Consol BS'!$A$9:$CW$477,101,FALSE)</f>
        <v>0</v>
      </c>
      <c r="KR2055" s="122">
        <f>VLOOKUP(KR5,'Consol BS'!$A$9:$CW$477,101,FALSE)</f>
        <v>0</v>
      </c>
      <c r="KS2055" s="122">
        <f>VLOOKUP(KS5,'Consol BS'!$A$9:$CW$477,101,FALSE)</f>
        <v>0</v>
      </c>
      <c r="KT2055" s="122">
        <f>VLOOKUP(KT5,'Consol BS'!$A$9:$CW$477,101,FALSE)</f>
        <v>0</v>
      </c>
      <c r="KU2055" s="122">
        <f>VLOOKUP(KU5,'Consol BS'!$A$9:$CW$477,101,FALSE)</f>
        <v>0</v>
      </c>
      <c r="KV2055" s="122">
        <f>VLOOKUP(KV5,'Consol BS'!$A$9:$CW$477,101,FALSE)</f>
        <v>0</v>
      </c>
      <c r="KW2055" s="122">
        <f>VLOOKUP(KW5,'Consol BS'!$A$9:$CW$477,101,FALSE)</f>
        <v>0</v>
      </c>
      <c r="KX2055" s="122">
        <f>VLOOKUP(KX5,'Consol BS'!$A$9:$CW$477,101,FALSE)</f>
        <v>0</v>
      </c>
      <c r="KY2055" s="122">
        <f>VLOOKUP(KY5,'Consol BS'!$A$9:$CW$477,101,FALSE)</f>
        <v>0</v>
      </c>
      <c r="KZ2055" s="122">
        <f>VLOOKUP(KZ5,'Consol BS'!$A$9:$CW$477,101,FALSE)</f>
        <v>0</v>
      </c>
      <c r="LA2055" s="122">
        <f>VLOOKUP(LA5,'Consol BS'!$A$9:$CW$477,101,FALSE)</f>
        <v>0</v>
      </c>
      <c r="LB2055" s="122">
        <f>VLOOKUP(LB5,'Consol BS'!$A$9:$CW$477,101,FALSE)</f>
        <v>0</v>
      </c>
      <c r="LC2055" s="122">
        <f>VLOOKUP(LC5,'Consol BS'!$A$9:$CW$477,101,FALSE)</f>
        <v>0</v>
      </c>
      <c r="LD2055" s="122">
        <f>VLOOKUP(LD5,'Consol BS'!$A$9:$CW$477,101,FALSE)</f>
        <v>0</v>
      </c>
      <c r="LE2055" s="122">
        <f>VLOOKUP(LE5,'Consol BS'!$A$9:$CW$477,101,FALSE)</f>
        <v>0</v>
      </c>
      <c r="LF2055" s="122">
        <f>VLOOKUP(LF5,'Consol BS'!$A$9:$CW$477,101,FALSE)</f>
        <v>0</v>
      </c>
      <c r="LG2055" s="122" t="e">
        <f>VLOOKUP(LG5,'Consol BS'!$A$9:$CW$477,101,FALSE)</f>
        <v>#N/A</v>
      </c>
      <c r="LH2055" s="122">
        <f>VLOOKUP(LH5,'Consol BS'!$A$9:$CW$477,101,FALSE)</f>
        <v>0</v>
      </c>
      <c r="LI2055" s="122" t="e">
        <f>VLOOKUP(LI5,'Consol BS'!$A$9:$CW$477,101,FALSE)</f>
        <v>#N/A</v>
      </c>
      <c r="LJ2055" s="122">
        <f>VLOOKUP(LJ5,'Consol BS'!$A$9:$CW$477,101,FALSE)</f>
        <v>0</v>
      </c>
      <c r="LK2055" s="122">
        <f>VLOOKUP(LK5,'Consol BS'!$A$9:$CW$477,101,FALSE)</f>
        <v>0</v>
      </c>
      <c r="LL2055" s="122">
        <f>VLOOKUP(LL5,'Consol BS'!$A$9:$CW$477,101,FALSE)</f>
        <v>0</v>
      </c>
      <c r="LM2055" s="122">
        <f>VLOOKUP(LM5,'Consol BS'!$A$9:$CW$477,101,FALSE)</f>
        <v>0</v>
      </c>
      <c r="LO2055" s="122">
        <f>VLOOKUP(LO5,'Consol BS'!$A$9:$CW$477,101,FALSE)</f>
        <v>0</v>
      </c>
      <c r="LP2055" s="122">
        <f>VLOOKUP(LP5,'Consol BS'!$A$9:$CW$477,101,FALSE)</f>
        <v>0</v>
      </c>
      <c r="LQ2055" s="122">
        <f>VLOOKUP(LQ5,'Consol BS'!$A$9:$CW$477,101,FALSE)</f>
        <v>0</v>
      </c>
      <c r="LR2055" s="122">
        <f>VLOOKUP(LR5,'Consol BS'!$A$9:$CW$477,101,FALSE)</f>
        <v>0</v>
      </c>
      <c r="LS2055" s="122">
        <f>VLOOKUP(LS5,'Consol BS'!$A$9:$CW$477,101,FALSE)</f>
        <v>-222116.09891426997</v>
      </c>
      <c r="LT2055" s="122">
        <f>VLOOKUP(LT5,'Consol BS'!$A$9:$CW$477,101,FALSE)</f>
        <v>0</v>
      </c>
      <c r="LU2055" s="122">
        <f>VLOOKUP(LU5,'Consol BS'!$A$9:$CW$477,101,FALSE)</f>
        <v>122455.08599148005</v>
      </c>
      <c r="LV2055" s="122">
        <f>VLOOKUP(LV5,'Consol BS'!$A$9:$CW$477,101,FALSE)</f>
        <v>0</v>
      </c>
      <c r="LW2055" s="122">
        <f>VLOOKUP(LW5,'Consol BS'!$A$9:$CW$477,101,FALSE)</f>
        <v>0</v>
      </c>
      <c r="LX2055" s="122">
        <f>VLOOKUP(LX5,'Consol BS'!$A$9:$CW$477,101,FALSE)</f>
        <v>0</v>
      </c>
      <c r="LY2055" s="122">
        <f>VLOOKUP(LY5,'Consol BS'!$A$9:$CW$477,101,FALSE)</f>
        <v>0</v>
      </c>
      <c r="LZ2055" s="122">
        <f>VLOOKUP(LZ5,'Consol BS'!$A$9:$CW$477,101,FALSE)</f>
        <v>57978.323369999969</v>
      </c>
      <c r="MA2055" s="122">
        <f>VLOOKUP(MA5,'Consol BS'!$A$9:$CW$477,101,FALSE)</f>
        <v>0</v>
      </c>
      <c r="MB2055" s="122">
        <f>VLOOKUP(MB5,'Consol BS'!$A$9:$CW$477,101,FALSE)</f>
        <v>0</v>
      </c>
      <c r="MC2055" s="122">
        <f>VLOOKUP(MC5,'Consol BS'!$A$9:$CW$477,101,FALSE)</f>
        <v>0</v>
      </c>
      <c r="MD2055" s="122">
        <f>VLOOKUP(MD5,'Consol BS'!$A$9:$CW$477,101,FALSE)</f>
        <v>0</v>
      </c>
      <c r="ME2055" s="122">
        <f>VLOOKUP(ME5,'Consol BS'!$A$9:$CW$477,101,FALSE)</f>
        <v>0</v>
      </c>
      <c r="MF2055" s="122">
        <f>VLOOKUP(MF5,'Consol BS'!$A$9:$CW$477,101,FALSE)</f>
        <v>0</v>
      </c>
      <c r="MG2055" s="122">
        <f>VLOOKUP(MG5,'Consol BS'!$A$9:$CW$477,101,FALSE)</f>
        <v>0</v>
      </c>
      <c r="MH2055" s="122">
        <f>VLOOKUP(MH5,'Consol BS'!$A$9:$CW$477,101,FALSE)</f>
        <v>0</v>
      </c>
      <c r="MI2055" s="122">
        <f>VLOOKUP(MI5,'Consol BS'!$A$9:$CW$477,101,FALSE)</f>
        <v>0</v>
      </c>
      <c r="MJ2055" s="122">
        <f>VLOOKUP(MJ5,'Consol BS'!$A$9:$CW$477,101,FALSE)</f>
        <v>-654.50187000000017</v>
      </c>
      <c r="MK2055" s="122">
        <f>VLOOKUP(MK5,'Consol BS'!$A$9:$CW$477,101,FALSE)</f>
        <v>-17261.278848000009</v>
      </c>
      <c r="ML2055" s="122">
        <f>VLOOKUP(ML5,'Consol BS'!$A$9:$CW$477,101,FALSE)</f>
        <v>0</v>
      </c>
      <c r="MM2055" s="122">
        <f>VLOOKUP(MM5,'Consol BS'!$A$9:$CW$477,101,FALSE)</f>
        <v>7681.3920810000036</v>
      </c>
      <c r="MN2055" s="122">
        <f>VLOOKUP(MN5,'Consol BS'!$A$9:$CW$477,101,FALSE)</f>
        <v>0</v>
      </c>
      <c r="MO2055" s="122">
        <f>VLOOKUP(MO5,'Consol BS'!$A$9:$CW$477,101,FALSE)</f>
        <v>0</v>
      </c>
      <c r="MP2055" s="122">
        <f>VLOOKUP(MP5,'Consol BS'!$A$9:$CW$477,101,FALSE)</f>
        <v>0</v>
      </c>
      <c r="MQ2055" s="122">
        <f>VLOOKUP(MQ5,'Consol BS'!$A$9:$CW$477,101,FALSE)</f>
        <v>0</v>
      </c>
      <c r="MR2055" s="122">
        <f>VLOOKUP(MR5,'Consol BS'!$A$9:$CW$477,101,FALSE)</f>
        <v>0</v>
      </c>
      <c r="MS2055" s="122">
        <f>VLOOKUP(MS5,'Consol BS'!$A$9:$CW$477,101,FALSE)</f>
        <v>0</v>
      </c>
      <c r="MT2055" s="122">
        <f>VLOOKUP(MT5,'Consol BS'!$A$9:$CW$477,101,FALSE)</f>
        <v>1197989.7464254501</v>
      </c>
      <c r="MU2055" s="122">
        <f>VLOOKUP(MU5,'Consol BS'!$A$9:$CW$477,101,FALSE)</f>
        <v>0</v>
      </c>
      <c r="MV2055" s="122">
        <f>VLOOKUP(MV5,'Consol BS'!$A$9:$CW$477,101,FALSE)</f>
        <v>0</v>
      </c>
      <c r="MW2055" s="122">
        <f>VLOOKUP(MW5,'Consol BS'!$A$9:$CW$477,101,FALSE)</f>
        <v>0</v>
      </c>
      <c r="MX2055" s="122">
        <f>VLOOKUP(MX5,'Consol BS'!$A$9:$CW$477,101,FALSE)</f>
        <v>0</v>
      </c>
      <c r="MY2055" s="122">
        <f>VLOOKUP(MY5,'Consol BS'!$A$9:$CW$477,101,FALSE)</f>
        <v>0</v>
      </c>
      <c r="MZ2055" s="122">
        <f>VLOOKUP(MZ5,'Consol BS'!$A$9:$CW$477,101,FALSE)</f>
        <v>0</v>
      </c>
      <c r="NA2055" s="122">
        <f>VLOOKUP(NA5,'Consol BS'!$A$9:$CW$477,101,FALSE)</f>
        <v>0</v>
      </c>
      <c r="NB2055" s="122">
        <f>VLOOKUP(NB5,'Consol BS'!$A$9:$CW$477,101,FALSE)</f>
        <v>0</v>
      </c>
      <c r="NC2055" s="122">
        <f>VLOOKUP(NC5,'Consol BS'!$A$9:$CW$477,101,FALSE)</f>
        <v>654.50187000000017</v>
      </c>
      <c r="ND2055" s="122">
        <f>VLOOKUP(ND5,'Consol BS'!$A$9:$CW$477,101,FALSE)</f>
        <v>0</v>
      </c>
      <c r="NE2055" s="122">
        <f>VLOOKUP(NE5,'Consol BS'!$A$9:$CW$477,101,FALSE)</f>
        <v>0</v>
      </c>
      <c r="NF2055" s="122">
        <f>VLOOKUP(NF5,'Consol BS'!$A$9:$CW$477,101,FALSE)</f>
        <v>0</v>
      </c>
      <c r="NG2055" s="122">
        <f>VLOOKUP(NG5,'Consol BS'!$A$9:$CW$477,101,FALSE)</f>
        <v>39785692.265904158</v>
      </c>
      <c r="NH2055" s="122">
        <f>VLOOKUP(NH5,'Consol BS'!$A$9:$CW$477,101,FALSE)</f>
        <v>0</v>
      </c>
      <c r="NI2055" s="122">
        <f>VLOOKUP(NI5,'Consol BS'!$A$9:$CW$477,101,FALSE)</f>
        <v>0</v>
      </c>
      <c r="NJ2055" s="122">
        <f>VLOOKUP(NJ5,'Consol BS'!$A$9:$CW$477,101,FALSE)</f>
        <v>0</v>
      </c>
      <c r="NK2055" s="122">
        <f>VLOOKUP(NK5,'Consol BS'!$A$9:$CW$477,101,FALSE)</f>
        <v>0</v>
      </c>
      <c r="NL2055" s="122">
        <f>VLOOKUP(NL5,'Consol BS'!$A$9:$CW$477,101,FALSE)</f>
        <v>0</v>
      </c>
      <c r="NM2055" s="122">
        <f>VLOOKUP(NM5,'Consol BS'!$A$9:$CW$477,101,FALSE)</f>
        <v>0</v>
      </c>
      <c r="NN2055" s="122">
        <f>VLOOKUP(NN5,'Consol BS'!$A$9:$CW$477,101,FALSE)</f>
        <v>0</v>
      </c>
      <c r="NO2055" s="122">
        <f>VLOOKUP(NO5,'Consol BS'!$A$9:$CW$477,101,FALSE)</f>
        <v>-18896577.908050708</v>
      </c>
      <c r="NP2055" s="122">
        <f>VLOOKUP(NP5,'Consol BS'!$A$9:$CW$477,101,FALSE)</f>
        <v>-356213.49525899993</v>
      </c>
      <c r="NQ2055" s="42">
        <f>VLOOKUP(NQ5,'Consol PL'!$A$10:$CH$222,83,FALSE)</f>
        <v>0</v>
      </c>
      <c r="NR2055" s="42">
        <f>VLOOKUP(NR5,'Consol PL'!$A$10:$CH$222,83,FALSE)</f>
        <v>0</v>
      </c>
      <c r="NS2055" s="42">
        <f>VLOOKUP(NS5,'Consol PL'!$A$10:$CH$222,83,FALSE)</f>
        <v>0</v>
      </c>
      <c r="NT2055" s="42">
        <f>VLOOKUP(NT5,'Consol PL'!$A$10:$CH$222,83,FALSE)</f>
        <v>0</v>
      </c>
      <c r="NU2055" s="42">
        <f>VLOOKUP(NU5,'Consol PL'!$A$10:$CH$222,83,FALSE)</f>
        <v>0</v>
      </c>
      <c r="NV2055" s="42">
        <f>VLOOKUP(NV5,'Consol PL'!$A$10:$CH$222,83,FALSE)</f>
        <v>0</v>
      </c>
      <c r="NW2055" s="42">
        <f>VLOOKUP(NW5,'Consol PL'!$A$10:$CH$222,83,FALSE)</f>
        <v>0</v>
      </c>
      <c r="NX2055" s="42">
        <f>VLOOKUP(NX5,'Consol PL'!$A$10:$CH$222,83,FALSE)</f>
        <v>0</v>
      </c>
      <c r="NY2055" s="42">
        <f>VLOOKUP(NY5,'Consol PL'!$A$10:$CH$222,83,FALSE)</f>
        <v>0</v>
      </c>
      <c r="NZ2055" s="42">
        <f>VLOOKUP(NZ5,'Consol PL'!$A$10:$CH$222,83,FALSE)</f>
        <v>0</v>
      </c>
      <c r="OA2055" s="42">
        <f>VLOOKUP(OA5,'Consol PL'!$A$10:$CH$222,83,FALSE)</f>
        <v>0</v>
      </c>
      <c r="OB2055" s="42">
        <f>VLOOKUP(OB5,'Consol PL'!$A$10:$CH$222,83,FALSE)</f>
        <v>0</v>
      </c>
      <c r="OC2055" s="42">
        <f>VLOOKUP(OC5,'Consol PL'!$A$10:$CH$222,83,FALSE)</f>
        <v>0</v>
      </c>
      <c r="OD2055" s="42">
        <f>VLOOKUP(OD5,'Consol PL'!$A$10:$CH$222,83,FALSE)</f>
        <v>0</v>
      </c>
      <c r="OE2055" s="42">
        <f>VLOOKUP(OE5,'Consol PL'!$A$10:$CH$222,83,FALSE)</f>
        <v>0</v>
      </c>
      <c r="OF2055" s="42">
        <f>VLOOKUP(OF5,'Consol PL'!$A$10:$CH$222,83,FALSE)</f>
        <v>0</v>
      </c>
      <c r="OG2055" s="42">
        <f>VLOOKUP(OG5,'Consol PL'!$A$10:$CH$222,83,FALSE)</f>
        <v>0</v>
      </c>
      <c r="OH2055" s="42">
        <f>VLOOKUP(OH5,'Consol PL'!$A$10:$CH$222,83,FALSE)</f>
        <v>0</v>
      </c>
      <c r="OI2055" s="42">
        <f>VLOOKUP(OI5,'Consol PL'!$A$10:$CH$222,83,FALSE)</f>
        <v>0</v>
      </c>
      <c r="OJ2055" s="42">
        <f>VLOOKUP(OJ5,'Consol PL'!$A$10:$CH$222,83,FALSE)</f>
        <v>0</v>
      </c>
      <c r="OK2055" s="42">
        <f>VLOOKUP(OK5,'Consol PL'!$A$10:$CH$222,83,FALSE)</f>
        <v>0</v>
      </c>
      <c r="OL2055" s="42">
        <f>VLOOKUP(OL5,'Consol PL'!$A$10:$CH$222,83,FALSE)</f>
        <v>0</v>
      </c>
      <c r="OM2055" s="42">
        <f>VLOOKUP(OM5,'Consol PL'!$A$10:$CH$222,83,FALSE)</f>
        <v>0</v>
      </c>
      <c r="ON2055" s="42">
        <f>VLOOKUP(ON5,'Consol PL'!$A$10:$CH$222,83,FALSE)</f>
        <v>0</v>
      </c>
      <c r="OO2055" s="42">
        <f>VLOOKUP(OO5,'Consol PL'!$A$10:$CH$222,83,FALSE)</f>
        <v>0</v>
      </c>
      <c r="OP2055" s="42">
        <f>VLOOKUP(OP5,'Consol PL'!$A$10:$CH$222,83,FALSE)</f>
        <v>0</v>
      </c>
      <c r="OQ2055" s="42">
        <f>VLOOKUP(OQ5,'Consol PL'!$A$10:$CH$222,83,FALSE)</f>
        <v>0</v>
      </c>
      <c r="OR2055" s="42">
        <f>VLOOKUP(OR5,'Consol PL'!$A$10:$CH$222,83,FALSE)</f>
        <v>0</v>
      </c>
      <c r="OS2055" s="42">
        <f>VLOOKUP(OS5,'Consol PL'!$A$10:$CH$222,83,FALSE)</f>
        <v>0</v>
      </c>
      <c r="OT2055" s="42">
        <f>VLOOKUP(OT5,'Consol PL'!$A$10:$CH$222,83,FALSE)</f>
        <v>0</v>
      </c>
      <c r="OU2055" s="42">
        <f>VLOOKUP(OU5,'Consol PL'!$A$10:$CH$222,83,FALSE)</f>
        <v>0</v>
      </c>
      <c r="OV2055" s="42">
        <f>VLOOKUP(OV5,'Consol PL'!$A$10:$CH$222,83,FALSE)</f>
        <v>0</v>
      </c>
      <c r="OW2055" s="42">
        <f>VLOOKUP(OW5,'Consol PL'!$A$10:$CH$222,83,FALSE)</f>
        <v>0</v>
      </c>
      <c r="OX2055" s="42">
        <f>VLOOKUP(OX5,'Consol PL'!$A$10:$CH$222,83,FALSE)</f>
        <v>0</v>
      </c>
      <c r="OY2055" s="42">
        <f>VLOOKUP(OY5,'Consol PL'!$A$10:$CH$222,83,FALSE)</f>
        <v>0</v>
      </c>
      <c r="OZ2055" s="42">
        <f>VLOOKUP(OZ5,'Consol PL'!$A$10:$CH$222,83,FALSE)</f>
        <v>0</v>
      </c>
      <c r="PA2055" s="42">
        <f>VLOOKUP(PA5,'Consol PL'!$A$10:$CH$222,83,FALSE)</f>
        <v>0</v>
      </c>
      <c r="PB2055" s="42">
        <f>VLOOKUP(PB5,'Consol PL'!$A$10:$CH$222,83,FALSE)</f>
        <v>0</v>
      </c>
      <c r="PC2055" s="42">
        <f>VLOOKUP(PC5,'Consol PL'!$A$10:$CH$222,83,FALSE)</f>
        <v>0</v>
      </c>
      <c r="PD2055" s="42">
        <f>VLOOKUP(PD5,'Consol PL'!$A$10:$CH$222,83,FALSE)</f>
        <v>0</v>
      </c>
      <c r="PE2055" s="42">
        <f>VLOOKUP(PE5,'Consol PL'!$A$10:$CH$222,83,FALSE)</f>
        <v>0</v>
      </c>
      <c r="PF2055" s="42">
        <f>VLOOKUP(PF5,'Consol PL'!$A$10:$CH$222,83,FALSE)</f>
        <v>0</v>
      </c>
      <c r="PG2055" s="42">
        <f>VLOOKUP(PG5,'Consol PL'!$A$10:$CH$222,83,FALSE)</f>
        <v>0</v>
      </c>
      <c r="PH2055" s="42">
        <f>VLOOKUP(PH5,'Consol PL'!$A$10:$CH$222,83,FALSE)</f>
        <v>0</v>
      </c>
      <c r="PI2055" s="42">
        <f>VLOOKUP(PI5,'Consol PL'!$A$10:$CH$222,83,FALSE)</f>
        <v>0</v>
      </c>
      <c r="PJ2055" s="42">
        <f>VLOOKUP(PJ5,'Consol PL'!$A$10:$CH$222,83,FALSE)</f>
        <v>0</v>
      </c>
      <c r="PK2055" s="42">
        <f>VLOOKUP(PK5,'Consol PL'!$A$10:$CH$222,83,FALSE)</f>
        <v>0</v>
      </c>
      <c r="PL2055" s="42">
        <f>VLOOKUP(PL5,'Consol PL'!$A$10:$CH$222,83,FALSE)</f>
        <v>0</v>
      </c>
      <c r="PM2055" s="42">
        <f>VLOOKUP(PM5,'Consol PL'!$A$10:$CH$222,83,FALSE)</f>
        <v>0</v>
      </c>
      <c r="PN2055" s="42">
        <f>VLOOKUP(PN5,'Consol PL'!$A$10:$CH$222,83,FALSE)</f>
        <v>0</v>
      </c>
      <c r="PO2055" s="42">
        <f>VLOOKUP(PO5,'Consol PL'!$A$10:$CH$222,83,FALSE)</f>
        <v>0</v>
      </c>
      <c r="PP2055" s="42">
        <f>VLOOKUP(PP5,'Consol PL'!$A$10:$CH$222,83,FALSE)</f>
        <v>0</v>
      </c>
      <c r="PQ2055" s="42">
        <f>VLOOKUP(PQ5,'Consol PL'!$A$10:$CH$222,83,FALSE)</f>
        <v>0</v>
      </c>
      <c r="PR2055" s="42">
        <f>VLOOKUP(PR5,'Consol PL'!$A$10:$CH$222,83,FALSE)</f>
        <v>0</v>
      </c>
      <c r="PS2055" s="42">
        <f>VLOOKUP(PS5,'Consol PL'!$A$10:$CH$222,83,FALSE)</f>
        <v>0</v>
      </c>
      <c r="PT2055" s="42">
        <f>VLOOKUP(PT5,'Consol PL'!$A$10:$CH$222,83,FALSE)</f>
        <v>0</v>
      </c>
      <c r="PU2055" s="42">
        <f>VLOOKUP(PU5,'Consol PL'!$A$10:$CH$222,83,FALSE)</f>
        <v>0</v>
      </c>
      <c r="PV2055" s="42">
        <f>VLOOKUP(PV5,'Consol PL'!$A$10:$CH$222,83,FALSE)</f>
        <v>0</v>
      </c>
      <c r="PW2055" s="42">
        <f>VLOOKUP(PW5,'Consol PL'!$A$10:$CH$222,83,FALSE)</f>
        <v>0</v>
      </c>
      <c r="PX2055" s="42">
        <f>VLOOKUP(PX5,'Consol PL'!$A$10:$CH$222,83,FALSE)</f>
        <v>0</v>
      </c>
      <c r="PY2055" s="42">
        <f>VLOOKUP(PY5,'Consol PL'!$A$10:$CH$222,83,FALSE)</f>
        <v>0</v>
      </c>
      <c r="PZ2055" s="42">
        <f>VLOOKUP(PZ5,'Consol PL'!$A$10:$CH$222,83,FALSE)</f>
        <v>0</v>
      </c>
      <c r="QA2055" s="42">
        <f>VLOOKUP(QA5,'Consol PL'!$A$10:$CH$222,83,FALSE)</f>
        <v>0</v>
      </c>
      <c r="QB2055" s="42">
        <f>VLOOKUP(QB5,'Consol PL'!$A$10:$CH$222,83,FALSE)</f>
        <v>0</v>
      </c>
      <c r="QC2055" s="42">
        <f>VLOOKUP(QC5,'Consol PL'!$A$10:$CH$222,83,FALSE)</f>
        <v>0</v>
      </c>
      <c r="QD2055" s="42">
        <f>VLOOKUP(QD5,'Consol PL'!$A$10:$CH$222,83,FALSE)</f>
        <v>0</v>
      </c>
      <c r="QE2055" s="42">
        <f>VLOOKUP(QE5,'Consol PL'!$A$10:$CH$222,83,FALSE)</f>
        <v>0</v>
      </c>
      <c r="QF2055" s="42">
        <f>VLOOKUP(QF5,'Consol PL'!$A$10:$CH$222,83,FALSE)</f>
        <v>0</v>
      </c>
      <c r="QG2055" s="42">
        <f>VLOOKUP(QG5,'Consol PL'!$A$10:$CH$222,83,FALSE)</f>
        <v>0</v>
      </c>
      <c r="QH2055" s="42">
        <f>VLOOKUP(QH5,'Consol PL'!$A$10:$CH$222,83,FALSE)</f>
        <v>0</v>
      </c>
      <c r="QI2055" s="42">
        <f>VLOOKUP(QI5,'Consol PL'!$A$10:$CH$222,83,FALSE)</f>
        <v>0</v>
      </c>
      <c r="QJ2055" s="42">
        <f>VLOOKUP(QJ5,'Consol PL'!$A$10:$CH$222,83,FALSE)</f>
        <v>0</v>
      </c>
      <c r="QK2055" s="42">
        <f>VLOOKUP(QK5,'Consol PL'!$A$10:$CH$222,83,FALSE)</f>
        <v>0</v>
      </c>
      <c r="QL2055" s="42">
        <f>VLOOKUP(QL5,'Consol PL'!$A$10:$CH$222,83,FALSE)</f>
        <v>0</v>
      </c>
      <c r="QM2055" s="42">
        <f>VLOOKUP(QM5,'Consol PL'!$A$10:$CH$222,83,FALSE)</f>
        <v>0</v>
      </c>
      <c r="QN2055" s="42">
        <f>VLOOKUP(QN5,'Consol PL'!$A$10:$CH$222,83,FALSE)</f>
        <v>0</v>
      </c>
      <c r="QO2055" s="42">
        <f>VLOOKUP(QO5,'Consol PL'!$A$10:$CH$222,83,FALSE)</f>
        <v>0</v>
      </c>
      <c r="QP2055" s="42">
        <f>VLOOKUP(QP5,'Consol PL'!$A$10:$CH$222,83,FALSE)</f>
        <v>0</v>
      </c>
      <c r="QQ2055" s="42">
        <f>VLOOKUP(QQ5,'Consol PL'!$A$10:$CH$222,83,FALSE)</f>
        <v>0</v>
      </c>
      <c r="QR2055" s="42">
        <f>VLOOKUP(QR5,'Consol PL'!$A$10:$CH$222,83,FALSE)</f>
        <v>0</v>
      </c>
      <c r="QS2055" s="42">
        <f>VLOOKUP(QS5,'Consol PL'!$A$10:$CH$222,83,FALSE)</f>
        <v>0</v>
      </c>
      <c r="QT2055" s="42">
        <f>VLOOKUP(QT5,'Consol PL'!$A$10:$CH$222,83,FALSE)</f>
        <v>0</v>
      </c>
      <c r="QU2055" s="42">
        <f>VLOOKUP(QU5,'Consol PL'!$A$10:$CH$222,83,FALSE)</f>
        <v>0</v>
      </c>
      <c r="QV2055" s="42">
        <f>VLOOKUP(QV5,'Consol PL'!$A$10:$CH$222,83,FALSE)</f>
        <v>0</v>
      </c>
      <c r="QW2055" s="42">
        <f>VLOOKUP(QW5,'Consol PL'!$A$10:$CH$222,83,FALSE)</f>
        <v>0</v>
      </c>
      <c r="QX2055" s="42">
        <f>VLOOKUP(QX5,'Consol PL'!$A$10:$CH$222,83,FALSE)</f>
        <v>0</v>
      </c>
      <c r="QY2055" s="42">
        <f>VLOOKUP(QY5,'Consol PL'!$A$10:$CH$222,83,FALSE)</f>
        <v>0</v>
      </c>
      <c r="QZ2055" s="42">
        <f>VLOOKUP(QZ5,'Consol PL'!$A$10:$CH$222,83,FALSE)</f>
        <v>0</v>
      </c>
      <c r="RA2055" s="42">
        <f>VLOOKUP(RA5,'Consol PL'!$A$10:$CH$222,83,FALSE)</f>
        <v>0</v>
      </c>
      <c r="RB2055" s="42">
        <f>VLOOKUP(RB5,'Consol PL'!$A$10:$CH$222,83,FALSE)</f>
        <v>0</v>
      </c>
      <c r="RC2055" s="42">
        <f>VLOOKUP(RC5,'Consol PL'!$A$10:$CH$222,83,FALSE)</f>
        <v>0</v>
      </c>
      <c r="RD2055" s="42">
        <f>VLOOKUP(RD5,'Consol PL'!$A$10:$CH$222,83,FALSE)</f>
        <v>0</v>
      </c>
      <c r="RE2055" s="42">
        <f>VLOOKUP(RE5,'Consol PL'!$A$10:$CH$222,83,FALSE)</f>
        <v>0</v>
      </c>
      <c r="RF2055" s="42">
        <f>VLOOKUP(RF5,'Consol PL'!$A$10:$CH$222,83,FALSE)</f>
        <v>0</v>
      </c>
      <c r="RG2055" s="42">
        <f>VLOOKUP(RG5,'Consol PL'!$A$10:$CH$222,83,FALSE)</f>
        <v>0</v>
      </c>
      <c r="RH2055" s="42">
        <f>VLOOKUP(RH5,'Consol PL'!$A$10:$CH$222,83,FALSE)</f>
        <v>0</v>
      </c>
      <c r="RI2055" s="42">
        <f>VLOOKUP(RI5,'Consol PL'!$A$10:$CH$222,83,FALSE)</f>
        <v>0</v>
      </c>
      <c r="RJ2055" s="42">
        <f>VLOOKUP(RJ5,'Consol PL'!$A$10:$CH$222,83,FALSE)</f>
        <v>0</v>
      </c>
      <c r="RK2055" s="42">
        <f>VLOOKUP(RK5,'Consol PL'!$A$10:$CH$222,83,FALSE)</f>
        <v>0</v>
      </c>
      <c r="RL2055" s="42">
        <f>VLOOKUP(RL5,'Consol PL'!$A$10:$CH$222,83,FALSE)</f>
        <v>0</v>
      </c>
      <c r="RM2055" s="42">
        <f>VLOOKUP(RM5,'Consol PL'!$A$10:$CH$222,83,FALSE)</f>
        <v>0</v>
      </c>
      <c r="RN2055" s="42">
        <f>VLOOKUP(RN5,'Consol PL'!$A$10:$CH$222,83,FALSE)</f>
        <v>0</v>
      </c>
      <c r="RO2055" s="42">
        <f>VLOOKUP(RO5,'Consol PL'!$A$10:$CH$222,83,FALSE)</f>
        <v>0</v>
      </c>
      <c r="RP2055" s="42">
        <f>VLOOKUP(RP5,'Consol PL'!$A$10:$CH$222,83,FALSE)</f>
        <v>0</v>
      </c>
      <c r="RQ2055" s="42">
        <f>VLOOKUP(RQ5,'Consol PL'!$A$10:$CH$222,83,FALSE)</f>
        <v>0</v>
      </c>
      <c r="RR2055" s="42">
        <f>VLOOKUP(RR5,'Consol PL'!$A$10:$CH$222,83,FALSE)</f>
        <v>0</v>
      </c>
      <c r="RS2055" s="42">
        <f>VLOOKUP(RS5,'Consol PL'!$A$10:$CH$222,83,FALSE)</f>
        <v>0</v>
      </c>
      <c r="RT2055" s="42">
        <f>VLOOKUP(RT5,'Consol PL'!$A$10:$CH$222,83,FALSE)</f>
        <v>0</v>
      </c>
      <c r="RU2055" s="42">
        <f>VLOOKUP(RU5,'Consol PL'!$A$10:$CH$222,83,FALSE)</f>
        <v>0</v>
      </c>
      <c r="RV2055" s="42">
        <f>VLOOKUP(RV5,'Consol PL'!$A$10:$CH$222,83,FALSE)</f>
        <v>0</v>
      </c>
      <c r="RW2055" s="42">
        <f>VLOOKUP(RW5,'Consol PL'!$A$10:$CH$222,83,FALSE)</f>
        <v>0</v>
      </c>
      <c r="RX2055" s="42">
        <f>VLOOKUP(RX5,'Consol PL'!$A$10:$CH$222,83,FALSE)</f>
        <v>0</v>
      </c>
      <c r="RY2055" s="42">
        <f>VLOOKUP(RY5,'Consol PL'!$A$10:$CH$222,83,FALSE)</f>
        <v>0</v>
      </c>
      <c r="RZ2055" s="42">
        <f>VLOOKUP(RZ5,'Consol PL'!$A$10:$CH$222,83,FALSE)</f>
        <v>0</v>
      </c>
      <c r="SA2055" s="42">
        <f>VLOOKUP(SA5,'Consol PL'!$A$10:$CH$222,83,FALSE)</f>
        <v>0</v>
      </c>
      <c r="SB2055" s="42">
        <f>VLOOKUP(SB5,'Consol PL'!$A$10:$CH$222,83,FALSE)</f>
        <v>0</v>
      </c>
      <c r="SC2055" s="42">
        <f>VLOOKUP(SC5,'Consol PL'!$A$10:$CH$222,83,FALSE)</f>
        <v>0</v>
      </c>
      <c r="SD2055" s="42">
        <f>VLOOKUP(SD5,'Consol PL'!$A$10:$CH$222,83,FALSE)</f>
        <v>0</v>
      </c>
      <c r="SE2055" s="42">
        <f>VLOOKUP(SE5,'Consol PL'!$A$10:$CH$222,83,FALSE)</f>
        <v>0</v>
      </c>
      <c r="SF2055" s="42">
        <f>VLOOKUP(SF5,'Consol PL'!$A$10:$CH$222,83,FALSE)</f>
        <v>0</v>
      </c>
      <c r="SG2055" s="42">
        <f>VLOOKUP(SG5,'Consol PL'!$A$10:$CH$222,83,FALSE)</f>
        <v>0</v>
      </c>
      <c r="SH2055" s="42">
        <f>VLOOKUP(SH5,'Consol PL'!$A$10:$CH$222,83,FALSE)</f>
        <v>0</v>
      </c>
      <c r="SI2055" s="42">
        <f>VLOOKUP(SI5,'Consol PL'!$A$10:$CH$222,83,FALSE)</f>
        <v>0</v>
      </c>
      <c r="SJ2055" s="42">
        <f>VLOOKUP(SJ5,'Consol PL'!$A$10:$CH$222,83,FALSE)</f>
        <v>0</v>
      </c>
      <c r="SK2055" s="42">
        <f>VLOOKUP(SK5,'Consol PL'!$A$10:$CH$222,83,FALSE)</f>
        <v>0</v>
      </c>
      <c r="SL2055" s="42">
        <f>VLOOKUP(SL5,'Consol PL'!$A$10:$CH$222,83,FALSE)</f>
        <v>0</v>
      </c>
      <c r="SM2055" s="42">
        <f>VLOOKUP(SM5,'Consol PL'!$A$10:$CH$222,83,FALSE)</f>
        <v>0</v>
      </c>
      <c r="SN2055" s="42">
        <f>VLOOKUP(SN5,'Consol PL'!$A$10:$CH$222,83,FALSE)</f>
        <v>0</v>
      </c>
      <c r="SO2055" s="42">
        <f>VLOOKUP(SO5,'Consol PL'!$A$10:$CH$222,83,FALSE)</f>
        <v>0</v>
      </c>
      <c r="SP2055" s="42">
        <f>VLOOKUP(SP5,'Consol PL'!$A$10:$CH$222,83,FALSE)</f>
        <v>0</v>
      </c>
      <c r="SQ2055" s="42">
        <f>VLOOKUP(SQ5,'Consol PL'!$A$10:$CH$222,83,FALSE)</f>
        <v>0</v>
      </c>
      <c r="SR2055" s="42">
        <f>VLOOKUP(SR5,'Consol PL'!$A$10:$CH$222,83,FALSE)</f>
        <v>0</v>
      </c>
      <c r="SS2055" s="42">
        <f>VLOOKUP(SS5,'Consol PL'!$A$10:$CH$222,83,FALSE)</f>
        <v>0</v>
      </c>
      <c r="ST2055" s="42">
        <f>VLOOKUP(ST5,'Consol PL'!$A$10:$CH$222,83,FALSE)</f>
        <v>0</v>
      </c>
      <c r="SU2055" s="42">
        <f>VLOOKUP(SU5,'Consol PL'!$A$10:$CH$222,83,FALSE)</f>
        <v>0</v>
      </c>
      <c r="SV2055" s="42">
        <f>VLOOKUP(SV5,'Consol PL'!$A$10:$CH$222,83,FALSE)</f>
        <v>0</v>
      </c>
      <c r="SW2055" s="42">
        <f>VLOOKUP(SW5,'Consol PL'!$A$10:$CH$222,83,FALSE)</f>
        <v>0</v>
      </c>
      <c r="SX2055" s="42">
        <f>VLOOKUP(SX5,'Consol PL'!$A$10:$CH$222,83,FALSE)</f>
        <v>0</v>
      </c>
      <c r="SY2055" s="42">
        <f>VLOOKUP(SY5,'Consol PL'!$A$10:$CH$222,83,FALSE)</f>
        <v>0</v>
      </c>
      <c r="SZ2055" s="42">
        <f>VLOOKUP(SZ5,'Consol PL'!$A$10:$CH$222,83,FALSE)</f>
        <v>0</v>
      </c>
      <c r="TA2055" s="42">
        <f>VLOOKUP(TA5,'Consol PL'!$A$10:$CH$222,83,FALSE)</f>
        <v>0</v>
      </c>
      <c r="TB2055" s="42">
        <f>VLOOKUP(TB5,'Consol PL'!$A$10:$CH$222,83,FALSE)</f>
        <v>0</v>
      </c>
      <c r="TC2055" s="42">
        <f>VLOOKUP(TC5,'Consol PL'!$A$10:$CH$222,83,FALSE)</f>
        <v>0</v>
      </c>
      <c r="TD2055" s="42">
        <f>VLOOKUP(TD5,'Consol PL'!$A$10:$CH$222,83,FALSE)</f>
        <v>0</v>
      </c>
      <c r="TE2055" s="42">
        <f>VLOOKUP(TE5,'Consol PL'!$A$10:$CH$222,83,FALSE)</f>
        <v>0</v>
      </c>
      <c r="TF2055" s="42">
        <f>VLOOKUP(TF5,'Consol PL'!$A$10:$CH$222,83,FALSE)</f>
        <v>0</v>
      </c>
      <c r="TG2055" s="42">
        <f>VLOOKUP(TG5,'Consol PL'!$A$10:$CH$222,83,FALSE)</f>
        <v>0</v>
      </c>
      <c r="TH2055" s="42">
        <f>VLOOKUP(TH5,'Consol PL'!$A$10:$CH$222,83,FALSE)</f>
        <v>0</v>
      </c>
      <c r="TI2055" s="42">
        <f>VLOOKUP(TI5,'Consol PL'!$A$10:$CH$222,83,FALSE)</f>
        <v>0</v>
      </c>
      <c r="TJ2055" s="42">
        <f>VLOOKUP(TJ5,'Consol PL'!$A$10:$CH$222,83,FALSE)</f>
        <v>0</v>
      </c>
      <c r="TK2055" s="42">
        <f>VLOOKUP(TK5,'Consol PL'!$A$10:$CH$222,83,FALSE)</f>
        <v>0</v>
      </c>
      <c r="TL2055" s="42">
        <f>VLOOKUP(TL5,'Consol PL'!$A$10:$CH$222,83,FALSE)</f>
        <v>0</v>
      </c>
      <c r="TM2055" s="42">
        <f>VLOOKUP(TM5,'Consol PL'!$A$10:$CH$222,83,FALSE)</f>
        <v>0</v>
      </c>
      <c r="TN2055" s="42">
        <f>VLOOKUP(TN5,'Consol PL'!$A$10:$CH$222,83,FALSE)</f>
        <v>0</v>
      </c>
      <c r="TO2055" s="42">
        <f>VLOOKUP(TO5,'Consol PL'!$A$10:$CH$222,83,FALSE)</f>
        <v>0</v>
      </c>
      <c r="TP2055" s="42">
        <f>VLOOKUP(TP5,'Consol PL'!$A$10:$CH$222,83,FALSE)</f>
        <v>0</v>
      </c>
      <c r="TQ2055" s="42">
        <f>VLOOKUP(TQ5,'Consol PL'!$A$10:$CH$222,83,FALSE)</f>
        <v>0</v>
      </c>
      <c r="TR2055" s="42">
        <f>VLOOKUP(TR5,'Consol PL'!$A$10:$CH$222,83,FALSE)</f>
        <v>0</v>
      </c>
      <c r="TS2055" s="42">
        <f>VLOOKUP(TS5,'Consol PL'!$A$10:$CH$222,83,FALSE)</f>
        <v>0</v>
      </c>
      <c r="TT2055" s="42">
        <f>VLOOKUP(TT5,'Consol PL'!$A$10:$CH$222,83,FALSE)</f>
        <v>0</v>
      </c>
      <c r="TU2055" s="42">
        <f>VLOOKUP(TU5,'Consol PL'!$A$10:$CH$222,83,FALSE)</f>
        <v>0</v>
      </c>
      <c r="TV2055" s="42">
        <f>VLOOKUP(TV5,'Consol PL'!$A$10:$CH$222,83,FALSE)</f>
        <v>0</v>
      </c>
      <c r="TW2055" s="122"/>
    </row>
    <row r="2056" spans="1:543" x14ac:dyDescent="0.2">
      <c r="H2056" s="78" t="s">
        <v>876</v>
      </c>
      <c r="I2056" s="122">
        <f>I2054-I2055</f>
        <v>-27</v>
      </c>
      <c r="J2056" s="122">
        <f t="shared" ref="J2056:BU2056" si="137">J2054-J2055</f>
        <v>-54</v>
      </c>
      <c r="K2056" s="122">
        <f t="shared" si="137"/>
        <v>-81</v>
      </c>
      <c r="L2056" s="122">
        <f t="shared" si="137"/>
        <v>-108</v>
      </c>
      <c r="M2056" s="122">
        <f t="shared" si="137"/>
        <v>-135</v>
      </c>
      <c r="N2056" s="122">
        <f t="shared" si="137"/>
        <v>-162</v>
      </c>
      <c r="O2056" s="122">
        <f t="shared" si="137"/>
        <v>-189</v>
      </c>
      <c r="P2056" s="122">
        <f t="shared" si="137"/>
        <v>-189</v>
      </c>
      <c r="Q2056" s="122">
        <f t="shared" si="137"/>
        <v>-189</v>
      </c>
      <c r="R2056" s="122">
        <f t="shared" si="137"/>
        <v>-189</v>
      </c>
      <c r="S2056" s="122">
        <f t="shared" si="137"/>
        <v>-189</v>
      </c>
      <c r="T2056" s="122">
        <f t="shared" si="137"/>
        <v>-189</v>
      </c>
      <c r="U2056" s="122">
        <f t="shared" si="137"/>
        <v>-189</v>
      </c>
      <c r="V2056" s="122">
        <f t="shared" si="137"/>
        <v>-189</v>
      </c>
      <c r="W2056" s="122">
        <f t="shared" si="137"/>
        <v>-189</v>
      </c>
      <c r="X2056" s="122">
        <f t="shared" si="137"/>
        <v>-189</v>
      </c>
      <c r="Y2056" s="122">
        <f t="shared" si="137"/>
        <v>-189</v>
      </c>
      <c r="Z2056" s="122">
        <f t="shared" si="137"/>
        <v>0</v>
      </c>
      <c r="AA2056" s="122">
        <f t="shared" si="137"/>
        <v>0</v>
      </c>
      <c r="AB2056" s="122">
        <f t="shared" si="137"/>
        <v>0</v>
      </c>
      <c r="AC2056" s="122">
        <f t="shared" si="137"/>
        <v>0</v>
      </c>
      <c r="AD2056" s="122">
        <f t="shared" si="137"/>
        <v>0</v>
      </c>
      <c r="AE2056" s="122">
        <f t="shared" si="137"/>
        <v>0</v>
      </c>
      <c r="AF2056" s="122">
        <f t="shared" si="137"/>
        <v>0</v>
      </c>
      <c r="AG2056" s="122">
        <f t="shared" si="137"/>
        <v>0</v>
      </c>
      <c r="AH2056" s="122">
        <f t="shared" si="137"/>
        <v>0</v>
      </c>
      <c r="AI2056" s="122">
        <f t="shared" si="137"/>
        <v>0</v>
      </c>
      <c r="AJ2056" s="122">
        <f t="shared" si="137"/>
        <v>0</v>
      </c>
      <c r="AK2056" s="122">
        <f t="shared" si="137"/>
        <v>0</v>
      </c>
      <c r="AL2056" s="122">
        <f t="shared" si="137"/>
        <v>0</v>
      </c>
      <c r="AM2056" s="122">
        <f t="shared" si="137"/>
        <v>0</v>
      </c>
      <c r="AN2056" s="122">
        <f t="shared" si="137"/>
        <v>0</v>
      </c>
      <c r="AO2056" s="122">
        <f t="shared" si="137"/>
        <v>0</v>
      </c>
      <c r="AP2056" s="122">
        <f t="shared" si="137"/>
        <v>0</v>
      </c>
      <c r="AQ2056" s="122">
        <f t="shared" si="137"/>
        <v>0</v>
      </c>
      <c r="AR2056" s="122">
        <f t="shared" si="137"/>
        <v>0</v>
      </c>
      <c r="AS2056" s="122">
        <f t="shared" si="137"/>
        <v>0</v>
      </c>
      <c r="AT2056" s="122">
        <f t="shared" si="137"/>
        <v>0</v>
      </c>
      <c r="AU2056" s="122">
        <f t="shared" si="137"/>
        <v>0</v>
      </c>
      <c r="AV2056" s="122">
        <f t="shared" si="137"/>
        <v>0</v>
      </c>
      <c r="AW2056" s="122">
        <f t="shared" si="137"/>
        <v>0</v>
      </c>
      <c r="AX2056" s="122">
        <f t="shared" si="137"/>
        <v>0</v>
      </c>
      <c r="AY2056" s="122">
        <f t="shared" si="137"/>
        <v>0</v>
      </c>
      <c r="AZ2056" s="122">
        <f t="shared" si="137"/>
        <v>0</v>
      </c>
      <c r="BA2056" s="122">
        <f t="shared" si="137"/>
        <v>0</v>
      </c>
      <c r="BB2056" s="122">
        <f t="shared" si="137"/>
        <v>0</v>
      </c>
      <c r="BC2056" s="122">
        <f t="shared" si="137"/>
        <v>0</v>
      </c>
      <c r="BD2056" s="122">
        <f t="shared" si="137"/>
        <v>0</v>
      </c>
      <c r="BE2056" s="122">
        <f t="shared" si="137"/>
        <v>0</v>
      </c>
      <c r="BF2056" s="122">
        <f t="shared" si="137"/>
        <v>0</v>
      </c>
      <c r="BG2056" s="122">
        <f t="shared" si="137"/>
        <v>0</v>
      </c>
      <c r="BH2056" s="122">
        <f t="shared" si="137"/>
        <v>0</v>
      </c>
      <c r="BI2056" s="122">
        <f t="shared" si="137"/>
        <v>0</v>
      </c>
      <c r="BJ2056" s="122">
        <f t="shared" si="137"/>
        <v>0</v>
      </c>
      <c r="BK2056" s="122">
        <f t="shared" si="137"/>
        <v>0</v>
      </c>
      <c r="BL2056" s="122">
        <f t="shared" si="137"/>
        <v>0</v>
      </c>
      <c r="BM2056" s="122">
        <f t="shared" si="137"/>
        <v>0</v>
      </c>
      <c r="BN2056" s="122">
        <f t="shared" si="137"/>
        <v>0</v>
      </c>
      <c r="BO2056" s="122">
        <f t="shared" si="137"/>
        <v>0</v>
      </c>
      <c r="BP2056" s="122">
        <f t="shared" si="137"/>
        <v>0</v>
      </c>
      <c r="BQ2056" s="122">
        <f t="shared" si="137"/>
        <v>0</v>
      </c>
      <c r="BR2056" s="122">
        <f t="shared" si="137"/>
        <v>0</v>
      </c>
      <c r="BS2056" s="122">
        <f t="shared" si="137"/>
        <v>0</v>
      </c>
      <c r="BT2056" s="122">
        <f t="shared" si="137"/>
        <v>0</v>
      </c>
      <c r="BU2056" s="122">
        <f t="shared" si="137"/>
        <v>0</v>
      </c>
      <c r="BV2056" s="122">
        <f t="shared" ref="BV2056:EG2056" si="138">BV2054-BV2055</f>
        <v>0</v>
      </c>
      <c r="BW2056" s="122">
        <f t="shared" si="138"/>
        <v>0</v>
      </c>
      <c r="BX2056" s="122">
        <f t="shared" si="138"/>
        <v>0</v>
      </c>
      <c r="BY2056" s="122">
        <f t="shared" si="138"/>
        <v>0</v>
      </c>
      <c r="BZ2056" s="122">
        <f t="shared" si="138"/>
        <v>0</v>
      </c>
      <c r="CA2056" s="122">
        <f t="shared" si="138"/>
        <v>0</v>
      </c>
      <c r="CB2056" s="122">
        <f t="shared" si="138"/>
        <v>0</v>
      </c>
      <c r="CC2056" s="122">
        <f t="shared" si="138"/>
        <v>0</v>
      </c>
      <c r="CD2056" s="122">
        <f t="shared" si="138"/>
        <v>0</v>
      </c>
      <c r="CE2056" s="122">
        <f t="shared" si="138"/>
        <v>0</v>
      </c>
      <c r="CF2056" s="122">
        <f t="shared" si="138"/>
        <v>0</v>
      </c>
      <c r="CG2056" s="122">
        <f t="shared" si="138"/>
        <v>0</v>
      </c>
      <c r="CH2056" s="122">
        <f t="shared" si="138"/>
        <v>0</v>
      </c>
      <c r="CI2056" s="122">
        <f t="shared" si="138"/>
        <v>0</v>
      </c>
      <c r="CJ2056" s="122">
        <f t="shared" si="138"/>
        <v>0</v>
      </c>
      <c r="CK2056" s="122">
        <f t="shared" si="138"/>
        <v>0</v>
      </c>
      <c r="CL2056" s="122">
        <f t="shared" si="138"/>
        <v>0</v>
      </c>
      <c r="CM2056" s="123">
        <f t="shared" si="138"/>
        <v>0</v>
      </c>
      <c r="CN2056" s="122">
        <f t="shared" si="138"/>
        <v>0</v>
      </c>
      <c r="CO2056" s="122">
        <f t="shared" si="138"/>
        <v>0</v>
      </c>
      <c r="CP2056" s="122">
        <f t="shared" si="138"/>
        <v>0</v>
      </c>
      <c r="CQ2056" s="122">
        <f t="shared" si="138"/>
        <v>0</v>
      </c>
      <c r="CR2056" s="122">
        <f t="shared" si="138"/>
        <v>0</v>
      </c>
      <c r="CS2056" s="122">
        <f t="shared" si="138"/>
        <v>0</v>
      </c>
      <c r="CT2056" s="122">
        <f t="shared" si="138"/>
        <v>0</v>
      </c>
      <c r="CU2056" s="122">
        <f t="shared" si="138"/>
        <v>0</v>
      </c>
      <c r="CV2056" s="122">
        <f t="shared" si="138"/>
        <v>0</v>
      </c>
      <c r="CW2056" s="122">
        <f t="shared" si="138"/>
        <v>0</v>
      </c>
      <c r="CX2056" s="122">
        <f t="shared" si="138"/>
        <v>0</v>
      </c>
      <c r="CY2056" s="122">
        <f t="shared" si="138"/>
        <v>0</v>
      </c>
      <c r="CZ2056" s="122">
        <f t="shared" si="138"/>
        <v>0</v>
      </c>
      <c r="DA2056" s="122">
        <f t="shared" si="138"/>
        <v>0</v>
      </c>
      <c r="DB2056" s="122">
        <f t="shared" si="138"/>
        <v>0</v>
      </c>
      <c r="DC2056" s="122">
        <f t="shared" si="138"/>
        <v>0</v>
      </c>
      <c r="DD2056" s="122">
        <f t="shared" si="138"/>
        <v>0</v>
      </c>
      <c r="DE2056" s="122">
        <f t="shared" si="138"/>
        <v>0</v>
      </c>
      <c r="DF2056" s="122">
        <f t="shared" si="138"/>
        <v>0</v>
      </c>
      <c r="DG2056" s="122">
        <f t="shared" si="138"/>
        <v>0</v>
      </c>
      <c r="DH2056" s="122">
        <f t="shared" si="138"/>
        <v>0</v>
      </c>
      <c r="DI2056" s="123">
        <f t="shared" si="138"/>
        <v>0</v>
      </c>
      <c r="DJ2056" s="122">
        <f t="shared" si="138"/>
        <v>0</v>
      </c>
      <c r="DK2056" s="122">
        <f t="shared" si="138"/>
        <v>0</v>
      </c>
      <c r="DL2056" s="122">
        <f t="shared" si="138"/>
        <v>0</v>
      </c>
      <c r="DM2056" s="122">
        <f t="shared" si="138"/>
        <v>0</v>
      </c>
      <c r="DN2056" s="122">
        <f t="shared" si="138"/>
        <v>0</v>
      </c>
      <c r="DO2056" s="122">
        <f t="shared" si="138"/>
        <v>0</v>
      </c>
      <c r="DP2056" s="122">
        <f t="shared" si="138"/>
        <v>0</v>
      </c>
      <c r="DQ2056" s="122">
        <f t="shared" si="138"/>
        <v>0</v>
      </c>
      <c r="DR2056" s="122">
        <f t="shared" si="138"/>
        <v>0</v>
      </c>
      <c r="DS2056" s="122">
        <f t="shared" si="138"/>
        <v>0</v>
      </c>
      <c r="DT2056" s="122">
        <f t="shared" si="138"/>
        <v>0</v>
      </c>
      <c r="DU2056" s="122">
        <f t="shared" si="138"/>
        <v>0</v>
      </c>
      <c r="DV2056" s="122">
        <f t="shared" si="138"/>
        <v>0</v>
      </c>
      <c r="DW2056" s="122">
        <f t="shared" si="138"/>
        <v>0</v>
      </c>
      <c r="DX2056" s="122">
        <f t="shared" si="138"/>
        <v>5.0108520000000011E-2</v>
      </c>
      <c r="DY2056" s="122">
        <f t="shared" si="138"/>
        <v>0</v>
      </c>
      <c r="DZ2056" s="122">
        <f t="shared" si="138"/>
        <v>0</v>
      </c>
      <c r="EA2056" s="122">
        <f t="shared" si="138"/>
        <v>0</v>
      </c>
      <c r="EB2056" s="122">
        <f t="shared" si="138"/>
        <v>0</v>
      </c>
      <c r="EC2056" s="122">
        <f t="shared" si="138"/>
        <v>0</v>
      </c>
      <c r="ED2056" s="122">
        <f t="shared" si="138"/>
        <v>0</v>
      </c>
      <c r="EE2056" s="122">
        <f t="shared" si="138"/>
        <v>77090.656499999968</v>
      </c>
      <c r="EF2056" s="122">
        <f t="shared" si="138"/>
        <v>0</v>
      </c>
      <c r="EG2056" s="122">
        <f t="shared" si="138"/>
        <v>0</v>
      </c>
      <c r="EH2056" s="122">
        <f t="shared" ref="EH2056:GT2056" si="139">EH2054-EH2055</f>
        <v>153742.04999999993</v>
      </c>
      <c r="EI2056" s="122">
        <f t="shared" si="139"/>
        <v>0</v>
      </c>
      <c r="EJ2056" s="122">
        <f t="shared" si="139"/>
        <v>0</v>
      </c>
      <c r="EK2056" s="122">
        <f t="shared" si="139"/>
        <v>0</v>
      </c>
      <c r="EL2056" s="122">
        <f t="shared" si="139"/>
        <v>0</v>
      </c>
      <c r="EM2056" s="122">
        <f t="shared" si="139"/>
        <v>0</v>
      </c>
      <c r="EN2056" s="122">
        <f t="shared" si="139"/>
        <v>0</v>
      </c>
      <c r="EO2056" s="122">
        <f t="shared" si="139"/>
        <v>0</v>
      </c>
      <c r="EP2056" s="122">
        <f t="shared" si="139"/>
        <v>0</v>
      </c>
      <c r="EQ2056" s="122">
        <f t="shared" si="139"/>
        <v>0</v>
      </c>
      <c r="ER2056" s="122">
        <f t="shared" si="139"/>
        <v>0</v>
      </c>
      <c r="ES2056" s="122">
        <f t="shared" si="139"/>
        <v>0</v>
      </c>
      <c r="ET2056" s="122">
        <f t="shared" si="139"/>
        <v>0</v>
      </c>
      <c r="EU2056" s="122">
        <f t="shared" si="139"/>
        <v>0</v>
      </c>
      <c r="EV2056" s="122">
        <f t="shared" si="139"/>
        <v>-2602025.200618838</v>
      </c>
      <c r="EW2056" s="122">
        <f t="shared" si="139"/>
        <v>-4353855</v>
      </c>
      <c r="EX2056" s="122">
        <f t="shared" si="139"/>
        <v>4327223</v>
      </c>
      <c r="EY2056" s="122">
        <f t="shared" si="139"/>
        <v>0</v>
      </c>
      <c r="EZ2056" s="122">
        <f t="shared" ref="EZ2056" si="140">EZ2054-EZ2055</f>
        <v>15000</v>
      </c>
      <c r="FA2056" s="122">
        <f t="shared" si="139"/>
        <v>0</v>
      </c>
      <c r="FB2056" s="122">
        <f t="shared" si="139"/>
        <v>0</v>
      </c>
      <c r="FC2056" s="122">
        <f t="shared" si="139"/>
        <v>0</v>
      </c>
      <c r="FD2056" s="122">
        <f t="shared" si="139"/>
        <v>0</v>
      </c>
      <c r="FE2056" s="122">
        <f t="shared" si="139"/>
        <v>-91557.92</v>
      </c>
      <c r="FF2056" s="122">
        <f t="shared" si="139"/>
        <v>0</v>
      </c>
      <c r="FG2056" s="122">
        <f t="shared" si="139"/>
        <v>1805370.9300000006</v>
      </c>
      <c r="FH2056" s="122">
        <f t="shared" si="139"/>
        <v>0</v>
      </c>
      <c r="FI2056" s="122">
        <f t="shared" si="139"/>
        <v>0</v>
      </c>
      <c r="FJ2056" s="122">
        <f t="shared" si="139"/>
        <v>0</v>
      </c>
      <c r="FK2056" s="122">
        <f t="shared" si="139"/>
        <v>0</v>
      </c>
      <c r="FL2056" s="122">
        <f t="shared" si="139"/>
        <v>-1805370.9300000006</v>
      </c>
      <c r="FM2056" s="122">
        <f t="shared" si="139"/>
        <v>0</v>
      </c>
      <c r="FN2056" s="122">
        <f t="shared" si="139"/>
        <v>36362.125250550002</v>
      </c>
      <c r="FO2056" s="122">
        <f t="shared" si="139"/>
        <v>46351.910285999984</v>
      </c>
      <c r="FP2056" s="122">
        <f t="shared" si="139"/>
        <v>0</v>
      </c>
      <c r="FQ2056" s="122">
        <f t="shared" si="139"/>
        <v>0.17570520000000003</v>
      </c>
      <c r="FR2056" s="122">
        <f t="shared" si="139"/>
        <v>0.17570520000000003</v>
      </c>
      <c r="FS2056" s="122">
        <f t="shared" si="139"/>
        <v>0</v>
      </c>
      <c r="FT2056" s="122">
        <f t="shared" si="139"/>
        <v>0</v>
      </c>
      <c r="FU2056" s="122">
        <f t="shared" si="139"/>
        <v>0</v>
      </c>
      <c r="FV2056" s="122">
        <f t="shared" si="139"/>
        <v>0</v>
      </c>
      <c r="FW2056" s="122">
        <f t="shared" si="139"/>
        <v>-410942.08</v>
      </c>
      <c r="FX2056" s="122">
        <f t="shared" si="139"/>
        <v>0</v>
      </c>
      <c r="FY2056" s="122">
        <f t="shared" si="139"/>
        <v>0</v>
      </c>
      <c r="FZ2056" s="122">
        <f t="shared" si="139"/>
        <v>0</v>
      </c>
      <c r="GA2056" s="122">
        <f t="shared" si="139"/>
        <v>598780.27</v>
      </c>
      <c r="GB2056" s="122">
        <f t="shared" si="139"/>
        <v>0</v>
      </c>
      <c r="GC2056" s="122">
        <f t="shared" si="139"/>
        <v>0</v>
      </c>
      <c r="GD2056" s="122">
        <f t="shared" si="139"/>
        <v>-46351.910285999984</v>
      </c>
      <c r="GE2056" s="122">
        <f t="shared" si="139"/>
        <v>0</v>
      </c>
      <c r="GF2056" s="122">
        <f t="shared" si="139"/>
        <v>0</v>
      </c>
      <c r="GG2056" s="122">
        <f t="shared" si="139"/>
        <v>0</v>
      </c>
      <c r="GH2056" s="122">
        <f t="shared" si="139"/>
        <v>0</v>
      </c>
      <c r="GI2056" s="122">
        <f t="shared" si="139"/>
        <v>-220000</v>
      </c>
      <c r="GJ2056" s="122">
        <f t="shared" si="139"/>
        <v>0</v>
      </c>
      <c r="GK2056" s="122">
        <f t="shared" si="139"/>
        <v>-430000</v>
      </c>
      <c r="GL2056" s="122">
        <f t="shared" si="139"/>
        <v>0</v>
      </c>
      <c r="GM2056" s="122">
        <f t="shared" si="139"/>
        <v>12345</v>
      </c>
      <c r="GN2056" s="122">
        <f t="shared" si="139"/>
        <v>-161490</v>
      </c>
      <c r="GO2056" s="122">
        <f t="shared" si="139"/>
        <v>-1691444</v>
      </c>
      <c r="GP2056" s="122">
        <f t="shared" si="139"/>
        <v>-2000000</v>
      </c>
      <c r="GQ2056" s="122">
        <f t="shared" si="139"/>
        <v>-1390000</v>
      </c>
      <c r="GR2056" s="122">
        <f t="shared" si="139"/>
        <v>-1770000</v>
      </c>
      <c r="GS2056" s="122">
        <f t="shared" si="139"/>
        <v>-100000</v>
      </c>
      <c r="GT2056" s="122">
        <f t="shared" si="139"/>
        <v>-6297195</v>
      </c>
      <c r="GU2056" s="122">
        <f t="shared" ref="GU2056:JF2056" si="141">GU2054-GU2055</f>
        <v>42000</v>
      </c>
      <c r="GV2056" s="122">
        <f t="shared" si="141"/>
        <v>-117000</v>
      </c>
      <c r="GW2056" s="122">
        <f t="shared" si="141"/>
        <v>-100000</v>
      </c>
      <c r="GX2056" s="122">
        <f t="shared" si="141"/>
        <v>-39194.120000000003</v>
      </c>
      <c r="GY2056" s="122">
        <f t="shared" si="141"/>
        <v>-900345</v>
      </c>
      <c r="GZ2056" s="122">
        <f t="shared" si="141"/>
        <v>0</v>
      </c>
      <c r="HA2056" s="122">
        <f t="shared" si="141"/>
        <v>-596740</v>
      </c>
      <c r="HB2056" s="122">
        <f t="shared" si="141"/>
        <v>-5100</v>
      </c>
      <c r="HC2056" s="122">
        <f t="shared" si="141"/>
        <v>-1</v>
      </c>
      <c r="HD2056" s="122">
        <f t="shared" si="141"/>
        <v>-1</v>
      </c>
      <c r="HE2056" s="122">
        <f t="shared" si="141"/>
        <v>-1350000</v>
      </c>
      <c r="HF2056" s="122">
        <f t="shared" si="141"/>
        <v>0</v>
      </c>
      <c r="HG2056" s="122">
        <f t="shared" si="141"/>
        <v>-1170000</v>
      </c>
      <c r="HH2056" s="122">
        <f t="shared" si="141"/>
        <v>-38088</v>
      </c>
      <c r="HI2056" s="122">
        <f t="shared" si="141"/>
        <v>-38092.89</v>
      </c>
      <c r="HJ2056" s="122">
        <f t="shared" si="141"/>
        <v>-300000</v>
      </c>
      <c r="HK2056" s="122">
        <f t="shared" si="141"/>
        <v>-1473544.1579964501</v>
      </c>
      <c r="HL2056" s="122">
        <f>HL2054+HL2055</f>
        <v>-50005</v>
      </c>
      <c r="HM2056" s="122">
        <f t="shared" ref="HM2056:IQ2056" si="142">HM2054+HM2055</f>
        <v>-13172</v>
      </c>
      <c r="HN2056" s="122">
        <f t="shared" si="142"/>
        <v>0</v>
      </c>
      <c r="HO2056" s="122">
        <f t="shared" si="142"/>
        <v>-200000</v>
      </c>
      <c r="HP2056" s="122">
        <f t="shared" si="142"/>
        <v>-171000</v>
      </c>
      <c r="HQ2056" s="122">
        <f t="shared" si="142"/>
        <v>-310000</v>
      </c>
      <c r="HR2056" s="122">
        <f t="shared" si="142"/>
        <v>-195000</v>
      </c>
      <c r="HS2056" s="122">
        <f t="shared" si="142"/>
        <v>-105000</v>
      </c>
      <c r="HT2056" s="122">
        <f t="shared" si="142"/>
        <v>-1473544.1579964501</v>
      </c>
      <c r="HU2056" s="122">
        <f t="shared" si="142"/>
        <v>-1473544.1579964501</v>
      </c>
      <c r="HV2056" s="122">
        <f t="shared" si="142"/>
        <v>-1473544.1579964501</v>
      </c>
      <c r="HW2056" s="122">
        <f t="shared" si="142"/>
        <v>-1473544.1579964501</v>
      </c>
      <c r="HX2056" s="122">
        <f t="shared" si="142"/>
        <v>-40000</v>
      </c>
      <c r="HY2056" s="122">
        <f t="shared" si="142"/>
        <v>-1473544.1579964501</v>
      </c>
      <c r="HZ2056" s="122">
        <f t="shared" si="142"/>
        <v>-1473544.1579964501</v>
      </c>
      <c r="IA2056" s="122">
        <f t="shared" si="142"/>
        <v>-1473544.1579964501</v>
      </c>
      <c r="IB2056" s="122">
        <f t="shared" si="142"/>
        <v>-1473544.1579964501</v>
      </c>
      <c r="IC2056" s="122">
        <f t="shared" si="142"/>
        <v>-1473544.1579964501</v>
      </c>
      <c r="ID2056" s="122">
        <f t="shared" si="142"/>
        <v>-1473544.1579964501</v>
      </c>
      <c r="IE2056" s="122">
        <f t="shared" si="142"/>
        <v>-1473544.1579964501</v>
      </c>
      <c r="IF2056" s="122">
        <f t="shared" si="142"/>
        <v>-1473544.1579964501</v>
      </c>
      <c r="IG2056" s="122">
        <f t="shared" si="142"/>
        <v>-1473544.1579964501</v>
      </c>
      <c r="IH2056" s="122">
        <f t="shared" si="142"/>
        <v>-380000</v>
      </c>
      <c r="II2056" s="122">
        <f t="shared" si="142"/>
        <v>0</v>
      </c>
      <c r="IJ2056" s="123">
        <f t="shared" si="142"/>
        <v>-1473544.1579964501</v>
      </c>
      <c r="IK2056" s="122">
        <f t="shared" si="142"/>
        <v>-1473544.1579964501</v>
      </c>
      <c r="IL2056" s="122">
        <f t="shared" si="142"/>
        <v>-1473544.1579964501</v>
      </c>
      <c r="IM2056" s="122">
        <f t="shared" si="142"/>
        <v>0</v>
      </c>
      <c r="IN2056" s="122">
        <f t="shared" si="142"/>
        <v>0</v>
      </c>
      <c r="IO2056" s="122">
        <f t="shared" si="142"/>
        <v>-1473544.1579964501</v>
      </c>
      <c r="IP2056" s="122">
        <f t="shared" si="142"/>
        <v>-15789</v>
      </c>
      <c r="IQ2056" s="122">
        <f t="shared" si="142"/>
        <v>0</v>
      </c>
      <c r="IR2056" s="122">
        <f t="shared" si="141"/>
        <v>0</v>
      </c>
      <c r="IS2056" s="123">
        <f>IS2054+IS2055</f>
        <v>-20000</v>
      </c>
      <c r="IT2056" s="122">
        <f t="shared" ref="IT2056:IY2056" si="143">IT2054+IT2055</f>
        <v>-20000</v>
      </c>
      <c r="IU2056" s="122">
        <f t="shared" si="143"/>
        <v>-20000</v>
      </c>
      <c r="IV2056" s="122">
        <f t="shared" si="143"/>
        <v>-20000</v>
      </c>
      <c r="IW2056" s="122">
        <f t="shared" si="143"/>
        <v>-10000</v>
      </c>
      <c r="IX2056" s="122">
        <f t="shared" si="143"/>
        <v>-10000</v>
      </c>
      <c r="IY2056" s="122">
        <f t="shared" si="143"/>
        <v>0</v>
      </c>
      <c r="IZ2056" s="122">
        <f t="shared" si="141"/>
        <v>0</v>
      </c>
      <c r="JA2056" s="122">
        <f t="shared" si="141"/>
        <v>0</v>
      </c>
      <c r="JB2056" s="122">
        <f t="shared" si="141"/>
        <v>0</v>
      </c>
      <c r="JC2056" s="122">
        <f t="shared" si="141"/>
        <v>0</v>
      </c>
      <c r="JD2056" s="122">
        <f t="shared" si="141"/>
        <v>0</v>
      </c>
      <c r="JE2056" s="122">
        <f t="shared" si="141"/>
        <v>0</v>
      </c>
      <c r="JF2056" s="122">
        <f t="shared" si="141"/>
        <v>0</v>
      </c>
      <c r="JG2056" s="122">
        <f t="shared" ref="JG2056:LQ2056" si="144">JG2054-JG2055</f>
        <v>0</v>
      </c>
      <c r="JH2056" s="122">
        <f t="shared" si="144"/>
        <v>0</v>
      </c>
      <c r="JI2056" s="122">
        <f t="shared" si="144"/>
        <v>0</v>
      </c>
      <c r="JJ2056" s="122">
        <f t="shared" si="144"/>
        <v>-2999997</v>
      </c>
      <c r="JK2056" s="122">
        <f t="shared" si="144"/>
        <v>-5994</v>
      </c>
      <c r="JL2056" s="122">
        <f t="shared" si="144"/>
        <v>0</v>
      </c>
      <c r="JM2056" s="122">
        <f t="shared" si="144"/>
        <v>0</v>
      </c>
      <c r="JN2056" s="122">
        <f t="shared" si="144"/>
        <v>-89991</v>
      </c>
      <c r="JO2056" s="122">
        <f t="shared" si="144"/>
        <v>-11988</v>
      </c>
      <c r="JP2056" s="122">
        <f t="shared" si="144"/>
        <v>-135</v>
      </c>
      <c r="JQ2056" s="122">
        <f t="shared" si="144"/>
        <v>-179982</v>
      </c>
      <c r="JR2056" s="122">
        <f t="shared" si="144"/>
        <v>-2098737</v>
      </c>
      <c r="JS2056" s="122">
        <f t="shared" si="144"/>
        <v>-13841739</v>
      </c>
      <c r="JT2056" s="122">
        <f t="shared" si="144"/>
        <v>-902097</v>
      </c>
      <c r="JU2056" s="122">
        <f t="shared" si="144"/>
        <v>-171207</v>
      </c>
      <c r="JV2056" s="122">
        <f t="shared" si="144"/>
        <v>-138672</v>
      </c>
      <c r="JW2056" s="122">
        <f t="shared" si="144"/>
        <v>-6651369</v>
      </c>
      <c r="JX2056" s="122">
        <f t="shared" si="144"/>
        <v>-17118</v>
      </c>
      <c r="JY2056" s="122">
        <f t="shared" si="144"/>
        <v>-170802</v>
      </c>
      <c r="JZ2056" s="122">
        <f t="shared" si="144"/>
        <v>-93501</v>
      </c>
      <c r="KA2056" s="122">
        <f t="shared" si="144"/>
        <v>-702</v>
      </c>
      <c r="KB2056" s="122">
        <f t="shared" si="144"/>
        <v>-9342</v>
      </c>
      <c r="KC2056" s="122">
        <f t="shared" si="144"/>
        <v>-9342</v>
      </c>
      <c r="KD2056" s="122">
        <f t="shared" si="144"/>
        <v>-98361</v>
      </c>
      <c r="KE2056" s="122">
        <f t="shared" si="144"/>
        <v>-11502</v>
      </c>
      <c r="KF2056" s="122">
        <f t="shared" si="144"/>
        <v>-9342</v>
      </c>
      <c r="KG2056" s="122">
        <f t="shared" si="144"/>
        <v>-9342</v>
      </c>
      <c r="KH2056" s="122">
        <f t="shared" si="144"/>
        <v>-9342</v>
      </c>
      <c r="KI2056" s="122">
        <f t="shared" si="144"/>
        <v>-9342</v>
      </c>
      <c r="KJ2056" s="122">
        <f t="shared" si="144"/>
        <v>-81</v>
      </c>
      <c r="KK2056" s="122">
        <f t="shared" si="144"/>
        <v>-1242</v>
      </c>
      <c r="KL2056" s="122">
        <f t="shared" si="144"/>
        <v>0</v>
      </c>
      <c r="KM2056" s="122">
        <f t="shared" si="144"/>
        <v>0</v>
      </c>
      <c r="KN2056" s="122">
        <f t="shared" si="144"/>
        <v>0</v>
      </c>
      <c r="KO2056" s="122">
        <f t="shared" si="144"/>
        <v>0</v>
      </c>
      <c r="KP2056" s="122">
        <f t="shared" si="144"/>
        <v>0</v>
      </c>
      <c r="KQ2056" s="122">
        <f t="shared" si="144"/>
        <v>0</v>
      </c>
      <c r="KR2056" s="122">
        <f t="shared" si="144"/>
        <v>0</v>
      </c>
      <c r="KS2056" s="122">
        <f t="shared" si="144"/>
        <v>0</v>
      </c>
      <c r="KT2056" s="122">
        <f t="shared" si="144"/>
        <v>0</v>
      </c>
      <c r="KU2056" s="122">
        <f t="shared" si="144"/>
        <v>0</v>
      </c>
      <c r="KV2056" s="122">
        <f t="shared" si="144"/>
        <v>0</v>
      </c>
      <c r="KW2056" s="122">
        <f t="shared" si="144"/>
        <v>0</v>
      </c>
      <c r="KX2056" s="122">
        <f t="shared" si="144"/>
        <v>0</v>
      </c>
      <c r="KY2056" s="122">
        <f t="shared" si="144"/>
        <v>0</v>
      </c>
      <c r="KZ2056" s="122">
        <f t="shared" si="144"/>
        <v>0</v>
      </c>
      <c r="LA2056" s="122">
        <f t="shared" si="144"/>
        <v>0</v>
      </c>
      <c r="LB2056" s="122">
        <f t="shared" si="144"/>
        <v>0</v>
      </c>
      <c r="LC2056" s="122">
        <f t="shared" si="144"/>
        <v>0</v>
      </c>
      <c r="LD2056" s="122">
        <f t="shared" si="144"/>
        <v>0</v>
      </c>
      <c r="LE2056" s="122">
        <f t="shared" si="144"/>
        <v>0</v>
      </c>
      <c r="LF2056" s="122">
        <f t="shared" si="144"/>
        <v>0</v>
      </c>
      <c r="LG2056" s="122" t="e">
        <f t="shared" si="144"/>
        <v>#N/A</v>
      </c>
      <c r="LH2056" s="122">
        <f t="shared" si="144"/>
        <v>0</v>
      </c>
      <c r="LI2056" s="122" t="e">
        <f t="shared" si="144"/>
        <v>#N/A</v>
      </c>
      <c r="LJ2056" s="122">
        <f t="shared" si="144"/>
        <v>0</v>
      </c>
      <c r="LK2056" s="122">
        <f t="shared" si="144"/>
        <v>0</v>
      </c>
      <c r="LL2056" s="122">
        <f t="shared" si="144"/>
        <v>0</v>
      </c>
      <c r="LM2056" s="122">
        <f t="shared" si="144"/>
        <v>0</v>
      </c>
      <c r="LO2056" s="123">
        <f t="shared" si="144"/>
        <v>0</v>
      </c>
      <c r="LP2056" s="122">
        <f t="shared" si="144"/>
        <v>0</v>
      </c>
      <c r="LQ2056" s="122">
        <f t="shared" si="144"/>
        <v>0</v>
      </c>
      <c r="LR2056" s="123">
        <f>LR2054+LR2055</f>
        <v>0</v>
      </c>
      <c r="LS2056" s="123">
        <f t="shared" ref="LS2056:LV2056" si="145">LS2054+LS2055</f>
        <v>-222116.09891426997</v>
      </c>
      <c r="LT2056" s="123">
        <f t="shared" si="145"/>
        <v>0</v>
      </c>
      <c r="LU2056" s="123">
        <f t="shared" si="145"/>
        <v>122455.08599148005</v>
      </c>
      <c r="LV2056" s="123">
        <f t="shared" si="145"/>
        <v>0</v>
      </c>
      <c r="LW2056" s="122">
        <f t="shared" ref="LW2056:NP2056" si="146">LW2054-LW2055</f>
        <v>0</v>
      </c>
      <c r="LX2056" s="122">
        <f t="shared" si="146"/>
        <v>0</v>
      </c>
      <c r="LY2056" s="122">
        <f t="shared" si="146"/>
        <v>0</v>
      </c>
      <c r="LZ2056" s="122">
        <f t="shared" si="146"/>
        <v>-57978.323369999969</v>
      </c>
      <c r="MA2056" s="126">
        <f t="shared" si="146"/>
        <v>0</v>
      </c>
      <c r="MB2056" s="126">
        <f t="shared" si="146"/>
        <v>0</v>
      </c>
      <c r="MC2056" s="126">
        <f t="shared" si="146"/>
        <v>0</v>
      </c>
      <c r="MD2056" s="126">
        <f t="shared" si="146"/>
        <v>0</v>
      </c>
      <c r="ME2056" s="126">
        <f t="shared" si="146"/>
        <v>0</v>
      </c>
      <c r="MF2056" s="126">
        <f t="shared" si="146"/>
        <v>0</v>
      </c>
      <c r="MG2056" s="126">
        <f t="shared" si="146"/>
        <v>0</v>
      </c>
      <c r="MH2056" s="127">
        <f>MH2054+MH2055</f>
        <v>0</v>
      </c>
      <c r="MI2056" s="126">
        <f t="shared" si="146"/>
        <v>0</v>
      </c>
      <c r="MJ2056" s="126">
        <f t="shared" si="146"/>
        <v>654.50187000000017</v>
      </c>
      <c r="MK2056" s="126">
        <f t="shared" si="146"/>
        <v>17261.278848000009</v>
      </c>
      <c r="ML2056" s="126">
        <f t="shared" si="146"/>
        <v>0</v>
      </c>
      <c r="MM2056" s="126">
        <f t="shared" si="146"/>
        <v>-7681.3920810000036</v>
      </c>
      <c r="MN2056" s="126">
        <f t="shared" si="146"/>
        <v>0</v>
      </c>
      <c r="MO2056" s="126">
        <f t="shared" si="146"/>
        <v>0</v>
      </c>
      <c r="MP2056" s="126">
        <f t="shared" si="146"/>
        <v>0</v>
      </c>
      <c r="MQ2056" s="126">
        <f t="shared" si="146"/>
        <v>0</v>
      </c>
      <c r="MR2056" s="126">
        <f t="shared" si="146"/>
        <v>0</v>
      </c>
      <c r="MS2056" s="126">
        <f t="shared" si="146"/>
        <v>0</v>
      </c>
      <c r="MT2056" s="126">
        <f t="shared" si="146"/>
        <v>1932953.9703123469</v>
      </c>
      <c r="MU2056" s="126">
        <f t="shared" si="146"/>
        <v>0</v>
      </c>
      <c r="MV2056" s="126">
        <f t="shared" si="146"/>
        <v>4115146</v>
      </c>
      <c r="MW2056" s="126">
        <f t="shared" si="146"/>
        <v>-4102801</v>
      </c>
      <c r="MX2056" s="126">
        <f t="shared" si="146"/>
        <v>0</v>
      </c>
      <c r="MY2056" s="126">
        <f t="shared" si="146"/>
        <v>0</v>
      </c>
      <c r="MZ2056" s="126">
        <f t="shared" si="146"/>
        <v>0</v>
      </c>
      <c r="NA2056" s="126">
        <f t="shared" si="146"/>
        <v>0</v>
      </c>
      <c r="NB2056" s="126">
        <f t="shared" si="146"/>
        <v>0</v>
      </c>
      <c r="NC2056" s="126">
        <f t="shared" si="146"/>
        <v>-654.50187000000017</v>
      </c>
      <c r="ND2056" s="126">
        <f t="shared" si="146"/>
        <v>0</v>
      </c>
      <c r="NE2056" s="126">
        <f t="shared" si="146"/>
        <v>0</v>
      </c>
      <c r="NF2056" s="126">
        <f t="shared" si="146"/>
        <v>410942.08</v>
      </c>
      <c r="NG2056" s="126">
        <f t="shared" si="146"/>
        <v>16750638.184265129</v>
      </c>
      <c r="NH2056" s="126">
        <f t="shared" si="146"/>
        <v>0</v>
      </c>
      <c r="NI2056" s="126">
        <f t="shared" si="146"/>
        <v>108125</v>
      </c>
      <c r="NJ2056" s="126">
        <f t="shared" si="146"/>
        <v>100000</v>
      </c>
      <c r="NK2056" s="126">
        <f t="shared" si="146"/>
        <v>-7060619.022396314</v>
      </c>
      <c r="NL2056" s="126">
        <f t="shared" si="146"/>
        <v>542164.67561714596</v>
      </c>
      <c r="NM2056" s="126">
        <f t="shared" si="146"/>
        <v>0</v>
      </c>
      <c r="NN2056" s="126">
        <f t="shared" si="146"/>
        <v>0</v>
      </c>
      <c r="NO2056" s="126">
        <f t="shared" si="146"/>
        <v>17124115.884223402</v>
      </c>
      <c r="NP2056" s="126">
        <f t="shared" si="146"/>
        <v>356213.49525899993</v>
      </c>
    </row>
    <row r="2057" spans="1:543" x14ac:dyDescent="0.2">
      <c r="EL2057" s="128"/>
    </row>
    <row r="2058" spans="1:543" x14ac:dyDescent="0.2">
      <c r="E2058" s="42">
        <f>E2054+G2054-F2054-H2054</f>
        <v>110000.09165576473</v>
      </c>
      <c r="FF2058" s="122" t="s">
        <v>877</v>
      </c>
      <c r="ID2058" s="122" t="s">
        <v>877</v>
      </c>
      <c r="IE2058" s="122" t="s">
        <v>877</v>
      </c>
      <c r="IN2058" s="122" t="s">
        <v>878</v>
      </c>
      <c r="IO2058" s="128" t="s">
        <v>879</v>
      </c>
      <c r="KL2058" s="122" t="s">
        <v>877</v>
      </c>
      <c r="MK2058" s="122" t="s">
        <v>877</v>
      </c>
    </row>
    <row r="2059" spans="1:543" x14ac:dyDescent="0.2">
      <c r="IO2059" s="122">
        <f>SUM(MK2056)</f>
        <v>17261.278848000009</v>
      </c>
    </row>
    <row r="2060" spans="1:543" ht="10.8" thickBot="1" x14ac:dyDescent="0.25"/>
    <row r="2061" spans="1:543" x14ac:dyDescent="0.2">
      <c r="B2061" s="80" t="s">
        <v>880</v>
      </c>
      <c r="C2061" s="81"/>
      <c r="D2061" s="81"/>
      <c r="E2061" s="82"/>
      <c r="F2061" s="82">
        <f>F1357+F1057+F885+F239-24293+F1433+F1326</f>
        <v>256107</v>
      </c>
      <c r="G2061" s="83" t="s">
        <v>881</v>
      </c>
      <c r="LJ2061" s="129"/>
    </row>
    <row r="2062" spans="1:543" x14ac:dyDescent="0.2">
      <c r="B2062" s="84"/>
      <c r="C2062" s="85"/>
      <c r="D2062" s="86"/>
      <c r="E2062" s="79"/>
      <c r="F2062" s="79"/>
      <c r="G2062" s="87"/>
    </row>
    <row r="2063" spans="1:543" x14ac:dyDescent="0.2">
      <c r="B2063" s="84" t="s">
        <v>882</v>
      </c>
      <c r="C2063" s="85"/>
      <c r="D2063" s="85"/>
      <c r="E2063" s="79"/>
      <c r="F2063" s="79">
        <f>-E1643</f>
        <v>-80000</v>
      </c>
      <c r="G2063" s="87" t="s">
        <v>883</v>
      </c>
    </row>
    <row r="2064" spans="1:543" x14ac:dyDescent="0.2">
      <c r="B2064" s="21"/>
      <c r="C2064" s="85"/>
      <c r="D2064" s="85"/>
      <c r="E2064" s="79"/>
      <c r="F2064" s="79"/>
      <c r="G2064" s="87"/>
    </row>
    <row r="2065" spans="2:348" ht="10.8" thickBot="1" x14ac:dyDescent="0.25">
      <c r="B2065" s="88"/>
      <c r="C2065" s="89"/>
      <c r="D2065" s="89"/>
      <c r="E2065" s="90"/>
      <c r="F2065" s="90"/>
      <c r="G2065" s="91"/>
    </row>
    <row r="2072" spans="2:348" x14ac:dyDescent="0.2">
      <c r="LV2072" s="202" t="s">
        <v>330</v>
      </c>
      <c r="LW2072" s="202" t="s">
        <v>331</v>
      </c>
      <c r="LX2072" s="202" t="s">
        <v>332</v>
      </c>
      <c r="LY2072" s="202" t="s">
        <v>333</v>
      </c>
      <c r="LZ2072" s="202" t="s">
        <v>334</v>
      </c>
      <c r="MA2072" s="202" t="s">
        <v>335</v>
      </c>
      <c r="MB2072" s="202" t="s">
        <v>338</v>
      </c>
      <c r="MC2072" s="202" t="s">
        <v>339</v>
      </c>
      <c r="MD2072" s="202" t="s">
        <v>340</v>
      </c>
      <c r="ME2072" s="202" t="s">
        <v>341</v>
      </c>
      <c r="MF2072" s="202" t="s">
        <v>342</v>
      </c>
      <c r="MG2072" s="202" t="s">
        <v>1157</v>
      </c>
      <c r="MH2072" s="202" t="s">
        <v>1158</v>
      </c>
      <c r="MI2072" s="202" t="s">
        <v>1159</v>
      </c>
      <c r="MJ2072" s="202" t="s">
        <v>1160</v>
      </c>
    </row>
  </sheetData>
  <mergeCells count="2">
    <mergeCell ref="E5:F5"/>
    <mergeCell ref="G5:H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H875"/>
  <sheetViews>
    <sheetView zoomScaleNormal="100" workbookViewId="0">
      <pane xSplit="1" ySplit="8" topLeftCell="CK432" activePane="bottomRight" state="frozen"/>
      <selection pane="topRight" activeCell="B1" sqref="B1"/>
      <selection pane="bottomLeft" activeCell="A9" sqref="A9"/>
      <selection pane="bottomRight" activeCell="CZ453" sqref="CZ453"/>
    </sheetView>
  </sheetViews>
  <sheetFormatPr defaultRowHeight="10.199999999999999" x14ac:dyDescent="0.2"/>
  <cols>
    <col min="1" max="1" width="56.42578125" customWidth="1"/>
    <col min="2" max="2" width="13.85546875" customWidth="1"/>
    <col min="3" max="3" width="9" bestFit="1" customWidth="1"/>
    <col min="4" max="5" width="13.7109375" bestFit="1" customWidth="1"/>
    <col min="6" max="6" width="17.140625" bestFit="1" customWidth="1"/>
    <col min="7" max="7" width="18.85546875" customWidth="1"/>
    <col min="8" max="8" width="13.85546875" bestFit="1" customWidth="1"/>
    <col min="9" max="9" width="30.140625" bestFit="1" customWidth="1"/>
    <col min="10" max="10" width="16.7109375" customWidth="1"/>
    <col min="11" max="11" width="13.7109375" bestFit="1" customWidth="1"/>
    <col min="12" max="12" width="13.140625" customWidth="1"/>
    <col min="13" max="13" width="14.85546875" customWidth="1"/>
    <col min="14" max="15" width="11.7109375" bestFit="1" customWidth="1"/>
    <col min="16" max="16" width="14.140625" customWidth="1"/>
    <col min="17" max="17" width="13" customWidth="1"/>
    <col min="18" max="18" width="14.140625" customWidth="1"/>
    <col min="19" max="19" width="14.85546875" customWidth="1"/>
    <col min="20" max="26" width="14.7109375" customWidth="1"/>
    <col min="27" max="27" width="16" customWidth="1"/>
    <col min="28" max="30" width="14.7109375" customWidth="1"/>
    <col min="31" max="31" width="15.5703125" customWidth="1"/>
    <col min="32" max="35" width="14.7109375" customWidth="1"/>
    <col min="36" max="36" width="16.5703125" customWidth="1"/>
    <col min="37" max="43" width="14.7109375" customWidth="1"/>
    <col min="44" max="44" width="12.140625" bestFit="1" customWidth="1"/>
    <col min="45" max="45" width="10.7109375" bestFit="1" customWidth="1"/>
    <col min="46" max="46" width="13.7109375" bestFit="1" customWidth="1"/>
    <col min="47" max="47" width="10.7109375" bestFit="1" customWidth="1"/>
    <col min="48" max="48" width="13.7109375" bestFit="1" customWidth="1"/>
    <col min="49" max="49" width="12.140625" bestFit="1" customWidth="1"/>
    <col min="50" max="50" width="12.7109375" bestFit="1" customWidth="1"/>
    <col min="51" max="51" width="10.7109375" bestFit="1" customWidth="1"/>
    <col min="52" max="52" width="13.7109375" bestFit="1" customWidth="1"/>
    <col min="53" max="53" width="10.7109375" bestFit="1" customWidth="1"/>
    <col min="54" max="54" width="15.7109375" bestFit="1" customWidth="1"/>
    <col min="55" max="55" width="13.7109375" bestFit="1" customWidth="1"/>
    <col min="56" max="57" width="12.140625" bestFit="1" customWidth="1"/>
    <col min="58" max="58" width="14.140625" bestFit="1" customWidth="1"/>
    <col min="59" max="59" width="12.140625" bestFit="1" customWidth="1"/>
    <col min="60" max="60" width="12.7109375" bestFit="1" customWidth="1"/>
    <col min="61" max="61" width="12.140625" bestFit="1" customWidth="1"/>
    <col min="62" max="63" width="14.140625" bestFit="1" customWidth="1"/>
    <col min="64" max="65" width="12.140625" bestFit="1" customWidth="1"/>
    <col min="66" max="66" width="13.7109375" bestFit="1" customWidth="1"/>
    <col min="67" max="67" width="12.7109375" bestFit="1" customWidth="1"/>
    <col min="68" max="68" width="13.7109375" bestFit="1" customWidth="1"/>
    <col min="69" max="69" width="12.7109375" bestFit="1" customWidth="1"/>
    <col min="70" max="73" width="14.140625" bestFit="1" customWidth="1"/>
    <col min="74" max="74" width="11.7109375" bestFit="1" customWidth="1"/>
    <col min="75" max="76" width="14.140625" bestFit="1" customWidth="1"/>
    <col min="77" max="77" width="11.7109375" bestFit="1" customWidth="1"/>
    <col min="78" max="81" width="12.7109375" bestFit="1" customWidth="1"/>
    <col min="82" max="82" width="14.140625" bestFit="1" customWidth="1"/>
    <col min="83" max="83" width="12.42578125" customWidth="1"/>
    <col min="84" max="84" width="12.7109375" bestFit="1" customWidth="1"/>
    <col min="85" max="85" width="22.7109375" bestFit="1" customWidth="1"/>
    <col min="86" max="86" width="21.28515625" bestFit="1" customWidth="1"/>
    <col min="87" max="87" width="17.7109375" bestFit="1" customWidth="1"/>
    <col min="88" max="89" width="16" customWidth="1"/>
    <col min="90" max="90" width="14.140625" bestFit="1" customWidth="1"/>
    <col min="91" max="91" width="15.140625" bestFit="1" customWidth="1"/>
    <col min="92" max="92" width="15.7109375" bestFit="1" customWidth="1"/>
    <col min="93" max="93" width="20.7109375" customWidth="1"/>
    <col min="94" max="97" width="20.7109375" style="13" customWidth="1"/>
    <col min="98" max="99" width="3.42578125" style="13" customWidth="1"/>
    <col min="100" max="100" width="16.42578125" bestFit="1" customWidth="1"/>
    <col min="101" max="101" width="15.7109375" customWidth="1"/>
  </cols>
  <sheetData>
    <row r="1" spans="1:101" ht="15.6" x14ac:dyDescent="0.3">
      <c r="A1" s="234" t="s">
        <v>0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234"/>
      <c r="BR1" s="234"/>
      <c r="BS1" s="234"/>
      <c r="BT1" s="234"/>
      <c r="BU1" s="234"/>
      <c r="BV1" s="234"/>
      <c r="BW1" s="234"/>
      <c r="BX1" s="234"/>
      <c r="BY1" s="234"/>
      <c r="BZ1" s="234"/>
      <c r="CA1" s="234"/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</row>
    <row r="2" spans="1:101" ht="15.6" x14ac:dyDescent="0.3">
      <c r="A2" s="234" t="s">
        <v>1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T2" s="234"/>
      <c r="BU2" s="234"/>
      <c r="BV2" s="234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</row>
    <row r="3" spans="1:101" ht="17.399999999999999" x14ac:dyDescent="0.3">
      <c r="A3" s="233" t="s">
        <v>2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233"/>
      <c r="CD3" s="233"/>
      <c r="CE3" s="233"/>
      <c r="CF3" s="233"/>
      <c r="CG3" s="233"/>
      <c r="CH3" s="233"/>
      <c r="CI3" s="233"/>
      <c r="CJ3" s="233"/>
      <c r="CK3" s="233"/>
      <c r="CL3" s="233"/>
      <c r="CM3" s="233"/>
      <c r="CN3" s="233"/>
    </row>
    <row r="4" spans="1:101" ht="17.399999999999999" x14ac:dyDescent="0.3">
      <c r="A4" s="233" t="s">
        <v>3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3"/>
      <c r="BE4" s="233"/>
      <c r="BF4" s="233"/>
      <c r="BG4" s="233"/>
      <c r="BH4" s="233"/>
      <c r="BI4" s="233"/>
      <c r="BJ4" s="233"/>
      <c r="BK4" s="233"/>
      <c r="BL4" s="233"/>
      <c r="BM4" s="233"/>
      <c r="BN4" s="233"/>
      <c r="BO4" s="233"/>
      <c r="BP4" s="233"/>
      <c r="BQ4" s="233"/>
      <c r="BR4" s="233"/>
      <c r="BS4" s="233"/>
      <c r="BT4" s="233"/>
      <c r="BU4" s="233"/>
      <c r="BV4" s="233"/>
      <c r="BW4" s="233"/>
      <c r="BX4" s="233"/>
      <c r="BY4" s="233"/>
      <c r="BZ4" s="233"/>
      <c r="CA4" s="233"/>
      <c r="CB4" s="233"/>
      <c r="CC4" s="233"/>
      <c r="CD4" s="233"/>
      <c r="CE4" s="233"/>
      <c r="CF4" s="233"/>
      <c r="CG4" s="233"/>
      <c r="CH4" s="233"/>
      <c r="CI4" s="233"/>
      <c r="CJ4" s="233"/>
      <c r="CK4" s="233"/>
      <c r="CL4" s="233"/>
      <c r="CM4" s="233"/>
      <c r="CN4" s="233"/>
    </row>
    <row r="5" spans="1:101" ht="17.399999999999999" x14ac:dyDescent="0.3">
      <c r="A5" s="233" t="s">
        <v>4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233"/>
      <c r="BR5" s="233"/>
      <c r="BS5" s="233"/>
      <c r="BT5" s="233"/>
      <c r="BU5" s="233"/>
      <c r="BV5" s="233"/>
      <c r="BW5" s="233"/>
      <c r="BX5" s="233"/>
      <c r="BY5" s="233"/>
      <c r="BZ5" s="233"/>
      <c r="CA5" s="233"/>
      <c r="CB5" s="233"/>
      <c r="CC5" s="233"/>
      <c r="CD5" s="233"/>
      <c r="CE5" s="233"/>
      <c r="CF5" s="233"/>
      <c r="CG5" s="233"/>
      <c r="CH5" s="233"/>
      <c r="CI5" s="233"/>
      <c r="CJ5" s="233"/>
      <c r="CK5" s="233"/>
      <c r="CL5" s="233"/>
      <c r="CM5" s="233"/>
      <c r="CN5" s="233"/>
    </row>
    <row r="6" spans="1:101" ht="18" thickBot="1" x14ac:dyDescent="0.35">
      <c r="A6" s="233" t="s">
        <v>4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3"/>
      <c r="BE6" s="233"/>
      <c r="BF6" s="233"/>
      <c r="BG6" s="233"/>
      <c r="BH6" s="233"/>
      <c r="BI6" s="233"/>
      <c r="BJ6" s="233"/>
      <c r="BK6" s="233"/>
      <c r="BL6" s="233"/>
      <c r="BM6" s="233"/>
      <c r="BN6" s="233"/>
      <c r="BO6" s="233"/>
      <c r="BP6" s="233"/>
      <c r="BQ6" s="233"/>
      <c r="BR6" s="233"/>
      <c r="BS6" s="233"/>
      <c r="BT6" s="233"/>
      <c r="BU6" s="233"/>
      <c r="BV6" s="233"/>
      <c r="BW6" s="233"/>
      <c r="BX6" s="233"/>
      <c r="BY6" s="233"/>
      <c r="BZ6" s="233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</row>
    <row r="7" spans="1:101" x14ac:dyDescent="0.2">
      <c r="A7" s="1" t="s">
        <v>5</v>
      </c>
      <c r="B7" s="2" t="s">
        <v>1181</v>
      </c>
      <c r="C7" s="2" t="s">
        <v>1182</v>
      </c>
      <c r="D7" s="2" t="s">
        <v>1183</v>
      </c>
      <c r="E7" s="2" t="s">
        <v>1184</v>
      </c>
      <c r="F7" s="2" t="s">
        <v>1185</v>
      </c>
      <c r="G7" s="2" t="s">
        <v>1186</v>
      </c>
      <c r="H7" s="2" t="s">
        <v>1187</v>
      </c>
      <c r="I7" s="2" t="s">
        <v>1188</v>
      </c>
      <c r="J7" s="2" t="s">
        <v>1189</v>
      </c>
      <c r="K7" s="2" t="s">
        <v>1190</v>
      </c>
      <c r="L7" s="2" t="s">
        <v>1191</v>
      </c>
      <c r="M7" s="2" t="s">
        <v>1192</v>
      </c>
      <c r="N7" s="2" t="s">
        <v>1193</v>
      </c>
      <c r="O7" s="2" t="s">
        <v>1194</v>
      </c>
      <c r="P7" s="2" t="s">
        <v>1195</v>
      </c>
      <c r="Q7" s="2" t="s">
        <v>1196</v>
      </c>
      <c r="R7" s="2" t="s">
        <v>1197</v>
      </c>
      <c r="S7" s="2" t="s">
        <v>1198</v>
      </c>
      <c r="T7" s="2" t="s">
        <v>1199</v>
      </c>
      <c r="U7" s="2" t="s">
        <v>1200</v>
      </c>
      <c r="V7" s="2" t="s">
        <v>1201</v>
      </c>
      <c r="W7" s="2" t="s">
        <v>1202</v>
      </c>
      <c r="X7" s="2" t="s">
        <v>1203</v>
      </c>
      <c r="Y7" s="2" t="s">
        <v>1204</v>
      </c>
      <c r="Z7" s="2" t="s">
        <v>1205</v>
      </c>
      <c r="AA7" s="2" t="s">
        <v>1206</v>
      </c>
      <c r="AB7" s="2" t="s">
        <v>1207</v>
      </c>
      <c r="AC7" s="2" t="s">
        <v>1208</v>
      </c>
      <c r="AD7" s="2" t="s">
        <v>1209</v>
      </c>
      <c r="AE7" s="2" t="s">
        <v>1210</v>
      </c>
      <c r="AF7" s="2" t="s">
        <v>1211</v>
      </c>
      <c r="AG7" s="2" t="s">
        <v>1212</v>
      </c>
      <c r="AH7" s="2" t="s">
        <v>1213</v>
      </c>
      <c r="AI7" s="2" t="s">
        <v>1214</v>
      </c>
      <c r="AJ7" s="2" t="s">
        <v>1215</v>
      </c>
      <c r="AK7" s="2" t="s">
        <v>1216</v>
      </c>
      <c r="AL7" s="2" t="s">
        <v>1217</v>
      </c>
      <c r="AM7" s="2" t="s">
        <v>1218</v>
      </c>
      <c r="AN7" s="2" t="s">
        <v>1219</v>
      </c>
      <c r="AO7" s="2" t="s">
        <v>1220</v>
      </c>
      <c r="AP7" s="2" t="s">
        <v>1221</v>
      </c>
      <c r="AQ7" s="2" t="s">
        <v>1222</v>
      </c>
      <c r="AR7" s="2" t="s">
        <v>1223</v>
      </c>
      <c r="AS7" s="2" t="s">
        <v>1224</v>
      </c>
      <c r="AT7" s="2" t="s">
        <v>1225</v>
      </c>
      <c r="AU7" s="2" t="s">
        <v>1226</v>
      </c>
      <c r="AV7" s="2" t="s">
        <v>1227</v>
      </c>
      <c r="AW7" s="2" t="s">
        <v>1228</v>
      </c>
      <c r="AX7" s="2" t="s">
        <v>1229</v>
      </c>
      <c r="AY7" s="2" t="s">
        <v>1230</v>
      </c>
      <c r="AZ7" s="2" t="s">
        <v>1231</v>
      </c>
      <c r="BA7" s="2" t="s">
        <v>1232</v>
      </c>
      <c r="BB7" s="2" t="s">
        <v>1233</v>
      </c>
      <c r="BC7" s="2" t="s">
        <v>1234</v>
      </c>
      <c r="BD7" s="2" t="s">
        <v>1235</v>
      </c>
      <c r="BE7" s="2" t="s">
        <v>1236</v>
      </c>
      <c r="BF7" s="2" t="s">
        <v>1237</v>
      </c>
      <c r="BG7" s="2" t="s">
        <v>1238</v>
      </c>
      <c r="BH7" s="2" t="s">
        <v>1239</v>
      </c>
      <c r="BI7" s="2" t="s">
        <v>1240</v>
      </c>
      <c r="BJ7" s="2" t="s">
        <v>1241</v>
      </c>
      <c r="BK7" s="2" t="s">
        <v>1242</v>
      </c>
      <c r="BL7" s="2" t="s">
        <v>1243</v>
      </c>
      <c r="BM7" s="2" t="s">
        <v>1244</v>
      </c>
      <c r="BN7" s="2" t="s">
        <v>1245</v>
      </c>
      <c r="BO7" s="2" t="s">
        <v>1246</v>
      </c>
      <c r="BP7" s="2" t="s">
        <v>1247</v>
      </c>
      <c r="BQ7" s="2" t="s">
        <v>1248</v>
      </c>
      <c r="BR7" s="2" t="s">
        <v>1249</v>
      </c>
      <c r="BS7" s="2" t="s">
        <v>1250</v>
      </c>
      <c r="BT7" s="2" t="s">
        <v>1251</v>
      </c>
      <c r="BU7" s="2" t="s">
        <v>1252</v>
      </c>
      <c r="BV7" s="2" t="s">
        <v>1253</v>
      </c>
      <c r="BW7" s="2" t="s">
        <v>1254</v>
      </c>
      <c r="BX7" s="2" t="s">
        <v>1255</v>
      </c>
      <c r="BY7" s="2" t="s">
        <v>1256</v>
      </c>
      <c r="BZ7" s="2" t="s">
        <v>1257</v>
      </c>
      <c r="CA7" s="2" t="s">
        <v>1258</v>
      </c>
      <c r="CB7" s="2" t="s">
        <v>1259</v>
      </c>
      <c r="CC7" s="2" t="s">
        <v>1260</v>
      </c>
      <c r="CD7" s="2" t="s">
        <v>1261</v>
      </c>
      <c r="CE7" s="2" t="s">
        <v>1262</v>
      </c>
      <c r="CF7" s="2" t="s">
        <v>1262</v>
      </c>
      <c r="CG7" s="2" t="s">
        <v>1262</v>
      </c>
      <c r="CH7" s="2" t="s">
        <v>1262</v>
      </c>
      <c r="CI7" s="2" t="s">
        <v>1262</v>
      </c>
      <c r="CJ7" s="2" t="s">
        <v>1262</v>
      </c>
      <c r="CK7" s="2" t="s">
        <v>1262</v>
      </c>
      <c r="CL7" s="2" t="s">
        <v>1262</v>
      </c>
      <c r="CM7" s="2" t="s">
        <v>1262</v>
      </c>
      <c r="CN7" s="2" t="s">
        <v>1262</v>
      </c>
      <c r="CO7" s="2" t="s">
        <v>1262</v>
      </c>
      <c r="CP7" s="2" t="s">
        <v>1262</v>
      </c>
      <c r="CQ7" s="2" t="s">
        <v>1262</v>
      </c>
      <c r="CR7" s="2" t="s">
        <v>1262</v>
      </c>
      <c r="CS7" s="2" t="s">
        <v>6</v>
      </c>
      <c r="CV7" s="25" t="str">
        <f>J7</f>
        <v>I</v>
      </c>
      <c r="CW7" s="26" t="str">
        <f>BK7</f>
        <v>BJ</v>
      </c>
    </row>
    <row r="8" spans="1:101" x14ac:dyDescent="0.2">
      <c r="A8" s="1" t="s">
        <v>7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8</v>
      </c>
      <c r="AD8" s="2" t="s">
        <v>8</v>
      </c>
      <c r="AE8" s="2" t="s">
        <v>8</v>
      </c>
      <c r="AF8" s="2" t="s">
        <v>8</v>
      </c>
      <c r="AG8" s="2" t="s">
        <v>8</v>
      </c>
      <c r="AH8" s="2" t="s">
        <v>8</v>
      </c>
      <c r="AI8" s="2" t="s">
        <v>8</v>
      </c>
      <c r="AJ8" s="2" t="s">
        <v>8</v>
      </c>
      <c r="AK8" s="2" t="s">
        <v>8</v>
      </c>
      <c r="AL8" s="2" t="s">
        <v>8</v>
      </c>
      <c r="AM8" s="2" t="s">
        <v>8</v>
      </c>
      <c r="AN8" s="2" t="s">
        <v>8</v>
      </c>
      <c r="AO8" s="2" t="s">
        <v>8</v>
      </c>
      <c r="AP8" s="2" t="s">
        <v>8</v>
      </c>
      <c r="AQ8" s="2" t="s">
        <v>8</v>
      </c>
      <c r="AR8" s="2" t="s">
        <v>8</v>
      </c>
      <c r="AS8" s="2" t="s">
        <v>8</v>
      </c>
      <c r="AT8" s="2" t="s">
        <v>8</v>
      </c>
      <c r="AU8" s="2" t="s">
        <v>8</v>
      </c>
      <c r="AV8" s="2" t="s">
        <v>8</v>
      </c>
      <c r="AW8" s="2" t="s">
        <v>8</v>
      </c>
      <c r="AX8" s="2" t="s">
        <v>8</v>
      </c>
      <c r="AY8" s="2" t="s">
        <v>8</v>
      </c>
      <c r="AZ8" s="2" t="s">
        <v>8</v>
      </c>
      <c r="BA8" s="2" t="s">
        <v>8</v>
      </c>
      <c r="BB8" s="2" t="s">
        <v>8</v>
      </c>
      <c r="BC8" s="2" t="s">
        <v>8</v>
      </c>
      <c r="BD8" s="2" t="s">
        <v>8</v>
      </c>
      <c r="BE8" s="2" t="s">
        <v>8</v>
      </c>
      <c r="BF8" s="2" t="s">
        <v>8</v>
      </c>
      <c r="BG8" s="2" t="s">
        <v>8</v>
      </c>
      <c r="BH8" s="2" t="s">
        <v>8</v>
      </c>
      <c r="BI8" s="2" t="s">
        <v>8</v>
      </c>
      <c r="BJ8" s="2" t="s">
        <v>8</v>
      </c>
      <c r="BK8" s="2" t="s">
        <v>8</v>
      </c>
      <c r="BL8" s="2" t="s">
        <v>8</v>
      </c>
      <c r="BM8" s="2" t="s">
        <v>8</v>
      </c>
      <c r="BN8" s="2" t="s">
        <v>8</v>
      </c>
      <c r="BO8" s="2" t="s">
        <v>8</v>
      </c>
      <c r="BP8" s="2" t="s">
        <v>8</v>
      </c>
      <c r="BQ8" s="2" t="s">
        <v>8</v>
      </c>
      <c r="BR8" s="2" t="s">
        <v>8</v>
      </c>
      <c r="BS8" s="2" t="s">
        <v>8</v>
      </c>
      <c r="BT8" s="2" t="s">
        <v>8</v>
      </c>
      <c r="BU8" s="2" t="s">
        <v>8</v>
      </c>
      <c r="BV8" s="2" t="s">
        <v>8</v>
      </c>
      <c r="BW8" s="2" t="s">
        <v>8</v>
      </c>
      <c r="BX8" s="2" t="s">
        <v>8</v>
      </c>
      <c r="BY8" s="2" t="s">
        <v>8</v>
      </c>
      <c r="BZ8" s="2" t="s">
        <v>8</v>
      </c>
      <c r="CA8" s="2" t="s">
        <v>8</v>
      </c>
      <c r="CB8" s="2" t="s">
        <v>8</v>
      </c>
      <c r="CC8" s="2" t="s">
        <v>8</v>
      </c>
      <c r="CD8" s="2" t="s">
        <v>8</v>
      </c>
      <c r="CE8" s="2" t="s">
        <v>8</v>
      </c>
      <c r="CF8" s="2" t="s">
        <v>8</v>
      </c>
      <c r="CG8" s="2" t="s">
        <v>8</v>
      </c>
      <c r="CH8" s="2" t="s">
        <v>8</v>
      </c>
      <c r="CI8" s="2" t="s">
        <v>8</v>
      </c>
      <c r="CJ8" s="2" t="s">
        <v>8</v>
      </c>
      <c r="CK8" s="2" t="s">
        <v>8</v>
      </c>
      <c r="CL8" s="2" t="s">
        <v>8</v>
      </c>
      <c r="CM8" s="2" t="s">
        <v>8</v>
      </c>
      <c r="CN8" s="2" t="s">
        <v>8</v>
      </c>
      <c r="CO8" s="2" t="s">
        <v>8</v>
      </c>
      <c r="CP8" s="2" t="s">
        <v>8</v>
      </c>
      <c r="CQ8" s="2" t="s">
        <v>8</v>
      </c>
      <c r="CR8" s="2" t="s">
        <v>8</v>
      </c>
      <c r="CS8" s="2" t="s">
        <v>8</v>
      </c>
      <c r="CV8" s="21"/>
      <c r="CW8" s="22"/>
    </row>
    <row r="9" spans="1:101" x14ac:dyDescent="0.2">
      <c r="A9" s="206" t="s">
        <v>9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7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207"/>
      <c r="CV9" s="21"/>
      <c r="CW9" s="22"/>
    </row>
    <row r="10" spans="1:101" x14ac:dyDescent="0.2">
      <c r="A10" s="208" t="s">
        <v>10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  <c r="AV10" s="207"/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207"/>
      <c r="CP10" s="207"/>
      <c r="CQ10" s="207"/>
      <c r="CR10" s="207"/>
      <c r="CS10" s="207"/>
      <c r="CV10" s="21"/>
      <c r="CW10" s="22"/>
    </row>
    <row r="11" spans="1:101" x14ac:dyDescent="0.2">
      <c r="A11" s="209" t="s">
        <v>11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V11" s="21"/>
      <c r="CW11" s="22"/>
    </row>
    <row r="12" spans="1:101" x14ac:dyDescent="0.2">
      <c r="A12" s="210" t="s">
        <v>12</v>
      </c>
      <c r="B12" s="211">
        <v>1</v>
      </c>
      <c r="C12" s="211">
        <v>1</v>
      </c>
      <c r="D12" s="211">
        <v>1</v>
      </c>
      <c r="E12" s="211">
        <v>1</v>
      </c>
      <c r="F12" s="211">
        <v>1</v>
      </c>
      <c r="G12" s="211">
        <v>1</v>
      </c>
      <c r="H12" s="211">
        <v>1</v>
      </c>
      <c r="I12" s="211">
        <v>1</v>
      </c>
      <c r="J12" s="211">
        <v>1</v>
      </c>
      <c r="K12" s="211">
        <v>1</v>
      </c>
      <c r="L12" s="211">
        <v>1</v>
      </c>
      <c r="M12" s="211">
        <v>1</v>
      </c>
      <c r="N12" s="211">
        <v>1</v>
      </c>
      <c r="O12" s="211">
        <v>1</v>
      </c>
      <c r="P12" s="211">
        <v>1</v>
      </c>
      <c r="Q12" s="211">
        <v>1</v>
      </c>
      <c r="R12" s="211">
        <v>1</v>
      </c>
      <c r="S12" s="211">
        <v>1</v>
      </c>
      <c r="T12" s="211">
        <v>1</v>
      </c>
      <c r="U12" s="211">
        <v>1</v>
      </c>
      <c r="V12" s="211">
        <v>1</v>
      </c>
      <c r="W12" s="211">
        <v>1</v>
      </c>
      <c r="X12" s="211">
        <v>1</v>
      </c>
      <c r="Y12" s="211">
        <v>1</v>
      </c>
      <c r="Z12" s="211">
        <v>1</v>
      </c>
      <c r="AA12" s="211">
        <v>1</v>
      </c>
      <c r="AB12" s="211">
        <v>1</v>
      </c>
      <c r="AC12" s="211">
        <v>1</v>
      </c>
      <c r="AD12" s="211">
        <v>1</v>
      </c>
      <c r="AE12" s="211">
        <v>1</v>
      </c>
      <c r="AF12" s="211">
        <v>1</v>
      </c>
      <c r="AG12" s="211">
        <v>1</v>
      </c>
      <c r="AH12" s="211">
        <v>1</v>
      </c>
      <c r="AI12" s="211">
        <v>1</v>
      </c>
      <c r="AJ12" s="211">
        <v>1</v>
      </c>
      <c r="AK12" s="211">
        <v>1</v>
      </c>
      <c r="AL12" s="211">
        <v>1</v>
      </c>
      <c r="AM12" s="211">
        <v>1</v>
      </c>
      <c r="AN12" s="211">
        <v>1</v>
      </c>
      <c r="AO12" s="211">
        <v>1</v>
      </c>
      <c r="AP12" s="211">
        <v>1</v>
      </c>
      <c r="AQ12" s="211">
        <v>1</v>
      </c>
      <c r="AR12" s="211">
        <v>1</v>
      </c>
      <c r="AS12" s="211">
        <v>1</v>
      </c>
      <c r="AT12" s="211">
        <v>1</v>
      </c>
      <c r="AU12" s="211">
        <v>1</v>
      </c>
      <c r="AV12" s="211">
        <v>1</v>
      </c>
      <c r="AW12" s="211">
        <v>1</v>
      </c>
      <c r="AX12" s="211">
        <v>1</v>
      </c>
      <c r="AY12" s="211">
        <v>1</v>
      </c>
      <c r="AZ12" s="211">
        <v>1</v>
      </c>
      <c r="BA12" s="211">
        <v>1</v>
      </c>
      <c r="BB12" s="211">
        <v>1</v>
      </c>
      <c r="BC12" s="211">
        <v>1</v>
      </c>
      <c r="BD12" s="211">
        <v>1</v>
      </c>
      <c r="BE12" s="211">
        <v>1</v>
      </c>
      <c r="BF12" s="211">
        <v>1</v>
      </c>
      <c r="BG12" s="211">
        <v>1</v>
      </c>
      <c r="BH12" s="211">
        <v>1</v>
      </c>
      <c r="BI12" s="211">
        <v>1</v>
      </c>
      <c r="BJ12" s="211">
        <v>1</v>
      </c>
      <c r="BK12" s="211">
        <v>1</v>
      </c>
      <c r="BL12" s="211">
        <v>1</v>
      </c>
      <c r="BM12" s="211">
        <v>1</v>
      </c>
      <c r="BN12" s="211">
        <v>1</v>
      </c>
      <c r="BO12" s="211">
        <v>1</v>
      </c>
      <c r="BP12" s="211">
        <v>1</v>
      </c>
      <c r="BQ12" s="211">
        <v>1</v>
      </c>
      <c r="BR12" s="211">
        <v>1</v>
      </c>
      <c r="BS12" s="211">
        <v>1</v>
      </c>
      <c r="BT12" s="211">
        <v>1</v>
      </c>
      <c r="BU12" s="211">
        <v>1</v>
      </c>
      <c r="BV12" s="211">
        <v>1</v>
      </c>
      <c r="BW12" s="211">
        <v>1</v>
      </c>
      <c r="BX12" s="211">
        <v>1</v>
      </c>
      <c r="BY12" s="211">
        <v>1</v>
      </c>
      <c r="BZ12" s="211">
        <v>1</v>
      </c>
      <c r="CA12" s="211">
        <v>1</v>
      </c>
      <c r="CB12" s="211">
        <v>1</v>
      </c>
      <c r="CC12" s="211">
        <v>1</v>
      </c>
      <c r="CD12" s="211">
        <v>1</v>
      </c>
      <c r="CE12" s="211">
        <v>1</v>
      </c>
      <c r="CF12" s="211">
        <v>1</v>
      </c>
      <c r="CG12" s="211">
        <v>1</v>
      </c>
      <c r="CH12" s="211">
        <v>1</v>
      </c>
      <c r="CI12" s="211">
        <v>1</v>
      </c>
      <c r="CJ12" s="211">
        <v>1</v>
      </c>
      <c r="CK12" s="211">
        <v>1</v>
      </c>
      <c r="CL12" s="211">
        <v>1</v>
      </c>
      <c r="CM12" s="211">
        <v>1</v>
      </c>
      <c r="CN12" s="211">
        <v>1</v>
      </c>
      <c r="CO12" s="211">
        <v>1</v>
      </c>
      <c r="CP12" s="211">
        <v>1</v>
      </c>
      <c r="CQ12" s="211">
        <v>1</v>
      </c>
      <c r="CR12" s="211">
        <v>1</v>
      </c>
      <c r="CS12" s="211">
        <f t="shared" ref="CS12:CS28" si="0">SUM(B12:CR12)</f>
        <v>95</v>
      </c>
      <c r="CV12" s="27">
        <f>J12</f>
        <v>1</v>
      </c>
      <c r="CW12" s="28">
        <f>BK12</f>
        <v>1</v>
      </c>
    </row>
    <row r="13" spans="1:101" x14ac:dyDescent="0.2">
      <c r="A13" s="210" t="s">
        <v>13</v>
      </c>
      <c r="B13" s="211">
        <v>2</v>
      </c>
      <c r="C13" s="211">
        <v>2</v>
      </c>
      <c r="D13" s="211">
        <v>2</v>
      </c>
      <c r="E13" s="211">
        <v>2</v>
      </c>
      <c r="F13" s="211">
        <v>2</v>
      </c>
      <c r="G13" s="211">
        <v>2</v>
      </c>
      <c r="H13" s="211">
        <v>2</v>
      </c>
      <c r="I13" s="211">
        <v>2</v>
      </c>
      <c r="J13" s="211">
        <v>2</v>
      </c>
      <c r="K13" s="211">
        <v>2</v>
      </c>
      <c r="L13" s="211">
        <v>2</v>
      </c>
      <c r="M13" s="211">
        <v>2</v>
      </c>
      <c r="N13" s="211">
        <v>2</v>
      </c>
      <c r="O13" s="211">
        <v>2</v>
      </c>
      <c r="P13" s="211">
        <v>2</v>
      </c>
      <c r="Q13" s="211">
        <v>2</v>
      </c>
      <c r="R13" s="211">
        <v>2</v>
      </c>
      <c r="S13" s="211">
        <v>2</v>
      </c>
      <c r="T13" s="211">
        <v>2</v>
      </c>
      <c r="U13" s="211">
        <v>2</v>
      </c>
      <c r="V13" s="211">
        <v>2</v>
      </c>
      <c r="W13" s="211">
        <v>2</v>
      </c>
      <c r="X13" s="211">
        <v>2</v>
      </c>
      <c r="Y13" s="211">
        <v>2</v>
      </c>
      <c r="Z13" s="211">
        <v>2</v>
      </c>
      <c r="AA13" s="211">
        <v>2</v>
      </c>
      <c r="AB13" s="211">
        <v>2</v>
      </c>
      <c r="AC13" s="211">
        <v>2</v>
      </c>
      <c r="AD13" s="211">
        <v>2</v>
      </c>
      <c r="AE13" s="211">
        <v>2</v>
      </c>
      <c r="AF13" s="211">
        <v>2</v>
      </c>
      <c r="AG13" s="211">
        <v>2</v>
      </c>
      <c r="AH13" s="211">
        <v>2</v>
      </c>
      <c r="AI13" s="211">
        <v>2</v>
      </c>
      <c r="AJ13" s="211">
        <v>2</v>
      </c>
      <c r="AK13" s="211">
        <v>2</v>
      </c>
      <c r="AL13" s="211">
        <v>2</v>
      </c>
      <c r="AM13" s="211">
        <v>2</v>
      </c>
      <c r="AN13" s="211">
        <v>2</v>
      </c>
      <c r="AO13" s="211">
        <v>2</v>
      </c>
      <c r="AP13" s="211">
        <v>2</v>
      </c>
      <c r="AQ13" s="211">
        <v>2</v>
      </c>
      <c r="AR13" s="211">
        <v>2</v>
      </c>
      <c r="AS13" s="211">
        <v>2</v>
      </c>
      <c r="AT13" s="211">
        <v>2</v>
      </c>
      <c r="AU13" s="211">
        <v>2</v>
      </c>
      <c r="AV13" s="211">
        <v>2</v>
      </c>
      <c r="AW13" s="211">
        <v>2</v>
      </c>
      <c r="AX13" s="211">
        <v>2</v>
      </c>
      <c r="AY13" s="211">
        <v>2</v>
      </c>
      <c r="AZ13" s="211">
        <v>2</v>
      </c>
      <c r="BA13" s="211">
        <v>2</v>
      </c>
      <c r="BB13" s="211">
        <v>2</v>
      </c>
      <c r="BC13" s="211">
        <v>2</v>
      </c>
      <c r="BD13" s="211">
        <v>2</v>
      </c>
      <c r="BE13" s="211">
        <v>2</v>
      </c>
      <c r="BF13" s="211">
        <v>2</v>
      </c>
      <c r="BG13" s="211">
        <v>2</v>
      </c>
      <c r="BH13" s="211">
        <v>2</v>
      </c>
      <c r="BI13" s="211">
        <v>2</v>
      </c>
      <c r="BJ13" s="211">
        <v>2</v>
      </c>
      <c r="BK13" s="211">
        <v>2</v>
      </c>
      <c r="BL13" s="211">
        <v>2</v>
      </c>
      <c r="BM13" s="211">
        <v>2</v>
      </c>
      <c r="BN13" s="211">
        <v>2</v>
      </c>
      <c r="BO13" s="211">
        <v>2</v>
      </c>
      <c r="BP13" s="211">
        <v>2</v>
      </c>
      <c r="BQ13" s="211">
        <v>2</v>
      </c>
      <c r="BR13" s="211">
        <v>2</v>
      </c>
      <c r="BS13" s="211">
        <v>2</v>
      </c>
      <c r="BT13" s="211">
        <v>2</v>
      </c>
      <c r="BU13" s="211">
        <v>2</v>
      </c>
      <c r="BV13" s="211">
        <v>2</v>
      </c>
      <c r="BW13" s="211">
        <v>2</v>
      </c>
      <c r="BX13" s="211">
        <v>2</v>
      </c>
      <c r="BY13" s="211">
        <v>2</v>
      </c>
      <c r="BZ13" s="211">
        <v>2</v>
      </c>
      <c r="CA13" s="211">
        <v>2</v>
      </c>
      <c r="CB13" s="211">
        <v>2</v>
      </c>
      <c r="CC13" s="211">
        <v>2</v>
      </c>
      <c r="CD13" s="211">
        <v>2</v>
      </c>
      <c r="CE13" s="211">
        <v>2</v>
      </c>
      <c r="CF13" s="211">
        <v>2</v>
      </c>
      <c r="CG13" s="211">
        <v>2</v>
      </c>
      <c r="CH13" s="211">
        <v>2</v>
      </c>
      <c r="CI13" s="211">
        <v>2</v>
      </c>
      <c r="CJ13" s="211">
        <v>2</v>
      </c>
      <c r="CK13" s="211">
        <v>2</v>
      </c>
      <c r="CL13" s="211">
        <v>2</v>
      </c>
      <c r="CM13" s="211">
        <v>2</v>
      </c>
      <c r="CN13" s="211">
        <v>2</v>
      </c>
      <c r="CO13" s="211">
        <v>2</v>
      </c>
      <c r="CP13" s="211">
        <v>2</v>
      </c>
      <c r="CQ13" s="211">
        <v>2</v>
      </c>
      <c r="CR13" s="211">
        <v>2</v>
      </c>
      <c r="CS13" s="211">
        <f t="shared" si="0"/>
        <v>190</v>
      </c>
      <c r="CV13" s="27">
        <f t="shared" ref="CV13:CV76" si="1">J13</f>
        <v>2</v>
      </c>
      <c r="CW13" s="28">
        <f t="shared" ref="CW13:CW76" si="2">BK13</f>
        <v>2</v>
      </c>
    </row>
    <row r="14" spans="1:101" x14ac:dyDescent="0.2">
      <c r="A14" s="210" t="s">
        <v>14</v>
      </c>
      <c r="B14" s="211">
        <v>3</v>
      </c>
      <c r="C14" s="211">
        <v>3</v>
      </c>
      <c r="D14" s="211">
        <v>3</v>
      </c>
      <c r="E14" s="211">
        <v>3</v>
      </c>
      <c r="F14" s="211">
        <v>3</v>
      </c>
      <c r="G14" s="211">
        <v>3</v>
      </c>
      <c r="H14" s="211">
        <v>3</v>
      </c>
      <c r="I14" s="211">
        <v>3</v>
      </c>
      <c r="J14" s="211">
        <v>3</v>
      </c>
      <c r="K14" s="211">
        <v>3</v>
      </c>
      <c r="L14" s="211">
        <v>3</v>
      </c>
      <c r="M14" s="211">
        <v>3</v>
      </c>
      <c r="N14" s="211">
        <v>3</v>
      </c>
      <c r="O14" s="211">
        <v>3</v>
      </c>
      <c r="P14" s="211">
        <v>3</v>
      </c>
      <c r="Q14" s="211">
        <v>3</v>
      </c>
      <c r="R14" s="211">
        <v>3</v>
      </c>
      <c r="S14" s="211">
        <v>3</v>
      </c>
      <c r="T14" s="211">
        <v>3</v>
      </c>
      <c r="U14" s="211">
        <v>3</v>
      </c>
      <c r="V14" s="211">
        <v>3</v>
      </c>
      <c r="W14" s="211">
        <v>3</v>
      </c>
      <c r="X14" s="211">
        <v>3</v>
      </c>
      <c r="Y14" s="211">
        <v>3</v>
      </c>
      <c r="Z14" s="211">
        <v>3</v>
      </c>
      <c r="AA14" s="211">
        <v>3</v>
      </c>
      <c r="AB14" s="211">
        <v>3</v>
      </c>
      <c r="AC14" s="211">
        <v>3</v>
      </c>
      <c r="AD14" s="211">
        <v>3</v>
      </c>
      <c r="AE14" s="211">
        <v>3</v>
      </c>
      <c r="AF14" s="211">
        <v>3</v>
      </c>
      <c r="AG14" s="211">
        <v>3</v>
      </c>
      <c r="AH14" s="211">
        <v>3</v>
      </c>
      <c r="AI14" s="211">
        <v>3</v>
      </c>
      <c r="AJ14" s="211">
        <v>3</v>
      </c>
      <c r="AK14" s="211">
        <v>3</v>
      </c>
      <c r="AL14" s="211">
        <v>3</v>
      </c>
      <c r="AM14" s="211">
        <v>3</v>
      </c>
      <c r="AN14" s="211">
        <v>3</v>
      </c>
      <c r="AO14" s="211">
        <v>3</v>
      </c>
      <c r="AP14" s="211">
        <v>3</v>
      </c>
      <c r="AQ14" s="211">
        <v>3</v>
      </c>
      <c r="AR14" s="211">
        <v>3</v>
      </c>
      <c r="AS14" s="211">
        <v>3</v>
      </c>
      <c r="AT14" s="211">
        <v>3</v>
      </c>
      <c r="AU14" s="211">
        <v>3</v>
      </c>
      <c r="AV14" s="211">
        <v>3</v>
      </c>
      <c r="AW14" s="211">
        <v>3</v>
      </c>
      <c r="AX14" s="211">
        <v>3</v>
      </c>
      <c r="AY14" s="211">
        <v>3</v>
      </c>
      <c r="AZ14" s="211">
        <v>3</v>
      </c>
      <c r="BA14" s="211">
        <v>3</v>
      </c>
      <c r="BB14" s="211">
        <v>3</v>
      </c>
      <c r="BC14" s="211">
        <v>3</v>
      </c>
      <c r="BD14" s="211">
        <v>3</v>
      </c>
      <c r="BE14" s="211">
        <v>3</v>
      </c>
      <c r="BF14" s="211">
        <v>3</v>
      </c>
      <c r="BG14" s="211">
        <v>3</v>
      </c>
      <c r="BH14" s="211">
        <v>3</v>
      </c>
      <c r="BI14" s="211">
        <v>3</v>
      </c>
      <c r="BJ14" s="211">
        <v>3</v>
      </c>
      <c r="BK14" s="211">
        <v>3</v>
      </c>
      <c r="BL14" s="211">
        <v>3</v>
      </c>
      <c r="BM14" s="211">
        <v>3</v>
      </c>
      <c r="BN14" s="211">
        <v>3</v>
      </c>
      <c r="BO14" s="211">
        <v>3</v>
      </c>
      <c r="BP14" s="211">
        <v>3</v>
      </c>
      <c r="BQ14" s="211">
        <v>3</v>
      </c>
      <c r="BR14" s="211">
        <v>3</v>
      </c>
      <c r="BS14" s="211">
        <v>3</v>
      </c>
      <c r="BT14" s="211">
        <v>3</v>
      </c>
      <c r="BU14" s="211">
        <v>3</v>
      </c>
      <c r="BV14" s="211">
        <v>3</v>
      </c>
      <c r="BW14" s="211">
        <v>3</v>
      </c>
      <c r="BX14" s="211">
        <v>3</v>
      </c>
      <c r="BY14" s="211">
        <v>3</v>
      </c>
      <c r="BZ14" s="211">
        <v>3</v>
      </c>
      <c r="CA14" s="211">
        <v>3</v>
      </c>
      <c r="CB14" s="211">
        <v>3</v>
      </c>
      <c r="CC14" s="211">
        <v>3</v>
      </c>
      <c r="CD14" s="211">
        <v>3</v>
      </c>
      <c r="CE14" s="211">
        <v>3</v>
      </c>
      <c r="CF14" s="211">
        <v>3</v>
      </c>
      <c r="CG14" s="211">
        <v>3</v>
      </c>
      <c r="CH14" s="211">
        <v>3</v>
      </c>
      <c r="CI14" s="211">
        <v>3</v>
      </c>
      <c r="CJ14" s="211">
        <v>3</v>
      </c>
      <c r="CK14" s="211">
        <v>3</v>
      </c>
      <c r="CL14" s="211">
        <v>3</v>
      </c>
      <c r="CM14" s="211">
        <v>3</v>
      </c>
      <c r="CN14" s="211">
        <v>3</v>
      </c>
      <c r="CO14" s="211">
        <v>3</v>
      </c>
      <c r="CP14" s="211">
        <v>3</v>
      </c>
      <c r="CQ14" s="211">
        <v>3</v>
      </c>
      <c r="CR14" s="211">
        <v>3</v>
      </c>
      <c r="CS14" s="211">
        <f t="shared" si="0"/>
        <v>285</v>
      </c>
      <c r="CV14" s="27">
        <f t="shared" si="1"/>
        <v>3</v>
      </c>
      <c r="CW14" s="28">
        <f t="shared" si="2"/>
        <v>3</v>
      </c>
    </row>
    <row r="15" spans="1:101" x14ac:dyDescent="0.2">
      <c r="A15" s="210" t="s">
        <v>15</v>
      </c>
      <c r="B15" s="211">
        <v>4</v>
      </c>
      <c r="C15" s="211">
        <v>4</v>
      </c>
      <c r="D15" s="211">
        <v>4</v>
      </c>
      <c r="E15" s="211">
        <v>4</v>
      </c>
      <c r="F15" s="211">
        <v>4</v>
      </c>
      <c r="G15" s="211">
        <v>4</v>
      </c>
      <c r="H15" s="211">
        <v>4</v>
      </c>
      <c r="I15" s="211">
        <v>4</v>
      </c>
      <c r="J15" s="211">
        <v>4</v>
      </c>
      <c r="K15" s="211">
        <v>4</v>
      </c>
      <c r="L15" s="211">
        <v>4</v>
      </c>
      <c r="M15" s="211">
        <v>4</v>
      </c>
      <c r="N15" s="211">
        <v>4</v>
      </c>
      <c r="O15" s="211">
        <v>4</v>
      </c>
      <c r="P15" s="211">
        <v>4</v>
      </c>
      <c r="Q15" s="211">
        <v>4</v>
      </c>
      <c r="R15" s="211">
        <v>4</v>
      </c>
      <c r="S15" s="211">
        <v>4</v>
      </c>
      <c r="T15" s="211">
        <v>4</v>
      </c>
      <c r="U15" s="211">
        <v>4</v>
      </c>
      <c r="V15" s="211">
        <v>4</v>
      </c>
      <c r="W15" s="211">
        <v>4</v>
      </c>
      <c r="X15" s="211">
        <v>4</v>
      </c>
      <c r="Y15" s="211">
        <v>4</v>
      </c>
      <c r="Z15" s="211">
        <v>4</v>
      </c>
      <c r="AA15" s="211">
        <v>4</v>
      </c>
      <c r="AB15" s="211">
        <v>4</v>
      </c>
      <c r="AC15" s="211">
        <v>4</v>
      </c>
      <c r="AD15" s="211">
        <v>4</v>
      </c>
      <c r="AE15" s="211">
        <v>4</v>
      </c>
      <c r="AF15" s="211">
        <v>4</v>
      </c>
      <c r="AG15" s="211">
        <v>4</v>
      </c>
      <c r="AH15" s="211">
        <v>4</v>
      </c>
      <c r="AI15" s="211">
        <v>4</v>
      </c>
      <c r="AJ15" s="211">
        <v>4</v>
      </c>
      <c r="AK15" s="211">
        <v>4</v>
      </c>
      <c r="AL15" s="211">
        <v>4</v>
      </c>
      <c r="AM15" s="211">
        <v>4</v>
      </c>
      <c r="AN15" s="211">
        <v>4</v>
      </c>
      <c r="AO15" s="211">
        <v>4</v>
      </c>
      <c r="AP15" s="211">
        <v>4</v>
      </c>
      <c r="AQ15" s="211">
        <v>4</v>
      </c>
      <c r="AR15" s="211">
        <v>4</v>
      </c>
      <c r="AS15" s="211">
        <v>4</v>
      </c>
      <c r="AT15" s="211">
        <v>4</v>
      </c>
      <c r="AU15" s="211">
        <v>4</v>
      </c>
      <c r="AV15" s="211">
        <v>4</v>
      </c>
      <c r="AW15" s="211">
        <v>4</v>
      </c>
      <c r="AX15" s="211">
        <v>4</v>
      </c>
      <c r="AY15" s="211">
        <v>4</v>
      </c>
      <c r="AZ15" s="211">
        <v>4</v>
      </c>
      <c r="BA15" s="211">
        <v>4</v>
      </c>
      <c r="BB15" s="211">
        <v>4</v>
      </c>
      <c r="BC15" s="211">
        <v>4</v>
      </c>
      <c r="BD15" s="211">
        <v>4</v>
      </c>
      <c r="BE15" s="211">
        <v>4</v>
      </c>
      <c r="BF15" s="211">
        <v>4</v>
      </c>
      <c r="BG15" s="211">
        <v>4</v>
      </c>
      <c r="BH15" s="211">
        <v>4</v>
      </c>
      <c r="BI15" s="211">
        <v>4</v>
      </c>
      <c r="BJ15" s="211">
        <v>4</v>
      </c>
      <c r="BK15" s="211">
        <v>4</v>
      </c>
      <c r="BL15" s="211">
        <v>4</v>
      </c>
      <c r="BM15" s="211">
        <v>4</v>
      </c>
      <c r="BN15" s="211">
        <v>4</v>
      </c>
      <c r="BO15" s="211">
        <v>4</v>
      </c>
      <c r="BP15" s="211">
        <v>4</v>
      </c>
      <c r="BQ15" s="211">
        <v>4</v>
      </c>
      <c r="BR15" s="211">
        <v>4</v>
      </c>
      <c r="BS15" s="211">
        <v>4</v>
      </c>
      <c r="BT15" s="211">
        <v>4</v>
      </c>
      <c r="BU15" s="211">
        <v>4</v>
      </c>
      <c r="BV15" s="211">
        <v>4</v>
      </c>
      <c r="BW15" s="211">
        <v>4</v>
      </c>
      <c r="BX15" s="211">
        <v>4</v>
      </c>
      <c r="BY15" s="211">
        <v>4</v>
      </c>
      <c r="BZ15" s="211">
        <v>4</v>
      </c>
      <c r="CA15" s="211">
        <v>4</v>
      </c>
      <c r="CB15" s="211">
        <v>4</v>
      </c>
      <c r="CC15" s="211">
        <v>4</v>
      </c>
      <c r="CD15" s="211">
        <v>4</v>
      </c>
      <c r="CE15" s="211">
        <v>4</v>
      </c>
      <c r="CF15" s="211">
        <v>4</v>
      </c>
      <c r="CG15" s="211">
        <v>4</v>
      </c>
      <c r="CH15" s="211">
        <v>4</v>
      </c>
      <c r="CI15" s="211">
        <v>4</v>
      </c>
      <c r="CJ15" s="211">
        <v>4</v>
      </c>
      <c r="CK15" s="211">
        <v>4</v>
      </c>
      <c r="CL15" s="211">
        <v>4</v>
      </c>
      <c r="CM15" s="211">
        <v>4</v>
      </c>
      <c r="CN15" s="211">
        <v>4</v>
      </c>
      <c r="CO15" s="211">
        <v>4</v>
      </c>
      <c r="CP15" s="211">
        <v>4</v>
      </c>
      <c r="CQ15" s="211">
        <v>4</v>
      </c>
      <c r="CR15" s="211">
        <v>4</v>
      </c>
      <c r="CS15" s="211">
        <f t="shared" si="0"/>
        <v>380</v>
      </c>
      <c r="CV15" s="27">
        <f t="shared" si="1"/>
        <v>4</v>
      </c>
      <c r="CW15" s="28">
        <f t="shared" si="2"/>
        <v>4</v>
      </c>
    </row>
    <row r="16" spans="1:101" x14ac:dyDescent="0.2">
      <c r="A16" s="210" t="s">
        <v>16</v>
      </c>
      <c r="B16" s="211">
        <v>5</v>
      </c>
      <c r="C16" s="211">
        <v>5</v>
      </c>
      <c r="D16" s="211">
        <v>5</v>
      </c>
      <c r="E16" s="211">
        <v>5</v>
      </c>
      <c r="F16" s="211">
        <v>5</v>
      </c>
      <c r="G16" s="211">
        <v>5</v>
      </c>
      <c r="H16" s="211">
        <v>5</v>
      </c>
      <c r="I16" s="211">
        <v>5</v>
      </c>
      <c r="J16" s="211">
        <v>5</v>
      </c>
      <c r="K16" s="211">
        <v>5</v>
      </c>
      <c r="L16" s="211">
        <v>5</v>
      </c>
      <c r="M16" s="211">
        <v>5</v>
      </c>
      <c r="N16" s="211">
        <v>5</v>
      </c>
      <c r="O16" s="211">
        <v>5</v>
      </c>
      <c r="P16" s="211">
        <v>5</v>
      </c>
      <c r="Q16" s="211">
        <v>5</v>
      </c>
      <c r="R16" s="211">
        <v>5</v>
      </c>
      <c r="S16" s="211">
        <v>5</v>
      </c>
      <c r="T16" s="211">
        <v>5</v>
      </c>
      <c r="U16" s="211">
        <v>5</v>
      </c>
      <c r="V16" s="211">
        <v>5</v>
      </c>
      <c r="W16" s="211">
        <v>5</v>
      </c>
      <c r="X16" s="211">
        <v>5</v>
      </c>
      <c r="Y16" s="211">
        <v>5</v>
      </c>
      <c r="Z16" s="211">
        <v>5</v>
      </c>
      <c r="AA16" s="211">
        <v>5</v>
      </c>
      <c r="AB16" s="211">
        <v>5</v>
      </c>
      <c r="AC16" s="211">
        <v>5</v>
      </c>
      <c r="AD16" s="211">
        <v>5</v>
      </c>
      <c r="AE16" s="211">
        <v>5</v>
      </c>
      <c r="AF16" s="211">
        <v>5</v>
      </c>
      <c r="AG16" s="211">
        <v>5</v>
      </c>
      <c r="AH16" s="211">
        <v>5</v>
      </c>
      <c r="AI16" s="211">
        <v>5</v>
      </c>
      <c r="AJ16" s="211">
        <v>5</v>
      </c>
      <c r="AK16" s="211">
        <v>5</v>
      </c>
      <c r="AL16" s="211">
        <v>5</v>
      </c>
      <c r="AM16" s="211">
        <v>5</v>
      </c>
      <c r="AN16" s="211">
        <v>5</v>
      </c>
      <c r="AO16" s="211">
        <v>5</v>
      </c>
      <c r="AP16" s="211">
        <v>5</v>
      </c>
      <c r="AQ16" s="211">
        <v>5</v>
      </c>
      <c r="AR16" s="211">
        <v>5</v>
      </c>
      <c r="AS16" s="211">
        <v>5</v>
      </c>
      <c r="AT16" s="211">
        <v>5</v>
      </c>
      <c r="AU16" s="211">
        <v>5</v>
      </c>
      <c r="AV16" s="211">
        <v>5</v>
      </c>
      <c r="AW16" s="211">
        <v>5</v>
      </c>
      <c r="AX16" s="211">
        <v>5</v>
      </c>
      <c r="AY16" s="211">
        <v>5</v>
      </c>
      <c r="AZ16" s="211">
        <v>5</v>
      </c>
      <c r="BA16" s="211">
        <v>5</v>
      </c>
      <c r="BB16" s="211">
        <v>5</v>
      </c>
      <c r="BC16" s="211">
        <v>5</v>
      </c>
      <c r="BD16" s="211">
        <v>5</v>
      </c>
      <c r="BE16" s="211">
        <v>5</v>
      </c>
      <c r="BF16" s="211">
        <v>5</v>
      </c>
      <c r="BG16" s="211">
        <v>5</v>
      </c>
      <c r="BH16" s="211">
        <v>5</v>
      </c>
      <c r="BI16" s="211">
        <v>5</v>
      </c>
      <c r="BJ16" s="211">
        <v>5</v>
      </c>
      <c r="BK16" s="211">
        <v>5</v>
      </c>
      <c r="BL16" s="211">
        <v>5</v>
      </c>
      <c r="BM16" s="211">
        <v>5</v>
      </c>
      <c r="BN16" s="211">
        <v>5</v>
      </c>
      <c r="BO16" s="211">
        <v>5</v>
      </c>
      <c r="BP16" s="211">
        <v>5</v>
      </c>
      <c r="BQ16" s="211">
        <v>5</v>
      </c>
      <c r="BR16" s="211">
        <v>5</v>
      </c>
      <c r="BS16" s="211">
        <v>5</v>
      </c>
      <c r="BT16" s="211">
        <v>5</v>
      </c>
      <c r="BU16" s="211">
        <v>5</v>
      </c>
      <c r="BV16" s="211">
        <v>5</v>
      </c>
      <c r="BW16" s="211">
        <v>5</v>
      </c>
      <c r="BX16" s="211">
        <v>5</v>
      </c>
      <c r="BY16" s="211">
        <v>5</v>
      </c>
      <c r="BZ16" s="211">
        <v>5</v>
      </c>
      <c r="CA16" s="211">
        <v>5</v>
      </c>
      <c r="CB16" s="211">
        <v>5</v>
      </c>
      <c r="CC16" s="211">
        <v>5</v>
      </c>
      <c r="CD16" s="211">
        <v>5</v>
      </c>
      <c r="CE16" s="211">
        <v>5</v>
      </c>
      <c r="CF16" s="211">
        <v>5</v>
      </c>
      <c r="CG16" s="211">
        <v>5</v>
      </c>
      <c r="CH16" s="211">
        <v>5</v>
      </c>
      <c r="CI16" s="211">
        <v>5</v>
      </c>
      <c r="CJ16" s="211">
        <v>5</v>
      </c>
      <c r="CK16" s="211">
        <v>5</v>
      </c>
      <c r="CL16" s="211">
        <v>5</v>
      </c>
      <c r="CM16" s="211">
        <v>5</v>
      </c>
      <c r="CN16" s="211">
        <v>5</v>
      </c>
      <c r="CO16" s="211">
        <v>5</v>
      </c>
      <c r="CP16" s="211">
        <v>5</v>
      </c>
      <c r="CQ16" s="211">
        <v>5</v>
      </c>
      <c r="CR16" s="211">
        <v>5</v>
      </c>
      <c r="CS16" s="211">
        <f t="shared" si="0"/>
        <v>475</v>
      </c>
      <c r="CV16" s="27">
        <f t="shared" si="1"/>
        <v>5</v>
      </c>
      <c r="CW16" s="28">
        <f t="shared" si="2"/>
        <v>5</v>
      </c>
    </row>
    <row r="17" spans="1:101" x14ac:dyDescent="0.2">
      <c r="A17" s="210" t="s">
        <v>17</v>
      </c>
      <c r="B17" s="211">
        <v>6</v>
      </c>
      <c r="C17" s="211">
        <v>6</v>
      </c>
      <c r="D17" s="211">
        <v>6</v>
      </c>
      <c r="E17" s="211">
        <v>6</v>
      </c>
      <c r="F17" s="211">
        <v>6</v>
      </c>
      <c r="G17" s="211">
        <v>6</v>
      </c>
      <c r="H17" s="211">
        <v>6</v>
      </c>
      <c r="I17" s="211">
        <v>6</v>
      </c>
      <c r="J17" s="211">
        <v>6</v>
      </c>
      <c r="K17" s="211">
        <v>6</v>
      </c>
      <c r="L17" s="211">
        <v>6</v>
      </c>
      <c r="M17" s="211">
        <v>6</v>
      </c>
      <c r="N17" s="211">
        <v>6</v>
      </c>
      <c r="O17" s="211">
        <v>6</v>
      </c>
      <c r="P17" s="211">
        <v>6</v>
      </c>
      <c r="Q17" s="211">
        <v>6</v>
      </c>
      <c r="R17" s="211">
        <v>6</v>
      </c>
      <c r="S17" s="211">
        <v>6</v>
      </c>
      <c r="T17" s="211">
        <v>6</v>
      </c>
      <c r="U17" s="211">
        <v>6</v>
      </c>
      <c r="V17" s="211">
        <v>6</v>
      </c>
      <c r="W17" s="211">
        <v>6</v>
      </c>
      <c r="X17" s="211">
        <v>6</v>
      </c>
      <c r="Y17" s="211">
        <v>6</v>
      </c>
      <c r="Z17" s="211">
        <v>6</v>
      </c>
      <c r="AA17" s="211">
        <v>6</v>
      </c>
      <c r="AB17" s="211">
        <v>6</v>
      </c>
      <c r="AC17" s="211">
        <v>6</v>
      </c>
      <c r="AD17" s="211">
        <v>6</v>
      </c>
      <c r="AE17" s="211">
        <v>6</v>
      </c>
      <c r="AF17" s="211">
        <v>6</v>
      </c>
      <c r="AG17" s="211">
        <v>6</v>
      </c>
      <c r="AH17" s="211">
        <v>6</v>
      </c>
      <c r="AI17" s="211">
        <v>6</v>
      </c>
      <c r="AJ17" s="211">
        <v>6</v>
      </c>
      <c r="AK17" s="211">
        <v>6</v>
      </c>
      <c r="AL17" s="211">
        <v>6</v>
      </c>
      <c r="AM17" s="211">
        <v>6</v>
      </c>
      <c r="AN17" s="211">
        <v>6</v>
      </c>
      <c r="AO17" s="211">
        <v>6</v>
      </c>
      <c r="AP17" s="211">
        <v>6</v>
      </c>
      <c r="AQ17" s="211">
        <v>6</v>
      </c>
      <c r="AR17" s="211">
        <v>6</v>
      </c>
      <c r="AS17" s="211">
        <v>6</v>
      </c>
      <c r="AT17" s="211">
        <v>6</v>
      </c>
      <c r="AU17" s="211">
        <v>6</v>
      </c>
      <c r="AV17" s="211">
        <v>6</v>
      </c>
      <c r="AW17" s="211">
        <v>6</v>
      </c>
      <c r="AX17" s="211">
        <v>6</v>
      </c>
      <c r="AY17" s="211">
        <v>6</v>
      </c>
      <c r="AZ17" s="211">
        <v>6</v>
      </c>
      <c r="BA17" s="211">
        <v>6</v>
      </c>
      <c r="BB17" s="211">
        <v>6</v>
      </c>
      <c r="BC17" s="211">
        <v>6</v>
      </c>
      <c r="BD17" s="211">
        <v>6</v>
      </c>
      <c r="BE17" s="211">
        <v>6</v>
      </c>
      <c r="BF17" s="211">
        <v>6</v>
      </c>
      <c r="BG17" s="211">
        <v>6</v>
      </c>
      <c r="BH17" s="211">
        <v>6</v>
      </c>
      <c r="BI17" s="211">
        <v>6</v>
      </c>
      <c r="BJ17" s="211">
        <v>6</v>
      </c>
      <c r="BK17" s="211">
        <v>6</v>
      </c>
      <c r="BL17" s="211">
        <v>6</v>
      </c>
      <c r="BM17" s="211">
        <v>6</v>
      </c>
      <c r="BN17" s="211">
        <v>6</v>
      </c>
      <c r="BO17" s="211">
        <v>6</v>
      </c>
      <c r="BP17" s="211">
        <v>6</v>
      </c>
      <c r="BQ17" s="211">
        <v>6</v>
      </c>
      <c r="BR17" s="211">
        <v>6</v>
      </c>
      <c r="BS17" s="211">
        <v>6</v>
      </c>
      <c r="BT17" s="211">
        <v>6</v>
      </c>
      <c r="BU17" s="211">
        <v>6</v>
      </c>
      <c r="BV17" s="211">
        <v>6</v>
      </c>
      <c r="BW17" s="211">
        <v>6</v>
      </c>
      <c r="BX17" s="211">
        <v>6</v>
      </c>
      <c r="BY17" s="211">
        <v>6</v>
      </c>
      <c r="BZ17" s="211">
        <v>6</v>
      </c>
      <c r="CA17" s="211">
        <v>6</v>
      </c>
      <c r="CB17" s="211">
        <v>6</v>
      </c>
      <c r="CC17" s="211">
        <v>6</v>
      </c>
      <c r="CD17" s="211">
        <v>6</v>
      </c>
      <c r="CE17" s="211">
        <v>6</v>
      </c>
      <c r="CF17" s="211">
        <v>6</v>
      </c>
      <c r="CG17" s="211">
        <v>6</v>
      </c>
      <c r="CH17" s="211">
        <v>6</v>
      </c>
      <c r="CI17" s="211">
        <v>6</v>
      </c>
      <c r="CJ17" s="211">
        <v>6</v>
      </c>
      <c r="CK17" s="211">
        <v>6</v>
      </c>
      <c r="CL17" s="211">
        <v>6</v>
      </c>
      <c r="CM17" s="211">
        <v>6</v>
      </c>
      <c r="CN17" s="211">
        <v>6</v>
      </c>
      <c r="CO17" s="211">
        <v>6</v>
      </c>
      <c r="CP17" s="211">
        <v>6</v>
      </c>
      <c r="CQ17" s="211">
        <v>6</v>
      </c>
      <c r="CR17" s="211">
        <v>6</v>
      </c>
      <c r="CS17" s="211">
        <f t="shared" si="0"/>
        <v>570</v>
      </c>
      <c r="CV17" s="27">
        <f t="shared" si="1"/>
        <v>6</v>
      </c>
      <c r="CW17" s="28">
        <f t="shared" si="2"/>
        <v>6</v>
      </c>
    </row>
    <row r="18" spans="1:101" x14ac:dyDescent="0.2">
      <c r="A18" s="210" t="s">
        <v>18</v>
      </c>
      <c r="B18" s="211">
        <v>7</v>
      </c>
      <c r="C18" s="211">
        <v>7</v>
      </c>
      <c r="D18" s="211">
        <v>7</v>
      </c>
      <c r="E18" s="211">
        <v>7</v>
      </c>
      <c r="F18" s="211">
        <v>7</v>
      </c>
      <c r="G18" s="211">
        <v>7</v>
      </c>
      <c r="H18" s="211">
        <v>7</v>
      </c>
      <c r="I18" s="211">
        <v>7</v>
      </c>
      <c r="J18" s="211">
        <v>7</v>
      </c>
      <c r="K18" s="211">
        <v>7</v>
      </c>
      <c r="L18" s="211">
        <v>7</v>
      </c>
      <c r="M18" s="211">
        <v>7</v>
      </c>
      <c r="N18" s="211">
        <v>7</v>
      </c>
      <c r="O18" s="211">
        <v>7</v>
      </c>
      <c r="P18" s="211">
        <v>7</v>
      </c>
      <c r="Q18" s="211">
        <v>7</v>
      </c>
      <c r="R18" s="211">
        <v>7</v>
      </c>
      <c r="S18" s="211">
        <v>7</v>
      </c>
      <c r="T18" s="211">
        <v>7</v>
      </c>
      <c r="U18" s="211">
        <v>7</v>
      </c>
      <c r="V18" s="211">
        <v>7</v>
      </c>
      <c r="W18" s="211">
        <v>7</v>
      </c>
      <c r="X18" s="211">
        <v>7</v>
      </c>
      <c r="Y18" s="211">
        <v>7</v>
      </c>
      <c r="Z18" s="211">
        <v>7</v>
      </c>
      <c r="AA18" s="211">
        <v>7</v>
      </c>
      <c r="AB18" s="211">
        <v>7</v>
      </c>
      <c r="AC18" s="211">
        <v>7</v>
      </c>
      <c r="AD18" s="211">
        <v>7</v>
      </c>
      <c r="AE18" s="211">
        <v>7</v>
      </c>
      <c r="AF18" s="211">
        <v>7</v>
      </c>
      <c r="AG18" s="211">
        <v>7</v>
      </c>
      <c r="AH18" s="211">
        <v>7</v>
      </c>
      <c r="AI18" s="211">
        <v>7</v>
      </c>
      <c r="AJ18" s="211">
        <v>7</v>
      </c>
      <c r="AK18" s="211">
        <v>7</v>
      </c>
      <c r="AL18" s="211">
        <v>7</v>
      </c>
      <c r="AM18" s="211">
        <v>7</v>
      </c>
      <c r="AN18" s="211">
        <v>7</v>
      </c>
      <c r="AO18" s="211">
        <v>7</v>
      </c>
      <c r="AP18" s="211">
        <v>7</v>
      </c>
      <c r="AQ18" s="211">
        <v>7</v>
      </c>
      <c r="AR18" s="211">
        <v>7</v>
      </c>
      <c r="AS18" s="211">
        <v>7</v>
      </c>
      <c r="AT18" s="211">
        <v>7</v>
      </c>
      <c r="AU18" s="211">
        <v>7</v>
      </c>
      <c r="AV18" s="211">
        <v>7</v>
      </c>
      <c r="AW18" s="211">
        <v>7</v>
      </c>
      <c r="AX18" s="211">
        <v>7</v>
      </c>
      <c r="AY18" s="211">
        <v>7</v>
      </c>
      <c r="AZ18" s="211">
        <v>7</v>
      </c>
      <c r="BA18" s="211">
        <v>7</v>
      </c>
      <c r="BB18" s="211">
        <v>7</v>
      </c>
      <c r="BC18" s="211">
        <v>7</v>
      </c>
      <c r="BD18" s="211">
        <v>7</v>
      </c>
      <c r="BE18" s="211">
        <v>7</v>
      </c>
      <c r="BF18" s="211">
        <v>7</v>
      </c>
      <c r="BG18" s="211">
        <v>7</v>
      </c>
      <c r="BH18" s="211">
        <v>7</v>
      </c>
      <c r="BI18" s="211">
        <v>7</v>
      </c>
      <c r="BJ18" s="211">
        <v>7</v>
      </c>
      <c r="BK18" s="211">
        <v>7</v>
      </c>
      <c r="BL18" s="211">
        <v>7</v>
      </c>
      <c r="BM18" s="211">
        <v>7</v>
      </c>
      <c r="BN18" s="211">
        <v>7</v>
      </c>
      <c r="BO18" s="211">
        <v>7</v>
      </c>
      <c r="BP18" s="211">
        <v>7</v>
      </c>
      <c r="BQ18" s="211">
        <v>7</v>
      </c>
      <c r="BR18" s="211">
        <v>7</v>
      </c>
      <c r="BS18" s="211">
        <v>7</v>
      </c>
      <c r="BT18" s="211">
        <v>7</v>
      </c>
      <c r="BU18" s="211">
        <v>7</v>
      </c>
      <c r="BV18" s="211">
        <v>7</v>
      </c>
      <c r="BW18" s="211">
        <v>7</v>
      </c>
      <c r="BX18" s="211">
        <v>7</v>
      </c>
      <c r="BY18" s="211">
        <v>7</v>
      </c>
      <c r="BZ18" s="211">
        <v>7</v>
      </c>
      <c r="CA18" s="211">
        <v>7</v>
      </c>
      <c r="CB18" s="211">
        <v>7</v>
      </c>
      <c r="CC18" s="211">
        <v>7</v>
      </c>
      <c r="CD18" s="211">
        <v>7</v>
      </c>
      <c r="CE18" s="211">
        <v>7</v>
      </c>
      <c r="CF18" s="211">
        <v>7</v>
      </c>
      <c r="CG18" s="211">
        <v>7</v>
      </c>
      <c r="CH18" s="211">
        <v>7</v>
      </c>
      <c r="CI18" s="211">
        <v>7</v>
      </c>
      <c r="CJ18" s="211">
        <v>7</v>
      </c>
      <c r="CK18" s="211">
        <v>7</v>
      </c>
      <c r="CL18" s="211">
        <v>7</v>
      </c>
      <c r="CM18" s="211">
        <v>7</v>
      </c>
      <c r="CN18" s="211">
        <v>7</v>
      </c>
      <c r="CO18" s="211">
        <v>7</v>
      </c>
      <c r="CP18" s="211">
        <v>7</v>
      </c>
      <c r="CQ18" s="211">
        <v>7</v>
      </c>
      <c r="CR18" s="211">
        <v>7</v>
      </c>
      <c r="CS18" s="211">
        <f t="shared" si="0"/>
        <v>665</v>
      </c>
      <c r="CV18" s="27">
        <f t="shared" si="1"/>
        <v>7</v>
      </c>
      <c r="CW18" s="28">
        <f t="shared" si="2"/>
        <v>7</v>
      </c>
    </row>
    <row r="19" spans="1:101" x14ac:dyDescent="0.2">
      <c r="A19" s="210" t="s">
        <v>19</v>
      </c>
      <c r="B19" s="211">
        <v>7</v>
      </c>
      <c r="C19" s="211">
        <v>7</v>
      </c>
      <c r="D19" s="211">
        <v>7</v>
      </c>
      <c r="E19" s="211">
        <v>7</v>
      </c>
      <c r="F19" s="211">
        <v>7</v>
      </c>
      <c r="G19" s="211">
        <v>7</v>
      </c>
      <c r="H19" s="211">
        <v>7</v>
      </c>
      <c r="I19" s="211">
        <v>7</v>
      </c>
      <c r="J19" s="211">
        <v>7</v>
      </c>
      <c r="K19" s="211">
        <v>7</v>
      </c>
      <c r="L19" s="211">
        <v>7</v>
      </c>
      <c r="M19" s="211">
        <v>7</v>
      </c>
      <c r="N19" s="211">
        <v>7</v>
      </c>
      <c r="O19" s="211">
        <v>7</v>
      </c>
      <c r="P19" s="211">
        <v>7</v>
      </c>
      <c r="Q19" s="211">
        <v>7</v>
      </c>
      <c r="R19" s="211">
        <v>7</v>
      </c>
      <c r="S19" s="211">
        <v>7</v>
      </c>
      <c r="T19" s="211">
        <v>7</v>
      </c>
      <c r="U19" s="211">
        <v>7</v>
      </c>
      <c r="V19" s="211">
        <v>7</v>
      </c>
      <c r="W19" s="211">
        <v>7</v>
      </c>
      <c r="X19" s="211">
        <v>7</v>
      </c>
      <c r="Y19" s="211">
        <v>7</v>
      </c>
      <c r="Z19" s="211">
        <v>7</v>
      </c>
      <c r="AA19" s="211">
        <v>7</v>
      </c>
      <c r="AB19" s="211">
        <v>7</v>
      </c>
      <c r="AC19" s="211">
        <v>7</v>
      </c>
      <c r="AD19" s="211">
        <v>7</v>
      </c>
      <c r="AE19" s="211">
        <v>7</v>
      </c>
      <c r="AF19" s="211">
        <v>7</v>
      </c>
      <c r="AG19" s="211">
        <v>7</v>
      </c>
      <c r="AH19" s="211">
        <v>7</v>
      </c>
      <c r="AI19" s="211">
        <v>7</v>
      </c>
      <c r="AJ19" s="211">
        <v>7</v>
      </c>
      <c r="AK19" s="211">
        <v>7</v>
      </c>
      <c r="AL19" s="211">
        <v>7</v>
      </c>
      <c r="AM19" s="211">
        <v>7</v>
      </c>
      <c r="AN19" s="211">
        <v>7</v>
      </c>
      <c r="AO19" s="211">
        <v>7</v>
      </c>
      <c r="AP19" s="211">
        <v>7</v>
      </c>
      <c r="AQ19" s="211">
        <v>7</v>
      </c>
      <c r="AR19" s="211">
        <v>7</v>
      </c>
      <c r="AS19" s="211">
        <v>7</v>
      </c>
      <c r="AT19" s="211">
        <v>7</v>
      </c>
      <c r="AU19" s="211">
        <v>7</v>
      </c>
      <c r="AV19" s="211">
        <v>7</v>
      </c>
      <c r="AW19" s="211">
        <v>7</v>
      </c>
      <c r="AX19" s="211">
        <v>7</v>
      </c>
      <c r="AY19" s="211">
        <v>7</v>
      </c>
      <c r="AZ19" s="211">
        <v>7</v>
      </c>
      <c r="BA19" s="211">
        <v>7</v>
      </c>
      <c r="BB19" s="211">
        <v>7</v>
      </c>
      <c r="BC19" s="211">
        <v>7</v>
      </c>
      <c r="BD19" s="211">
        <v>7</v>
      </c>
      <c r="BE19" s="211">
        <v>7</v>
      </c>
      <c r="BF19" s="211">
        <v>7</v>
      </c>
      <c r="BG19" s="211">
        <v>7</v>
      </c>
      <c r="BH19" s="211">
        <v>7</v>
      </c>
      <c r="BI19" s="211">
        <v>7</v>
      </c>
      <c r="BJ19" s="211">
        <v>7</v>
      </c>
      <c r="BK19" s="211">
        <v>7</v>
      </c>
      <c r="BL19" s="211">
        <v>7</v>
      </c>
      <c r="BM19" s="211">
        <v>7</v>
      </c>
      <c r="BN19" s="211">
        <v>7</v>
      </c>
      <c r="BO19" s="211">
        <v>7</v>
      </c>
      <c r="BP19" s="211">
        <v>7</v>
      </c>
      <c r="BQ19" s="211">
        <v>7</v>
      </c>
      <c r="BR19" s="211">
        <v>7</v>
      </c>
      <c r="BS19" s="211">
        <v>7</v>
      </c>
      <c r="BT19" s="211">
        <v>7</v>
      </c>
      <c r="BU19" s="211">
        <v>7</v>
      </c>
      <c r="BV19" s="211">
        <v>7</v>
      </c>
      <c r="BW19" s="211">
        <v>7</v>
      </c>
      <c r="BX19" s="211">
        <v>7</v>
      </c>
      <c r="BY19" s="211">
        <v>7</v>
      </c>
      <c r="BZ19" s="211">
        <v>7</v>
      </c>
      <c r="CA19" s="211">
        <v>7</v>
      </c>
      <c r="CB19" s="211">
        <v>7</v>
      </c>
      <c r="CC19" s="211">
        <v>7</v>
      </c>
      <c r="CD19" s="211">
        <v>7</v>
      </c>
      <c r="CE19" s="211">
        <v>7</v>
      </c>
      <c r="CF19" s="211">
        <v>7</v>
      </c>
      <c r="CG19" s="211">
        <v>7</v>
      </c>
      <c r="CH19" s="211">
        <v>7</v>
      </c>
      <c r="CI19" s="211">
        <v>7</v>
      </c>
      <c r="CJ19" s="211">
        <v>7</v>
      </c>
      <c r="CK19" s="211">
        <v>7</v>
      </c>
      <c r="CL19" s="211">
        <v>7</v>
      </c>
      <c r="CM19" s="211">
        <v>7</v>
      </c>
      <c r="CN19" s="211">
        <v>7</v>
      </c>
      <c r="CO19" s="211">
        <v>7</v>
      </c>
      <c r="CP19" s="211">
        <v>7</v>
      </c>
      <c r="CQ19" s="211">
        <v>7</v>
      </c>
      <c r="CR19" s="211">
        <v>7</v>
      </c>
      <c r="CS19" s="211">
        <f t="shared" si="0"/>
        <v>665</v>
      </c>
      <c r="CV19" s="27">
        <f t="shared" si="1"/>
        <v>7</v>
      </c>
      <c r="CW19" s="28">
        <f t="shared" si="2"/>
        <v>7</v>
      </c>
    </row>
    <row r="20" spans="1:101" x14ac:dyDescent="0.2">
      <c r="A20" s="210" t="s">
        <v>20</v>
      </c>
      <c r="B20" s="211">
        <v>7</v>
      </c>
      <c r="C20" s="211">
        <v>7</v>
      </c>
      <c r="D20" s="211">
        <v>7</v>
      </c>
      <c r="E20" s="211">
        <v>7</v>
      </c>
      <c r="F20" s="211">
        <v>7</v>
      </c>
      <c r="G20" s="211">
        <v>7</v>
      </c>
      <c r="H20" s="211">
        <v>7</v>
      </c>
      <c r="I20" s="211">
        <v>7</v>
      </c>
      <c r="J20" s="211">
        <v>7</v>
      </c>
      <c r="K20" s="211">
        <v>7</v>
      </c>
      <c r="L20" s="211">
        <v>7</v>
      </c>
      <c r="M20" s="211">
        <v>7</v>
      </c>
      <c r="N20" s="211">
        <v>7</v>
      </c>
      <c r="O20" s="211">
        <v>7</v>
      </c>
      <c r="P20" s="211">
        <v>7</v>
      </c>
      <c r="Q20" s="211">
        <v>7</v>
      </c>
      <c r="R20" s="211">
        <v>7</v>
      </c>
      <c r="S20" s="211">
        <v>7</v>
      </c>
      <c r="T20" s="211">
        <v>7</v>
      </c>
      <c r="U20" s="211">
        <v>7</v>
      </c>
      <c r="V20" s="211">
        <v>7</v>
      </c>
      <c r="W20" s="211">
        <v>7</v>
      </c>
      <c r="X20" s="211">
        <v>7</v>
      </c>
      <c r="Y20" s="211">
        <v>7</v>
      </c>
      <c r="Z20" s="211">
        <v>7</v>
      </c>
      <c r="AA20" s="211">
        <v>7</v>
      </c>
      <c r="AB20" s="211">
        <v>7</v>
      </c>
      <c r="AC20" s="211">
        <v>7</v>
      </c>
      <c r="AD20" s="211">
        <v>7</v>
      </c>
      <c r="AE20" s="211">
        <v>7</v>
      </c>
      <c r="AF20" s="211">
        <v>7</v>
      </c>
      <c r="AG20" s="211">
        <v>7</v>
      </c>
      <c r="AH20" s="211">
        <v>7</v>
      </c>
      <c r="AI20" s="211">
        <v>7</v>
      </c>
      <c r="AJ20" s="211">
        <v>7</v>
      </c>
      <c r="AK20" s="211">
        <v>7</v>
      </c>
      <c r="AL20" s="211">
        <v>7</v>
      </c>
      <c r="AM20" s="211">
        <v>7</v>
      </c>
      <c r="AN20" s="211">
        <v>7</v>
      </c>
      <c r="AO20" s="211">
        <v>7</v>
      </c>
      <c r="AP20" s="211">
        <v>7</v>
      </c>
      <c r="AQ20" s="211">
        <v>7</v>
      </c>
      <c r="AR20" s="211">
        <v>7</v>
      </c>
      <c r="AS20" s="211">
        <v>7</v>
      </c>
      <c r="AT20" s="211">
        <v>7</v>
      </c>
      <c r="AU20" s="211">
        <v>7</v>
      </c>
      <c r="AV20" s="211">
        <v>7</v>
      </c>
      <c r="AW20" s="211">
        <v>7</v>
      </c>
      <c r="AX20" s="211">
        <v>7</v>
      </c>
      <c r="AY20" s="211">
        <v>7</v>
      </c>
      <c r="AZ20" s="211">
        <v>7</v>
      </c>
      <c r="BA20" s="211">
        <v>7</v>
      </c>
      <c r="BB20" s="211">
        <v>7</v>
      </c>
      <c r="BC20" s="211">
        <v>7</v>
      </c>
      <c r="BD20" s="211">
        <v>7</v>
      </c>
      <c r="BE20" s="211">
        <v>7</v>
      </c>
      <c r="BF20" s="211">
        <v>7</v>
      </c>
      <c r="BG20" s="211">
        <v>7</v>
      </c>
      <c r="BH20" s="211">
        <v>7</v>
      </c>
      <c r="BI20" s="211">
        <v>7</v>
      </c>
      <c r="BJ20" s="211">
        <v>7</v>
      </c>
      <c r="BK20" s="211">
        <v>7</v>
      </c>
      <c r="BL20" s="211">
        <v>7</v>
      </c>
      <c r="BM20" s="211">
        <v>7</v>
      </c>
      <c r="BN20" s="211">
        <v>7</v>
      </c>
      <c r="BO20" s="211">
        <v>7</v>
      </c>
      <c r="BP20" s="211">
        <v>7</v>
      </c>
      <c r="BQ20" s="211">
        <v>7</v>
      </c>
      <c r="BR20" s="211">
        <v>7</v>
      </c>
      <c r="BS20" s="211">
        <v>7</v>
      </c>
      <c r="BT20" s="211">
        <v>7</v>
      </c>
      <c r="BU20" s="211">
        <v>7</v>
      </c>
      <c r="BV20" s="211">
        <v>7</v>
      </c>
      <c r="BW20" s="211">
        <v>7</v>
      </c>
      <c r="BX20" s="211">
        <v>7</v>
      </c>
      <c r="BY20" s="211">
        <v>7</v>
      </c>
      <c r="BZ20" s="211">
        <v>7</v>
      </c>
      <c r="CA20" s="211">
        <v>7</v>
      </c>
      <c r="CB20" s="211">
        <v>7</v>
      </c>
      <c r="CC20" s="211">
        <v>7</v>
      </c>
      <c r="CD20" s="211">
        <v>7</v>
      </c>
      <c r="CE20" s="211">
        <v>7</v>
      </c>
      <c r="CF20" s="211">
        <v>7</v>
      </c>
      <c r="CG20" s="211">
        <v>7</v>
      </c>
      <c r="CH20" s="211">
        <v>7</v>
      </c>
      <c r="CI20" s="211">
        <v>7</v>
      </c>
      <c r="CJ20" s="211">
        <v>7</v>
      </c>
      <c r="CK20" s="211">
        <v>7</v>
      </c>
      <c r="CL20" s="211">
        <v>7</v>
      </c>
      <c r="CM20" s="211">
        <v>7</v>
      </c>
      <c r="CN20" s="211">
        <v>7</v>
      </c>
      <c r="CO20" s="211">
        <v>7</v>
      </c>
      <c r="CP20" s="211">
        <v>7</v>
      </c>
      <c r="CQ20" s="211">
        <v>7</v>
      </c>
      <c r="CR20" s="211">
        <v>7</v>
      </c>
      <c r="CS20" s="211">
        <f t="shared" si="0"/>
        <v>665</v>
      </c>
      <c r="CV20" s="27">
        <f t="shared" si="1"/>
        <v>7</v>
      </c>
      <c r="CW20" s="28">
        <f t="shared" si="2"/>
        <v>7</v>
      </c>
    </row>
    <row r="21" spans="1:101" x14ac:dyDescent="0.2">
      <c r="A21" s="210" t="s">
        <v>21</v>
      </c>
      <c r="B21" s="211">
        <v>7</v>
      </c>
      <c r="C21" s="211">
        <v>7</v>
      </c>
      <c r="D21" s="211">
        <v>7</v>
      </c>
      <c r="E21" s="211">
        <v>7</v>
      </c>
      <c r="F21" s="211">
        <v>7</v>
      </c>
      <c r="G21" s="211">
        <v>7</v>
      </c>
      <c r="H21" s="211">
        <v>7</v>
      </c>
      <c r="I21" s="211">
        <v>7</v>
      </c>
      <c r="J21" s="211">
        <v>7</v>
      </c>
      <c r="K21" s="211">
        <v>7</v>
      </c>
      <c r="L21" s="211">
        <v>7</v>
      </c>
      <c r="M21" s="211">
        <v>7</v>
      </c>
      <c r="N21" s="211">
        <v>7</v>
      </c>
      <c r="O21" s="211">
        <v>7</v>
      </c>
      <c r="P21" s="211">
        <v>7</v>
      </c>
      <c r="Q21" s="211">
        <v>7</v>
      </c>
      <c r="R21" s="211">
        <v>7</v>
      </c>
      <c r="S21" s="211">
        <v>7</v>
      </c>
      <c r="T21" s="211">
        <v>7</v>
      </c>
      <c r="U21" s="211">
        <v>7</v>
      </c>
      <c r="V21" s="211">
        <v>7</v>
      </c>
      <c r="W21" s="211">
        <v>7</v>
      </c>
      <c r="X21" s="211">
        <v>7</v>
      </c>
      <c r="Y21" s="211">
        <v>7</v>
      </c>
      <c r="Z21" s="211">
        <v>7</v>
      </c>
      <c r="AA21" s="211">
        <v>7</v>
      </c>
      <c r="AB21" s="211">
        <v>7</v>
      </c>
      <c r="AC21" s="211">
        <v>7</v>
      </c>
      <c r="AD21" s="211">
        <v>7</v>
      </c>
      <c r="AE21" s="211">
        <v>7</v>
      </c>
      <c r="AF21" s="211">
        <v>7</v>
      </c>
      <c r="AG21" s="211">
        <v>7</v>
      </c>
      <c r="AH21" s="211">
        <v>7</v>
      </c>
      <c r="AI21" s="211">
        <v>7</v>
      </c>
      <c r="AJ21" s="211">
        <v>7</v>
      </c>
      <c r="AK21" s="211">
        <v>7</v>
      </c>
      <c r="AL21" s="211">
        <v>7</v>
      </c>
      <c r="AM21" s="211">
        <v>7</v>
      </c>
      <c r="AN21" s="211">
        <v>7</v>
      </c>
      <c r="AO21" s="211">
        <v>7</v>
      </c>
      <c r="AP21" s="211">
        <v>7</v>
      </c>
      <c r="AQ21" s="211">
        <v>7</v>
      </c>
      <c r="AR21" s="211">
        <v>7</v>
      </c>
      <c r="AS21" s="211">
        <v>7</v>
      </c>
      <c r="AT21" s="211">
        <v>7</v>
      </c>
      <c r="AU21" s="211">
        <v>7</v>
      </c>
      <c r="AV21" s="211">
        <v>7</v>
      </c>
      <c r="AW21" s="211">
        <v>7</v>
      </c>
      <c r="AX21" s="211">
        <v>7</v>
      </c>
      <c r="AY21" s="211">
        <v>7</v>
      </c>
      <c r="AZ21" s="211">
        <v>7</v>
      </c>
      <c r="BA21" s="211">
        <v>7</v>
      </c>
      <c r="BB21" s="211">
        <v>7</v>
      </c>
      <c r="BC21" s="211">
        <v>7</v>
      </c>
      <c r="BD21" s="211">
        <v>7</v>
      </c>
      <c r="BE21" s="211">
        <v>7</v>
      </c>
      <c r="BF21" s="211">
        <v>7</v>
      </c>
      <c r="BG21" s="211">
        <v>7</v>
      </c>
      <c r="BH21" s="211">
        <v>7</v>
      </c>
      <c r="BI21" s="211">
        <v>7</v>
      </c>
      <c r="BJ21" s="211">
        <v>7</v>
      </c>
      <c r="BK21" s="211">
        <v>7</v>
      </c>
      <c r="BL21" s="211">
        <v>7</v>
      </c>
      <c r="BM21" s="211">
        <v>7</v>
      </c>
      <c r="BN21" s="211">
        <v>7</v>
      </c>
      <c r="BO21" s="211">
        <v>7</v>
      </c>
      <c r="BP21" s="211">
        <v>7</v>
      </c>
      <c r="BQ21" s="211">
        <v>7</v>
      </c>
      <c r="BR21" s="211">
        <v>7</v>
      </c>
      <c r="BS21" s="211">
        <v>7</v>
      </c>
      <c r="BT21" s="211">
        <v>7</v>
      </c>
      <c r="BU21" s="211">
        <v>7</v>
      </c>
      <c r="BV21" s="211">
        <v>7</v>
      </c>
      <c r="BW21" s="211">
        <v>7</v>
      </c>
      <c r="BX21" s="211">
        <v>7</v>
      </c>
      <c r="BY21" s="211">
        <v>7</v>
      </c>
      <c r="BZ21" s="211">
        <v>7</v>
      </c>
      <c r="CA21" s="211">
        <v>7</v>
      </c>
      <c r="CB21" s="211">
        <v>7</v>
      </c>
      <c r="CC21" s="211">
        <v>7</v>
      </c>
      <c r="CD21" s="211">
        <v>7</v>
      </c>
      <c r="CE21" s="211">
        <v>7</v>
      </c>
      <c r="CF21" s="211">
        <v>7</v>
      </c>
      <c r="CG21" s="211">
        <v>7</v>
      </c>
      <c r="CH21" s="211">
        <v>7</v>
      </c>
      <c r="CI21" s="211">
        <v>7</v>
      </c>
      <c r="CJ21" s="211">
        <v>7</v>
      </c>
      <c r="CK21" s="211">
        <v>7</v>
      </c>
      <c r="CL21" s="211">
        <v>7</v>
      </c>
      <c r="CM21" s="211">
        <v>7</v>
      </c>
      <c r="CN21" s="211">
        <v>7</v>
      </c>
      <c r="CO21" s="211">
        <v>7</v>
      </c>
      <c r="CP21" s="211">
        <v>7</v>
      </c>
      <c r="CQ21" s="211">
        <v>7</v>
      </c>
      <c r="CR21" s="211">
        <v>7</v>
      </c>
      <c r="CS21" s="211">
        <f t="shared" si="0"/>
        <v>665</v>
      </c>
      <c r="CV21" s="27">
        <f t="shared" si="1"/>
        <v>7</v>
      </c>
      <c r="CW21" s="28">
        <f t="shared" si="2"/>
        <v>7</v>
      </c>
    </row>
    <row r="22" spans="1:101" x14ac:dyDescent="0.2">
      <c r="A22" s="210" t="s">
        <v>22</v>
      </c>
      <c r="B22" s="211">
        <v>7</v>
      </c>
      <c r="C22" s="211">
        <v>7</v>
      </c>
      <c r="D22" s="211">
        <v>7</v>
      </c>
      <c r="E22" s="211">
        <v>7</v>
      </c>
      <c r="F22" s="211">
        <v>7</v>
      </c>
      <c r="G22" s="211">
        <v>7</v>
      </c>
      <c r="H22" s="211">
        <v>7</v>
      </c>
      <c r="I22" s="211">
        <v>7</v>
      </c>
      <c r="J22" s="211">
        <v>7</v>
      </c>
      <c r="K22" s="211">
        <v>7</v>
      </c>
      <c r="L22" s="211">
        <v>7</v>
      </c>
      <c r="M22" s="211">
        <v>7</v>
      </c>
      <c r="N22" s="211">
        <v>7</v>
      </c>
      <c r="O22" s="211">
        <v>7</v>
      </c>
      <c r="P22" s="211">
        <v>7</v>
      </c>
      <c r="Q22" s="211">
        <v>7</v>
      </c>
      <c r="R22" s="211">
        <v>7</v>
      </c>
      <c r="S22" s="211">
        <v>7</v>
      </c>
      <c r="T22" s="211">
        <v>7</v>
      </c>
      <c r="U22" s="211">
        <v>7</v>
      </c>
      <c r="V22" s="211">
        <v>7</v>
      </c>
      <c r="W22" s="211">
        <v>7</v>
      </c>
      <c r="X22" s="211">
        <v>7</v>
      </c>
      <c r="Y22" s="211">
        <v>7</v>
      </c>
      <c r="Z22" s="211">
        <v>7</v>
      </c>
      <c r="AA22" s="211">
        <v>7</v>
      </c>
      <c r="AB22" s="211">
        <v>7</v>
      </c>
      <c r="AC22" s="211">
        <v>7</v>
      </c>
      <c r="AD22" s="211">
        <v>7</v>
      </c>
      <c r="AE22" s="211">
        <v>7</v>
      </c>
      <c r="AF22" s="211">
        <v>7</v>
      </c>
      <c r="AG22" s="211">
        <v>7</v>
      </c>
      <c r="AH22" s="211">
        <v>7</v>
      </c>
      <c r="AI22" s="211">
        <v>7</v>
      </c>
      <c r="AJ22" s="211">
        <v>7</v>
      </c>
      <c r="AK22" s="211">
        <v>7</v>
      </c>
      <c r="AL22" s="211">
        <v>7</v>
      </c>
      <c r="AM22" s="211">
        <v>7</v>
      </c>
      <c r="AN22" s="211">
        <v>7</v>
      </c>
      <c r="AO22" s="211">
        <v>7</v>
      </c>
      <c r="AP22" s="211">
        <v>7</v>
      </c>
      <c r="AQ22" s="211">
        <v>7</v>
      </c>
      <c r="AR22" s="211">
        <v>7</v>
      </c>
      <c r="AS22" s="211">
        <v>7</v>
      </c>
      <c r="AT22" s="211">
        <v>7</v>
      </c>
      <c r="AU22" s="211">
        <v>7</v>
      </c>
      <c r="AV22" s="211">
        <v>7</v>
      </c>
      <c r="AW22" s="211">
        <v>7</v>
      </c>
      <c r="AX22" s="211">
        <v>7</v>
      </c>
      <c r="AY22" s="211">
        <v>7</v>
      </c>
      <c r="AZ22" s="211">
        <v>7</v>
      </c>
      <c r="BA22" s="211">
        <v>7</v>
      </c>
      <c r="BB22" s="211">
        <v>7</v>
      </c>
      <c r="BC22" s="211">
        <v>7</v>
      </c>
      <c r="BD22" s="211">
        <v>7</v>
      </c>
      <c r="BE22" s="211">
        <v>7</v>
      </c>
      <c r="BF22" s="211">
        <v>7</v>
      </c>
      <c r="BG22" s="211">
        <v>7</v>
      </c>
      <c r="BH22" s="211">
        <v>7</v>
      </c>
      <c r="BI22" s="211">
        <v>7</v>
      </c>
      <c r="BJ22" s="211">
        <v>7</v>
      </c>
      <c r="BK22" s="211">
        <v>7</v>
      </c>
      <c r="BL22" s="211">
        <v>7</v>
      </c>
      <c r="BM22" s="211">
        <v>7</v>
      </c>
      <c r="BN22" s="211">
        <v>7</v>
      </c>
      <c r="BO22" s="211">
        <v>7</v>
      </c>
      <c r="BP22" s="211">
        <v>7</v>
      </c>
      <c r="BQ22" s="211">
        <v>7</v>
      </c>
      <c r="BR22" s="211">
        <v>7</v>
      </c>
      <c r="BS22" s="211">
        <v>7</v>
      </c>
      <c r="BT22" s="211">
        <v>7</v>
      </c>
      <c r="BU22" s="211">
        <v>7</v>
      </c>
      <c r="BV22" s="211">
        <v>7</v>
      </c>
      <c r="BW22" s="211">
        <v>7</v>
      </c>
      <c r="BX22" s="211">
        <v>7</v>
      </c>
      <c r="BY22" s="211">
        <v>7</v>
      </c>
      <c r="BZ22" s="211">
        <v>7</v>
      </c>
      <c r="CA22" s="211">
        <v>7</v>
      </c>
      <c r="CB22" s="211">
        <v>7</v>
      </c>
      <c r="CC22" s="211">
        <v>7</v>
      </c>
      <c r="CD22" s="211">
        <v>7</v>
      </c>
      <c r="CE22" s="211">
        <v>7</v>
      </c>
      <c r="CF22" s="211">
        <v>7</v>
      </c>
      <c r="CG22" s="211">
        <v>7</v>
      </c>
      <c r="CH22" s="211">
        <v>7</v>
      </c>
      <c r="CI22" s="211">
        <v>7</v>
      </c>
      <c r="CJ22" s="211">
        <v>7</v>
      </c>
      <c r="CK22" s="211">
        <v>7</v>
      </c>
      <c r="CL22" s="211">
        <v>7</v>
      </c>
      <c r="CM22" s="211">
        <v>7</v>
      </c>
      <c r="CN22" s="211">
        <v>7</v>
      </c>
      <c r="CO22" s="211">
        <v>7</v>
      </c>
      <c r="CP22" s="211">
        <v>7</v>
      </c>
      <c r="CQ22" s="211">
        <v>7</v>
      </c>
      <c r="CR22" s="211">
        <v>7</v>
      </c>
      <c r="CS22" s="211">
        <f t="shared" si="0"/>
        <v>665</v>
      </c>
      <c r="CV22" s="27">
        <f t="shared" si="1"/>
        <v>7</v>
      </c>
      <c r="CW22" s="28">
        <f t="shared" si="2"/>
        <v>7</v>
      </c>
    </row>
    <row r="23" spans="1:101" x14ac:dyDescent="0.2">
      <c r="A23" s="210" t="s">
        <v>23</v>
      </c>
      <c r="B23" s="211">
        <v>7</v>
      </c>
      <c r="C23" s="211">
        <v>7</v>
      </c>
      <c r="D23" s="211">
        <v>7</v>
      </c>
      <c r="E23" s="211">
        <v>7</v>
      </c>
      <c r="F23" s="211">
        <v>7</v>
      </c>
      <c r="G23" s="211">
        <v>7</v>
      </c>
      <c r="H23" s="211">
        <v>7</v>
      </c>
      <c r="I23" s="211">
        <v>7</v>
      </c>
      <c r="J23" s="211">
        <v>7</v>
      </c>
      <c r="K23" s="211">
        <v>7</v>
      </c>
      <c r="L23" s="211">
        <v>7</v>
      </c>
      <c r="M23" s="211">
        <v>7</v>
      </c>
      <c r="N23" s="211">
        <v>7</v>
      </c>
      <c r="O23" s="211">
        <v>7</v>
      </c>
      <c r="P23" s="211">
        <v>7</v>
      </c>
      <c r="Q23" s="211">
        <v>7</v>
      </c>
      <c r="R23" s="211">
        <v>7</v>
      </c>
      <c r="S23" s="211">
        <v>7</v>
      </c>
      <c r="T23" s="211">
        <v>7</v>
      </c>
      <c r="U23" s="211">
        <v>7</v>
      </c>
      <c r="V23" s="211">
        <v>7</v>
      </c>
      <c r="W23" s="211">
        <v>7</v>
      </c>
      <c r="X23" s="211">
        <v>7</v>
      </c>
      <c r="Y23" s="211">
        <v>7</v>
      </c>
      <c r="Z23" s="211">
        <v>7</v>
      </c>
      <c r="AA23" s="211">
        <v>7</v>
      </c>
      <c r="AB23" s="211">
        <v>7</v>
      </c>
      <c r="AC23" s="211">
        <v>7</v>
      </c>
      <c r="AD23" s="211">
        <v>7</v>
      </c>
      <c r="AE23" s="211">
        <v>7</v>
      </c>
      <c r="AF23" s="211">
        <v>7</v>
      </c>
      <c r="AG23" s="211">
        <v>7</v>
      </c>
      <c r="AH23" s="211">
        <v>7</v>
      </c>
      <c r="AI23" s="211">
        <v>7</v>
      </c>
      <c r="AJ23" s="211">
        <v>7</v>
      </c>
      <c r="AK23" s="211">
        <v>7</v>
      </c>
      <c r="AL23" s="211">
        <v>7</v>
      </c>
      <c r="AM23" s="211">
        <v>7</v>
      </c>
      <c r="AN23" s="211">
        <v>7</v>
      </c>
      <c r="AO23" s="211">
        <v>7</v>
      </c>
      <c r="AP23" s="211">
        <v>7</v>
      </c>
      <c r="AQ23" s="211">
        <v>7</v>
      </c>
      <c r="AR23" s="211">
        <v>7</v>
      </c>
      <c r="AS23" s="211">
        <v>7</v>
      </c>
      <c r="AT23" s="211">
        <v>7</v>
      </c>
      <c r="AU23" s="211">
        <v>7</v>
      </c>
      <c r="AV23" s="211">
        <v>7</v>
      </c>
      <c r="AW23" s="211">
        <v>7</v>
      </c>
      <c r="AX23" s="211">
        <v>7</v>
      </c>
      <c r="AY23" s="211">
        <v>7</v>
      </c>
      <c r="AZ23" s="211">
        <v>7</v>
      </c>
      <c r="BA23" s="211">
        <v>7</v>
      </c>
      <c r="BB23" s="211">
        <v>7</v>
      </c>
      <c r="BC23" s="211">
        <v>7</v>
      </c>
      <c r="BD23" s="211">
        <v>7</v>
      </c>
      <c r="BE23" s="211">
        <v>7</v>
      </c>
      <c r="BF23" s="211">
        <v>7</v>
      </c>
      <c r="BG23" s="211">
        <v>7</v>
      </c>
      <c r="BH23" s="211">
        <v>7</v>
      </c>
      <c r="BI23" s="211">
        <v>7</v>
      </c>
      <c r="BJ23" s="211">
        <v>7</v>
      </c>
      <c r="BK23" s="211">
        <v>7</v>
      </c>
      <c r="BL23" s="211">
        <v>7</v>
      </c>
      <c r="BM23" s="211">
        <v>7</v>
      </c>
      <c r="BN23" s="211">
        <v>7</v>
      </c>
      <c r="BO23" s="211">
        <v>7</v>
      </c>
      <c r="BP23" s="211">
        <v>7</v>
      </c>
      <c r="BQ23" s="211">
        <v>7</v>
      </c>
      <c r="BR23" s="211">
        <v>7</v>
      </c>
      <c r="BS23" s="211">
        <v>7</v>
      </c>
      <c r="BT23" s="211">
        <v>7</v>
      </c>
      <c r="BU23" s="211">
        <v>7</v>
      </c>
      <c r="BV23" s="211">
        <v>7</v>
      </c>
      <c r="BW23" s="211">
        <v>7</v>
      </c>
      <c r="BX23" s="211">
        <v>7</v>
      </c>
      <c r="BY23" s="211">
        <v>7</v>
      </c>
      <c r="BZ23" s="211">
        <v>7</v>
      </c>
      <c r="CA23" s="211">
        <v>7</v>
      </c>
      <c r="CB23" s="211">
        <v>7</v>
      </c>
      <c r="CC23" s="211">
        <v>7</v>
      </c>
      <c r="CD23" s="211">
        <v>7</v>
      </c>
      <c r="CE23" s="211">
        <v>7</v>
      </c>
      <c r="CF23" s="211">
        <v>7</v>
      </c>
      <c r="CG23" s="211">
        <v>7</v>
      </c>
      <c r="CH23" s="211">
        <v>7</v>
      </c>
      <c r="CI23" s="211">
        <v>7</v>
      </c>
      <c r="CJ23" s="211">
        <v>7</v>
      </c>
      <c r="CK23" s="211">
        <v>7</v>
      </c>
      <c r="CL23" s="211">
        <v>7</v>
      </c>
      <c r="CM23" s="211">
        <v>7</v>
      </c>
      <c r="CN23" s="211">
        <v>7</v>
      </c>
      <c r="CO23" s="211">
        <v>7</v>
      </c>
      <c r="CP23" s="211">
        <v>7</v>
      </c>
      <c r="CQ23" s="211">
        <v>7</v>
      </c>
      <c r="CR23" s="211">
        <v>7</v>
      </c>
      <c r="CS23" s="211">
        <f t="shared" si="0"/>
        <v>665</v>
      </c>
      <c r="CV23" s="27">
        <f t="shared" si="1"/>
        <v>7</v>
      </c>
      <c r="CW23" s="28">
        <f t="shared" si="2"/>
        <v>7</v>
      </c>
    </row>
    <row r="24" spans="1:101" x14ac:dyDescent="0.2">
      <c r="A24" s="210" t="s">
        <v>24</v>
      </c>
      <c r="B24" s="211">
        <v>7</v>
      </c>
      <c r="C24" s="211">
        <v>7</v>
      </c>
      <c r="D24" s="211">
        <v>7</v>
      </c>
      <c r="E24" s="211">
        <v>7</v>
      </c>
      <c r="F24" s="211">
        <v>7</v>
      </c>
      <c r="G24" s="211">
        <v>7</v>
      </c>
      <c r="H24" s="211">
        <v>7</v>
      </c>
      <c r="I24" s="211">
        <v>7</v>
      </c>
      <c r="J24" s="211">
        <v>7</v>
      </c>
      <c r="K24" s="211">
        <v>7</v>
      </c>
      <c r="L24" s="211">
        <v>7</v>
      </c>
      <c r="M24" s="211">
        <v>7</v>
      </c>
      <c r="N24" s="211">
        <v>7</v>
      </c>
      <c r="O24" s="211">
        <v>7</v>
      </c>
      <c r="P24" s="211">
        <v>7</v>
      </c>
      <c r="Q24" s="211">
        <v>7</v>
      </c>
      <c r="R24" s="211">
        <v>7</v>
      </c>
      <c r="S24" s="211">
        <v>7</v>
      </c>
      <c r="T24" s="211">
        <v>7</v>
      </c>
      <c r="U24" s="211">
        <v>7</v>
      </c>
      <c r="V24" s="211">
        <v>7</v>
      </c>
      <c r="W24" s="211">
        <v>7</v>
      </c>
      <c r="X24" s="211">
        <v>7</v>
      </c>
      <c r="Y24" s="211">
        <v>7</v>
      </c>
      <c r="Z24" s="211">
        <v>7</v>
      </c>
      <c r="AA24" s="211">
        <v>7</v>
      </c>
      <c r="AB24" s="211">
        <v>7</v>
      </c>
      <c r="AC24" s="211">
        <v>7</v>
      </c>
      <c r="AD24" s="211">
        <v>7</v>
      </c>
      <c r="AE24" s="211">
        <v>7</v>
      </c>
      <c r="AF24" s="211">
        <v>7</v>
      </c>
      <c r="AG24" s="211">
        <v>7</v>
      </c>
      <c r="AH24" s="211">
        <v>7</v>
      </c>
      <c r="AI24" s="211">
        <v>7</v>
      </c>
      <c r="AJ24" s="211">
        <v>7</v>
      </c>
      <c r="AK24" s="211">
        <v>7</v>
      </c>
      <c r="AL24" s="211">
        <v>7</v>
      </c>
      <c r="AM24" s="211">
        <v>7</v>
      </c>
      <c r="AN24" s="211">
        <v>7</v>
      </c>
      <c r="AO24" s="211">
        <v>7</v>
      </c>
      <c r="AP24" s="211">
        <v>7</v>
      </c>
      <c r="AQ24" s="211">
        <v>7</v>
      </c>
      <c r="AR24" s="211">
        <v>7</v>
      </c>
      <c r="AS24" s="211">
        <v>7</v>
      </c>
      <c r="AT24" s="211">
        <v>7</v>
      </c>
      <c r="AU24" s="211">
        <v>7</v>
      </c>
      <c r="AV24" s="211">
        <v>7</v>
      </c>
      <c r="AW24" s="211">
        <v>7</v>
      </c>
      <c r="AX24" s="211">
        <v>7</v>
      </c>
      <c r="AY24" s="211">
        <v>7</v>
      </c>
      <c r="AZ24" s="211">
        <v>7</v>
      </c>
      <c r="BA24" s="211">
        <v>7</v>
      </c>
      <c r="BB24" s="211">
        <v>7</v>
      </c>
      <c r="BC24" s="211">
        <v>7</v>
      </c>
      <c r="BD24" s="211">
        <v>7</v>
      </c>
      <c r="BE24" s="211">
        <v>7</v>
      </c>
      <c r="BF24" s="211">
        <v>7</v>
      </c>
      <c r="BG24" s="211">
        <v>7</v>
      </c>
      <c r="BH24" s="211">
        <v>7</v>
      </c>
      <c r="BI24" s="211">
        <v>7</v>
      </c>
      <c r="BJ24" s="211">
        <v>7</v>
      </c>
      <c r="BK24" s="211">
        <v>7</v>
      </c>
      <c r="BL24" s="211">
        <v>7</v>
      </c>
      <c r="BM24" s="211">
        <v>7</v>
      </c>
      <c r="BN24" s="211">
        <v>7</v>
      </c>
      <c r="BO24" s="211">
        <v>7</v>
      </c>
      <c r="BP24" s="211">
        <v>7</v>
      </c>
      <c r="BQ24" s="211">
        <v>7</v>
      </c>
      <c r="BR24" s="211">
        <v>7</v>
      </c>
      <c r="BS24" s="211">
        <v>7</v>
      </c>
      <c r="BT24" s="211">
        <v>7</v>
      </c>
      <c r="BU24" s="211">
        <v>7</v>
      </c>
      <c r="BV24" s="211">
        <v>7</v>
      </c>
      <c r="BW24" s="211">
        <v>7</v>
      </c>
      <c r="BX24" s="211">
        <v>7</v>
      </c>
      <c r="BY24" s="211">
        <v>7</v>
      </c>
      <c r="BZ24" s="211">
        <v>7</v>
      </c>
      <c r="CA24" s="211">
        <v>7</v>
      </c>
      <c r="CB24" s="211">
        <v>7</v>
      </c>
      <c r="CC24" s="211">
        <v>7</v>
      </c>
      <c r="CD24" s="211">
        <v>7</v>
      </c>
      <c r="CE24" s="211">
        <v>7</v>
      </c>
      <c r="CF24" s="211">
        <v>7</v>
      </c>
      <c r="CG24" s="211">
        <v>7</v>
      </c>
      <c r="CH24" s="211">
        <v>7</v>
      </c>
      <c r="CI24" s="211">
        <v>7</v>
      </c>
      <c r="CJ24" s="211">
        <v>7</v>
      </c>
      <c r="CK24" s="211">
        <v>7</v>
      </c>
      <c r="CL24" s="211">
        <v>7</v>
      </c>
      <c r="CM24" s="211">
        <v>7</v>
      </c>
      <c r="CN24" s="211">
        <v>7</v>
      </c>
      <c r="CO24" s="211">
        <v>7</v>
      </c>
      <c r="CP24" s="211">
        <v>7</v>
      </c>
      <c r="CQ24" s="211">
        <v>7</v>
      </c>
      <c r="CR24" s="211">
        <v>7</v>
      </c>
      <c r="CS24" s="211">
        <f t="shared" si="0"/>
        <v>665</v>
      </c>
      <c r="CV24" s="27">
        <f t="shared" si="1"/>
        <v>7</v>
      </c>
      <c r="CW24" s="28">
        <f t="shared" si="2"/>
        <v>7</v>
      </c>
    </row>
    <row r="25" spans="1:101" x14ac:dyDescent="0.2">
      <c r="A25" s="210" t="s">
        <v>25</v>
      </c>
      <c r="B25" s="211">
        <v>7</v>
      </c>
      <c r="C25" s="211">
        <v>7</v>
      </c>
      <c r="D25" s="211">
        <v>7</v>
      </c>
      <c r="E25" s="211">
        <v>7</v>
      </c>
      <c r="F25" s="211">
        <v>7</v>
      </c>
      <c r="G25" s="211">
        <v>7</v>
      </c>
      <c r="H25" s="211">
        <v>7</v>
      </c>
      <c r="I25" s="211">
        <v>7</v>
      </c>
      <c r="J25" s="211">
        <v>7</v>
      </c>
      <c r="K25" s="211">
        <v>7</v>
      </c>
      <c r="L25" s="211">
        <v>7</v>
      </c>
      <c r="M25" s="211">
        <v>7</v>
      </c>
      <c r="N25" s="211">
        <v>7</v>
      </c>
      <c r="O25" s="211">
        <v>7</v>
      </c>
      <c r="P25" s="211">
        <v>7</v>
      </c>
      <c r="Q25" s="211">
        <v>7</v>
      </c>
      <c r="R25" s="211">
        <v>7</v>
      </c>
      <c r="S25" s="211">
        <v>7</v>
      </c>
      <c r="T25" s="211">
        <v>7</v>
      </c>
      <c r="U25" s="211">
        <v>7</v>
      </c>
      <c r="V25" s="211">
        <v>7</v>
      </c>
      <c r="W25" s="211">
        <v>7</v>
      </c>
      <c r="X25" s="211">
        <v>7</v>
      </c>
      <c r="Y25" s="211">
        <v>7</v>
      </c>
      <c r="Z25" s="211">
        <v>7</v>
      </c>
      <c r="AA25" s="211">
        <v>7</v>
      </c>
      <c r="AB25" s="211">
        <v>7</v>
      </c>
      <c r="AC25" s="211">
        <v>7</v>
      </c>
      <c r="AD25" s="211">
        <v>7</v>
      </c>
      <c r="AE25" s="211">
        <v>7</v>
      </c>
      <c r="AF25" s="211">
        <v>7</v>
      </c>
      <c r="AG25" s="211">
        <v>7</v>
      </c>
      <c r="AH25" s="211">
        <v>7</v>
      </c>
      <c r="AI25" s="211">
        <v>7</v>
      </c>
      <c r="AJ25" s="211">
        <v>7</v>
      </c>
      <c r="AK25" s="211">
        <v>7</v>
      </c>
      <c r="AL25" s="211">
        <v>7</v>
      </c>
      <c r="AM25" s="211">
        <v>7</v>
      </c>
      <c r="AN25" s="211">
        <v>7</v>
      </c>
      <c r="AO25" s="211">
        <v>7</v>
      </c>
      <c r="AP25" s="211">
        <v>7</v>
      </c>
      <c r="AQ25" s="211">
        <v>7</v>
      </c>
      <c r="AR25" s="211">
        <v>7</v>
      </c>
      <c r="AS25" s="211">
        <v>7</v>
      </c>
      <c r="AT25" s="211">
        <v>7</v>
      </c>
      <c r="AU25" s="211">
        <v>7</v>
      </c>
      <c r="AV25" s="211">
        <v>7</v>
      </c>
      <c r="AW25" s="211">
        <v>7</v>
      </c>
      <c r="AX25" s="211">
        <v>7</v>
      </c>
      <c r="AY25" s="211">
        <v>7</v>
      </c>
      <c r="AZ25" s="211">
        <v>7</v>
      </c>
      <c r="BA25" s="211">
        <v>7</v>
      </c>
      <c r="BB25" s="211">
        <v>7</v>
      </c>
      <c r="BC25" s="211">
        <v>7</v>
      </c>
      <c r="BD25" s="211">
        <v>7</v>
      </c>
      <c r="BE25" s="211">
        <v>7</v>
      </c>
      <c r="BF25" s="211">
        <v>7</v>
      </c>
      <c r="BG25" s="211">
        <v>7</v>
      </c>
      <c r="BH25" s="211">
        <v>7</v>
      </c>
      <c r="BI25" s="211">
        <v>7</v>
      </c>
      <c r="BJ25" s="211">
        <v>7</v>
      </c>
      <c r="BK25" s="211">
        <v>7</v>
      </c>
      <c r="BL25" s="211">
        <v>7</v>
      </c>
      <c r="BM25" s="211">
        <v>7</v>
      </c>
      <c r="BN25" s="211">
        <v>7</v>
      </c>
      <c r="BO25" s="211">
        <v>7</v>
      </c>
      <c r="BP25" s="211">
        <v>7</v>
      </c>
      <c r="BQ25" s="211">
        <v>7</v>
      </c>
      <c r="BR25" s="211">
        <v>7</v>
      </c>
      <c r="BS25" s="211">
        <v>7</v>
      </c>
      <c r="BT25" s="211">
        <v>7</v>
      </c>
      <c r="BU25" s="211">
        <v>7</v>
      </c>
      <c r="BV25" s="211">
        <v>7</v>
      </c>
      <c r="BW25" s="211">
        <v>7</v>
      </c>
      <c r="BX25" s="211">
        <v>7</v>
      </c>
      <c r="BY25" s="211">
        <v>7</v>
      </c>
      <c r="BZ25" s="211">
        <v>7</v>
      </c>
      <c r="CA25" s="211">
        <v>7</v>
      </c>
      <c r="CB25" s="211">
        <v>7</v>
      </c>
      <c r="CC25" s="211">
        <v>7</v>
      </c>
      <c r="CD25" s="211">
        <v>7</v>
      </c>
      <c r="CE25" s="211">
        <v>7</v>
      </c>
      <c r="CF25" s="211">
        <v>7</v>
      </c>
      <c r="CG25" s="211">
        <v>7</v>
      </c>
      <c r="CH25" s="211">
        <v>7</v>
      </c>
      <c r="CI25" s="211">
        <v>7</v>
      </c>
      <c r="CJ25" s="211">
        <v>7</v>
      </c>
      <c r="CK25" s="211">
        <v>7</v>
      </c>
      <c r="CL25" s="211">
        <v>7</v>
      </c>
      <c r="CM25" s="211">
        <v>7</v>
      </c>
      <c r="CN25" s="211">
        <v>7</v>
      </c>
      <c r="CO25" s="211">
        <v>7</v>
      </c>
      <c r="CP25" s="211">
        <v>7</v>
      </c>
      <c r="CQ25" s="211">
        <v>7</v>
      </c>
      <c r="CR25" s="211">
        <v>7</v>
      </c>
      <c r="CS25" s="211">
        <f t="shared" si="0"/>
        <v>665</v>
      </c>
      <c r="CV25" s="27">
        <f t="shared" si="1"/>
        <v>7</v>
      </c>
      <c r="CW25" s="28">
        <f t="shared" si="2"/>
        <v>7</v>
      </c>
    </row>
    <row r="26" spans="1:101" x14ac:dyDescent="0.2">
      <c r="A26" s="210" t="s">
        <v>26</v>
      </c>
      <c r="B26" s="211">
        <v>7</v>
      </c>
      <c r="C26" s="211">
        <v>7</v>
      </c>
      <c r="D26" s="211">
        <v>7</v>
      </c>
      <c r="E26" s="211">
        <v>7</v>
      </c>
      <c r="F26" s="211">
        <v>7</v>
      </c>
      <c r="G26" s="211">
        <v>7</v>
      </c>
      <c r="H26" s="211">
        <v>7</v>
      </c>
      <c r="I26" s="211">
        <v>7</v>
      </c>
      <c r="J26" s="211">
        <v>7</v>
      </c>
      <c r="K26" s="211">
        <v>7</v>
      </c>
      <c r="L26" s="211">
        <v>7</v>
      </c>
      <c r="M26" s="211">
        <v>7</v>
      </c>
      <c r="N26" s="211">
        <v>7</v>
      </c>
      <c r="O26" s="211">
        <v>7</v>
      </c>
      <c r="P26" s="211">
        <v>7</v>
      </c>
      <c r="Q26" s="211">
        <v>7</v>
      </c>
      <c r="R26" s="211">
        <v>7</v>
      </c>
      <c r="S26" s="211">
        <v>7</v>
      </c>
      <c r="T26" s="211">
        <v>7</v>
      </c>
      <c r="U26" s="211">
        <v>7</v>
      </c>
      <c r="V26" s="211">
        <v>7</v>
      </c>
      <c r="W26" s="211">
        <v>7</v>
      </c>
      <c r="X26" s="211">
        <v>7</v>
      </c>
      <c r="Y26" s="211">
        <v>7</v>
      </c>
      <c r="Z26" s="211">
        <v>7</v>
      </c>
      <c r="AA26" s="211">
        <v>7</v>
      </c>
      <c r="AB26" s="211">
        <v>7</v>
      </c>
      <c r="AC26" s="211">
        <v>7</v>
      </c>
      <c r="AD26" s="211">
        <v>7</v>
      </c>
      <c r="AE26" s="211">
        <v>7</v>
      </c>
      <c r="AF26" s="211">
        <v>7</v>
      </c>
      <c r="AG26" s="211">
        <v>7</v>
      </c>
      <c r="AH26" s="211">
        <v>7</v>
      </c>
      <c r="AI26" s="211">
        <v>7</v>
      </c>
      <c r="AJ26" s="211">
        <v>7</v>
      </c>
      <c r="AK26" s="211">
        <v>7</v>
      </c>
      <c r="AL26" s="211">
        <v>7</v>
      </c>
      <c r="AM26" s="211">
        <v>7</v>
      </c>
      <c r="AN26" s="211">
        <v>7</v>
      </c>
      <c r="AO26" s="211">
        <v>7</v>
      </c>
      <c r="AP26" s="211">
        <v>7</v>
      </c>
      <c r="AQ26" s="211">
        <v>7</v>
      </c>
      <c r="AR26" s="211">
        <v>7</v>
      </c>
      <c r="AS26" s="211">
        <v>7</v>
      </c>
      <c r="AT26" s="211">
        <v>7</v>
      </c>
      <c r="AU26" s="211">
        <v>7</v>
      </c>
      <c r="AV26" s="211">
        <v>7</v>
      </c>
      <c r="AW26" s="211">
        <v>7</v>
      </c>
      <c r="AX26" s="211">
        <v>7</v>
      </c>
      <c r="AY26" s="211">
        <v>7</v>
      </c>
      <c r="AZ26" s="211">
        <v>7</v>
      </c>
      <c r="BA26" s="211">
        <v>7</v>
      </c>
      <c r="BB26" s="211">
        <v>7</v>
      </c>
      <c r="BC26" s="211">
        <v>7</v>
      </c>
      <c r="BD26" s="211">
        <v>7</v>
      </c>
      <c r="BE26" s="211">
        <v>7</v>
      </c>
      <c r="BF26" s="211">
        <v>7</v>
      </c>
      <c r="BG26" s="211">
        <v>7</v>
      </c>
      <c r="BH26" s="211">
        <v>7</v>
      </c>
      <c r="BI26" s="211">
        <v>7</v>
      </c>
      <c r="BJ26" s="211">
        <v>7</v>
      </c>
      <c r="BK26" s="211">
        <v>7</v>
      </c>
      <c r="BL26" s="211">
        <v>7</v>
      </c>
      <c r="BM26" s="211">
        <v>7</v>
      </c>
      <c r="BN26" s="211">
        <v>7</v>
      </c>
      <c r="BO26" s="211">
        <v>7</v>
      </c>
      <c r="BP26" s="211">
        <v>7</v>
      </c>
      <c r="BQ26" s="211">
        <v>7</v>
      </c>
      <c r="BR26" s="211">
        <v>7</v>
      </c>
      <c r="BS26" s="211">
        <v>7</v>
      </c>
      <c r="BT26" s="211">
        <v>7</v>
      </c>
      <c r="BU26" s="211">
        <v>7</v>
      </c>
      <c r="BV26" s="211">
        <v>7</v>
      </c>
      <c r="BW26" s="211">
        <v>7</v>
      </c>
      <c r="BX26" s="211">
        <v>7</v>
      </c>
      <c r="BY26" s="211">
        <v>7</v>
      </c>
      <c r="BZ26" s="211">
        <v>7</v>
      </c>
      <c r="CA26" s="211">
        <v>7</v>
      </c>
      <c r="CB26" s="211">
        <v>7</v>
      </c>
      <c r="CC26" s="211">
        <v>7</v>
      </c>
      <c r="CD26" s="211">
        <v>7</v>
      </c>
      <c r="CE26" s="211">
        <v>7</v>
      </c>
      <c r="CF26" s="211">
        <v>7</v>
      </c>
      <c r="CG26" s="211">
        <v>7</v>
      </c>
      <c r="CH26" s="211">
        <v>7</v>
      </c>
      <c r="CI26" s="211">
        <v>7</v>
      </c>
      <c r="CJ26" s="211">
        <v>7</v>
      </c>
      <c r="CK26" s="211">
        <v>7</v>
      </c>
      <c r="CL26" s="211">
        <v>7</v>
      </c>
      <c r="CM26" s="211">
        <v>7</v>
      </c>
      <c r="CN26" s="211">
        <v>7</v>
      </c>
      <c r="CO26" s="211">
        <v>7</v>
      </c>
      <c r="CP26" s="211">
        <v>7</v>
      </c>
      <c r="CQ26" s="211">
        <v>7</v>
      </c>
      <c r="CR26" s="211">
        <v>7</v>
      </c>
      <c r="CS26" s="211">
        <f t="shared" si="0"/>
        <v>665</v>
      </c>
      <c r="CV26" s="27">
        <f t="shared" si="1"/>
        <v>7</v>
      </c>
      <c r="CW26" s="28">
        <f t="shared" si="2"/>
        <v>7</v>
      </c>
    </row>
    <row r="27" spans="1:101" x14ac:dyDescent="0.2">
      <c r="A27" s="210" t="s">
        <v>27</v>
      </c>
      <c r="B27" s="211">
        <v>7</v>
      </c>
      <c r="C27" s="211">
        <v>7</v>
      </c>
      <c r="D27" s="211">
        <v>7</v>
      </c>
      <c r="E27" s="211">
        <v>7</v>
      </c>
      <c r="F27" s="211">
        <v>7</v>
      </c>
      <c r="G27" s="211">
        <v>7</v>
      </c>
      <c r="H27" s="211">
        <v>7</v>
      </c>
      <c r="I27" s="211">
        <v>7</v>
      </c>
      <c r="J27" s="211">
        <v>7</v>
      </c>
      <c r="K27" s="211">
        <v>7</v>
      </c>
      <c r="L27" s="211">
        <v>7</v>
      </c>
      <c r="M27" s="211">
        <v>7</v>
      </c>
      <c r="N27" s="211">
        <v>7</v>
      </c>
      <c r="O27" s="211">
        <v>7</v>
      </c>
      <c r="P27" s="211">
        <v>7</v>
      </c>
      <c r="Q27" s="211">
        <v>7</v>
      </c>
      <c r="R27" s="211">
        <v>7</v>
      </c>
      <c r="S27" s="211">
        <v>7</v>
      </c>
      <c r="T27" s="211">
        <v>7</v>
      </c>
      <c r="U27" s="211">
        <v>7</v>
      </c>
      <c r="V27" s="211">
        <v>7</v>
      </c>
      <c r="W27" s="211">
        <v>7</v>
      </c>
      <c r="X27" s="211">
        <v>7</v>
      </c>
      <c r="Y27" s="211">
        <v>7</v>
      </c>
      <c r="Z27" s="211">
        <v>7</v>
      </c>
      <c r="AA27" s="211">
        <v>7</v>
      </c>
      <c r="AB27" s="211">
        <v>7</v>
      </c>
      <c r="AC27" s="211">
        <v>7</v>
      </c>
      <c r="AD27" s="211">
        <v>7</v>
      </c>
      <c r="AE27" s="211">
        <v>7</v>
      </c>
      <c r="AF27" s="211">
        <v>7</v>
      </c>
      <c r="AG27" s="211">
        <v>7</v>
      </c>
      <c r="AH27" s="211">
        <v>7</v>
      </c>
      <c r="AI27" s="211">
        <v>7</v>
      </c>
      <c r="AJ27" s="211">
        <v>7</v>
      </c>
      <c r="AK27" s="211">
        <v>7</v>
      </c>
      <c r="AL27" s="211">
        <v>7</v>
      </c>
      <c r="AM27" s="211">
        <v>7</v>
      </c>
      <c r="AN27" s="211">
        <v>7</v>
      </c>
      <c r="AO27" s="211">
        <v>7</v>
      </c>
      <c r="AP27" s="211">
        <v>7</v>
      </c>
      <c r="AQ27" s="211">
        <v>7</v>
      </c>
      <c r="AR27" s="211">
        <v>7</v>
      </c>
      <c r="AS27" s="211">
        <v>7</v>
      </c>
      <c r="AT27" s="211">
        <v>7</v>
      </c>
      <c r="AU27" s="211">
        <v>7</v>
      </c>
      <c r="AV27" s="211">
        <v>7</v>
      </c>
      <c r="AW27" s="211">
        <v>7</v>
      </c>
      <c r="AX27" s="211">
        <v>7</v>
      </c>
      <c r="AY27" s="211">
        <v>7</v>
      </c>
      <c r="AZ27" s="211">
        <v>7</v>
      </c>
      <c r="BA27" s="211">
        <v>7</v>
      </c>
      <c r="BB27" s="211">
        <v>7</v>
      </c>
      <c r="BC27" s="211">
        <v>7</v>
      </c>
      <c r="BD27" s="211">
        <v>7</v>
      </c>
      <c r="BE27" s="211">
        <v>7</v>
      </c>
      <c r="BF27" s="211">
        <v>7</v>
      </c>
      <c r="BG27" s="211">
        <v>7</v>
      </c>
      <c r="BH27" s="211">
        <v>7</v>
      </c>
      <c r="BI27" s="211">
        <v>7</v>
      </c>
      <c r="BJ27" s="211">
        <v>7</v>
      </c>
      <c r="BK27" s="211">
        <v>7</v>
      </c>
      <c r="BL27" s="211">
        <v>7</v>
      </c>
      <c r="BM27" s="211">
        <v>7</v>
      </c>
      <c r="BN27" s="211">
        <v>7</v>
      </c>
      <c r="BO27" s="211">
        <v>7</v>
      </c>
      <c r="BP27" s="211">
        <v>7</v>
      </c>
      <c r="BQ27" s="211">
        <v>7</v>
      </c>
      <c r="BR27" s="211">
        <v>7</v>
      </c>
      <c r="BS27" s="211">
        <v>7</v>
      </c>
      <c r="BT27" s="211">
        <v>7</v>
      </c>
      <c r="BU27" s="211">
        <v>7</v>
      </c>
      <c r="BV27" s="211">
        <v>7</v>
      </c>
      <c r="BW27" s="211">
        <v>7</v>
      </c>
      <c r="BX27" s="211">
        <v>7</v>
      </c>
      <c r="BY27" s="211">
        <v>7</v>
      </c>
      <c r="BZ27" s="211">
        <v>7</v>
      </c>
      <c r="CA27" s="211">
        <v>7</v>
      </c>
      <c r="CB27" s="211">
        <v>7</v>
      </c>
      <c r="CC27" s="211">
        <v>7</v>
      </c>
      <c r="CD27" s="211">
        <v>7</v>
      </c>
      <c r="CE27" s="211">
        <v>7</v>
      </c>
      <c r="CF27" s="211">
        <v>7</v>
      </c>
      <c r="CG27" s="211">
        <v>7</v>
      </c>
      <c r="CH27" s="211">
        <v>7</v>
      </c>
      <c r="CI27" s="211">
        <v>7</v>
      </c>
      <c r="CJ27" s="211">
        <v>7</v>
      </c>
      <c r="CK27" s="211">
        <v>7</v>
      </c>
      <c r="CL27" s="211">
        <v>7</v>
      </c>
      <c r="CM27" s="211">
        <v>7</v>
      </c>
      <c r="CN27" s="211">
        <v>7</v>
      </c>
      <c r="CO27" s="211">
        <v>7</v>
      </c>
      <c r="CP27" s="211">
        <v>7</v>
      </c>
      <c r="CQ27" s="211">
        <v>7</v>
      </c>
      <c r="CR27" s="211">
        <v>7</v>
      </c>
      <c r="CS27" s="211">
        <f t="shared" si="0"/>
        <v>665</v>
      </c>
      <c r="CV27" s="27">
        <f t="shared" si="1"/>
        <v>7</v>
      </c>
      <c r="CW27" s="28">
        <f t="shared" si="2"/>
        <v>7</v>
      </c>
    </row>
    <row r="28" spans="1:101" x14ac:dyDescent="0.2">
      <c r="A28" s="210" t="s">
        <v>28</v>
      </c>
      <c r="B28" s="211">
        <v>7</v>
      </c>
      <c r="C28" s="211">
        <v>7</v>
      </c>
      <c r="D28" s="211">
        <v>7</v>
      </c>
      <c r="E28" s="211">
        <v>7</v>
      </c>
      <c r="F28" s="211">
        <v>7</v>
      </c>
      <c r="G28" s="211">
        <v>7</v>
      </c>
      <c r="H28" s="211">
        <v>7</v>
      </c>
      <c r="I28" s="211">
        <v>7</v>
      </c>
      <c r="J28" s="211">
        <v>7</v>
      </c>
      <c r="K28" s="211">
        <v>7</v>
      </c>
      <c r="L28" s="211">
        <v>7</v>
      </c>
      <c r="M28" s="211">
        <v>7</v>
      </c>
      <c r="N28" s="211">
        <v>7</v>
      </c>
      <c r="O28" s="211">
        <v>7</v>
      </c>
      <c r="P28" s="211">
        <v>7</v>
      </c>
      <c r="Q28" s="211">
        <v>7</v>
      </c>
      <c r="R28" s="211">
        <v>7</v>
      </c>
      <c r="S28" s="211">
        <v>7</v>
      </c>
      <c r="T28" s="211">
        <v>7</v>
      </c>
      <c r="U28" s="211">
        <v>7</v>
      </c>
      <c r="V28" s="211">
        <v>7</v>
      </c>
      <c r="W28" s="211">
        <v>7</v>
      </c>
      <c r="X28" s="211">
        <v>7</v>
      </c>
      <c r="Y28" s="211">
        <v>7</v>
      </c>
      <c r="Z28" s="211">
        <v>7</v>
      </c>
      <c r="AA28" s="211">
        <v>7</v>
      </c>
      <c r="AB28" s="211">
        <v>7</v>
      </c>
      <c r="AC28" s="211">
        <v>7</v>
      </c>
      <c r="AD28" s="211">
        <v>7</v>
      </c>
      <c r="AE28" s="211">
        <v>7</v>
      </c>
      <c r="AF28" s="211">
        <v>7</v>
      </c>
      <c r="AG28" s="211">
        <v>7</v>
      </c>
      <c r="AH28" s="211">
        <v>7</v>
      </c>
      <c r="AI28" s="211">
        <v>7</v>
      </c>
      <c r="AJ28" s="211">
        <v>7</v>
      </c>
      <c r="AK28" s="211">
        <v>7</v>
      </c>
      <c r="AL28" s="211">
        <v>7</v>
      </c>
      <c r="AM28" s="211">
        <v>7</v>
      </c>
      <c r="AN28" s="211">
        <v>7</v>
      </c>
      <c r="AO28" s="211">
        <v>7</v>
      </c>
      <c r="AP28" s="211">
        <v>7</v>
      </c>
      <c r="AQ28" s="211">
        <v>7</v>
      </c>
      <c r="AR28" s="211">
        <v>7</v>
      </c>
      <c r="AS28" s="211">
        <v>7</v>
      </c>
      <c r="AT28" s="211">
        <v>7</v>
      </c>
      <c r="AU28" s="211">
        <v>7</v>
      </c>
      <c r="AV28" s="211">
        <v>7</v>
      </c>
      <c r="AW28" s="211">
        <v>7</v>
      </c>
      <c r="AX28" s="211">
        <v>7</v>
      </c>
      <c r="AY28" s="211">
        <v>7</v>
      </c>
      <c r="AZ28" s="211">
        <v>7</v>
      </c>
      <c r="BA28" s="211">
        <v>7</v>
      </c>
      <c r="BB28" s="211">
        <v>7</v>
      </c>
      <c r="BC28" s="211">
        <v>7</v>
      </c>
      <c r="BD28" s="211">
        <v>7</v>
      </c>
      <c r="BE28" s="211">
        <v>7</v>
      </c>
      <c r="BF28" s="211">
        <v>7</v>
      </c>
      <c r="BG28" s="211">
        <v>7</v>
      </c>
      <c r="BH28" s="211">
        <v>7</v>
      </c>
      <c r="BI28" s="211">
        <v>7</v>
      </c>
      <c r="BJ28" s="211">
        <v>7</v>
      </c>
      <c r="BK28" s="211">
        <v>7</v>
      </c>
      <c r="BL28" s="211">
        <v>7</v>
      </c>
      <c r="BM28" s="211">
        <v>7</v>
      </c>
      <c r="BN28" s="211">
        <v>7</v>
      </c>
      <c r="BO28" s="211">
        <v>7</v>
      </c>
      <c r="BP28" s="211">
        <v>7</v>
      </c>
      <c r="BQ28" s="211">
        <v>7</v>
      </c>
      <c r="BR28" s="211">
        <v>7</v>
      </c>
      <c r="BS28" s="211">
        <v>7</v>
      </c>
      <c r="BT28" s="211">
        <v>7</v>
      </c>
      <c r="BU28" s="211">
        <v>7</v>
      </c>
      <c r="BV28" s="211">
        <v>7</v>
      </c>
      <c r="BW28" s="211">
        <v>7</v>
      </c>
      <c r="BX28" s="211">
        <v>7</v>
      </c>
      <c r="BY28" s="211">
        <v>7</v>
      </c>
      <c r="BZ28" s="211">
        <v>7</v>
      </c>
      <c r="CA28" s="211">
        <v>7</v>
      </c>
      <c r="CB28" s="211">
        <v>7</v>
      </c>
      <c r="CC28" s="211">
        <v>7</v>
      </c>
      <c r="CD28" s="211">
        <v>7</v>
      </c>
      <c r="CE28" s="211">
        <v>7</v>
      </c>
      <c r="CF28" s="211">
        <v>7</v>
      </c>
      <c r="CG28" s="211">
        <v>7</v>
      </c>
      <c r="CH28" s="211">
        <v>7</v>
      </c>
      <c r="CI28" s="211">
        <v>7</v>
      </c>
      <c r="CJ28" s="211">
        <v>7</v>
      </c>
      <c r="CK28" s="211">
        <v>7</v>
      </c>
      <c r="CL28" s="211">
        <v>7</v>
      </c>
      <c r="CM28" s="211">
        <v>7</v>
      </c>
      <c r="CN28" s="211">
        <v>7</v>
      </c>
      <c r="CO28" s="211">
        <v>7</v>
      </c>
      <c r="CP28" s="211">
        <v>7</v>
      </c>
      <c r="CQ28" s="211">
        <v>7</v>
      </c>
      <c r="CR28" s="211">
        <v>7</v>
      </c>
      <c r="CS28" s="211">
        <f t="shared" si="0"/>
        <v>665</v>
      </c>
      <c r="CV28" s="27">
        <f t="shared" si="1"/>
        <v>7</v>
      </c>
      <c r="CW28" s="28">
        <f t="shared" si="2"/>
        <v>7</v>
      </c>
    </row>
    <row r="29" spans="1:101" x14ac:dyDescent="0.2">
      <c r="A29" s="212" t="s">
        <v>29</v>
      </c>
      <c r="B29" s="213">
        <f t="shared" ref="B29:BM29" si="3">SUM(B12:B28)</f>
        <v>98</v>
      </c>
      <c r="C29" s="213">
        <f t="shared" si="3"/>
        <v>98</v>
      </c>
      <c r="D29" s="213">
        <f t="shared" si="3"/>
        <v>98</v>
      </c>
      <c r="E29" s="213">
        <f t="shared" si="3"/>
        <v>98</v>
      </c>
      <c r="F29" s="213">
        <f t="shared" si="3"/>
        <v>98</v>
      </c>
      <c r="G29" s="213">
        <f t="shared" ref="G29:BR29" si="4">SUM(G12:G28)</f>
        <v>98</v>
      </c>
      <c r="H29" s="213">
        <f t="shared" si="4"/>
        <v>98</v>
      </c>
      <c r="I29" s="213">
        <f t="shared" si="4"/>
        <v>98</v>
      </c>
      <c r="J29" s="213">
        <f t="shared" si="4"/>
        <v>98</v>
      </c>
      <c r="K29" s="213">
        <f t="shared" si="4"/>
        <v>98</v>
      </c>
      <c r="L29" s="213">
        <f t="shared" si="4"/>
        <v>98</v>
      </c>
      <c r="M29" s="213">
        <f t="shared" si="4"/>
        <v>98</v>
      </c>
      <c r="N29" s="213">
        <f t="shared" si="4"/>
        <v>98</v>
      </c>
      <c r="O29" s="213">
        <f t="shared" si="4"/>
        <v>98</v>
      </c>
      <c r="P29" s="213">
        <f t="shared" si="4"/>
        <v>98</v>
      </c>
      <c r="Q29" s="213">
        <f t="shared" si="4"/>
        <v>98</v>
      </c>
      <c r="R29" s="213">
        <f t="shared" si="4"/>
        <v>98</v>
      </c>
      <c r="S29" s="213">
        <f t="shared" si="4"/>
        <v>98</v>
      </c>
      <c r="T29" s="213">
        <f t="shared" si="4"/>
        <v>98</v>
      </c>
      <c r="U29" s="213">
        <f t="shared" si="4"/>
        <v>98</v>
      </c>
      <c r="V29" s="213">
        <f t="shared" si="4"/>
        <v>98</v>
      </c>
      <c r="W29" s="213">
        <f t="shared" si="4"/>
        <v>98</v>
      </c>
      <c r="X29" s="213">
        <f t="shared" si="4"/>
        <v>98</v>
      </c>
      <c r="Y29" s="213">
        <f t="shared" si="4"/>
        <v>98</v>
      </c>
      <c r="Z29" s="213">
        <f t="shared" si="4"/>
        <v>98</v>
      </c>
      <c r="AA29" s="213">
        <f t="shared" si="4"/>
        <v>98</v>
      </c>
      <c r="AB29" s="213">
        <f t="shared" si="4"/>
        <v>98</v>
      </c>
      <c r="AC29" s="213">
        <f t="shared" si="4"/>
        <v>98</v>
      </c>
      <c r="AD29" s="213">
        <f t="shared" si="4"/>
        <v>98</v>
      </c>
      <c r="AE29" s="213">
        <f t="shared" si="4"/>
        <v>98</v>
      </c>
      <c r="AF29" s="213">
        <f t="shared" si="4"/>
        <v>98</v>
      </c>
      <c r="AG29" s="213">
        <f t="shared" si="4"/>
        <v>98</v>
      </c>
      <c r="AH29" s="213">
        <f t="shared" si="4"/>
        <v>98</v>
      </c>
      <c r="AI29" s="213">
        <f t="shared" si="4"/>
        <v>98</v>
      </c>
      <c r="AJ29" s="213">
        <f t="shared" si="4"/>
        <v>98</v>
      </c>
      <c r="AK29" s="213">
        <f t="shared" si="4"/>
        <v>98</v>
      </c>
      <c r="AL29" s="213">
        <f t="shared" si="4"/>
        <v>98</v>
      </c>
      <c r="AM29" s="213">
        <f t="shared" si="4"/>
        <v>98</v>
      </c>
      <c r="AN29" s="213">
        <f t="shared" si="4"/>
        <v>98</v>
      </c>
      <c r="AO29" s="213">
        <f t="shared" si="4"/>
        <v>98</v>
      </c>
      <c r="AP29" s="213">
        <f t="shared" si="4"/>
        <v>98</v>
      </c>
      <c r="AQ29" s="213">
        <f t="shared" si="4"/>
        <v>98</v>
      </c>
      <c r="AR29" s="213">
        <f t="shared" si="4"/>
        <v>98</v>
      </c>
      <c r="AS29" s="213">
        <f t="shared" si="4"/>
        <v>98</v>
      </c>
      <c r="AT29" s="213">
        <f t="shared" si="4"/>
        <v>98</v>
      </c>
      <c r="AU29" s="213">
        <f t="shared" si="4"/>
        <v>98</v>
      </c>
      <c r="AV29" s="213">
        <f t="shared" si="4"/>
        <v>98</v>
      </c>
      <c r="AW29" s="213">
        <f t="shared" si="4"/>
        <v>98</v>
      </c>
      <c r="AX29" s="213">
        <f t="shared" si="4"/>
        <v>98</v>
      </c>
      <c r="AY29" s="213">
        <f t="shared" si="4"/>
        <v>98</v>
      </c>
      <c r="AZ29" s="213">
        <f t="shared" si="4"/>
        <v>98</v>
      </c>
      <c r="BA29" s="213">
        <f t="shared" si="4"/>
        <v>98</v>
      </c>
      <c r="BB29" s="213">
        <f t="shared" si="4"/>
        <v>98</v>
      </c>
      <c r="BC29" s="213">
        <f t="shared" si="4"/>
        <v>98</v>
      </c>
      <c r="BD29" s="213">
        <f t="shared" si="4"/>
        <v>98</v>
      </c>
      <c r="BE29" s="213">
        <f t="shared" si="4"/>
        <v>98</v>
      </c>
      <c r="BF29" s="213">
        <f t="shared" si="4"/>
        <v>98</v>
      </c>
      <c r="BG29" s="213">
        <f t="shared" si="4"/>
        <v>98</v>
      </c>
      <c r="BH29" s="213">
        <f t="shared" si="4"/>
        <v>98</v>
      </c>
      <c r="BI29" s="213">
        <f t="shared" si="4"/>
        <v>98</v>
      </c>
      <c r="BJ29" s="213">
        <f t="shared" si="4"/>
        <v>98</v>
      </c>
      <c r="BK29" s="213">
        <f t="shared" si="4"/>
        <v>98</v>
      </c>
      <c r="BL29" s="213">
        <f t="shared" si="4"/>
        <v>98</v>
      </c>
      <c r="BM29" s="213">
        <f t="shared" si="4"/>
        <v>98</v>
      </c>
      <c r="BN29" s="213">
        <f t="shared" si="4"/>
        <v>98</v>
      </c>
      <c r="BO29" s="213">
        <f t="shared" si="4"/>
        <v>98</v>
      </c>
      <c r="BP29" s="213">
        <f t="shared" si="4"/>
        <v>98</v>
      </c>
      <c r="BQ29" s="213">
        <f t="shared" si="4"/>
        <v>98</v>
      </c>
      <c r="BR29" s="213">
        <f t="shared" si="4"/>
        <v>98</v>
      </c>
      <c r="BS29" s="213">
        <f t="shared" ref="BS29:CR29" si="5">SUM(BS12:BS28)</f>
        <v>98</v>
      </c>
      <c r="BT29" s="213">
        <f t="shared" si="5"/>
        <v>98</v>
      </c>
      <c r="BU29" s="213">
        <f t="shared" si="5"/>
        <v>98</v>
      </c>
      <c r="BV29" s="213">
        <f t="shared" si="5"/>
        <v>98</v>
      </c>
      <c r="BW29" s="213">
        <f t="shared" si="5"/>
        <v>98</v>
      </c>
      <c r="BX29" s="213">
        <f t="shared" si="5"/>
        <v>98</v>
      </c>
      <c r="BY29" s="213">
        <f t="shared" si="5"/>
        <v>98</v>
      </c>
      <c r="BZ29" s="213">
        <f t="shared" si="5"/>
        <v>98</v>
      </c>
      <c r="CA29" s="213">
        <f t="shared" si="5"/>
        <v>98</v>
      </c>
      <c r="CB29" s="213">
        <f t="shared" si="5"/>
        <v>98</v>
      </c>
      <c r="CC29" s="213">
        <f t="shared" si="5"/>
        <v>98</v>
      </c>
      <c r="CD29" s="213">
        <f t="shared" si="5"/>
        <v>98</v>
      </c>
      <c r="CE29" s="213">
        <f t="shared" si="5"/>
        <v>98</v>
      </c>
      <c r="CF29" s="213">
        <f t="shared" si="5"/>
        <v>98</v>
      </c>
      <c r="CG29" s="213">
        <f t="shared" si="5"/>
        <v>98</v>
      </c>
      <c r="CH29" s="213">
        <f t="shared" si="5"/>
        <v>98</v>
      </c>
      <c r="CI29" s="213">
        <f t="shared" si="5"/>
        <v>98</v>
      </c>
      <c r="CJ29" s="213">
        <f t="shared" si="5"/>
        <v>98</v>
      </c>
      <c r="CK29" s="213">
        <f t="shared" si="5"/>
        <v>98</v>
      </c>
      <c r="CL29" s="213">
        <f t="shared" si="5"/>
        <v>98</v>
      </c>
      <c r="CM29" s="213">
        <f t="shared" si="5"/>
        <v>98</v>
      </c>
      <c r="CN29" s="213">
        <f t="shared" si="5"/>
        <v>98</v>
      </c>
      <c r="CO29" s="213">
        <f t="shared" si="5"/>
        <v>98</v>
      </c>
      <c r="CP29" s="213">
        <f t="shared" si="5"/>
        <v>98</v>
      </c>
      <c r="CQ29" s="213">
        <f t="shared" si="5"/>
        <v>98</v>
      </c>
      <c r="CR29" s="213">
        <f t="shared" si="5"/>
        <v>98</v>
      </c>
      <c r="CS29" s="213">
        <f t="shared" ref="BN29:CS29" si="6">SUM(CS12:CS28)</f>
        <v>9310</v>
      </c>
      <c r="CV29" s="27">
        <f t="shared" si="1"/>
        <v>98</v>
      </c>
      <c r="CW29" s="28">
        <f t="shared" si="2"/>
        <v>98</v>
      </c>
    </row>
    <row r="30" spans="1:101" x14ac:dyDescent="0.2">
      <c r="A30" s="209" t="s">
        <v>30</v>
      </c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7"/>
      <c r="AN30" s="207"/>
      <c r="AO30" s="207"/>
      <c r="AP30" s="207"/>
      <c r="AQ30" s="207"/>
      <c r="AR30" s="207"/>
      <c r="AS30" s="207"/>
      <c r="AT30" s="207"/>
      <c r="AU30" s="207"/>
      <c r="AV30" s="207"/>
      <c r="AW30" s="207"/>
      <c r="AX30" s="207"/>
      <c r="AY30" s="207"/>
      <c r="AZ30" s="207"/>
      <c r="BA30" s="207"/>
      <c r="BB30" s="207"/>
      <c r="BC30" s="207"/>
      <c r="BD30" s="207"/>
      <c r="BE30" s="207"/>
      <c r="BF30" s="207"/>
      <c r="BG30" s="207"/>
      <c r="BH30" s="207"/>
      <c r="BI30" s="207"/>
      <c r="BJ30" s="207"/>
      <c r="BK30" s="207"/>
      <c r="BL30" s="207"/>
      <c r="BM30" s="207"/>
      <c r="BN30" s="207"/>
      <c r="BO30" s="207"/>
      <c r="BP30" s="207"/>
      <c r="BQ30" s="207"/>
      <c r="BR30" s="207"/>
      <c r="BS30" s="207"/>
      <c r="BT30" s="207"/>
      <c r="BU30" s="207"/>
      <c r="BV30" s="207"/>
      <c r="BW30" s="207"/>
      <c r="BX30" s="207"/>
      <c r="BY30" s="207"/>
      <c r="BZ30" s="207"/>
      <c r="CA30" s="207"/>
      <c r="CB30" s="207"/>
      <c r="CC30" s="207"/>
      <c r="CD30" s="207"/>
      <c r="CE30" s="207"/>
      <c r="CF30" s="207"/>
      <c r="CG30" s="207"/>
      <c r="CH30" s="207"/>
      <c r="CI30" s="207"/>
      <c r="CJ30" s="207"/>
      <c r="CK30" s="207"/>
      <c r="CL30" s="207"/>
      <c r="CM30" s="207"/>
      <c r="CN30" s="207"/>
      <c r="CO30" s="207"/>
      <c r="CP30" s="207"/>
      <c r="CQ30" s="207"/>
      <c r="CR30" s="207"/>
      <c r="CS30" s="207"/>
      <c r="CV30" s="27">
        <f t="shared" si="1"/>
        <v>0</v>
      </c>
      <c r="CW30" s="28">
        <f t="shared" si="2"/>
        <v>0</v>
      </c>
    </row>
    <row r="31" spans="1:101" x14ac:dyDescent="0.2">
      <c r="A31" s="210" t="s">
        <v>31</v>
      </c>
      <c r="B31" s="211">
        <v>100</v>
      </c>
      <c r="C31" s="211">
        <v>0</v>
      </c>
      <c r="D31" s="211">
        <v>0</v>
      </c>
      <c r="E31" s="211">
        <v>100</v>
      </c>
      <c r="F31" s="211">
        <v>0</v>
      </c>
      <c r="G31" s="211">
        <v>0</v>
      </c>
      <c r="H31" s="211">
        <v>0</v>
      </c>
      <c r="I31" s="211">
        <v>0</v>
      </c>
      <c r="J31" s="211">
        <v>0</v>
      </c>
      <c r="K31" s="211">
        <v>0</v>
      </c>
      <c r="L31" s="211">
        <v>0</v>
      </c>
      <c r="M31" s="211">
        <v>0</v>
      </c>
      <c r="N31" s="211">
        <v>0</v>
      </c>
      <c r="O31" s="211">
        <v>0</v>
      </c>
      <c r="P31" s="211">
        <v>0</v>
      </c>
      <c r="Q31" s="211">
        <v>0</v>
      </c>
      <c r="R31" s="211">
        <v>0</v>
      </c>
      <c r="S31" s="211">
        <v>0</v>
      </c>
      <c r="T31" s="211">
        <v>0</v>
      </c>
      <c r="U31" s="211">
        <v>0</v>
      </c>
      <c r="V31" s="211">
        <v>0</v>
      </c>
      <c r="W31" s="211">
        <v>0</v>
      </c>
      <c r="X31" s="211">
        <v>0</v>
      </c>
      <c r="Y31" s="211">
        <v>0</v>
      </c>
      <c r="Z31" s="211">
        <v>0</v>
      </c>
      <c r="AA31" s="211">
        <v>0</v>
      </c>
      <c r="AB31" s="211">
        <v>0</v>
      </c>
      <c r="AC31" s="211">
        <v>0</v>
      </c>
      <c r="AD31" s="211">
        <v>0</v>
      </c>
      <c r="AE31" s="211">
        <v>0</v>
      </c>
      <c r="AF31" s="211">
        <v>0</v>
      </c>
      <c r="AG31" s="211">
        <v>0</v>
      </c>
      <c r="AH31" s="211">
        <v>0</v>
      </c>
      <c r="AI31" s="211">
        <v>0</v>
      </c>
      <c r="AJ31" s="211">
        <v>0</v>
      </c>
      <c r="AK31" s="211">
        <v>0</v>
      </c>
      <c r="AL31" s="211">
        <v>0</v>
      </c>
      <c r="AM31" s="211">
        <v>0</v>
      </c>
      <c r="AN31" s="211">
        <v>0</v>
      </c>
      <c r="AO31" s="211">
        <v>0</v>
      </c>
      <c r="AP31" s="211">
        <v>0</v>
      </c>
      <c r="AQ31" s="211">
        <v>0</v>
      </c>
      <c r="AR31" s="211">
        <v>0</v>
      </c>
      <c r="AS31" s="211">
        <v>0</v>
      </c>
      <c r="AT31" s="211">
        <v>0</v>
      </c>
      <c r="AU31" s="211">
        <v>0</v>
      </c>
      <c r="AV31" s="211">
        <v>0</v>
      </c>
      <c r="AW31" s="211">
        <v>0</v>
      </c>
      <c r="AX31" s="211">
        <v>0</v>
      </c>
      <c r="AY31" s="211">
        <v>0</v>
      </c>
      <c r="AZ31" s="211">
        <v>0</v>
      </c>
      <c r="BA31" s="211">
        <v>0</v>
      </c>
      <c r="BB31" s="211">
        <v>0</v>
      </c>
      <c r="BC31" s="211">
        <v>0</v>
      </c>
      <c r="BD31" s="211">
        <v>0</v>
      </c>
      <c r="BE31" s="211">
        <v>0</v>
      </c>
      <c r="BF31" s="211">
        <v>0</v>
      </c>
      <c r="BG31" s="211">
        <v>0</v>
      </c>
      <c r="BH31" s="211">
        <v>0</v>
      </c>
      <c r="BI31" s="211">
        <v>0</v>
      </c>
      <c r="BJ31" s="211">
        <v>0</v>
      </c>
      <c r="BK31" s="211">
        <v>0</v>
      </c>
      <c r="BL31" s="211">
        <v>0</v>
      </c>
      <c r="BM31" s="211">
        <v>0</v>
      </c>
      <c r="BN31" s="211">
        <v>0</v>
      </c>
      <c r="BO31" s="211">
        <v>0</v>
      </c>
      <c r="BP31" s="211">
        <v>0</v>
      </c>
      <c r="BQ31" s="211">
        <v>0</v>
      </c>
      <c r="BR31" s="211">
        <v>0</v>
      </c>
      <c r="BS31" s="211">
        <v>0</v>
      </c>
      <c r="BT31" s="211">
        <v>0</v>
      </c>
      <c r="BU31" s="211">
        <v>0</v>
      </c>
      <c r="BV31" s="211">
        <v>0</v>
      </c>
      <c r="BW31" s="211">
        <v>0</v>
      </c>
      <c r="BX31" s="211">
        <v>0</v>
      </c>
      <c r="BY31" s="211">
        <v>0</v>
      </c>
      <c r="BZ31" s="211">
        <v>0</v>
      </c>
      <c r="CA31" s="211">
        <v>0</v>
      </c>
      <c r="CB31" s="211">
        <v>0</v>
      </c>
      <c r="CC31" s="211">
        <v>0</v>
      </c>
      <c r="CD31" s="211">
        <v>0</v>
      </c>
      <c r="CE31" s="211">
        <v>0</v>
      </c>
      <c r="CF31" s="211">
        <v>0</v>
      </c>
      <c r="CG31" s="211">
        <v>0</v>
      </c>
      <c r="CH31" s="211">
        <v>0</v>
      </c>
      <c r="CI31" s="211">
        <v>0</v>
      </c>
      <c r="CJ31" s="211">
        <v>0</v>
      </c>
      <c r="CK31" s="211">
        <v>0</v>
      </c>
      <c r="CL31" s="211">
        <v>0</v>
      </c>
      <c r="CM31" s="211">
        <v>0</v>
      </c>
      <c r="CN31" s="211">
        <v>0</v>
      </c>
      <c r="CO31" s="211">
        <v>0</v>
      </c>
      <c r="CP31" s="211">
        <v>0</v>
      </c>
      <c r="CQ31" s="211">
        <v>0</v>
      </c>
      <c r="CR31" s="211">
        <v>0</v>
      </c>
      <c r="CS31" s="211">
        <f t="shared" ref="CS31:CS94" si="7">SUM(B31:CR31)</f>
        <v>200</v>
      </c>
      <c r="CV31" s="27">
        <f t="shared" si="1"/>
        <v>0</v>
      </c>
      <c r="CW31" s="28">
        <f t="shared" si="2"/>
        <v>0</v>
      </c>
    </row>
    <row r="32" spans="1:101" x14ac:dyDescent="0.2">
      <c r="A32" s="210" t="s">
        <v>32</v>
      </c>
      <c r="B32" s="211">
        <v>200</v>
      </c>
      <c r="C32" s="211">
        <v>0</v>
      </c>
      <c r="D32" s="211">
        <v>0</v>
      </c>
      <c r="E32" s="211">
        <v>200</v>
      </c>
      <c r="F32" s="211">
        <v>0</v>
      </c>
      <c r="G32" s="211">
        <v>0</v>
      </c>
      <c r="H32" s="211">
        <v>0</v>
      </c>
      <c r="I32" s="211">
        <v>0</v>
      </c>
      <c r="J32" s="211">
        <v>0</v>
      </c>
      <c r="K32" s="211">
        <v>0</v>
      </c>
      <c r="L32" s="211">
        <v>0</v>
      </c>
      <c r="M32" s="211">
        <v>0</v>
      </c>
      <c r="N32" s="211">
        <v>0</v>
      </c>
      <c r="O32" s="211">
        <v>0</v>
      </c>
      <c r="P32" s="211">
        <v>0</v>
      </c>
      <c r="Q32" s="211">
        <v>0</v>
      </c>
      <c r="R32" s="211">
        <v>0</v>
      </c>
      <c r="S32" s="211">
        <v>0</v>
      </c>
      <c r="T32" s="211">
        <v>0</v>
      </c>
      <c r="U32" s="211">
        <v>0</v>
      </c>
      <c r="V32" s="211">
        <v>0</v>
      </c>
      <c r="W32" s="211">
        <v>0</v>
      </c>
      <c r="X32" s="211">
        <v>0</v>
      </c>
      <c r="Y32" s="211">
        <v>0</v>
      </c>
      <c r="Z32" s="211">
        <v>0</v>
      </c>
      <c r="AA32" s="211">
        <v>0</v>
      </c>
      <c r="AB32" s="211">
        <v>0</v>
      </c>
      <c r="AC32" s="211">
        <v>0</v>
      </c>
      <c r="AD32" s="211">
        <v>0</v>
      </c>
      <c r="AE32" s="211">
        <v>0</v>
      </c>
      <c r="AF32" s="211">
        <v>0</v>
      </c>
      <c r="AG32" s="211">
        <v>0</v>
      </c>
      <c r="AH32" s="211">
        <v>0</v>
      </c>
      <c r="AI32" s="211">
        <v>0</v>
      </c>
      <c r="AJ32" s="211">
        <v>0</v>
      </c>
      <c r="AK32" s="211">
        <v>0</v>
      </c>
      <c r="AL32" s="211">
        <v>0</v>
      </c>
      <c r="AM32" s="211">
        <v>0</v>
      </c>
      <c r="AN32" s="211">
        <v>0</v>
      </c>
      <c r="AO32" s="211">
        <v>0</v>
      </c>
      <c r="AP32" s="211">
        <v>0</v>
      </c>
      <c r="AQ32" s="211">
        <v>0</v>
      </c>
      <c r="AR32" s="211">
        <v>0</v>
      </c>
      <c r="AS32" s="211">
        <v>0</v>
      </c>
      <c r="AT32" s="211">
        <v>0</v>
      </c>
      <c r="AU32" s="211">
        <v>0</v>
      </c>
      <c r="AV32" s="211">
        <v>0</v>
      </c>
      <c r="AW32" s="211">
        <v>0</v>
      </c>
      <c r="AX32" s="211">
        <v>0</v>
      </c>
      <c r="AY32" s="211">
        <v>0</v>
      </c>
      <c r="AZ32" s="211">
        <v>0</v>
      </c>
      <c r="BA32" s="211">
        <v>0</v>
      </c>
      <c r="BB32" s="211">
        <v>0</v>
      </c>
      <c r="BC32" s="211">
        <v>0</v>
      </c>
      <c r="BD32" s="211">
        <v>0</v>
      </c>
      <c r="BE32" s="211">
        <v>0</v>
      </c>
      <c r="BF32" s="211">
        <v>0</v>
      </c>
      <c r="BG32" s="211">
        <v>0</v>
      </c>
      <c r="BH32" s="211">
        <v>0</v>
      </c>
      <c r="BI32" s="211">
        <v>0</v>
      </c>
      <c r="BJ32" s="211">
        <v>0</v>
      </c>
      <c r="BK32" s="211">
        <v>0</v>
      </c>
      <c r="BL32" s="211">
        <v>0</v>
      </c>
      <c r="BM32" s="211">
        <v>0</v>
      </c>
      <c r="BN32" s="211">
        <v>0</v>
      </c>
      <c r="BO32" s="211">
        <v>0</v>
      </c>
      <c r="BP32" s="211">
        <v>0</v>
      </c>
      <c r="BQ32" s="211">
        <v>0</v>
      </c>
      <c r="BR32" s="211">
        <v>0</v>
      </c>
      <c r="BS32" s="211">
        <v>0</v>
      </c>
      <c r="BT32" s="211">
        <v>0</v>
      </c>
      <c r="BU32" s="211">
        <v>0</v>
      </c>
      <c r="BV32" s="211">
        <v>0</v>
      </c>
      <c r="BW32" s="211">
        <v>0</v>
      </c>
      <c r="BX32" s="211">
        <v>0</v>
      </c>
      <c r="BY32" s="211">
        <v>0</v>
      </c>
      <c r="BZ32" s="211">
        <v>0</v>
      </c>
      <c r="CA32" s="211">
        <v>0</v>
      </c>
      <c r="CB32" s="211">
        <v>0</v>
      </c>
      <c r="CC32" s="211">
        <v>0</v>
      </c>
      <c r="CD32" s="211">
        <v>0</v>
      </c>
      <c r="CE32" s="211">
        <v>0</v>
      </c>
      <c r="CF32" s="211">
        <v>0</v>
      </c>
      <c r="CG32" s="211">
        <v>0</v>
      </c>
      <c r="CH32" s="211">
        <v>0</v>
      </c>
      <c r="CI32" s="211">
        <v>0</v>
      </c>
      <c r="CJ32" s="211">
        <v>0</v>
      </c>
      <c r="CK32" s="211">
        <v>0</v>
      </c>
      <c r="CL32" s="211">
        <v>0</v>
      </c>
      <c r="CM32" s="211">
        <v>0</v>
      </c>
      <c r="CN32" s="211">
        <v>0</v>
      </c>
      <c r="CO32" s="211">
        <v>0</v>
      </c>
      <c r="CP32" s="211">
        <v>0</v>
      </c>
      <c r="CQ32" s="211">
        <v>0</v>
      </c>
      <c r="CR32" s="211">
        <v>0</v>
      </c>
      <c r="CS32" s="211">
        <f t="shared" si="7"/>
        <v>400</v>
      </c>
      <c r="CV32" s="27">
        <f t="shared" si="1"/>
        <v>0</v>
      </c>
      <c r="CW32" s="28">
        <f t="shared" si="2"/>
        <v>0</v>
      </c>
    </row>
    <row r="33" spans="1:101" x14ac:dyDescent="0.2">
      <c r="A33" s="210" t="s">
        <v>33</v>
      </c>
      <c r="B33" s="211">
        <v>0</v>
      </c>
      <c r="C33" s="211">
        <v>0</v>
      </c>
      <c r="D33" s="211">
        <v>0</v>
      </c>
      <c r="E33" s="211">
        <v>0</v>
      </c>
      <c r="F33" s="211">
        <v>0</v>
      </c>
      <c r="G33" s="211">
        <v>0</v>
      </c>
      <c r="H33" s="211">
        <v>0</v>
      </c>
      <c r="I33" s="211">
        <v>0</v>
      </c>
      <c r="J33" s="211">
        <v>0</v>
      </c>
      <c r="K33" s="211">
        <v>0</v>
      </c>
      <c r="L33" s="211">
        <v>0</v>
      </c>
      <c r="M33" s="211">
        <v>0</v>
      </c>
      <c r="N33" s="211">
        <v>0</v>
      </c>
      <c r="O33" s="211">
        <v>0</v>
      </c>
      <c r="P33" s="211">
        <v>0</v>
      </c>
      <c r="Q33" s="211">
        <v>0</v>
      </c>
      <c r="R33" s="211">
        <v>0</v>
      </c>
      <c r="S33" s="211">
        <v>0</v>
      </c>
      <c r="T33" s="211">
        <v>0</v>
      </c>
      <c r="U33" s="211">
        <v>0</v>
      </c>
      <c r="V33" s="211">
        <v>0</v>
      </c>
      <c r="W33" s="211">
        <v>0</v>
      </c>
      <c r="X33" s="211">
        <v>0</v>
      </c>
      <c r="Y33" s="211">
        <v>0</v>
      </c>
      <c r="Z33" s="211">
        <v>0</v>
      </c>
      <c r="AA33" s="211">
        <v>0</v>
      </c>
      <c r="AB33" s="211">
        <v>0</v>
      </c>
      <c r="AC33" s="211">
        <v>0</v>
      </c>
      <c r="AD33" s="211">
        <v>0</v>
      </c>
      <c r="AE33" s="211">
        <v>0</v>
      </c>
      <c r="AF33" s="211">
        <v>0</v>
      </c>
      <c r="AG33" s="211">
        <v>0</v>
      </c>
      <c r="AH33" s="211">
        <v>0</v>
      </c>
      <c r="AI33" s="211">
        <v>0</v>
      </c>
      <c r="AJ33" s="211">
        <v>0</v>
      </c>
      <c r="AK33" s="211">
        <v>0</v>
      </c>
      <c r="AL33" s="211">
        <v>0</v>
      </c>
      <c r="AM33" s="211">
        <v>0</v>
      </c>
      <c r="AN33" s="211">
        <v>0</v>
      </c>
      <c r="AO33" s="211">
        <v>0</v>
      </c>
      <c r="AP33" s="211">
        <v>0</v>
      </c>
      <c r="AQ33" s="211">
        <v>0</v>
      </c>
      <c r="AR33" s="211">
        <v>0</v>
      </c>
      <c r="AS33" s="211">
        <v>0</v>
      </c>
      <c r="AT33" s="211">
        <v>0</v>
      </c>
      <c r="AU33" s="211">
        <v>0</v>
      </c>
      <c r="AV33" s="211">
        <v>0</v>
      </c>
      <c r="AW33" s="211">
        <v>0</v>
      </c>
      <c r="AX33" s="211">
        <v>0</v>
      </c>
      <c r="AY33" s="211">
        <v>0</v>
      </c>
      <c r="AZ33" s="211">
        <v>0</v>
      </c>
      <c r="BA33" s="211">
        <v>0</v>
      </c>
      <c r="BB33" s="211">
        <v>0</v>
      </c>
      <c r="BC33" s="211">
        <v>0</v>
      </c>
      <c r="BD33" s="211">
        <v>0</v>
      </c>
      <c r="BE33" s="211">
        <v>0</v>
      </c>
      <c r="BF33" s="211">
        <v>0</v>
      </c>
      <c r="BG33" s="211">
        <v>0</v>
      </c>
      <c r="BH33" s="211">
        <v>0</v>
      </c>
      <c r="BI33" s="211">
        <v>0</v>
      </c>
      <c r="BJ33" s="211">
        <v>0</v>
      </c>
      <c r="BK33" s="211">
        <v>0</v>
      </c>
      <c r="BL33" s="211">
        <v>0</v>
      </c>
      <c r="BM33" s="211">
        <v>0</v>
      </c>
      <c r="BN33" s="211">
        <v>0</v>
      </c>
      <c r="BO33" s="211">
        <v>0</v>
      </c>
      <c r="BP33" s="211">
        <v>0</v>
      </c>
      <c r="BQ33" s="211">
        <v>0</v>
      </c>
      <c r="BR33" s="211">
        <v>0</v>
      </c>
      <c r="BS33" s="211">
        <v>0</v>
      </c>
      <c r="BT33" s="211">
        <v>0</v>
      </c>
      <c r="BU33" s="211">
        <v>0</v>
      </c>
      <c r="BV33" s="211">
        <v>0</v>
      </c>
      <c r="BW33" s="211">
        <v>0</v>
      </c>
      <c r="BX33" s="211">
        <v>0</v>
      </c>
      <c r="BY33" s="211">
        <v>0</v>
      </c>
      <c r="BZ33" s="211">
        <v>0</v>
      </c>
      <c r="CA33" s="211">
        <v>0</v>
      </c>
      <c r="CB33" s="211">
        <v>0</v>
      </c>
      <c r="CC33" s="211">
        <v>0</v>
      </c>
      <c r="CD33" s="211">
        <v>0</v>
      </c>
      <c r="CE33" s="211">
        <v>0</v>
      </c>
      <c r="CF33" s="211">
        <v>0</v>
      </c>
      <c r="CG33" s="211">
        <v>0</v>
      </c>
      <c r="CH33" s="211">
        <v>0</v>
      </c>
      <c r="CI33" s="211">
        <v>0</v>
      </c>
      <c r="CJ33" s="211">
        <v>0</v>
      </c>
      <c r="CK33" s="211">
        <v>0</v>
      </c>
      <c r="CL33" s="211">
        <v>0</v>
      </c>
      <c r="CM33" s="211">
        <v>0</v>
      </c>
      <c r="CN33" s="211">
        <v>0</v>
      </c>
      <c r="CO33" s="211">
        <v>0</v>
      </c>
      <c r="CP33" s="211">
        <v>0</v>
      </c>
      <c r="CQ33" s="211">
        <v>0</v>
      </c>
      <c r="CR33" s="211">
        <v>0</v>
      </c>
      <c r="CS33" s="211">
        <f t="shared" si="7"/>
        <v>0</v>
      </c>
      <c r="CV33" s="27">
        <f t="shared" si="1"/>
        <v>0</v>
      </c>
      <c r="CW33" s="28">
        <f t="shared" si="2"/>
        <v>0</v>
      </c>
    </row>
    <row r="34" spans="1:101" x14ac:dyDescent="0.2">
      <c r="A34" s="210" t="s">
        <v>34</v>
      </c>
      <c r="B34" s="211">
        <v>0</v>
      </c>
      <c r="C34" s="211">
        <v>0</v>
      </c>
      <c r="D34" s="211">
        <v>0</v>
      </c>
      <c r="E34" s="211">
        <v>0</v>
      </c>
      <c r="F34" s="211">
        <v>0</v>
      </c>
      <c r="G34" s="211">
        <v>0</v>
      </c>
      <c r="H34" s="211">
        <v>0</v>
      </c>
      <c r="I34" s="211">
        <v>0</v>
      </c>
      <c r="J34" s="211">
        <v>0</v>
      </c>
      <c r="K34" s="211">
        <v>0</v>
      </c>
      <c r="L34" s="211">
        <v>0</v>
      </c>
      <c r="M34" s="211">
        <v>0</v>
      </c>
      <c r="N34" s="211">
        <v>0</v>
      </c>
      <c r="O34" s="211">
        <v>0</v>
      </c>
      <c r="P34" s="211">
        <v>0</v>
      </c>
      <c r="Q34" s="211">
        <v>0</v>
      </c>
      <c r="R34" s="211">
        <v>0</v>
      </c>
      <c r="S34" s="211">
        <v>0</v>
      </c>
      <c r="T34" s="211">
        <v>0</v>
      </c>
      <c r="U34" s="211">
        <v>0</v>
      </c>
      <c r="V34" s="211">
        <v>0</v>
      </c>
      <c r="W34" s="211">
        <v>0</v>
      </c>
      <c r="X34" s="211">
        <v>0</v>
      </c>
      <c r="Y34" s="211">
        <v>0</v>
      </c>
      <c r="Z34" s="211">
        <v>0</v>
      </c>
      <c r="AA34" s="211">
        <v>0</v>
      </c>
      <c r="AB34" s="211">
        <v>0</v>
      </c>
      <c r="AC34" s="211">
        <v>0</v>
      </c>
      <c r="AD34" s="211">
        <v>0</v>
      </c>
      <c r="AE34" s="211">
        <v>0</v>
      </c>
      <c r="AF34" s="211">
        <v>0</v>
      </c>
      <c r="AG34" s="211">
        <v>0</v>
      </c>
      <c r="AH34" s="211">
        <v>0</v>
      </c>
      <c r="AI34" s="211">
        <v>0</v>
      </c>
      <c r="AJ34" s="211">
        <v>0</v>
      </c>
      <c r="AK34" s="211">
        <v>0</v>
      </c>
      <c r="AL34" s="211">
        <v>0</v>
      </c>
      <c r="AM34" s="211">
        <v>0</v>
      </c>
      <c r="AN34" s="211">
        <v>0</v>
      </c>
      <c r="AO34" s="211">
        <v>0</v>
      </c>
      <c r="AP34" s="211">
        <v>0</v>
      </c>
      <c r="AQ34" s="211">
        <v>0</v>
      </c>
      <c r="AR34" s="211">
        <v>0</v>
      </c>
      <c r="AS34" s="211">
        <v>0</v>
      </c>
      <c r="AT34" s="211">
        <v>0</v>
      </c>
      <c r="AU34" s="211">
        <v>0</v>
      </c>
      <c r="AV34" s="211">
        <v>0</v>
      </c>
      <c r="AW34" s="211">
        <v>0</v>
      </c>
      <c r="AX34" s="211">
        <v>0</v>
      </c>
      <c r="AY34" s="211">
        <v>0</v>
      </c>
      <c r="AZ34" s="211">
        <v>0</v>
      </c>
      <c r="BA34" s="211">
        <v>0</v>
      </c>
      <c r="BB34" s="211">
        <v>0</v>
      </c>
      <c r="BC34" s="211">
        <v>0</v>
      </c>
      <c r="BD34" s="211">
        <v>0</v>
      </c>
      <c r="BE34" s="211">
        <v>0</v>
      </c>
      <c r="BF34" s="211">
        <v>0</v>
      </c>
      <c r="BG34" s="211">
        <v>0</v>
      </c>
      <c r="BH34" s="211">
        <v>0</v>
      </c>
      <c r="BI34" s="211">
        <v>0</v>
      </c>
      <c r="BJ34" s="211">
        <v>0</v>
      </c>
      <c r="BK34" s="211">
        <v>0</v>
      </c>
      <c r="BL34" s="211">
        <v>0</v>
      </c>
      <c r="BM34" s="211">
        <v>0</v>
      </c>
      <c r="BN34" s="211">
        <v>0</v>
      </c>
      <c r="BO34" s="211">
        <v>0</v>
      </c>
      <c r="BP34" s="211">
        <v>0</v>
      </c>
      <c r="BQ34" s="211">
        <v>0</v>
      </c>
      <c r="BR34" s="211">
        <v>0</v>
      </c>
      <c r="BS34" s="211">
        <v>0</v>
      </c>
      <c r="BT34" s="211">
        <v>0</v>
      </c>
      <c r="BU34" s="211">
        <v>0</v>
      </c>
      <c r="BV34" s="211">
        <v>0</v>
      </c>
      <c r="BW34" s="211">
        <v>0</v>
      </c>
      <c r="BX34" s="211">
        <v>0</v>
      </c>
      <c r="BY34" s="211">
        <v>0</v>
      </c>
      <c r="BZ34" s="211">
        <v>0</v>
      </c>
      <c r="CA34" s="211">
        <v>0</v>
      </c>
      <c r="CB34" s="211">
        <v>0</v>
      </c>
      <c r="CC34" s="211">
        <v>0</v>
      </c>
      <c r="CD34" s="211">
        <v>0</v>
      </c>
      <c r="CE34" s="211">
        <v>0</v>
      </c>
      <c r="CF34" s="211">
        <v>0</v>
      </c>
      <c r="CG34" s="211">
        <v>0</v>
      </c>
      <c r="CH34" s="211">
        <v>0</v>
      </c>
      <c r="CI34" s="211">
        <v>0</v>
      </c>
      <c r="CJ34" s="211">
        <v>0</v>
      </c>
      <c r="CK34" s="211">
        <v>0</v>
      </c>
      <c r="CL34" s="211">
        <v>0</v>
      </c>
      <c r="CM34" s="211">
        <v>0</v>
      </c>
      <c r="CN34" s="211">
        <v>0</v>
      </c>
      <c r="CO34" s="211">
        <v>0</v>
      </c>
      <c r="CP34" s="211">
        <v>0</v>
      </c>
      <c r="CQ34" s="211">
        <v>0</v>
      </c>
      <c r="CR34" s="211">
        <v>0</v>
      </c>
      <c r="CS34" s="211">
        <f t="shared" si="7"/>
        <v>0</v>
      </c>
      <c r="CV34" s="27">
        <f t="shared" si="1"/>
        <v>0</v>
      </c>
      <c r="CW34" s="28">
        <f t="shared" si="2"/>
        <v>0</v>
      </c>
    </row>
    <row r="35" spans="1:101" x14ac:dyDescent="0.2">
      <c r="A35" s="210" t="s">
        <v>35</v>
      </c>
      <c r="B35" s="211">
        <v>0</v>
      </c>
      <c r="C35" s="211">
        <v>0</v>
      </c>
      <c r="D35" s="211">
        <v>0</v>
      </c>
      <c r="E35" s="211">
        <v>0</v>
      </c>
      <c r="F35" s="211">
        <v>0</v>
      </c>
      <c r="G35" s="211">
        <v>0</v>
      </c>
      <c r="H35" s="211">
        <v>0</v>
      </c>
      <c r="I35" s="211">
        <v>0</v>
      </c>
      <c r="J35" s="211">
        <v>0</v>
      </c>
      <c r="K35" s="211">
        <v>0</v>
      </c>
      <c r="L35" s="211">
        <v>0</v>
      </c>
      <c r="M35" s="211">
        <v>0</v>
      </c>
      <c r="N35" s="211">
        <v>0</v>
      </c>
      <c r="O35" s="211">
        <v>0</v>
      </c>
      <c r="P35" s="211">
        <v>0</v>
      </c>
      <c r="Q35" s="211">
        <v>0</v>
      </c>
      <c r="R35" s="211">
        <v>0</v>
      </c>
      <c r="S35" s="211">
        <v>0</v>
      </c>
      <c r="T35" s="211">
        <v>0</v>
      </c>
      <c r="U35" s="211">
        <v>0</v>
      </c>
      <c r="V35" s="211">
        <v>0</v>
      </c>
      <c r="W35" s="211">
        <v>0</v>
      </c>
      <c r="X35" s="211">
        <v>0</v>
      </c>
      <c r="Y35" s="211">
        <v>0</v>
      </c>
      <c r="Z35" s="211">
        <v>0</v>
      </c>
      <c r="AA35" s="211">
        <v>0</v>
      </c>
      <c r="AB35" s="211">
        <v>0</v>
      </c>
      <c r="AC35" s="211">
        <v>0</v>
      </c>
      <c r="AD35" s="211">
        <v>0</v>
      </c>
      <c r="AE35" s="211">
        <v>0</v>
      </c>
      <c r="AF35" s="211">
        <v>0</v>
      </c>
      <c r="AG35" s="211">
        <v>0</v>
      </c>
      <c r="AH35" s="211">
        <v>0</v>
      </c>
      <c r="AI35" s="211">
        <v>0</v>
      </c>
      <c r="AJ35" s="211">
        <v>0</v>
      </c>
      <c r="AK35" s="211">
        <v>0</v>
      </c>
      <c r="AL35" s="211">
        <v>0</v>
      </c>
      <c r="AM35" s="211">
        <v>0</v>
      </c>
      <c r="AN35" s="211">
        <v>0</v>
      </c>
      <c r="AO35" s="211">
        <v>0</v>
      </c>
      <c r="AP35" s="211">
        <v>0</v>
      </c>
      <c r="AQ35" s="211">
        <v>0</v>
      </c>
      <c r="AR35" s="211">
        <v>0</v>
      </c>
      <c r="AS35" s="211">
        <v>0</v>
      </c>
      <c r="AT35" s="211">
        <v>0</v>
      </c>
      <c r="AU35" s="211">
        <v>0</v>
      </c>
      <c r="AV35" s="211">
        <v>0</v>
      </c>
      <c r="AW35" s="211">
        <v>0</v>
      </c>
      <c r="AX35" s="211">
        <v>0</v>
      </c>
      <c r="AY35" s="211">
        <v>0</v>
      </c>
      <c r="AZ35" s="211">
        <v>0</v>
      </c>
      <c r="BA35" s="211">
        <v>0</v>
      </c>
      <c r="BB35" s="211">
        <v>0</v>
      </c>
      <c r="BC35" s="211">
        <v>0</v>
      </c>
      <c r="BD35" s="211">
        <v>0</v>
      </c>
      <c r="BE35" s="211">
        <v>0</v>
      </c>
      <c r="BF35" s="211">
        <v>0</v>
      </c>
      <c r="BG35" s="211">
        <v>0</v>
      </c>
      <c r="BH35" s="211">
        <v>0</v>
      </c>
      <c r="BI35" s="211">
        <v>0</v>
      </c>
      <c r="BJ35" s="211">
        <v>0</v>
      </c>
      <c r="BK35" s="211">
        <v>0</v>
      </c>
      <c r="BL35" s="211">
        <v>0</v>
      </c>
      <c r="BM35" s="211">
        <v>0</v>
      </c>
      <c r="BN35" s="211">
        <v>0</v>
      </c>
      <c r="BO35" s="211">
        <v>0</v>
      </c>
      <c r="BP35" s="211">
        <v>0</v>
      </c>
      <c r="BQ35" s="211">
        <v>0</v>
      </c>
      <c r="BR35" s="211">
        <v>0</v>
      </c>
      <c r="BS35" s="211">
        <v>0</v>
      </c>
      <c r="BT35" s="211">
        <v>0</v>
      </c>
      <c r="BU35" s="211">
        <v>0</v>
      </c>
      <c r="BV35" s="211">
        <v>0</v>
      </c>
      <c r="BW35" s="211">
        <v>0</v>
      </c>
      <c r="BX35" s="211">
        <v>0</v>
      </c>
      <c r="BY35" s="211">
        <v>0</v>
      </c>
      <c r="BZ35" s="211">
        <v>0</v>
      </c>
      <c r="CA35" s="211">
        <v>0</v>
      </c>
      <c r="CB35" s="211">
        <v>0</v>
      </c>
      <c r="CC35" s="211">
        <v>0</v>
      </c>
      <c r="CD35" s="211">
        <v>0</v>
      </c>
      <c r="CE35" s="211">
        <v>0</v>
      </c>
      <c r="CF35" s="211">
        <v>0</v>
      </c>
      <c r="CG35" s="211">
        <v>0</v>
      </c>
      <c r="CH35" s="211">
        <v>0</v>
      </c>
      <c r="CI35" s="211">
        <v>0</v>
      </c>
      <c r="CJ35" s="211">
        <v>0</v>
      </c>
      <c r="CK35" s="211">
        <v>0</v>
      </c>
      <c r="CL35" s="211">
        <v>0</v>
      </c>
      <c r="CM35" s="211">
        <v>0</v>
      </c>
      <c r="CN35" s="211">
        <v>0</v>
      </c>
      <c r="CO35" s="211">
        <v>0</v>
      </c>
      <c r="CP35" s="211">
        <v>0</v>
      </c>
      <c r="CQ35" s="211">
        <v>0</v>
      </c>
      <c r="CR35" s="211">
        <v>0</v>
      </c>
      <c r="CS35" s="211">
        <f t="shared" si="7"/>
        <v>0</v>
      </c>
      <c r="CV35" s="27">
        <f t="shared" si="1"/>
        <v>0</v>
      </c>
      <c r="CW35" s="28">
        <f t="shared" si="2"/>
        <v>0</v>
      </c>
    </row>
    <row r="36" spans="1:101" x14ac:dyDescent="0.2">
      <c r="A36" s="210" t="s">
        <v>36</v>
      </c>
      <c r="B36" s="211">
        <v>0</v>
      </c>
      <c r="C36" s="211">
        <v>0</v>
      </c>
      <c r="D36" s="211">
        <v>0</v>
      </c>
      <c r="E36" s="211">
        <v>0</v>
      </c>
      <c r="F36" s="211">
        <v>0</v>
      </c>
      <c r="G36" s="211">
        <v>0</v>
      </c>
      <c r="H36" s="211">
        <v>0</v>
      </c>
      <c r="I36" s="211">
        <v>0</v>
      </c>
      <c r="J36" s="211">
        <v>0</v>
      </c>
      <c r="K36" s="211">
        <v>0</v>
      </c>
      <c r="L36" s="211">
        <v>0</v>
      </c>
      <c r="M36" s="211">
        <v>0</v>
      </c>
      <c r="N36" s="211">
        <v>0</v>
      </c>
      <c r="O36" s="211">
        <v>0</v>
      </c>
      <c r="P36" s="211">
        <v>0</v>
      </c>
      <c r="Q36" s="211">
        <v>0</v>
      </c>
      <c r="R36" s="211">
        <v>0</v>
      </c>
      <c r="S36" s="211">
        <v>0</v>
      </c>
      <c r="T36" s="211">
        <v>0</v>
      </c>
      <c r="U36" s="211">
        <v>0</v>
      </c>
      <c r="V36" s="211">
        <v>0</v>
      </c>
      <c r="W36" s="211">
        <v>0</v>
      </c>
      <c r="X36" s="211">
        <v>0</v>
      </c>
      <c r="Y36" s="211">
        <v>0</v>
      </c>
      <c r="Z36" s="211">
        <v>0</v>
      </c>
      <c r="AA36" s="211">
        <v>0</v>
      </c>
      <c r="AB36" s="211">
        <v>0</v>
      </c>
      <c r="AC36" s="211">
        <v>0</v>
      </c>
      <c r="AD36" s="211">
        <v>0</v>
      </c>
      <c r="AE36" s="211">
        <v>0</v>
      </c>
      <c r="AF36" s="211">
        <v>0</v>
      </c>
      <c r="AG36" s="211">
        <v>0</v>
      </c>
      <c r="AH36" s="211">
        <v>0</v>
      </c>
      <c r="AI36" s="211">
        <v>0</v>
      </c>
      <c r="AJ36" s="211">
        <v>0</v>
      </c>
      <c r="AK36" s="211">
        <v>0</v>
      </c>
      <c r="AL36" s="211">
        <v>0</v>
      </c>
      <c r="AM36" s="211">
        <v>0</v>
      </c>
      <c r="AN36" s="211">
        <v>0</v>
      </c>
      <c r="AO36" s="211">
        <v>0</v>
      </c>
      <c r="AP36" s="211">
        <v>0</v>
      </c>
      <c r="AQ36" s="211">
        <v>0</v>
      </c>
      <c r="AR36" s="211">
        <v>0</v>
      </c>
      <c r="AS36" s="211">
        <v>0</v>
      </c>
      <c r="AT36" s="211">
        <v>0</v>
      </c>
      <c r="AU36" s="211">
        <v>0</v>
      </c>
      <c r="AV36" s="211">
        <v>0</v>
      </c>
      <c r="AW36" s="211">
        <v>0</v>
      </c>
      <c r="AX36" s="211">
        <v>0</v>
      </c>
      <c r="AY36" s="211">
        <v>0</v>
      </c>
      <c r="AZ36" s="211">
        <v>0</v>
      </c>
      <c r="BA36" s="211">
        <v>0</v>
      </c>
      <c r="BB36" s="211">
        <v>0</v>
      </c>
      <c r="BC36" s="211">
        <v>0</v>
      </c>
      <c r="BD36" s="211">
        <v>0</v>
      </c>
      <c r="BE36" s="211">
        <v>0</v>
      </c>
      <c r="BF36" s="211">
        <v>0</v>
      </c>
      <c r="BG36" s="211">
        <v>0</v>
      </c>
      <c r="BH36" s="211">
        <v>0</v>
      </c>
      <c r="BI36" s="211">
        <v>0</v>
      </c>
      <c r="BJ36" s="211">
        <v>0</v>
      </c>
      <c r="BK36" s="211">
        <v>0</v>
      </c>
      <c r="BL36" s="211">
        <v>0</v>
      </c>
      <c r="BM36" s="211">
        <v>0</v>
      </c>
      <c r="BN36" s="211">
        <v>0</v>
      </c>
      <c r="BO36" s="211">
        <v>0</v>
      </c>
      <c r="BP36" s="211">
        <v>0</v>
      </c>
      <c r="BQ36" s="211">
        <v>0</v>
      </c>
      <c r="BR36" s="211">
        <v>0</v>
      </c>
      <c r="BS36" s="211">
        <v>0</v>
      </c>
      <c r="BT36" s="211">
        <v>0</v>
      </c>
      <c r="BU36" s="211">
        <v>0</v>
      </c>
      <c r="BV36" s="211">
        <v>0</v>
      </c>
      <c r="BW36" s="211">
        <v>0</v>
      </c>
      <c r="BX36" s="211">
        <v>0</v>
      </c>
      <c r="BY36" s="211">
        <v>0</v>
      </c>
      <c r="BZ36" s="211">
        <v>0</v>
      </c>
      <c r="CA36" s="211">
        <v>0</v>
      </c>
      <c r="CB36" s="211">
        <v>0</v>
      </c>
      <c r="CC36" s="211">
        <v>0</v>
      </c>
      <c r="CD36" s="211">
        <v>0</v>
      </c>
      <c r="CE36" s="211">
        <v>0</v>
      </c>
      <c r="CF36" s="211">
        <v>0</v>
      </c>
      <c r="CG36" s="211">
        <v>0</v>
      </c>
      <c r="CH36" s="211">
        <v>0</v>
      </c>
      <c r="CI36" s="211">
        <v>0</v>
      </c>
      <c r="CJ36" s="211">
        <v>0</v>
      </c>
      <c r="CK36" s="211">
        <v>0</v>
      </c>
      <c r="CL36" s="211">
        <v>0</v>
      </c>
      <c r="CM36" s="211">
        <v>0</v>
      </c>
      <c r="CN36" s="211">
        <v>0</v>
      </c>
      <c r="CO36" s="211">
        <v>0</v>
      </c>
      <c r="CP36" s="211">
        <v>0</v>
      </c>
      <c r="CQ36" s="211">
        <v>0</v>
      </c>
      <c r="CR36" s="211">
        <v>0</v>
      </c>
      <c r="CS36" s="211">
        <f t="shared" si="7"/>
        <v>0</v>
      </c>
      <c r="CV36" s="27">
        <f t="shared" si="1"/>
        <v>0</v>
      </c>
      <c r="CW36" s="28">
        <f t="shared" si="2"/>
        <v>0</v>
      </c>
    </row>
    <row r="37" spans="1:101" x14ac:dyDescent="0.2">
      <c r="A37" s="210" t="s">
        <v>37</v>
      </c>
      <c r="B37" s="211">
        <v>0</v>
      </c>
      <c r="C37" s="211">
        <v>0</v>
      </c>
      <c r="D37" s="211">
        <v>0</v>
      </c>
      <c r="E37" s="211">
        <v>0</v>
      </c>
      <c r="F37" s="211">
        <v>0</v>
      </c>
      <c r="G37" s="211">
        <v>0</v>
      </c>
      <c r="H37" s="211">
        <v>0</v>
      </c>
      <c r="I37" s="211">
        <v>0</v>
      </c>
      <c r="J37" s="211">
        <v>0</v>
      </c>
      <c r="K37" s="211">
        <v>0</v>
      </c>
      <c r="L37" s="211">
        <v>0</v>
      </c>
      <c r="M37" s="211">
        <v>0</v>
      </c>
      <c r="N37" s="211">
        <v>0</v>
      </c>
      <c r="O37" s="211">
        <v>0</v>
      </c>
      <c r="P37" s="211">
        <v>0</v>
      </c>
      <c r="Q37" s="211">
        <v>0</v>
      </c>
      <c r="R37" s="211">
        <v>0</v>
      </c>
      <c r="S37" s="211">
        <v>0</v>
      </c>
      <c r="T37" s="211">
        <v>0</v>
      </c>
      <c r="U37" s="211">
        <v>0</v>
      </c>
      <c r="V37" s="211">
        <v>0</v>
      </c>
      <c r="W37" s="211">
        <v>0</v>
      </c>
      <c r="X37" s="211">
        <v>0</v>
      </c>
      <c r="Y37" s="211">
        <v>0</v>
      </c>
      <c r="Z37" s="211">
        <v>0</v>
      </c>
      <c r="AA37" s="211">
        <v>0</v>
      </c>
      <c r="AB37" s="211">
        <v>0</v>
      </c>
      <c r="AC37" s="211">
        <v>0</v>
      </c>
      <c r="AD37" s="211">
        <v>0</v>
      </c>
      <c r="AE37" s="211">
        <v>0</v>
      </c>
      <c r="AF37" s="211">
        <v>0</v>
      </c>
      <c r="AG37" s="211">
        <v>0</v>
      </c>
      <c r="AH37" s="211">
        <v>0</v>
      </c>
      <c r="AI37" s="211">
        <v>0</v>
      </c>
      <c r="AJ37" s="211">
        <v>0</v>
      </c>
      <c r="AK37" s="211">
        <v>0</v>
      </c>
      <c r="AL37" s="211">
        <v>0</v>
      </c>
      <c r="AM37" s="211">
        <v>0</v>
      </c>
      <c r="AN37" s="211">
        <v>0</v>
      </c>
      <c r="AO37" s="211">
        <v>0</v>
      </c>
      <c r="AP37" s="211">
        <v>0</v>
      </c>
      <c r="AQ37" s="211">
        <v>0</v>
      </c>
      <c r="AR37" s="211">
        <v>0</v>
      </c>
      <c r="AS37" s="211">
        <v>0</v>
      </c>
      <c r="AT37" s="211">
        <v>0</v>
      </c>
      <c r="AU37" s="211">
        <v>0</v>
      </c>
      <c r="AV37" s="211">
        <v>0</v>
      </c>
      <c r="AW37" s="211">
        <v>0</v>
      </c>
      <c r="AX37" s="211">
        <v>0</v>
      </c>
      <c r="AY37" s="211">
        <v>0</v>
      </c>
      <c r="AZ37" s="211">
        <v>0</v>
      </c>
      <c r="BA37" s="211">
        <v>0</v>
      </c>
      <c r="BB37" s="211">
        <v>0</v>
      </c>
      <c r="BC37" s="211">
        <v>0</v>
      </c>
      <c r="BD37" s="211">
        <v>0</v>
      </c>
      <c r="BE37" s="211">
        <v>0</v>
      </c>
      <c r="BF37" s="211">
        <v>0</v>
      </c>
      <c r="BG37" s="211">
        <v>0</v>
      </c>
      <c r="BH37" s="211">
        <v>0</v>
      </c>
      <c r="BI37" s="211">
        <v>0</v>
      </c>
      <c r="BJ37" s="211">
        <v>0</v>
      </c>
      <c r="BK37" s="211">
        <v>0</v>
      </c>
      <c r="BL37" s="211">
        <v>0</v>
      </c>
      <c r="BM37" s="211">
        <v>0</v>
      </c>
      <c r="BN37" s="211">
        <v>0</v>
      </c>
      <c r="BO37" s="211">
        <v>0</v>
      </c>
      <c r="BP37" s="211">
        <v>0</v>
      </c>
      <c r="BQ37" s="211">
        <v>0</v>
      </c>
      <c r="BR37" s="211">
        <v>0</v>
      </c>
      <c r="BS37" s="211">
        <v>0</v>
      </c>
      <c r="BT37" s="211">
        <v>0</v>
      </c>
      <c r="BU37" s="211">
        <v>0</v>
      </c>
      <c r="BV37" s="211">
        <v>0</v>
      </c>
      <c r="BW37" s="211">
        <v>0</v>
      </c>
      <c r="BX37" s="211">
        <v>0</v>
      </c>
      <c r="BY37" s="211">
        <v>0</v>
      </c>
      <c r="BZ37" s="211">
        <v>0</v>
      </c>
      <c r="CA37" s="211">
        <v>0</v>
      </c>
      <c r="CB37" s="211">
        <v>0</v>
      </c>
      <c r="CC37" s="211">
        <v>0</v>
      </c>
      <c r="CD37" s="211">
        <v>0</v>
      </c>
      <c r="CE37" s="211">
        <v>0</v>
      </c>
      <c r="CF37" s="211">
        <v>0</v>
      </c>
      <c r="CG37" s="211">
        <v>0</v>
      </c>
      <c r="CH37" s="211">
        <v>0</v>
      </c>
      <c r="CI37" s="211">
        <v>0</v>
      </c>
      <c r="CJ37" s="211">
        <v>0</v>
      </c>
      <c r="CK37" s="211">
        <v>0</v>
      </c>
      <c r="CL37" s="211">
        <v>0</v>
      </c>
      <c r="CM37" s="211">
        <v>0</v>
      </c>
      <c r="CN37" s="211">
        <v>0</v>
      </c>
      <c r="CO37" s="211">
        <v>0</v>
      </c>
      <c r="CP37" s="211">
        <v>0</v>
      </c>
      <c r="CQ37" s="211">
        <v>0</v>
      </c>
      <c r="CR37" s="211">
        <v>0</v>
      </c>
      <c r="CS37" s="211">
        <f t="shared" si="7"/>
        <v>0</v>
      </c>
      <c r="CV37" s="27">
        <f t="shared" si="1"/>
        <v>0</v>
      </c>
      <c r="CW37" s="28">
        <f t="shared" si="2"/>
        <v>0</v>
      </c>
    </row>
    <row r="38" spans="1:101" x14ac:dyDescent="0.2">
      <c r="A38" s="210" t="s">
        <v>38</v>
      </c>
      <c r="B38" s="211">
        <v>0</v>
      </c>
      <c r="C38" s="211">
        <v>0</v>
      </c>
      <c r="D38" s="211">
        <v>0</v>
      </c>
      <c r="E38" s="211">
        <v>0</v>
      </c>
      <c r="F38" s="211">
        <v>0</v>
      </c>
      <c r="G38" s="211">
        <v>0</v>
      </c>
      <c r="H38" s="211">
        <v>0</v>
      </c>
      <c r="I38" s="211">
        <v>0</v>
      </c>
      <c r="J38" s="211">
        <v>0</v>
      </c>
      <c r="K38" s="211">
        <v>0</v>
      </c>
      <c r="L38" s="211">
        <v>0</v>
      </c>
      <c r="M38" s="211">
        <v>0</v>
      </c>
      <c r="N38" s="211">
        <v>0</v>
      </c>
      <c r="O38" s="211">
        <v>0</v>
      </c>
      <c r="P38" s="211">
        <v>0</v>
      </c>
      <c r="Q38" s="211">
        <v>0</v>
      </c>
      <c r="R38" s="211">
        <v>0</v>
      </c>
      <c r="S38" s="211">
        <v>0</v>
      </c>
      <c r="T38" s="211">
        <v>0</v>
      </c>
      <c r="U38" s="211">
        <v>0</v>
      </c>
      <c r="V38" s="211">
        <v>0</v>
      </c>
      <c r="W38" s="211">
        <v>0</v>
      </c>
      <c r="X38" s="211">
        <v>0</v>
      </c>
      <c r="Y38" s="211">
        <v>0</v>
      </c>
      <c r="Z38" s="211">
        <v>0</v>
      </c>
      <c r="AA38" s="211">
        <v>0</v>
      </c>
      <c r="AB38" s="211">
        <v>0</v>
      </c>
      <c r="AC38" s="211">
        <v>0</v>
      </c>
      <c r="AD38" s="211">
        <v>0</v>
      </c>
      <c r="AE38" s="211">
        <v>0</v>
      </c>
      <c r="AF38" s="211">
        <v>0</v>
      </c>
      <c r="AG38" s="211">
        <v>0</v>
      </c>
      <c r="AH38" s="211">
        <v>0</v>
      </c>
      <c r="AI38" s="211">
        <v>0</v>
      </c>
      <c r="AJ38" s="211">
        <v>0</v>
      </c>
      <c r="AK38" s="211">
        <v>0</v>
      </c>
      <c r="AL38" s="211">
        <v>0</v>
      </c>
      <c r="AM38" s="211">
        <v>0</v>
      </c>
      <c r="AN38" s="211">
        <v>0</v>
      </c>
      <c r="AO38" s="211">
        <v>0</v>
      </c>
      <c r="AP38" s="211">
        <v>0</v>
      </c>
      <c r="AQ38" s="211">
        <v>0</v>
      </c>
      <c r="AR38" s="211">
        <v>0</v>
      </c>
      <c r="AS38" s="211">
        <v>0</v>
      </c>
      <c r="AT38" s="211">
        <v>0</v>
      </c>
      <c r="AU38" s="211">
        <v>0</v>
      </c>
      <c r="AV38" s="211">
        <v>0</v>
      </c>
      <c r="AW38" s="211">
        <v>0</v>
      </c>
      <c r="AX38" s="211">
        <v>0</v>
      </c>
      <c r="AY38" s="211">
        <v>0</v>
      </c>
      <c r="AZ38" s="211">
        <v>0</v>
      </c>
      <c r="BA38" s="211">
        <v>0</v>
      </c>
      <c r="BB38" s="211">
        <v>0</v>
      </c>
      <c r="BC38" s="211">
        <v>0</v>
      </c>
      <c r="BD38" s="211">
        <v>0</v>
      </c>
      <c r="BE38" s="211">
        <v>0</v>
      </c>
      <c r="BF38" s="211">
        <v>0</v>
      </c>
      <c r="BG38" s="211">
        <v>0</v>
      </c>
      <c r="BH38" s="211">
        <v>0</v>
      </c>
      <c r="BI38" s="211">
        <v>0</v>
      </c>
      <c r="BJ38" s="211">
        <v>0</v>
      </c>
      <c r="BK38" s="211">
        <v>0</v>
      </c>
      <c r="BL38" s="211">
        <v>0</v>
      </c>
      <c r="BM38" s="211">
        <v>0</v>
      </c>
      <c r="BN38" s="211">
        <v>0</v>
      </c>
      <c r="BO38" s="211">
        <v>0</v>
      </c>
      <c r="BP38" s="211">
        <v>0</v>
      </c>
      <c r="BQ38" s="211">
        <v>0</v>
      </c>
      <c r="BR38" s="211">
        <v>0</v>
      </c>
      <c r="BS38" s="211">
        <v>0</v>
      </c>
      <c r="BT38" s="211">
        <v>0</v>
      </c>
      <c r="BU38" s="211">
        <v>0</v>
      </c>
      <c r="BV38" s="211">
        <v>0</v>
      </c>
      <c r="BW38" s="211">
        <v>0</v>
      </c>
      <c r="BX38" s="211">
        <v>0</v>
      </c>
      <c r="BY38" s="211">
        <v>0</v>
      </c>
      <c r="BZ38" s="211">
        <v>0</v>
      </c>
      <c r="CA38" s="211">
        <v>0</v>
      </c>
      <c r="CB38" s="211">
        <v>0</v>
      </c>
      <c r="CC38" s="211">
        <v>0</v>
      </c>
      <c r="CD38" s="211">
        <v>0</v>
      </c>
      <c r="CE38" s="211">
        <v>0</v>
      </c>
      <c r="CF38" s="211">
        <v>0</v>
      </c>
      <c r="CG38" s="211">
        <v>0</v>
      </c>
      <c r="CH38" s="211">
        <v>0</v>
      </c>
      <c r="CI38" s="211">
        <v>0</v>
      </c>
      <c r="CJ38" s="211">
        <v>0</v>
      </c>
      <c r="CK38" s="211">
        <v>0</v>
      </c>
      <c r="CL38" s="211">
        <v>0</v>
      </c>
      <c r="CM38" s="211">
        <v>0</v>
      </c>
      <c r="CN38" s="211">
        <v>0</v>
      </c>
      <c r="CO38" s="211">
        <v>0</v>
      </c>
      <c r="CP38" s="211">
        <v>0</v>
      </c>
      <c r="CQ38" s="211">
        <v>0</v>
      </c>
      <c r="CR38" s="211">
        <v>0</v>
      </c>
      <c r="CS38" s="211">
        <f t="shared" si="7"/>
        <v>0</v>
      </c>
      <c r="CV38" s="27">
        <f t="shared" si="1"/>
        <v>0</v>
      </c>
      <c r="CW38" s="28">
        <f t="shared" si="2"/>
        <v>0</v>
      </c>
    </row>
    <row r="39" spans="1:101" x14ac:dyDescent="0.2">
      <c r="A39" s="210" t="s">
        <v>39</v>
      </c>
      <c r="B39" s="211">
        <v>0</v>
      </c>
      <c r="C39" s="211">
        <v>0</v>
      </c>
      <c r="D39" s="211">
        <v>12345</v>
      </c>
      <c r="E39" s="211">
        <v>0</v>
      </c>
      <c r="F39" s="211">
        <v>0</v>
      </c>
      <c r="G39" s="211">
        <v>0</v>
      </c>
      <c r="H39" s="211">
        <v>0</v>
      </c>
      <c r="I39" s="211">
        <v>0</v>
      </c>
      <c r="J39" s="211">
        <v>0</v>
      </c>
      <c r="K39" s="211">
        <v>0</v>
      </c>
      <c r="L39" s="211">
        <v>0</v>
      </c>
      <c r="M39" s="211">
        <v>0</v>
      </c>
      <c r="N39" s="211">
        <v>0</v>
      </c>
      <c r="O39" s="211">
        <v>0</v>
      </c>
      <c r="P39" s="211">
        <v>0</v>
      </c>
      <c r="Q39" s="211">
        <v>0</v>
      </c>
      <c r="R39" s="211">
        <v>0</v>
      </c>
      <c r="S39" s="211">
        <v>0</v>
      </c>
      <c r="T39" s="211">
        <v>0</v>
      </c>
      <c r="U39" s="211">
        <v>0</v>
      </c>
      <c r="V39" s="211">
        <v>0</v>
      </c>
      <c r="W39" s="211">
        <v>0</v>
      </c>
      <c r="X39" s="211">
        <v>0</v>
      </c>
      <c r="Y39" s="211">
        <v>0</v>
      </c>
      <c r="Z39" s="211">
        <v>0</v>
      </c>
      <c r="AA39" s="211">
        <v>0</v>
      </c>
      <c r="AB39" s="211">
        <v>0</v>
      </c>
      <c r="AC39" s="211">
        <v>0</v>
      </c>
      <c r="AD39" s="211">
        <v>0</v>
      </c>
      <c r="AE39" s="211">
        <v>0</v>
      </c>
      <c r="AF39" s="211">
        <v>0</v>
      </c>
      <c r="AG39" s="211">
        <v>0</v>
      </c>
      <c r="AH39" s="211">
        <v>0</v>
      </c>
      <c r="AI39" s="211">
        <v>0</v>
      </c>
      <c r="AJ39" s="211">
        <v>0</v>
      </c>
      <c r="AK39" s="211">
        <v>0</v>
      </c>
      <c r="AL39" s="211">
        <v>0</v>
      </c>
      <c r="AM39" s="211">
        <v>0</v>
      </c>
      <c r="AN39" s="211">
        <v>0</v>
      </c>
      <c r="AO39" s="211">
        <v>0</v>
      </c>
      <c r="AP39" s="211">
        <v>0</v>
      </c>
      <c r="AQ39" s="211">
        <v>0</v>
      </c>
      <c r="AR39" s="211">
        <v>0</v>
      </c>
      <c r="AS39" s="211">
        <v>0</v>
      </c>
      <c r="AT39" s="211">
        <v>0</v>
      </c>
      <c r="AU39" s="211">
        <v>0</v>
      </c>
      <c r="AV39" s="211">
        <v>0</v>
      </c>
      <c r="AW39" s="211">
        <v>0</v>
      </c>
      <c r="AX39" s="211">
        <v>0</v>
      </c>
      <c r="AY39" s="211">
        <v>0</v>
      </c>
      <c r="AZ39" s="211">
        <v>0</v>
      </c>
      <c r="BA39" s="211">
        <v>0</v>
      </c>
      <c r="BB39" s="211">
        <v>0</v>
      </c>
      <c r="BC39" s="211">
        <v>0</v>
      </c>
      <c r="BD39" s="211">
        <v>0</v>
      </c>
      <c r="BE39" s="211">
        <v>0</v>
      </c>
      <c r="BF39" s="211">
        <v>0</v>
      </c>
      <c r="BG39" s="211">
        <v>0</v>
      </c>
      <c r="BH39" s="211">
        <v>0</v>
      </c>
      <c r="BI39" s="211">
        <v>0</v>
      </c>
      <c r="BJ39" s="211">
        <v>0</v>
      </c>
      <c r="BK39" s="211">
        <v>0</v>
      </c>
      <c r="BL39" s="211">
        <v>0</v>
      </c>
      <c r="BM39" s="211">
        <v>0</v>
      </c>
      <c r="BN39" s="211">
        <v>0</v>
      </c>
      <c r="BO39" s="211">
        <v>0</v>
      </c>
      <c r="BP39" s="211">
        <v>0</v>
      </c>
      <c r="BQ39" s="211">
        <v>0</v>
      </c>
      <c r="BR39" s="211">
        <v>0</v>
      </c>
      <c r="BS39" s="211">
        <v>0</v>
      </c>
      <c r="BT39" s="211">
        <v>0</v>
      </c>
      <c r="BU39" s="211">
        <v>0</v>
      </c>
      <c r="BV39" s="211">
        <v>0</v>
      </c>
      <c r="BW39" s="211">
        <v>0</v>
      </c>
      <c r="BX39" s="211">
        <v>0</v>
      </c>
      <c r="BY39" s="211">
        <v>0</v>
      </c>
      <c r="BZ39" s="211">
        <v>0</v>
      </c>
      <c r="CA39" s="211">
        <v>0</v>
      </c>
      <c r="CB39" s="211">
        <v>0</v>
      </c>
      <c r="CC39" s="211">
        <v>0</v>
      </c>
      <c r="CD39" s="211">
        <v>0</v>
      </c>
      <c r="CE39" s="211">
        <v>0</v>
      </c>
      <c r="CF39" s="211">
        <v>0</v>
      </c>
      <c r="CG39" s="211">
        <v>0</v>
      </c>
      <c r="CH39" s="211">
        <v>0</v>
      </c>
      <c r="CI39" s="211">
        <v>0</v>
      </c>
      <c r="CJ39" s="211">
        <v>0</v>
      </c>
      <c r="CK39" s="211">
        <v>0</v>
      </c>
      <c r="CL39" s="211">
        <v>0</v>
      </c>
      <c r="CM39" s="211">
        <v>0</v>
      </c>
      <c r="CN39" s="211">
        <v>0</v>
      </c>
      <c r="CO39" s="211">
        <v>0</v>
      </c>
      <c r="CP39" s="211">
        <v>0</v>
      </c>
      <c r="CQ39" s="211">
        <v>0</v>
      </c>
      <c r="CR39" s="211">
        <v>0</v>
      </c>
      <c r="CS39" s="211">
        <f t="shared" si="7"/>
        <v>12345</v>
      </c>
      <c r="CV39" s="27">
        <f t="shared" si="1"/>
        <v>0</v>
      </c>
      <c r="CW39" s="28">
        <f t="shared" si="2"/>
        <v>0</v>
      </c>
    </row>
    <row r="40" spans="1:101" x14ac:dyDescent="0.2">
      <c r="A40" s="210" t="s">
        <v>40</v>
      </c>
      <c r="B40" s="211">
        <v>0</v>
      </c>
      <c r="C40" s="211">
        <v>0</v>
      </c>
      <c r="D40" s="211">
        <v>2222</v>
      </c>
      <c r="E40" s="211">
        <v>0</v>
      </c>
      <c r="F40" s="211">
        <v>0</v>
      </c>
      <c r="G40" s="211">
        <v>0</v>
      </c>
      <c r="H40" s="211">
        <v>0</v>
      </c>
      <c r="I40" s="211">
        <v>0</v>
      </c>
      <c r="J40" s="211">
        <v>0</v>
      </c>
      <c r="K40" s="211">
        <v>0</v>
      </c>
      <c r="L40" s="211">
        <v>0</v>
      </c>
      <c r="M40" s="211">
        <v>0</v>
      </c>
      <c r="N40" s="211">
        <v>0</v>
      </c>
      <c r="O40" s="211">
        <v>0</v>
      </c>
      <c r="P40" s="211">
        <v>0</v>
      </c>
      <c r="Q40" s="211">
        <v>0</v>
      </c>
      <c r="R40" s="211">
        <v>0</v>
      </c>
      <c r="S40" s="211">
        <v>0</v>
      </c>
      <c r="T40" s="211">
        <v>0</v>
      </c>
      <c r="U40" s="211">
        <v>0</v>
      </c>
      <c r="V40" s="211">
        <v>0</v>
      </c>
      <c r="W40" s="211">
        <v>0</v>
      </c>
      <c r="X40" s="211">
        <v>0</v>
      </c>
      <c r="Y40" s="211">
        <v>0</v>
      </c>
      <c r="Z40" s="211">
        <v>0</v>
      </c>
      <c r="AA40" s="211">
        <v>0</v>
      </c>
      <c r="AB40" s="211">
        <v>0</v>
      </c>
      <c r="AC40" s="211">
        <v>0</v>
      </c>
      <c r="AD40" s="211">
        <v>0</v>
      </c>
      <c r="AE40" s="211">
        <v>0</v>
      </c>
      <c r="AF40" s="211">
        <v>0</v>
      </c>
      <c r="AG40" s="211">
        <v>0</v>
      </c>
      <c r="AH40" s="211">
        <v>0</v>
      </c>
      <c r="AI40" s="211">
        <v>0</v>
      </c>
      <c r="AJ40" s="211">
        <v>0</v>
      </c>
      <c r="AK40" s="211">
        <v>0</v>
      </c>
      <c r="AL40" s="211">
        <v>0</v>
      </c>
      <c r="AM40" s="211">
        <v>0</v>
      </c>
      <c r="AN40" s="211">
        <v>0</v>
      </c>
      <c r="AO40" s="211">
        <v>0</v>
      </c>
      <c r="AP40" s="211">
        <v>0</v>
      </c>
      <c r="AQ40" s="211">
        <v>0</v>
      </c>
      <c r="AR40" s="211">
        <v>0</v>
      </c>
      <c r="AS40" s="211">
        <v>0</v>
      </c>
      <c r="AT40" s="211">
        <v>0</v>
      </c>
      <c r="AU40" s="211">
        <v>0</v>
      </c>
      <c r="AV40" s="211">
        <v>0</v>
      </c>
      <c r="AW40" s="211">
        <v>0</v>
      </c>
      <c r="AX40" s="211">
        <v>0</v>
      </c>
      <c r="AY40" s="211">
        <v>0</v>
      </c>
      <c r="AZ40" s="211">
        <v>0</v>
      </c>
      <c r="BA40" s="211">
        <v>0</v>
      </c>
      <c r="BB40" s="211">
        <v>0</v>
      </c>
      <c r="BC40" s="211">
        <v>0</v>
      </c>
      <c r="BD40" s="211">
        <v>0</v>
      </c>
      <c r="BE40" s="211">
        <v>0</v>
      </c>
      <c r="BF40" s="211">
        <v>0</v>
      </c>
      <c r="BG40" s="211">
        <v>0</v>
      </c>
      <c r="BH40" s="211">
        <v>0</v>
      </c>
      <c r="BI40" s="211">
        <v>0</v>
      </c>
      <c r="BJ40" s="211">
        <v>0</v>
      </c>
      <c r="BK40" s="211">
        <v>0</v>
      </c>
      <c r="BL40" s="211">
        <v>0</v>
      </c>
      <c r="BM40" s="211">
        <v>0</v>
      </c>
      <c r="BN40" s="211">
        <v>0</v>
      </c>
      <c r="BO40" s="211">
        <v>0</v>
      </c>
      <c r="BP40" s="211">
        <v>0</v>
      </c>
      <c r="BQ40" s="211">
        <v>0</v>
      </c>
      <c r="BR40" s="211">
        <v>0</v>
      </c>
      <c r="BS40" s="211">
        <v>0</v>
      </c>
      <c r="BT40" s="211">
        <v>0</v>
      </c>
      <c r="BU40" s="211">
        <v>0</v>
      </c>
      <c r="BV40" s="211">
        <v>0</v>
      </c>
      <c r="BW40" s="211">
        <v>0</v>
      </c>
      <c r="BX40" s="211">
        <v>0</v>
      </c>
      <c r="BY40" s="211">
        <v>0</v>
      </c>
      <c r="BZ40" s="211">
        <v>0</v>
      </c>
      <c r="CA40" s="211">
        <v>0</v>
      </c>
      <c r="CB40" s="211">
        <v>0</v>
      </c>
      <c r="CC40" s="211">
        <v>0</v>
      </c>
      <c r="CD40" s="211">
        <v>0</v>
      </c>
      <c r="CE40" s="211">
        <v>0</v>
      </c>
      <c r="CF40" s="211">
        <v>0</v>
      </c>
      <c r="CG40" s="211">
        <v>0</v>
      </c>
      <c r="CH40" s="211">
        <v>0</v>
      </c>
      <c r="CI40" s="211">
        <v>0</v>
      </c>
      <c r="CJ40" s="211">
        <v>0</v>
      </c>
      <c r="CK40" s="211">
        <v>0</v>
      </c>
      <c r="CL40" s="211">
        <v>0</v>
      </c>
      <c r="CM40" s="211">
        <v>0</v>
      </c>
      <c r="CN40" s="211">
        <v>0</v>
      </c>
      <c r="CO40" s="211">
        <v>0</v>
      </c>
      <c r="CP40" s="211">
        <v>0</v>
      </c>
      <c r="CQ40" s="211">
        <v>0</v>
      </c>
      <c r="CR40" s="211">
        <v>0</v>
      </c>
      <c r="CS40" s="211">
        <f t="shared" si="7"/>
        <v>2222</v>
      </c>
      <c r="CV40" s="27">
        <f t="shared" si="1"/>
        <v>0</v>
      </c>
      <c r="CW40" s="28">
        <f t="shared" si="2"/>
        <v>0</v>
      </c>
    </row>
    <row r="41" spans="1:101" x14ac:dyDescent="0.2">
      <c r="A41" s="210" t="s">
        <v>41</v>
      </c>
      <c r="B41" s="211">
        <v>0</v>
      </c>
      <c r="C41" s="211">
        <v>0</v>
      </c>
      <c r="D41" s="211">
        <v>0</v>
      </c>
      <c r="E41" s="211">
        <v>0</v>
      </c>
      <c r="F41" s="211">
        <v>0</v>
      </c>
      <c r="G41" s="211">
        <v>0</v>
      </c>
      <c r="H41" s="211">
        <v>0</v>
      </c>
      <c r="I41" s="211">
        <v>0</v>
      </c>
      <c r="J41" s="211">
        <v>0</v>
      </c>
      <c r="K41" s="211">
        <v>0</v>
      </c>
      <c r="L41" s="211">
        <v>0</v>
      </c>
      <c r="M41" s="211">
        <v>0</v>
      </c>
      <c r="N41" s="211">
        <v>0</v>
      </c>
      <c r="O41" s="211">
        <v>0</v>
      </c>
      <c r="P41" s="211">
        <v>0</v>
      </c>
      <c r="Q41" s="211">
        <v>0</v>
      </c>
      <c r="R41" s="211">
        <v>0</v>
      </c>
      <c r="S41" s="211">
        <v>0</v>
      </c>
      <c r="T41" s="211">
        <v>0</v>
      </c>
      <c r="U41" s="211">
        <v>0</v>
      </c>
      <c r="V41" s="211">
        <v>0</v>
      </c>
      <c r="W41" s="211">
        <v>0</v>
      </c>
      <c r="X41" s="211">
        <v>0</v>
      </c>
      <c r="Y41" s="211">
        <v>0</v>
      </c>
      <c r="Z41" s="211">
        <v>0</v>
      </c>
      <c r="AA41" s="211">
        <v>0</v>
      </c>
      <c r="AB41" s="211">
        <v>0</v>
      </c>
      <c r="AC41" s="211">
        <v>0</v>
      </c>
      <c r="AD41" s="211">
        <v>0</v>
      </c>
      <c r="AE41" s="211">
        <v>0</v>
      </c>
      <c r="AF41" s="211">
        <v>0</v>
      </c>
      <c r="AG41" s="211">
        <v>0</v>
      </c>
      <c r="AH41" s="211">
        <v>0</v>
      </c>
      <c r="AI41" s="211">
        <v>0</v>
      </c>
      <c r="AJ41" s="211">
        <v>0</v>
      </c>
      <c r="AK41" s="211">
        <v>0</v>
      </c>
      <c r="AL41" s="211">
        <v>0</v>
      </c>
      <c r="AM41" s="211">
        <v>0</v>
      </c>
      <c r="AN41" s="211">
        <v>0</v>
      </c>
      <c r="AO41" s="211">
        <v>0</v>
      </c>
      <c r="AP41" s="211">
        <v>0</v>
      </c>
      <c r="AQ41" s="211">
        <v>0</v>
      </c>
      <c r="AR41" s="211">
        <v>0</v>
      </c>
      <c r="AS41" s="211">
        <v>0</v>
      </c>
      <c r="AT41" s="211">
        <v>0</v>
      </c>
      <c r="AU41" s="211">
        <v>0</v>
      </c>
      <c r="AV41" s="211">
        <v>0</v>
      </c>
      <c r="AW41" s="211">
        <v>0</v>
      </c>
      <c r="AX41" s="211">
        <v>0</v>
      </c>
      <c r="AY41" s="211">
        <v>0</v>
      </c>
      <c r="AZ41" s="211">
        <v>0</v>
      </c>
      <c r="BA41" s="211">
        <v>0</v>
      </c>
      <c r="BB41" s="211">
        <v>0</v>
      </c>
      <c r="BC41" s="211">
        <v>0</v>
      </c>
      <c r="BD41" s="211">
        <v>0</v>
      </c>
      <c r="BE41" s="211">
        <v>0</v>
      </c>
      <c r="BF41" s="211">
        <v>0</v>
      </c>
      <c r="BG41" s="211">
        <v>0</v>
      </c>
      <c r="BH41" s="211">
        <v>0</v>
      </c>
      <c r="BI41" s="211">
        <v>0</v>
      </c>
      <c r="BJ41" s="211">
        <v>0</v>
      </c>
      <c r="BK41" s="211">
        <v>0</v>
      </c>
      <c r="BL41" s="211">
        <v>0</v>
      </c>
      <c r="BM41" s="211">
        <v>0</v>
      </c>
      <c r="BN41" s="211">
        <v>0</v>
      </c>
      <c r="BO41" s="211">
        <v>0</v>
      </c>
      <c r="BP41" s="211">
        <v>0</v>
      </c>
      <c r="BQ41" s="211">
        <v>0</v>
      </c>
      <c r="BR41" s="211">
        <v>0</v>
      </c>
      <c r="BS41" s="211">
        <v>0</v>
      </c>
      <c r="BT41" s="211">
        <v>0</v>
      </c>
      <c r="BU41" s="211">
        <v>0</v>
      </c>
      <c r="BV41" s="211">
        <v>0</v>
      </c>
      <c r="BW41" s="211">
        <v>0</v>
      </c>
      <c r="BX41" s="211">
        <v>0</v>
      </c>
      <c r="BY41" s="211">
        <v>0</v>
      </c>
      <c r="BZ41" s="211">
        <v>0</v>
      </c>
      <c r="CA41" s="211">
        <v>0</v>
      </c>
      <c r="CB41" s="211">
        <v>0</v>
      </c>
      <c r="CC41" s="211">
        <v>0</v>
      </c>
      <c r="CD41" s="211">
        <v>0</v>
      </c>
      <c r="CE41" s="211">
        <v>0</v>
      </c>
      <c r="CF41" s="211">
        <v>0</v>
      </c>
      <c r="CG41" s="211">
        <v>0</v>
      </c>
      <c r="CH41" s="211">
        <v>0</v>
      </c>
      <c r="CI41" s="211">
        <v>0</v>
      </c>
      <c r="CJ41" s="211">
        <v>0</v>
      </c>
      <c r="CK41" s="211">
        <v>0</v>
      </c>
      <c r="CL41" s="211">
        <v>0</v>
      </c>
      <c r="CM41" s="211">
        <v>0</v>
      </c>
      <c r="CN41" s="211">
        <v>0</v>
      </c>
      <c r="CO41" s="211">
        <v>0</v>
      </c>
      <c r="CP41" s="211">
        <v>0</v>
      </c>
      <c r="CQ41" s="211">
        <v>0</v>
      </c>
      <c r="CR41" s="211">
        <v>0</v>
      </c>
      <c r="CS41" s="211">
        <f t="shared" si="7"/>
        <v>0</v>
      </c>
      <c r="CV41" s="27">
        <f t="shared" si="1"/>
        <v>0</v>
      </c>
      <c r="CW41" s="28">
        <f t="shared" si="2"/>
        <v>0</v>
      </c>
    </row>
    <row r="42" spans="1:101" x14ac:dyDescent="0.2">
      <c r="A42" s="210" t="s">
        <v>42</v>
      </c>
      <c r="B42" s="211">
        <v>0</v>
      </c>
      <c r="C42" s="211">
        <v>0</v>
      </c>
      <c r="D42" s="211">
        <v>0</v>
      </c>
      <c r="E42" s="211">
        <v>0</v>
      </c>
      <c r="F42" s="211">
        <v>0</v>
      </c>
      <c r="G42" s="211">
        <v>0</v>
      </c>
      <c r="H42" s="211">
        <v>0</v>
      </c>
      <c r="I42" s="211">
        <v>0</v>
      </c>
      <c r="J42" s="211">
        <v>0</v>
      </c>
      <c r="K42" s="211">
        <v>0</v>
      </c>
      <c r="L42" s="211">
        <v>0</v>
      </c>
      <c r="M42" s="211">
        <v>0</v>
      </c>
      <c r="N42" s="211">
        <v>0</v>
      </c>
      <c r="O42" s="211">
        <v>0</v>
      </c>
      <c r="P42" s="211">
        <v>0</v>
      </c>
      <c r="Q42" s="211">
        <v>0</v>
      </c>
      <c r="R42" s="211">
        <v>0</v>
      </c>
      <c r="S42" s="211">
        <v>0</v>
      </c>
      <c r="T42" s="211">
        <v>0</v>
      </c>
      <c r="U42" s="211">
        <v>0</v>
      </c>
      <c r="V42" s="211">
        <v>0</v>
      </c>
      <c r="W42" s="211">
        <v>0</v>
      </c>
      <c r="X42" s="211">
        <v>0</v>
      </c>
      <c r="Y42" s="211">
        <v>0</v>
      </c>
      <c r="Z42" s="211">
        <v>0</v>
      </c>
      <c r="AA42" s="211">
        <v>0</v>
      </c>
      <c r="AB42" s="211">
        <v>0</v>
      </c>
      <c r="AC42" s="211">
        <v>0</v>
      </c>
      <c r="AD42" s="211">
        <v>0</v>
      </c>
      <c r="AE42" s="211">
        <v>0</v>
      </c>
      <c r="AF42" s="211">
        <v>0</v>
      </c>
      <c r="AG42" s="211">
        <v>0</v>
      </c>
      <c r="AH42" s="211">
        <v>0</v>
      </c>
      <c r="AI42" s="211">
        <v>0</v>
      </c>
      <c r="AJ42" s="211">
        <v>0</v>
      </c>
      <c r="AK42" s="211">
        <v>0</v>
      </c>
      <c r="AL42" s="211">
        <v>0</v>
      </c>
      <c r="AM42" s="211">
        <v>0</v>
      </c>
      <c r="AN42" s="211">
        <v>0</v>
      </c>
      <c r="AO42" s="211">
        <v>0</v>
      </c>
      <c r="AP42" s="211">
        <v>0</v>
      </c>
      <c r="AQ42" s="211">
        <v>0</v>
      </c>
      <c r="AR42" s="211">
        <v>0</v>
      </c>
      <c r="AS42" s="211">
        <v>0</v>
      </c>
      <c r="AT42" s="211">
        <v>0</v>
      </c>
      <c r="AU42" s="211">
        <v>0</v>
      </c>
      <c r="AV42" s="211">
        <v>0</v>
      </c>
      <c r="AW42" s="211">
        <v>0</v>
      </c>
      <c r="AX42" s="211">
        <v>0</v>
      </c>
      <c r="AY42" s="211">
        <v>0</v>
      </c>
      <c r="AZ42" s="211">
        <v>0</v>
      </c>
      <c r="BA42" s="211">
        <v>0</v>
      </c>
      <c r="BB42" s="211">
        <v>0</v>
      </c>
      <c r="BC42" s="211">
        <v>0</v>
      </c>
      <c r="BD42" s="211">
        <v>0</v>
      </c>
      <c r="BE42" s="211">
        <v>0</v>
      </c>
      <c r="BF42" s="211">
        <v>0</v>
      </c>
      <c r="BG42" s="211">
        <v>0</v>
      </c>
      <c r="BH42" s="211">
        <v>0</v>
      </c>
      <c r="BI42" s="211">
        <v>0</v>
      </c>
      <c r="BJ42" s="211">
        <v>0</v>
      </c>
      <c r="BK42" s="211">
        <v>0</v>
      </c>
      <c r="BL42" s="211">
        <v>0</v>
      </c>
      <c r="BM42" s="211">
        <v>0</v>
      </c>
      <c r="BN42" s="211">
        <v>0</v>
      </c>
      <c r="BO42" s="211">
        <v>0</v>
      </c>
      <c r="BP42" s="211">
        <v>0</v>
      </c>
      <c r="BQ42" s="211">
        <v>0</v>
      </c>
      <c r="BR42" s="211">
        <v>0</v>
      </c>
      <c r="BS42" s="211">
        <v>0</v>
      </c>
      <c r="BT42" s="211">
        <v>0</v>
      </c>
      <c r="BU42" s="211">
        <v>0</v>
      </c>
      <c r="BV42" s="211">
        <v>0</v>
      </c>
      <c r="BW42" s="211">
        <v>0</v>
      </c>
      <c r="BX42" s="211">
        <v>0</v>
      </c>
      <c r="BY42" s="211">
        <v>0</v>
      </c>
      <c r="BZ42" s="211">
        <v>0</v>
      </c>
      <c r="CA42" s="211">
        <v>0</v>
      </c>
      <c r="CB42" s="211">
        <v>0</v>
      </c>
      <c r="CC42" s="211">
        <v>0</v>
      </c>
      <c r="CD42" s="211">
        <v>0</v>
      </c>
      <c r="CE42" s="211">
        <v>0</v>
      </c>
      <c r="CF42" s="211">
        <v>0</v>
      </c>
      <c r="CG42" s="211">
        <v>0</v>
      </c>
      <c r="CH42" s="211">
        <v>0</v>
      </c>
      <c r="CI42" s="211">
        <v>0</v>
      </c>
      <c r="CJ42" s="211">
        <v>0</v>
      </c>
      <c r="CK42" s="211">
        <v>0</v>
      </c>
      <c r="CL42" s="211">
        <v>0</v>
      </c>
      <c r="CM42" s="211">
        <v>0</v>
      </c>
      <c r="CN42" s="211">
        <v>0</v>
      </c>
      <c r="CO42" s="211">
        <v>0</v>
      </c>
      <c r="CP42" s="211">
        <v>0</v>
      </c>
      <c r="CQ42" s="211">
        <v>0</v>
      </c>
      <c r="CR42" s="211">
        <v>0</v>
      </c>
      <c r="CS42" s="211">
        <f t="shared" si="7"/>
        <v>0</v>
      </c>
      <c r="CV42" s="27">
        <f t="shared" si="1"/>
        <v>0</v>
      </c>
      <c r="CW42" s="28">
        <f t="shared" si="2"/>
        <v>0</v>
      </c>
    </row>
    <row r="43" spans="1:101" x14ac:dyDescent="0.2">
      <c r="A43" s="210" t="s">
        <v>43</v>
      </c>
      <c r="B43" s="211">
        <v>0</v>
      </c>
      <c r="C43" s="211">
        <v>0</v>
      </c>
      <c r="D43" s="211">
        <v>0</v>
      </c>
      <c r="E43" s="211">
        <v>0</v>
      </c>
      <c r="F43" s="211">
        <v>0</v>
      </c>
      <c r="G43" s="211">
        <v>0</v>
      </c>
      <c r="H43" s="211">
        <v>0</v>
      </c>
      <c r="I43" s="211">
        <v>0</v>
      </c>
      <c r="J43" s="211">
        <v>0</v>
      </c>
      <c r="K43" s="211">
        <v>0</v>
      </c>
      <c r="L43" s="211">
        <v>0</v>
      </c>
      <c r="M43" s="211">
        <v>0</v>
      </c>
      <c r="N43" s="211">
        <v>0</v>
      </c>
      <c r="O43" s="211">
        <v>0</v>
      </c>
      <c r="P43" s="211">
        <v>0</v>
      </c>
      <c r="Q43" s="211">
        <v>0</v>
      </c>
      <c r="R43" s="211">
        <v>0</v>
      </c>
      <c r="S43" s="211">
        <v>0</v>
      </c>
      <c r="T43" s="211">
        <v>0</v>
      </c>
      <c r="U43" s="211">
        <v>0</v>
      </c>
      <c r="V43" s="211">
        <v>0</v>
      </c>
      <c r="W43" s="211">
        <v>0</v>
      </c>
      <c r="X43" s="211">
        <v>0</v>
      </c>
      <c r="Y43" s="211">
        <v>0</v>
      </c>
      <c r="Z43" s="211">
        <v>0</v>
      </c>
      <c r="AA43" s="211">
        <v>0</v>
      </c>
      <c r="AB43" s="211">
        <v>0</v>
      </c>
      <c r="AC43" s="211">
        <v>0</v>
      </c>
      <c r="AD43" s="211">
        <v>0</v>
      </c>
      <c r="AE43" s="211">
        <v>0</v>
      </c>
      <c r="AF43" s="211">
        <v>0</v>
      </c>
      <c r="AG43" s="211">
        <v>0</v>
      </c>
      <c r="AH43" s="211">
        <v>0</v>
      </c>
      <c r="AI43" s="211">
        <v>0</v>
      </c>
      <c r="AJ43" s="211">
        <v>0</v>
      </c>
      <c r="AK43" s="211">
        <v>0</v>
      </c>
      <c r="AL43" s="211">
        <v>0</v>
      </c>
      <c r="AM43" s="211">
        <v>0</v>
      </c>
      <c r="AN43" s="211">
        <v>0</v>
      </c>
      <c r="AO43" s="211">
        <v>0</v>
      </c>
      <c r="AP43" s="211">
        <v>0</v>
      </c>
      <c r="AQ43" s="211">
        <v>0</v>
      </c>
      <c r="AR43" s="211">
        <v>0</v>
      </c>
      <c r="AS43" s="211">
        <v>0</v>
      </c>
      <c r="AT43" s="211">
        <v>0</v>
      </c>
      <c r="AU43" s="211">
        <v>0</v>
      </c>
      <c r="AV43" s="211">
        <v>0</v>
      </c>
      <c r="AW43" s="211">
        <v>0</v>
      </c>
      <c r="AX43" s="211">
        <v>0</v>
      </c>
      <c r="AY43" s="211">
        <v>0</v>
      </c>
      <c r="AZ43" s="211">
        <v>0</v>
      </c>
      <c r="BA43" s="211">
        <v>0</v>
      </c>
      <c r="BB43" s="211">
        <v>0</v>
      </c>
      <c r="BC43" s="211">
        <v>0</v>
      </c>
      <c r="BD43" s="211">
        <v>0</v>
      </c>
      <c r="BE43" s="211">
        <v>0</v>
      </c>
      <c r="BF43" s="211">
        <v>0</v>
      </c>
      <c r="BG43" s="211">
        <v>0</v>
      </c>
      <c r="BH43" s="211">
        <v>0</v>
      </c>
      <c r="BI43" s="211">
        <v>0</v>
      </c>
      <c r="BJ43" s="211">
        <v>0</v>
      </c>
      <c r="BK43" s="211">
        <v>0</v>
      </c>
      <c r="BL43" s="211">
        <v>0</v>
      </c>
      <c r="BM43" s="211">
        <v>0</v>
      </c>
      <c r="BN43" s="211">
        <v>0</v>
      </c>
      <c r="BO43" s="211">
        <v>0</v>
      </c>
      <c r="BP43" s="211">
        <v>0</v>
      </c>
      <c r="BQ43" s="211">
        <v>0</v>
      </c>
      <c r="BR43" s="211">
        <v>0</v>
      </c>
      <c r="BS43" s="211">
        <v>0</v>
      </c>
      <c r="BT43" s="211">
        <v>0</v>
      </c>
      <c r="BU43" s="211">
        <v>0</v>
      </c>
      <c r="BV43" s="211">
        <v>0</v>
      </c>
      <c r="BW43" s="211">
        <v>0</v>
      </c>
      <c r="BX43" s="211">
        <v>0</v>
      </c>
      <c r="BY43" s="211">
        <v>0</v>
      </c>
      <c r="BZ43" s="211">
        <v>0</v>
      </c>
      <c r="CA43" s="211">
        <v>0</v>
      </c>
      <c r="CB43" s="211">
        <v>0</v>
      </c>
      <c r="CC43" s="211">
        <v>0</v>
      </c>
      <c r="CD43" s="211">
        <v>0</v>
      </c>
      <c r="CE43" s="211">
        <v>0</v>
      </c>
      <c r="CF43" s="211">
        <v>0</v>
      </c>
      <c r="CG43" s="211">
        <v>0</v>
      </c>
      <c r="CH43" s="211">
        <v>0</v>
      </c>
      <c r="CI43" s="211">
        <v>0</v>
      </c>
      <c r="CJ43" s="211">
        <v>0</v>
      </c>
      <c r="CK43" s="211">
        <v>0</v>
      </c>
      <c r="CL43" s="211">
        <v>0</v>
      </c>
      <c r="CM43" s="211">
        <v>0</v>
      </c>
      <c r="CN43" s="211">
        <v>0</v>
      </c>
      <c r="CO43" s="211">
        <v>0</v>
      </c>
      <c r="CP43" s="211">
        <v>0</v>
      </c>
      <c r="CQ43" s="211">
        <v>0</v>
      </c>
      <c r="CR43" s="211">
        <v>0</v>
      </c>
      <c r="CS43" s="211">
        <f t="shared" si="7"/>
        <v>0</v>
      </c>
      <c r="CV43" s="27">
        <f t="shared" si="1"/>
        <v>0</v>
      </c>
      <c r="CW43" s="28">
        <f t="shared" si="2"/>
        <v>0</v>
      </c>
    </row>
    <row r="44" spans="1:101" x14ac:dyDescent="0.2">
      <c r="A44" s="210" t="s">
        <v>44</v>
      </c>
      <c r="B44" s="211">
        <v>0</v>
      </c>
      <c r="C44" s="211">
        <v>0</v>
      </c>
      <c r="D44" s="211">
        <v>0</v>
      </c>
      <c r="E44" s="211">
        <v>0</v>
      </c>
      <c r="F44" s="211">
        <v>0</v>
      </c>
      <c r="G44" s="211">
        <v>0</v>
      </c>
      <c r="H44" s="211">
        <v>0</v>
      </c>
      <c r="I44" s="211">
        <v>0</v>
      </c>
      <c r="J44" s="211">
        <v>0</v>
      </c>
      <c r="K44" s="211">
        <v>0</v>
      </c>
      <c r="L44" s="211">
        <v>0</v>
      </c>
      <c r="M44" s="211">
        <v>0</v>
      </c>
      <c r="N44" s="211">
        <v>0</v>
      </c>
      <c r="O44" s="211">
        <v>0</v>
      </c>
      <c r="P44" s="211">
        <v>0</v>
      </c>
      <c r="Q44" s="211">
        <v>0</v>
      </c>
      <c r="R44" s="211">
        <v>0</v>
      </c>
      <c r="S44" s="211">
        <v>0</v>
      </c>
      <c r="T44" s="211">
        <v>0</v>
      </c>
      <c r="U44" s="211">
        <v>0</v>
      </c>
      <c r="V44" s="211">
        <v>0</v>
      </c>
      <c r="W44" s="211">
        <v>0</v>
      </c>
      <c r="X44" s="211">
        <v>0</v>
      </c>
      <c r="Y44" s="211">
        <v>0</v>
      </c>
      <c r="Z44" s="211">
        <v>0</v>
      </c>
      <c r="AA44" s="211">
        <v>0</v>
      </c>
      <c r="AB44" s="211">
        <v>0</v>
      </c>
      <c r="AC44" s="211">
        <v>0</v>
      </c>
      <c r="AD44" s="211">
        <v>0</v>
      </c>
      <c r="AE44" s="211">
        <v>0</v>
      </c>
      <c r="AF44" s="211">
        <v>0</v>
      </c>
      <c r="AG44" s="211">
        <v>0</v>
      </c>
      <c r="AH44" s="211">
        <v>0</v>
      </c>
      <c r="AI44" s="211">
        <v>0</v>
      </c>
      <c r="AJ44" s="211">
        <v>0</v>
      </c>
      <c r="AK44" s="211">
        <v>0</v>
      </c>
      <c r="AL44" s="211">
        <v>0</v>
      </c>
      <c r="AM44" s="211">
        <v>0</v>
      </c>
      <c r="AN44" s="211">
        <v>0</v>
      </c>
      <c r="AO44" s="211">
        <v>0</v>
      </c>
      <c r="AP44" s="211">
        <v>0</v>
      </c>
      <c r="AQ44" s="211">
        <v>0</v>
      </c>
      <c r="AR44" s="211">
        <v>0</v>
      </c>
      <c r="AS44" s="211">
        <v>0</v>
      </c>
      <c r="AT44" s="211">
        <v>0</v>
      </c>
      <c r="AU44" s="211">
        <v>0</v>
      </c>
      <c r="AV44" s="211">
        <v>0</v>
      </c>
      <c r="AW44" s="211">
        <v>0</v>
      </c>
      <c r="AX44" s="211">
        <v>0</v>
      </c>
      <c r="AY44" s="211">
        <v>0</v>
      </c>
      <c r="AZ44" s="211">
        <v>0</v>
      </c>
      <c r="BA44" s="211">
        <v>0</v>
      </c>
      <c r="BB44" s="211">
        <v>0</v>
      </c>
      <c r="BC44" s="211">
        <v>0</v>
      </c>
      <c r="BD44" s="211">
        <v>0</v>
      </c>
      <c r="BE44" s="211">
        <v>0</v>
      </c>
      <c r="BF44" s="211">
        <v>0</v>
      </c>
      <c r="BG44" s="211">
        <v>0</v>
      </c>
      <c r="BH44" s="211">
        <v>0</v>
      </c>
      <c r="BI44" s="211">
        <v>0</v>
      </c>
      <c r="BJ44" s="211">
        <v>0</v>
      </c>
      <c r="BK44" s="211">
        <v>0</v>
      </c>
      <c r="BL44" s="211">
        <v>0</v>
      </c>
      <c r="BM44" s="211">
        <v>0</v>
      </c>
      <c r="BN44" s="211">
        <v>0</v>
      </c>
      <c r="BO44" s="211">
        <v>0</v>
      </c>
      <c r="BP44" s="211">
        <v>0</v>
      </c>
      <c r="BQ44" s="211">
        <v>0</v>
      </c>
      <c r="BR44" s="211">
        <v>0</v>
      </c>
      <c r="BS44" s="211">
        <v>0</v>
      </c>
      <c r="BT44" s="211">
        <v>0</v>
      </c>
      <c r="BU44" s="211">
        <v>0</v>
      </c>
      <c r="BV44" s="211">
        <v>0</v>
      </c>
      <c r="BW44" s="211">
        <v>0</v>
      </c>
      <c r="BX44" s="211">
        <v>0</v>
      </c>
      <c r="BY44" s="211">
        <v>0</v>
      </c>
      <c r="BZ44" s="211">
        <v>0</v>
      </c>
      <c r="CA44" s="211">
        <v>0</v>
      </c>
      <c r="CB44" s="211">
        <v>0</v>
      </c>
      <c r="CC44" s="211">
        <v>0</v>
      </c>
      <c r="CD44" s="211">
        <v>0</v>
      </c>
      <c r="CE44" s="211">
        <v>0</v>
      </c>
      <c r="CF44" s="211">
        <v>0</v>
      </c>
      <c r="CG44" s="211">
        <v>0</v>
      </c>
      <c r="CH44" s="211">
        <v>0</v>
      </c>
      <c r="CI44" s="211">
        <v>0</v>
      </c>
      <c r="CJ44" s="211">
        <v>0</v>
      </c>
      <c r="CK44" s="211">
        <v>0</v>
      </c>
      <c r="CL44" s="211">
        <v>0</v>
      </c>
      <c r="CM44" s="211">
        <v>0</v>
      </c>
      <c r="CN44" s="211">
        <v>0</v>
      </c>
      <c r="CO44" s="211">
        <v>0</v>
      </c>
      <c r="CP44" s="211">
        <v>0</v>
      </c>
      <c r="CQ44" s="211">
        <v>0</v>
      </c>
      <c r="CR44" s="211">
        <v>0</v>
      </c>
      <c r="CS44" s="211">
        <f t="shared" si="7"/>
        <v>0</v>
      </c>
      <c r="CV44" s="27">
        <f t="shared" si="1"/>
        <v>0</v>
      </c>
      <c r="CW44" s="28">
        <f t="shared" si="2"/>
        <v>0</v>
      </c>
    </row>
    <row r="45" spans="1:101" x14ac:dyDescent="0.2">
      <c r="A45" s="210" t="s">
        <v>45</v>
      </c>
      <c r="B45" s="211">
        <v>0</v>
      </c>
      <c r="C45" s="211">
        <v>0</v>
      </c>
      <c r="D45" s="211">
        <v>0</v>
      </c>
      <c r="E45" s="211">
        <v>0</v>
      </c>
      <c r="F45" s="211">
        <v>0</v>
      </c>
      <c r="G45" s="211">
        <v>0</v>
      </c>
      <c r="H45" s="211">
        <v>0</v>
      </c>
      <c r="I45" s="211">
        <v>0</v>
      </c>
      <c r="J45" s="211">
        <v>0</v>
      </c>
      <c r="K45" s="211">
        <v>0</v>
      </c>
      <c r="L45" s="211">
        <v>0</v>
      </c>
      <c r="M45" s="211">
        <v>0</v>
      </c>
      <c r="N45" s="211">
        <v>0</v>
      </c>
      <c r="O45" s="211">
        <v>0</v>
      </c>
      <c r="P45" s="211">
        <v>0</v>
      </c>
      <c r="Q45" s="211">
        <v>0</v>
      </c>
      <c r="R45" s="211">
        <v>0</v>
      </c>
      <c r="S45" s="211">
        <v>0</v>
      </c>
      <c r="T45" s="211">
        <v>0</v>
      </c>
      <c r="U45" s="211">
        <v>0</v>
      </c>
      <c r="V45" s="211">
        <v>0</v>
      </c>
      <c r="W45" s="211">
        <v>0</v>
      </c>
      <c r="X45" s="211">
        <v>0</v>
      </c>
      <c r="Y45" s="211">
        <v>0</v>
      </c>
      <c r="Z45" s="211">
        <v>0</v>
      </c>
      <c r="AA45" s="211">
        <v>0</v>
      </c>
      <c r="AB45" s="211">
        <v>0</v>
      </c>
      <c r="AC45" s="211">
        <v>0</v>
      </c>
      <c r="AD45" s="211">
        <v>0</v>
      </c>
      <c r="AE45" s="211">
        <v>0</v>
      </c>
      <c r="AF45" s="211">
        <v>0</v>
      </c>
      <c r="AG45" s="211">
        <v>0</v>
      </c>
      <c r="AH45" s="211">
        <v>0</v>
      </c>
      <c r="AI45" s="211">
        <v>0</v>
      </c>
      <c r="AJ45" s="211">
        <v>0</v>
      </c>
      <c r="AK45" s="211">
        <v>0</v>
      </c>
      <c r="AL45" s="211">
        <v>0</v>
      </c>
      <c r="AM45" s="211">
        <v>0</v>
      </c>
      <c r="AN45" s="211">
        <v>0</v>
      </c>
      <c r="AO45" s="211">
        <v>0</v>
      </c>
      <c r="AP45" s="211">
        <v>0</v>
      </c>
      <c r="AQ45" s="211">
        <v>0</v>
      </c>
      <c r="AR45" s="211">
        <v>0</v>
      </c>
      <c r="AS45" s="211">
        <v>0</v>
      </c>
      <c r="AT45" s="211">
        <v>0</v>
      </c>
      <c r="AU45" s="211">
        <v>0</v>
      </c>
      <c r="AV45" s="211">
        <v>0</v>
      </c>
      <c r="AW45" s="211">
        <v>0</v>
      </c>
      <c r="AX45" s="211">
        <v>0</v>
      </c>
      <c r="AY45" s="211">
        <v>0</v>
      </c>
      <c r="AZ45" s="211">
        <v>0</v>
      </c>
      <c r="BA45" s="211">
        <v>0</v>
      </c>
      <c r="BB45" s="211">
        <v>0</v>
      </c>
      <c r="BC45" s="211">
        <v>0</v>
      </c>
      <c r="BD45" s="211">
        <v>0</v>
      </c>
      <c r="BE45" s="211">
        <v>0</v>
      </c>
      <c r="BF45" s="211">
        <v>0</v>
      </c>
      <c r="BG45" s="211">
        <v>0</v>
      </c>
      <c r="BH45" s="211">
        <v>0</v>
      </c>
      <c r="BI45" s="211">
        <v>0</v>
      </c>
      <c r="BJ45" s="211">
        <v>0</v>
      </c>
      <c r="BK45" s="211">
        <v>0</v>
      </c>
      <c r="BL45" s="211">
        <v>0</v>
      </c>
      <c r="BM45" s="211">
        <v>0</v>
      </c>
      <c r="BN45" s="211">
        <v>0</v>
      </c>
      <c r="BO45" s="211">
        <v>0</v>
      </c>
      <c r="BP45" s="211">
        <v>0</v>
      </c>
      <c r="BQ45" s="211">
        <v>0</v>
      </c>
      <c r="BR45" s="211">
        <v>0</v>
      </c>
      <c r="BS45" s="211">
        <v>0</v>
      </c>
      <c r="BT45" s="211">
        <v>0</v>
      </c>
      <c r="BU45" s="211">
        <v>0</v>
      </c>
      <c r="BV45" s="211">
        <v>0</v>
      </c>
      <c r="BW45" s="211">
        <v>0</v>
      </c>
      <c r="BX45" s="211">
        <v>0</v>
      </c>
      <c r="BY45" s="211">
        <v>0</v>
      </c>
      <c r="BZ45" s="211">
        <v>0</v>
      </c>
      <c r="CA45" s="211">
        <v>0</v>
      </c>
      <c r="CB45" s="211">
        <v>0</v>
      </c>
      <c r="CC45" s="211">
        <v>0</v>
      </c>
      <c r="CD45" s="211">
        <v>0</v>
      </c>
      <c r="CE45" s="211">
        <v>0</v>
      </c>
      <c r="CF45" s="211">
        <v>0</v>
      </c>
      <c r="CG45" s="211">
        <v>0</v>
      </c>
      <c r="CH45" s="211">
        <v>0</v>
      </c>
      <c r="CI45" s="211">
        <v>0</v>
      </c>
      <c r="CJ45" s="211">
        <v>0</v>
      </c>
      <c r="CK45" s="211">
        <v>0</v>
      </c>
      <c r="CL45" s="211">
        <v>0</v>
      </c>
      <c r="CM45" s="211">
        <v>0</v>
      </c>
      <c r="CN45" s="211">
        <v>0</v>
      </c>
      <c r="CO45" s="211">
        <v>0</v>
      </c>
      <c r="CP45" s="211">
        <v>0</v>
      </c>
      <c r="CQ45" s="211">
        <v>0</v>
      </c>
      <c r="CR45" s="211">
        <v>0</v>
      </c>
      <c r="CS45" s="211">
        <f t="shared" si="7"/>
        <v>0</v>
      </c>
      <c r="CV45" s="27">
        <f t="shared" si="1"/>
        <v>0</v>
      </c>
      <c r="CW45" s="28">
        <f t="shared" si="2"/>
        <v>0</v>
      </c>
    </row>
    <row r="46" spans="1:101" x14ac:dyDescent="0.2">
      <c r="A46" s="210" t="s">
        <v>46</v>
      </c>
      <c r="B46" s="211">
        <v>30000</v>
      </c>
      <c r="C46" s="211">
        <v>0</v>
      </c>
      <c r="D46" s="211">
        <v>0</v>
      </c>
      <c r="E46" s="211">
        <v>30000</v>
      </c>
      <c r="F46" s="211">
        <v>0</v>
      </c>
      <c r="G46" s="211">
        <v>0</v>
      </c>
      <c r="H46" s="211">
        <v>0</v>
      </c>
      <c r="I46" s="211">
        <v>0</v>
      </c>
      <c r="J46" s="211">
        <v>0</v>
      </c>
      <c r="K46" s="211">
        <v>0</v>
      </c>
      <c r="L46" s="211">
        <v>0</v>
      </c>
      <c r="M46" s="211">
        <v>0</v>
      </c>
      <c r="N46" s="211">
        <v>0</v>
      </c>
      <c r="O46" s="211">
        <v>0</v>
      </c>
      <c r="P46" s="211">
        <v>0</v>
      </c>
      <c r="Q46" s="211">
        <v>0</v>
      </c>
      <c r="R46" s="211">
        <v>0</v>
      </c>
      <c r="S46" s="211">
        <v>0</v>
      </c>
      <c r="T46" s="211">
        <v>0</v>
      </c>
      <c r="U46" s="211">
        <v>0</v>
      </c>
      <c r="V46" s="211">
        <v>0</v>
      </c>
      <c r="W46" s="211">
        <v>0</v>
      </c>
      <c r="X46" s="211">
        <v>0</v>
      </c>
      <c r="Y46" s="211">
        <v>0</v>
      </c>
      <c r="Z46" s="211">
        <v>0</v>
      </c>
      <c r="AA46" s="211">
        <v>0</v>
      </c>
      <c r="AB46" s="211">
        <v>0</v>
      </c>
      <c r="AC46" s="211">
        <v>0</v>
      </c>
      <c r="AD46" s="211">
        <v>0</v>
      </c>
      <c r="AE46" s="211">
        <v>0</v>
      </c>
      <c r="AF46" s="211">
        <v>0</v>
      </c>
      <c r="AG46" s="211">
        <v>0</v>
      </c>
      <c r="AH46" s="211">
        <v>0</v>
      </c>
      <c r="AI46" s="211">
        <v>0</v>
      </c>
      <c r="AJ46" s="211">
        <v>0</v>
      </c>
      <c r="AK46" s="211">
        <v>0</v>
      </c>
      <c r="AL46" s="211">
        <v>0</v>
      </c>
      <c r="AM46" s="211">
        <v>0</v>
      </c>
      <c r="AN46" s="211">
        <v>0</v>
      </c>
      <c r="AO46" s="211">
        <v>0</v>
      </c>
      <c r="AP46" s="211">
        <v>0</v>
      </c>
      <c r="AQ46" s="211">
        <v>0</v>
      </c>
      <c r="AR46" s="211">
        <v>0</v>
      </c>
      <c r="AS46" s="211">
        <v>0</v>
      </c>
      <c r="AT46" s="211">
        <v>0</v>
      </c>
      <c r="AU46" s="211">
        <v>0</v>
      </c>
      <c r="AV46" s="211">
        <v>0</v>
      </c>
      <c r="AW46" s="211">
        <v>0</v>
      </c>
      <c r="AX46" s="211">
        <v>0</v>
      </c>
      <c r="AY46" s="211">
        <v>0</v>
      </c>
      <c r="AZ46" s="211">
        <v>0</v>
      </c>
      <c r="BA46" s="211">
        <v>0</v>
      </c>
      <c r="BB46" s="211">
        <v>0</v>
      </c>
      <c r="BC46" s="211">
        <v>0</v>
      </c>
      <c r="BD46" s="211">
        <v>0</v>
      </c>
      <c r="BE46" s="211">
        <v>0</v>
      </c>
      <c r="BF46" s="211">
        <v>0</v>
      </c>
      <c r="BG46" s="211">
        <v>0</v>
      </c>
      <c r="BH46" s="211">
        <v>0</v>
      </c>
      <c r="BI46" s="211">
        <v>0</v>
      </c>
      <c r="BJ46" s="211">
        <v>0</v>
      </c>
      <c r="BK46" s="211">
        <v>0</v>
      </c>
      <c r="BL46" s="211">
        <v>0</v>
      </c>
      <c r="BM46" s="211">
        <v>0</v>
      </c>
      <c r="BN46" s="211">
        <v>0</v>
      </c>
      <c r="BO46" s="211">
        <v>0</v>
      </c>
      <c r="BP46" s="211">
        <v>0</v>
      </c>
      <c r="BQ46" s="211">
        <v>0</v>
      </c>
      <c r="BR46" s="211">
        <v>0</v>
      </c>
      <c r="BS46" s="211">
        <v>0</v>
      </c>
      <c r="BT46" s="211">
        <v>0</v>
      </c>
      <c r="BU46" s="211">
        <v>0</v>
      </c>
      <c r="BV46" s="211">
        <v>0</v>
      </c>
      <c r="BW46" s="211">
        <v>0</v>
      </c>
      <c r="BX46" s="211">
        <v>0</v>
      </c>
      <c r="BY46" s="211">
        <v>0</v>
      </c>
      <c r="BZ46" s="211">
        <v>0</v>
      </c>
      <c r="CA46" s="211">
        <v>0</v>
      </c>
      <c r="CB46" s="211">
        <v>0</v>
      </c>
      <c r="CC46" s="211">
        <v>0</v>
      </c>
      <c r="CD46" s="211">
        <v>0</v>
      </c>
      <c r="CE46" s="211">
        <v>0</v>
      </c>
      <c r="CF46" s="211">
        <v>0</v>
      </c>
      <c r="CG46" s="211">
        <v>0</v>
      </c>
      <c r="CH46" s="211">
        <v>0</v>
      </c>
      <c r="CI46" s="211">
        <v>0</v>
      </c>
      <c r="CJ46" s="211">
        <v>0</v>
      </c>
      <c r="CK46" s="211">
        <v>0</v>
      </c>
      <c r="CL46" s="211">
        <v>0</v>
      </c>
      <c r="CM46" s="211">
        <v>0</v>
      </c>
      <c r="CN46" s="211">
        <v>0</v>
      </c>
      <c r="CO46" s="211">
        <v>0</v>
      </c>
      <c r="CP46" s="211">
        <v>0</v>
      </c>
      <c r="CQ46" s="211">
        <v>0</v>
      </c>
      <c r="CR46" s="211">
        <v>0</v>
      </c>
      <c r="CS46" s="211">
        <f t="shared" si="7"/>
        <v>60000</v>
      </c>
      <c r="CV46" s="27">
        <f t="shared" si="1"/>
        <v>0</v>
      </c>
      <c r="CW46" s="28">
        <f t="shared" si="2"/>
        <v>0</v>
      </c>
    </row>
    <row r="47" spans="1:101" x14ac:dyDescent="0.2">
      <c r="A47" s="210" t="s">
        <v>47</v>
      </c>
      <c r="B47" s="211">
        <v>0</v>
      </c>
      <c r="C47" s="211">
        <v>0</v>
      </c>
      <c r="D47" s="211">
        <v>0</v>
      </c>
      <c r="E47" s="211">
        <v>0</v>
      </c>
      <c r="F47" s="211">
        <v>0</v>
      </c>
      <c r="G47" s="211">
        <v>0</v>
      </c>
      <c r="H47" s="211">
        <v>0</v>
      </c>
      <c r="I47" s="211">
        <v>0</v>
      </c>
      <c r="J47" s="211">
        <v>0</v>
      </c>
      <c r="K47" s="211">
        <v>0</v>
      </c>
      <c r="L47" s="211">
        <v>0</v>
      </c>
      <c r="M47" s="211">
        <v>0</v>
      </c>
      <c r="N47" s="211">
        <v>0</v>
      </c>
      <c r="O47" s="211">
        <v>0</v>
      </c>
      <c r="P47" s="211">
        <v>0</v>
      </c>
      <c r="Q47" s="211">
        <v>0</v>
      </c>
      <c r="R47" s="211">
        <v>0</v>
      </c>
      <c r="S47" s="211">
        <v>0</v>
      </c>
      <c r="T47" s="211">
        <v>0</v>
      </c>
      <c r="U47" s="211">
        <v>0</v>
      </c>
      <c r="V47" s="211">
        <v>0</v>
      </c>
      <c r="W47" s="211">
        <v>0</v>
      </c>
      <c r="X47" s="211">
        <v>0</v>
      </c>
      <c r="Y47" s="211">
        <v>0</v>
      </c>
      <c r="Z47" s="211">
        <v>0</v>
      </c>
      <c r="AA47" s="211">
        <v>0</v>
      </c>
      <c r="AB47" s="211">
        <v>0</v>
      </c>
      <c r="AC47" s="211">
        <v>0</v>
      </c>
      <c r="AD47" s="211">
        <v>0</v>
      </c>
      <c r="AE47" s="211">
        <v>0</v>
      </c>
      <c r="AF47" s="211">
        <v>0</v>
      </c>
      <c r="AG47" s="211">
        <v>0</v>
      </c>
      <c r="AH47" s="211">
        <v>0</v>
      </c>
      <c r="AI47" s="211">
        <v>0</v>
      </c>
      <c r="AJ47" s="211">
        <v>0</v>
      </c>
      <c r="AK47" s="211">
        <v>0</v>
      </c>
      <c r="AL47" s="211">
        <v>0</v>
      </c>
      <c r="AM47" s="211">
        <v>0</v>
      </c>
      <c r="AN47" s="211">
        <v>0</v>
      </c>
      <c r="AO47" s="211">
        <v>0</v>
      </c>
      <c r="AP47" s="211">
        <v>0</v>
      </c>
      <c r="AQ47" s="211">
        <v>0</v>
      </c>
      <c r="AR47" s="211">
        <v>0</v>
      </c>
      <c r="AS47" s="211">
        <v>0</v>
      </c>
      <c r="AT47" s="211">
        <v>0</v>
      </c>
      <c r="AU47" s="211">
        <v>0</v>
      </c>
      <c r="AV47" s="211">
        <v>0</v>
      </c>
      <c r="AW47" s="211">
        <v>0</v>
      </c>
      <c r="AX47" s="211">
        <v>0</v>
      </c>
      <c r="AY47" s="211">
        <v>0</v>
      </c>
      <c r="AZ47" s="211">
        <v>0</v>
      </c>
      <c r="BA47" s="211">
        <v>0</v>
      </c>
      <c r="BB47" s="211">
        <v>0</v>
      </c>
      <c r="BC47" s="211">
        <v>0</v>
      </c>
      <c r="BD47" s="211">
        <v>0</v>
      </c>
      <c r="BE47" s="211">
        <v>0</v>
      </c>
      <c r="BF47" s="211">
        <v>0</v>
      </c>
      <c r="BG47" s="211">
        <v>0</v>
      </c>
      <c r="BH47" s="211">
        <v>0</v>
      </c>
      <c r="BI47" s="211">
        <v>0</v>
      </c>
      <c r="BJ47" s="211">
        <v>0</v>
      </c>
      <c r="BK47" s="211">
        <v>0</v>
      </c>
      <c r="BL47" s="211">
        <v>0</v>
      </c>
      <c r="BM47" s="211">
        <v>0</v>
      </c>
      <c r="BN47" s="211">
        <v>0</v>
      </c>
      <c r="BO47" s="211">
        <v>0</v>
      </c>
      <c r="BP47" s="211">
        <v>0</v>
      </c>
      <c r="BQ47" s="211">
        <v>0</v>
      </c>
      <c r="BR47" s="211">
        <v>0</v>
      </c>
      <c r="BS47" s="211">
        <v>0</v>
      </c>
      <c r="BT47" s="211">
        <v>0</v>
      </c>
      <c r="BU47" s="211">
        <v>0</v>
      </c>
      <c r="BV47" s="211">
        <v>0</v>
      </c>
      <c r="BW47" s="211">
        <v>0</v>
      </c>
      <c r="BX47" s="211">
        <v>0</v>
      </c>
      <c r="BY47" s="211">
        <v>0</v>
      </c>
      <c r="BZ47" s="211">
        <v>0</v>
      </c>
      <c r="CA47" s="211">
        <v>0</v>
      </c>
      <c r="CB47" s="211">
        <v>0</v>
      </c>
      <c r="CC47" s="211">
        <v>0</v>
      </c>
      <c r="CD47" s="211">
        <v>0</v>
      </c>
      <c r="CE47" s="211">
        <v>0</v>
      </c>
      <c r="CF47" s="211">
        <v>0</v>
      </c>
      <c r="CG47" s="211">
        <v>0</v>
      </c>
      <c r="CH47" s="211">
        <v>0</v>
      </c>
      <c r="CI47" s="211">
        <v>0</v>
      </c>
      <c r="CJ47" s="211">
        <v>0</v>
      </c>
      <c r="CK47" s="211">
        <v>0</v>
      </c>
      <c r="CL47" s="211">
        <v>0</v>
      </c>
      <c r="CM47" s="211">
        <v>0</v>
      </c>
      <c r="CN47" s="211">
        <v>0</v>
      </c>
      <c r="CO47" s="211">
        <v>0</v>
      </c>
      <c r="CP47" s="211">
        <v>0</v>
      </c>
      <c r="CQ47" s="211">
        <v>0</v>
      </c>
      <c r="CR47" s="211">
        <v>0</v>
      </c>
      <c r="CS47" s="211">
        <f t="shared" si="7"/>
        <v>0</v>
      </c>
      <c r="CV47" s="27">
        <f t="shared" si="1"/>
        <v>0</v>
      </c>
      <c r="CW47" s="28">
        <f t="shared" si="2"/>
        <v>0</v>
      </c>
    </row>
    <row r="48" spans="1:101" x14ac:dyDescent="0.2">
      <c r="A48" s="210" t="s">
        <v>48</v>
      </c>
      <c r="B48" s="211">
        <v>0</v>
      </c>
      <c r="C48" s="211">
        <v>0</v>
      </c>
      <c r="D48" s="211">
        <v>0</v>
      </c>
      <c r="E48" s="211">
        <v>0</v>
      </c>
      <c r="F48" s="211">
        <v>0</v>
      </c>
      <c r="G48" s="211">
        <v>0</v>
      </c>
      <c r="H48" s="211">
        <v>0</v>
      </c>
      <c r="I48" s="211">
        <v>0</v>
      </c>
      <c r="J48" s="211">
        <v>0</v>
      </c>
      <c r="K48" s="211">
        <v>0</v>
      </c>
      <c r="L48" s="211">
        <v>0</v>
      </c>
      <c r="M48" s="211">
        <v>0</v>
      </c>
      <c r="N48" s="211">
        <v>0</v>
      </c>
      <c r="O48" s="211">
        <v>0</v>
      </c>
      <c r="P48" s="211">
        <v>0</v>
      </c>
      <c r="Q48" s="211">
        <v>0</v>
      </c>
      <c r="R48" s="211">
        <v>0</v>
      </c>
      <c r="S48" s="211">
        <v>0</v>
      </c>
      <c r="T48" s="211">
        <v>0</v>
      </c>
      <c r="U48" s="211">
        <v>0</v>
      </c>
      <c r="V48" s="211">
        <v>0</v>
      </c>
      <c r="W48" s="211">
        <v>0</v>
      </c>
      <c r="X48" s="211">
        <v>0</v>
      </c>
      <c r="Y48" s="211">
        <v>0</v>
      </c>
      <c r="Z48" s="211">
        <v>0</v>
      </c>
      <c r="AA48" s="211">
        <v>0</v>
      </c>
      <c r="AB48" s="211">
        <v>0</v>
      </c>
      <c r="AC48" s="211">
        <v>0</v>
      </c>
      <c r="AD48" s="211">
        <v>0</v>
      </c>
      <c r="AE48" s="211">
        <v>0</v>
      </c>
      <c r="AF48" s="211">
        <v>0</v>
      </c>
      <c r="AG48" s="211">
        <v>0</v>
      </c>
      <c r="AH48" s="211">
        <v>0</v>
      </c>
      <c r="AI48" s="211">
        <v>0</v>
      </c>
      <c r="AJ48" s="211">
        <v>0</v>
      </c>
      <c r="AK48" s="211">
        <v>0</v>
      </c>
      <c r="AL48" s="211">
        <v>0</v>
      </c>
      <c r="AM48" s="211">
        <v>0</v>
      </c>
      <c r="AN48" s="211">
        <v>0</v>
      </c>
      <c r="AO48" s="211">
        <v>0</v>
      </c>
      <c r="AP48" s="211">
        <v>0</v>
      </c>
      <c r="AQ48" s="211">
        <v>0</v>
      </c>
      <c r="AR48" s="211">
        <v>0</v>
      </c>
      <c r="AS48" s="211">
        <v>0</v>
      </c>
      <c r="AT48" s="211">
        <v>0</v>
      </c>
      <c r="AU48" s="211">
        <v>0</v>
      </c>
      <c r="AV48" s="211">
        <v>0</v>
      </c>
      <c r="AW48" s="211">
        <v>0</v>
      </c>
      <c r="AX48" s="211">
        <v>0</v>
      </c>
      <c r="AY48" s="211">
        <v>0</v>
      </c>
      <c r="AZ48" s="211">
        <v>0</v>
      </c>
      <c r="BA48" s="211">
        <v>0</v>
      </c>
      <c r="BB48" s="211">
        <v>0</v>
      </c>
      <c r="BC48" s="211">
        <v>0</v>
      </c>
      <c r="BD48" s="211">
        <v>0</v>
      </c>
      <c r="BE48" s="211">
        <v>0</v>
      </c>
      <c r="BF48" s="211">
        <v>0</v>
      </c>
      <c r="BG48" s="211">
        <v>0</v>
      </c>
      <c r="BH48" s="211">
        <v>0</v>
      </c>
      <c r="BI48" s="211">
        <v>0</v>
      </c>
      <c r="BJ48" s="211">
        <v>0</v>
      </c>
      <c r="BK48" s="211">
        <v>0</v>
      </c>
      <c r="BL48" s="211">
        <v>0</v>
      </c>
      <c r="BM48" s="211">
        <v>0</v>
      </c>
      <c r="BN48" s="211">
        <v>0</v>
      </c>
      <c r="BO48" s="211">
        <v>0</v>
      </c>
      <c r="BP48" s="211">
        <v>0</v>
      </c>
      <c r="BQ48" s="211">
        <v>0</v>
      </c>
      <c r="BR48" s="211">
        <v>0</v>
      </c>
      <c r="BS48" s="211">
        <v>0</v>
      </c>
      <c r="BT48" s="211">
        <v>0</v>
      </c>
      <c r="BU48" s="211">
        <v>0</v>
      </c>
      <c r="BV48" s="211">
        <v>0</v>
      </c>
      <c r="BW48" s="211">
        <v>0</v>
      </c>
      <c r="BX48" s="211">
        <v>0</v>
      </c>
      <c r="BY48" s="211">
        <v>0</v>
      </c>
      <c r="BZ48" s="211">
        <v>0</v>
      </c>
      <c r="CA48" s="211">
        <v>0</v>
      </c>
      <c r="CB48" s="211">
        <v>0</v>
      </c>
      <c r="CC48" s="211">
        <v>0</v>
      </c>
      <c r="CD48" s="211">
        <v>0</v>
      </c>
      <c r="CE48" s="211">
        <v>0</v>
      </c>
      <c r="CF48" s="211">
        <v>0</v>
      </c>
      <c r="CG48" s="211">
        <v>0</v>
      </c>
      <c r="CH48" s="211">
        <v>0</v>
      </c>
      <c r="CI48" s="211">
        <v>0</v>
      </c>
      <c r="CJ48" s="211">
        <v>0</v>
      </c>
      <c r="CK48" s="211">
        <v>0</v>
      </c>
      <c r="CL48" s="211">
        <v>0</v>
      </c>
      <c r="CM48" s="211">
        <v>0</v>
      </c>
      <c r="CN48" s="211">
        <v>0</v>
      </c>
      <c r="CO48" s="211">
        <v>0</v>
      </c>
      <c r="CP48" s="211">
        <v>0</v>
      </c>
      <c r="CQ48" s="211">
        <v>0</v>
      </c>
      <c r="CR48" s="211">
        <v>0</v>
      </c>
      <c r="CS48" s="211">
        <f t="shared" si="7"/>
        <v>0</v>
      </c>
      <c r="CV48" s="27">
        <f t="shared" si="1"/>
        <v>0</v>
      </c>
      <c r="CW48" s="28">
        <f t="shared" si="2"/>
        <v>0</v>
      </c>
    </row>
    <row r="49" spans="1:101" x14ac:dyDescent="0.2">
      <c r="A49" s="210" t="s">
        <v>49</v>
      </c>
      <c r="B49" s="211">
        <v>0</v>
      </c>
      <c r="C49" s="211">
        <v>0</v>
      </c>
      <c r="D49" s="211">
        <v>0</v>
      </c>
      <c r="E49" s="211">
        <v>0</v>
      </c>
      <c r="F49" s="211">
        <v>0</v>
      </c>
      <c r="G49" s="211">
        <v>0</v>
      </c>
      <c r="H49" s="211">
        <v>0</v>
      </c>
      <c r="I49" s="211">
        <v>0</v>
      </c>
      <c r="J49" s="211">
        <v>0</v>
      </c>
      <c r="K49" s="211">
        <v>0</v>
      </c>
      <c r="L49" s="211">
        <v>0</v>
      </c>
      <c r="M49" s="211">
        <v>0</v>
      </c>
      <c r="N49" s="211">
        <v>0</v>
      </c>
      <c r="O49" s="211">
        <v>0</v>
      </c>
      <c r="P49" s="211">
        <v>0</v>
      </c>
      <c r="Q49" s="211">
        <v>0</v>
      </c>
      <c r="R49" s="211">
        <v>0</v>
      </c>
      <c r="S49" s="211">
        <v>0</v>
      </c>
      <c r="T49" s="211">
        <v>0</v>
      </c>
      <c r="U49" s="211">
        <v>0</v>
      </c>
      <c r="V49" s="211">
        <v>0</v>
      </c>
      <c r="W49" s="211">
        <v>0</v>
      </c>
      <c r="X49" s="211">
        <v>0</v>
      </c>
      <c r="Y49" s="211">
        <v>0</v>
      </c>
      <c r="Z49" s="211">
        <v>0</v>
      </c>
      <c r="AA49" s="211">
        <v>0</v>
      </c>
      <c r="AB49" s="211">
        <v>0</v>
      </c>
      <c r="AC49" s="211">
        <v>0</v>
      </c>
      <c r="AD49" s="211">
        <v>0</v>
      </c>
      <c r="AE49" s="211">
        <v>0</v>
      </c>
      <c r="AF49" s="211">
        <v>0</v>
      </c>
      <c r="AG49" s="211">
        <v>0</v>
      </c>
      <c r="AH49" s="211">
        <v>0</v>
      </c>
      <c r="AI49" s="211">
        <v>0</v>
      </c>
      <c r="AJ49" s="211">
        <v>0</v>
      </c>
      <c r="AK49" s="211">
        <v>0</v>
      </c>
      <c r="AL49" s="211">
        <v>0</v>
      </c>
      <c r="AM49" s="211">
        <v>0</v>
      </c>
      <c r="AN49" s="211">
        <v>0</v>
      </c>
      <c r="AO49" s="211">
        <v>0</v>
      </c>
      <c r="AP49" s="211">
        <v>0</v>
      </c>
      <c r="AQ49" s="211">
        <v>0</v>
      </c>
      <c r="AR49" s="211">
        <v>0</v>
      </c>
      <c r="AS49" s="211">
        <v>0</v>
      </c>
      <c r="AT49" s="211">
        <v>0</v>
      </c>
      <c r="AU49" s="211">
        <v>0</v>
      </c>
      <c r="AV49" s="211">
        <v>0</v>
      </c>
      <c r="AW49" s="211">
        <v>0</v>
      </c>
      <c r="AX49" s="211">
        <v>0</v>
      </c>
      <c r="AY49" s="211">
        <v>0</v>
      </c>
      <c r="AZ49" s="211">
        <v>0</v>
      </c>
      <c r="BA49" s="211">
        <v>0</v>
      </c>
      <c r="BB49" s="211">
        <v>0</v>
      </c>
      <c r="BC49" s="211">
        <v>0</v>
      </c>
      <c r="BD49" s="211">
        <v>0</v>
      </c>
      <c r="BE49" s="211">
        <v>0</v>
      </c>
      <c r="BF49" s="211">
        <v>0</v>
      </c>
      <c r="BG49" s="211">
        <v>0</v>
      </c>
      <c r="BH49" s="211">
        <v>0</v>
      </c>
      <c r="BI49" s="211">
        <v>0</v>
      </c>
      <c r="BJ49" s="211">
        <v>0</v>
      </c>
      <c r="BK49" s="211">
        <v>0</v>
      </c>
      <c r="BL49" s="211">
        <v>0</v>
      </c>
      <c r="BM49" s="211">
        <v>0</v>
      </c>
      <c r="BN49" s="211">
        <v>0</v>
      </c>
      <c r="BO49" s="211">
        <v>0</v>
      </c>
      <c r="BP49" s="211">
        <v>0</v>
      </c>
      <c r="BQ49" s="211">
        <v>0</v>
      </c>
      <c r="BR49" s="211">
        <v>0</v>
      </c>
      <c r="BS49" s="211">
        <v>0</v>
      </c>
      <c r="BT49" s="211">
        <v>0</v>
      </c>
      <c r="BU49" s="211">
        <v>0</v>
      </c>
      <c r="BV49" s="211">
        <v>0</v>
      </c>
      <c r="BW49" s="211">
        <v>0</v>
      </c>
      <c r="BX49" s="211">
        <v>0</v>
      </c>
      <c r="BY49" s="211">
        <v>0</v>
      </c>
      <c r="BZ49" s="211">
        <v>0</v>
      </c>
      <c r="CA49" s="211">
        <v>0</v>
      </c>
      <c r="CB49" s="211">
        <v>0</v>
      </c>
      <c r="CC49" s="211">
        <v>0</v>
      </c>
      <c r="CD49" s="211">
        <v>0</v>
      </c>
      <c r="CE49" s="211">
        <v>0</v>
      </c>
      <c r="CF49" s="211">
        <v>0</v>
      </c>
      <c r="CG49" s="211">
        <v>0</v>
      </c>
      <c r="CH49" s="211">
        <v>0</v>
      </c>
      <c r="CI49" s="211">
        <v>0</v>
      </c>
      <c r="CJ49" s="211">
        <v>0</v>
      </c>
      <c r="CK49" s="211">
        <v>0</v>
      </c>
      <c r="CL49" s="211">
        <v>0</v>
      </c>
      <c r="CM49" s="211">
        <v>0</v>
      </c>
      <c r="CN49" s="211">
        <v>0</v>
      </c>
      <c r="CO49" s="211">
        <v>0</v>
      </c>
      <c r="CP49" s="211">
        <v>0</v>
      </c>
      <c r="CQ49" s="211">
        <v>0</v>
      </c>
      <c r="CR49" s="211">
        <v>0</v>
      </c>
      <c r="CS49" s="211">
        <f t="shared" si="7"/>
        <v>0</v>
      </c>
      <c r="CV49" s="27">
        <f t="shared" si="1"/>
        <v>0</v>
      </c>
      <c r="CW49" s="28">
        <f t="shared" si="2"/>
        <v>0</v>
      </c>
    </row>
    <row r="50" spans="1:101" x14ac:dyDescent="0.2">
      <c r="A50" s="210" t="s">
        <v>50</v>
      </c>
      <c r="B50" s="211">
        <v>0</v>
      </c>
      <c r="C50" s="211">
        <v>0</v>
      </c>
      <c r="D50" s="211">
        <v>0</v>
      </c>
      <c r="E50" s="211">
        <v>0</v>
      </c>
      <c r="F50" s="211">
        <v>0</v>
      </c>
      <c r="G50" s="211">
        <v>0</v>
      </c>
      <c r="H50" s="211">
        <v>0</v>
      </c>
      <c r="I50" s="211">
        <v>0</v>
      </c>
      <c r="J50" s="211">
        <v>0</v>
      </c>
      <c r="K50" s="211">
        <v>0</v>
      </c>
      <c r="L50" s="211">
        <v>0</v>
      </c>
      <c r="M50" s="211">
        <v>0</v>
      </c>
      <c r="N50" s="211">
        <v>0</v>
      </c>
      <c r="O50" s="211">
        <v>0</v>
      </c>
      <c r="P50" s="211">
        <v>0</v>
      </c>
      <c r="Q50" s="211">
        <v>0</v>
      </c>
      <c r="R50" s="211">
        <v>0</v>
      </c>
      <c r="S50" s="211">
        <v>0</v>
      </c>
      <c r="T50" s="211">
        <v>0</v>
      </c>
      <c r="U50" s="211">
        <v>0</v>
      </c>
      <c r="V50" s="211">
        <v>0</v>
      </c>
      <c r="W50" s="211">
        <v>0</v>
      </c>
      <c r="X50" s="211">
        <v>0</v>
      </c>
      <c r="Y50" s="211">
        <v>0</v>
      </c>
      <c r="Z50" s="211">
        <v>0</v>
      </c>
      <c r="AA50" s="211">
        <v>0</v>
      </c>
      <c r="AB50" s="211">
        <v>0</v>
      </c>
      <c r="AC50" s="211">
        <v>0</v>
      </c>
      <c r="AD50" s="211">
        <v>0</v>
      </c>
      <c r="AE50" s="211">
        <v>0</v>
      </c>
      <c r="AF50" s="211">
        <v>0</v>
      </c>
      <c r="AG50" s="211">
        <v>0</v>
      </c>
      <c r="AH50" s="211">
        <v>0</v>
      </c>
      <c r="AI50" s="211">
        <v>0</v>
      </c>
      <c r="AJ50" s="211">
        <v>0</v>
      </c>
      <c r="AK50" s="211">
        <v>0</v>
      </c>
      <c r="AL50" s="211">
        <v>0</v>
      </c>
      <c r="AM50" s="211">
        <v>0</v>
      </c>
      <c r="AN50" s="211">
        <v>0</v>
      </c>
      <c r="AO50" s="211">
        <v>0</v>
      </c>
      <c r="AP50" s="211">
        <v>0</v>
      </c>
      <c r="AQ50" s="211">
        <v>0</v>
      </c>
      <c r="AR50" s="211">
        <v>0</v>
      </c>
      <c r="AS50" s="211">
        <v>0</v>
      </c>
      <c r="AT50" s="211">
        <v>0</v>
      </c>
      <c r="AU50" s="211">
        <v>0</v>
      </c>
      <c r="AV50" s="211">
        <v>0</v>
      </c>
      <c r="AW50" s="211">
        <v>0</v>
      </c>
      <c r="AX50" s="211">
        <v>0</v>
      </c>
      <c r="AY50" s="211">
        <v>0</v>
      </c>
      <c r="AZ50" s="211">
        <v>0</v>
      </c>
      <c r="BA50" s="211">
        <v>0</v>
      </c>
      <c r="BB50" s="211">
        <v>0</v>
      </c>
      <c r="BC50" s="211">
        <v>0</v>
      </c>
      <c r="BD50" s="211">
        <v>0</v>
      </c>
      <c r="BE50" s="211">
        <v>0</v>
      </c>
      <c r="BF50" s="211">
        <v>0</v>
      </c>
      <c r="BG50" s="211">
        <v>0</v>
      </c>
      <c r="BH50" s="211">
        <v>0</v>
      </c>
      <c r="BI50" s="211">
        <v>0</v>
      </c>
      <c r="BJ50" s="211">
        <v>0</v>
      </c>
      <c r="BK50" s="211">
        <v>0</v>
      </c>
      <c r="BL50" s="211">
        <v>0</v>
      </c>
      <c r="BM50" s="211">
        <v>0</v>
      </c>
      <c r="BN50" s="211">
        <v>0</v>
      </c>
      <c r="BO50" s="211">
        <v>0</v>
      </c>
      <c r="BP50" s="211">
        <v>0</v>
      </c>
      <c r="BQ50" s="211">
        <v>0</v>
      </c>
      <c r="BR50" s="211">
        <v>0</v>
      </c>
      <c r="BS50" s="211">
        <v>0</v>
      </c>
      <c r="BT50" s="211">
        <v>0</v>
      </c>
      <c r="BU50" s="211">
        <v>0</v>
      </c>
      <c r="BV50" s="211">
        <v>0</v>
      </c>
      <c r="BW50" s="211">
        <v>0</v>
      </c>
      <c r="BX50" s="211">
        <v>0</v>
      </c>
      <c r="BY50" s="211">
        <v>0</v>
      </c>
      <c r="BZ50" s="211">
        <v>0</v>
      </c>
      <c r="CA50" s="211">
        <v>0</v>
      </c>
      <c r="CB50" s="211">
        <v>0</v>
      </c>
      <c r="CC50" s="211">
        <v>0</v>
      </c>
      <c r="CD50" s="211">
        <v>0</v>
      </c>
      <c r="CE50" s="211">
        <v>0</v>
      </c>
      <c r="CF50" s="211">
        <v>0</v>
      </c>
      <c r="CG50" s="211">
        <v>0</v>
      </c>
      <c r="CH50" s="211">
        <v>0</v>
      </c>
      <c r="CI50" s="211">
        <v>0</v>
      </c>
      <c r="CJ50" s="211">
        <v>0</v>
      </c>
      <c r="CK50" s="211">
        <v>0</v>
      </c>
      <c r="CL50" s="211">
        <v>0</v>
      </c>
      <c r="CM50" s="211">
        <v>0</v>
      </c>
      <c r="CN50" s="211">
        <v>0</v>
      </c>
      <c r="CO50" s="211">
        <v>0</v>
      </c>
      <c r="CP50" s="211">
        <v>0</v>
      </c>
      <c r="CQ50" s="211">
        <v>0</v>
      </c>
      <c r="CR50" s="211">
        <v>0</v>
      </c>
      <c r="CS50" s="211">
        <f t="shared" si="7"/>
        <v>0</v>
      </c>
      <c r="CV50" s="27">
        <f t="shared" si="1"/>
        <v>0</v>
      </c>
      <c r="CW50" s="28">
        <f t="shared" si="2"/>
        <v>0</v>
      </c>
    </row>
    <row r="51" spans="1:101" x14ac:dyDescent="0.2">
      <c r="A51" s="210" t="s">
        <v>51</v>
      </c>
      <c r="B51" s="211">
        <v>0</v>
      </c>
      <c r="C51" s="211">
        <v>0</v>
      </c>
      <c r="D51" s="211">
        <v>0</v>
      </c>
      <c r="E51" s="211">
        <v>0</v>
      </c>
      <c r="F51" s="211">
        <v>0</v>
      </c>
      <c r="G51" s="211">
        <v>0</v>
      </c>
      <c r="H51" s="211">
        <v>0</v>
      </c>
      <c r="I51" s="211">
        <v>0</v>
      </c>
      <c r="J51" s="211">
        <v>0</v>
      </c>
      <c r="K51" s="211">
        <v>0</v>
      </c>
      <c r="L51" s="211">
        <v>0</v>
      </c>
      <c r="M51" s="211">
        <v>0</v>
      </c>
      <c r="N51" s="211">
        <v>0</v>
      </c>
      <c r="O51" s="211">
        <v>0</v>
      </c>
      <c r="P51" s="211">
        <v>0</v>
      </c>
      <c r="Q51" s="211">
        <v>0</v>
      </c>
      <c r="R51" s="211">
        <v>0</v>
      </c>
      <c r="S51" s="211">
        <v>0</v>
      </c>
      <c r="T51" s="211">
        <v>0</v>
      </c>
      <c r="U51" s="211">
        <v>0</v>
      </c>
      <c r="V51" s="211">
        <v>0</v>
      </c>
      <c r="W51" s="211">
        <v>0</v>
      </c>
      <c r="X51" s="211">
        <v>0</v>
      </c>
      <c r="Y51" s="211">
        <v>0</v>
      </c>
      <c r="Z51" s="211">
        <v>0</v>
      </c>
      <c r="AA51" s="211">
        <v>0</v>
      </c>
      <c r="AB51" s="211">
        <v>0</v>
      </c>
      <c r="AC51" s="211">
        <v>0</v>
      </c>
      <c r="AD51" s="211">
        <v>0</v>
      </c>
      <c r="AE51" s="211">
        <v>0</v>
      </c>
      <c r="AF51" s="211">
        <v>0</v>
      </c>
      <c r="AG51" s="211">
        <v>0</v>
      </c>
      <c r="AH51" s="211">
        <v>0</v>
      </c>
      <c r="AI51" s="211">
        <v>0</v>
      </c>
      <c r="AJ51" s="211">
        <v>0</v>
      </c>
      <c r="AK51" s="211">
        <v>0</v>
      </c>
      <c r="AL51" s="211">
        <v>0</v>
      </c>
      <c r="AM51" s="211">
        <v>0</v>
      </c>
      <c r="AN51" s="211">
        <v>0</v>
      </c>
      <c r="AO51" s="211">
        <v>0</v>
      </c>
      <c r="AP51" s="211">
        <v>0</v>
      </c>
      <c r="AQ51" s="211">
        <v>0</v>
      </c>
      <c r="AR51" s="211">
        <v>0</v>
      </c>
      <c r="AS51" s="211">
        <v>0</v>
      </c>
      <c r="AT51" s="211">
        <v>0</v>
      </c>
      <c r="AU51" s="211">
        <v>0</v>
      </c>
      <c r="AV51" s="211">
        <v>0</v>
      </c>
      <c r="AW51" s="211">
        <v>0</v>
      </c>
      <c r="AX51" s="211">
        <v>0</v>
      </c>
      <c r="AY51" s="211">
        <v>0</v>
      </c>
      <c r="AZ51" s="211">
        <v>0</v>
      </c>
      <c r="BA51" s="211">
        <v>0</v>
      </c>
      <c r="BB51" s="211">
        <v>0</v>
      </c>
      <c r="BC51" s="211">
        <v>0</v>
      </c>
      <c r="BD51" s="211">
        <v>0</v>
      </c>
      <c r="BE51" s="211">
        <v>0</v>
      </c>
      <c r="BF51" s="211">
        <v>0</v>
      </c>
      <c r="BG51" s="211">
        <v>0</v>
      </c>
      <c r="BH51" s="211">
        <v>0</v>
      </c>
      <c r="BI51" s="211">
        <v>0</v>
      </c>
      <c r="BJ51" s="211">
        <v>0</v>
      </c>
      <c r="BK51" s="211">
        <v>0</v>
      </c>
      <c r="BL51" s="211">
        <v>0</v>
      </c>
      <c r="BM51" s="211">
        <v>0</v>
      </c>
      <c r="BN51" s="211">
        <v>0</v>
      </c>
      <c r="BO51" s="211">
        <v>0</v>
      </c>
      <c r="BP51" s="211">
        <v>0</v>
      </c>
      <c r="BQ51" s="211">
        <v>0</v>
      </c>
      <c r="BR51" s="211">
        <v>0</v>
      </c>
      <c r="BS51" s="211">
        <v>0</v>
      </c>
      <c r="BT51" s="211">
        <v>0</v>
      </c>
      <c r="BU51" s="211">
        <v>0</v>
      </c>
      <c r="BV51" s="211">
        <v>0</v>
      </c>
      <c r="BW51" s="211">
        <v>0</v>
      </c>
      <c r="BX51" s="211">
        <v>0</v>
      </c>
      <c r="BY51" s="211">
        <v>0</v>
      </c>
      <c r="BZ51" s="211">
        <v>0</v>
      </c>
      <c r="CA51" s="211">
        <v>0</v>
      </c>
      <c r="CB51" s="211">
        <v>0</v>
      </c>
      <c r="CC51" s="211">
        <v>0</v>
      </c>
      <c r="CD51" s="211">
        <v>0</v>
      </c>
      <c r="CE51" s="211">
        <v>0</v>
      </c>
      <c r="CF51" s="211">
        <v>0</v>
      </c>
      <c r="CG51" s="211">
        <v>0</v>
      </c>
      <c r="CH51" s="211">
        <v>0</v>
      </c>
      <c r="CI51" s="211">
        <v>0</v>
      </c>
      <c r="CJ51" s="211">
        <v>0</v>
      </c>
      <c r="CK51" s="211">
        <v>0</v>
      </c>
      <c r="CL51" s="211">
        <v>0</v>
      </c>
      <c r="CM51" s="211">
        <v>0</v>
      </c>
      <c r="CN51" s="211">
        <v>0</v>
      </c>
      <c r="CO51" s="211">
        <v>0</v>
      </c>
      <c r="CP51" s="211">
        <v>0</v>
      </c>
      <c r="CQ51" s="211">
        <v>0</v>
      </c>
      <c r="CR51" s="211">
        <v>0</v>
      </c>
      <c r="CS51" s="211">
        <f t="shared" si="7"/>
        <v>0</v>
      </c>
      <c r="CV51" s="27">
        <f t="shared" si="1"/>
        <v>0</v>
      </c>
      <c r="CW51" s="28">
        <f t="shared" si="2"/>
        <v>0</v>
      </c>
    </row>
    <row r="52" spans="1:101" x14ac:dyDescent="0.2">
      <c r="A52" s="210" t="s">
        <v>52</v>
      </c>
      <c r="B52" s="211">
        <v>0</v>
      </c>
      <c r="C52" s="211">
        <v>0</v>
      </c>
      <c r="D52" s="211">
        <v>0</v>
      </c>
      <c r="E52" s="211">
        <v>0</v>
      </c>
      <c r="F52" s="211">
        <v>0</v>
      </c>
      <c r="G52" s="211">
        <v>0</v>
      </c>
      <c r="H52" s="211">
        <v>0</v>
      </c>
      <c r="I52" s="211">
        <v>0</v>
      </c>
      <c r="J52" s="211">
        <v>0</v>
      </c>
      <c r="K52" s="211">
        <v>0</v>
      </c>
      <c r="L52" s="211">
        <v>0</v>
      </c>
      <c r="M52" s="211">
        <v>0</v>
      </c>
      <c r="N52" s="211">
        <v>0</v>
      </c>
      <c r="O52" s="211">
        <v>0</v>
      </c>
      <c r="P52" s="211">
        <v>0</v>
      </c>
      <c r="Q52" s="211">
        <v>0</v>
      </c>
      <c r="R52" s="211">
        <v>0</v>
      </c>
      <c r="S52" s="211">
        <v>0</v>
      </c>
      <c r="T52" s="211">
        <v>0</v>
      </c>
      <c r="U52" s="211">
        <v>0</v>
      </c>
      <c r="V52" s="211">
        <v>0</v>
      </c>
      <c r="W52" s="211">
        <v>0</v>
      </c>
      <c r="X52" s="211">
        <v>0</v>
      </c>
      <c r="Y52" s="211">
        <v>0</v>
      </c>
      <c r="Z52" s="211">
        <v>0</v>
      </c>
      <c r="AA52" s="211">
        <v>0</v>
      </c>
      <c r="AB52" s="211">
        <v>0</v>
      </c>
      <c r="AC52" s="211">
        <v>0</v>
      </c>
      <c r="AD52" s="211">
        <v>0</v>
      </c>
      <c r="AE52" s="211">
        <v>0</v>
      </c>
      <c r="AF52" s="211">
        <v>0</v>
      </c>
      <c r="AG52" s="211">
        <v>0</v>
      </c>
      <c r="AH52" s="211">
        <v>0</v>
      </c>
      <c r="AI52" s="211">
        <v>0</v>
      </c>
      <c r="AJ52" s="211">
        <v>0</v>
      </c>
      <c r="AK52" s="211">
        <v>0</v>
      </c>
      <c r="AL52" s="211">
        <v>0</v>
      </c>
      <c r="AM52" s="211">
        <v>0</v>
      </c>
      <c r="AN52" s="211">
        <v>0</v>
      </c>
      <c r="AO52" s="211">
        <v>0</v>
      </c>
      <c r="AP52" s="211">
        <v>0</v>
      </c>
      <c r="AQ52" s="211">
        <v>0</v>
      </c>
      <c r="AR52" s="211">
        <v>0</v>
      </c>
      <c r="AS52" s="211">
        <v>0</v>
      </c>
      <c r="AT52" s="211">
        <v>0</v>
      </c>
      <c r="AU52" s="211">
        <v>0</v>
      </c>
      <c r="AV52" s="211">
        <v>0</v>
      </c>
      <c r="AW52" s="211">
        <v>0</v>
      </c>
      <c r="AX52" s="211">
        <v>0</v>
      </c>
      <c r="AY52" s="211">
        <v>0</v>
      </c>
      <c r="AZ52" s="211">
        <v>0</v>
      </c>
      <c r="BA52" s="211">
        <v>0</v>
      </c>
      <c r="BB52" s="211">
        <v>0</v>
      </c>
      <c r="BC52" s="211">
        <v>0</v>
      </c>
      <c r="BD52" s="211">
        <v>0</v>
      </c>
      <c r="BE52" s="211">
        <v>0</v>
      </c>
      <c r="BF52" s="211">
        <v>0</v>
      </c>
      <c r="BG52" s="211">
        <v>0</v>
      </c>
      <c r="BH52" s="211">
        <v>0</v>
      </c>
      <c r="BI52" s="211">
        <v>0</v>
      </c>
      <c r="BJ52" s="211">
        <v>0</v>
      </c>
      <c r="BK52" s="211">
        <v>0</v>
      </c>
      <c r="BL52" s="211">
        <v>0</v>
      </c>
      <c r="BM52" s="211">
        <v>0</v>
      </c>
      <c r="BN52" s="211">
        <v>0</v>
      </c>
      <c r="BO52" s="211">
        <v>0</v>
      </c>
      <c r="BP52" s="211">
        <v>0</v>
      </c>
      <c r="BQ52" s="211">
        <v>0</v>
      </c>
      <c r="BR52" s="211">
        <v>0</v>
      </c>
      <c r="BS52" s="211">
        <v>0</v>
      </c>
      <c r="BT52" s="211">
        <v>0</v>
      </c>
      <c r="BU52" s="211">
        <v>0</v>
      </c>
      <c r="BV52" s="211">
        <v>0</v>
      </c>
      <c r="BW52" s="211">
        <v>0</v>
      </c>
      <c r="BX52" s="211">
        <v>0</v>
      </c>
      <c r="BY52" s="211">
        <v>0</v>
      </c>
      <c r="BZ52" s="211">
        <v>0</v>
      </c>
      <c r="CA52" s="211">
        <v>0</v>
      </c>
      <c r="CB52" s="211">
        <v>0</v>
      </c>
      <c r="CC52" s="211">
        <v>0</v>
      </c>
      <c r="CD52" s="211">
        <v>0</v>
      </c>
      <c r="CE52" s="211">
        <v>0</v>
      </c>
      <c r="CF52" s="211">
        <v>0</v>
      </c>
      <c r="CG52" s="211">
        <v>0</v>
      </c>
      <c r="CH52" s="211">
        <v>0</v>
      </c>
      <c r="CI52" s="211">
        <v>0</v>
      </c>
      <c r="CJ52" s="211">
        <v>0</v>
      </c>
      <c r="CK52" s="211">
        <v>0</v>
      </c>
      <c r="CL52" s="211">
        <v>0</v>
      </c>
      <c r="CM52" s="211">
        <v>0</v>
      </c>
      <c r="CN52" s="211">
        <v>0</v>
      </c>
      <c r="CO52" s="211">
        <v>0</v>
      </c>
      <c r="CP52" s="211">
        <v>0</v>
      </c>
      <c r="CQ52" s="211">
        <v>0</v>
      </c>
      <c r="CR52" s="211">
        <v>0</v>
      </c>
      <c r="CS52" s="211">
        <f t="shared" si="7"/>
        <v>0</v>
      </c>
      <c r="CV52" s="27">
        <f t="shared" si="1"/>
        <v>0</v>
      </c>
      <c r="CW52" s="28">
        <f t="shared" si="2"/>
        <v>0</v>
      </c>
    </row>
    <row r="53" spans="1:101" x14ac:dyDescent="0.2">
      <c r="A53" s="210" t="s">
        <v>53</v>
      </c>
      <c r="B53" s="211">
        <v>0</v>
      </c>
      <c r="C53" s="211">
        <v>0</v>
      </c>
      <c r="D53" s="211">
        <v>0</v>
      </c>
      <c r="E53" s="211">
        <v>0</v>
      </c>
      <c r="F53" s="211">
        <v>0</v>
      </c>
      <c r="G53" s="211">
        <v>0</v>
      </c>
      <c r="H53" s="211">
        <v>0</v>
      </c>
      <c r="I53" s="211">
        <v>0</v>
      </c>
      <c r="J53" s="211">
        <v>0</v>
      </c>
      <c r="K53" s="211">
        <v>0</v>
      </c>
      <c r="L53" s="211">
        <v>0</v>
      </c>
      <c r="M53" s="211">
        <v>0</v>
      </c>
      <c r="N53" s="211">
        <v>0</v>
      </c>
      <c r="O53" s="211">
        <v>0</v>
      </c>
      <c r="P53" s="211">
        <v>0</v>
      </c>
      <c r="Q53" s="211">
        <v>0</v>
      </c>
      <c r="R53" s="211">
        <v>0</v>
      </c>
      <c r="S53" s="211">
        <v>0</v>
      </c>
      <c r="T53" s="211">
        <v>0</v>
      </c>
      <c r="U53" s="211">
        <v>0</v>
      </c>
      <c r="V53" s="211">
        <v>0</v>
      </c>
      <c r="W53" s="211">
        <v>0</v>
      </c>
      <c r="X53" s="211">
        <v>0</v>
      </c>
      <c r="Y53" s="211">
        <v>0</v>
      </c>
      <c r="Z53" s="211">
        <v>0</v>
      </c>
      <c r="AA53" s="211">
        <v>0</v>
      </c>
      <c r="AB53" s="211">
        <v>0</v>
      </c>
      <c r="AC53" s="211">
        <v>0</v>
      </c>
      <c r="AD53" s="211">
        <v>0</v>
      </c>
      <c r="AE53" s="211">
        <v>0</v>
      </c>
      <c r="AF53" s="211">
        <v>0</v>
      </c>
      <c r="AG53" s="211">
        <v>0</v>
      </c>
      <c r="AH53" s="211">
        <v>0</v>
      </c>
      <c r="AI53" s="211">
        <v>0</v>
      </c>
      <c r="AJ53" s="211">
        <v>0</v>
      </c>
      <c r="AK53" s="211">
        <v>0</v>
      </c>
      <c r="AL53" s="211">
        <v>0</v>
      </c>
      <c r="AM53" s="211">
        <v>0</v>
      </c>
      <c r="AN53" s="211">
        <v>0</v>
      </c>
      <c r="AO53" s="211">
        <v>0</v>
      </c>
      <c r="AP53" s="211">
        <v>0</v>
      </c>
      <c r="AQ53" s="211">
        <v>0</v>
      </c>
      <c r="AR53" s="211">
        <v>0</v>
      </c>
      <c r="AS53" s="211">
        <v>0</v>
      </c>
      <c r="AT53" s="211">
        <v>0</v>
      </c>
      <c r="AU53" s="211">
        <v>0</v>
      </c>
      <c r="AV53" s="211">
        <v>0</v>
      </c>
      <c r="AW53" s="211">
        <v>0</v>
      </c>
      <c r="AX53" s="211">
        <v>0</v>
      </c>
      <c r="AY53" s="211">
        <v>0</v>
      </c>
      <c r="AZ53" s="211">
        <v>0</v>
      </c>
      <c r="BA53" s="211">
        <v>0</v>
      </c>
      <c r="BB53" s="211">
        <v>0</v>
      </c>
      <c r="BC53" s="211">
        <v>0</v>
      </c>
      <c r="BD53" s="211">
        <v>0</v>
      </c>
      <c r="BE53" s="211">
        <v>0</v>
      </c>
      <c r="BF53" s="211">
        <v>0</v>
      </c>
      <c r="BG53" s="211">
        <v>0</v>
      </c>
      <c r="BH53" s="211">
        <v>0</v>
      </c>
      <c r="BI53" s="211">
        <v>0</v>
      </c>
      <c r="BJ53" s="211">
        <v>0</v>
      </c>
      <c r="BK53" s="211">
        <v>0</v>
      </c>
      <c r="BL53" s="211">
        <v>0</v>
      </c>
      <c r="BM53" s="211">
        <v>0</v>
      </c>
      <c r="BN53" s="211">
        <v>0</v>
      </c>
      <c r="BO53" s="211">
        <v>0</v>
      </c>
      <c r="BP53" s="211">
        <v>0</v>
      </c>
      <c r="BQ53" s="211">
        <v>0</v>
      </c>
      <c r="BR53" s="211">
        <v>0</v>
      </c>
      <c r="BS53" s="211">
        <v>0</v>
      </c>
      <c r="BT53" s="211">
        <v>0</v>
      </c>
      <c r="BU53" s="211">
        <v>0</v>
      </c>
      <c r="BV53" s="211">
        <v>0</v>
      </c>
      <c r="BW53" s="211">
        <v>0</v>
      </c>
      <c r="BX53" s="211">
        <v>0</v>
      </c>
      <c r="BY53" s="211">
        <v>0</v>
      </c>
      <c r="BZ53" s="211">
        <v>0</v>
      </c>
      <c r="CA53" s="211">
        <v>0</v>
      </c>
      <c r="CB53" s="211">
        <v>0</v>
      </c>
      <c r="CC53" s="211">
        <v>0</v>
      </c>
      <c r="CD53" s="211">
        <v>0</v>
      </c>
      <c r="CE53" s="211">
        <v>0</v>
      </c>
      <c r="CF53" s="211">
        <v>0</v>
      </c>
      <c r="CG53" s="211">
        <v>0</v>
      </c>
      <c r="CH53" s="211">
        <v>0</v>
      </c>
      <c r="CI53" s="211">
        <v>0</v>
      </c>
      <c r="CJ53" s="211">
        <v>0</v>
      </c>
      <c r="CK53" s="211">
        <v>0</v>
      </c>
      <c r="CL53" s="211">
        <v>0</v>
      </c>
      <c r="CM53" s="211">
        <v>0</v>
      </c>
      <c r="CN53" s="211">
        <v>0</v>
      </c>
      <c r="CO53" s="211">
        <v>0</v>
      </c>
      <c r="CP53" s="211">
        <v>0</v>
      </c>
      <c r="CQ53" s="211">
        <v>0</v>
      </c>
      <c r="CR53" s="211">
        <v>0</v>
      </c>
      <c r="CS53" s="211">
        <f t="shared" si="7"/>
        <v>0</v>
      </c>
      <c r="CV53" s="27">
        <f t="shared" si="1"/>
        <v>0</v>
      </c>
      <c r="CW53" s="28">
        <f t="shared" si="2"/>
        <v>0</v>
      </c>
    </row>
    <row r="54" spans="1:101" x14ac:dyDescent="0.2">
      <c r="A54" s="210" t="s">
        <v>54</v>
      </c>
      <c r="B54" s="211">
        <v>0</v>
      </c>
      <c r="C54" s="211">
        <v>0</v>
      </c>
      <c r="D54" s="211">
        <v>0</v>
      </c>
      <c r="E54" s="211">
        <v>0</v>
      </c>
      <c r="F54" s="211">
        <v>0</v>
      </c>
      <c r="G54" s="211">
        <v>0</v>
      </c>
      <c r="H54" s="211">
        <v>0</v>
      </c>
      <c r="I54" s="211">
        <v>0</v>
      </c>
      <c r="J54" s="211">
        <v>0</v>
      </c>
      <c r="K54" s="211">
        <v>0</v>
      </c>
      <c r="L54" s="211">
        <v>0</v>
      </c>
      <c r="M54" s="211">
        <v>0</v>
      </c>
      <c r="N54" s="211">
        <v>0</v>
      </c>
      <c r="O54" s="211">
        <v>0</v>
      </c>
      <c r="P54" s="211">
        <v>0</v>
      </c>
      <c r="Q54" s="211">
        <v>0</v>
      </c>
      <c r="R54" s="211">
        <v>0</v>
      </c>
      <c r="S54" s="211">
        <v>0</v>
      </c>
      <c r="T54" s="211">
        <v>0</v>
      </c>
      <c r="U54" s="211">
        <v>0</v>
      </c>
      <c r="V54" s="211">
        <v>0</v>
      </c>
      <c r="W54" s="211">
        <v>0</v>
      </c>
      <c r="X54" s="211">
        <v>0</v>
      </c>
      <c r="Y54" s="211">
        <v>0</v>
      </c>
      <c r="Z54" s="211">
        <v>0</v>
      </c>
      <c r="AA54" s="211">
        <v>0</v>
      </c>
      <c r="AB54" s="211">
        <v>0</v>
      </c>
      <c r="AC54" s="211">
        <v>0</v>
      </c>
      <c r="AD54" s="211">
        <v>0</v>
      </c>
      <c r="AE54" s="211">
        <v>0</v>
      </c>
      <c r="AF54" s="211">
        <v>0</v>
      </c>
      <c r="AG54" s="211">
        <v>0</v>
      </c>
      <c r="AH54" s="211">
        <v>0</v>
      </c>
      <c r="AI54" s="211">
        <v>0</v>
      </c>
      <c r="AJ54" s="211">
        <v>0</v>
      </c>
      <c r="AK54" s="211">
        <v>0</v>
      </c>
      <c r="AL54" s="211">
        <v>0</v>
      </c>
      <c r="AM54" s="211">
        <v>0</v>
      </c>
      <c r="AN54" s="211">
        <v>0</v>
      </c>
      <c r="AO54" s="211">
        <v>0</v>
      </c>
      <c r="AP54" s="211">
        <v>0</v>
      </c>
      <c r="AQ54" s="211">
        <v>0</v>
      </c>
      <c r="AR54" s="211">
        <v>0</v>
      </c>
      <c r="AS54" s="211">
        <v>0</v>
      </c>
      <c r="AT54" s="211">
        <v>0</v>
      </c>
      <c r="AU54" s="211">
        <v>0</v>
      </c>
      <c r="AV54" s="211">
        <v>0</v>
      </c>
      <c r="AW54" s="211">
        <v>0</v>
      </c>
      <c r="AX54" s="211">
        <v>0</v>
      </c>
      <c r="AY54" s="211">
        <v>0</v>
      </c>
      <c r="AZ54" s="211">
        <v>0</v>
      </c>
      <c r="BA54" s="211">
        <v>0</v>
      </c>
      <c r="BB54" s="211">
        <v>0</v>
      </c>
      <c r="BC54" s="211">
        <v>0</v>
      </c>
      <c r="BD54" s="211">
        <v>0</v>
      </c>
      <c r="BE54" s="211">
        <v>0</v>
      </c>
      <c r="BF54" s="211">
        <v>0</v>
      </c>
      <c r="BG54" s="211">
        <v>0</v>
      </c>
      <c r="BH54" s="211">
        <v>0</v>
      </c>
      <c r="BI54" s="211">
        <v>0</v>
      </c>
      <c r="BJ54" s="211">
        <v>0</v>
      </c>
      <c r="BK54" s="211">
        <v>0</v>
      </c>
      <c r="BL54" s="211">
        <v>0</v>
      </c>
      <c r="BM54" s="211">
        <v>0</v>
      </c>
      <c r="BN54" s="211">
        <v>0</v>
      </c>
      <c r="BO54" s="211">
        <v>0</v>
      </c>
      <c r="BP54" s="211">
        <v>0</v>
      </c>
      <c r="BQ54" s="211">
        <v>0</v>
      </c>
      <c r="BR54" s="211">
        <v>0</v>
      </c>
      <c r="BS54" s="211">
        <v>0</v>
      </c>
      <c r="BT54" s="211">
        <v>0</v>
      </c>
      <c r="BU54" s="211">
        <v>0</v>
      </c>
      <c r="BV54" s="211">
        <v>0</v>
      </c>
      <c r="BW54" s="211">
        <v>0</v>
      </c>
      <c r="BX54" s="211">
        <v>0</v>
      </c>
      <c r="BY54" s="211">
        <v>0</v>
      </c>
      <c r="BZ54" s="211">
        <v>0</v>
      </c>
      <c r="CA54" s="211">
        <v>0</v>
      </c>
      <c r="CB54" s="211">
        <v>0</v>
      </c>
      <c r="CC54" s="211">
        <v>0</v>
      </c>
      <c r="CD54" s="211">
        <v>0</v>
      </c>
      <c r="CE54" s="211">
        <v>0</v>
      </c>
      <c r="CF54" s="211">
        <v>0</v>
      </c>
      <c r="CG54" s="211">
        <v>0</v>
      </c>
      <c r="CH54" s="211">
        <v>0</v>
      </c>
      <c r="CI54" s="211">
        <v>0</v>
      </c>
      <c r="CJ54" s="211">
        <v>0</v>
      </c>
      <c r="CK54" s="211">
        <v>0</v>
      </c>
      <c r="CL54" s="211">
        <v>0</v>
      </c>
      <c r="CM54" s="211">
        <v>0</v>
      </c>
      <c r="CN54" s="211">
        <v>0</v>
      </c>
      <c r="CO54" s="211">
        <v>0</v>
      </c>
      <c r="CP54" s="211">
        <v>0</v>
      </c>
      <c r="CQ54" s="211">
        <v>0</v>
      </c>
      <c r="CR54" s="211">
        <v>0</v>
      </c>
      <c r="CS54" s="211">
        <f t="shared" si="7"/>
        <v>0</v>
      </c>
      <c r="CV54" s="27">
        <f t="shared" si="1"/>
        <v>0</v>
      </c>
      <c r="CW54" s="28">
        <f t="shared" si="2"/>
        <v>0</v>
      </c>
    </row>
    <row r="55" spans="1:101" x14ac:dyDescent="0.2">
      <c r="A55" s="210" t="s">
        <v>55</v>
      </c>
      <c r="B55" s="211">
        <v>0</v>
      </c>
      <c r="C55" s="211">
        <v>0</v>
      </c>
      <c r="D55" s="211">
        <v>0</v>
      </c>
      <c r="E55" s="211">
        <v>0</v>
      </c>
      <c r="F55" s="211">
        <v>0</v>
      </c>
      <c r="G55" s="211">
        <v>0</v>
      </c>
      <c r="H55" s="211">
        <v>0</v>
      </c>
      <c r="I55" s="211">
        <v>0</v>
      </c>
      <c r="J55" s="211">
        <v>0</v>
      </c>
      <c r="K55" s="211">
        <v>0</v>
      </c>
      <c r="L55" s="211">
        <v>0</v>
      </c>
      <c r="M55" s="211">
        <v>0</v>
      </c>
      <c r="N55" s="211">
        <v>0</v>
      </c>
      <c r="O55" s="211">
        <v>0</v>
      </c>
      <c r="P55" s="211">
        <v>0</v>
      </c>
      <c r="Q55" s="211">
        <v>0</v>
      </c>
      <c r="R55" s="211">
        <v>0</v>
      </c>
      <c r="S55" s="211">
        <v>0</v>
      </c>
      <c r="T55" s="211">
        <v>0</v>
      </c>
      <c r="U55" s="211">
        <v>0</v>
      </c>
      <c r="V55" s="211">
        <v>0</v>
      </c>
      <c r="W55" s="211">
        <v>0</v>
      </c>
      <c r="X55" s="211">
        <v>0</v>
      </c>
      <c r="Y55" s="211">
        <v>0</v>
      </c>
      <c r="Z55" s="211">
        <v>0</v>
      </c>
      <c r="AA55" s="211">
        <v>0</v>
      </c>
      <c r="AB55" s="211">
        <v>0</v>
      </c>
      <c r="AC55" s="211">
        <v>0</v>
      </c>
      <c r="AD55" s="211">
        <v>0</v>
      </c>
      <c r="AE55" s="211">
        <v>0</v>
      </c>
      <c r="AF55" s="211">
        <v>0</v>
      </c>
      <c r="AG55" s="211">
        <v>0</v>
      </c>
      <c r="AH55" s="211">
        <v>0</v>
      </c>
      <c r="AI55" s="211">
        <v>0</v>
      </c>
      <c r="AJ55" s="211">
        <v>0</v>
      </c>
      <c r="AK55" s="211">
        <v>0</v>
      </c>
      <c r="AL55" s="211">
        <v>0</v>
      </c>
      <c r="AM55" s="211">
        <v>0</v>
      </c>
      <c r="AN55" s="211">
        <v>0</v>
      </c>
      <c r="AO55" s="211">
        <v>0</v>
      </c>
      <c r="AP55" s="211">
        <v>0</v>
      </c>
      <c r="AQ55" s="211">
        <v>0</v>
      </c>
      <c r="AR55" s="211">
        <v>0</v>
      </c>
      <c r="AS55" s="211">
        <v>0</v>
      </c>
      <c r="AT55" s="211">
        <v>0</v>
      </c>
      <c r="AU55" s="211">
        <v>0</v>
      </c>
      <c r="AV55" s="211">
        <v>0</v>
      </c>
      <c r="AW55" s="211">
        <v>0</v>
      </c>
      <c r="AX55" s="211">
        <v>0</v>
      </c>
      <c r="AY55" s="211">
        <v>0</v>
      </c>
      <c r="AZ55" s="211">
        <v>0</v>
      </c>
      <c r="BA55" s="211">
        <v>0</v>
      </c>
      <c r="BB55" s="211">
        <v>0</v>
      </c>
      <c r="BC55" s="211">
        <v>0</v>
      </c>
      <c r="BD55" s="211">
        <v>0</v>
      </c>
      <c r="BE55" s="211">
        <v>0</v>
      </c>
      <c r="BF55" s="211">
        <v>0</v>
      </c>
      <c r="BG55" s="211">
        <v>0</v>
      </c>
      <c r="BH55" s="211">
        <v>0</v>
      </c>
      <c r="BI55" s="211">
        <v>0</v>
      </c>
      <c r="BJ55" s="211">
        <v>0</v>
      </c>
      <c r="BK55" s="211">
        <v>0</v>
      </c>
      <c r="BL55" s="211">
        <v>0</v>
      </c>
      <c r="BM55" s="211">
        <v>0</v>
      </c>
      <c r="BN55" s="211">
        <v>0</v>
      </c>
      <c r="BO55" s="211">
        <v>0</v>
      </c>
      <c r="BP55" s="211">
        <v>0</v>
      </c>
      <c r="BQ55" s="211">
        <v>0</v>
      </c>
      <c r="BR55" s="211">
        <v>0</v>
      </c>
      <c r="BS55" s="211">
        <v>0</v>
      </c>
      <c r="BT55" s="211">
        <v>0</v>
      </c>
      <c r="BU55" s="211">
        <v>0</v>
      </c>
      <c r="BV55" s="211">
        <v>0</v>
      </c>
      <c r="BW55" s="211">
        <v>0</v>
      </c>
      <c r="BX55" s="211">
        <v>0</v>
      </c>
      <c r="BY55" s="211">
        <v>0</v>
      </c>
      <c r="BZ55" s="211">
        <v>0</v>
      </c>
      <c r="CA55" s="211">
        <v>0</v>
      </c>
      <c r="CB55" s="211">
        <v>0</v>
      </c>
      <c r="CC55" s="211">
        <v>0</v>
      </c>
      <c r="CD55" s="211">
        <v>0</v>
      </c>
      <c r="CE55" s="211">
        <v>0</v>
      </c>
      <c r="CF55" s="211">
        <v>0</v>
      </c>
      <c r="CG55" s="211">
        <v>0</v>
      </c>
      <c r="CH55" s="211">
        <v>0</v>
      </c>
      <c r="CI55" s="211">
        <v>0</v>
      </c>
      <c r="CJ55" s="211">
        <v>0</v>
      </c>
      <c r="CK55" s="211">
        <v>0</v>
      </c>
      <c r="CL55" s="211">
        <v>0</v>
      </c>
      <c r="CM55" s="211">
        <v>0</v>
      </c>
      <c r="CN55" s="211">
        <v>0</v>
      </c>
      <c r="CO55" s="211">
        <v>0</v>
      </c>
      <c r="CP55" s="211">
        <v>0</v>
      </c>
      <c r="CQ55" s="211">
        <v>0</v>
      </c>
      <c r="CR55" s="211">
        <v>0</v>
      </c>
      <c r="CS55" s="211">
        <f t="shared" si="7"/>
        <v>0</v>
      </c>
      <c r="CV55" s="27">
        <f t="shared" si="1"/>
        <v>0</v>
      </c>
      <c r="CW55" s="28">
        <f t="shared" si="2"/>
        <v>0</v>
      </c>
    </row>
    <row r="56" spans="1:101" x14ac:dyDescent="0.2">
      <c r="A56" s="210" t="s">
        <v>56</v>
      </c>
      <c r="B56" s="211">
        <v>0</v>
      </c>
      <c r="C56" s="211">
        <v>0</v>
      </c>
      <c r="D56" s="211">
        <v>0</v>
      </c>
      <c r="E56" s="211">
        <v>0</v>
      </c>
      <c r="F56" s="211">
        <v>0</v>
      </c>
      <c r="G56" s="211">
        <v>0</v>
      </c>
      <c r="H56" s="211">
        <v>0</v>
      </c>
      <c r="I56" s="211">
        <v>0</v>
      </c>
      <c r="J56" s="211">
        <v>0</v>
      </c>
      <c r="K56" s="211">
        <v>0</v>
      </c>
      <c r="L56" s="211">
        <v>0</v>
      </c>
      <c r="M56" s="211">
        <v>0</v>
      </c>
      <c r="N56" s="211">
        <v>0</v>
      </c>
      <c r="O56" s="211">
        <v>0</v>
      </c>
      <c r="P56" s="211">
        <v>0</v>
      </c>
      <c r="Q56" s="211">
        <v>0</v>
      </c>
      <c r="R56" s="211">
        <v>0</v>
      </c>
      <c r="S56" s="211">
        <v>0</v>
      </c>
      <c r="T56" s="211">
        <v>0</v>
      </c>
      <c r="U56" s="211">
        <v>0</v>
      </c>
      <c r="V56" s="211">
        <v>0</v>
      </c>
      <c r="W56" s="211">
        <v>0</v>
      </c>
      <c r="X56" s="211">
        <v>0</v>
      </c>
      <c r="Y56" s="211">
        <v>0</v>
      </c>
      <c r="Z56" s="211">
        <v>0</v>
      </c>
      <c r="AA56" s="211">
        <v>0</v>
      </c>
      <c r="AB56" s="211">
        <v>0</v>
      </c>
      <c r="AC56" s="211">
        <v>0</v>
      </c>
      <c r="AD56" s="211">
        <v>0</v>
      </c>
      <c r="AE56" s="211">
        <v>0</v>
      </c>
      <c r="AF56" s="211">
        <v>0</v>
      </c>
      <c r="AG56" s="211">
        <v>0</v>
      </c>
      <c r="AH56" s="211">
        <v>0</v>
      </c>
      <c r="AI56" s="211">
        <v>0</v>
      </c>
      <c r="AJ56" s="211">
        <v>0</v>
      </c>
      <c r="AK56" s="211">
        <v>0</v>
      </c>
      <c r="AL56" s="211">
        <v>0</v>
      </c>
      <c r="AM56" s="211">
        <v>0</v>
      </c>
      <c r="AN56" s="211">
        <v>0</v>
      </c>
      <c r="AO56" s="211">
        <v>0</v>
      </c>
      <c r="AP56" s="211">
        <v>0</v>
      </c>
      <c r="AQ56" s="211">
        <v>0</v>
      </c>
      <c r="AR56" s="211">
        <v>0</v>
      </c>
      <c r="AS56" s="211">
        <v>0</v>
      </c>
      <c r="AT56" s="211">
        <v>0</v>
      </c>
      <c r="AU56" s="211">
        <v>0</v>
      </c>
      <c r="AV56" s="211">
        <v>0</v>
      </c>
      <c r="AW56" s="211">
        <v>0</v>
      </c>
      <c r="AX56" s="211">
        <v>0</v>
      </c>
      <c r="AY56" s="211">
        <v>0</v>
      </c>
      <c r="AZ56" s="211">
        <v>0</v>
      </c>
      <c r="BA56" s="211">
        <v>0</v>
      </c>
      <c r="BB56" s="211">
        <v>0</v>
      </c>
      <c r="BC56" s="211">
        <v>0</v>
      </c>
      <c r="BD56" s="211">
        <v>0</v>
      </c>
      <c r="BE56" s="211">
        <v>0</v>
      </c>
      <c r="BF56" s="211">
        <v>0</v>
      </c>
      <c r="BG56" s="211">
        <v>0</v>
      </c>
      <c r="BH56" s="211">
        <v>0</v>
      </c>
      <c r="BI56" s="211">
        <v>0</v>
      </c>
      <c r="BJ56" s="211">
        <v>0</v>
      </c>
      <c r="BK56" s="211">
        <v>0</v>
      </c>
      <c r="BL56" s="211">
        <v>0</v>
      </c>
      <c r="BM56" s="211">
        <v>0</v>
      </c>
      <c r="BN56" s="211">
        <v>0</v>
      </c>
      <c r="BO56" s="211">
        <v>0</v>
      </c>
      <c r="BP56" s="211">
        <v>0</v>
      </c>
      <c r="BQ56" s="211">
        <v>0</v>
      </c>
      <c r="BR56" s="211">
        <v>0</v>
      </c>
      <c r="BS56" s="211">
        <v>0</v>
      </c>
      <c r="BT56" s="211">
        <v>0</v>
      </c>
      <c r="BU56" s="211">
        <v>0</v>
      </c>
      <c r="BV56" s="211">
        <v>0</v>
      </c>
      <c r="BW56" s="211">
        <v>0</v>
      </c>
      <c r="BX56" s="211">
        <v>0</v>
      </c>
      <c r="BY56" s="211">
        <v>0</v>
      </c>
      <c r="BZ56" s="211">
        <v>0</v>
      </c>
      <c r="CA56" s="211">
        <v>0</v>
      </c>
      <c r="CB56" s="211">
        <v>0</v>
      </c>
      <c r="CC56" s="211">
        <v>0</v>
      </c>
      <c r="CD56" s="211">
        <v>0</v>
      </c>
      <c r="CE56" s="211">
        <v>0</v>
      </c>
      <c r="CF56" s="211">
        <v>0</v>
      </c>
      <c r="CG56" s="211">
        <v>0</v>
      </c>
      <c r="CH56" s="211">
        <v>0</v>
      </c>
      <c r="CI56" s="211">
        <v>0</v>
      </c>
      <c r="CJ56" s="211">
        <v>0</v>
      </c>
      <c r="CK56" s="211">
        <v>0</v>
      </c>
      <c r="CL56" s="211">
        <v>0</v>
      </c>
      <c r="CM56" s="211">
        <v>0</v>
      </c>
      <c r="CN56" s="211">
        <v>0</v>
      </c>
      <c r="CO56" s="211">
        <v>0</v>
      </c>
      <c r="CP56" s="211">
        <v>0</v>
      </c>
      <c r="CQ56" s="211">
        <v>0</v>
      </c>
      <c r="CR56" s="211">
        <v>0</v>
      </c>
      <c r="CS56" s="211">
        <f t="shared" si="7"/>
        <v>0</v>
      </c>
      <c r="CV56" s="27">
        <f t="shared" si="1"/>
        <v>0</v>
      </c>
      <c r="CW56" s="28">
        <f t="shared" si="2"/>
        <v>0</v>
      </c>
    </row>
    <row r="57" spans="1:101" x14ac:dyDescent="0.2">
      <c r="A57" s="210" t="s">
        <v>57</v>
      </c>
      <c r="B57" s="211">
        <v>0</v>
      </c>
      <c r="C57" s="211">
        <v>0</v>
      </c>
      <c r="D57" s="211">
        <v>0</v>
      </c>
      <c r="E57" s="211">
        <v>0</v>
      </c>
      <c r="F57" s="211">
        <v>0</v>
      </c>
      <c r="G57" s="211">
        <v>0</v>
      </c>
      <c r="H57" s="211">
        <v>0</v>
      </c>
      <c r="I57" s="211">
        <v>0</v>
      </c>
      <c r="J57" s="211">
        <v>0</v>
      </c>
      <c r="K57" s="211">
        <v>0</v>
      </c>
      <c r="L57" s="211">
        <v>0</v>
      </c>
      <c r="M57" s="211">
        <v>0</v>
      </c>
      <c r="N57" s="211">
        <v>0</v>
      </c>
      <c r="O57" s="211">
        <v>0</v>
      </c>
      <c r="P57" s="211">
        <v>0</v>
      </c>
      <c r="Q57" s="211">
        <v>0</v>
      </c>
      <c r="R57" s="211">
        <v>0</v>
      </c>
      <c r="S57" s="211">
        <v>0</v>
      </c>
      <c r="T57" s="211">
        <v>0</v>
      </c>
      <c r="U57" s="211">
        <v>0</v>
      </c>
      <c r="V57" s="211">
        <v>0</v>
      </c>
      <c r="W57" s="211">
        <v>0</v>
      </c>
      <c r="X57" s="211">
        <v>0</v>
      </c>
      <c r="Y57" s="211">
        <v>0</v>
      </c>
      <c r="Z57" s="211">
        <v>0</v>
      </c>
      <c r="AA57" s="211">
        <v>0</v>
      </c>
      <c r="AB57" s="211">
        <v>0</v>
      </c>
      <c r="AC57" s="211">
        <v>0</v>
      </c>
      <c r="AD57" s="211">
        <v>0</v>
      </c>
      <c r="AE57" s="211">
        <v>0</v>
      </c>
      <c r="AF57" s="211">
        <v>0</v>
      </c>
      <c r="AG57" s="211">
        <v>0</v>
      </c>
      <c r="AH57" s="211">
        <v>0</v>
      </c>
      <c r="AI57" s="211">
        <v>0</v>
      </c>
      <c r="AJ57" s="211">
        <v>0</v>
      </c>
      <c r="AK57" s="211">
        <v>0</v>
      </c>
      <c r="AL57" s="211">
        <v>0</v>
      </c>
      <c r="AM57" s="211">
        <v>0</v>
      </c>
      <c r="AN57" s="211">
        <v>0</v>
      </c>
      <c r="AO57" s="211">
        <v>0</v>
      </c>
      <c r="AP57" s="211">
        <v>0</v>
      </c>
      <c r="AQ57" s="211">
        <v>0</v>
      </c>
      <c r="AR57" s="211">
        <v>0</v>
      </c>
      <c r="AS57" s="211">
        <v>0</v>
      </c>
      <c r="AT57" s="211">
        <v>0</v>
      </c>
      <c r="AU57" s="211">
        <v>0</v>
      </c>
      <c r="AV57" s="211">
        <v>0</v>
      </c>
      <c r="AW57" s="211">
        <v>0</v>
      </c>
      <c r="AX57" s="211">
        <v>0</v>
      </c>
      <c r="AY57" s="211">
        <v>0</v>
      </c>
      <c r="AZ57" s="211">
        <v>0</v>
      </c>
      <c r="BA57" s="211">
        <v>0</v>
      </c>
      <c r="BB57" s="211">
        <v>0</v>
      </c>
      <c r="BC57" s="211">
        <v>0</v>
      </c>
      <c r="BD57" s="211">
        <v>0</v>
      </c>
      <c r="BE57" s="211">
        <v>0</v>
      </c>
      <c r="BF57" s="211">
        <v>0</v>
      </c>
      <c r="BG57" s="211">
        <v>0</v>
      </c>
      <c r="BH57" s="211">
        <v>0</v>
      </c>
      <c r="BI57" s="211">
        <v>0</v>
      </c>
      <c r="BJ57" s="211">
        <v>0</v>
      </c>
      <c r="BK57" s="211">
        <v>0</v>
      </c>
      <c r="BL57" s="211">
        <v>0</v>
      </c>
      <c r="BM57" s="211">
        <v>0</v>
      </c>
      <c r="BN57" s="211">
        <v>0</v>
      </c>
      <c r="BO57" s="211">
        <v>0</v>
      </c>
      <c r="BP57" s="211">
        <v>0</v>
      </c>
      <c r="BQ57" s="211">
        <v>0</v>
      </c>
      <c r="BR57" s="211">
        <v>0</v>
      </c>
      <c r="BS57" s="211">
        <v>0</v>
      </c>
      <c r="BT57" s="211">
        <v>0</v>
      </c>
      <c r="BU57" s="211">
        <v>0</v>
      </c>
      <c r="BV57" s="211">
        <v>0</v>
      </c>
      <c r="BW57" s="211">
        <v>0</v>
      </c>
      <c r="BX57" s="211">
        <v>0</v>
      </c>
      <c r="BY57" s="211">
        <v>0</v>
      </c>
      <c r="BZ57" s="211">
        <v>0</v>
      </c>
      <c r="CA57" s="211">
        <v>0</v>
      </c>
      <c r="CB57" s="211">
        <v>0</v>
      </c>
      <c r="CC57" s="211">
        <v>0</v>
      </c>
      <c r="CD57" s="211">
        <v>0</v>
      </c>
      <c r="CE57" s="211">
        <v>0</v>
      </c>
      <c r="CF57" s="211">
        <v>0</v>
      </c>
      <c r="CG57" s="211">
        <v>0</v>
      </c>
      <c r="CH57" s="211">
        <v>0</v>
      </c>
      <c r="CI57" s="211">
        <v>0</v>
      </c>
      <c r="CJ57" s="211">
        <v>0</v>
      </c>
      <c r="CK57" s="211">
        <v>0</v>
      </c>
      <c r="CL57" s="211">
        <v>0</v>
      </c>
      <c r="CM57" s="211">
        <v>0</v>
      </c>
      <c r="CN57" s="211">
        <v>0</v>
      </c>
      <c r="CO57" s="211">
        <v>0</v>
      </c>
      <c r="CP57" s="211">
        <v>0</v>
      </c>
      <c r="CQ57" s="211">
        <v>0</v>
      </c>
      <c r="CR57" s="211">
        <v>0</v>
      </c>
      <c r="CS57" s="211">
        <f t="shared" si="7"/>
        <v>0</v>
      </c>
      <c r="CV57" s="27">
        <f t="shared" si="1"/>
        <v>0</v>
      </c>
      <c r="CW57" s="28">
        <f t="shared" si="2"/>
        <v>0</v>
      </c>
    </row>
    <row r="58" spans="1:101" x14ac:dyDescent="0.2">
      <c r="A58" s="210" t="s">
        <v>58</v>
      </c>
      <c r="B58" s="211">
        <v>0</v>
      </c>
      <c r="C58" s="211">
        <v>0</v>
      </c>
      <c r="D58" s="211">
        <v>0</v>
      </c>
      <c r="E58" s="211">
        <v>0</v>
      </c>
      <c r="F58" s="211">
        <v>0</v>
      </c>
      <c r="G58" s="211">
        <v>0</v>
      </c>
      <c r="H58" s="211">
        <v>0</v>
      </c>
      <c r="I58" s="211">
        <v>0</v>
      </c>
      <c r="J58" s="211">
        <v>0</v>
      </c>
      <c r="K58" s="211">
        <v>0</v>
      </c>
      <c r="L58" s="211">
        <v>0</v>
      </c>
      <c r="M58" s="211">
        <v>0</v>
      </c>
      <c r="N58" s="211">
        <v>0</v>
      </c>
      <c r="O58" s="211">
        <v>0</v>
      </c>
      <c r="P58" s="211">
        <v>0</v>
      </c>
      <c r="Q58" s="211">
        <v>0</v>
      </c>
      <c r="R58" s="211">
        <v>0</v>
      </c>
      <c r="S58" s="211">
        <v>0</v>
      </c>
      <c r="T58" s="211">
        <v>0</v>
      </c>
      <c r="U58" s="211">
        <v>0</v>
      </c>
      <c r="V58" s="211">
        <v>0</v>
      </c>
      <c r="W58" s="211">
        <v>0</v>
      </c>
      <c r="X58" s="211">
        <v>0</v>
      </c>
      <c r="Y58" s="211">
        <v>0</v>
      </c>
      <c r="Z58" s="211">
        <v>0</v>
      </c>
      <c r="AA58" s="211">
        <v>0</v>
      </c>
      <c r="AB58" s="211">
        <v>0</v>
      </c>
      <c r="AC58" s="211">
        <v>0</v>
      </c>
      <c r="AD58" s="211">
        <v>0</v>
      </c>
      <c r="AE58" s="211">
        <v>0</v>
      </c>
      <c r="AF58" s="211">
        <v>0</v>
      </c>
      <c r="AG58" s="211">
        <v>0</v>
      </c>
      <c r="AH58" s="211">
        <v>0</v>
      </c>
      <c r="AI58" s="211">
        <v>0</v>
      </c>
      <c r="AJ58" s="211">
        <v>0</v>
      </c>
      <c r="AK58" s="211">
        <v>0</v>
      </c>
      <c r="AL58" s="211">
        <v>0</v>
      </c>
      <c r="AM58" s="211">
        <v>0</v>
      </c>
      <c r="AN58" s="211">
        <v>0</v>
      </c>
      <c r="AO58" s="211">
        <v>0</v>
      </c>
      <c r="AP58" s="211">
        <v>0</v>
      </c>
      <c r="AQ58" s="211">
        <v>0</v>
      </c>
      <c r="AR58" s="211">
        <v>0</v>
      </c>
      <c r="AS58" s="211">
        <v>0</v>
      </c>
      <c r="AT58" s="211">
        <v>0</v>
      </c>
      <c r="AU58" s="211">
        <v>0</v>
      </c>
      <c r="AV58" s="211">
        <v>0</v>
      </c>
      <c r="AW58" s="211">
        <v>0</v>
      </c>
      <c r="AX58" s="211">
        <v>0</v>
      </c>
      <c r="AY58" s="211">
        <v>0</v>
      </c>
      <c r="AZ58" s="211">
        <v>0</v>
      </c>
      <c r="BA58" s="211">
        <v>0</v>
      </c>
      <c r="BB58" s="211">
        <v>0</v>
      </c>
      <c r="BC58" s="211">
        <v>0</v>
      </c>
      <c r="BD58" s="211">
        <v>0</v>
      </c>
      <c r="BE58" s="211">
        <v>0</v>
      </c>
      <c r="BF58" s="211">
        <v>0</v>
      </c>
      <c r="BG58" s="211">
        <v>0</v>
      </c>
      <c r="BH58" s="211">
        <v>0</v>
      </c>
      <c r="BI58" s="211">
        <v>0</v>
      </c>
      <c r="BJ58" s="211">
        <v>0</v>
      </c>
      <c r="BK58" s="211">
        <v>0</v>
      </c>
      <c r="BL58" s="211">
        <v>0</v>
      </c>
      <c r="BM58" s="211">
        <v>0</v>
      </c>
      <c r="BN58" s="211">
        <v>0</v>
      </c>
      <c r="BO58" s="211">
        <v>0</v>
      </c>
      <c r="BP58" s="211">
        <v>0</v>
      </c>
      <c r="BQ58" s="211">
        <v>0</v>
      </c>
      <c r="BR58" s="211">
        <v>0</v>
      </c>
      <c r="BS58" s="211">
        <v>0</v>
      </c>
      <c r="BT58" s="211">
        <v>0</v>
      </c>
      <c r="BU58" s="211">
        <v>0</v>
      </c>
      <c r="BV58" s="211">
        <v>0</v>
      </c>
      <c r="BW58" s="211">
        <v>0</v>
      </c>
      <c r="BX58" s="211">
        <v>0</v>
      </c>
      <c r="BY58" s="211">
        <v>0</v>
      </c>
      <c r="BZ58" s="211">
        <v>0</v>
      </c>
      <c r="CA58" s="211">
        <v>0</v>
      </c>
      <c r="CB58" s="211">
        <v>0</v>
      </c>
      <c r="CC58" s="211">
        <v>0</v>
      </c>
      <c r="CD58" s="211">
        <v>0</v>
      </c>
      <c r="CE58" s="211">
        <v>0</v>
      </c>
      <c r="CF58" s="211">
        <v>0</v>
      </c>
      <c r="CG58" s="211">
        <v>0</v>
      </c>
      <c r="CH58" s="211">
        <v>0</v>
      </c>
      <c r="CI58" s="211">
        <v>0</v>
      </c>
      <c r="CJ58" s="211">
        <v>0</v>
      </c>
      <c r="CK58" s="211">
        <v>0</v>
      </c>
      <c r="CL58" s="211">
        <v>0</v>
      </c>
      <c r="CM58" s="211">
        <v>0</v>
      </c>
      <c r="CN58" s="211">
        <v>0</v>
      </c>
      <c r="CO58" s="211">
        <v>0</v>
      </c>
      <c r="CP58" s="211">
        <v>0</v>
      </c>
      <c r="CQ58" s="211">
        <v>0</v>
      </c>
      <c r="CR58" s="211">
        <v>0</v>
      </c>
      <c r="CS58" s="211">
        <f t="shared" si="7"/>
        <v>0</v>
      </c>
      <c r="CV58" s="27">
        <f t="shared" si="1"/>
        <v>0</v>
      </c>
      <c r="CW58" s="28">
        <f t="shared" si="2"/>
        <v>0</v>
      </c>
    </row>
    <row r="59" spans="1:101" x14ac:dyDescent="0.2">
      <c r="A59" s="210" t="s">
        <v>59</v>
      </c>
      <c r="B59" s="211">
        <v>0</v>
      </c>
      <c r="C59" s="211">
        <v>0</v>
      </c>
      <c r="D59" s="211">
        <v>0</v>
      </c>
      <c r="E59" s="211">
        <v>0</v>
      </c>
      <c r="F59" s="211">
        <v>0</v>
      </c>
      <c r="G59" s="211">
        <v>0</v>
      </c>
      <c r="H59" s="211">
        <v>0</v>
      </c>
      <c r="I59" s="211">
        <v>0</v>
      </c>
      <c r="J59" s="211">
        <v>0</v>
      </c>
      <c r="K59" s="211">
        <v>0</v>
      </c>
      <c r="L59" s="211">
        <v>0</v>
      </c>
      <c r="M59" s="211">
        <v>0</v>
      </c>
      <c r="N59" s="211">
        <v>0</v>
      </c>
      <c r="O59" s="211">
        <v>0</v>
      </c>
      <c r="P59" s="211">
        <v>0</v>
      </c>
      <c r="Q59" s="211">
        <v>0</v>
      </c>
      <c r="R59" s="211">
        <v>0</v>
      </c>
      <c r="S59" s="211">
        <v>0</v>
      </c>
      <c r="T59" s="211">
        <v>0</v>
      </c>
      <c r="U59" s="211">
        <v>0</v>
      </c>
      <c r="V59" s="211">
        <v>0</v>
      </c>
      <c r="W59" s="211">
        <v>0</v>
      </c>
      <c r="X59" s="211">
        <v>0</v>
      </c>
      <c r="Y59" s="211">
        <v>0</v>
      </c>
      <c r="Z59" s="211">
        <v>0</v>
      </c>
      <c r="AA59" s="211">
        <v>0</v>
      </c>
      <c r="AB59" s="211">
        <v>0</v>
      </c>
      <c r="AC59" s="211">
        <v>0</v>
      </c>
      <c r="AD59" s="211">
        <v>0</v>
      </c>
      <c r="AE59" s="211">
        <v>0</v>
      </c>
      <c r="AF59" s="211">
        <v>0</v>
      </c>
      <c r="AG59" s="211">
        <v>0</v>
      </c>
      <c r="AH59" s="211">
        <v>0</v>
      </c>
      <c r="AI59" s="211">
        <v>0</v>
      </c>
      <c r="AJ59" s="211">
        <v>0</v>
      </c>
      <c r="AK59" s="211">
        <v>0</v>
      </c>
      <c r="AL59" s="211">
        <v>0</v>
      </c>
      <c r="AM59" s="211">
        <v>0</v>
      </c>
      <c r="AN59" s="211">
        <v>0</v>
      </c>
      <c r="AO59" s="211">
        <v>0</v>
      </c>
      <c r="AP59" s="211">
        <v>0</v>
      </c>
      <c r="AQ59" s="211">
        <v>0</v>
      </c>
      <c r="AR59" s="211">
        <v>0</v>
      </c>
      <c r="AS59" s="211">
        <v>0</v>
      </c>
      <c r="AT59" s="211">
        <v>0</v>
      </c>
      <c r="AU59" s="211">
        <v>0</v>
      </c>
      <c r="AV59" s="211">
        <v>0</v>
      </c>
      <c r="AW59" s="211">
        <v>0</v>
      </c>
      <c r="AX59" s="211">
        <v>0</v>
      </c>
      <c r="AY59" s="211">
        <v>0</v>
      </c>
      <c r="AZ59" s="211">
        <v>0</v>
      </c>
      <c r="BA59" s="211">
        <v>0</v>
      </c>
      <c r="BB59" s="211">
        <v>0</v>
      </c>
      <c r="BC59" s="211">
        <v>0</v>
      </c>
      <c r="BD59" s="211">
        <v>0</v>
      </c>
      <c r="BE59" s="211">
        <v>0</v>
      </c>
      <c r="BF59" s="211">
        <v>0</v>
      </c>
      <c r="BG59" s="211">
        <v>0</v>
      </c>
      <c r="BH59" s="211">
        <v>0</v>
      </c>
      <c r="BI59" s="211">
        <v>0</v>
      </c>
      <c r="BJ59" s="211">
        <v>0</v>
      </c>
      <c r="BK59" s="211">
        <v>0</v>
      </c>
      <c r="BL59" s="211">
        <v>0</v>
      </c>
      <c r="BM59" s="211">
        <v>0</v>
      </c>
      <c r="BN59" s="211">
        <v>0</v>
      </c>
      <c r="BO59" s="211">
        <v>0</v>
      </c>
      <c r="BP59" s="211">
        <v>0</v>
      </c>
      <c r="BQ59" s="211">
        <v>0</v>
      </c>
      <c r="BR59" s="211">
        <v>0</v>
      </c>
      <c r="BS59" s="211">
        <v>0</v>
      </c>
      <c r="BT59" s="211">
        <v>0</v>
      </c>
      <c r="BU59" s="211">
        <v>0</v>
      </c>
      <c r="BV59" s="211">
        <v>0</v>
      </c>
      <c r="BW59" s="211">
        <v>0</v>
      </c>
      <c r="BX59" s="211">
        <v>0</v>
      </c>
      <c r="BY59" s="211">
        <v>0</v>
      </c>
      <c r="BZ59" s="211">
        <v>0</v>
      </c>
      <c r="CA59" s="211">
        <v>0</v>
      </c>
      <c r="CB59" s="211">
        <v>0</v>
      </c>
      <c r="CC59" s="211">
        <v>0</v>
      </c>
      <c r="CD59" s="211">
        <v>0</v>
      </c>
      <c r="CE59" s="211">
        <v>0</v>
      </c>
      <c r="CF59" s="211">
        <v>0</v>
      </c>
      <c r="CG59" s="211">
        <v>0</v>
      </c>
      <c r="CH59" s="211">
        <v>0</v>
      </c>
      <c r="CI59" s="211">
        <v>0</v>
      </c>
      <c r="CJ59" s="211">
        <v>0</v>
      </c>
      <c r="CK59" s="211">
        <v>0</v>
      </c>
      <c r="CL59" s="211">
        <v>0</v>
      </c>
      <c r="CM59" s="211">
        <v>0</v>
      </c>
      <c r="CN59" s="211">
        <v>0</v>
      </c>
      <c r="CO59" s="211">
        <v>0</v>
      </c>
      <c r="CP59" s="211">
        <v>0</v>
      </c>
      <c r="CQ59" s="211">
        <v>0</v>
      </c>
      <c r="CR59" s="211">
        <v>0</v>
      </c>
      <c r="CS59" s="211">
        <f t="shared" si="7"/>
        <v>0</v>
      </c>
      <c r="CV59" s="27">
        <f t="shared" si="1"/>
        <v>0</v>
      </c>
      <c r="CW59" s="28">
        <f t="shared" si="2"/>
        <v>0</v>
      </c>
    </row>
    <row r="60" spans="1:101" x14ac:dyDescent="0.2">
      <c r="A60" s="210" t="s">
        <v>60</v>
      </c>
      <c r="B60" s="211">
        <v>0</v>
      </c>
      <c r="C60" s="211">
        <v>0</v>
      </c>
      <c r="D60" s="211">
        <v>0</v>
      </c>
      <c r="E60" s="211">
        <v>0</v>
      </c>
      <c r="F60" s="211">
        <v>0</v>
      </c>
      <c r="G60" s="211">
        <v>0</v>
      </c>
      <c r="H60" s="211">
        <v>0</v>
      </c>
      <c r="I60" s="211">
        <v>0</v>
      </c>
      <c r="J60" s="211">
        <v>0</v>
      </c>
      <c r="K60" s="211">
        <v>0</v>
      </c>
      <c r="L60" s="211">
        <v>0</v>
      </c>
      <c r="M60" s="211">
        <v>0</v>
      </c>
      <c r="N60" s="211">
        <v>0</v>
      </c>
      <c r="O60" s="211">
        <v>0</v>
      </c>
      <c r="P60" s="211">
        <v>0</v>
      </c>
      <c r="Q60" s="211">
        <v>0</v>
      </c>
      <c r="R60" s="211">
        <v>0</v>
      </c>
      <c r="S60" s="211">
        <v>0</v>
      </c>
      <c r="T60" s="211">
        <v>0</v>
      </c>
      <c r="U60" s="211">
        <v>0</v>
      </c>
      <c r="V60" s="211">
        <v>0</v>
      </c>
      <c r="W60" s="211">
        <v>0</v>
      </c>
      <c r="X60" s="211">
        <v>0</v>
      </c>
      <c r="Y60" s="211">
        <v>0</v>
      </c>
      <c r="Z60" s="211">
        <v>0</v>
      </c>
      <c r="AA60" s="211">
        <v>0</v>
      </c>
      <c r="AB60" s="211">
        <v>0</v>
      </c>
      <c r="AC60" s="211">
        <v>0</v>
      </c>
      <c r="AD60" s="211">
        <v>0</v>
      </c>
      <c r="AE60" s="211">
        <v>0</v>
      </c>
      <c r="AF60" s="211">
        <v>0</v>
      </c>
      <c r="AG60" s="211">
        <v>0</v>
      </c>
      <c r="AH60" s="211">
        <v>0</v>
      </c>
      <c r="AI60" s="211">
        <v>0</v>
      </c>
      <c r="AJ60" s="211">
        <v>0</v>
      </c>
      <c r="AK60" s="211">
        <v>0</v>
      </c>
      <c r="AL60" s="211">
        <v>0</v>
      </c>
      <c r="AM60" s="211">
        <v>0</v>
      </c>
      <c r="AN60" s="211">
        <v>0</v>
      </c>
      <c r="AO60" s="211">
        <v>0</v>
      </c>
      <c r="AP60" s="211">
        <v>0</v>
      </c>
      <c r="AQ60" s="211">
        <v>0</v>
      </c>
      <c r="AR60" s="211">
        <v>0</v>
      </c>
      <c r="AS60" s="211">
        <v>0</v>
      </c>
      <c r="AT60" s="211">
        <v>0</v>
      </c>
      <c r="AU60" s="211">
        <v>0</v>
      </c>
      <c r="AV60" s="211">
        <v>0</v>
      </c>
      <c r="AW60" s="211">
        <v>0</v>
      </c>
      <c r="AX60" s="211">
        <v>0</v>
      </c>
      <c r="AY60" s="211">
        <v>0</v>
      </c>
      <c r="AZ60" s="211">
        <v>0</v>
      </c>
      <c r="BA60" s="211">
        <v>0</v>
      </c>
      <c r="BB60" s="211">
        <v>0</v>
      </c>
      <c r="BC60" s="211">
        <v>0</v>
      </c>
      <c r="BD60" s="211">
        <v>0</v>
      </c>
      <c r="BE60" s="211">
        <v>0</v>
      </c>
      <c r="BF60" s="211">
        <v>0</v>
      </c>
      <c r="BG60" s="211">
        <v>0</v>
      </c>
      <c r="BH60" s="211">
        <v>0</v>
      </c>
      <c r="BI60" s="211">
        <v>0</v>
      </c>
      <c r="BJ60" s="211">
        <v>0</v>
      </c>
      <c r="BK60" s="211">
        <v>0</v>
      </c>
      <c r="BL60" s="211">
        <v>0</v>
      </c>
      <c r="BM60" s="211">
        <v>0</v>
      </c>
      <c r="BN60" s="211">
        <v>0</v>
      </c>
      <c r="BO60" s="211">
        <v>0</v>
      </c>
      <c r="BP60" s="211">
        <v>0</v>
      </c>
      <c r="BQ60" s="211">
        <v>0</v>
      </c>
      <c r="BR60" s="211">
        <v>0</v>
      </c>
      <c r="BS60" s="211">
        <v>0</v>
      </c>
      <c r="BT60" s="211">
        <v>0</v>
      </c>
      <c r="BU60" s="211">
        <v>0</v>
      </c>
      <c r="BV60" s="211">
        <v>0</v>
      </c>
      <c r="BW60" s="211">
        <v>0</v>
      </c>
      <c r="BX60" s="211">
        <v>0</v>
      </c>
      <c r="BY60" s="211">
        <v>0</v>
      </c>
      <c r="BZ60" s="211">
        <v>0</v>
      </c>
      <c r="CA60" s="211">
        <v>0</v>
      </c>
      <c r="CB60" s="211">
        <v>0</v>
      </c>
      <c r="CC60" s="211">
        <v>0</v>
      </c>
      <c r="CD60" s="211">
        <v>0</v>
      </c>
      <c r="CE60" s="211">
        <v>0</v>
      </c>
      <c r="CF60" s="211">
        <v>0</v>
      </c>
      <c r="CG60" s="211">
        <v>0</v>
      </c>
      <c r="CH60" s="211">
        <v>0</v>
      </c>
      <c r="CI60" s="211">
        <v>0</v>
      </c>
      <c r="CJ60" s="211">
        <v>0</v>
      </c>
      <c r="CK60" s="211">
        <v>0</v>
      </c>
      <c r="CL60" s="211">
        <v>0</v>
      </c>
      <c r="CM60" s="211">
        <v>0</v>
      </c>
      <c r="CN60" s="211">
        <v>0</v>
      </c>
      <c r="CO60" s="211">
        <v>0</v>
      </c>
      <c r="CP60" s="211">
        <v>0</v>
      </c>
      <c r="CQ60" s="211">
        <v>0</v>
      </c>
      <c r="CR60" s="211">
        <v>0</v>
      </c>
      <c r="CS60" s="211">
        <f t="shared" si="7"/>
        <v>0</v>
      </c>
      <c r="CV60" s="27">
        <f t="shared" si="1"/>
        <v>0</v>
      </c>
      <c r="CW60" s="28">
        <f t="shared" si="2"/>
        <v>0</v>
      </c>
    </row>
    <row r="61" spans="1:101" x14ac:dyDescent="0.2">
      <c r="A61" s="210" t="s">
        <v>61</v>
      </c>
      <c r="B61" s="211">
        <v>0</v>
      </c>
      <c r="C61" s="211">
        <v>0</v>
      </c>
      <c r="D61" s="211">
        <v>0</v>
      </c>
      <c r="E61" s="211">
        <v>0</v>
      </c>
      <c r="F61" s="211">
        <v>0</v>
      </c>
      <c r="G61" s="211">
        <v>0</v>
      </c>
      <c r="H61" s="211">
        <v>0</v>
      </c>
      <c r="I61" s="211">
        <v>0</v>
      </c>
      <c r="J61" s="211">
        <v>0</v>
      </c>
      <c r="K61" s="211">
        <v>0</v>
      </c>
      <c r="L61" s="211">
        <v>0</v>
      </c>
      <c r="M61" s="211">
        <v>0</v>
      </c>
      <c r="N61" s="211">
        <v>0</v>
      </c>
      <c r="O61" s="211">
        <v>0</v>
      </c>
      <c r="P61" s="211">
        <v>0</v>
      </c>
      <c r="Q61" s="211">
        <v>0</v>
      </c>
      <c r="R61" s="211">
        <v>0</v>
      </c>
      <c r="S61" s="211">
        <v>0</v>
      </c>
      <c r="T61" s="211">
        <v>0</v>
      </c>
      <c r="U61" s="211">
        <v>0</v>
      </c>
      <c r="V61" s="211">
        <v>0</v>
      </c>
      <c r="W61" s="211">
        <v>0</v>
      </c>
      <c r="X61" s="211">
        <v>0</v>
      </c>
      <c r="Y61" s="211">
        <v>0</v>
      </c>
      <c r="Z61" s="211">
        <v>0</v>
      </c>
      <c r="AA61" s="211">
        <v>0</v>
      </c>
      <c r="AB61" s="211">
        <v>0</v>
      </c>
      <c r="AC61" s="211">
        <v>0</v>
      </c>
      <c r="AD61" s="211">
        <v>0</v>
      </c>
      <c r="AE61" s="211">
        <v>0</v>
      </c>
      <c r="AF61" s="211">
        <v>0</v>
      </c>
      <c r="AG61" s="211">
        <v>0</v>
      </c>
      <c r="AH61" s="211">
        <v>0</v>
      </c>
      <c r="AI61" s="211">
        <v>0</v>
      </c>
      <c r="AJ61" s="211">
        <v>0</v>
      </c>
      <c r="AK61" s="211">
        <v>0</v>
      </c>
      <c r="AL61" s="211">
        <v>0</v>
      </c>
      <c r="AM61" s="211">
        <v>0</v>
      </c>
      <c r="AN61" s="211">
        <v>0</v>
      </c>
      <c r="AO61" s="211">
        <v>0</v>
      </c>
      <c r="AP61" s="211">
        <v>0</v>
      </c>
      <c r="AQ61" s="211">
        <v>0</v>
      </c>
      <c r="AR61" s="211">
        <v>0</v>
      </c>
      <c r="AS61" s="211">
        <v>0</v>
      </c>
      <c r="AT61" s="211">
        <v>0</v>
      </c>
      <c r="AU61" s="211">
        <v>0</v>
      </c>
      <c r="AV61" s="211">
        <v>0</v>
      </c>
      <c r="AW61" s="211">
        <v>0</v>
      </c>
      <c r="AX61" s="211">
        <v>0</v>
      </c>
      <c r="AY61" s="211">
        <v>0</v>
      </c>
      <c r="AZ61" s="211">
        <v>0</v>
      </c>
      <c r="BA61" s="211">
        <v>0</v>
      </c>
      <c r="BB61" s="211">
        <v>0</v>
      </c>
      <c r="BC61" s="211">
        <v>0</v>
      </c>
      <c r="BD61" s="211">
        <v>0</v>
      </c>
      <c r="BE61" s="211">
        <v>0</v>
      </c>
      <c r="BF61" s="211">
        <v>0</v>
      </c>
      <c r="BG61" s="211">
        <v>0</v>
      </c>
      <c r="BH61" s="211">
        <v>0</v>
      </c>
      <c r="BI61" s="211">
        <v>0</v>
      </c>
      <c r="BJ61" s="211">
        <v>0</v>
      </c>
      <c r="BK61" s="211">
        <v>0</v>
      </c>
      <c r="BL61" s="211">
        <v>0</v>
      </c>
      <c r="BM61" s="211">
        <v>0</v>
      </c>
      <c r="BN61" s="211">
        <v>0</v>
      </c>
      <c r="BO61" s="211">
        <v>0</v>
      </c>
      <c r="BP61" s="211">
        <v>0</v>
      </c>
      <c r="BQ61" s="211">
        <v>0</v>
      </c>
      <c r="BR61" s="211">
        <v>0</v>
      </c>
      <c r="BS61" s="211">
        <v>0</v>
      </c>
      <c r="BT61" s="211">
        <v>0</v>
      </c>
      <c r="BU61" s="211">
        <v>0</v>
      </c>
      <c r="BV61" s="211">
        <v>0</v>
      </c>
      <c r="BW61" s="211">
        <v>0</v>
      </c>
      <c r="BX61" s="211">
        <v>0</v>
      </c>
      <c r="BY61" s="211">
        <v>0</v>
      </c>
      <c r="BZ61" s="211">
        <v>0</v>
      </c>
      <c r="CA61" s="211">
        <v>0</v>
      </c>
      <c r="CB61" s="211">
        <v>0</v>
      </c>
      <c r="CC61" s="211">
        <v>0</v>
      </c>
      <c r="CD61" s="211">
        <v>0</v>
      </c>
      <c r="CE61" s="211">
        <v>0</v>
      </c>
      <c r="CF61" s="211">
        <v>0</v>
      </c>
      <c r="CG61" s="211">
        <v>0</v>
      </c>
      <c r="CH61" s="211">
        <v>0</v>
      </c>
      <c r="CI61" s="211">
        <v>0</v>
      </c>
      <c r="CJ61" s="211">
        <v>0</v>
      </c>
      <c r="CK61" s="211">
        <v>0</v>
      </c>
      <c r="CL61" s="211">
        <v>0</v>
      </c>
      <c r="CM61" s="211">
        <v>0</v>
      </c>
      <c r="CN61" s="211">
        <v>0</v>
      </c>
      <c r="CO61" s="211">
        <v>0</v>
      </c>
      <c r="CP61" s="211">
        <v>0</v>
      </c>
      <c r="CQ61" s="211">
        <v>0</v>
      </c>
      <c r="CR61" s="211">
        <v>0</v>
      </c>
      <c r="CS61" s="211">
        <f t="shared" si="7"/>
        <v>0</v>
      </c>
      <c r="CV61" s="27">
        <f t="shared" si="1"/>
        <v>0</v>
      </c>
      <c r="CW61" s="28">
        <f t="shared" si="2"/>
        <v>0</v>
      </c>
    </row>
    <row r="62" spans="1:101" x14ac:dyDescent="0.2">
      <c r="A62" s="210" t="s">
        <v>62</v>
      </c>
      <c r="B62" s="211">
        <v>0</v>
      </c>
      <c r="C62" s="211">
        <v>0</v>
      </c>
      <c r="D62" s="211">
        <v>0</v>
      </c>
      <c r="E62" s="211">
        <v>0</v>
      </c>
      <c r="F62" s="211">
        <v>0</v>
      </c>
      <c r="G62" s="211">
        <v>0</v>
      </c>
      <c r="H62" s="211">
        <v>0</v>
      </c>
      <c r="I62" s="211">
        <v>0</v>
      </c>
      <c r="J62" s="211">
        <v>0</v>
      </c>
      <c r="K62" s="211">
        <v>0</v>
      </c>
      <c r="L62" s="211">
        <v>0</v>
      </c>
      <c r="M62" s="211">
        <v>0</v>
      </c>
      <c r="N62" s="211">
        <v>0</v>
      </c>
      <c r="O62" s="211">
        <v>0</v>
      </c>
      <c r="P62" s="211">
        <v>0</v>
      </c>
      <c r="Q62" s="211">
        <v>0</v>
      </c>
      <c r="R62" s="211">
        <v>0</v>
      </c>
      <c r="S62" s="211">
        <v>0</v>
      </c>
      <c r="T62" s="211">
        <v>0</v>
      </c>
      <c r="U62" s="211">
        <v>0</v>
      </c>
      <c r="V62" s="211">
        <v>0</v>
      </c>
      <c r="W62" s="211">
        <v>0</v>
      </c>
      <c r="X62" s="211">
        <v>0</v>
      </c>
      <c r="Y62" s="211">
        <v>0</v>
      </c>
      <c r="Z62" s="211">
        <v>0</v>
      </c>
      <c r="AA62" s="211">
        <v>0</v>
      </c>
      <c r="AB62" s="211">
        <v>0</v>
      </c>
      <c r="AC62" s="211">
        <v>0</v>
      </c>
      <c r="AD62" s="211">
        <v>0</v>
      </c>
      <c r="AE62" s="211">
        <v>0</v>
      </c>
      <c r="AF62" s="211">
        <v>0</v>
      </c>
      <c r="AG62" s="211">
        <v>0</v>
      </c>
      <c r="AH62" s="211">
        <v>0</v>
      </c>
      <c r="AI62" s="211">
        <v>0</v>
      </c>
      <c r="AJ62" s="211">
        <v>0</v>
      </c>
      <c r="AK62" s="211">
        <v>0</v>
      </c>
      <c r="AL62" s="211">
        <v>0</v>
      </c>
      <c r="AM62" s="211">
        <v>0</v>
      </c>
      <c r="AN62" s="211">
        <v>0</v>
      </c>
      <c r="AO62" s="211">
        <v>0</v>
      </c>
      <c r="AP62" s="211">
        <v>0</v>
      </c>
      <c r="AQ62" s="211">
        <v>0</v>
      </c>
      <c r="AR62" s="211">
        <v>0</v>
      </c>
      <c r="AS62" s="211">
        <v>0</v>
      </c>
      <c r="AT62" s="211">
        <v>0</v>
      </c>
      <c r="AU62" s="211">
        <v>0</v>
      </c>
      <c r="AV62" s="211">
        <v>0</v>
      </c>
      <c r="AW62" s="211">
        <v>0</v>
      </c>
      <c r="AX62" s="211">
        <v>0</v>
      </c>
      <c r="AY62" s="211">
        <v>0</v>
      </c>
      <c r="AZ62" s="211">
        <v>0</v>
      </c>
      <c r="BA62" s="211">
        <v>0</v>
      </c>
      <c r="BB62" s="211">
        <v>0</v>
      </c>
      <c r="BC62" s="211">
        <v>0</v>
      </c>
      <c r="BD62" s="211">
        <v>0</v>
      </c>
      <c r="BE62" s="211">
        <v>0</v>
      </c>
      <c r="BF62" s="211">
        <v>0</v>
      </c>
      <c r="BG62" s="211">
        <v>0</v>
      </c>
      <c r="BH62" s="211">
        <v>0</v>
      </c>
      <c r="BI62" s="211">
        <v>0</v>
      </c>
      <c r="BJ62" s="211">
        <v>0</v>
      </c>
      <c r="BK62" s="211">
        <v>0</v>
      </c>
      <c r="BL62" s="211">
        <v>0</v>
      </c>
      <c r="BM62" s="211">
        <v>0</v>
      </c>
      <c r="BN62" s="211">
        <v>0</v>
      </c>
      <c r="BO62" s="211">
        <v>0</v>
      </c>
      <c r="BP62" s="211">
        <v>0</v>
      </c>
      <c r="BQ62" s="211">
        <v>0</v>
      </c>
      <c r="BR62" s="211">
        <v>0</v>
      </c>
      <c r="BS62" s="211">
        <v>0</v>
      </c>
      <c r="BT62" s="211">
        <v>0</v>
      </c>
      <c r="BU62" s="211">
        <v>0</v>
      </c>
      <c r="BV62" s="211">
        <v>0</v>
      </c>
      <c r="BW62" s="211">
        <v>0</v>
      </c>
      <c r="BX62" s="211">
        <v>0</v>
      </c>
      <c r="BY62" s="211">
        <v>0</v>
      </c>
      <c r="BZ62" s="211">
        <v>0</v>
      </c>
      <c r="CA62" s="211">
        <v>0</v>
      </c>
      <c r="CB62" s="211">
        <v>0</v>
      </c>
      <c r="CC62" s="211">
        <v>0</v>
      </c>
      <c r="CD62" s="211">
        <v>0</v>
      </c>
      <c r="CE62" s="211">
        <v>0</v>
      </c>
      <c r="CF62" s="211">
        <v>0</v>
      </c>
      <c r="CG62" s="211">
        <v>0</v>
      </c>
      <c r="CH62" s="211">
        <v>0</v>
      </c>
      <c r="CI62" s="211">
        <v>0</v>
      </c>
      <c r="CJ62" s="211">
        <v>0</v>
      </c>
      <c r="CK62" s="211">
        <v>0</v>
      </c>
      <c r="CL62" s="211">
        <v>0</v>
      </c>
      <c r="CM62" s="211">
        <v>0</v>
      </c>
      <c r="CN62" s="211">
        <v>0</v>
      </c>
      <c r="CO62" s="211">
        <v>0</v>
      </c>
      <c r="CP62" s="211">
        <v>0</v>
      </c>
      <c r="CQ62" s="211">
        <v>0</v>
      </c>
      <c r="CR62" s="211">
        <v>0</v>
      </c>
      <c r="CS62" s="211">
        <f t="shared" si="7"/>
        <v>0</v>
      </c>
      <c r="CV62" s="27">
        <f t="shared" si="1"/>
        <v>0</v>
      </c>
      <c r="CW62" s="28">
        <f t="shared" si="2"/>
        <v>0</v>
      </c>
    </row>
    <row r="63" spans="1:101" x14ac:dyDescent="0.2">
      <c r="A63" s="210" t="s">
        <v>63</v>
      </c>
      <c r="B63" s="211">
        <v>0</v>
      </c>
      <c r="C63" s="211">
        <v>0</v>
      </c>
      <c r="D63" s="211">
        <v>0</v>
      </c>
      <c r="E63" s="211">
        <v>0</v>
      </c>
      <c r="F63" s="211">
        <v>0</v>
      </c>
      <c r="G63" s="211">
        <v>0</v>
      </c>
      <c r="H63" s="211">
        <v>0</v>
      </c>
      <c r="I63" s="211">
        <v>0</v>
      </c>
      <c r="J63" s="211">
        <v>0</v>
      </c>
      <c r="K63" s="211">
        <v>0</v>
      </c>
      <c r="L63" s="211">
        <v>0</v>
      </c>
      <c r="M63" s="211">
        <v>0</v>
      </c>
      <c r="N63" s="211">
        <v>0</v>
      </c>
      <c r="O63" s="211">
        <v>0</v>
      </c>
      <c r="P63" s="211">
        <v>0</v>
      </c>
      <c r="Q63" s="211">
        <v>0</v>
      </c>
      <c r="R63" s="211">
        <v>0</v>
      </c>
      <c r="S63" s="211">
        <v>0</v>
      </c>
      <c r="T63" s="211">
        <v>0</v>
      </c>
      <c r="U63" s="211">
        <v>0</v>
      </c>
      <c r="V63" s="211">
        <v>0</v>
      </c>
      <c r="W63" s="211">
        <v>0</v>
      </c>
      <c r="X63" s="211">
        <v>0</v>
      </c>
      <c r="Y63" s="211">
        <v>0</v>
      </c>
      <c r="Z63" s="211">
        <v>0</v>
      </c>
      <c r="AA63" s="211">
        <v>0</v>
      </c>
      <c r="AB63" s="211">
        <v>0</v>
      </c>
      <c r="AC63" s="211">
        <v>0</v>
      </c>
      <c r="AD63" s="211">
        <v>0</v>
      </c>
      <c r="AE63" s="211">
        <v>0</v>
      </c>
      <c r="AF63" s="211">
        <v>0</v>
      </c>
      <c r="AG63" s="211">
        <v>0</v>
      </c>
      <c r="AH63" s="211">
        <v>0</v>
      </c>
      <c r="AI63" s="211">
        <v>0</v>
      </c>
      <c r="AJ63" s="211">
        <v>0</v>
      </c>
      <c r="AK63" s="211">
        <v>0</v>
      </c>
      <c r="AL63" s="211">
        <v>0</v>
      </c>
      <c r="AM63" s="211">
        <v>0</v>
      </c>
      <c r="AN63" s="211">
        <v>0</v>
      </c>
      <c r="AO63" s="211">
        <v>0</v>
      </c>
      <c r="AP63" s="211">
        <v>0</v>
      </c>
      <c r="AQ63" s="211">
        <v>0</v>
      </c>
      <c r="AR63" s="211">
        <v>0</v>
      </c>
      <c r="AS63" s="211">
        <v>0</v>
      </c>
      <c r="AT63" s="211">
        <v>0</v>
      </c>
      <c r="AU63" s="211">
        <v>0</v>
      </c>
      <c r="AV63" s="211">
        <v>0</v>
      </c>
      <c r="AW63" s="211">
        <v>0</v>
      </c>
      <c r="AX63" s="211">
        <v>0</v>
      </c>
      <c r="AY63" s="211">
        <v>0</v>
      </c>
      <c r="AZ63" s="211">
        <v>0</v>
      </c>
      <c r="BA63" s="211">
        <v>0</v>
      </c>
      <c r="BB63" s="211">
        <v>0</v>
      </c>
      <c r="BC63" s="211">
        <v>0</v>
      </c>
      <c r="BD63" s="211">
        <v>0</v>
      </c>
      <c r="BE63" s="211">
        <v>0</v>
      </c>
      <c r="BF63" s="211">
        <v>0</v>
      </c>
      <c r="BG63" s="211">
        <v>0</v>
      </c>
      <c r="BH63" s="211">
        <v>0</v>
      </c>
      <c r="BI63" s="211">
        <v>0</v>
      </c>
      <c r="BJ63" s="211">
        <v>0</v>
      </c>
      <c r="BK63" s="211">
        <v>0</v>
      </c>
      <c r="BL63" s="211">
        <v>0</v>
      </c>
      <c r="BM63" s="211">
        <v>0</v>
      </c>
      <c r="BN63" s="211">
        <v>0</v>
      </c>
      <c r="BO63" s="211">
        <v>0</v>
      </c>
      <c r="BP63" s="211">
        <v>0</v>
      </c>
      <c r="BQ63" s="211">
        <v>0</v>
      </c>
      <c r="BR63" s="211">
        <v>0</v>
      </c>
      <c r="BS63" s="211">
        <v>0</v>
      </c>
      <c r="BT63" s="211">
        <v>0</v>
      </c>
      <c r="BU63" s="211">
        <v>0</v>
      </c>
      <c r="BV63" s="211">
        <v>0</v>
      </c>
      <c r="BW63" s="211">
        <v>0</v>
      </c>
      <c r="BX63" s="211">
        <v>0</v>
      </c>
      <c r="BY63" s="211">
        <v>0</v>
      </c>
      <c r="BZ63" s="211">
        <v>0</v>
      </c>
      <c r="CA63" s="211">
        <v>0</v>
      </c>
      <c r="CB63" s="211">
        <v>0</v>
      </c>
      <c r="CC63" s="211">
        <v>0</v>
      </c>
      <c r="CD63" s="211">
        <v>0</v>
      </c>
      <c r="CE63" s="211">
        <v>0</v>
      </c>
      <c r="CF63" s="211">
        <v>0</v>
      </c>
      <c r="CG63" s="211">
        <v>0</v>
      </c>
      <c r="CH63" s="211">
        <v>0</v>
      </c>
      <c r="CI63" s="211">
        <v>0</v>
      </c>
      <c r="CJ63" s="211">
        <v>0</v>
      </c>
      <c r="CK63" s="211">
        <v>0</v>
      </c>
      <c r="CL63" s="211">
        <v>0</v>
      </c>
      <c r="CM63" s="211">
        <v>0</v>
      </c>
      <c r="CN63" s="211">
        <v>0</v>
      </c>
      <c r="CO63" s="211">
        <v>0</v>
      </c>
      <c r="CP63" s="211">
        <v>0</v>
      </c>
      <c r="CQ63" s="211">
        <v>0</v>
      </c>
      <c r="CR63" s="211">
        <v>0</v>
      </c>
      <c r="CS63" s="211">
        <f t="shared" si="7"/>
        <v>0</v>
      </c>
      <c r="CV63" s="27">
        <f t="shared" si="1"/>
        <v>0</v>
      </c>
      <c r="CW63" s="28">
        <f t="shared" si="2"/>
        <v>0</v>
      </c>
    </row>
    <row r="64" spans="1:101" x14ac:dyDescent="0.2">
      <c r="A64" s="210" t="s">
        <v>64</v>
      </c>
      <c r="B64" s="211">
        <v>0</v>
      </c>
      <c r="C64" s="211">
        <v>0</v>
      </c>
      <c r="D64" s="211">
        <v>0</v>
      </c>
      <c r="E64" s="211">
        <v>0</v>
      </c>
      <c r="F64" s="211">
        <v>0</v>
      </c>
      <c r="G64" s="211">
        <v>0</v>
      </c>
      <c r="H64" s="211">
        <v>0</v>
      </c>
      <c r="I64" s="211">
        <v>0</v>
      </c>
      <c r="J64" s="211">
        <v>0</v>
      </c>
      <c r="K64" s="211">
        <v>0</v>
      </c>
      <c r="L64" s="211">
        <v>0</v>
      </c>
      <c r="M64" s="211">
        <v>0</v>
      </c>
      <c r="N64" s="211">
        <v>0</v>
      </c>
      <c r="O64" s="211">
        <v>0</v>
      </c>
      <c r="P64" s="211">
        <v>0</v>
      </c>
      <c r="Q64" s="211">
        <v>0</v>
      </c>
      <c r="R64" s="211">
        <v>0</v>
      </c>
      <c r="S64" s="211">
        <v>0</v>
      </c>
      <c r="T64" s="211">
        <v>0</v>
      </c>
      <c r="U64" s="211">
        <v>0</v>
      </c>
      <c r="V64" s="211">
        <v>0</v>
      </c>
      <c r="W64" s="211">
        <v>0</v>
      </c>
      <c r="X64" s="211">
        <v>0</v>
      </c>
      <c r="Y64" s="211">
        <v>0</v>
      </c>
      <c r="Z64" s="211">
        <v>0</v>
      </c>
      <c r="AA64" s="211">
        <v>0</v>
      </c>
      <c r="AB64" s="211">
        <v>0</v>
      </c>
      <c r="AC64" s="211">
        <v>0</v>
      </c>
      <c r="AD64" s="211">
        <v>0</v>
      </c>
      <c r="AE64" s="211">
        <v>0</v>
      </c>
      <c r="AF64" s="211">
        <v>0</v>
      </c>
      <c r="AG64" s="211">
        <v>0</v>
      </c>
      <c r="AH64" s="211">
        <v>0</v>
      </c>
      <c r="AI64" s="211">
        <v>0</v>
      </c>
      <c r="AJ64" s="211">
        <v>0</v>
      </c>
      <c r="AK64" s="211">
        <v>0</v>
      </c>
      <c r="AL64" s="211">
        <v>0</v>
      </c>
      <c r="AM64" s="211">
        <v>0</v>
      </c>
      <c r="AN64" s="211">
        <v>0</v>
      </c>
      <c r="AO64" s="211">
        <v>0</v>
      </c>
      <c r="AP64" s="211">
        <v>0</v>
      </c>
      <c r="AQ64" s="211">
        <v>0</v>
      </c>
      <c r="AR64" s="211">
        <v>0</v>
      </c>
      <c r="AS64" s="211">
        <v>0</v>
      </c>
      <c r="AT64" s="211">
        <v>0</v>
      </c>
      <c r="AU64" s="211">
        <v>0</v>
      </c>
      <c r="AV64" s="211">
        <v>0</v>
      </c>
      <c r="AW64" s="211">
        <v>0</v>
      </c>
      <c r="AX64" s="211">
        <v>0</v>
      </c>
      <c r="AY64" s="211">
        <v>0</v>
      </c>
      <c r="AZ64" s="211">
        <v>0</v>
      </c>
      <c r="BA64" s="211">
        <v>0</v>
      </c>
      <c r="BB64" s="211">
        <v>0</v>
      </c>
      <c r="BC64" s="211">
        <v>0</v>
      </c>
      <c r="BD64" s="211">
        <v>0</v>
      </c>
      <c r="BE64" s="211">
        <v>0</v>
      </c>
      <c r="BF64" s="211">
        <v>0</v>
      </c>
      <c r="BG64" s="211">
        <v>0</v>
      </c>
      <c r="BH64" s="211">
        <v>0</v>
      </c>
      <c r="BI64" s="211">
        <v>0</v>
      </c>
      <c r="BJ64" s="211">
        <v>0</v>
      </c>
      <c r="BK64" s="211">
        <v>0</v>
      </c>
      <c r="BL64" s="211">
        <v>0</v>
      </c>
      <c r="BM64" s="211">
        <v>0</v>
      </c>
      <c r="BN64" s="211">
        <v>0</v>
      </c>
      <c r="BO64" s="211">
        <v>0</v>
      </c>
      <c r="BP64" s="211">
        <v>0</v>
      </c>
      <c r="BQ64" s="211">
        <v>0</v>
      </c>
      <c r="BR64" s="211">
        <v>0</v>
      </c>
      <c r="BS64" s="211">
        <v>0</v>
      </c>
      <c r="BT64" s="211">
        <v>0</v>
      </c>
      <c r="BU64" s="211">
        <v>0</v>
      </c>
      <c r="BV64" s="211">
        <v>0</v>
      </c>
      <c r="BW64" s="211">
        <v>0</v>
      </c>
      <c r="BX64" s="211">
        <v>0</v>
      </c>
      <c r="BY64" s="211">
        <v>0</v>
      </c>
      <c r="BZ64" s="211">
        <v>0</v>
      </c>
      <c r="CA64" s="211">
        <v>0</v>
      </c>
      <c r="CB64" s="211">
        <v>0</v>
      </c>
      <c r="CC64" s="211">
        <v>0</v>
      </c>
      <c r="CD64" s="211">
        <v>0</v>
      </c>
      <c r="CE64" s="211">
        <v>0</v>
      </c>
      <c r="CF64" s="211">
        <v>0</v>
      </c>
      <c r="CG64" s="211">
        <v>0</v>
      </c>
      <c r="CH64" s="211">
        <v>0</v>
      </c>
      <c r="CI64" s="211">
        <v>0</v>
      </c>
      <c r="CJ64" s="211">
        <v>0</v>
      </c>
      <c r="CK64" s="211">
        <v>0</v>
      </c>
      <c r="CL64" s="211">
        <v>0</v>
      </c>
      <c r="CM64" s="211">
        <v>0</v>
      </c>
      <c r="CN64" s="211">
        <v>0</v>
      </c>
      <c r="CO64" s="211">
        <v>0</v>
      </c>
      <c r="CP64" s="211">
        <v>0</v>
      </c>
      <c r="CQ64" s="211">
        <v>0</v>
      </c>
      <c r="CR64" s="211">
        <v>0</v>
      </c>
      <c r="CS64" s="211">
        <f t="shared" si="7"/>
        <v>0</v>
      </c>
      <c r="CV64" s="27">
        <f t="shared" si="1"/>
        <v>0</v>
      </c>
      <c r="CW64" s="28">
        <f t="shared" si="2"/>
        <v>0</v>
      </c>
    </row>
    <row r="65" spans="1:101" x14ac:dyDescent="0.2">
      <c r="A65" s="210" t="s">
        <v>65</v>
      </c>
      <c r="B65" s="211">
        <v>0</v>
      </c>
      <c r="C65" s="211">
        <v>0</v>
      </c>
      <c r="D65" s="211">
        <v>0</v>
      </c>
      <c r="E65" s="211">
        <v>0</v>
      </c>
      <c r="F65" s="211">
        <v>0</v>
      </c>
      <c r="G65" s="211">
        <v>0</v>
      </c>
      <c r="H65" s="211">
        <v>0</v>
      </c>
      <c r="I65" s="211">
        <v>0</v>
      </c>
      <c r="J65" s="211">
        <v>0</v>
      </c>
      <c r="K65" s="211">
        <v>0</v>
      </c>
      <c r="L65" s="211">
        <v>0</v>
      </c>
      <c r="M65" s="211">
        <v>0</v>
      </c>
      <c r="N65" s="211">
        <v>0</v>
      </c>
      <c r="O65" s="211">
        <v>0</v>
      </c>
      <c r="P65" s="211">
        <v>0</v>
      </c>
      <c r="Q65" s="211">
        <v>0</v>
      </c>
      <c r="R65" s="211">
        <v>0</v>
      </c>
      <c r="S65" s="211">
        <v>0</v>
      </c>
      <c r="T65" s="211">
        <v>0</v>
      </c>
      <c r="U65" s="211">
        <v>0</v>
      </c>
      <c r="V65" s="211">
        <v>0</v>
      </c>
      <c r="W65" s="211">
        <v>0</v>
      </c>
      <c r="X65" s="211">
        <v>0</v>
      </c>
      <c r="Y65" s="211">
        <v>0</v>
      </c>
      <c r="Z65" s="211">
        <v>0</v>
      </c>
      <c r="AA65" s="211">
        <v>0</v>
      </c>
      <c r="AB65" s="211">
        <v>0</v>
      </c>
      <c r="AC65" s="211">
        <v>0</v>
      </c>
      <c r="AD65" s="211">
        <v>0</v>
      </c>
      <c r="AE65" s="211">
        <v>0</v>
      </c>
      <c r="AF65" s="211">
        <v>0</v>
      </c>
      <c r="AG65" s="211">
        <v>0</v>
      </c>
      <c r="AH65" s="211">
        <v>0</v>
      </c>
      <c r="AI65" s="211">
        <v>0</v>
      </c>
      <c r="AJ65" s="211">
        <v>0</v>
      </c>
      <c r="AK65" s="211">
        <v>0</v>
      </c>
      <c r="AL65" s="211">
        <v>0</v>
      </c>
      <c r="AM65" s="211">
        <v>0</v>
      </c>
      <c r="AN65" s="211">
        <v>0</v>
      </c>
      <c r="AO65" s="211">
        <v>0</v>
      </c>
      <c r="AP65" s="211">
        <v>0</v>
      </c>
      <c r="AQ65" s="211">
        <v>0</v>
      </c>
      <c r="AR65" s="211">
        <v>0</v>
      </c>
      <c r="AS65" s="211">
        <v>0</v>
      </c>
      <c r="AT65" s="211">
        <v>0</v>
      </c>
      <c r="AU65" s="211">
        <v>0</v>
      </c>
      <c r="AV65" s="211">
        <v>0</v>
      </c>
      <c r="AW65" s="211">
        <v>0</v>
      </c>
      <c r="AX65" s="211">
        <v>0</v>
      </c>
      <c r="AY65" s="211">
        <v>0</v>
      </c>
      <c r="AZ65" s="211">
        <v>0</v>
      </c>
      <c r="BA65" s="211">
        <v>0</v>
      </c>
      <c r="BB65" s="211">
        <v>0</v>
      </c>
      <c r="BC65" s="211">
        <v>0</v>
      </c>
      <c r="BD65" s="211">
        <v>0</v>
      </c>
      <c r="BE65" s="211">
        <v>0</v>
      </c>
      <c r="BF65" s="211">
        <v>0</v>
      </c>
      <c r="BG65" s="211">
        <v>0</v>
      </c>
      <c r="BH65" s="211">
        <v>0</v>
      </c>
      <c r="BI65" s="211">
        <v>0</v>
      </c>
      <c r="BJ65" s="211">
        <v>0</v>
      </c>
      <c r="BK65" s="211">
        <v>0</v>
      </c>
      <c r="BL65" s="211">
        <v>0</v>
      </c>
      <c r="BM65" s="211">
        <v>0</v>
      </c>
      <c r="BN65" s="211">
        <v>0</v>
      </c>
      <c r="BO65" s="211">
        <v>0</v>
      </c>
      <c r="BP65" s="211">
        <v>0</v>
      </c>
      <c r="BQ65" s="211">
        <v>0</v>
      </c>
      <c r="BR65" s="211">
        <v>0</v>
      </c>
      <c r="BS65" s="211">
        <v>0</v>
      </c>
      <c r="BT65" s="211">
        <v>0</v>
      </c>
      <c r="BU65" s="211">
        <v>0</v>
      </c>
      <c r="BV65" s="211">
        <v>0</v>
      </c>
      <c r="BW65" s="211">
        <v>0</v>
      </c>
      <c r="BX65" s="211">
        <v>0</v>
      </c>
      <c r="BY65" s="211">
        <v>0</v>
      </c>
      <c r="BZ65" s="211">
        <v>0</v>
      </c>
      <c r="CA65" s="211">
        <v>0</v>
      </c>
      <c r="CB65" s="211">
        <v>0</v>
      </c>
      <c r="CC65" s="211">
        <v>0</v>
      </c>
      <c r="CD65" s="211">
        <v>0</v>
      </c>
      <c r="CE65" s="211">
        <v>0</v>
      </c>
      <c r="CF65" s="211">
        <v>0</v>
      </c>
      <c r="CG65" s="211">
        <v>0</v>
      </c>
      <c r="CH65" s="211">
        <v>0</v>
      </c>
      <c r="CI65" s="211">
        <v>0</v>
      </c>
      <c r="CJ65" s="211">
        <v>0</v>
      </c>
      <c r="CK65" s="211">
        <v>0</v>
      </c>
      <c r="CL65" s="211">
        <v>0</v>
      </c>
      <c r="CM65" s="211">
        <v>0</v>
      </c>
      <c r="CN65" s="211">
        <v>0</v>
      </c>
      <c r="CO65" s="211">
        <v>0</v>
      </c>
      <c r="CP65" s="211">
        <v>0</v>
      </c>
      <c r="CQ65" s="211">
        <v>0</v>
      </c>
      <c r="CR65" s="211">
        <v>0</v>
      </c>
      <c r="CS65" s="211">
        <f t="shared" si="7"/>
        <v>0</v>
      </c>
      <c r="CV65" s="27">
        <f t="shared" si="1"/>
        <v>0</v>
      </c>
      <c r="CW65" s="28">
        <f t="shared" si="2"/>
        <v>0</v>
      </c>
    </row>
    <row r="66" spans="1:101" x14ac:dyDescent="0.2">
      <c r="A66" s="210" t="s">
        <v>66</v>
      </c>
      <c r="B66" s="211">
        <v>0</v>
      </c>
      <c r="C66" s="211">
        <v>0</v>
      </c>
      <c r="D66" s="211">
        <v>0</v>
      </c>
      <c r="E66" s="211">
        <v>0</v>
      </c>
      <c r="F66" s="211">
        <v>0</v>
      </c>
      <c r="G66" s="211">
        <v>0</v>
      </c>
      <c r="H66" s="211">
        <v>0</v>
      </c>
      <c r="I66" s="211">
        <v>0</v>
      </c>
      <c r="J66" s="211">
        <v>0</v>
      </c>
      <c r="K66" s="211">
        <v>0</v>
      </c>
      <c r="L66" s="211">
        <v>0</v>
      </c>
      <c r="M66" s="211">
        <v>0</v>
      </c>
      <c r="N66" s="211">
        <v>0</v>
      </c>
      <c r="O66" s="211">
        <v>0</v>
      </c>
      <c r="P66" s="211">
        <v>0</v>
      </c>
      <c r="Q66" s="211">
        <v>0</v>
      </c>
      <c r="R66" s="211">
        <v>0</v>
      </c>
      <c r="S66" s="211">
        <v>0</v>
      </c>
      <c r="T66" s="211">
        <v>0</v>
      </c>
      <c r="U66" s="211">
        <v>0</v>
      </c>
      <c r="V66" s="211">
        <v>0</v>
      </c>
      <c r="W66" s="211">
        <v>0</v>
      </c>
      <c r="X66" s="211">
        <v>0</v>
      </c>
      <c r="Y66" s="211">
        <v>0</v>
      </c>
      <c r="Z66" s="211">
        <v>0</v>
      </c>
      <c r="AA66" s="211">
        <v>0</v>
      </c>
      <c r="AB66" s="211">
        <v>0</v>
      </c>
      <c r="AC66" s="211">
        <v>0</v>
      </c>
      <c r="AD66" s="211">
        <v>0</v>
      </c>
      <c r="AE66" s="211">
        <v>0</v>
      </c>
      <c r="AF66" s="211">
        <v>0</v>
      </c>
      <c r="AG66" s="211">
        <v>0</v>
      </c>
      <c r="AH66" s="211">
        <v>0</v>
      </c>
      <c r="AI66" s="211">
        <v>0</v>
      </c>
      <c r="AJ66" s="211">
        <v>0</v>
      </c>
      <c r="AK66" s="211">
        <v>0</v>
      </c>
      <c r="AL66" s="211">
        <v>0</v>
      </c>
      <c r="AM66" s="211">
        <v>0</v>
      </c>
      <c r="AN66" s="211">
        <v>0</v>
      </c>
      <c r="AO66" s="211">
        <v>0</v>
      </c>
      <c r="AP66" s="211">
        <v>0</v>
      </c>
      <c r="AQ66" s="211">
        <v>0</v>
      </c>
      <c r="AR66" s="211">
        <v>0</v>
      </c>
      <c r="AS66" s="211">
        <v>0</v>
      </c>
      <c r="AT66" s="211">
        <v>0</v>
      </c>
      <c r="AU66" s="211">
        <v>0</v>
      </c>
      <c r="AV66" s="211">
        <v>0</v>
      </c>
      <c r="AW66" s="211">
        <v>0</v>
      </c>
      <c r="AX66" s="211">
        <v>0</v>
      </c>
      <c r="AY66" s="211">
        <v>0</v>
      </c>
      <c r="AZ66" s="211">
        <v>0</v>
      </c>
      <c r="BA66" s="211">
        <v>0</v>
      </c>
      <c r="BB66" s="211">
        <v>0</v>
      </c>
      <c r="BC66" s="211">
        <v>0</v>
      </c>
      <c r="BD66" s="211">
        <v>0</v>
      </c>
      <c r="BE66" s="211">
        <v>0</v>
      </c>
      <c r="BF66" s="211">
        <v>0</v>
      </c>
      <c r="BG66" s="211">
        <v>0</v>
      </c>
      <c r="BH66" s="211">
        <v>0</v>
      </c>
      <c r="BI66" s="211">
        <v>0</v>
      </c>
      <c r="BJ66" s="211">
        <v>0</v>
      </c>
      <c r="BK66" s="211">
        <v>0</v>
      </c>
      <c r="BL66" s="211">
        <v>0</v>
      </c>
      <c r="BM66" s="211">
        <v>0</v>
      </c>
      <c r="BN66" s="211">
        <v>0</v>
      </c>
      <c r="BO66" s="211">
        <v>0</v>
      </c>
      <c r="BP66" s="211">
        <v>0</v>
      </c>
      <c r="BQ66" s="211">
        <v>0</v>
      </c>
      <c r="BR66" s="211">
        <v>0</v>
      </c>
      <c r="BS66" s="211">
        <v>0</v>
      </c>
      <c r="BT66" s="211">
        <v>0</v>
      </c>
      <c r="BU66" s="211">
        <v>0</v>
      </c>
      <c r="BV66" s="211">
        <v>0</v>
      </c>
      <c r="BW66" s="211">
        <v>0</v>
      </c>
      <c r="BX66" s="211">
        <v>0</v>
      </c>
      <c r="BY66" s="211">
        <v>0</v>
      </c>
      <c r="BZ66" s="211">
        <v>0</v>
      </c>
      <c r="CA66" s="211">
        <v>0</v>
      </c>
      <c r="CB66" s="211">
        <v>0</v>
      </c>
      <c r="CC66" s="211">
        <v>0</v>
      </c>
      <c r="CD66" s="211">
        <v>0</v>
      </c>
      <c r="CE66" s="211">
        <v>0</v>
      </c>
      <c r="CF66" s="211">
        <v>0</v>
      </c>
      <c r="CG66" s="211">
        <v>0</v>
      </c>
      <c r="CH66" s="211">
        <v>0</v>
      </c>
      <c r="CI66" s="211">
        <v>0</v>
      </c>
      <c r="CJ66" s="211">
        <v>0</v>
      </c>
      <c r="CK66" s="211">
        <v>0</v>
      </c>
      <c r="CL66" s="211">
        <v>0</v>
      </c>
      <c r="CM66" s="211">
        <v>0</v>
      </c>
      <c r="CN66" s="211">
        <v>0</v>
      </c>
      <c r="CO66" s="211">
        <v>0</v>
      </c>
      <c r="CP66" s="211">
        <v>0</v>
      </c>
      <c r="CQ66" s="211">
        <v>0</v>
      </c>
      <c r="CR66" s="211">
        <v>0</v>
      </c>
      <c r="CS66" s="211">
        <f t="shared" si="7"/>
        <v>0</v>
      </c>
      <c r="CV66" s="27">
        <f t="shared" si="1"/>
        <v>0</v>
      </c>
      <c r="CW66" s="28">
        <f t="shared" si="2"/>
        <v>0</v>
      </c>
    </row>
    <row r="67" spans="1:101" x14ac:dyDescent="0.2">
      <c r="A67" s="210" t="s">
        <v>67</v>
      </c>
      <c r="B67" s="211">
        <v>0</v>
      </c>
      <c r="C67" s="211">
        <v>0</v>
      </c>
      <c r="D67" s="211">
        <v>0</v>
      </c>
      <c r="E67" s="211">
        <v>0</v>
      </c>
      <c r="F67" s="211">
        <v>0</v>
      </c>
      <c r="G67" s="211">
        <v>0</v>
      </c>
      <c r="H67" s="211">
        <v>0</v>
      </c>
      <c r="I67" s="211">
        <v>0</v>
      </c>
      <c r="J67" s="211">
        <v>0</v>
      </c>
      <c r="K67" s="211">
        <v>0</v>
      </c>
      <c r="L67" s="211">
        <v>0</v>
      </c>
      <c r="M67" s="211">
        <v>0</v>
      </c>
      <c r="N67" s="211">
        <v>0</v>
      </c>
      <c r="O67" s="211">
        <v>0</v>
      </c>
      <c r="P67" s="211">
        <v>0</v>
      </c>
      <c r="Q67" s="211">
        <v>0</v>
      </c>
      <c r="R67" s="211">
        <v>0</v>
      </c>
      <c r="S67" s="211">
        <v>0</v>
      </c>
      <c r="T67" s="211">
        <v>0</v>
      </c>
      <c r="U67" s="211">
        <v>0</v>
      </c>
      <c r="V67" s="211">
        <v>0</v>
      </c>
      <c r="W67" s="211">
        <v>0</v>
      </c>
      <c r="X67" s="211">
        <v>0</v>
      </c>
      <c r="Y67" s="211">
        <v>0</v>
      </c>
      <c r="Z67" s="211">
        <v>0</v>
      </c>
      <c r="AA67" s="211">
        <v>0</v>
      </c>
      <c r="AB67" s="211">
        <v>0</v>
      </c>
      <c r="AC67" s="211">
        <v>0</v>
      </c>
      <c r="AD67" s="211">
        <v>0</v>
      </c>
      <c r="AE67" s="211">
        <v>0</v>
      </c>
      <c r="AF67" s="211">
        <v>0</v>
      </c>
      <c r="AG67" s="211">
        <v>0</v>
      </c>
      <c r="AH67" s="211">
        <v>0</v>
      </c>
      <c r="AI67" s="211">
        <v>0</v>
      </c>
      <c r="AJ67" s="211">
        <v>0</v>
      </c>
      <c r="AK67" s="211">
        <v>0</v>
      </c>
      <c r="AL67" s="211">
        <v>0</v>
      </c>
      <c r="AM67" s="211">
        <v>0</v>
      </c>
      <c r="AN67" s="211">
        <v>0</v>
      </c>
      <c r="AO67" s="211">
        <v>0</v>
      </c>
      <c r="AP67" s="211">
        <v>0</v>
      </c>
      <c r="AQ67" s="211">
        <v>0</v>
      </c>
      <c r="AR67" s="211">
        <v>0</v>
      </c>
      <c r="AS67" s="211">
        <v>0</v>
      </c>
      <c r="AT67" s="211">
        <v>0</v>
      </c>
      <c r="AU67" s="211">
        <v>0</v>
      </c>
      <c r="AV67" s="211">
        <v>0</v>
      </c>
      <c r="AW67" s="211">
        <v>0</v>
      </c>
      <c r="AX67" s="211">
        <v>0</v>
      </c>
      <c r="AY67" s="211">
        <v>0</v>
      </c>
      <c r="AZ67" s="211">
        <v>0</v>
      </c>
      <c r="BA67" s="211">
        <v>0</v>
      </c>
      <c r="BB67" s="211">
        <v>0</v>
      </c>
      <c r="BC67" s="211">
        <v>0</v>
      </c>
      <c r="BD67" s="211">
        <v>0</v>
      </c>
      <c r="BE67" s="211">
        <v>0</v>
      </c>
      <c r="BF67" s="211">
        <v>0</v>
      </c>
      <c r="BG67" s="211">
        <v>0</v>
      </c>
      <c r="BH67" s="211">
        <v>0</v>
      </c>
      <c r="BI67" s="211">
        <v>0</v>
      </c>
      <c r="BJ67" s="211">
        <v>0</v>
      </c>
      <c r="BK67" s="211">
        <v>0</v>
      </c>
      <c r="BL67" s="211">
        <v>0</v>
      </c>
      <c r="BM67" s="211">
        <v>0</v>
      </c>
      <c r="BN67" s="211">
        <v>0</v>
      </c>
      <c r="BO67" s="211">
        <v>0</v>
      </c>
      <c r="BP67" s="211">
        <v>0</v>
      </c>
      <c r="BQ67" s="211">
        <v>0</v>
      </c>
      <c r="BR67" s="211">
        <v>0</v>
      </c>
      <c r="BS67" s="211">
        <v>0</v>
      </c>
      <c r="BT67" s="211">
        <v>0</v>
      </c>
      <c r="BU67" s="211">
        <v>0</v>
      </c>
      <c r="BV67" s="211">
        <v>0</v>
      </c>
      <c r="BW67" s="211">
        <v>0</v>
      </c>
      <c r="BX67" s="211">
        <v>0</v>
      </c>
      <c r="BY67" s="211">
        <v>0</v>
      </c>
      <c r="BZ67" s="211">
        <v>0</v>
      </c>
      <c r="CA67" s="211">
        <v>0</v>
      </c>
      <c r="CB67" s="211">
        <v>0</v>
      </c>
      <c r="CC67" s="211">
        <v>0</v>
      </c>
      <c r="CD67" s="211">
        <v>0</v>
      </c>
      <c r="CE67" s="211">
        <v>0</v>
      </c>
      <c r="CF67" s="211">
        <v>0</v>
      </c>
      <c r="CG67" s="211">
        <v>0</v>
      </c>
      <c r="CH67" s="211">
        <v>0</v>
      </c>
      <c r="CI67" s="211">
        <v>0</v>
      </c>
      <c r="CJ67" s="211">
        <v>0</v>
      </c>
      <c r="CK67" s="211">
        <v>0</v>
      </c>
      <c r="CL67" s="211">
        <v>0</v>
      </c>
      <c r="CM67" s="211">
        <v>0</v>
      </c>
      <c r="CN67" s="211">
        <v>0</v>
      </c>
      <c r="CO67" s="211">
        <v>0</v>
      </c>
      <c r="CP67" s="211">
        <v>0</v>
      </c>
      <c r="CQ67" s="211">
        <v>0</v>
      </c>
      <c r="CR67" s="211">
        <v>0</v>
      </c>
      <c r="CS67" s="211">
        <f t="shared" si="7"/>
        <v>0</v>
      </c>
      <c r="CV67" s="27">
        <f t="shared" si="1"/>
        <v>0</v>
      </c>
      <c r="CW67" s="28">
        <f t="shared" si="2"/>
        <v>0</v>
      </c>
    </row>
    <row r="68" spans="1:101" x14ac:dyDescent="0.2">
      <c r="A68" s="210" t="s">
        <v>68</v>
      </c>
      <c r="B68" s="211">
        <v>0</v>
      </c>
      <c r="C68" s="211">
        <v>0</v>
      </c>
      <c r="D68" s="211">
        <v>0</v>
      </c>
      <c r="E68" s="211">
        <v>0</v>
      </c>
      <c r="F68" s="211">
        <v>0</v>
      </c>
      <c r="G68" s="211">
        <v>0</v>
      </c>
      <c r="H68" s="211">
        <v>0</v>
      </c>
      <c r="I68" s="211">
        <v>0</v>
      </c>
      <c r="J68" s="211">
        <v>0</v>
      </c>
      <c r="K68" s="211">
        <v>0</v>
      </c>
      <c r="L68" s="211">
        <v>0</v>
      </c>
      <c r="M68" s="211">
        <v>0</v>
      </c>
      <c r="N68" s="211">
        <v>0</v>
      </c>
      <c r="O68" s="211">
        <v>0</v>
      </c>
      <c r="P68" s="211">
        <v>0</v>
      </c>
      <c r="Q68" s="211">
        <v>0</v>
      </c>
      <c r="R68" s="211">
        <v>0</v>
      </c>
      <c r="S68" s="211">
        <v>0</v>
      </c>
      <c r="T68" s="211">
        <v>0</v>
      </c>
      <c r="U68" s="211">
        <v>0</v>
      </c>
      <c r="V68" s="211">
        <v>0</v>
      </c>
      <c r="W68" s="211">
        <v>0</v>
      </c>
      <c r="X68" s="211">
        <v>0</v>
      </c>
      <c r="Y68" s="211">
        <v>0</v>
      </c>
      <c r="Z68" s="211">
        <v>0</v>
      </c>
      <c r="AA68" s="211">
        <v>0</v>
      </c>
      <c r="AB68" s="211">
        <v>0</v>
      </c>
      <c r="AC68" s="211">
        <v>0</v>
      </c>
      <c r="AD68" s="211">
        <v>0</v>
      </c>
      <c r="AE68" s="211">
        <v>0</v>
      </c>
      <c r="AF68" s="211">
        <v>0</v>
      </c>
      <c r="AG68" s="211">
        <v>0</v>
      </c>
      <c r="AH68" s="211">
        <v>0</v>
      </c>
      <c r="AI68" s="211">
        <v>0</v>
      </c>
      <c r="AJ68" s="211">
        <v>0</v>
      </c>
      <c r="AK68" s="211">
        <v>0</v>
      </c>
      <c r="AL68" s="211">
        <v>0</v>
      </c>
      <c r="AM68" s="211">
        <v>0</v>
      </c>
      <c r="AN68" s="211">
        <v>0</v>
      </c>
      <c r="AO68" s="211">
        <v>0</v>
      </c>
      <c r="AP68" s="211">
        <v>0</v>
      </c>
      <c r="AQ68" s="211">
        <v>0</v>
      </c>
      <c r="AR68" s="211">
        <v>0</v>
      </c>
      <c r="AS68" s="211">
        <v>0</v>
      </c>
      <c r="AT68" s="211">
        <v>0</v>
      </c>
      <c r="AU68" s="211">
        <v>0</v>
      </c>
      <c r="AV68" s="211">
        <v>0</v>
      </c>
      <c r="AW68" s="211">
        <v>0</v>
      </c>
      <c r="AX68" s="211">
        <v>0</v>
      </c>
      <c r="AY68" s="211">
        <v>0</v>
      </c>
      <c r="AZ68" s="211">
        <v>0</v>
      </c>
      <c r="BA68" s="211">
        <v>0</v>
      </c>
      <c r="BB68" s="211">
        <v>0</v>
      </c>
      <c r="BC68" s="211">
        <v>0</v>
      </c>
      <c r="BD68" s="211">
        <v>0</v>
      </c>
      <c r="BE68" s="211">
        <v>0</v>
      </c>
      <c r="BF68" s="211">
        <v>0</v>
      </c>
      <c r="BG68" s="211">
        <v>0</v>
      </c>
      <c r="BH68" s="211">
        <v>0</v>
      </c>
      <c r="BI68" s="211">
        <v>0</v>
      </c>
      <c r="BJ68" s="211">
        <v>0</v>
      </c>
      <c r="BK68" s="211">
        <v>0</v>
      </c>
      <c r="BL68" s="211">
        <v>0</v>
      </c>
      <c r="BM68" s="211">
        <v>0</v>
      </c>
      <c r="BN68" s="211">
        <v>0</v>
      </c>
      <c r="BO68" s="211">
        <v>0</v>
      </c>
      <c r="BP68" s="211">
        <v>0</v>
      </c>
      <c r="BQ68" s="211">
        <v>0</v>
      </c>
      <c r="BR68" s="211">
        <v>0</v>
      </c>
      <c r="BS68" s="211">
        <v>0</v>
      </c>
      <c r="BT68" s="211">
        <v>0</v>
      </c>
      <c r="BU68" s="211">
        <v>0</v>
      </c>
      <c r="BV68" s="211">
        <v>0</v>
      </c>
      <c r="BW68" s="211">
        <v>0</v>
      </c>
      <c r="BX68" s="211">
        <v>0</v>
      </c>
      <c r="BY68" s="211">
        <v>0</v>
      </c>
      <c r="BZ68" s="211">
        <v>0</v>
      </c>
      <c r="CA68" s="211">
        <v>0</v>
      </c>
      <c r="CB68" s="211">
        <v>0</v>
      </c>
      <c r="CC68" s="211">
        <v>0</v>
      </c>
      <c r="CD68" s="211">
        <v>0</v>
      </c>
      <c r="CE68" s="211">
        <v>0</v>
      </c>
      <c r="CF68" s="211">
        <v>0</v>
      </c>
      <c r="CG68" s="211">
        <v>0</v>
      </c>
      <c r="CH68" s="211">
        <v>0</v>
      </c>
      <c r="CI68" s="211">
        <v>0</v>
      </c>
      <c r="CJ68" s="211">
        <v>0</v>
      </c>
      <c r="CK68" s="211">
        <v>0</v>
      </c>
      <c r="CL68" s="211">
        <v>0</v>
      </c>
      <c r="CM68" s="211">
        <v>0</v>
      </c>
      <c r="CN68" s="211">
        <v>0</v>
      </c>
      <c r="CO68" s="211">
        <v>0</v>
      </c>
      <c r="CP68" s="211">
        <v>0</v>
      </c>
      <c r="CQ68" s="211">
        <v>0</v>
      </c>
      <c r="CR68" s="211">
        <v>0</v>
      </c>
      <c r="CS68" s="211">
        <f t="shared" si="7"/>
        <v>0</v>
      </c>
      <c r="CV68" s="27">
        <f t="shared" si="1"/>
        <v>0</v>
      </c>
      <c r="CW68" s="28">
        <f t="shared" si="2"/>
        <v>0</v>
      </c>
    </row>
    <row r="69" spans="1:101" x14ac:dyDescent="0.2">
      <c r="A69" s="210" t="s">
        <v>69</v>
      </c>
      <c r="B69" s="211">
        <v>0</v>
      </c>
      <c r="C69" s="211">
        <v>0</v>
      </c>
      <c r="D69" s="211">
        <v>0</v>
      </c>
      <c r="E69" s="211">
        <v>0</v>
      </c>
      <c r="F69" s="211">
        <v>0</v>
      </c>
      <c r="G69" s="211">
        <v>0</v>
      </c>
      <c r="H69" s="211">
        <v>0</v>
      </c>
      <c r="I69" s="211">
        <v>0</v>
      </c>
      <c r="J69" s="211">
        <v>0</v>
      </c>
      <c r="K69" s="211">
        <v>0</v>
      </c>
      <c r="L69" s="211">
        <v>0</v>
      </c>
      <c r="M69" s="211">
        <v>0</v>
      </c>
      <c r="N69" s="211">
        <v>0</v>
      </c>
      <c r="O69" s="211">
        <v>0</v>
      </c>
      <c r="P69" s="211">
        <v>0</v>
      </c>
      <c r="Q69" s="211">
        <v>0</v>
      </c>
      <c r="R69" s="211">
        <v>0</v>
      </c>
      <c r="S69" s="211">
        <v>0</v>
      </c>
      <c r="T69" s="211">
        <v>0</v>
      </c>
      <c r="U69" s="211">
        <v>0</v>
      </c>
      <c r="V69" s="211">
        <v>0</v>
      </c>
      <c r="W69" s="211">
        <v>0</v>
      </c>
      <c r="X69" s="211">
        <v>0</v>
      </c>
      <c r="Y69" s="211">
        <v>0</v>
      </c>
      <c r="Z69" s="211">
        <v>0</v>
      </c>
      <c r="AA69" s="211">
        <v>0</v>
      </c>
      <c r="AB69" s="211">
        <v>0</v>
      </c>
      <c r="AC69" s="211">
        <v>0</v>
      </c>
      <c r="AD69" s="211">
        <v>0</v>
      </c>
      <c r="AE69" s="211">
        <v>0</v>
      </c>
      <c r="AF69" s="211">
        <v>0</v>
      </c>
      <c r="AG69" s="211">
        <v>0</v>
      </c>
      <c r="AH69" s="211">
        <v>0</v>
      </c>
      <c r="AI69" s="211">
        <v>0</v>
      </c>
      <c r="AJ69" s="211">
        <v>0</v>
      </c>
      <c r="AK69" s="211">
        <v>0</v>
      </c>
      <c r="AL69" s="211">
        <v>0</v>
      </c>
      <c r="AM69" s="211">
        <v>0</v>
      </c>
      <c r="AN69" s="211">
        <v>0</v>
      </c>
      <c r="AO69" s="211">
        <v>0</v>
      </c>
      <c r="AP69" s="211">
        <v>0</v>
      </c>
      <c r="AQ69" s="211">
        <v>0</v>
      </c>
      <c r="AR69" s="211">
        <v>0</v>
      </c>
      <c r="AS69" s="211">
        <v>0</v>
      </c>
      <c r="AT69" s="211">
        <v>0</v>
      </c>
      <c r="AU69" s="211">
        <v>0</v>
      </c>
      <c r="AV69" s="211">
        <v>0</v>
      </c>
      <c r="AW69" s="211">
        <v>0</v>
      </c>
      <c r="AX69" s="211">
        <v>0</v>
      </c>
      <c r="AY69" s="211">
        <v>0</v>
      </c>
      <c r="AZ69" s="211">
        <v>0</v>
      </c>
      <c r="BA69" s="211">
        <v>0</v>
      </c>
      <c r="BB69" s="211">
        <v>0</v>
      </c>
      <c r="BC69" s="211">
        <v>0</v>
      </c>
      <c r="BD69" s="211">
        <v>0</v>
      </c>
      <c r="BE69" s="211">
        <v>0</v>
      </c>
      <c r="BF69" s="211">
        <v>0</v>
      </c>
      <c r="BG69" s="211">
        <v>0</v>
      </c>
      <c r="BH69" s="211">
        <v>0</v>
      </c>
      <c r="BI69" s="211">
        <v>0</v>
      </c>
      <c r="BJ69" s="211">
        <v>0</v>
      </c>
      <c r="BK69" s="211">
        <v>0</v>
      </c>
      <c r="BL69" s="211">
        <v>0</v>
      </c>
      <c r="BM69" s="211">
        <v>0</v>
      </c>
      <c r="BN69" s="211">
        <v>0</v>
      </c>
      <c r="BO69" s="211">
        <v>0</v>
      </c>
      <c r="BP69" s="211">
        <v>0</v>
      </c>
      <c r="BQ69" s="211">
        <v>0</v>
      </c>
      <c r="BR69" s="211">
        <v>0</v>
      </c>
      <c r="BS69" s="211">
        <v>0</v>
      </c>
      <c r="BT69" s="211">
        <v>0</v>
      </c>
      <c r="BU69" s="211">
        <v>0</v>
      </c>
      <c r="BV69" s="211">
        <v>0</v>
      </c>
      <c r="BW69" s="211">
        <v>0</v>
      </c>
      <c r="BX69" s="211">
        <v>0</v>
      </c>
      <c r="BY69" s="211">
        <v>0</v>
      </c>
      <c r="BZ69" s="211">
        <v>0</v>
      </c>
      <c r="CA69" s="211">
        <v>0</v>
      </c>
      <c r="CB69" s="211">
        <v>0</v>
      </c>
      <c r="CC69" s="211">
        <v>0</v>
      </c>
      <c r="CD69" s="211">
        <v>0</v>
      </c>
      <c r="CE69" s="211">
        <v>0</v>
      </c>
      <c r="CF69" s="211">
        <v>0</v>
      </c>
      <c r="CG69" s="211">
        <v>0</v>
      </c>
      <c r="CH69" s="211">
        <v>0</v>
      </c>
      <c r="CI69" s="211">
        <v>0</v>
      </c>
      <c r="CJ69" s="211">
        <v>0</v>
      </c>
      <c r="CK69" s="211">
        <v>0</v>
      </c>
      <c r="CL69" s="211">
        <v>0</v>
      </c>
      <c r="CM69" s="211">
        <v>0</v>
      </c>
      <c r="CN69" s="211">
        <v>0</v>
      </c>
      <c r="CO69" s="211">
        <v>0</v>
      </c>
      <c r="CP69" s="211">
        <v>0</v>
      </c>
      <c r="CQ69" s="211">
        <v>0</v>
      </c>
      <c r="CR69" s="211">
        <v>0</v>
      </c>
      <c r="CS69" s="211">
        <f t="shared" si="7"/>
        <v>0</v>
      </c>
      <c r="CV69" s="27">
        <f t="shared" si="1"/>
        <v>0</v>
      </c>
      <c r="CW69" s="28">
        <f t="shared" si="2"/>
        <v>0</v>
      </c>
    </row>
    <row r="70" spans="1:101" x14ac:dyDescent="0.2">
      <c r="A70" s="210" t="s">
        <v>70</v>
      </c>
      <c r="B70" s="211">
        <v>0</v>
      </c>
      <c r="C70" s="211">
        <v>0</v>
      </c>
      <c r="D70" s="211">
        <v>0</v>
      </c>
      <c r="E70" s="211">
        <v>0</v>
      </c>
      <c r="F70" s="211">
        <v>0</v>
      </c>
      <c r="G70" s="211">
        <v>0</v>
      </c>
      <c r="H70" s="211">
        <v>0</v>
      </c>
      <c r="I70" s="211">
        <v>0</v>
      </c>
      <c r="J70" s="211">
        <v>0</v>
      </c>
      <c r="K70" s="211">
        <v>0</v>
      </c>
      <c r="L70" s="211">
        <v>0</v>
      </c>
      <c r="M70" s="211">
        <v>0</v>
      </c>
      <c r="N70" s="211">
        <v>0</v>
      </c>
      <c r="O70" s="211">
        <v>0</v>
      </c>
      <c r="P70" s="211">
        <v>0</v>
      </c>
      <c r="Q70" s="211">
        <v>0</v>
      </c>
      <c r="R70" s="211">
        <v>0</v>
      </c>
      <c r="S70" s="211">
        <v>0</v>
      </c>
      <c r="T70" s="211">
        <v>0</v>
      </c>
      <c r="U70" s="211">
        <v>0</v>
      </c>
      <c r="V70" s="211">
        <v>0</v>
      </c>
      <c r="W70" s="211">
        <v>0</v>
      </c>
      <c r="X70" s="211">
        <v>0</v>
      </c>
      <c r="Y70" s="211">
        <v>0</v>
      </c>
      <c r="Z70" s="211">
        <v>0</v>
      </c>
      <c r="AA70" s="211">
        <v>0</v>
      </c>
      <c r="AB70" s="211">
        <v>0</v>
      </c>
      <c r="AC70" s="211">
        <v>0</v>
      </c>
      <c r="AD70" s="211">
        <v>0</v>
      </c>
      <c r="AE70" s="211">
        <v>0</v>
      </c>
      <c r="AF70" s="211">
        <v>0</v>
      </c>
      <c r="AG70" s="211">
        <v>0</v>
      </c>
      <c r="AH70" s="211">
        <v>0</v>
      </c>
      <c r="AI70" s="211">
        <v>0</v>
      </c>
      <c r="AJ70" s="211">
        <v>0</v>
      </c>
      <c r="AK70" s="211">
        <v>0</v>
      </c>
      <c r="AL70" s="211">
        <v>0</v>
      </c>
      <c r="AM70" s="211">
        <v>0</v>
      </c>
      <c r="AN70" s="211">
        <v>0</v>
      </c>
      <c r="AO70" s="211">
        <v>0</v>
      </c>
      <c r="AP70" s="211">
        <v>0</v>
      </c>
      <c r="AQ70" s="211">
        <v>0</v>
      </c>
      <c r="AR70" s="211">
        <v>0</v>
      </c>
      <c r="AS70" s="211">
        <v>0</v>
      </c>
      <c r="AT70" s="211">
        <v>0</v>
      </c>
      <c r="AU70" s="211">
        <v>0</v>
      </c>
      <c r="AV70" s="211">
        <v>0</v>
      </c>
      <c r="AW70" s="211">
        <v>0</v>
      </c>
      <c r="AX70" s="211">
        <v>0</v>
      </c>
      <c r="AY70" s="211">
        <v>0</v>
      </c>
      <c r="AZ70" s="211">
        <v>0</v>
      </c>
      <c r="BA70" s="211">
        <v>0</v>
      </c>
      <c r="BB70" s="211">
        <v>0</v>
      </c>
      <c r="BC70" s="211">
        <v>0</v>
      </c>
      <c r="BD70" s="211">
        <v>0</v>
      </c>
      <c r="BE70" s="211">
        <v>0</v>
      </c>
      <c r="BF70" s="211">
        <v>0</v>
      </c>
      <c r="BG70" s="211">
        <v>0</v>
      </c>
      <c r="BH70" s="211">
        <v>0</v>
      </c>
      <c r="BI70" s="211">
        <v>0</v>
      </c>
      <c r="BJ70" s="211">
        <v>0</v>
      </c>
      <c r="BK70" s="211">
        <v>0</v>
      </c>
      <c r="BL70" s="211">
        <v>0</v>
      </c>
      <c r="BM70" s="211">
        <v>0</v>
      </c>
      <c r="BN70" s="211">
        <v>0</v>
      </c>
      <c r="BO70" s="211">
        <v>0</v>
      </c>
      <c r="BP70" s="211">
        <v>0</v>
      </c>
      <c r="BQ70" s="211">
        <v>0</v>
      </c>
      <c r="BR70" s="211">
        <v>0</v>
      </c>
      <c r="BS70" s="211">
        <v>0</v>
      </c>
      <c r="BT70" s="211">
        <v>0</v>
      </c>
      <c r="BU70" s="211">
        <v>0</v>
      </c>
      <c r="BV70" s="211">
        <v>0</v>
      </c>
      <c r="BW70" s="211">
        <v>0</v>
      </c>
      <c r="BX70" s="211">
        <v>0</v>
      </c>
      <c r="BY70" s="211">
        <v>0</v>
      </c>
      <c r="BZ70" s="211">
        <v>0</v>
      </c>
      <c r="CA70" s="211">
        <v>0</v>
      </c>
      <c r="CB70" s="211">
        <v>0</v>
      </c>
      <c r="CC70" s="211">
        <v>0</v>
      </c>
      <c r="CD70" s="211">
        <v>0</v>
      </c>
      <c r="CE70" s="211">
        <v>0</v>
      </c>
      <c r="CF70" s="211">
        <v>0</v>
      </c>
      <c r="CG70" s="211">
        <v>0</v>
      </c>
      <c r="CH70" s="211">
        <v>0</v>
      </c>
      <c r="CI70" s="211">
        <v>0</v>
      </c>
      <c r="CJ70" s="211">
        <v>0</v>
      </c>
      <c r="CK70" s="211">
        <v>0</v>
      </c>
      <c r="CL70" s="211">
        <v>0</v>
      </c>
      <c r="CM70" s="211">
        <v>0</v>
      </c>
      <c r="CN70" s="211">
        <v>0</v>
      </c>
      <c r="CO70" s="211">
        <v>0</v>
      </c>
      <c r="CP70" s="211">
        <v>0</v>
      </c>
      <c r="CQ70" s="211">
        <v>0</v>
      </c>
      <c r="CR70" s="211">
        <v>0</v>
      </c>
      <c r="CS70" s="211">
        <f t="shared" si="7"/>
        <v>0</v>
      </c>
      <c r="CV70" s="27">
        <f t="shared" si="1"/>
        <v>0</v>
      </c>
      <c r="CW70" s="28">
        <f t="shared" si="2"/>
        <v>0</v>
      </c>
    </row>
    <row r="71" spans="1:101" x14ac:dyDescent="0.2">
      <c r="A71" s="210" t="s">
        <v>71</v>
      </c>
      <c r="B71" s="211">
        <v>0</v>
      </c>
      <c r="C71" s="211">
        <v>0</v>
      </c>
      <c r="D71" s="211">
        <v>0</v>
      </c>
      <c r="E71" s="211">
        <v>0</v>
      </c>
      <c r="F71" s="211">
        <v>0</v>
      </c>
      <c r="G71" s="211">
        <v>0</v>
      </c>
      <c r="H71" s="211">
        <v>0</v>
      </c>
      <c r="I71" s="211">
        <v>0</v>
      </c>
      <c r="J71" s="211">
        <v>0</v>
      </c>
      <c r="K71" s="211">
        <v>0</v>
      </c>
      <c r="L71" s="211">
        <v>0</v>
      </c>
      <c r="M71" s="211">
        <v>0</v>
      </c>
      <c r="N71" s="211">
        <v>0</v>
      </c>
      <c r="O71" s="211">
        <v>0</v>
      </c>
      <c r="P71" s="211">
        <v>0</v>
      </c>
      <c r="Q71" s="211">
        <v>0</v>
      </c>
      <c r="R71" s="211">
        <v>0</v>
      </c>
      <c r="S71" s="211">
        <v>0</v>
      </c>
      <c r="T71" s="211">
        <v>0</v>
      </c>
      <c r="U71" s="211">
        <v>0</v>
      </c>
      <c r="V71" s="211">
        <v>0</v>
      </c>
      <c r="W71" s="211">
        <v>0</v>
      </c>
      <c r="X71" s="211">
        <v>0</v>
      </c>
      <c r="Y71" s="211">
        <v>0</v>
      </c>
      <c r="Z71" s="211">
        <v>0</v>
      </c>
      <c r="AA71" s="211">
        <v>0</v>
      </c>
      <c r="AB71" s="211">
        <v>0</v>
      </c>
      <c r="AC71" s="211">
        <v>0</v>
      </c>
      <c r="AD71" s="211">
        <v>0</v>
      </c>
      <c r="AE71" s="211">
        <v>0</v>
      </c>
      <c r="AF71" s="211">
        <v>0</v>
      </c>
      <c r="AG71" s="211">
        <v>0</v>
      </c>
      <c r="AH71" s="211">
        <v>0</v>
      </c>
      <c r="AI71" s="211">
        <v>0</v>
      </c>
      <c r="AJ71" s="211">
        <v>0</v>
      </c>
      <c r="AK71" s="211">
        <v>0</v>
      </c>
      <c r="AL71" s="211">
        <v>0</v>
      </c>
      <c r="AM71" s="211">
        <v>0</v>
      </c>
      <c r="AN71" s="211">
        <v>0</v>
      </c>
      <c r="AO71" s="211">
        <v>0</v>
      </c>
      <c r="AP71" s="211">
        <v>0</v>
      </c>
      <c r="AQ71" s="211">
        <v>0</v>
      </c>
      <c r="AR71" s="211">
        <v>0</v>
      </c>
      <c r="AS71" s="211">
        <v>0</v>
      </c>
      <c r="AT71" s="211">
        <v>0</v>
      </c>
      <c r="AU71" s="211">
        <v>0</v>
      </c>
      <c r="AV71" s="211">
        <v>0</v>
      </c>
      <c r="AW71" s="211">
        <v>0</v>
      </c>
      <c r="AX71" s="211">
        <v>0</v>
      </c>
      <c r="AY71" s="211">
        <v>0</v>
      </c>
      <c r="AZ71" s="211">
        <v>0</v>
      </c>
      <c r="BA71" s="211">
        <v>0</v>
      </c>
      <c r="BB71" s="211">
        <v>0</v>
      </c>
      <c r="BC71" s="211">
        <v>0</v>
      </c>
      <c r="BD71" s="211">
        <v>0</v>
      </c>
      <c r="BE71" s="211">
        <v>0</v>
      </c>
      <c r="BF71" s="211">
        <v>0</v>
      </c>
      <c r="BG71" s="211">
        <v>0</v>
      </c>
      <c r="BH71" s="211">
        <v>0</v>
      </c>
      <c r="BI71" s="211">
        <v>0</v>
      </c>
      <c r="BJ71" s="211">
        <v>0</v>
      </c>
      <c r="BK71" s="211">
        <v>0</v>
      </c>
      <c r="BL71" s="211">
        <v>0</v>
      </c>
      <c r="BM71" s="211">
        <v>0</v>
      </c>
      <c r="BN71" s="211">
        <v>0</v>
      </c>
      <c r="BO71" s="211">
        <v>0</v>
      </c>
      <c r="BP71" s="211">
        <v>0</v>
      </c>
      <c r="BQ71" s="211">
        <v>0</v>
      </c>
      <c r="BR71" s="211">
        <v>0</v>
      </c>
      <c r="BS71" s="211">
        <v>0</v>
      </c>
      <c r="BT71" s="211">
        <v>0</v>
      </c>
      <c r="BU71" s="211">
        <v>0</v>
      </c>
      <c r="BV71" s="211">
        <v>0</v>
      </c>
      <c r="BW71" s="211">
        <v>0</v>
      </c>
      <c r="BX71" s="211">
        <v>0</v>
      </c>
      <c r="BY71" s="211">
        <v>0</v>
      </c>
      <c r="BZ71" s="211">
        <v>0</v>
      </c>
      <c r="CA71" s="211">
        <v>0</v>
      </c>
      <c r="CB71" s="211">
        <v>0</v>
      </c>
      <c r="CC71" s="211">
        <v>0</v>
      </c>
      <c r="CD71" s="211">
        <v>0</v>
      </c>
      <c r="CE71" s="211">
        <v>0</v>
      </c>
      <c r="CF71" s="211">
        <v>0</v>
      </c>
      <c r="CG71" s="211">
        <v>0</v>
      </c>
      <c r="CH71" s="211">
        <v>0</v>
      </c>
      <c r="CI71" s="211">
        <v>0</v>
      </c>
      <c r="CJ71" s="211">
        <v>0</v>
      </c>
      <c r="CK71" s="211">
        <v>0</v>
      </c>
      <c r="CL71" s="211">
        <v>0</v>
      </c>
      <c r="CM71" s="211">
        <v>0</v>
      </c>
      <c r="CN71" s="211">
        <v>0</v>
      </c>
      <c r="CO71" s="211">
        <v>0</v>
      </c>
      <c r="CP71" s="211">
        <v>0</v>
      </c>
      <c r="CQ71" s="211">
        <v>0</v>
      </c>
      <c r="CR71" s="211">
        <v>0</v>
      </c>
      <c r="CS71" s="211">
        <f t="shared" si="7"/>
        <v>0</v>
      </c>
      <c r="CV71" s="27">
        <f t="shared" si="1"/>
        <v>0</v>
      </c>
      <c r="CW71" s="28">
        <f t="shared" si="2"/>
        <v>0</v>
      </c>
    </row>
    <row r="72" spans="1:101" x14ac:dyDescent="0.2">
      <c r="A72" s="210" t="s">
        <v>72</v>
      </c>
      <c r="B72" s="211">
        <v>0</v>
      </c>
      <c r="C72" s="211">
        <v>0</v>
      </c>
      <c r="D72" s="211">
        <v>0</v>
      </c>
      <c r="E72" s="211">
        <v>0</v>
      </c>
      <c r="F72" s="211">
        <v>0</v>
      </c>
      <c r="G72" s="211">
        <v>0</v>
      </c>
      <c r="H72" s="211">
        <v>0</v>
      </c>
      <c r="I72" s="211">
        <v>0</v>
      </c>
      <c r="J72" s="211">
        <v>0</v>
      </c>
      <c r="K72" s="211">
        <v>0</v>
      </c>
      <c r="L72" s="211">
        <v>0</v>
      </c>
      <c r="M72" s="211">
        <v>0</v>
      </c>
      <c r="N72" s="211">
        <v>0</v>
      </c>
      <c r="O72" s="211">
        <v>0</v>
      </c>
      <c r="P72" s="211">
        <v>0</v>
      </c>
      <c r="Q72" s="211">
        <v>0</v>
      </c>
      <c r="R72" s="211">
        <v>0</v>
      </c>
      <c r="S72" s="211">
        <v>0</v>
      </c>
      <c r="T72" s="211">
        <v>0</v>
      </c>
      <c r="U72" s="211">
        <v>0</v>
      </c>
      <c r="V72" s="211">
        <v>0</v>
      </c>
      <c r="W72" s="211">
        <v>0</v>
      </c>
      <c r="X72" s="211">
        <v>0</v>
      </c>
      <c r="Y72" s="211">
        <v>0</v>
      </c>
      <c r="Z72" s="211">
        <v>0</v>
      </c>
      <c r="AA72" s="211">
        <v>0</v>
      </c>
      <c r="AB72" s="211">
        <v>0</v>
      </c>
      <c r="AC72" s="211">
        <v>0</v>
      </c>
      <c r="AD72" s="211">
        <v>0</v>
      </c>
      <c r="AE72" s="211">
        <v>0</v>
      </c>
      <c r="AF72" s="211">
        <v>0</v>
      </c>
      <c r="AG72" s="211">
        <v>0</v>
      </c>
      <c r="AH72" s="211">
        <v>0</v>
      </c>
      <c r="AI72" s="211">
        <v>0</v>
      </c>
      <c r="AJ72" s="211">
        <v>0</v>
      </c>
      <c r="AK72" s="211">
        <v>0</v>
      </c>
      <c r="AL72" s="211">
        <v>0</v>
      </c>
      <c r="AM72" s="211">
        <v>0</v>
      </c>
      <c r="AN72" s="211">
        <v>0</v>
      </c>
      <c r="AO72" s="211">
        <v>0</v>
      </c>
      <c r="AP72" s="211">
        <v>0</v>
      </c>
      <c r="AQ72" s="211">
        <v>0</v>
      </c>
      <c r="AR72" s="211">
        <v>0</v>
      </c>
      <c r="AS72" s="211">
        <v>0</v>
      </c>
      <c r="AT72" s="211">
        <v>0</v>
      </c>
      <c r="AU72" s="211">
        <v>0</v>
      </c>
      <c r="AV72" s="211">
        <v>0</v>
      </c>
      <c r="AW72" s="211">
        <v>0</v>
      </c>
      <c r="AX72" s="211">
        <v>0</v>
      </c>
      <c r="AY72" s="211">
        <v>0</v>
      </c>
      <c r="AZ72" s="211">
        <v>0</v>
      </c>
      <c r="BA72" s="211">
        <v>0</v>
      </c>
      <c r="BB72" s="211">
        <v>0</v>
      </c>
      <c r="BC72" s="211">
        <v>0</v>
      </c>
      <c r="BD72" s="211">
        <v>0</v>
      </c>
      <c r="BE72" s="211">
        <v>0</v>
      </c>
      <c r="BF72" s="211">
        <v>0</v>
      </c>
      <c r="BG72" s="211">
        <v>0</v>
      </c>
      <c r="BH72" s="211">
        <v>0</v>
      </c>
      <c r="BI72" s="211">
        <v>0</v>
      </c>
      <c r="BJ72" s="211">
        <v>0</v>
      </c>
      <c r="BK72" s="211">
        <v>0</v>
      </c>
      <c r="BL72" s="211">
        <v>0</v>
      </c>
      <c r="BM72" s="211">
        <v>0</v>
      </c>
      <c r="BN72" s="211">
        <v>0</v>
      </c>
      <c r="BO72" s="211">
        <v>0</v>
      </c>
      <c r="BP72" s="211">
        <v>0</v>
      </c>
      <c r="BQ72" s="211">
        <v>0</v>
      </c>
      <c r="BR72" s="211">
        <v>0</v>
      </c>
      <c r="BS72" s="211">
        <v>0</v>
      </c>
      <c r="BT72" s="211">
        <v>0</v>
      </c>
      <c r="BU72" s="211">
        <v>0</v>
      </c>
      <c r="BV72" s="211">
        <v>0</v>
      </c>
      <c r="BW72" s="211">
        <v>0</v>
      </c>
      <c r="BX72" s="211">
        <v>0</v>
      </c>
      <c r="BY72" s="211">
        <v>0</v>
      </c>
      <c r="BZ72" s="211">
        <v>0</v>
      </c>
      <c r="CA72" s="211">
        <v>0</v>
      </c>
      <c r="CB72" s="211">
        <v>0</v>
      </c>
      <c r="CC72" s="211">
        <v>0</v>
      </c>
      <c r="CD72" s="211">
        <v>0</v>
      </c>
      <c r="CE72" s="211">
        <v>0</v>
      </c>
      <c r="CF72" s="211">
        <v>0</v>
      </c>
      <c r="CG72" s="211">
        <v>0</v>
      </c>
      <c r="CH72" s="211">
        <v>0</v>
      </c>
      <c r="CI72" s="211">
        <v>0</v>
      </c>
      <c r="CJ72" s="211">
        <v>0</v>
      </c>
      <c r="CK72" s="211">
        <v>0</v>
      </c>
      <c r="CL72" s="211">
        <v>0</v>
      </c>
      <c r="CM72" s="211">
        <v>0</v>
      </c>
      <c r="CN72" s="211">
        <v>0</v>
      </c>
      <c r="CO72" s="211">
        <v>0</v>
      </c>
      <c r="CP72" s="211">
        <v>0</v>
      </c>
      <c r="CQ72" s="211">
        <v>0</v>
      </c>
      <c r="CR72" s="211">
        <v>0</v>
      </c>
      <c r="CS72" s="211">
        <f t="shared" si="7"/>
        <v>0</v>
      </c>
      <c r="CV72" s="27">
        <f t="shared" si="1"/>
        <v>0</v>
      </c>
      <c r="CW72" s="28">
        <f t="shared" si="2"/>
        <v>0</v>
      </c>
    </row>
    <row r="73" spans="1:101" x14ac:dyDescent="0.2">
      <c r="A73" s="210" t="s">
        <v>73</v>
      </c>
      <c r="B73" s="211">
        <v>0</v>
      </c>
      <c r="C73" s="211">
        <v>0</v>
      </c>
      <c r="D73" s="211">
        <v>0</v>
      </c>
      <c r="E73" s="211">
        <v>0</v>
      </c>
      <c r="F73" s="211">
        <v>0</v>
      </c>
      <c r="G73" s="211">
        <v>0</v>
      </c>
      <c r="H73" s="211">
        <v>0</v>
      </c>
      <c r="I73" s="211">
        <v>0</v>
      </c>
      <c r="J73" s="211">
        <v>0</v>
      </c>
      <c r="K73" s="211">
        <v>0</v>
      </c>
      <c r="L73" s="211">
        <v>0</v>
      </c>
      <c r="M73" s="211">
        <v>0</v>
      </c>
      <c r="N73" s="211">
        <v>0</v>
      </c>
      <c r="O73" s="211">
        <v>0</v>
      </c>
      <c r="P73" s="211">
        <v>0</v>
      </c>
      <c r="Q73" s="211">
        <v>0</v>
      </c>
      <c r="R73" s="211">
        <v>0</v>
      </c>
      <c r="S73" s="211">
        <v>0</v>
      </c>
      <c r="T73" s="211">
        <v>0</v>
      </c>
      <c r="U73" s="211">
        <v>0</v>
      </c>
      <c r="V73" s="211">
        <v>0</v>
      </c>
      <c r="W73" s="211">
        <v>0</v>
      </c>
      <c r="X73" s="211">
        <v>0</v>
      </c>
      <c r="Y73" s="211">
        <v>0</v>
      </c>
      <c r="Z73" s="211">
        <v>0</v>
      </c>
      <c r="AA73" s="211">
        <v>0</v>
      </c>
      <c r="AB73" s="211">
        <v>0</v>
      </c>
      <c r="AC73" s="211">
        <v>0</v>
      </c>
      <c r="AD73" s="211">
        <v>0</v>
      </c>
      <c r="AE73" s="211">
        <v>0</v>
      </c>
      <c r="AF73" s="211">
        <v>0</v>
      </c>
      <c r="AG73" s="211">
        <v>0</v>
      </c>
      <c r="AH73" s="211">
        <v>0</v>
      </c>
      <c r="AI73" s="211">
        <v>0</v>
      </c>
      <c r="AJ73" s="211">
        <v>0</v>
      </c>
      <c r="AK73" s="211">
        <v>0</v>
      </c>
      <c r="AL73" s="211">
        <v>0</v>
      </c>
      <c r="AM73" s="211">
        <v>0</v>
      </c>
      <c r="AN73" s="211">
        <v>0</v>
      </c>
      <c r="AO73" s="211">
        <v>0</v>
      </c>
      <c r="AP73" s="211">
        <v>0</v>
      </c>
      <c r="AQ73" s="211">
        <v>0</v>
      </c>
      <c r="AR73" s="211">
        <v>0</v>
      </c>
      <c r="AS73" s="211">
        <v>0</v>
      </c>
      <c r="AT73" s="211">
        <v>0</v>
      </c>
      <c r="AU73" s="211">
        <v>0</v>
      </c>
      <c r="AV73" s="211">
        <v>0</v>
      </c>
      <c r="AW73" s="211">
        <v>0</v>
      </c>
      <c r="AX73" s="211">
        <v>0</v>
      </c>
      <c r="AY73" s="211">
        <v>0</v>
      </c>
      <c r="AZ73" s="211">
        <v>0</v>
      </c>
      <c r="BA73" s="211">
        <v>0</v>
      </c>
      <c r="BB73" s="211">
        <v>0</v>
      </c>
      <c r="BC73" s="211">
        <v>0</v>
      </c>
      <c r="BD73" s="211">
        <v>0</v>
      </c>
      <c r="BE73" s="211">
        <v>0</v>
      </c>
      <c r="BF73" s="211">
        <v>0</v>
      </c>
      <c r="BG73" s="211">
        <v>0</v>
      </c>
      <c r="BH73" s="211">
        <v>0</v>
      </c>
      <c r="BI73" s="211">
        <v>0</v>
      </c>
      <c r="BJ73" s="211">
        <v>0</v>
      </c>
      <c r="BK73" s="211">
        <v>0</v>
      </c>
      <c r="BL73" s="211">
        <v>0</v>
      </c>
      <c r="BM73" s="211">
        <v>0</v>
      </c>
      <c r="BN73" s="211">
        <v>0</v>
      </c>
      <c r="BO73" s="211">
        <v>0</v>
      </c>
      <c r="BP73" s="211">
        <v>0</v>
      </c>
      <c r="BQ73" s="211">
        <v>0</v>
      </c>
      <c r="BR73" s="211">
        <v>0</v>
      </c>
      <c r="BS73" s="211">
        <v>0</v>
      </c>
      <c r="BT73" s="211">
        <v>0</v>
      </c>
      <c r="BU73" s="211">
        <v>0</v>
      </c>
      <c r="BV73" s="211">
        <v>0</v>
      </c>
      <c r="BW73" s="211">
        <v>0</v>
      </c>
      <c r="BX73" s="211">
        <v>0</v>
      </c>
      <c r="BY73" s="211">
        <v>0</v>
      </c>
      <c r="BZ73" s="211">
        <v>0</v>
      </c>
      <c r="CA73" s="211">
        <v>0</v>
      </c>
      <c r="CB73" s="211">
        <v>0</v>
      </c>
      <c r="CC73" s="211">
        <v>0</v>
      </c>
      <c r="CD73" s="211">
        <v>0</v>
      </c>
      <c r="CE73" s="211">
        <v>0</v>
      </c>
      <c r="CF73" s="211">
        <v>0</v>
      </c>
      <c r="CG73" s="211">
        <v>0</v>
      </c>
      <c r="CH73" s="211">
        <v>0</v>
      </c>
      <c r="CI73" s="211">
        <v>0</v>
      </c>
      <c r="CJ73" s="211">
        <v>0</v>
      </c>
      <c r="CK73" s="211">
        <v>0</v>
      </c>
      <c r="CL73" s="211">
        <v>0</v>
      </c>
      <c r="CM73" s="211">
        <v>0</v>
      </c>
      <c r="CN73" s="211">
        <v>0</v>
      </c>
      <c r="CO73" s="211">
        <v>0</v>
      </c>
      <c r="CP73" s="211">
        <v>0</v>
      </c>
      <c r="CQ73" s="211">
        <v>0</v>
      </c>
      <c r="CR73" s="211">
        <v>0</v>
      </c>
      <c r="CS73" s="211">
        <f t="shared" si="7"/>
        <v>0</v>
      </c>
      <c r="CV73" s="27">
        <f t="shared" si="1"/>
        <v>0</v>
      </c>
      <c r="CW73" s="28">
        <f t="shared" si="2"/>
        <v>0</v>
      </c>
    </row>
    <row r="74" spans="1:101" x14ac:dyDescent="0.2">
      <c r="A74" s="210" t="s">
        <v>74</v>
      </c>
      <c r="B74" s="211">
        <v>0</v>
      </c>
      <c r="C74" s="211">
        <v>0</v>
      </c>
      <c r="D74" s="211">
        <v>0</v>
      </c>
      <c r="E74" s="211">
        <v>0</v>
      </c>
      <c r="F74" s="211">
        <v>0</v>
      </c>
      <c r="G74" s="211">
        <v>0</v>
      </c>
      <c r="H74" s="211">
        <v>0</v>
      </c>
      <c r="I74" s="211">
        <v>0</v>
      </c>
      <c r="J74" s="211">
        <v>0</v>
      </c>
      <c r="K74" s="211">
        <v>0</v>
      </c>
      <c r="L74" s="211">
        <v>0</v>
      </c>
      <c r="M74" s="211">
        <v>0</v>
      </c>
      <c r="N74" s="211">
        <v>0</v>
      </c>
      <c r="O74" s="211">
        <v>0</v>
      </c>
      <c r="P74" s="211">
        <v>0</v>
      </c>
      <c r="Q74" s="211">
        <v>0</v>
      </c>
      <c r="R74" s="211">
        <v>0</v>
      </c>
      <c r="S74" s="211">
        <v>0</v>
      </c>
      <c r="T74" s="211">
        <v>0</v>
      </c>
      <c r="U74" s="211">
        <v>0</v>
      </c>
      <c r="V74" s="211">
        <v>0</v>
      </c>
      <c r="W74" s="211">
        <v>0</v>
      </c>
      <c r="X74" s="211">
        <v>0</v>
      </c>
      <c r="Y74" s="211">
        <v>0</v>
      </c>
      <c r="Z74" s="211">
        <v>0</v>
      </c>
      <c r="AA74" s="211">
        <v>0</v>
      </c>
      <c r="AB74" s="211">
        <v>0</v>
      </c>
      <c r="AC74" s="211">
        <v>0</v>
      </c>
      <c r="AD74" s="211">
        <v>0</v>
      </c>
      <c r="AE74" s="211">
        <v>0</v>
      </c>
      <c r="AF74" s="211">
        <v>0</v>
      </c>
      <c r="AG74" s="211">
        <v>0</v>
      </c>
      <c r="AH74" s="211">
        <v>0</v>
      </c>
      <c r="AI74" s="211">
        <v>0</v>
      </c>
      <c r="AJ74" s="211">
        <v>0</v>
      </c>
      <c r="AK74" s="211">
        <v>0</v>
      </c>
      <c r="AL74" s="211">
        <v>0</v>
      </c>
      <c r="AM74" s="211">
        <v>0</v>
      </c>
      <c r="AN74" s="211">
        <v>0</v>
      </c>
      <c r="AO74" s="211">
        <v>0</v>
      </c>
      <c r="AP74" s="211">
        <v>0</v>
      </c>
      <c r="AQ74" s="211">
        <v>0</v>
      </c>
      <c r="AR74" s="211">
        <v>0</v>
      </c>
      <c r="AS74" s="211">
        <v>0</v>
      </c>
      <c r="AT74" s="211">
        <v>0</v>
      </c>
      <c r="AU74" s="211">
        <v>0</v>
      </c>
      <c r="AV74" s="211">
        <v>0</v>
      </c>
      <c r="AW74" s="211">
        <v>0</v>
      </c>
      <c r="AX74" s="211">
        <v>0</v>
      </c>
      <c r="AY74" s="211">
        <v>0</v>
      </c>
      <c r="AZ74" s="211">
        <v>0</v>
      </c>
      <c r="BA74" s="211">
        <v>0</v>
      </c>
      <c r="BB74" s="211">
        <v>0</v>
      </c>
      <c r="BC74" s="211">
        <v>0</v>
      </c>
      <c r="BD74" s="211">
        <v>0</v>
      </c>
      <c r="BE74" s="211">
        <v>0</v>
      </c>
      <c r="BF74" s="211">
        <v>0</v>
      </c>
      <c r="BG74" s="211">
        <v>0</v>
      </c>
      <c r="BH74" s="211">
        <v>0</v>
      </c>
      <c r="BI74" s="211">
        <v>0</v>
      </c>
      <c r="BJ74" s="211">
        <v>0</v>
      </c>
      <c r="BK74" s="211">
        <v>0</v>
      </c>
      <c r="BL74" s="211">
        <v>0</v>
      </c>
      <c r="BM74" s="211">
        <v>0</v>
      </c>
      <c r="BN74" s="211">
        <v>0</v>
      </c>
      <c r="BO74" s="211">
        <v>0</v>
      </c>
      <c r="BP74" s="211">
        <v>0</v>
      </c>
      <c r="BQ74" s="211">
        <v>0</v>
      </c>
      <c r="BR74" s="211">
        <v>0</v>
      </c>
      <c r="BS74" s="211">
        <v>0</v>
      </c>
      <c r="BT74" s="211">
        <v>0</v>
      </c>
      <c r="BU74" s="211">
        <v>0</v>
      </c>
      <c r="BV74" s="211">
        <v>0</v>
      </c>
      <c r="BW74" s="211">
        <v>0</v>
      </c>
      <c r="BX74" s="211">
        <v>0</v>
      </c>
      <c r="BY74" s="211">
        <v>0</v>
      </c>
      <c r="BZ74" s="211">
        <v>0</v>
      </c>
      <c r="CA74" s="211">
        <v>0</v>
      </c>
      <c r="CB74" s="211">
        <v>0</v>
      </c>
      <c r="CC74" s="211">
        <v>0</v>
      </c>
      <c r="CD74" s="211">
        <v>0</v>
      </c>
      <c r="CE74" s="211">
        <v>0</v>
      </c>
      <c r="CF74" s="211">
        <v>0</v>
      </c>
      <c r="CG74" s="211">
        <v>0</v>
      </c>
      <c r="CH74" s="211">
        <v>0</v>
      </c>
      <c r="CI74" s="211">
        <v>0</v>
      </c>
      <c r="CJ74" s="211">
        <v>0</v>
      </c>
      <c r="CK74" s="211">
        <v>0</v>
      </c>
      <c r="CL74" s="211">
        <v>0</v>
      </c>
      <c r="CM74" s="211">
        <v>0</v>
      </c>
      <c r="CN74" s="211">
        <v>0</v>
      </c>
      <c r="CO74" s="211">
        <v>0</v>
      </c>
      <c r="CP74" s="211">
        <v>0</v>
      </c>
      <c r="CQ74" s="211">
        <v>0</v>
      </c>
      <c r="CR74" s="211">
        <v>0</v>
      </c>
      <c r="CS74" s="211">
        <f t="shared" si="7"/>
        <v>0</v>
      </c>
      <c r="CV74" s="27">
        <f t="shared" si="1"/>
        <v>0</v>
      </c>
      <c r="CW74" s="28">
        <f t="shared" si="2"/>
        <v>0</v>
      </c>
    </row>
    <row r="75" spans="1:101" x14ac:dyDescent="0.2">
      <c r="A75" s="210" t="s">
        <v>75</v>
      </c>
      <c r="B75" s="211">
        <v>0</v>
      </c>
      <c r="C75" s="211">
        <v>0</v>
      </c>
      <c r="D75" s="211">
        <v>0</v>
      </c>
      <c r="E75" s="211">
        <v>0</v>
      </c>
      <c r="F75" s="211">
        <v>0</v>
      </c>
      <c r="G75" s="211">
        <v>0</v>
      </c>
      <c r="H75" s="211">
        <v>0</v>
      </c>
      <c r="I75" s="211">
        <v>0</v>
      </c>
      <c r="J75" s="211">
        <v>0</v>
      </c>
      <c r="K75" s="211">
        <v>0</v>
      </c>
      <c r="L75" s="211">
        <v>0</v>
      </c>
      <c r="M75" s="211">
        <v>0</v>
      </c>
      <c r="N75" s="211">
        <v>0</v>
      </c>
      <c r="O75" s="211">
        <v>0</v>
      </c>
      <c r="P75" s="211">
        <v>0</v>
      </c>
      <c r="Q75" s="211">
        <v>0</v>
      </c>
      <c r="R75" s="211">
        <v>0</v>
      </c>
      <c r="S75" s="211">
        <v>0</v>
      </c>
      <c r="T75" s="211">
        <v>0</v>
      </c>
      <c r="U75" s="211">
        <v>0</v>
      </c>
      <c r="V75" s="211">
        <v>0</v>
      </c>
      <c r="W75" s="211">
        <v>0</v>
      </c>
      <c r="X75" s="211">
        <v>0</v>
      </c>
      <c r="Y75" s="211">
        <v>0</v>
      </c>
      <c r="Z75" s="211">
        <v>0</v>
      </c>
      <c r="AA75" s="211">
        <v>0</v>
      </c>
      <c r="AB75" s="211">
        <v>0</v>
      </c>
      <c r="AC75" s="211">
        <v>0</v>
      </c>
      <c r="AD75" s="211">
        <v>0</v>
      </c>
      <c r="AE75" s="211">
        <v>0</v>
      </c>
      <c r="AF75" s="211">
        <v>0</v>
      </c>
      <c r="AG75" s="211">
        <v>0</v>
      </c>
      <c r="AH75" s="211">
        <v>0</v>
      </c>
      <c r="AI75" s="211">
        <v>0</v>
      </c>
      <c r="AJ75" s="211">
        <v>0</v>
      </c>
      <c r="AK75" s="211">
        <v>0</v>
      </c>
      <c r="AL75" s="211">
        <v>0</v>
      </c>
      <c r="AM75" s="211">
        <v>0</v>
      </c>
      <c r="AN75" s="211">
        <v>0</v>
      </c>
      <c r="AO75" s="211">
        <v>0</v>
      </c>
      <c r="AP75" s="211">
        <v>0</v>
      </c>
      <c r="AQ75" s="211">
        <v>0</v>
      </c>
      <c r="AR75" s="211">
        <v>0</v>
      </c>
      <c r="AS75" s="211">
        <v>0</v>
      </c>
      <c r="AT75" s="211">
        <v>0</v>
      </c>
      <c r="AU75" s="211">
        <v>0</v>
      </c>
      <c r="AV75" s="211">
        <v>0</v>
      </c>
      <c r="AW75" s="211">
        <v>0</v>
      </c>
      <c r="AX75" s="211">
        <v>0</v>
      </c>
      <c r="AY75" s="211">
        <v>0</v>
      </c>
      <c r="AZ75" s="211">
        <v>0</v>
      </c>
      <c r="BA75" s="211">
        <v>0</v>
      </c>
      <c r="BB75" s="211">
        <v>0</v>
      </c>
      <c r="BC75" s="211">
        <v>0</v>
      </c>
      <c r="BD75" s="211">
        <v>0</v>
      </c>
      <c r="BE75" s="211">
        <v>0</v>
      </c>
      <c r="BF75" s="211">
        <v>0</v>
      </c>
      <c r="BG75" s="211">
        <v>0</v>
      </c>
      <c r="BH75" s="211">
        <v>0</v>
      </c>
      <c r="BI75" s="211">
        <v>0</v>
      </c>
      <c r="BJ75" s="211">
        <v>0</v>
      </c>
      <c r="BK75" s="211">
        <v>0</v>
      </c>
      <c r="BL75" s="211">
        <v>0</v>
      </c>
      <c r="BM75" s="211">
        <v>0</v>
      </c>
      <c r="BN75" s="211">
        <v>0</v>
      </c>
      <c r="BO75" s="211">
        <v>0</v>
      </c>
      <c r="BP75" s="211">
        <v>0</v>
      </c>
      <c r="BQ75" s="211">
        <v>0</v>
      </c>
      <c r="BR75" s="211">
        <v>0</v>
      </c>
      <c r="BS75" s="211">
        <v>0</v>
      </c>
      <c r="BT75" s="211">
        <v>0</v>
      </c>
      <c r="BU75" s="211">
        <v>0</v>
      </c>
      <c r="BV75" s="211">
        <v>0</v>
      </c>
      <c r="BW75" s="211">
        <v>0</v>
      </c>
      <c r="BX75" s="211">
        <v>0</v>
      </c>
      <c r="BY75" s="211">
        <v>0</v>
      </c>
      <c r="BZ75" s="211">
        <v>0</v>
      </c>
      <c r="CA75" s="211">
        <v>0</v>
      </c>
      <c r="CB75" s="211">
        <v>0</v>
      </c>
      <c r="CC75" s="211">
        <v>0</v>
      </c>
      <c r="CD75" s="211">
        <v>0</v>
      </c>
      <c r="CE75" s="211">
        <v>0</v>
      </c>
      <c r="CF75" s="211">
        <v>0</v>
      </c>
      <c r="CG75" s="211">
        <v>0</v>
      </c>
      <c r="CH75" s="211">
        <v>0</v>
      </c>
      <c r="CI75" s="211">
        <v>0</v>
      </c>
      <c r="CJ75" s="211">
        <v>0</v>
      </c>
      <c r="CK75" s="211">
        <v>0</v>
      </c>
      <c r="CL75" s="211">
        <v>0</v>
      </c>
      <c r="CM75" s="211">
        <v>0</v>
      </c>
      <c r="CN75" s="211">
        <v>0</v>
      </c>
      <c r="CO75" s="211">
        <v>0</v>
      </c>
      <c r="CP75" s="211">
        <v>0</v>
      </c>
      <c r="CQ75" s="211">
        <v>0</v>
      </c>
      <c r="CR75" s="211">
        <v>0</v>
      </c>
      <c r="CS75" s="211">
        <f t="shared" si="7"/>
        <v>0</v>
      </c>
      <c r="CV75" s="27">
        <f t="shared" si="1"/>
        <v>0</v>
      </c>
      <c r="CW75" s="28">
        <f t="shared" si="2"/>
        <v>0</v>
      </c>
    </row>
    <row r="76" spans="1:101" x14ac:dyDescent="0.2">
      <c r="A76" s="210" t="s">
        <v>76</v>
      </c>
      <c r="B76" s="211">
        <v>0</v>
      </c>
      <c r="C76" s="211">
        <v>0</v>
      </c>
      <c r="D76" s="211">
        <v>0</v>
      </c>
      <c r="E76" s="211">
        <v>0</v>
      </c>
      <c r="F76" s="211">
        <v>0</v>
      </c>
      <c r="G76" s="211">
        <v>0</v>
      </c>
      <c r="H76" s="211">
        <v>0</v>
      </c>
      <c r="I76" s="211">
        <v>0</v>
      </c>
      <c r="J76" s="211">
        <v>0</v>
      </c>
      <c r="K76" s="211">
        <v>0</v>
      </c>
      <c r="L76" s="211">
        <v>0</v>
      </c>
      <c r="M76" s="211">
        <v>0</v>
      </c>
      <c r="N76" s="211">
        <v>0</v>
      </c>
      <c r="O76" s="211">
        <v>0</v>
      </c>
      <c r="P76" s="211">
        <v>0</v>
      </c>
      <c r="Q76" s="211">
        <v>0</v>
      </c>
      <c r="R76" s="211">
        <v>0</v>
      </c>
      <c r="S76" s="211">
        <v>0</v>
      </c>
      <c r="T76" s="211">
        <v>0</v>
      </c>
      <c r="U76" s="211">
        <v>0</v>
      </c>
      <c r="V76" s="211">
        <v>0</v>
      </c>
      <c r="W76" s="211">
        <v>0</v>
      </c>
      <c r="X76" s="211">
        <v>0</v>
      </c>
      <c r="Y76" s="211">
        <v>0</v>
      </c>
      <c r="Z76" s="211">
        <v>0</v>
      </c>
      <c r="AA76" s="211">
        <v>0</v>
      </c>
      <c r="AB76" s="211">
        <v>0</v>
      </c>
      <c r="AC76" s="211">
        <v>0</v>
      </c>
      <c r="AD76" s="211">
        <v>0</v>
      </c>
      <c r="AE76" s="211">
        <v>0</v>
      </c>
      <c r="AF76" s="211">
        <v>0</v>
      </c>
      <c r="AG76" s="211">
        <v>0</v>
      </c>
      <c r="AH76" s="211">
        <v>0</v>
      </c>
      <c r="AI76" s="211">
        <v>0</v>
      </c>
      <c r="AJ76" s="211">
        <v>0</v>
      </c>
      <c r="AK76" s="211">
        <v>0</v>
      </c>
      <c r="AL76" s="211">
        <v>0</v>
      </c>
      <c r="AM76" s="211">
        <v>0</v>
      </c>
      <c r="AN76" s="211">
        <v>0</v>
      </c>
      <c r="AO76" s="211">
        <v>0</v>
      </c>
      <c r="AP76" s="211">
        <v>0</v>
      </c>
      <c r="AQ76" s="211">
        <v>0</v>
      </c>
      <c r="AR76" s="211">
        <v>0</v>
      </c>
      <c r="AS76" s="211">
        <v>0</v>
      </c>
      <c r="AT76" s="211">
        <v>0</v>
      </c>
      <c r="AU76" s="211">
        <v>0</v>
      </c>
      <c r="AV76" s="211">
        <v>0</v>
      </c>
      <c r="AW76" s="211">
        <v>0</v>
      </c>
      <c r="AX76" s="211">
        <v>0</v>
      </c>
      <c r="AY76" s="211">
        <v>0</v>
      </c>
      <c r="AZ76" s="211">
        <v>0</v>
      </c>
      <c r="BA76" s="211">
        <v>0</v>
      </c>
      <c r="BB76" s="211">
        <v>0</v>
      </c>
      <c r="BC76" s="211">
        <v>0</v>
      </c>
      <c r="BD76" s="211">
        <v>0</v>
      </c>
      <c r="BE76" s="211">
        <v>0</v>
      </c>
      <c r="BF76" s="211">
        <v>0</v>
      </c>
      <c r="BG76" s="211">
        <v>0</v>
      </c>
      <c r="BH76" s="211">
        <v>0</v>
      </c>
      <c r="BI76" s="211">
        <v>0</v>
      </c>
      <c r="BJ76" s="211">
        <v>0</v>
      </c>
      <c r="BK76" s="211">
        <v>0</v>
      </c>
      <c r="BL76" s="211">
        <v>0</v>
      </c>
      <c r="BM76" s="211">
        <v>0</v>
      </c>
      <c r="BN76" s="211">
        <v>0</v>
      </c>
      <c r="BO76" s="211">
        <v>0</v>
      </c>
      <c r="BP76" s="211">
        <v>0</v>
      </c>
      <c r="BQ76" s="211">
        <v>0</v>
      </c>
      <c r="BR76" s="211">
        <v>0</v>
      </c>
      <c r="BS76" s="211">
        <v>0</v>
      </c>
      <c r="BT76" s="211">
        <v>0</v>
      </c>
      <c r="BU76" s="211">
        <v>0</v>
      </c>
      <c r="BV76" s="211">
        <v>0</v>
      </c>
      <c r="BW76" s="211">
        <v>0</v>
      </c>
      <c r="BX76" s="211">
        <v>0</v>
      </c>
      <c r="BY76" s="211">
        <v>0</v>
      </c>
      <c r="BZ76" s="211">
        <v>0</v>
      </c>
      <c r="CA76" s="211">
        <v>0</v>
      </c>
      <c r="CB76" s="211">
        <v>0</v>
      </c>
      <c r="CC76" s="211">
        <v>0</v>
      </c>
      <c r="CD76" s="211">
        <v>0</v>
      </c>
      <c r="CE76" s="211">
        <v>0</v>
      </c>
      <c r="CF76" s="211">
        <v>0</v>
      </c>
      <c r="CG76" s="211">
        <v>0</v>
      </c>
      <c r="CH76" s="211">
        <v>0</v>
      </c>
      <c r="CI76" s="211">
        <v>0</v>
      </c>
      <c r="CJ76" s="211">
        <v>0</v>
      </c>
      <c r="CK76" s="211">
        <v>0</v>
      </c>
      <c r="CL76" s="211">
        <v>0</v>
      </c>
      <c r="CM76" s="211">
        <v>0</v>
      </c>
      <c r="CN76" s="211">
        <v>0</v>
      </c>
      <c r="CO76" s="211">
        <v>0</v>
      </c>
      <c r="CP76" s="211">
        <v>0</v>
      </c>
      <c r="CQ76" s="211">
        <v>0</v>
      </c>
      <c r="CR76" s="211">
        <v>0</v>
      </c>
      <c r="CS76" s="211">
        <f t="shared" si="7"/>
        <v>0</v>
      </c>
      <c r="CV76" s="27">
        <f t="shared" si="1"/>
        <v>0</v>
      </c>
      <c r="CW76" s="28">
        <f t="shared" si="2"/>
        <v>0</v>
      </c>
    </row>
    <row r="77" spans="1:101" x14ac:dyDescent="0.2">
      <c r="A77" s="210" t="s">
        <v>77</v>
      </c>
      <c r="B77" s="211">
        <v>0</v>
      </c>
      <c r="C77" s="211">
        <v>0</v>
      </c>
      <c r="D77" s="211">
        <v>0</v>
      </c>
      <c r="E77" s="211">
        <v>0</v>
      </c>
      <c r="F77" s="211">
        <v>0</v>
      </c>
      <c r="G77" s="211">
        <v>0</v>
      </c>
      <c r="H77" s="211">
        <v>0</v>
      </c>
      <c r="I77" s="211">
        <v>0</v>
      </c>
      <c r="J77" s="211">
        <v>0</v>
      </c>
      <c r="K77" s="211">
        <v>0</v>
      </c>
      <c r="L77" s="211">
        <v>0</v>
      </c>
      <c r="M77" s="211">
        <v>0</v>
      </c>
      <c r="N77" s="211">
        <v>0</v>
      </c>
      <c r="O77" s="211">
        <v>0</v>
      </c>
      <c r="P77" s="211">
        <v>0</v>
      </c>
      <c r="Q77" s="211">
        <v>0</v>
      </c>
      <c r="R77" s="211">
        <v>0</v>
      </c>
      <c r="S77" s="211">
        <v>0</v>
      </c>
      <c r="T77" s="211">
        <v>0</v>
      </c>
      <c r="U77" s="211">
        <v>0</v>
      </c>
      <c r="V77" s="211">
        <v>0</v>
      </c>
      <c r="W77" s="211">
        <v>0</v>
      </c>
      <c r="X77" s="211">
        <v>0</v>
      </c>
      <c r="Y77" s="211">
        <v>0</v>
      </c>
      <c r="Z77" s="211">
        <v>0</v>
      </c>
      <c r="AA77" s="211">
        <v>0</v>
      </c>
      <c r="AB77" s="211">
        <v>0</v>
      </c>
      <c r="AC77" s="211">
        <v>0</v>
      </c>
      <c r="AD77" s="211">
        <v>0</v>
      </c>
      <c r="AE77" s="211">
        <v>0</v>
      </c>
      <c r="AF77" s="211">
        <v>0</v>
      </c>
      <c r="AG77" s="211">
        <v>0</v>
      </c>
      <c r="AH77" s="211">
        <v>0</v>
      </c>
      <c r="AI77" s="211">
        <v>0</v>
      </c>
      <c r="AJ77" s="211">
        <v>0</v>
      </c>
      <c r="AK77" s="211">
        <v>0</v>
      </c>
      <c r="AL77" s="211">
        <v>0</v>
      </c>
      <c r="AM77" s="211">
        <v>0</v>
      </c>
      <c r="AN77" s="211">
        <v>0</v>
      </c>
      <c r="AO77" s="211">
        <v>0</v>
      </c>
      <c r="AP77" s="211">
        <v>0</v>
      </c>
      <c r="AQ77" s="211">
        <v>0</v>
      </c>
      <c r="AR77" s="211">
        <v>0</v>
      </c>
      <c r="AS77" s="211">
        <v>0</v>
      </c>
      <c r="AT77" s="211">
        <v>0</v>
      </c>
      <c r="AU77" s="211">
        <v>0</v>
      </c>
      <c r="AV77" s="211">
        <v>0</v>
      </c>
      <c r="AW77" s="211">
        <v>0</v>
      </c>
      <c r="AX77" s="211">
        <v>0</v>
      </c>
      <c r="AY77" s="211">
        <v>0</v>
      </c>
      <c r="AZ77" s="211">
        <v>0</v>
      </c>
      <c r="BA77" s="211">
        <v>0</v>
      </c>
      <c r="BB77" s="211">
        <v>0</v>
      </c>
      <c r="BC77" s="211">
        <v>0</v>
      </c>
      <c r="BD77" s="211">
        <v>0</v>
      </c>
      <c r="BE77" s="211">
        <v>0</v>
      </c>
      <c r="BF77" s="211">
        <v>0</v>
      </c>
      <c r="BG77" s="211">
        <v>0</v>
      </c>
      <c r="BH77" s="211">
        <v>0</v>
      </c>
      <c r="BI77" s="211">
        <v>0</v>
      </c>
      <c r="BJ77" s="211">
        <v>0</v>
      </c>
      <c r="BK77" s="211">
        <v>0</v>
      </c>
      <c r="BL77" s="211">
        <v>0</v>
      </c>
      <c r="BM77" s="211">
        <v>0</v>
      </c>
      <c r="BN77" s="211">
        <v>0</v>
      </c>
      <c r="BO77" s="211">
        <v>0</v>
      </c>
      <c r="BP77" s="211">
        <v>0</v>
      </c>
      <c r="BQ77" s="211">
        <v>0</v>
      </c>
      <c r="BR77" s="211">
        <v>0</v>
      </c>
      <c r="BS77" s="211">
        <v>0</v>
      </c>
      <c r="BT77" s="211">
        <v>0</v>
      </c>
      <c r="BU77" s="211">
        <v>0</v>
      </c>
      <c r="BV77" s="211">
        <v>0</v>
      </c>
      <c r="BW77" s="211">
        <v>0</v>
      </c>
      <c r="BX77" s="211">
        <v>0</v>
      </c>
      <c r="BY77" s="211">
        <v>0</v>
      </c>
      <c r="BZ77" s="211">
        <v>0</v>
      </c>
      <c r="CA77" s="211">
        <v>0</v>
      </c>
      <c r="CB77" s="211">
        <v>0</v>
      </c>
      <c r="CC77" s="211">
        <v>0</v>
      </c>
      <c r="CD77" s="211">
        <v>0</v>
      </c>
      <c r="CE77" s="211">
        <v>0</v>
      </c>
      <c r="CF77" s="211">
        <v>0</v>
      </c>
      <c r="CG77" s="211">
        <v>0</v>
      </c>
      <c r="CH77" s="211">
        <v>0</v>
      </c>
      <c r="CI77" s="211">
        <v>0</v>
      </c>
      <c r="CJ77" s="211">
        <v>0</v>
      </c>
      <c r="CK77" s="211">
        <v>0</v>
      </c>
      <c r="CL77" s="211">
        <v>0</v>
      </c>
      <c r="CM77" s="211">
        <v>0</v>
      </c>
      <c r="CN77" s="211">
        <v>0</v>
      </c>
      <c r="CO77" s="211">
        <v>0</v>
      </c>
      <c r="CP77" s="211">
        <v>0</v>
      </c>
      <c r="CQ77" s="211">
        <v>0</v>
      </c>
      <c r="CR77" s="211">
        <v>0</v>
      </c>
      <c r="CS77" s="211">
        <f t="shared" si="7"/>
        <v>0</v>
      </c>
      <c r="CV77" s="27">
        <f t="shared" ref="CV77:CV140" si="8">J77</f>
        <v>0</v>
      </c>
      <c r="CW77" s="28">
        <f t="shared" ref="CW77:CW140" si="9">BK77</f>
        <v>0</v>
      </c>
    </row>
    <row r="78" spans="1:101" x14ac:dyDescent="0.2">
      <c r="A78" s="210" t="s">
        <v>78</v>
      </c>
      <c r="B78" s="211">
        <v>0</v>
      </c>
      <c r="C78" s="211">
        <v>0</v>
      </c>
      <c r="D78" s="211">
        <v>0</v>
      </c>
      <c r="E78" s="211">
        <v>0</v>
      </c>
      <c r="F78" s="211">
        <v>0</v>
      </c>
      <c r="G78" s="211">
        <v>0</v>
      </c>
      <c r="H78" s="211">
        <v>0</v>
      </c>
      <c r="I78" s="211">
        <v>0</v>
      </c>
      <c r="J78" s="211">
        <v>0</v>
      </c>
      <c r="K78" s="211">
        <v>0</v>
      </c>
      <c r="L78" s="211">
        <v>0</v>
      </c>
      <c r="M78" s="211">
        <v>0</v>
      </c>
      <c r="N78" s="211">
        <v>0</v>
      </c>
      <c r="O78" s="211">
        <v>0</v>
      </c>
      <c r="P78" s="211">
        <v>0</v>
      </c>
      <c r="Q78" s="211">
        <v>0</v>
      </c>
      <c r="R78" s="211">
        <v>0</v>
      </c>
      <c r="S78" s="211">
        <v>0</v>
      </c>
      <c r="T78" s="211">
        <v>0</v>
      </c>
      <c r="U78" s="211">
        <v>0</v>
      </c>
      <c r="V78" s="211">
        <v>0</v>
      </c>
      <c r="W78" s="211">
        <v>0</v>
      </c>
      <c r="X78" s="211">
        <v>0</v>
      </c>
      <c r="Y78" s="211">
        <v>0</v>
      </c>
      <c r="Z78" s="211">
        <v>0</v>
      </c>
      <c r="AA78" s="211">
        <v>0</v>
      </c>
      <c r="AB78" s="211">
        <v>0</v>
      </c>
      <c r="AC78" s="211">
        <v>0</v>
      </c>
      <c r="AD78" s="211">
        <v>0</v>
      </c>
      <c r="AE78" s="211">
        <v>0</v>
      </c>
      <c r="AF78" s="211">
        <v>0</v>
      </c>
      <c r="AG78" s="211">
        <v>0</v>
      </c>
      <c r="AH78" s="211">
        <v>0</v>
      </c>
      <c r="AI78" s="211">
        <v>0</v>
      </c>
      <c r="AJ78" s="211">
        <v>0</v>
      </c>
      <c r="AK78" s="211">
        <v>0</v>
      </c>
      <c r="AL78" s="211">
        <v>0</v>
      </c>
      <c r="AM78" s="211">
        <v>0</v>
      </c>
      <c r="AN78" s="211">
        <v>0</v>
      </c>
      <c r="AO78" s="211">
        <v>0</v>
      </c>
      <c r="AP78" s="211">
        <v>0</v>
      </c>
      <c r="AQ78" s="211">
        <v>0</v>
      </c>
      <c r="AR78" s="211">
        <v>0</v>
      </c>
      <c r="AS78" s="211">
        <v>0</v>
      </c>
      <c r="AT78" s="211">
        <v>0</v>
      </c>
      <c r="AU78" s="211">
        <v>0</v>
      </c>
      <c r="AV78" s="211">
        <v>0</v>
      </c>
      <c r="AW78" s="211">
        <v>0</v>
      </c>
      <c r="AX78" s="211">
        <v>0</v>
      </c>
      <c r="AY78" s="211">
        <v>0</v>
      </c>
      <c r="AZ78" s="211">
        <v>0</v>
      </c>
      <c r="BA78" s="211">
        <v>0</v>
      </c>
      <c r="BB78" s="211">
        <v>0</v>
      </c>
      <c r="BC78" s="211">
        <v>0</v>
      </c>
      <c r="BD78" s="211">
        <v>0</v>
      </c>
      <c r="BE78" s="211">
        <v>0</v>
      </c>
      <c r="BF78" s="211">
        <v>0</v>
      </c>
      <c r="BG78" s="211">
        <v>0</v>
      </c>
      <c r="BH78" s="211">
        <v>0</v>
      </c>
      <c r="BI78" s="211">
        <v>0</v>
      </c>
      <c r="BJ78" s="211">
        <v>0</v>
      </c>
      <c r="BK78" s="211">
        <v>0</v>
      </c>
      <c r="BL78" s="211">
        <v>0</v>
      </c>
      <c r="BM78" s="211">
        <v>0</v>
      </c>
      <c r="BN78" s="211">
        <v>0</v>
      </c>
      <c r="BO78" s="211">
        <v>0</v>
      </c>
      <c r="BP78" s="211">
        <v>0</v>
      </c>
      <c r="BQ78" s="211">
        <v>0</v>
      </c>
      <c r="BR78" s="211">
        <v>0</v>
      </c>
      <c r="BS78" s="211">
        <v>0</v>
      </c>
      <c r="BT78" s="211">
        <v>0</v>
      </c>
      <c r="BU78" s="211">
        <v>0</v>
      </c>
      <c r="BV78" s="211">
        <v>0</v>
      </c>
      <c r="BW78" s="211">
        <v>0</v>
      </c>
      <c r="BX78" s="211">
        <v>0</v>
      </c>
      <c r="BY78" s="211">
        <v>0</v>
      </c>
      <c r="BZ78" s="211">
        <v>0</v>
      </c>
      <c r="CA78" s="211">
        <v>0</v>
      </c>
      <c r="CB78" s="211">
        <v>0</v>
      </c>
      <c r="CC78" s="211">
        <v>0</v>
      </c>
      <c r="CD78" s="211">
        <v>0</v>
      </c>
      <c r="CE78" s="211">
        <v>0</v>
      </c>
      <c r="CF78" s="211">
        <v>0</v>
      </c>
      <c r="CG78" s="211">
        <v>0</v>
      </c>
      <c r="CH78" s="211">
        <v>0</v>
      </c>
      <c r="CI78" s="211">
        <v>0</v>
      </c>
      <c r="CJ78" s="211">
        <v>0</v>
      </c>
      <c r="CK78" s="211">
        <v>0</v>
      </c>
      <c r="CL78" s="211">
        <v>0</v>
      </c>
      <c r="CM78" s="211">
        <v>0</v>
      </c>
      <c r="CN78" s="211">
        <v>0</v>
      </c>
      <c r="CO78" s="211">
        <v>0</v>
      </c>
      <c r="CP78" s="211">
        <v>0</v>
      </c>
      <c r="CQ78" s="211">
        <v>0</v>
      </c>
      <c r="CR78" s="211">
        <v>0</v>
      </c>
      <c r="CS78" s="211">
        <f t="shared" si="7"/>
        <v>0</v>
      </c>
      <c r="CV78" s="27">
        <f t="shared" si="8"/>
        <v>0</v>
      </c>
      <c r="CW78" s="28">
        <f t="shared" si="9"/>
        <v>0</v>
      </c>
    </row>
    <row r="79" spans="1:101" x14ac:dyDescent="0.2">
      <c r="A79" s="210" t="s">
        <v>79</v>
      </c>
      <c r="B79" s="211">
        <v>0</v>
      </c>
      <c r="C79" s="211">
        <v>0</v>
      </c>
      <c r="D79" s="211">
        <v>0</v>
      </c>
      <c r="E79" s="211">
        <v>0</v>
      </c>
      <c r="F79" s="211">
        <v>0</v>
      </c>
      <c r="G79" s="211">
        <v>0</v>
      </c>
      <c r="H79" s="211">
        <v>0</v>
      </c>
      <c r="I79" s="211">
        <v>0</v>
      </c>
      <c r="J79" s="211">
        <v>0</v>
      </c>
      <c r="K79" s="211">
        <v>0</v>
      </c>
      <c r="L79" s="211">
        <v>0</v>
      </c>
      <c r="M79" s="211">
        <v>0</v>
      </c>
      <c r="N79" s="211">
        <v>0</v>
      </c>
      <c r="O79" s="211">
        <v>0</v>
      </c>
      <c r="P79" s="211">
        <v>0</v>
      </c>
      <c r="Q79" s="211">
        <v>0</v>
      </c>
      <c r="R79" s="211">
        <v>0</v>
      </c>
      <c r="S79" s="211">
        <v>0</v>
      </c>
      <c r="T79" s="211">
        <v>0</v>
      </c>
      <c r="U79" s="211">
        <v>0</v>
      </c>
      <c r="V79" s="211">
        <v>0</v>
      </c>
      <c r="W79" s="211">
        <v>0</v>
      </c>
      <c r="X79" s="211">
        <v>0</v>
      </c>
      <c r="Y79" s="211">
        <v>0</v>
      </c>
      <c r="Z79" s="211">
        <v>0</v>
      </c>
      <c r="AA79" s="211">
        <v>0</v>
      </c>
      <c r="AB79" s="211">
        <v>0</v>
      </c>
      <c r="AC79" s="211">
        <v>0</v>
      </c>
      <c r="AD79" s="211">
        <v>0</v>
      </c>
      <c r="AE79" s="211">
        <v>0</v>
      </c>
      <c r="AF79" s="211">
        <v>0</v>
      </c>
      <c r="AG79" s="211">
        <v>0</v>
      </c>
      <c r="AH79" s="211">
        <v>0</v>
      </c>
      <c r="AI79" s="211">
        <v>0</v>
      </c>
      <c r="AJ79" s="211">
        <v>0</v>
      </c>
      <c r="AK79" s="211">
        <v>0</v>
      </c>
      <c r="AL79" s="211">
        <v>0</v>
      </c>
      <c r="AM79" s="211">
        <v>0</v>
      </c>
      <c r="AN79" s="211">
        <v>0</v>
      </c>
      <c r="AO79" s="211">
        <v>0</v>
      </c>
      <c r="AP79" s="211">
        <v>0</v>
      </c>
      <c r="AQ79" s="211">
        <v>0</v>
      </c>
      <c r="AR79" s="211">
        <v>0</v>
      </c>
      <c r="AS79" s="211">
        <v>0</v>
      </c>
      <c r="AT79" s="211">
        <v>0</v>
      </c>
      <c r="AU79" s="211">
        <v>0</v>
      </c>
      <c r="AV79" s="211">
        <v>0</v>
      </c>
      <c r="AW79" s="211">
        <v>0</v>
      </c>
      <c r="AX79" s="211">
        <v>0</v>
      </c>
      <c r="AY79" s="211">
        <v>0</v>
      </c>
      <c r="AZ79" s="211">
        <v>0</v>
      </c>
      <c r="BA79" s="211">
        <v>0</v>
      </c>
      <c r="BB79" s="211">
        <v>0</v>
      </c>
      <c r="BC79" s="211">
        <v>0</v>
      </c>
      <c r="BD79" s="211">
        <v>0</v>
      </c>
      <c r="BE79" s="211">
        <v>0</v>
      </c>
      <c r="BF79" s="211">
        <v>0</v>
      </c>
      <c r="BG79" s="211">
        <v>0</v>
      </c>
      <c r="BH79" s="211">
        <v>0</v>
      </c>
      <c r="BI79" s="211">
        <v>0</v>
      </c>
      <c r="BJ79" s="211">
        <v>0</v>
      </c>
      <c r="BK79" s="211">
        <v>0</v>
      </c>
      <c r="BL79" s="211">
        <v>0</v>
      </c>
      <c r="BM79" s="211">
        <v>0</v>
      </c>
      <c r="BN79" s="211">
        <v>0</v>
      </c>
      <c r="BO79" s="211">
        <v>0</v>
      </c>
      <c r="BP79" s="211">
        <v>0</v>
      </c>
      <c r="BQ79" s="211">
        <v>0</v>
      </c>
      <c r="BR79" s="211">
        <v>0</v>
      </c>
      <c r="BS79" s="211">
        <v>0</v>
      </c>
      <c r="BT79" s="211">
        <v>0</v>
      </c>
      <c r="BU79" s="211">
        <v>0</v>
      </c>
      <c r="BV79" s="211">
        <v>0</v>
      </c>
      <c r="BW79" s="211">
        <v>0</v>
      </c>
      <c r="BX79" s="211">
        <v>0</v>
      </c>
      <c r="BY79" s="211">
        <v>0</v>
      </c>
      <c r="BZ79" s="211">
        <v>0</v>
      </c>
      <c r="CA79" s="211">
        <v>0</v>
      </c>
      <c r="CB79" s="211">
        <v>0</v>
      </c>
      <c r="CC79" s="211">
        <v>0</v>
      </c>
      <c r="CD79" s="211">
        <v>0</v>
      </c>
      <c r="CE79" s="211">
        <v>0</v>
      </c>
      <c r="CF79" s="211">
        <v>0</v>
      </c>
      <c r="CG79" s="211">
        <v>0</v>
      </c>
      <c r="CH79" s="211">
        <v>0</v>
      </c>
      <c r="CI79" s="211">
        <v>0</v>
      </c>
      <c r="CJ79" s="211">
        <v>0</v>
      </c>
      <c r="CK79" s="211">
        <v>0</v>
      </c>
      <c r="CL79" s="211">
        <v>0</v>
      </c>
      <c r="CM79" s="211">
        <v>0</v>
      </c>
      <c r="CN79" s="211">
        <v>0</v>
      </c>
      <c r="CO79" s="211">
        <v>0</v>
      </c>
      <c r="CP79" s="211">
        <v>0</v>
      </c>
      <c r="CQ79" s="211">
        <v>0</v>
      </c>
      <c r="CR79" s="211">
        <v>0</v>
      </c>
      <c r="CS79" s="211">
        <f t="shared" si="7"/>
        <v>0</v>
      </c>
      <c r="CV79" s="27">
        <f t="shared" si="8"/>
        <v>0</v>
      </c>
      <c r="CW79" s="28">
        <f t="shared" si="9"/>
        <v>0</v>
      </c>
    </row>
    <row r="80" spans="1:101" x14ac:dyDescent="0.2">
      <c r="A80" s="210" t="s">
        <v>80</v>
      </c>
      <c r="B80" s="211">
        <v>0</v>
      </c>
      <c r="C80" s="211">
        <v>0</v>
      </c>
      <c r="D80" s="211">
        <v>0</v>
      </c>
      <c r="E80" s="211">
        <v>0</v>
      </c>
      <c r="F80" s="211">
        <v>0</v>
      </c>
      <c r="G80" s="211">
        <v>0</v>
      </c>
      <c r="H80" s="211">
        <v>0</v>
      </c>
      <c r="I80" s="211">
        <v>0</v>
      </c>
      <c r="J80" s="211">
        <v>0</v>
      </c>
      <c r="K80" s="211">
        <v>0</v>
      </c>
      <c r="L80" s="211">
        <v>0</v>
      </c>
      <c r="M80" s="211">
        <v>0</v>
      </c>
      <c r="N80" s="211">
        <v>0</v>
      </c>
      <c r="O80" s="211">
        <v>0</v>
      </c>
      <c r="P80" s="211">
        <v>0</v>
      </c>
      <c r="Q80" s="211">
        <v>0</v>
      </c>
      <c r="R80" s="211">
        <v>0</v>
      </c>
      <c r="S80" s="211">
        <v>0</v>
      </c>
      <c r="T80" s="211">
        <v>0</v>
      </c>
      <c r="U80" s="211">
        <v>0</v>
      </c>
      <c r="V80" s="211">
        <v>0</v>
      </c>
      <c r="W80" s="211">
        <v>0</v>
      </c>
      <c r="X80" s="211">
        <v>0</v>
      </c>
      <c r="Y80" s="211">
        <v>0</v>
      </c>
      <c r="Z80" s="211">
        <v>0</v>
      </c>
      <c r="AA80" s="211">
        <v>0</v>
      </c>
      <c r="AB80" s="211">
        <v>0</v>
      </c>
      <c r="AC80" s="211">
        <v>0</v>
      </c>
      <c r="AD80" s="211">
        <v>0</v>
      </c>
      <c r="AE80" s="211">
        <v>0</v>
      </c>
      <c r="AF80" s="211">
        <v>0</v>
      </c>
      <c r="AG80" s="211">
        <v>0</v>
      </c>
      <c r="AH80" s="211">
        <v>0</v>
      </c>
      <c r="AI80" s="211">
        <v>0</v>
      </c>
      <c r="AJ80" s="211">
        <v>0</v>
      </c>
      <c r="AK80" s="211">
        <v>0</v>
      </c>
      <c r="AL80" s="211">
        <v>0</v>
      </c>
      <c r="AM80" s="211">
        <v>0</v>
      </c>
      <c r="AN80" s="211">
        <v>0</v>
      </c>
      <c r="AO80" s="211">
        <v>0</v>
      </c>
      <c r="AP80" s="211">
        <v>0</v>
      </c>
      <c r="AQ80" s="211">
        <v>0</v>
      </c>
      <c r="AR80" s="211">
        <v>0</v>
      </c>
      <c r="AS80" s="211">
        <v>0</v>
      </c>
      <c r="AT80" s="211">
        <v>0</v>
      </c>
      <c r="AU80" s="211">
        <v>0</v>
      </c>
      <c r="AV80" s="211">
        <v>0</v>
      </c>
      <c r="AW80" s="211">
        <v>0</v>
      </c>
      <c r="AX80" s="211">
        <v>0</v>
      </c>
      <c r="AY80" s="211">
        <v>0</v>
      </c>
      <c r="AZ80" s="211">
        <v>0</v>
      </c>
      <c r="BA80" s="211">
        <v>0</v>
      </c>
      <c r="BB80" s="211">
        <v>0</v>
      </c>
      <c r="BC80" s="211">
        <v>0</v>
      </c>
      <c r="BD80" s="211">
        <v>0</v>
      </c>
      <c r="BE80" s="211">
        <v>0</v>
      </c>
      <c r="BF80" s="211">
        <v>0</v>
      </c>
      <c r="BG80" s="211">
        <v>0</v>
      </c>
      <c r="BH80" s="211">
        <v>0</v>
      </c>
      <c r="BI80" s="211">
        <v>0</v>
      </c>
      <c r="BJ80" s="211">
        <v>0</v>
      </c>
      <c r="BK80" s="211">
        <v>0</v>
      </c>
      <c r="BL80" s="211">
        <v>0</v>
      </c>
      <c r="BM80" s="211">
        <v>0</v>
      </c>
      <c r="BN80" s="211">
        <v>0</v>
      </c>
      <c r="BO80" s="211">
        <v>0</v>
      </c>
      <c r="BP80" s="211">
        <v>0</v>
      </c>
      <c r="BQ80" s="211">
        <v>0</v>
      </c>
      <c r="BR80" s="211">
        <v>0</v>
      </c>
      <c r="BS80" s="211">
        <v>0</v>
      </c>
      <c r="BT80" s="211">
        <v>0</v>
      </c>
      <c r="BU80" s="211">
        <v>0</v>
      </c>
      <c r="BV80" s="211">
        <v>0</v>
      </c>
      <c r="BW80" s="211">
        <v>0</v>
      </c>
      <c r="BX80" s="211">
        <v>0</v>
      </c>
      <c r="BY80" s="211">
        <v>0</v>
      </c>
      <c r="BZ80" s="211">
        <v>0</v>
      </c>
      <c r="CA80" s="211">
        <v>0</v>
      </c>
      <c r="CB80" s="211">
        <v>0</v>
      </c>
      <c r="CC80" s="211">
        <v>0</v>
      </c>
      <c r="CD80" s="211">
        <v>0</v>
      </c>
      <c r="CE80" s="211">
        <v>0</v>
      </c>
      <c r="CF80" s="211">
        <v>0</v>
      </c>
      <c r="CG80" s="211">
        <v>0</v>
      </c>
      <c r="CH80" s="211">
        <v>0</v>
      </c>
      <c r="CI80" s="211">
        <v>0</v>
      </c>
      <c r="CJ80" s="211">
        <v>0</v>
      </c>
      <c r="CK80" s="211">
        <v>0</v>
      </c>
      <c r="CL80" s="211">
        <v>0</v>
      </c>
      <c r="CM80" s="211">
        <v>0</v>
      </c>
      <c r="CN80" s="211">
        <v>0</v>
      </c>
      <c r="CO80" s="211">
        <v>0</v>
      </c>
      <c r="CP80" s="211">
        <v>0</v>
      </c>
      <c r="CQ80" s="211">
        <v>0</v>
      </c>
      <c r="CR80" s="211">
        <v>0</v>
      </c>
      <c r="CS80" s="211">
        <f t="shared" si="7"/>
        <v>0</v>
      </c>
      <c r="CV80" s="27">
        <f t="shared" si="8"/>
        <v>0</v>
      </c>
      <c r="CW80" s="28">
        <f t="shared" si="9"/>
        <v>0</v>
      </c>
    </row>
    <row r="81" spans="1:101" x14ac:dyDescent="0.2">
      <c r="A81" s="210" t="s">
        <v>81</v>
      </c>
      <c r="B81" s="211">
        <v>0</v>
      </c>
      <c r="C81" s="211">
        <v>0</v>
      </c>
      <c r="D81" s="211">
        <v>0</v>
      </c>
      <c r="E81" s="211">
        <v>0</v>
      </c>
      <c r="F81" s="211">
        <v>0</v>
      </c>
      <c r="G81" s="211">
        <v>0</v>
      </c>
      <c r="H81" s="211">
        <v>0</v>
      </c>
      <c r="I81" s="211">
        <v>0</v>
      </c>
      <c r="J81" s="211">
        <v>0</v>
      </c>
      <c r="K81" s="211">
        <v>0</v>
      </c>
      <c r="L81" s="211">
        <v>0</v>
      </c>
      <c r="M81" s="211">
        <v>0</v>
      </c>
      <c r="N81" s="211">
        <v>0</v>
      </c>
      <c r="O81" s="211">
        <v>0</v>
      </c>
      <c r="P81" s="211">
        <v>0</v>
      </c>
      <c r="Q81" s="211">
        <v>0</v>
      </c>
      <c r="R81" s="211">
        <v>0</v>
      </c>
      <c r="S81" s="211">
        <v>0</v>
      </c>
      <c r="T81" s="211">
        <v>0</v>
      </c>
      <c r="U81" s="211">
        <v>0</v>
      </c>
      <c r="V81" s="211">
        <v>0</v>
      </c>
      <c r="W81" s="211">
        <v>0</v>
      </c>
      <c r="X81" s="211">
        <v>0</v>
      </c>
      <c r="Y81" s="211">
        <v>0</v>
      </c>
      <c r="Z81" s="211">
        <v>0</v>
      </c>
      <c r="AA81" s="211">
        <v>0</v>
      </c>
      <c r="AB81" s="211">
        <v>0</v>
      </c>
      <c r="AC81" s="211">
        <v>0</v>
      </c>
      <c r="AD81" s="211">
        <v>0</v>
      </c>
      <c r="AE81" s="211">
        <v>0</v>
      </c>
      <c r="AF81" s="211">
        <v>0</v>
      </c>
      <c r="AG81" s="211">
        <v>0</v>
      </c>
      <c r="AH81" s="211">
        <v>0</v>
      </c>
      <c r="AI81" s="211">
        <v>0</v>
      </c>
      <c r="AJ81" s="211">
        <v>0</v>
      </c>
      <c r="AK81" s="211">
        <v>0</v>
      </c>
      <c r="AL81" s="211">
        <v>0</v>
      </c>
      <c r="AM81" s="211">
        <v>0</v>
      </c>
      <c r="AN81" s="211">
        <v>0</v>
      </c>
      <c r="AO81" s="211">
        <v>0</v>
      </c>
      <c r="AP81" s="211">
        <v>0</v>
      </c>
      <c r="AQ81" s="211">
        <v>0</v>
      </c>
      <c r="AR81" s="211">
        <v>0</v>
      </c>
      <c r="AS81" s="211">
        <v>0</v>
      </c>
      <c r="AT81" s="211">
        <v>0</v>
      </c>
      <c r="AU81" s="211">
        <v>0</v>
      </c>
      <c r="AV81" s="211">
        <v>0</v>
      </c>
      <c r="AW81" s="211">
        <v>0</v>
      </c>
      <c r="AX81" s="211">
        <v>0</v>
      </c>
      <c r="AY81" s="211">
        <v>0</v>
      </c>
      <c r="AZ81" s="211">
        <v>0</v>
      </c>
      <c r="BA81" s="211">
        <v>0</v>
      </c>
      <c r="BB81" s="211">
        <v>0</v>
      </c>
      <c r="BC81" s="211">
        <v>0</v>
      </c>
      <c r="BD81" s="211">
        <v>0</v>
      </c>
      <c r="BE81" s="211">
        <v>0</v>
      </c>
      <c r="BF81" s="211">
        <v>0</v>
      </c>
      <c r="BG81" s="211">
        <v>0</v>
      </c>
      <c r="BH81" s="211">
        <v>0</v>
      </c>
      <c r="BI81" s="211">
        <v>0</v>
      </c>
      <c r="BJ81" s="211">
        <v>0</v>
      </c>
      <c r="BK81" s="211">
        <v>0</v>
      </c>
      <c r="BL81" s="211">
        <v>0</v>
      </c>
      <c r="BM81" s="211">
        <v>0</v>
      </c>
      <c r="BN81" s="211">
        <v>0</v>
      </c>
      <c r="BO81" s="211">
        <v>0</v>
      </c>
      <c r="BP81" s="211">
        <v>0</v>
      </c>
      <c r="BQ81" s="211">
        <v>0</v>
      </c>
      <c r="BR81" s="211">
        <v>0</v>
      </c>
      <c r="BS81" s="211">
        <v>0</v>
      </c>
      <c r="BT81" s="211">
        <v>0</v>
      </c>
      <c r="BU81" s="211">
        <v>0</v>
      </c>
      <c r="BV81" s="211">
        <v>0</v>
      </c>
      <c r="BW81" s="211">
        <v>0</v>
      </c>
      <c r="BX81" s="211">
        <v>0</v>
      </c>
      <c r="BY81" s="211">
        <v>0</v>
      </c>
      <c r="BZ81" s="211">
        <v>0</v>
      </c>
      <c r="CA81" s="211">
        <v>0</v>
      </c>
      <c r="CB81" s="211">
        <v>0</v>
      </c>
      <c r="CC81" s="211">
        <v>0</v>
      </c>
      <c r="CD81" s="211">
        <v>0</v>
      </c>
      <c r="CE81" s="211">
        <v>0</v>
      </c>
      <c r="CF81" s="211">
        <v>0</v>
      </c>
      <c r="CG81" s="211">
        <v>0</v>
      </c>
      <c r="CH81" s="211">
        <v>0</v>
      </c>
      <c r="CI81" s="211">
        <v>0</v>
      </c>
      <c r="CJ81" s="211">
        <v>0</v>
      </c>
      <c r="CK81" s="211">
        <v>0</v>
      </c>
      <c r="CL81" s="211">
        <v>0</v>
      </c>
      <c r="CM81" s="211">
        <v>0</v>
      </c>
      <c r="CN81" s="211">
        <v>0</v>
      </c>
      <c r="CO81" s="211">
        <v>0</v>
      </c>
      <c r="CP81" s="211">
        <v>0</v>
      </c>
      <c r="CQ81" s="211">
        <v>0</v>
      </c>
      <c r="CR81" s="211">
        <v>0</v>
      </c>
      <c r="CS81" s="211">
        <f t="shared" si="7"/>
        <v>0</v>
      </c>
      <c r="CV81" s="27">
        <f t="shared" si="8"/>
        <v>0</v>
      </c>
      <c r="CW81" s="28">
        <f t="shared" si="9"/>
        <v>0</v>
      </c>
    </row>
    <row r="82" spans="1:101" x14ac:dyDescent="0.2">
      <c r="A82" s="210" t="s">
        <v>82</v>
      </c>
      <c r="B82" s="211">
        <v>0</v>
      </c>
      <c r="C82" s="211">
        <v>0</v>
      </c>
      <c r="D82" s="211">
        <v>0</v>
      </c>
      <c r="E82" s="211">
        <v>0</v>
      </c>
      <c r="F82" s="211">
        <v>0</v>
      </c>
      <c r="G82" s="211">
        <v>0</v>
      </c>
      <c r="H82" s="211">
        <v>0</v>
      </c>
      <c r="I82" s="211">
        <v>0</v>
      </c>
      <c r="J82" s="211">
        <v>0</v>
      </c>
      <c r="K82" s="211">
        <v>0</v>
      </c>
      <c r="L82" s="211">
        <v>0</v>
      </c>
      <c r="M82" s="211">
        <v>0</v>
      </c>
      <c r="N82" s="211">
        <v>0</v>
      </c>
      <c r="O82" s="211">
        <v>0</v>
      </c>
      <c r="P82" s="211">
        <v>0</v>
      </c>
      <c r="Q82" s="211">
        <v>0</v>
      </c>
      <c r="R82" s="211">
        <v>0</v>
      </c>
      <c r="S82" s="211">
        <v>0</v>
      </c>
      <c r="T82" s="211">
        <v>0</v>
      </c>
      <c r="U82" s="211">
        <v>0</v>
      </c>
      <c r="V82" s="211">
        <v>0</v>
      </c>
      <c r="W82" s="211">
        <v>0</v>
      </c>
      <c r="X82" s="211">
        <v>0</v>
      </c>
      <c r="Y82" s="211">
        <v>0</v>
      </c>
      <c r="Z82" s="211">
        <v>0</v>
      </c>
      <c r="AA82" s="211">
        <v>0</v>
      </c>
      <c r="AB82" s="211">
        <v>0</v>
      </c>
      <c r="AC82" s="211">
        <v>0</v>
      </c>
      <c r="AD82" s="211">
        <v>0</v>
      </c>
      <c r="AE82" s="211">
        <v>0</v>
      </c>
      <c r="AF82" s="211">
        <v>0</v>
      </c>
      <c r="AG82" s="211">
        <v>0</v>
      </c>
      <c r="AH82" s="211">
        <v>0</v>
      </c>
      <c r="AI82" s="211">
        <v>0</v>
      </c>
      <c r="AJ82" s="211">
        <v>0</v>
      </c>
      <c r="AK82" s="211">
        <v>0</v>
      </c>
      <c r="AL82" s="211">
        <v>0</v>
      </c>
      <c r="AM82" s="211">
        <v>0</v>
      </c>
      <c r="AN82" s="211">
        <v>0</v>
      </c>
      <c r="AO82" s="211">
        <v>0</v>
      </c>
      <c r="AP82" s="211">
        <v>0</v>
      </c>
      <c r="AQ82" s="211">
        <v>0</v>
      </c>
      <c r="AR82" s="211">
        <v>0</v>
      </c>
      <c r="AS82" s="211">
        <v>0</v>
      </c>
      <c r="AT82" s="211">
        <v>0</v>
      </c>
      <c r="AU82" s="211">
        <v>0</v>
      </c>
      <c r="AV82" s="211">
        <v>0</v>
      </c>
      <c r="AW82" s="211">
        <v>0</v>
      </c>
      <c r="AX82" s="211">
        <v>0</v>
      </c>
      <c r="AY82" s="211">
        <v>0</v>
      </c>
      <c r="AZ82" s="211">
        <v>0</v>
      </c>
      <c r="BA82" s="211">
        <v>0</v>
      </c>
      <c r="BB82" s="211">
        <v>0</v>
      </c>
      <c r="BC82" s="211">
        <v>0</v>
      </c>
      <c r="BD82" s="211">
        <v>0</v>
      </c>
      <c r="BE82" s="211">
        <v>0</v>
      </c>
      <c r="BF82" s="211">
        <v>0</v>
      </c>
      <c r="BG82" s="211">
        <v>0</v>
      </c>
      <c r="BH82" s="211">
        <v>0</v>
      </c>
      <c r="BI82" s="211">
        <v>0</v>
      </c>
      <c r="BJ82" s="211">
        <v>0</v>
      </c>
      <c r="BK82" s="211">
        <v>0</v>
      </c>
      <c r="BL82" s="211">
        <v>0</v>
      </c>
      <c r="BM82" s="211">
        <v>0</v>
      </c>
      <c r="BN82" s="211">
        <v>0</v>
      </c>
      <c r="BO82" s="211">
        <v>0</v>
      </c>
      <c r="BP82" s="211">
        <v>0</v>
      </c>
      <c r="BQ82" s="211">
        <v>0</v>
      </c>
      <c r="BR82" s="211">
        <v>0</v>
      </c>
      <c r="BS82" s="211">
        <v>0</v>
      </c>
      <c r="BT82" s="211">
        <v>0</v>
      </c>
      <c r="BU82" s="211">
        <v>0</v>
      </c>
      <c r="BV82" s="211">
        <v>0</v>
      </c>
      <c r="BW82" s="211">
        <v>0</v>
      </c>
      <c r="BX82" s="211">
        <v>0</v>
      </c>
      <c r="BY82" s="211">
        <v>0</v>
      </c>
      <c r="BZ82" s="211">
        <v>0</v>
      </c>
      <c r="CA82" s="211">
        <v>0</v>
      </c>
      <c r="CB82" s="211">
        <v>0</v>
      </c>
      <c r="CC82" s="211">
        <v>0</v>
      </c>
      <c r="CD82" s="211">
        <v>0</v>
      </c>
      <c r="CE82" s="211">
        <v>0</v>
      </c>
      <c r="CF82" s="211">
        <v>0</v>
      </c>
      <c r="CG82" s="211">
        <v>0</v>
      </c>
      <c r="CH82" s="211">
        <v>0</v>
      </c>
      <c r="CI82" s="211">
        <v>0</v>
      </c>
      <c r="CJ82" s="211">
        <v>0</v>
      </c>
      <c r="CK82" s="211">
        <v>0</v>
      </c>
      <c r="CL82" s="211">
        <v>0</v>
      </c>
      <c r="CM82" s="211">
        <v>0</v>
      </c>
      <c r="CN82" s="211">
        <v>0</v>
      </c>
      <c r="CO82" s="211">
        <v>0</v>
      </c>
      <c r="CP82" s="211">
        <v>0</v>
      </c>
      <c r="CQ82" s="211">
        <v>0</v>
      </c>
      <c r="CR82" s="211">
        <v>0</v>
      </c>
      <c r="CS82" s="211">
        <f t="shared" si="7"/>
        <v>0</v>
      </c>
      <c r="CV82" s="27">
        <f t="shared" si="8"/>
        <v>0</v>
      </c>
      <c r="CW82" s="28">
        <f t="shared" si="9"/>
        <v>0</v>
      </c>
    </row>
    <row r="83" spans="1:101" x14ac:dyDescent="0.2">
      <c r="A83" s="210" t="s">
        <v>83</v>
      </c>
      <c r="B83" s="211">
        <v>0</v>
      </c>
      <c r="C83" s="211">
        <v>0</v>
      </c>
      <c r="D83" s="211">
        <v>0</v>
      </c>
      <c r="E83" s="211">
        <v>0</v>
      </c>
      <c r="F83" s="211">
        <v>0</v>
      </c>
      <c r="G83" s="211">
        <v>0</v>
      </c>
      <c r="H83" s="211">
        <v>0</v>
      </c>
      <c r="I83" s="211">
        <v>0</v>
      </c>
      <c r="J83" s="211">
        <v>0</v>
      </c>
      <c r="K83" s="211">
        <v>0</v>
      </c>
      <c r="L83" s="211">
        <v>0</v>
      </c>
      <c r="M83" s="211">
        <v>0</v>
      </c>
      <c r="N83" s="211">
        <v>0</v>
      </c>
      <c r="O83" s="211">
        <v>0</v>
      </c>
      <c r="P83" s="211">
        <v>0</v>
      </c>
      <c r="Q83" s="211">
        <v>0</v>
      </c>
      <c r="R83" s="211">
        <v>0</v>
      </c>
      <c r="S83" s="211">
        <v>0</v>
      </c>
      <c r="T83" s="211">
        <v>0</v>
      </c>
      <c r="U83" s="211">
        <v>0</v>
      </c>
      <c r="V83" s="211">
        <v>0</v>
      </c>
      <c r="W83" s="211">
        <v>0</v>
      </c>
      <c r="X83" s="211">
        <v>0</v>
      </c>
      <c r="Y83" s="211">
        <v>0</v>
      </c>
      <c r="Z83" s="211">
        <v>0</v>
      </c>
      <c r="AA83" s="211">
        <v>0</v>
      </c>
      <c r="AB83" s="211">
        <v>0</v>
      </c>
      <c r="AC83" s="211">
        <v>0</v>
      </c>
      <c r="AD83" s="211">
        <v>0</v>
      </c>
      <c r="AE83" s="211">
        <v>0</v>
      </c>
      <c r="AF83" s="211">
        <v>0</v>
      </c>
      <c r="AG83" s="211">
        <v>0</v>
      </c>
      <c r="AH83" s="211">
        <v>0</v>
      </c>
      <c r="AI83" s="211">
        <v>0</v>
      </c>
      <c r="AJ83" s="211">
        <v>0</v>
      </c>
      <c r="AK83" s="211">
        <v>0</v>
      </c>
      <c r="AL83" s="211">
        <v>0</v>
      </c>
      <c r="AM83" s="211">
        <v>0</v>
      </c>
      <c r="AN83" s="211">
        <v>0</v>
      </c>
      <c r="AO83" s="211">
        <v>0</v>
      </c>
      <c r="AP83" s="211">
        <v>0</v>
      </c>
      <c r="AQ83" s="211">
        <v>0</v>
      </c>
      <c r="AR83" s="211">
        <v>0</v>
      </c>
      <c r="AS83" s="211">
        <v>0</v>
      </c>
      <c r="AT83" s="211">
        <v>0</v>
      </c>
      <c r="AU83" s="211">
        <v>0</v>
      </c>
      <c r="AV83" s="211">
        <v>0</v>
      </c>
      <c r="AW83" s="211">
        <v>0</v>
      </c>
      <c r="AX83" s="211">
        <v>0</v>
      </c>
      <c r="AY83" s="211">
        <v>0</v>
      </c>
      <c r="AZ83" s="211">
        <v>0</v>
      </c>
      <c r="BA83" s="211">
        <v>0</v>
      </c>
      <c r="BB83" s="211">
        <v>0</v>
      </c>
      <c r="BC83" s="211">
        <v>0</v>
      </c>
      <c r="BD83" s="211">
        <v>0</v>
      </c>
      <c r="BE83" s="211">
        <v>0</v>
      </c>
      <c r="BF83" s="211">
        <v>0</v>
      </c>
      <c r="BG83" s="211">
        <v>0</v>
      </c>
      <c r="BH83" s="211">
        <v>0</v>
      </c>
      <c r="BI83" s="211">
        <v>0</v>
      </c>
      <c r="BJ83" s="211">
        <v>0</v>
      </c>
      <c r="BK83" s="211">
        <v>0</v>
      </c>
      <c r="BL83" s="211">
        <v>0</v>
      </c>
      <c r="BM83" s="211">
        <v>0</v>
      </c>
      <c r="BN83" s="211">
        <v>0</v>
      </c>
      <c r="BO83" s="211">
        <v>0</v>
      </c>
      <c r="BP83" s="211">
        <v>0</v>
      </c>
      <c r="BQ83" s="211">
        <v>0</v>
      </c>
      <c r="BR83" s="211">
        <v>0</v>
      </c>
      <c r="BS83" s="211">
        <v>0</v>
      </c>
      <c r="BT83" s="211">
        <v>0</v>
      </c>
      <c r="BU83" s="211">
        <v>0</v>
      </c>
      <c r="BV83" s="211">
        <v>0</v>
      </c>
      <c r="BW83" s="211">
        <v>0</v>
      </c>
      <c r="BX83" s="211">
        <v>0</v>
      </c>
      <c r="BY83" s="211">
        <v>0</v>
      </c>
      <c r="BZ83" s="211">
        <v>0</v>
      </c>
      <c r="CA83" s="211">
        <v>0</v>
      </c>
      <c r="CB83" s="211">
        <v>0</v>
      </c>
      <c r="CC83" s="211">
        <v>0</v>
      </c>
      <c r="CD83" s="211">
        <v>0</v>
      </c>
      <c r="CE83" s="211">
        <v>0</v>
      </c>
      <c r="CF83" s="211">
        <v>0</v>
      </c>
      <c r="CG83" s="211">
        <v>0</v>
      </c>
      <c r="CH83" s="211">
        <v>0</v>
      </c>
      <c r="CI83" s="211">
        <v>0</v>
      </c>
      <c r="CJ83" s="211">
        <v>0</v>
      </c>
      <c r="CK83" s="211">
        <v>0</v>
      </c>
      <c r="CL83" s="211">
        <v>0</v>
      </c>
      <c r="CM83" s="211">
        <v>0</v>
      </c>
      <c r="CN83" s="211">
        <v>0</v>
      </c>
      <c r="CO83" s="211">
        <v>0</v>
      </c>
      <c r="CP83" s="211">
        <v>0</v>
      </c>
      <c r="CQ83" s="211">
        <v>0</v>
      </c>
      <c r="CR83" s="211">
        <v>0</v>
      </c>
      <c r="CS83" s="211">
        <f t="shared" si="7"/>
        <v>0</v>
      </c>
      <c r="CV83" s="27">
        <f t="shared" si="8"/>
        <v>0</v>
      </c>
      <c r="CW83" s="28">
        <f t="shared" si="9"/>
        <v>0</v>
      </c>
    </row>
    <row r="84" spans="1:101" x14ac:dyDescent="0.2">
      <c r="A84" s="210" t="s">
        <v>84</v>
      </c>
      <c r="B84" s="211">
        <v>0</v>
      </c>
      <c r="C84" s="211">
        <v>0</v>
      </c>
      <c r="D84" s="211">
        <v>0</v>
      </c>
      <c r="E84" s="211">
        <v>0</v>
      </c>
      <c r="F84" s="211">
        <v>0</v>
      </c>
      <c r="G84" s="211">
        <v>0</v>
      </c>
      <c r="H84" s="211">
        <v>0</v>
      </c>
      <c r="I84" s="211">
        <v>0</v>
      </c>
      <c r="J84" s="211">
        <v>0</v>
      </c>
      <c r="K84" s="211">
        <v>0</v>
      </c>
      <c r="L84" s="211">
        <v>0</v>
      </c>
      <c r="M84" s="211">
        <v>0</v>
      </c>
      <c r="N84" s="211">
        <v>0</v>
      </c>
      <c r="O84" s="211">
        <v>0</v>
      </c>
      <c r="P84" s="211">
        <v>0</v>
      </c>
      <c r="Q84" s="211">
        <v>0</v>
      </c>
      <c r="R84" s="211">
        <v>0</v>
      </c>
      <c r="S84" s="211">
        <v>0</v>
      </c>
      <c r="T84" s="211">
        <v>0</v>
      </c>
      <c r="U84" s="211">
        <v>0</v>
      </c>
      <c r="V84" s="211">
        <v>0</v>
      </c>
      <c r="W84" s="211">
        <v>0</v>
      </c>
      <c r="X84" s="211">
        <v>0</v>
      </c>
      <c r="Y84" s="211">
        <v>0</v>
      </c>
      <c r="Z84" s="211">
        <v>0</v>
      </c>
      <c r="AA84" s="211">
        <v>0</v>
      </c>
      <c r="AB84" s="211">
        <v>0</v>
      </c>
      <c r="AC84" s="211">
        <v>0</v>
      </c>
      <c r="AD84" s="211">
        <v>0</v>
      </c>
      <c r="AE84" s="211">
        <v>0</v>
      </c>
      <c r="AF84" s="211">
        <v>0</v>
      </c>
      <c r="AG84" s="211">
        <v>0</v>
      </c>
      <c r="AH84" s="211">
        <v>0</v>
      </c>
      <c r="AI84" s="211">
        <v>0</v>
      </c>
      <c r="AJ84" s="211">
        <v>0</v>
      </c>
      <c r="AK84" s="211">
        <v>0</v>
      </c>
      <c r="AL84" s="211">
        <v>0</v>
      </c>
      <c r="AM84" s="211">
        <v>0</v>
      </c>
      <c r="AN84" s="211">
        <v>0</v>
      </c>
      <c r="AO84" s="211">
        <v>0</v>
      </c>
      <c r="AP84" s="211">
        <v>0</v>
      </c>
      <c r="AQ84" s="211">
        <v>0</v>
      </c>
      <c r="AR84" s="211">
        <v>0</v>
      </c>
      <c r="AS84" s="211">
        <v>0</v>
      </c>
      <c r="AT84" s="211">
        <v>0</v>
      </c>
      <c r="AU84" s="211">
        <v>0</v>
      </c>
      <c r="AV84" s="211">
        <v>0</v>
      </c>
      <c r="AW84" s="211">
        <v>0</v>
      </c>
      <c r="AX84" s="211">
        <v>0</v>
      </c>
      <c r="AY84" s="211">
        <v>0</v>
      </c>
      <c r="AZ84" s="211">
        <v>0</v>
      </c>
      <c r="BA84" s="211">
        <v>0</v>
      </c>
      <c r="BB84" s="211">
        <v>0</v>
      </c>
      <c r="BC84" s="211">
        <v>0</v>
      </c>
      <c r="BD84" s="211">
        <v>0</v>
      </c>
      <c r="BE84" s="211">
        <v>0</v>
      </c>
      <c r="BF84" s="211">
        <v>0</v>
      </c>
      <c r="BG84" s="211">
        <v>0</v>
      </c>
      <c r="BH84" s="211">
        <v>0</v>
      </c>
      <c r="BI84" s="211">
        <v>0</v>
      </c>
      <c r="BJ84" s="211">
        <v>0</v>
      </c>
      <c r="BK84" s="211">
        <v>0</v>
      </c>
      <c r="BL84" s="211">
        <v>0</v>
      </c>
      <c r="BM84" s="211">
        <v>0</v>
      </c>
      <c r="BN84" s="211">
        <v>0</v>
      </c>
      <c r="BO84" s="211">
        <v>0</v>
      </c>
      <c r="BP84" s="211">
        <v>0</v>
      </c>
      <c r="BQ84" s="211">
        <v>0</v>
      </c>
      <c r="BR84" s="211">
        <v>0</v>
      </c>
      <c r="BS84" s="211">
        <v>0</v>
      </c>
      <c r="BT84" s="211">
        <v>0</v>
      </c>
      <c r="BU84" s="211">
        <v>0</v>
      </c>
      <c r="BV84" s="211">
        <v>0</v>
      </c>
      <c r="BW84" s="211">
        <v>0</v>
      </c>
      <c r="BX84" s="211">
        <v>0</v>
      </c>
      <c r="BY84" s="211">
        <v>0</v>
      </c>
      <c r="BZ84" s="211">
        <v>0</v>
      </c>
      <c r="CA84" s="211">
        <v>0</v>
      </c>
      <c r="CB84" s="211">
        <v>0</v>
      </c>
      <c r="CC84" s="211">
        <v>0</v>
      </c>
      <c r="CD84" s="211">
        <v>0</v>
      </c>
      <c r="CE84" s="211">
        <v>0</v>
      </c>
      <c r="CF84" s="211">
        <v>0</v>
      </c>
      <c r="CG84" s="211">
        <v>0</v>
      </c>
      <c r="CH84" s="211">
        <v>0</v>
      </c>
      <c r="CI84" s="211">
        <v>0</v>
      </c>
      <c r="CJ84" s="211">
        <v>0</v>
      </c>
      <c r="CK84" s="211">
        <v>0</v>
      </c>
      <c r="CL84" s="211">
        <v>0</v>
      </c>
      <c r="CM84" s="211">
        <v>0</v>
      </c>
      <c r="CN84" s="211">
        <v>0</v>
      </c>
      <c r="CO84" s="211">
        <v>0</v>
      </c>
      <c r="CP84" s="211">
        <v>0</v>
      </c>
      <c r="CQ84" s="211">
        <v>0</v>
      </c>
      <c r="CR84" s="211">
        <v>0</v>
      </c>
      <c r="CS84" s="211">
        <f t="shared" si="7"/>
        <v>0</v>
      </c>
      <c r="CV84" s="27">
        <f t="shared" si="8"/>
        <v>0</v>
      </c>
      <c r="CW84" s="28">
        <f t="shared" si="9"/>
        <v>0</v>
      </c>
    </row>
    <row r="85" spans="1:101" x14ac:dyDescent="0.2">
      <c r="A85" s="210" t="s">
        <v>85</v>
      </c>
      <c r="B85" s="211">
        <v>0</v>
      </c>
      <c r="C85" s="211">
        <v>0</v>
      </c>
      <c r="D85" s="211">
        <v>0</v>
      </c>
      <c r="E85" s="211">
        <v>0</v>
      </c>
      <c r="F85" s="211">
        <v>0</v>
      </c>
      <c r="G85" s="211">
        <v>0</v>
      </c>
      <c r="H85" s="211">
        <v>0</v>
      </c>
      <c r="I85" s="211">
        <v>0</v>
      </c>
      <c r="J85" s="211">
        <v>0</v>
      </c>
      <c r="K85" s="211">
        <v>0</v>
      </c>
      <c r="L85" s="211">
        <v>0</v>
      </c>
      <c r="M85" s="211">
        <v>0</v>
      </c>
      <c r="N85" s="211">
        <v>0</v>
      </c>
      <c r="O85" s="211">
        <v>0</v>
      </c>
      <c r="P85" s="211">
        <v>0</v>
      </c>
      <c r="Q85" s="211">
        <v>0</v>
      </c>
      <c r="R85" s="211">
        <v>0</v>
      </c>
      <c r="S85" s="211">
        <v>0</v>
      </c>
      <c r="T85" s="211">
        <v>0</v>
      </c>
      <c r="U85" s="211">
        <v>0</v>
      </c>
      <c r="V85" s="211">
        <v>0</v>
      </c>
      <c r="W85" s="211">
        <v>0</v>
      </c>
      <c r="X85" s="211">
        <v>0</v>
      </c>
      <c r="Y85" s="211">
        <v>0</v>
      </c>
      <c r="Z85" s="211">
        <v>0</v>
      </c>
      <c r="AA85" s="211">
        <v>0</v>
      </c>
      <c r="AB85" s="211">
        <v>0</v>
      </c>
      <c r="AC85" s="211">
        <v>0</v>
      </c>
      <c r="AD85" s="211">
        <v>0</v>
      </c>
      <c r="AE85" s="211">
        <v>0</v>
      </c>
      <c r="AF85" s="211">
        <v>0</v>
      </c>
      <c r="AG85" s="211">
        <v>0</v>
      </c>
      <c r="AH85" s="211">
        <v>0</v>
      </c>
      <c r="AI85" s="211">
        <v>0</v>
      </c>
      <c r="AJ85" s="211">
        <v>0</v>
      </c>
      <c r="AK85" s="211">
        <v>0</v>
      </c>
      <c r="AL85" s="211">
        <v>0</v>
      </c>
      <c r="AM85" s="211">
        <v>0</v>
      </c>
      <c r="AN85" s="211">
        <v>0</v>
      </c>
      <c r="AO85" s="211">
        <v>0</v>
      </c>
      <c r="AP85" s="211">
        <v>0</v>
      </c>
      <c r="AQ85" s="211">
        <v>0</v>
      </c>
      <c r="AR85" s="211">
        <v>0</v>
      </c>
      <c r="AS85" s="211">
        <v>0</v>
      </c>
      <c r="AT85" s="211">
        <v>0</v>
      </c>
      <c r="AU85" s="211">
        <v>0</v>
      </c>
      <c r="AV85" s="211">
        <v>0</v>
      </c>
      <c r="AW85" s="211">
        <v>0</v>
      </c>
      <c r="AX85" s="211">
        <v>0</v>
      </c>
      <c r="AY85" s="211">
        <v>0</v>
      </c>
      <c r="AZ85" s="211">
        <v>0</v>
      </c>
      <c r="BA85" s="211">
        <v>0</v>
      </c>
      <c r="BB85" s="211">
        <v>0</v>
      </c>
      <c r="BC85" s="211">
        <v>0</v>
      </c>
      <c r="BD85" s="211">
        <v>0</v>
      </c>
      <c r="BE85" s="211">
        <v>0</v>
      </c>
      <c r="BF85" s="211">
        <v>0</v>
      </c>
      <c r="BG85" s="211">
        <v>0</v>
      </c>
      <c r="BH85" s="211">
        <v>0</v>
      </c>
      <c r="BI85" s="211">
        <v>0</v>
      </c>
      <c r="BJ85" s="211">
        <v>0</v>
      </c>
      <c r="BK85" s="211">
        <v>0</v>
      </c>
      <c r="BL85" s="211">
        <v>0</v>
      </c>
      <c r="BM85" s="211">
        <v>0</v>
      </c>
      <c r="BN85" s="211">
        <v>0</v>
      </c>
      <c r="BO85" s="211">
        <v>0</v>
      </c>
      <c r="BP85" s="211">
        <v>0</v>
      </c>
      <c r="BQ85" s="211">
        <v>0</v>
      </c>
      <c r="BR85" s="211">
        <v>0</v>
      </c>
      <c r="BS85" s="211">
        <v>0</v>
      </c>
      <c r="BT85" s="211">
        <v>0</v>
      </c>
      <c r="BU85" s="211">
        <v>0</v>
      </c>
      <c r="BV85" s="211">
        <v>0</v>
      </c>
      <c r="BW85" s="211">
        <v>0</v>
      </c>
      <c r="BX85" s="211">
        <v>0</v>
      </c>
      <c r="BY85" s="211">
        <v>0</v>
      </c>
      <c r="BZ85" s="211">
        <v>0</v>
      </c>
      <c r="CA85" s="211">
        <v>0</v>
      </c>
      <c r="CB85" s="211">
        <v>0</v>
      </c>
      <c r="CC85" s="211">
        <v>0</v>
      </c>
      <c r="CD85" s="211">
        <v>0</v>
      </c>
      <c r="CE85" s="211">
        <v>0</v>
      </c>
      <c r="CF85" s="211">
        <v>0</v>
      </c>
      <c r="CG85" s="211">
        <v>0</v>
      </c>
      <c r="CH85" s="211">
        <v>0</v>
      </c>
      <c r="CI85" s="211">
        <v>0</v>
      </c>
      <c r="CJ85" s="211">
        <v>0</v>
      </c>
      <c r="CK85" s="211">
        <v>0</v>
      </c>
      <c r="CL85" s="211">
        <v>0</v>
      </c>
      <c r="CM85" s="211">
        <v>0</v>
      </c>
      <c r="CN85" s="211">
        <v>0</v>
      </c>
      <c r="CO85" s="211">
        <v>0</v>
      </c>
      <c r="CP85" s="211">
        <v>0</v>
      </c>
      <c r="CQ85" s="211">
        <v>0</v>
      </c>
      <c r="CR85" s="211">
        <v>0</v>
      </c>
      <c r="CS85" s="211">
        <f t="shared" si="7"/>
        <v>0</v>
      </c>
      <c r="CV85" s="27">
        <f t="shared" si="8"/>
        <v>0</v>
      </c>
      <c r="CW85" s="28">
        <f t="shared" si="9"/>
        <v>0</v>
      </c>
    </row>
    <row r="86" spans="1:101" x14ac:dyDescent="0.2">
      <c r="A86" s="210" t="s">
        <v>86</v>
      </c>
      <c r="B86" s="211">
        <v>0</v>
      </c>
      <c r="C86" s="211">
        <v>0</v>
      </c>
      <c r="D86" s="211">
        <v>0</v>
      </c>
      <c r="E86" s="211">
        <v>0</v>
      </c>
      <c r="F86" s="211">
        <v>0</v>
      </c>
      <c r="G86" s="211">
        <v>0</v>
      </c>
      <c r="H86" s="211">
        <v>0</v>
      </c>
      <c r="I86" s="211">
        <v>0</v>
      </c>
      <c r="J86" s="211">
        <v>0</v>
      </c>
      <c r="K86" s="211">
        <v>0</v>
      </c>
      <c r="L86" s="211">
        <v>0</v>
      </c>
      <c r="M86" s="211">
        <v>0</v>
      </c>
      <c r="N86" s="211">
        <v>0</v>
      </c>
      <c r="O86" s="211">
        <v>0</v>
      </c>
      <c r="P86" s="211">
        <v>0</v>
      </c>
      <c r="Q86" s="211">
        <v>0</v>
      </c>
      <c r="R86" s="211">
        <v>0</v>
      </c>
      <c r="S86" s="211">
        <v>0</v>
      </c>
      <c r="T86" s="211">
        <v>0</v>
      </c>
      <c r="U86" s="211">
        <v>0</v>
      </c>
      <c r="V86" s="211">
        <v>0</v>
      </c>
      <c r="W86" s="211">
        <v>0</v>
      </c>
      <c r="X86" s="211">
        <v>0</v>
      </c>
      <c r="Y86" s="211">
        <v>0</v>
      </c>
      <c r="Z86" s="211">
        <v>0</v>
      </c>
      <c r="AA86" s="211">
        <v>0</v>
      </c>
      <c r="AB86" s="211">
        <v>0</v>
      </c>
      <c r="AC86" s="211">
        <v>0</v>
      </c>
      <c r="AD86" s="211">
        <v>0</v>
      </c>
      <c r="AE86" s="211">
        <v>0</v>
      </c>
      <c r="AF86" s="211">
        <v>0</v>
      </c>
      <c r="AG86" s="211">
        <v>0</v>
      </c>
      <c r="AH86" s="211">
        <v>0</v>
      </c>
      <c r="AI86" s="211">
        <v>0</v>
      </c>
      <c r="AJ86" s="211">
        <v>0</v>
      </c>
      <c r="AK86" s="211">
        <v>0</v>
      </c>
      <c r="AL86" s="211">
        <v>0</v>
      </c>
      <c r="AM86" s="211">
        <v>0</v>
      </c>
      <c r="AN86" s="211">
        <v>0</v>
      </c>
      <c r="AO86" s="211">
        <v>0</v>
      </c>
      <c r="AP86" s="211">
        <v>0</v>
      </c>
      <c r="AQ86" s="211">
        <v>0</v>
      </c>
      <c r="AR86" s="211">
        <v>0</v>
      </c>
      <c r="AS86" s="211">
        <v>0</v>
      </c>
      <c r="AT86" s="211">
        <v>0</v>
      </c>
      <c r="AU86" s="211">
        <v>0</v>
      </c>
      <c r="AV86" s="211">
        <v>0</v>
      </c>
      <c r="AW86" s="211">
        <v>0</v>
      </c>
      <c r="AX86" s="211">
        <v>0</v>
      </c>
      <c r="AY86" s="211">
        <v>0</v>
      </c>
      <c r="AZ86" s="211">
        <v>0</v>
      </c>
      <c r="BA86" s="211">
        <v>0</v>
      </c>
      <c r="BB86" s="211">
        <v>0</v>
      </c>
      <c r="BC86" s="211">
        <v>0</v>
      </c>
      <c r="BD86" s="211">
        <v>0</v>
      </c>
      <c r="BE86" s="211">
        <v>0</v>
      </c>
      <c r="BF86" s="211">
        <v>0</v>
      </c>
      <c r="BG86" s="211">
        <v>0</v>
      </c>
      <c r="BH86" s="211">
        <v>0</v>
      </c>
      <c r="BI86" s="211">
        <v>0</v>
      </c>
      <c r="BJ86" s="211">
        <v>0</v>
      </c>
      <c r="BK86" s="211">
        <v>0</v>
      </c>
      <c r="BL86" s="211">
        <v>0</v>
      </c>
      <c r="BM86" s="211">
        <v>0</v>
      </c>
      <c r="BN86" s="211">
        <v>0</v>
      </c>
      <c r="BO86" s="211">
        <v>0</v>
      </c>
      <c r="BP86" s="211">
        <v>0</v>
      </c>
      <c r="BQ86" s="211">
        <v>0</v>
      </c>
      <c r="BR86" s="211">
        <v>0</v>
      </c>
      <c r="BS86" s="211">
        <v>0</v>
      </c>
      <c r="BT86" s="211">
        <v>0</v>
      </c>
      <c r="BU86" s="211">
        <v>0</v>
      </c>
      <c r="BV86" s="211">
        <v>0</v>
      </c>
      <c r="BW86" s="211">
        <v>0</v>
      </c>
      <c r="BX86" s="211">
        <v>0</v>
      </c>
      <c r="BY86" s="211">
        <v>0</v>
      </c>
      <c r="BZ86" s="211">
        <v>0</v>
      </c>
      <c r="CA86" s="211">
        <v>0</v>
      </c>
      <c r="CB86" s="211">
        <v>0</v>
      </c>
      <c r="CC86" s="211">
        <v>0</v>
      </c>
      <c r="CD86" s="211">
        <v>0</v>
      </c>
      <c r="CE86" s="211">
        <v>0</v>
      </c>
      <c r="CF86" s="211">
        <v>0</v>
      </c>
      <c r="CG86" s="211">
        <v>0</v>
      </c>
      <c r="CH86" s="211">
        <v>0</v>
      </c>
      <c r="CI86" s="211">
        <v>0</v>
      </c>
      <c r="CJ86" s="211">
        <v>0</v>
      </c>
      <c r="CK86" s="211">
        <v>0</v>
      </c>
      <c r="CL86" s="211">
        <v>0</v>
      </c>
      <c r="CM86" s="211">
        <v>0</v>
      </c>
      <c r="CN86" s="211">
        <v>0</v>
      </c>
      <c r="CO86" s="211">
        <v>0</v>
      </c>
      <c r="CP86" s="211">
        <v>0</v>
      </c>
      <c r="CQ86" s="211">
        <v>0</v>
      </c>
      <c r="CR86" s="211">
        <v>0</v>
      </c>
      <c r="CS86" s="211">
        <f t="shared" si="7"/>
        <v>0</v>
      </c>
      <c r="CV86" s="27">
        <f t="shared" si="8"/>
        <v>0</v>
      </c>
      <c r="CW86" s="28">
        <f t="shared" si="9"/>
        <v>0</v>
      </c>
    </row>
    <row r="87" spans="1:101" x14ac:dyDescent="0.2">
      <c r="A87" s="210" t="s">
        <v>87</v>
      </c>
      <c r="B87" s="211">
        <v>0</v>
      </c>
      <c r="C87" s="211">
        <v>0</v>
      </c>
      <c r="D87" s="211">
        <v>0</v>
      </c>
      <c r="E87" s="211">
        <v>0</v>
      </c>
      <c r="F87" s="211">
        <v>0</v>
      </c>
      <c r="G87" s="211">
        <v>0</v>
      </c>
      <c r="H87" s="211">
        <v>0</v>
      </c>
      <c r="I87" s="211">
        <v>0</v>
      </c>
      <c r="J87" s="211">
        <v>0</v>
      </c>
      <c r="K87" s="211">
        <v>0</v>
      </c>
      <c r="L87" s="211">
        <v>0</v>
      </c>
      <c r="M87" s="211">
        <v>0</v>
      </c>
      <c r="N87" s="211">
        <v>0</v>
      </c>
      <c r="O87" s="211">
        <v>0</v>
      </c>
      <c r="P87" s="211">
        <v>0</v>
      </c>
      <c r="Q87" s="211">
        <v>0</v>
      </c>
      <c r="R87" s="211">
        <v>0</v>
      </c>
      <c r="S87" s="211">
        <v>0</v>
      </c>
      <c r="T87" s="211">
        <v>0</v>
      </c>
      <c r="U87" s="211">
        <v>0</v>
      </c>
      <c r="V87" s="211">
        <v>0</v>
      </c>
      <c r="W87" s="211">
        <v>0</v>
      </c>
      <c r="X87" s="211">
        <v>0</v>
      </c>
      <c r="Y87" s="211">
        <v>0</v>
      </c>
      <c r="Z87" s="211">
        <v>0</v>
      </c>
      <c r="AA87" s="211">
        <v>0</v>
      </c>
      <c r="AB87" s="211">
        <v>0</v>
      </c>
      <c r="AC87" s="211">
        <v>0</v>
      </c>
      <c r="AD87" s="211">
        <v>0</v>
      </c>
      <c r="AE87" s="211">
        <v>0</v>
      </c>
      <c r="AF87" s="211">
        <v>0</v>
      </c>
      <c r="AG87" s="211">
        <v>0</v>
      </c>
      <c r="AH87" s="211">
        <v>0</v>
      </c>
      <c r="AI87" s="211">
        <v>0</v>
      </c>
      <c r="AJ87" s="211">
        <v>0</v>
      </c>
      <c r="AK87" s="211">
        <v>0</v>
      </c>
      <c r="AL87" s="211">
        <v>0</v>
      </c>
      <c r="AM87" s="211">
        <v>0</v>
      </c>
      <c r="AN87" s="211">
        <v>0</v>
      </c>
      <c r="AO87" s="211">
        <v>0</v>
      </c>
      <c r="AP87" s="211">
        <v>0</v>
      </c>
      <c r="AQ87" s="211">
        <v>0</v>
      </c>
      <c r="AR87" s="211">
        <v>0</v>
      </c>
      <c r="AS87" s="211">
        <v>0</v>
      </c>
      <c r="AT87" s="211">
        <v>0</v>
      </c>
      <c r="AU87" s="211">
        <v>0</v>
      </c>
      <c r="AV87" s="211">
        <v>0</v>
      </c>
      <c r="AW87" s="211">
        <v>0</v>
      </c>
      <c r="AX87" s="211">
        <v>0</v>
      </c>
      <c r="AY87" s="211">
        <v>0</v>
      </c>
      <c r="AZ87" s="211">
        <v>0</v>
      </c>
      <c r="BA87" s="211">
        <v>0</v>
      </c>
      <c r="BB87" s="211">
        <v>0</v>
      </c>
      <c r="BC87" s="211">
        <v>0</v>
      </c>
      <c r="BD87" s="211">
        <v>0</v>
      </c>
      <c r="BE87" s="211">
        <v>0</v>
      </c>
      <c r="BF87" s="211">
        <v>0</v>
      </c>
      <c r="BG87" s="211">
        <v>0</v>
      </c>
      <c r="BH87" s="211">
        <v>0</v>
      </c>
      <c r="BI87" s="211">
        <v>0</v>
      </c>
      <c r="BJ87" s="211">
        <v>0</v>
      </c>
      <c r="BK87" s="211">
        <v>0</v>
      </c>
      <c r="BL87" s="211">
        <v>0</v>
      </c>
      <c r="BM87" s="211">
        <v>0</v>
      </c>
      <c r="BN87" s="211">
        <v>0</v>
      </c>
      <c r="BO87" s="211">
        <v>0</v>
      </c>
      <c r="BP87" s="211">
        <v>0</v>
      </c>
      <c r="BQ87" s="211">
        <v>0</v>
      </c>
      <c r="BR87" s="211">
        <v>0</v>
      </c>
      <c r="BS87" s="211">
        <v>0</v>
      </c>
      <c r="BT87" s="211">
        <v>0</v>
      </c>
      <c r="BU87" s="211">
        <v>0</v>
      </c>
      <c r="BV87" s="211">
        <v>0</v>
      </c>
      <c r="BW87" s="211">
        <v>0</v>
      </c>
      <c r="BX87" s="211">
        <v>0</v>
      </c>
      <c r="BY87" s="211">
        <v>0</v>
      </c>
      <c r="BZ87" s="211">
        <v>0</v>
      </c>
      <c r="CA87" s="211">
        <v>0</v>
      </c>
      <c r="CB87" s="211">
        <v>0</v>
      </c>
      <c r="CC87" s="211">
        <v>0</v>
      </c>
      <c r="CD87" s="211">
        <v>0</v>
      </c>
      <c r="CE87" s="211">
        <v>0</v>
      </c>
      <c r="CF87" s="211">
        <v>0</v>
      </c>
      <c r="CG87" s="211">
        <v>0</v>
      </c>
      <c r="CH87" s="211">
        <v>0</v>
      </c>
      <c r="CI87" s="211">
        <v>0</v>
      </c>
      <c r="CJ87" s="211">
        <v>0</v>
      </c>
      <c r="CK87" s="211">
        <v>0</v>
      </c>
      <c r="CL87" s="211">
        <v>0</v>
      </c>
      <c r="CM87" s="211">
        <v>0</v>
      </c>
      <c r="CN87" s="211">
        <v>0</v>
      </c>
      <c r="CO87" s="211">
        <v>0</v>
      </c>
      <c r="CP87" s="211">
        <v>0</v>
      </c>
      <c r="CQ87" s="211">
        <v>0</v>
      </c>
      <c r="CR87" s="211">
        <v>0</v>
      </c>
      <c r="CS87" s="211">
        <f t="shared" si="7"/>
        <v>0</v>
      </c>
      <c r="CV87" s="27">
        <f t="shared" si="8"/>
        <v>0</v>
      </c>
      <c r="CW87" s="28">
        <f t="shared" si="9"/>
        <v>0</v>
      </c>
    </row>
    <row r="88" spans="1:101" x14ac:dyDescent="0.2">
      <c r="A88" s="210" t="s">
        <v>88</v>
      </c>
      <c r="B88" s="211">
        <v>0</v>
      </c>
      <c r="C88" s="211">
        <v>0</v>
      </c>
      <c r="D88" s="211">
        <v>0</v>
      </c>
      <c r="E88" s="211">
        <v>0</v>
      </c>
      <c r="F88" s="211">
        <v>0</v>
      </c>
      <c r="G88" s="211">
        <v>0</v>
      </c>
      <c r="H88" s="211">
        <v>0</v>
      </c>
      <c r="I88" s="211">
        <v>0</v>
      </c>
      <c r="J88" s="211">
        <v>0</v>
      </c>
      <c r="K88" s="211">
        <v>0</v>
      </c>
      <c r="L88" s="211">
        <v>0</v>
      </c>
      <c r="M88" s="211">
        <v>0</v>
      </c>
      <c r="N88" s="211">
        <v>0</v>
      </c>
      <c r="O88" s="211">
        <v>0</v>
      </c>
      <c r="P88" s="211">
        <v>0</v>
      </c>
      <c r="Q88" s="211">
        <v>0</v>
      </c>
      <c r="R88" s="211">
        <v>0</v>
      </c>
      <c r="S88" s="211">
        <v>0</v>
      </c>
      <c r="T88" s="211">
        <v>0</v>
      </c>
      <c r="U88" s="211">
        <v>0</v>
      </c>
      <c r="V88" s="211">
        <v>0</v>
      </c>
      <c r="W88" s="211">
        <v>0</v>
      </c>
      <c r="X88" s="211">
        <v>0</v>
      </c>
      <c r="Y88" s="211">
        <v>0</v>
      </c>
      <c r="Z88" s="211">
        <v>0</v>
      </c>
      <c r="AA88" s="211">
        <v>0</v>
      </c>
      <c r="AB88" s="211">
        <v>0</v>
      </c>
      <c r="AC88" s="211">
        <v>0</v>
      </c>
      <c r="AD88" s="211">
        <v>0</v>
      </c>
      <c r="AE88" s="211">
        <v>0</v>
      </c>
      <c r="AF88" s="211">
        <v>0</v>
      </c>
      <c r="AG88" s="211">
        <v>0</v>
      </c>
      <c r="AH88" s="211">
        <v>0</v>
      </c>
      <c r="AI88" s="211">
        <v>0</v>
      </c>
      <c r="AJ88" s="211">
        <v>0</v>
      </c>
      <c r="AK88" s="211">
        <v>0</v>
      </c>
      <c r="AL88" s="211">
        <v>0</v>
      </c>
      <c r="AM88" s="211">
        <v>0</v>
      </c>
      <c r="AN88" s="211">
        <v>0</v>
      </c>
      <c r="AO88" s="211">
        <v>0</v>
      </c>
      <c r="AP88" s="211">
        <v>0</v>
      </c>
      <c r="AQ88" s="211">
        <v>0</v>
      </c>
      <c r="AR88" s="211">
        <v>0</v>
      </c>
      <c r="AS88" s="211">
        <v>0</v>
      </c>
      <c r="AT88" s="211">
        <v>0</v>
      </c>
      <c r="AU88" s="211">
        <v>0</v>
      </c>
      <c r="AV88" s="211">
        <v>0</v>
      </c>
      <c r="AW88" s="211">
        <v>0</v>
      </c>
      <c r="AX88" s="211">
        <v>0</v>
      </c>
      <c r="AY88" s="211">
        <v>0</v>
      </c>
      <c r="AZ88" s="211">
        <v>0</v>
      </c>
      <c r="BA88" s="211">
        <v>0</v>
      </c>
      <c r="BB88" s="211">
        <v>0</v>
      </c>
      <c r="BC88" s="211">
        <v>0</v>
      </c>
      <c r="BD88" s="211">
        <v>0</v>
      </c>
      <c r="BE88" s="211">
        <v>0</v>
      </c>
      <c r="BF88" s="211">
        <v>0</v>
      </c>
      <c r="BG88" s="211">
        <v>0</v>
      </c>
      <c r="BH88" s="211">
        <v>0</v>
      </c>
      <c r="BI88" s="211">
        <v>0</v>
      </c>
      <c r="BJ88" s="211">
        <v>0</v>
      </c>
      <c r="BK88" s="211">
        <v>0</v>
      </c>
      <c r="BL88" s="211">
        <v>0</v>
      </c>
      <c r="BM88" s="211">
        <v>0</v>
      </c>
      <c r="BN88" s="211">
        <v>0</v>
      </c>
      <c r="BO88" s="211">
        <v>0</v>
      </c>
      <c r="BP88" s="211">
        <v>0</v>
      </c>
      <c r="BQ88" s="211">
        <v>0</v>
      </c>
      <c r="BR88" s="211">
        <v>0</v>
      </c>
      <c r="BS88" s="211">
        <v>0</v>
      </c>
      <c r="BT88" s="211">
        <v>0</v>
      </c>
      <c r="BU88" s="211">
        <v>0</v>
      </c>
      <c r="BV88" s="211">
        <v>0</v>
      </c>
      <c r="BW88" s="211">
        <v>0</v>
      </c>
      <c r="BX88" s="211">
        <v>0</v>
      </c>
      <c r="BY88" s="211">
        <v>0</v>
      </c>
      <c r="BZ88" s="211">
        <v>0</v>
      </c>
      <c r="CA88" s="211">
        <v>0</v>
      </c>
      <c r="CB88" s="211">
        <v>0</v>
      </c>
      <c r="CC88" s="211">
        <v>0</v>
      </c>
      <c r="CD88" s="211">
        <v>0</v>
      </c>
      <c r="CE88" s="211">
        <v>0</v>
      </c>
      <c r="CF88" s="211">
        <v>0</v>
      </c>
      <c r="CG88" s="211">
        <v>0</v>
      </c>
      <c r="CH88" s="211">
        <v>0</v>
      </c>
      <c r="CI88" s="211">
        <v>0</v>
      </c>
      <c r="CJ88" s="211">
        <v>0</v>
      </c>
      <c r="CK88" s="211">
        <v>0</v>
      </c>
      <c r="CL88" s="211">
        <v>0</v>
      </c>
      <c r="CM88" s="211">
        <v>0</v>
      </c>
      <c r="CN88" s="211">
        <v>0</v>
      </c>
      <c r="CO88" s="211">
        <v>0</v>
      </c>
      <c r="CP88" s="211">
        <v>0</v>
      </c>
      <c r="CQ88" s="211">
        <v>0</v>
      </c>
      <c r="CR88" s="211">
        <v>0</v>
      </c>
      <c r="CS88" s="211">
        <f t="shared" si="7"/>
        <v>0</v>
      </c>
      <c r="CV88" s="27">
        <f t="shared" si="8"/>
        <v>0</v>
      </c>
      <c r="CW88" s="28">
        <f t="shared" si="9"/>
        <v>0</v>
      </c>
    </row>
    <row r="89" spans="1:101" x14ac:dyDescent="0.2">
      <c r="A89" s="210" t="s">
        <v>89</v>
      </c>
      <c r="B89" s="211">
        <v>0</v>
      </c>
      <c r="C89" s="211">
        <v>0</v>
      </c>
      <c r="D89" s="211">
        <v>0</v>
      </c>
      <c r="E89" s="211">
        <v>0</v>
      </c>
      <c r="F89" s="211">
        <v>0</v>
      </c>
      <c r="G89" s="211">
        <v>0</v>
      </c>
      <c r="H89" s="211">
        <v>0</v>
      </c>
      <c r="I89" s="211">
        <v>0</v>
      </c>
      <c r="J89" s="211">
        <v>0</v>
      </c>
      <c r="K89" s="211">
        <v>0</v>
      </c>
      <c r="L89" s="211">
        <v>0</v>
      </c>
      <c r="M89" s="211">
        <v>0</v>
      </c>
      <c r="N89" s="211">
        <v>0</v>
      </c>
      <c r="O89" s="211">
        <v>0</v>
      </c>
      <c r="P89" s="211">
        <v>0</v>
      </c>
      <c r="Q89" s="211">
        <v>0</v>
      </c>
      <c r="R89" s="211">
        <v>0</v>
      </c>
      <c r="S89" s="211">
        <v>0</v>
      </c>
      <c r="T89" s="211">
        <v>0</v>
      </c>
      <c r="U89" s="211">
        <v>0</v>
      </c>
      <c r="V89" s="211">
        <v>0</v>
      </c>
      <c r="W89" s="211">
        <v>0</v>
      </c>
      <c r="X89" s="211">
        <v>0</v>
      </c>
      <c r="Y89" s="211">
        <v>0</v>
      </c>
      <c r="Z89" s="211">
        <v>0</v>
      </c>
      <c r="AA89" s="211">
        <v>0</v>
      </c>
      <c r="AB89" s="211">
        <v>0</v>
      </c>
      <c r="AC89" s="211">
        <v>0</v>
      </c>
      <c r="AD89" s="211">
        <v>0</v>
      </c>
      <c r="AE89" s="211">
        <v>0</v>
      </c>
      <c r="AF89" s="211">
        <v>0</v>
      </c>
      <c r="AG89" s="211">
        <v>0</v>
      </c>
      <c r="AH89" s="211">
        <v>0</v>
      </c>
      <c r="AI89" s="211">
        <v>0</v>
      </c>
      <c r="AJ89" s="211">
        <v>0</v>
      </c>
      <c r="AK89" s="211">
        <v>0</v>
      </c>
      <c r="AL89" s="211">
        <v>0</v>
      </c>
      <c r="AM89" s="211">
        <v>0</v>
      </c>
      <c r="AN89" s="211">
        <v>0</v>
      </c>
      <c r="AO89" s="211">
        <v>0</v>
      </c>
      <c r="AP89" s="211">
        <v>0</v>
      </c>
      <c r="AQ89" s="211">
        <v>0</v>
      </c>
      <c r="AR89" s="211">
        <v>0</v>
      </c>
      <c r="AS89" s="211">
        <v>0</v>
      </c>
      <c r="AT89" s="211">
        <v>0</v>
      </c>
      <c r="AU89" s="211">
        <v>0</v>
      </c>
      <c r="AV89" s="211">
        <v>0</v>
      </c>
      <c r="AW89" s="211">
        <v>0</v>
      </c>
      <c r="AX89" s="211">
        <v>0</v>
      </c>
      <c r="AY89" s="211">
        <v>0</v>
      </c>
      <c r="AZ89" s="211">
        <v>0</v>
      </c>
      <c r="BA89" s="211">
        <v>0</v>
      </c>
      <c r="BB89" s="211">
        <v>0</v>
      </c>
      <c r="BC89" s="211">
        <v>0</v>
      </c>
      <c r="BD89" s="211">
        <v>0</v>
      </c>
      <c r="BE89" s="211">
        <v>0</v>
      </c>
      <c r="BF89" s="211">
        <v>0</v>
      </c>
      <c r="BG89" s="211">
        <v>0</v>
      </c>
      <c r="BH89" s="211">
        <v>0</v>
      </c>
      <c r="BI89" s="211">
        <v>0</v>
      </c>
      <c r="BJ89" s="211">
        <v>0</v>
      </c>
      <c r="BK89" s="211">
        <v>0</v>
      </c>
      <c r="BL89" s="211">
        <v>0</v>
      </c>
      <c r="BM89" s="211">
        <v>0</v>
      </c>
      <c r="BN89" s="211">
        <v>0</v>
      </c>
      <c r="BO89" s="211">
        <v>0</v>
      </c>
      <c r="BP89" s="211">
        <v>0</v>
      </c>
      <c r="BQ89" s="211">
        <v>0</v>
      </c>
      <c r="BR89" s="211">
        <v>0</v>
      </c>
      <c r="BS89" s="211">
        <v>0</v>
      </c>
      <c r="BT89" s="211">
        <v>0</v>
      </c>
      <c r="BU89" s="211">
        <v>0</v>
      </c>
      <c r="BV89" s="211">
        <v>0</v>
      </c>
      <c r="BW89" s="211">
        <v>0</v>
      </c>
      <c r="BX89" s="211">
        <v>0</v>
      </c>
      <c r="BY89" s="211">
        <v>0</v>
      </c>
      <c r="BZ89" s="211">
        <v>0</v>
      </c>
      <c r="CA89" s="211">
        <v>0</v>
      </c>
      <c r="CB89" s="211">
        <v>0</v>
      </c>
      <c r="CC89" s="211">
        <v>0</v>
      </c>
      <c r="CD89" s="211">
        <v>0</v>
      </c>
      <c r="CE89" s="211">
        <v>0</v>
      </c>
      <c r="CF89" s="211">
        <v>0</v>
      </c>
      <c r="CG89" s="211">
        <v>0</v>
      </c>
      <c r="CH89" s="211">
        <v>0</v>
      </c>
      <c r="CI89" s="211">
        <v>0</v>
      </c>
      <c r="CJ89" s="211">
        <v>0</v>
      </c>
      <c r="CK89" s="211">
        <v>0</v>
      </c>
      <c r="CL89" s="211">
        <v>0</v>
      </c>
      <c r="CM89" s="211">
        <v>0</v>
      </c>
      <c r="CN89" s="211">
        <v>0</v>
      </c>
      <c r="CO89" s="211">
        <v>0</v>
      </c>
      <c r="CP89" s="211">
        <v>0</v>
      </c>
      <c r="CQ89" s="211">
        <v>0</v>
      </c>
      <c r="CR89" s="211">
        <v>0</v>
      </c>
      <c r="CS89" s="211">
        <f t="shared" si="7"/>
        <v>0</v>
      </c>
      <c r="CV89" s="27">
        <f t="shared" si="8"/>
        <v>0</v>
      </c>
      <c r="CW89" s="28">
        <f t="shared" si="9"/>
        <v>0</v>
      </c>
    </row>
    <row r="90" spans="1:101" x14ac:dyDescent="0.2">
      <c r="A90" s="210" t="s">
        <v>90</v>
      </c>
      <c r="B90" s="211">
        <v>0</v>
      </c>
      <c r="C90" s="211">
        <v>0</v>
      </c>
      <c r="D90" s="211">
        <v>0</v>
      </c>
      <c r="E90" s="211">
        <v>0</v>
      </c>
      <c r="F90" s="211">
        <v>0</v>
      </c>
      <c r="G90" s="211">
        <v>0</v>
      </c>
      <c r="H90" s="211">
        <v>0</v>
      </c>
      <c r="I90" s="211">
        <v>0</v>
      </c>
      <c r="J90" s="211">
        <v>0</v>
      </c>
      <c r="K90" s="211">
        <v>0</v>
      </c>
      <c r="L90" s="211">
        <v>0</v>
      </c>
      <c r="M90" s="211">
        <v>0</v>
      </c>
      <c r="N90" s="211">
        <v>0</v>
      </c>
      <c r="O90" s="211">
        <v>0</v>
      </c>
      <c r="P90" s="211">
        <v>0</v>
      </c>
      <c r="Q90" s="211">
        <v>0</v>
      </c>
      <c r="R90" s="211">
        <v>0</v>
      </c>
      <c r="S90" s="211">
        <v>0</v>
      </c>
      <c r="T90" s="211">
        <v>0</v>
      </c>
      <c r="U90" s="211">
        <v>0</v>
      </c>
      <c r="V90" s="211">
        <v>0</v>
      </c>
      <c r="W90" s="211">
        <v>0</v>
      </c>
      <c r="X90" s="211">
        <v>0</v>
      </c>
      <c r="Y90" s="211">
        <v>0</v>
      </c>
      <c r="Z90" s="211">
        <v>0</v>
      </c>
      <c r="AA90" s="211">
        <v>0</v>
      </c>
      <c r="AB90" s="211">
        <v>0</v>
      </c>
      <c r="AC90" s="211">
        <v>0</v>
      </c>
      <c r="AD90" s="211">
        <v>0</v>
      </c>
      <c r="AE90" s="211">
        <v>0</v>
      </c>
      <c r="AF90" s="211">
        <v>0</v>
      </c>
      <c r="AG90" s="211">
        <v>0</v>
      </c>
      <c r="AH90" s="211">
        <v>0</v>
      </c>
      <c r="AI90" s="211">
        <v>0</v>
      </c>
      <c r="AJ90" s="211">
        <v>0</v>
      </c>
      <c r="AK90" s="211">
        <v>0</v>
      </c>
      <c r="AL90" s="211">
        <v>0</v>
      </c>
      <c r="AM90" s="211">
        <v>0</v>
      </c>
      <c r="AN90" s="211">
        <v>0</v>
      </c>
      <c r="AO90" s="211">
        <v>0</v>
      </c>
      <c r="AP90" s="211">
        <v>0</v>
      </c>
      <c r="AQ90" s="211">
        <v>0</v>
      </c>
      <c r="AR90" s="211">
        <v>0</v>
      </c>
      <c r="AS90" s="211">
        <v>0</v>
      </c>
      <c r="AT90" s="211">
        <v>0</v>
      </c>
      <c r="AU90" s="211">
        <v>0</v>
      </c>
      <c r="AV90" s="211">
        <v>0</v>
      </c>
      <c r="AW90" s="211">
        <v>0</v>
      </c>
      <c r="AX90" s="211">
        <v>0</v>
      </c>
      <c r="AY90" s="211">
        <v>0</v>
      </c>
      <c r="AZ90" s="211">
        <v>0</v>
      </c>
      <c r="BA90" s="211">
        <v>0</v>
      </c>
      <c r="BB90" s="211">
        <v>0</v>
      </c>
      <c r="BC90" s="211">
        <v>0</v>
      </c>
      <c r="BD90" s="211">
        <v>0</v>
      </c>
      <c r="BE90" s="211">
        <v>0</v>
      </c>
      <c r="BF90" s="211">
        <v>0</v>
      </c>
      <c r="BG90" s="211">
        <v>0</v>
      </c>
      <c r="BH90" s="211">
        <v>0</v>
      </c>
      <c r="BI90" s="211">
        <v>0</v>
      </c>
      <c r="BJ90" s="211">
        <v>0</v>
      </c>
      <c r="BK90" s="211">
        <v>0</v>
      </c>
      <c r="BL90" s="211">
        <v>0</v>
      </c>
      <c r="BM90" s="211">
        <v>0</v>
      </c>
      <c r="BN90" s="211">
        <v>0</v>
      </c>
      <c r="BO90" s="211">
        <v>0</v>
      </c>
      <c r="BP90" s="211">
        <v>0</v>
      </c>
      <c r="BQ90" s="211">
        <v>0</v>
      </c>
      <c r="BR90" s="211">
        <v>0</v>
      </c>
      <c r="BS90" s="211">
        <v>0</v>
      </c>
      <c r="BT90" s="211">
        <v>0</v>
      </c>
      <c r="BU90" s="211">
        <v>0</v>
      </c>
      <c r="BV90" s="211">
        <v>0</v>
      </c>
      <c r="BW90" s="211">
        <v>0</v>
      </c>
      <c r="BX90" s="211">
        <v>0</v>
      </c>
      <c r="BY90" s="211">
        <v>0</v>
      </c>
      <c r="BZ90" s="211">
        <v>0</v>
      </c>
      <c r="CA90" s="211">
        <v>0</v>
      </c>
      <c r="CB90" s="211">
        <v>0</v>
      </c>
      <c r="CC90" s="211">
        <v>0</v>
      </c>
      <c r="CD90" s="211">
        <v>0</v>
      </c>
      <c r="CE90" s="211">
        <v>0</v>
      </c>
      <c r="CF90" s="211">
        <v>0</v>
      </c>
      <c r="CG90" s="211">
        <v>0</v>
      </c>
      <c r="CH90" s="211">
        <v>0</v>
      </c>
      <c r="CI90" s="211">
        <v>0</v>
      </c>
      <c r="CJ90" s="211">
        <v>0</v>
      </c>
      <c r="CK90" s="211">
        <v>0</v>
      </c>
      <c r="CL90" s="211">
        <v>0</v>
      </c>
      <c r="CM90" s="211">
        <v>0</v>
      </c>
      <c r="CN90" s="211">
        <v>0</v>
      </c>
      <c r="CO90" s="211">
        <v>0</v>
      </c>
      <c r="CP90" s="211">
        <v>0</v>
      </c>
      <c r="CQ90" s="211">
        <v>0</v>
      </c>
      <c r="CR90" s="211">
        <v>0</v>
      </c>
      <c r="CS90" s="211">
        <f t="shared" si="7"/>
        <v>0</v>
      </c>
      <c r="CV90" s="27">
        <f t="shared" si="8"/>
        <v>0</v>
      </c>
      <c r="CW90" s="28">
        <f t="shared" si="9"/>
        <v>0</v>
      </c>
    </row>
    <row r="91" spans="1:101" x14ac:dyDescent="0.2">
      <c r="A91" s="210" t="s">
        <v>91</v>
      </c>
      <c r="B91" s="211">
        <v>0</v>
      </c>
      <c r="C91" s="211">
        <v>0</v>
      </c>
      <c r="D91" s="211">
        <v>0</v>
      </c>
      <c r="E91" s="211">
        <v>0</v>
      </c>
      <c r="F91" s="211">
        <v>0</v>
      </c>
      <c r="G91" s="211">
        <v>0</v>
      </c>
      <c r="H91" s="211">
        <v>0</v>
      </c>
      <c r="I91" s="211">
        <v>0</v>
      </c>
      <c r="J91" s="211">
        <v>0</v>
      </c>
      <c r="K91" s="211">
        <v>0</v>
      </c>
      <c r="L91" s="211">
        <v>0</v>
      </c>
      <c r="M91" s="211">
        <v>0</v>
      </c>
      <c r="N91" s="211">
        <v>0</v>
      </c>
      <c r="O91" s="211">
        <v>0</v>
      </c>
      <c r="P91" s="211">
        <v>0</v>
      </c>
      <c r="Q91" s="211">
        <v>0</v>
      </c>
      <c r="R91" s="211">
        <v>0</v>
      </c>
      <c r="S91" s="211">
        <v>0</v>
      </c>
      <c r="T91" s="211">
        <v>0</v>
      </c>
      <c r="U91" s="211">
        <v>0</v>
      </c>
      <c r="V91" s="211">
        <v>0</v>
      </c>
      <c r="W91" s="211">
        <v>0</v>
      </c>
      <c r="X91" s="211">
        <v>0</v>
      </c>
      <c r="Y91" s="211">
        <v>0</v>
      </c>
      <c r="Z91" s="211">
        <v>0</v>
      </c>
      <c r="AA91" s="211">
        <v>0</v>
      </c>
      <c r="AB91" s="211">
        <v>0</v>
      </c>
      <c r="AC91" s="211">
        <v>0</v>
      </c>
      <c r="AD91" s="211">
        <v>0</v>
      </c>
      <c r="AE91" s="211">
        <v>0</v>
      </c>
      <c r="AF91" s="211">
        <v>0</v>
      </c>
      <c r="AG91" s="211">
        <v>0</v>
      </c>
      <c r="AH91" s="211">
        <v>0</v>
      </c>
      <c r="AI91" s="211">
        <v>0</v>
      </c>
      <c r="AJ91" s="211">
        <v>0</v>
      </c>
      <c r="AK91" s="211">
        <v>0</v>
      </c>
      <c r="AL91" s="211">
        <v>0</v>
      </c>
      <c r="AM91" s="211">
        <v>0</v>
      </c>
      <c r="AN91" s="211">
        <v>0</v>
      </c>
      <c r="AO91" s="211">
        <v>0</v>
      </c>
      <c r="AP91" s="211">
        <v>0</v>
      </c>
      <c r="AQ91" s="211">
        <v>0</v>
      </c>
      <c r="AR91" s="211">
        <v>0</v>
      </c>
      <c r="AS91" s="211">
        <v>0</v>
      </c>
      <c r="AT91" s="211">
        <v>0</v>
      </c>
      <c r="AU91" s="211">
        <v>0</v>
      </c>
      <c r="AV91" s="211">
        <v>0</v>
      </c>
      <c r="AW91" s="211">
        <v>0</v>
      </c>
      <c r="AX91" s="211">
        <v>0</v>
      </c>
      <c r="AY91" s="211">
        <v>0</v>
      </c>
      <c r="AZ91" s="211">
        <v>0</v>
      </c>
      <c r="BA91" s="211">
        <v>0</v>
      </c>
      <c r="BB91" s="211">
        <v>0</v>
      </c>
      <c r="BC91" s="211">
        <v>0</v>
      </c>
      <c r="BD91" s="211">
        <v>0</v>
      </c>
      <c r="BE91" s="211">
        <v>0</v>
      </c>
      <c r="BF91" s="211">
        <v>0</v>
      </c>
      <c r="BG91" s="211">
        <v>0</v>
      </c>
      <c r="BH91" s="211">
        <v>0</v>
      </c>
      <c r="BI91" s="211">
        <v>0</v>
      </c>
      <c r="BJ91" s="211">
        <v>0</v>
      </c>
      <c r="BK91" s="211">
        <v>0</v>
      </c>
      <c r="BL91" s="211">
        <v>0</v>
      </c>
      <c r="BM91" s="211">
        <v>0</v>
      </c>
      <c r="BN91" s="211">
        <v>0</v>
      </c>
      <c r="BO91" s="211">
        <v>0</v>
      </c>
      <c r="BP91" s="211">
        <v>0</v>
      </c>
      <c r="BQ91" s="211">
        <v>0</v>
      </c>
      <c r="BR91" s="211">
        <v>0</v>
      </c>
      <c r="BS91" s="211">
        <v>0</v>
      </c>
      <c r="BT91" s="211">
        <v>0</v>
      </c>
      <c r="BU91" s="211">
        <v>0</v>
      </c>
      <c r="BV91" s="211">
        <v>0</v>
      </c>
      <c r="BW91" s="211">
        <v>0</v>
      </c>
      <c r="BX91" s="211">
        <v>0</v>
      </c>
      <c r="BY91" s="211">
        <v>0</v>
      </c>
      <c r="BZ91" s="211">
        <v>0</v>
      </c>
      <c r="CA91" s="211">
        <v>0</v>
      </c>
      <c r="CB91" s="211">
        <v>0</v>
      </c>
      <c r="CC91" s="211">
        <v>0</v>
      </c>
      <c r="CD91" s="211">
        <v>0</v>
      </c>
      <c r="CE91" s="211">
        <v>0</v>
      </c>
      <c r="CF91" s="211">
        <v>0</v>
      </c>
      <c r="CG91" s="211">
        <v>0</v>
      </c>
      <c r="CH91" s="211">
        <v>0</v>
      </c>
      <c r="CI91" s="211">
        <v>0</v>
      </c>
      <c r="CJ91" s="211">
        <v>0</v>
      </c>
      <c r="CK91" s="211">
        <v>0</v>
      </c>
      <c r="CL91" s="211">
        <v>0</v>
      </c>
      <c r="CM91" s="211">
        <v>0</v>
      </c>
      <c r="CN91" s="211">
        <v>0</v>
      </c>
      <c r="CO91" s="211">
        <v>0</v>
      </c>
      <c r="CP91" s="211">
        <v>0</v>
      </c>
      <c r="CQ91" s="211">
        <v>0</v>
      </c>
      <c r="CR91" s="211">
        <v>0</v>
      </c>
      <c r="CS91" s="211">
        <f t="shared" si="7"/>
        <v>0</v>
      </c>
      <c r="CV91" s="27">
        <f t="shared" si="8"/>
        <v>0</v>
      </c>
      <c r="CW91" s="28">
        <f t="shared" si="9"/>
        <v>0</v>
      </c>
    </row>
    <row r="92" spans="1:101" x14ac:dyDescent="0.2">
      <c r="A92" s="210" t="s">
        <v>92</v>
      </c>
      <c r="B92" s="211">
        <v>0</v>
      </c>
      <c r="C92" s="211">
        <v>0</v>
      </c>
      <c r="D92" s="211">
        <v>0</v>
      </c>
      <c r="E92" s="211">
        <v>0</v>
      </c>
      <c r="F92" s="211">
        <v>0</v>
      </c>
      <c r="G92" s="211">
        <v>0</v>
      </c>
      <c r="H92" s="211">
        <v>0</v>
      </c>
      <c r="I92" s="211">
        <v>0</v>
      </c>
      <c r="J92" s="211">
        <v>0</v>
      </c>
      <c r="K92" s="211">
        <v>0</v>
      </c>
      <c r="L92" s="211">
        <v>0</v>
      </c>
      <c r="M92" s="211">
        <v>0</v>
      </c>
      <c r="N92" s="211">
        <v>0</v>
      </c>
      <c r="O92" s="211">
        <v>0</v>
      </c>
      <c r="P92" s="211">
        <v>0</v>
      </c>
      <c r="Q92" s="211">
        <v>0</v>
      </c>
      <c r="R92" s="211">
        <v>0</v>
      </c>
      <c r="S92" s="211">
        <v>0</v>
      </c>
      <c r="T92" s="211">
        <v>0</v>
      </c>
      <c r="U92" s="211">
        <v>0</v>
      </c>
      <c r="V92" s="211">
        <v>0</v>
      </c>
      <c r="W92" s="211">
        <v>0</v>
      </c>
      <c r="X92" s="211">
        <v>0</v>
      </c>
      <c r="Y92" s="211">
        <v>0</v>
      </c>
      <c r="Z92" s="211">
        <v>0</v>
      </c>
      <c r="AA92" s="211">
        <v>0</v>
      </c>
      <c r="AB92" s="211">
        <v>0</v>
      </c>
      <c r="AC92" s="211">
        <v>0</v>
      </c>
      <c r="AD92" s="211">
        <v>0</v>
      </c>
      <c r="AE92" s="211">
        <v>0</v>
      </c>
      <c r="AF92" s="211">
        <v>0</v>
      </c>
      <c r="AG92" s="211">
        <v>0</v>
      </c>
      <c r="AH92" s="211">
        <v>0</v>
      </c>
      <c r="AI92" s="211">
        <v>0</v>
      </c>
      <c r="AJ92" s="211">
        <v>0</v>
      </c>
      <c r="AK92" s="211">
        <v>0</v>
      </c>
      <c r="AL92" s="211">
        <v>0</v>
      </c>
      <c r="AM92" s="211">
        <v>0</v>
      </c>
      <c r="AN92" s="211">
        <v>0</v>
      </c>
      <c r="AO92" s="211">
        <v>0</v>
      </c>
      <c r="AP92" s="211">
        <v>0</v>
      </c>
      <c r="AQ92" s="211">
        <v>0</v>
      </c>
      <c r="AR92" s="211">
        <v>0</v>
      </c>
      <c r="AS92" s="211">
        <v>0</v>
      </c>
      <c r="AT92" s="211">
        <v>0</v>
      </c>
      <c r="AU92" s="211">
        <v>0</v>
      </c>
      <c r="AV92" s="211">
        <v>0</v>
      </c>
      <c r="AW92" s="211">
        <v>0</v>
      </c>
      <c r="AX92" s="211">
        <v>0</v>
      </c>
      <c r="AY92" s="211">
        <v>0</v>
      </c>
      <c r="AZ92" s="211">
        <v>0</v>
      </c>
      <c r="BA92" s="211">
        <v>0</v>
      </c>
      <c r="BB92" s="211">
        <v>0</v>
      </c>
      <c r="BC92" s="211">
        <v>0</v>
      </c>
      <c r="BD92" s="211">
        <v>0</v>
      </c>
      <c r="BE92" s="211">
        <v>0</v>
      </c>
      <c r="BF92" s="211">
        <v>0</v>
      </c>
      <c r="BG92" s="211">
        <v>0</v>
      </c>
      <c r="BH92" s="211">
        <v>0</v>
      </c>
      <c r="BI92" s="211">
        <v>0</v>
      </c>
      <c r="BJ92" s="211">
        <v>0</v>
      </c>
      <c r="BK92" s="211">
        <v>0</v>
      </c>
      <c r="BL92" s="211">
        <v>0</v>
      </c>
      <c r="BM92" s="211">
        <v>0</v>
      </c>
      <c r="BN92" s="211">
        <v>0</v>
      </c>
      <c r="BO92" s="211">
        <v>0</v>
      </c>
      <c r="BP92" s="211">
        <v>0</v>
      </c>
      <c r="BQ92" s="211">
        <v>0</v>
      </c>
      <c r="BR92" s="211">
        <v>0</v>
      </c>
      <c r="BS92" s="211">
        <v>0</v>
      </c>
      <c r="BT92" s="211">
        <v>0</v>
      </c>
      <c r="BU92" s="211">
        <v>0</v>
      </c>
      <c r="BV92" s="211">
        <v>0</v>
      </c>
      <c r="BW92" s="211">
        <v>0</v>
      </c>
      <c r="BX92" s="211">
        <v>0</v>
      </c>
      <c r="BY92" s="211">
        <v>0</v>
      </c>
      <c r="BZ92" s="211">
        <v>0</v>
      </c>
      <c r="CA92" s="211">
        <v>0</v>
      </c>
      <c r="CB92" s="211">
        <v>0</v>
      </c>
      <c r="CC92" s="211">
        <v>0</v>
      </c>
      <c r="CD92" s="211">
        <v>0</v>
      </c>
      <c r="CE92" s="211">
        <v>0</v>
      </c>
      <c r="CF92" s="211">
        <v>0</v>
      </c>
      <c r="CG92" s="211">
        <v>0</v>
      </c>
      <c r="CH92" s="211">
        <v>0</v>
      </c>
      <c r="CI92" s="211">
        <v>0</v>
      </c>
      <c r="CJ92" s="211">
        <v>0</v>
      </c>
      <c r="CK92" s="211">
        <v>0</v>
      </c>
      <c r="CL92" s="211">
        <v>0</v>
      </c>
      <c r="CM92" s="211">
        <v>0</v>
      </c>
      <c r="CN92" s="211">
        <v>0</v>
      </c>
      <c r="CO92" s="211">
        <v>0</v>
      </c>
      <c r="CP92" s="211">
        <v>0</v>
      </c>
      <c r="CQ92" s="211">
        <v>0</v>
      </c>
      <c r="CR92" s="211">
        <v>0</v>
      </c>
      <c r="CS92" s="211">
        <f t="shared" si="7"/>
        <v>0</v>
      </c>
      <c r="CV92" s="27">
        <f t="shared" si="8"/>
        <v>0</v>
      </c>
      <c r="CW92" s="28">
        <f t="shared" si="9"/>
        <v>0</v>
      </c>
    </row>
    <row r="93" spans="1:101" x14ac:dyDescent="0.2">
      <c r="A93" s="210" t="s">
        <v>93</v>
      </c>
      <c r="B93" s="211">
        <v>0</v>
      </c>
      <c r="C93" s="211">
        <v>0</v>
      </c>
      <c r="D93" s="211">
        <v>0</v>
      </c>
      <c r="E93" s="211">
        <v>0</v>
      </c>
      <c r="F93" s="211">
        <v>0</v>
      </c>
      <c r="G93" s="211">
        <v>0</v>
      </c>
      <c r="H93" s="211">
        <v>0</v>
      </c>
      <c r="I93" s="211">
        <v>0</v>
      </c>
      <c r="J93" s="211">
        <v>0</v>
      </c>
      <c r="K93" s="211">
        <v>0</v>
      </c>
      <c r="L93" s="211">
        <v>0</v>
      </c>
      <c r="M93" s="211">
        <v>0</v>
      </c>
      <c r="N93" s="211">
        <v>0</v>
      </c>
      <c r="O93" s="211">
        <v>0</v>
      </c>
      <c r="P93" s="211">
        <v>0</v>
      </c>
      <c r="Q93" s="211">
        <v>0</v>
      </c>
      <c r="R93" s="211">
        <v>0</v>
      </c>
      <c r="S93" s="211">
        <v>0</v>
      </c>
      <c r="T93" s="211">
        <v>0</v>
      </c>
      <c r="U93" s="211">
        <v>0</v>
      </c>
      <c r="V93" s="211">
        <v>0</v>
      </c>
      <c r="W93" s="211">
        <v>0</v>
      </c>
      <c r="X93" s="211">
        <v>0</v>
      </c>
      <c r="Y93" s="211">
        <v>0</v>
      </c>
      <c r="Z93" s="211">
        <v>0</v>
      </c>
      <c r="AA93" s="211">
        <v>0</v>
      </c>
      <c r="AB93" s="211">
        <v>0</v>
      </c>
      <c r="AC93" s="211">
        <v>0</v>
      </c>
      <c r="AD93" s="211">
        <v>0</v>
      </c>
      <c r="AE93" s="211">
        <v>0</v>
      </c>
      <c r="AF93" s="211">
        <v>0</v>
      </c>
      <c r="AG93" s="211">
        <v>0</v>
      </c>
      <c r="AH93" s="211">
        <v>0</v>
      </c>
      <c r="AI93" s="211">
        <v>0</v>
      </c>
      <c r="AJ93" s="211">
        <v>0</v>
      </c>
      <c r="AK93" s="211">
        <v>0</v>
      </c>
      <c r="AL93" s="211">
        <v>0</v>
      </c>
      <c r="AM93" s="211">
        <v>0</v>
      </c>
      <c r="AN93" s="211">
        <v>0</v>
      </c>
      <c r="AO93" s="211">
        <v>0</v>
      </c>
      <c r="AP93" s="211">
        <v>0</v>
      </c>
      <c r="AQ93" s="211">
        <v>0</v>
      </c>
      <c r="AR93" s="211">
        <v>0</v>
      </c>
      <c r="AS93" s="211">
        <v>0</v>
      </c>
      <c r="AT93" s="211">
        <v>0</v>
      </c>
      <c r="AU93" s="211">
        <v>0</v>
      </c>
      <c r="AV93" s="211">
        <v>0</v>
      </c>
      <c r="AW93" s="211">
        <v>0</v>
      </c>
      <c r="AX93" s="211">
        <v>0</v>
      </c>
      <c r="AY93" s="211">
        <v>0</v>
      </c>
      <c r="AZ93" s="211">
        <v>0</v>
      </c>
      <c r="BA93" s="211">
        <v>0</v>
      </c>
      <c r="BB93" s="211">
        <v>0</v>
      </c>
      <c r="BC93" s="211">
        <v>0</v>
      </c>
      <c r="BD93" s="211">
        <v>0</v>
      </c>
      <c r="BE93" s="211">
        <v>0</v>
      </c>
      <c r="BF93" s="211">
        <v>0</v>
      </c>
      <c r="BG93" s="211">
        <v>0</v>
      </c>
      <c r="BH93" s="211">
        <v>0</v>
      </c>
      <c r="BI93" s="211">
        <v>0</v>
      </c>
      <c r="BJ93" s="211">
        <v>0</v>
      </c>
      <c r="BK93" s="211">
        <v>0</v>
      </c>
      <c r="BL93" s="211">
        <v>0</v>
      </c>
      <c r="BM93" s="211">
        <v>0</v>
      </c>
      <c r="BN93" s="211">
        <v>0</v>
      </c>
      <c r="BO93" s="211">
        <v>0</v>
      </c>
      <c r="BP93" s="211">
        <v>0</v>
      </c>
      <c r="BQ93" s="211">
        <v>0</v>
      </c>
      <c r="BR93" s="211">
        <v>0</v>
      </c>
      <c r="BS93" s="211">
        <v>0</v>
      </c>
      <c r="BT93" s="211">
        <v>0</v>
      </c>
      <c r="BU93" s="211">
        <v>0</v>
      </c>
      <c r="BV93" s="211">
        <v>0</v>
      </c>
      <c r="BW93" s="211">
        <v>0</v>
      </c>
      <c r="BX93" s="211">
        <v>0</v>
      </c>
      <c r="BY93" s="211">
        <v>0</v>
      </c>
      <c r="BZ93" s="211">
        <v>0</v>
      </c>
      <c r="CA93" s="211">
        <v>0</v>
      </c>
      <c r="CB93" s="211">
        <v>0</v>
      </c>
      <c r="CC93" s="211">
        <v>0</v>
      </c>
      <c r="CD93" s="211">
        <v>0</v>
      </c>
      <c r="CE93" s="211">
        <v>0</v>
      </c>
      <c r="CF93" s="211">
        <v>0</v>
      </c>
      <c r="CG93" s="211">
        <v>0</v>
      </c>
      <c r="CH93" s="211">
        <v>0</v>
      </c>
      <c r="CI93" s="211">
        <v>0</v>
      </c>
      <c r="CJ93" s="211">
        <v>0</v>
      </c>
      <c r="CK93" s="211">
        <v>0</v>
      </c>
      <c r="CL93" s="211">
        <v>0</v>
      </c>
      <c r="CM93" s="211">
        <v>0</v>
      </c>
      <c r="CN93" s="211">
        <v>0</v>
      </c>
      <c r="CO93" s="211">
        <v>0</v>
      </c>
      <c r="CP93" s="211">
        <v>0</v>
      </c>
      <c r="CQ93" s="211">
        <v>0</v>
      </c>
      <c r="CR93" s="211">
        <v>0</v>
      </c>
      <c r="CS93" s="211">
        <f t="shared" si="7"/>
        <v>0</v>
      </c>
      <c r="CV93" s="27">
        <f t="shared" si="8"/>
        <v>0</v>
      </c>
      <c r="CW93" s="28">
        <f t="shared" si="9"/>
        <v>0</v>
      </c>
    </row>
    <row r="94" spans="1:101" x14ac:dyDescent="0.2">
      <c r="A94" s="210" t="s">
        <v>94</v>
      </c>
      <c r="B94" s="211">
        <v>0</v>
      </c>
      <c r="C94" s="211">
        <v>0</v>
      </c>
      <c r="D94" s="211">
        <v>0</v>
      </c>
      <c r="E94" s="211">
        <v>0</v>
      </c>
      <c r="F94" s="211">
        <v>0</v>
      </c>
      <c r="G94" s="211">
        <v>0</v>
      </c>
      <c r="H94" s="211">
        <v>0</v>
      </c>
      <c r="I94" s="211">
        <v>0</v>
      </c>
      <c r="J94" s="211">
        <v>0</v>
      </c>
      <c r="K94" s="211">
        <v>0</v>
      </c>
      <c r="L94" s="211">
        <v>0</v>
      </c>
      <c r="M94" s="211">
        <v>0</v>
      </c>
      <c r="N94" s="211">
        <v>0</v>
      </c>
      <c r="O94" s="211">
        <v>0</v>
      </c>
      <c r="P94" s="211">
        <v>0</v>
      </c>
      <c r="Q94" s="211">
        <v>0</v>
      </c>
      <c r="R94" s="211">
        <v>0</v>
      </c>
      <c r="S94" s="211">
        <v>0</v>
      </c>
      <c r="T94" s="211">
        <v>0</v>
      </c>
      <c r="U94" s="211">
        <v>0</v>
      </c>
      <c r="V94" s="211">
        <v>0</v>
      </c>
      <c r="W94" s="211">
        <v>0</v>
      </c>
      <c r="X94" s="211">
        <v>0</v>
      </c>
      <c r="Y94" s="211">
        <v>0</v>
      </c>
      <c r="Z94" s="211">
        <v>0</v>
      </c>
      <c r="AA94" s="211">
        <v>0</v>
      </c>
      <c r="AB94" s="211">
        <v>0</v>
      </c>
      <c r="AC94" s="211">
        <v>0</v>
      </c>
      <c r="AD94" s="211">
        <v>0</v>
      </c>
      <c r="AE94" s="211">
        <v>0</v>
      </c>
      <c r="AF94" s="211">
        <v>0</v>
      </c>
      <c r="AG94" s="211">
        <v>0</v>
      </c>
      <c r="AH94" s="211">
        <v>0</v>
      </c>
      <c r="AI94" s="211">
        <v>0</v>
      </c>
      <c r="AJ94" s="211">
        <v>0</v>
      </c>
      <c r="AK94" s="211">
        <v>0</v>
      </c>
      <c r="AL94" s="211">
        <v>0</v>
      </c>
      <c r="AM94" s="211">
        <v>0</v>
      </c>
      <c r="AN94" s="211">
        <v>0</v>
      </c>
      <c r="AO94" s="211">
        <v>0</v>
      </c>
      <c r="AP94" s="211">
        <v>0</v>
      </c>
      <c r="AQ94" s="211">
        <v>0</v>
      </c>
      <c r="AR94" s="211">
        <v>0</v>
      </c>
      <c r="AS94" s="211">
        <v>0</v>
      </c>
      <c r="AT94" s="211">
        <v>0</v>
      </c>
      <c r="AU94" s="211">
        <v>0</v>
      </c>
      <c r="AV94" s="211">
        <v>0</v>
      </c>
      <c r="AW94" s="211">
        <v>0</v>
      </c>
      <c r="AX94" s="211">
        <v>0</v>
      </c>
      <c r="AY94" s="211">
        <v>0</v>
      </c>
      <c r="AZ94" s="211">
        <v>0</v>
      </c>
      <c r="BA94" s="211">
        <v>0</v>
      </c>
      <c r="BB94" s="211">
        <v>0</v>
      </c>
      <c r="BC94" s="211">
        <v>0</v>
      </c>
      <c r="BD94" s="211">
        <v>0</v>
      </c>
      <c r="BE94" s="211">
        <v>0</v>
      </c>
      <c r="BF94" s="211">
        <v>0</v>
      </c>
      <c r="BG94" s="211">
        <v>0</v>
      </c>
      <c r="BH94" s="211">
        <v>0</v>
      </c>
      <c r="BI94" s="211">
        <v>0</v>
      </c>
      <c r="BJ94" s="211">
        <v>0</v>
      </c>
      <c r="BK94" s="211">
        <v>0</v>
      </c>
      <c r="BL94" s="211">
        <v>0</v>
      </c>
      <c r="BM94" s="211">
        <v>0</v>
      </c>
      <c r="BN94" s="211">
        <v>0</v>
      </c>
      <c r="BO94" s="211">
        <v>0</v>
      </c>
      <c r="BP94" s="211">
        <v>0</v>
      </c>
      <c r="BQ94" s="211">
        <v>0</v>
      </c>
      <c r="BR94" s="211">
        <v>0</v>
      </c>
      <c r="BS94" s="211">
        <v>0</v>
      </c>
      <c r="BT94" s="211">
        <v>0</v>
      </c>
      <c r="BU94" s="211">
        <v>0</v>
      </c>
      <c r="BV94" s="211">
        <v>0</v>
      </c>
      <c r="BW94" s="211">
        <v>0</v>
      </c>
      <c r="BX94" s="211">
        <v>0</v>
      </c>
      <c r="BY94" s="211">
        <v>0</v>
      </c>
      <c r="BZ94" s="211">
        <v>0</v>
      </c>
      <c r="CA94" s="211">
        <v>0</v>
      </c>
      <c r="CB94" s="211">
        <v>0</v>
      </c>
      <c r="CC94" s="211">
        <v>0</v>
      </c>
      <c r="CD94" s="211">
        <v>0</v>
      </c>
      <c r="CE94" s="211">
        <v>0</v>
      </c>
      <c r="CF94" s="211">
        <v>0</v>
      </c>
      <c r="CG94" s="211">
        <v>0</v>
      </c>
      <c r="CH94" s="211">
        <v>0</v>
      </c>
      <c r="CI94" s="211">
        <v>0</v>
      </c>
      <c r="CJ94" s="211">
        <v>0</v>
      </c>
      <c r="CK94" s="211">
        <v>0</v>
      </c>
      <c r="CL94" s="211">
        <v>0</v>
      </c>
      <c r="CM94" s="211">
        <v>0</v>
      </c>
      <c r="CN94" s="211">
        <v>0</v>
      </c>
      <c r="CO94" s="211">
        <v>0</v>
      </c>
      <c r="CP94" s="211">
        <v>0</v>
      </c>
      <c r="CQ94" s="211">
        <v>0</v>
      </c>
      <c r="CR94" s="211">
        <v>0</v>
      </c>
      <c r="CS94" s="211">
        <f t="shared" si="7"/>
        <v>0</v>
      </c>
      <c r="CV94" s="27">
        <f t="shared" si="8"/>
        <v>0</v>
      </c>
      <c r="CW94" s="28">
        <f t="shared" si="9"/>
        <v>0</v>
      </c>
    </row>
    <row r="95" spans="1:101" x14ac:dyDescent="0.2">
      <c r="A95" s="210" t="s">
        <v>95</v>
      </c>
      <c r="B95" s="211">
        <v>0</v>
      </c>
      <c r="C95" s="211">
        <v>0</v>
      </c>
      <c r="D95" s="211">
        <v>0</v>
      </c>
      <c r="E95" s="211">
        <v>0</v>
      </c>
      <c r="F95" s="211">
        <v>0</v>
      </c>
      <c r="G95" s="211">
        <v>0</v>
      </c>
      <c r="H95" s="211">
        <v>0</v>
      </c>
      <c r="I95" s="211">
        <v>0</v>
      </c>
      <c r="J95" s="211">
        <v>0</v>
      </c>
      <c r="K95" s="211">
        <v>0</v>
      </c>
      <c r="L95" s="211">
        <v>0</v>
      </c>
      <c r="M95" s="211">
        <v>0</v>
      </c>
      <c r="N95" s="211">
        <v>0</v>
      </c>
      <c r="O95" s="211">
        <v>0</v>
      </c>
      <c r="P95" s="211">
        <v>0</v>
      </c>
      <c r="Q95" s="211">
        <v>0</v>
      </c>
      <c r="R95" s="211">
        <v>0</v>
      </c>
      <c r="S95" s="211">
        <v>0</v>
      </c>
      <c r="T95" s="211">
        <v>0</v>
      </c>
      <c r="U95" s="211">
        <v>0</v>
      </c>
      <c r="V95" s="211">
        <v>0</v>
      </c>
      <c r="W95" s="211">
        <v>0</v>
      </c>
      <c r="X95" s="211">
        <v>0</v>
      </c>
      <c r="Y95" s="211">
        <v>0</v>
      </c>
      <c r="Z95" s="211">
        <v>0</v>
      </c>
      <c r="AA95" s="211">
        <v>0</v>
      </c>
      <c r="AB95" s="211">
        <v>0</v>
      </c>
      <c r="AC95" s="211">
        <v>0</v>
      </c>
      <c r="AD95" s="211">
        <v>0</v>
      </c>
      <c r="AE95" s="211">
        <v>0</v>
      </c>
      <c r="AF95" s="211">
        <v>0</v>
      </c>
      <c r="AG95" s="211">
        <v>0</v>
      </c>
      <c r="AH95" s="211">
        <v>0</v>
      </c>
      <c r="AI95" s="211">
        <v>0</v>
      </c>
      <c r="AJ95" s="211">
        <v>0</v>
      </c>
      <c r="AK95" s="211">
        <v>0</v>
      </c>
      <c r="AL95" s="211">
        <v>0</v>
      </c>
      <c r="AM95" s="211">
        <v>0</v>
      </c>
      <c r="AN95" s="211">
        <v>0</v>
      </c>
      <c r="AO95" s="211">
        <v>0</v>
      </c>
      <c r="AP95" s="211">
        <v>0</v>
      </c>
      <c r="AQ95" s="211">
        <v>0</v>
      </c>
      <c r="AR95" s="211">
        <v>0</v>
      </c>
      <c r="AS95" s="211">
        <v>0</v>
      </c>
      <c r="AT95" s="211">
        <v>0</v>
      </c>
      <c r="AU95" s="211">
        <v>0</v>
      </c>
      <c r="AV95" s="211">
        <v>0</v>
      </c>
      <c r="AW95" s="211">
        <v>0</v>
      </c>
      <c r="AX95" s="211">
        <v>0</v>
      </c>
      <c r="AY95" s="211">
        <v>0</v>
      </c>
      <c r="AZ95" s="211">
        <v>0</v>
      </c>
      <c r="BA95" s="211">
        <v>0</v>
      </c>
      <c r="BB95" s="211">
        <v>0</v>
      </c>
      <c r="BC95" s="211">
        <v>0</v>
      </c>
      <c r="BD95" s="211">
        <v>0</v>
      </c>
      <c r="BE95" s="211">
        <v>0</v>
      </c>
      <c r="BF95" s="211">
        <v>0</v>
      </c>
      <c r="BG95" s="211">
        <v>0</v>
      </c>
      <c r="BH95" s="211">
        <v>0</v>
      </c>
      <c r="BI95" s="211">
        <v>0</v>
      </c>
      <c r="BJ95" s="211">
        <v>0</v>
      </c>
      <c r="BK95" s="211">
        <v>0</v>
      </c>
      <c r="BL95" s="211">
        <v>0</v>
      </c>
      <c r="BM95" s="211">
        <v>0</v>
      </c>
      <c r="BN95" s="211">
        <v>0</v>
      </c>
      <c r="BO95" s="211">
        <v>0</v>
      </c>
      <c r="BP95" s="211">
        <v>0</v>
      </c>
      <c r="BQ95" s="211">
        <v>0</v>
      </c>
      <c r="BR95" s="211">
        <v>0</v>
      </c>
      <c r="BS95" s="211">
        <v>0</v>
      </c>
      <c r="BT95" s="211">
        <v>0</v>
      </c>
      <c r="BU95" s="211">
        <v>0</v>
      </c>
      <c r="BV95" s="211">
        <v>0</v>
      </c>
      <c r="BW95" s="211">
        <v>0</v>
      </c>
      <c r="BX95" s="211">
        <v>0</v>
      </c>
      <c r="BY95" s="211">
        <v>0</v>
      </c>
      <c r="BZ95" s="211">
        <v>0</v>
      </c>
      <c r="CA95" s="211">
        <v>0</v>
      </c>
      <c r="CB95" s="211">
        <v>0</v>
      </c>
      <c r="CC95" s="211">
        <v>0</v>
      </c>
      <c r="CD95" s="211">
        <v>0</v>
      </c>
      <c r="CE95" s="211">
        <v>0</v>
      </c>
      <c r="CF95" s="211">
        <v>0</v>
      </c>
      <c r="CG95" s="211">
        <v>0</v>
      </c>
      <c r="CH95" s="211">
        <v>0</v>
      </c>
      <c r="CI95" s="211">
        <v>0</v>
      </c>
      <c r="CJ95" s="211">
        <v>0</v>
      </c>
      <c r="CK95" s="211">
        <v>0</v>
      </c>
      <c r="CL95" s="211">
        <v>0</v>
      </c>
      <c r="CM95" s="211">
        <v>0</v>
      </c>
      <c r="CN95" s="211">
        <v>0</v>
      </c>
      <c r="CO95" s="211">
        <v>0</v>
      </c>
      <c r="CP95" s="211">
        <v>0</v>
      </c>
      <c r="CQ95" s="211">
        <v>0</v>
      </c>
      <c r="CR95" s="211">
        <v>0</v>
      </c>
      <c r="CS95" s="211">
        <f t="shared" ref="CS95:CS119" si="10">SUM(B95:CR95)</f>
        <v>0</v>
      </c>
      <c r="CV95" s="27">
        <f t="shared" si="8"/>
        <v>0</v>
      </c>
      <c r="CW95" s="28">
        <f t="shared" si="9"/>
        <v>0</v>
      </c>
    </row>
    <row r="96" spans="1:101" x14ac:dyDescent="0.2">
      <c r="A96" s="210" t="s">
        <v>96</v>
      </c>
      <c r="B96" s="211">
        <v>0</v>
      </c>
      <c r="C96" s="211">
        <v>0</v>
      </c>
      <c r="D96" s="211">
        <v>0</v>
      </c>
      <c r="E96" s="211">
        <v>0</v>
      </c>
      <c r="F96" s="211">
        <v>0</v>
      </c>
      <c r="G96" s="211">
        <v>0</v>
      </c>
      <c r="H96" s="211">
        <v>0</v>
      </c>
      <c r="I96" s="211">
        <v>0</v>
      </c>
      <c r="J96" s="211">
        <v>0</v>
      </c>
      <c r="K96" s="211">
        <v>0</v>
      </c>
      <c r="L96" s="211">
        <v>0</v>
      </c>
      <c r="M96" s="211">
        <v>0</v>
      </c>
      <c r="N96" s="211">
        <v>0</v>
      </c>
      <c r="O96" s="211">
        <v>0</v>
      </c>
      <c r="P96" s="211">
        <v>0</v>
      </c>
      <c r="Q96" s="211">
        <v>0</v>
      </c>
      <c r="R96" s="211">
        <v>0</v>
      </c>
      <c r="S96" s="211">
        <v>0</v>
      </c>
      <c r="T96" s="211">
        <v>0</v>
      </c>
      <c r="U96" s="211">
        <v>0</v>
      </c>
      <c r="V96" s="211">
        <v>0</v>
      </c>
      <c r="W96" s="211">
        <v>0</v>
      </c>
      <c r="X96" s="211">
        <v>0</v>
      </c>
      <c r="Y96" s="211">
        <v>0</v>
      </c>
      <c r="Z96" s="211">
        <v>0</v>
      </c>
      <c r="AA96" s="211">
        <v>0</v>
      </c>
      <c r="AB96" s="211">
        <v>0</v>
      </c>
      <c r="AC96" s="211">
        <v>0</v>
      </c>
      <c r="AD96" s="211">
        <v>0</v>
      </c>
      <c r="AE96" s="211">
        <v>0</v>
      </c>
      <c r="AF96" s="211">
        <v>0</v>
      </c>
      <c r="AG96" s="211">
        <v>0</v>
      </c>
      <c r="AH96" s="211">
        <v>0</v>
      </c>
      <c r="AI96" s="211">
        <v>0</v>
      </c>
      <c r="AJ96" s="211">
        <v>0</v>
      </c>
      <c r="AK96" s="211">
        <v>0</v>
      </c>
      <c r="AL96" s="211">
        <v>0</v>
      </c>
      <c r="AM96" s="211">
        <v>0</v>
      </c>
      <c r="AN96" s="211">
        <v>0</v>
      </c>
      <c r="AO96" s="211">
        <v>0</v>
      </c>
      <c r="AP96" s="211">
        <v>0</v>
      </c>
      <c r="AQ96" s="211">
        <v>0</v>
      </c>
      <c r="AR96" s="211">
        <v>0</v>
      </c>
      <c r="AS96" s="211">
        <v>0</v>
      </c>
      <c r="AT96" s="211">
        <v>0</v>
      </c>
      <c r="AU96" s="211">
        <v>0</v>
      </c>
      <c r="AV96" s="211">
        <v>0</v>
      </c>
      <c r="AW96" s="211">
        <v>0</v>
      </c>
      <c r="AX96" s="211">
        <v>0</v>
      </c>
      <c r="AY96" s="211">
        <v>0</v>
      </c>
      <c r="AZ96" s="211">
        <v>0</v>
      </c>
      <c r="BA96" s="211">
        <v>0</v>
      </c>
      <c r="BB96" s="211">
        <v>0</v>
      </c>
      <c r="BC96" s="211">
        <v>0</v>
      </c>
      <c r="BD96" s="211">
        <v>0</v>
      </c>
      <c r="BE96" s="211">
        <v>0</v>
      </c>
      <c r="BF96" s="211">
        <v>0</v>
      </c>
      <c r="BG96" s="211">
        <v>0</v>
      </c>
      <c r="BH96" s="211">
        <v>0</v>
      </c>
      <c r="BI96" s="211">
        <v>0</v>
      </c>
      <c r="BJ96" s="211">
        <v>0</v>
      </c>
      <c r="BK96" s="211">
        <v>0</v>
      </c>
      <c r="BL96" s="211">
        <v>0</v>
      </c>
      <c r="BM96" s="211">
        <v>0</v>
      </c>
      <c r="BN96" s="211">
        <v>0</v>
      </c>
      <c r="BO96" s="211">
        <v>0</v>
      </c>
      <c r="BP96" s="211">
        <v>0</v>
      </c>
      <c r="BQ96" s="211">
        <v>0</v>
      </c>
      <c r="BR96" s="211">
        <v>0</v>
      </c>
      <c r="BS96" s="211">
        <v>0</v>
      </c>
      <c r="BT96" s="211">
        <v>0</v>
      </c>
      <c r="BU96" s="211">
        <v>0</v>
      </c>
      <c r="BV96" s="211">
        <v>0</v>
      </c>
      <c r="BW96" s="211">
        <v>0</v>
      </c>
      <c r="BX96" s="211">
        <v>0</v>
      </c>
      <c r="BY96" s="211">
        <v>0</v>
      </c>
      <c r="BZ96" s="211">
        <v>0</v>
      </c>
      <c r="CA96" s="211">
        <v>0</v>
      </c>
      <c r="CB96" s="211">
        <v>0</v>
      </c>
      <c r="CC96" s="211">
        <v>0</v>
      </c>
      <c r="CD96" s="211">
        <v>0</v>
      </c>
      <c r="CE96" s="211">
        <v>0</v>
      </c>
      <c r="CF96" s="211">
        <v>0</v>
      </c>
      <c r="CG96" s="211">
        <v>0</v>
      </c>
      <c r="CH96" s="211">
        <v>0</v>
      </c>
      <c r="CI96" s="211">
        <v>0</v>
      </c>
      <c r="CJ96" s="211">
        <v>0</v>
      </c>
      <c r="CK96" s="211">
        <v>0</v>
      </c>
      <c r="CL96" s="211">
        <v>0</v>
      </c>
      <c r="CM96" s="211">
        <v>0</v>
      </c>
      <c r="CN96" s="211">
        <v>0</v>
      </c>
      <c r="CO96" s="211">
        <v>0</v>
      </c>
      <c r="CP96" s="211">
        <v>0</v>
      </c>
      <c r="CQ96" s="211">
        <v>0</v>
      </c>
      <c r="CR96" s="211">
        <v>0</v>
      </c>
      <c r="CS96" s="211">
        <f t="shared" si="10"/>
        <v>0</v>
      </c>
      <c r="CV96" s="27">
        <f t="shared" si="8"/>
        <v>0</v>
      </c>
      <c r="CW96" s="28">
        <f t="shared" si="9"/>
        <v>0</v>
      </c>
    </row>
    <row r="97" spans="1:101" x14ac:dyDescent="0.2">
      <c r="A97" s="210" t="s">
        <v>97</v>
      </c>
      <c r="B97" s="211">
        <v>0</v>
      </c>
      <c r="C97" s="211">
        <v>0</v>
      </c>
      <c r="D97" s="211">
        <v>0</v>
      </c>
      <c r="E97" s="211">
        <v>0</v>
      </c>
      <c r="F97" s="211">
        <v>0</v>
      </c>
      <c r="G97" s="211">
        <v>0</v>
      </c>
      <c r="H97" s="211">
        <v>0</v>
      </c>
      <c r="I97" s="211">
        <v>0</v>
      </c>
      <c r="J97" s="211">
        <v>0</v>
      </c>
      <c r="K97" s="211">
        <v>0</v>
      </c>
      <c r="L97" s="211">
        <v>0</v>
      </c>
      <c r="M97" s="211">
        <v>0</v>
      </c>
      <c r="N97" s="211">
        <v>0</v>
      </c>
      <c r="O97" s="211">
        <v>0</v>
      </c>
      <c r="P97" s="211">
        <v>0</v>
      </c>
      <c r="Q97" s="211">
        <v>0</v>
      </c>
      <c r="R97" s="211">
        <v>0</v>
      </c>
      <c r="S97" s="211">
        <v>0</v>
      </c>
      <c r="T97" s="211">
        <v>0</v>
      </c>
      <c r="U97" s="211">
        <v>0</v>
      </c>
      <c r="V97" s="211">
        <v>0</v>
      </c>
      <c r="W97" s="211">
        <v>0</v>
      </c>
      <c r="X97" s="211">
        <v>0</v>
      </c>
      <c r="Y97" s="211">
        <v>0</v>
      </c>
      <c r="Z97" s="211">
        <v>0</v>
      </c>
      <c r="AA97" s="211">
        <v>0</v>
      </c>
      <c r="AB97" s="211">
        <v>0</v>
      </c>
      <c r="AC97" s="211">
        <v>0</v>
      </c>
      <c r="AD97" s="211">
        <v>0</v>
      </c>
      <c r="AE97" s="211">
        <v>0</v>
      </c>
      <c r="AF97" s="211">
        <v>0</v>
      </c>
      <c r="AG97" s="211">
        <v>0</v>
      </c>
      <c r="AH97" s="211">
        <v>0</v>
      </c>
      <c r="AI97" s="211">
        <v>0</v>
      </c>
      <c r="AJ97" s="211">
        <v>0</v>
      </c>
      <c r="AK97" s="211">
        <v>0</v>
      </c>
      <c r="AL97" s="211">
        <v>0</v>
      </c>
      <c r="AM97" s="211">
        <v>0</v>
      </c>
      <c r="AN97" s="211">
        <v>0</v>
      </c>
      <c r="AO97" s="211">
        <v>0</v>
      </c>
      <c r="AP97" s="211">
        <v>0</v>
      </c>
      <c r="AQ97" s="211">
        <v>0</v>
      </c>
      <c r="AR97" s="211">
        <v>0</v>
      </c>
      <c r="AS97" s="211">
        <v>0</v>
      </c>
      <c r="AT97" s="211">
        <v>0</v>
      </c>
      <c r="AU97" s="211">
        <v>0</v>
      </c>
      <c r="AV97" s="211">
        <v>0</v>
      </c>
      <c r="AW97" s="211">
        <v>0</v>
      </c>
      <c r="AX97" s="211">
        <v>0</v>
      </c>
      <c r="AY97" s="211">
        <v>0</v>
      </c>
      <c r="AZ97" s="211">
        <v>0</v>
      </c>
      <c r="BA97" s="211">
        <v>0</v>
      </c>
      <c r="BB97" s="211">
        <v>0</v>
      </c>
      <c r="BC97" s="211">
        <v>0</v>
      </c>
      <c r="BD97" s="211">
        <v>0</v>
      </c>
      <c r="BE97" s="211">
        <v>0</v>
      </c>
      <c r="BF97" s="211">
        <v>0</v>
      </c>
      <c r="BG97" s="211">
        <v>0</v>
      </c>
      <c r="BH97" s="211">
        <v>0</v>
      </c>
      <c r="BI97" s="211">
        <v>0</v>
      </c>
      <c r="BJ97" s="211">
        <v>0</v>
      </c>
      <c r="BK97" s="211">
        <v>0</v>
      </c>
      <c r="BL97" s="211">
        <v>0</v>
      </c>
      <c r="BM97" s="211">
        <v>0</v>
      </c>
      <c r="BN97" s="211">
        <v>0</v>
      </c>
      <c r="BO97" s="211">
        <v>0</v>
      </c>
      <c r="BP97" s="211">
        <v>0</v>
      </c>
      <c r="BQ97" s="211">
        <v>0</v>
      </c>
      <c r="BR97" s="211">
        <v>0</v>
      </c>
      <c r="BS97" s="211">
        <v>0</v>
      </c>
      <c r="BT97" s="211">
        <v>0</v>
      </c>
      <c r="BU97" s="211">
        <v>0</v>
      </c>
      <c r="BV97" s="211">
        <v>0</v>
      </c>
      <c r="BW97" s="211">
        <v>0</v>
      </c>
      <c r="BX97" s="211">
        <v>0</v>
      </c>
      <c r="BY97" s="211">
        <v>0</v>
      </c>
      <c r="BZ97" s="211">
        <v>0</v>
      </c>
      <c r="CA97" s="211">
        <v>0</v>
      </c>
      <c r="CB97" s="211">
        <v>0</v>
      </c>
      <c r="CC97" s="211">
        <v>0</v>
      </c>
      <c r="CD97" s="211">
        <v>0</v>
      </c>
      <c r="CE97" s="211">
        <v>0</v>
      </c>
      <c r="CF97" s="211">
        <v>0</v>
      </c>
      <c r="CG97" s="211">
        <v>0</v>
      </c>
      <c r="CH97" s="211">
        <v>0</v>
      </c>
      <c r="CI97" s="211">
        <v>0</v>
      </c>
      <c r="CJ97" s="211">
        <v>0</v>
      </c>
      <c r="CK97" s="211">
        <v>0</v>
      </c>
      <c r="CL97" s="211">
        <v>0</v>
      </c>
      <c r="CM97" s="211">
        <v>0</v>
      </c>
      <c r="CN97" s="211">
        <v>0</v>
      </c>
      <c r="CO97" s="211">
        <v>0</v>
      </c>
      <c r="CP97" s="211">
        <v>0</v>
      </c>
      <c r="CQ97" s="211">
        <v>0</v>
      </c>
      <c r="CR97" s="211">
        <v>0</v>
      </c>
      <c r="CS97" s="211">
        <f t="shared" si="10"/>
        <v>0</v>
      </c>
      <c r="CV97" s="27">
        <f t="shared" si="8"/>
        <v>0</v>
      </c>
      <c r="CW97" s="28">
        <f t="shared" si="9"/>
        <v>0</v>
      </c>
    </row>
    <row r="98" spans="1:101" x14ac:dyDescent="0.2">
      <c r="A98" s="210" t="s">
        <v>98</v>
      </c>
      <c r="B98" s="211">
        <v>0</v>
      </c>
      <c r="C98" s="211">
        <v>0</v>
      </c>
      <c r="D98" s="211">
        <v>0</v>
      </c>
      <c r="E98" s="211">
        <v>0</v>
      </c>
      <c r="F98" s="211">
        <v>0</v>
      </c>
      <c r="G98" s="211">
        <v>0</v>
      </c>
      <c r="H98" s="211">
        <v>0</v>
      </c>
      <c r="I98" s="211">
        <v>0</v>
      </c>
      <c r="J98" s="211">
        <v>0</v>
      </c>
      <c r="K98" s="211">
        <v>0</v>
      </c>
      <c r="L98" s="211">
        <v>0</v>
      </c>
      <c r="M98" s="211">
        <v>0</v>
      </c>
      <c r="N98" s="211">
        <v>0</v>
      </c>
      <c r="O98" s="211">
        <v>0</v>
      </c>
      <c r="P98" s="211">
        <v>0</v>
      </c>
      <c r="Q98" s="211">
        <v>0</v>
      </c>
      <c r="R98" s="211">
        <v>0</v>
      </c>
      <c r="S98" s="211">
        <v>0</v>
      </c>
      <c r="T98" s="211">
        <v>0</v>
      </c>
      <c r="U98" s="211">
        <v>0</v>
      </c>
      <c r="V98" s="211">
        <v>0</v>
      </c>
      <c r="W98" s="211">
        <v>0</v>
      </c>
      <c r="X98" s="211">
        <v>0</v>
      </c>
      <c r="Y98" s="211">
        <v>0</v>
      </c>
      <c r="Z98" s="211">
        <v>0</v>
      </c>
      <c r="AA98" s="211">
        <v>0</v>
      </c>
      <c r="AB98" s="211">
        <v>0</v>
      </c>
      <c r="AC98" s="211">
        <v>0</v>
      </c>
      <c r="AD98" s="211">
        <v>0</v>
      </c>
      <c r="AE98" s="211">
        <v>0</v>
      </c>
      <c r="AF98" s="211">
        <v>0</v>
      </c>
      <c r="AG98" s="211">
        <v>0</v>
      </c>
      <c r="AH98" s="211">
        <v>0</v>
      </c>
      <c r="AI98" s="211">
        <v>0</v>
      </c>
      <c r="AJ98" s="211">
        <v>0</v>
      </c>
      <c r="AK98" s="211">
        <v>0</v>
      </c>
      <c r="AL98" s="211">
        <v>0</v>
      </c>
      <c r="AM98" s="211">
        <v>0</v>
      </c>
      <c r="AN98" s="211">
        <v>0</v>
      </c>
      <c r="AO98" s="211">
        <v>0</v>
      </c>
      <c r="AP98" s="211">
        <v>0</v>
      </c>
      <c r="AQ98" s="211">
        <v>0</v>
      </c>
      <c r="AR98" s="211">
        <v>0</v>
      </c>
      <c r="AS98" s="211">
        <v>0</v>
      </c>
      <c r="AT98" s="211">
        <v>0</v>
      </c>
      <c r="AU98" s="211">
        <v>0</v>
      </c>
      <c r="AV98" s="211">
        <v>0</v>
      </c>
      <c r="AW98" s="211">
        <v>0</v>
      </c>
      <c r="AX98" s="211">
        <v>0</v>
      </c>
      <c r="AY98" s="211">
        <v>0</v>
      </c>
      <c r="AZ98" s="211">
        <v>0</v>
      </c>
      <c r="BA98" s="211">
        <v>0</v>
      </c>
      <c r="BB98" s="211">
        <v>0</v>
      </c>
      <c r="BC98" s="211">
        <v>0</v>
      </c>
      <c r="BD98" s="211">
        <v>0</v>
      </c>
      <c r="BE98" s="211">
        <v>0</v>
      </c>
      <c r="BF98" s="211">
        <v>0</v>
      </c>
      <c r="BG98" s="211">
        <v>0</v>
      </c>
      <c r="BH98" s="211">
        <v>0</v>
      </c>
      <c r="BI98" s="211">
        <v>0</v>
      </c>
      <c r="BJ98" s="211">
        <v>0</v>
      </c>
      <c r="BK98" s="211">
        <v>0</v>
      </c>
      <c r="BL98" s="211">
        <v>0</v>
      </c>
      <c r="BM98" s="211">
        <v>0</v>
      </c>
      <c r="BN98" s="211">
        <v>0</v>
      </c>
      <c r="BO98" s="211">
        <v>0</v>
      </c>
      <c r="BP98" s="211">
        <v>0</v>
      </c>
      <c r="BQ98" s="211">
        <v>0</v>
      </c>
      <c r="BR98" s="211">
        <v>0</v>
      </c>
      <c r="BS98" s="211">
        <v>0</v>
      </c>
      <c r="BT98" s="211">
        <v>0</v>
      </c>
      <c r="BU98" s="211">
        <v>0</v>
      </c>
      <c r="BV98" s="211">
        <v>0</v>
      </c>
      <c r="BW98" s="211">
        <v>0</v>
      </c>
      <c r="BX98" s="211">
        <v>0</v>
      </c>
      <c r="BY98" s="211">
        <v>0</v>
      </c>
      <c r="BZ98" s="211">
        <v>0</v>
      </c>
      <c r="CA98" s="211">
        <v>0</v>
      </c>
      <c r="CB98" s="211">
        <v>0</v>
      </c>
      <c r="CC98" s="211">
        <v>0</v>
      </c>
      <c r="CD98" s="211">
        <v>0</v>
      </c>
      <c r="CE98" s="211">
        <v>0</v>
      </c>
      <c r="CF98" s="211">
        <v>0</v>
      </c>
      <c r="CG98" s="211">
        <v>0</v>
      </c>
      <c r="CH98" s="211">
        <v>0</v>
      </c>
      <c r="CI98" s="211">
        <v>0</v>
      </c>
      <c r="CJ98" s="211">
        <v>0</v>
      </c>
      <c r="CK98" s="211">
        <v>0</v>
      </c>
      <c r="CL98" s="211">
        <v>0</v>
      </c>
      <c r="CM98" s="211">
        <v>0</v>
      </c>
      <c r="CN98" s="211">
        <v>0</v>
      </c>
      <c r="CO98" s="211">
        <v>0</v>
      </c>
      <c r="CP98" s="211">
        <v>0</v>
      </c>
      <c r="CQ98" s="211">
        <v>0</v>
      </c>
      <c r="CR98" s="211">
        <v>0</v>
      </c>
      <c r="CS98" s="211">
        <f t="shared" si="10"/>
        <v>0</v>
      </c>
      <c r="CV98" s="27">
        <f t="shared" si="8"/>
        <v>0</v>
      </c>
      <c r="CW98" s="28">
        <f t="shared" si="9"/>
        <v>0</v>
      </c>
    </row>
    <row r="99" spans="1:101" x14ac:dyDescent="0.2">
      <c r="A99" s="210" t="s">
        <v>99</v>
      </c>
      <c r="B99" s="211">
        <v>0</v>
      </c>
      <c r="C99" s="211">
        <v>0</v>
      </c>
      <c r="D99" s="211">
        <v>0</v>
      </c>
      <c r="E99" s="211">
        <v>0</v>
      </c>
      <c r="F99" s="211">
        <v>0</v>
      </c>
      <c r="G99" s="211">
        <v>0</v>
      </c>
      <c r="H99" s="211">
        <v>0</v>
      </c>
      <c r="I99" s="211">
        <v>0</v>
      </c>
      <c r="J99" s="211">
        <v>0</v>
      </c>
      <c r="K99" s="211">
        <v>0</v>
      </c>
      <c r="L99" s="211">
        <v>0</v>
      </c>
      <c r="M99" s="211">
        <v>0</v>
      </c>
      <c r="N99" s="211">
        <v>0</v>
      </c>
      <c r="O99" s="211">
        <v>0</v>
      </c>
      <c r="P99" s="211">
        <v>0</v>
      </c>
      <c r="Q99" s="211">
        <v>0</v>
      </c>
      <c r="R99" s="211">
        <v>0</v>
      </c>
      <c r="S99" s="211">
        <v>0</v>
      </c>
      <c r="T99" s="211">
        <v>0</v>
      </c>
      <c r="U99" s="211">
        <v>0</v>
      </c>
      <c r="V99" s="211">
        <v>0</v>
      </c>
      <c r="W99" s="211">
        <v>0</v>
      </c>
      <c r="X99" s="211">
        <v>0</v>
      </c>
      <c r="Y99" s="211">
        <v>0</v>
      </c>
      <c r="Z99" s="211">
        <v>0</v>
      </c>
      <c r="AA99" s="211">
        <v>0</v>
      </c>
      <c r="AB99" s="211">
        <v>0</v>
      </c>
      <c r="AC99" s="211">
        <v>0</v>
      </c>
      <c r="AD99" s="211">
        <v>0</v>
      </c>
      <c r="AE99" s="211">
        <v>0</v>
      </c>
      <c r="AF99" s="211">
        <v>0</v>
      </c>
      <c r="AG99" s="211">
        <v>0</v>
      </c>
      <c r="AH99" s="211">
        <v>0</v>
      </c>
      <c r="AI99" s="211">
        <v>0</v>
      </c>
      <c r="AJ99" s="211">
        <v>0</v>
      </c>
      <c r="AK99" s="211">
        <v>0</v>
      </c>
      <c r="AL99" s="211">
        <v>0</v>
      </c>
      <c r="AM99" s="211">
        <v>0</v>
      </c>
      <c r="AN99" s="211">
        <v>0</v>
      </c>
      <c r="AO99" s="211">
        <v>0</v>
      </c>
      <c r="AP99" s="211">
        <v>0</v>
      </c>
      <c r="AQ99" s="211">
        <v>0</v>
      </c>
      <c r="AR99" s="211">
        <v>0</v>
      </c>
      <c r="AS99" s="211">
        <v>0</v>
      </c>
      <c r="AT99" s="211">
        <v>0</v>
      </c>
      <c r="AU99" s="211">
        <v>0</v>
      </c>
      <c r="AV99" s="211">
        <v>0</v>
      </c>
      <c r="AW99" s="211">
        <v>0</v>
      </c>
      <c r="AX99" s="211">
        <v>0</v>
      </c>
      <c r="AY99" s="211">
        <v>0</v>
      </c>
      <c r="AZ99" s="211">
        <v>0</v>
      </c>
      <c r="BA99" s="211">
        <v>0</v>
      </c>
      <c r="BB99" s="211">
        <v>0</v>
      </c>
      <c r="BC99" s="211">
        <v>0</v>
      </c>
      <c r="BD99" s="211">
        <v>0</v>
      </c>
      <c r="BE99" s="211">
        <v>0</v>
      </c>
      <c r="BF99" s="211">
        <v>0</v>
      </c>
      <c r="BG99" s="211">
        <v>0</v>
      </c>
      <c r="BH99" s="211">
        <v>0</v>
      </c>
      <c r="BI99" s="211">
        <v>0</v>
      </c>
      <c r="BJ99" s="211">
        <v>0</v>
      </c>
      <c r="BK99" s="211">
        <v>0</v>
      </c>
      <c r="BL99" s="211">
        <v>0</v>
      </c>
      <c r="BM99" s="211">
        <v>0</v>
      </c>
      <c r="BN99" s="211">
        <v>0</v>
      </c>
      <c r="BO99" s="211">
        <v>0</v>
      </c>
      <c r="BP99" s="211">
        <v>0</v>
      </c>
      <c r="BQ99" s="211">
        <v>0</v>
      </c>
      <c r="BR99" s="211">
        <v>0</v>
      </c>
      <c r="BS99" s="211">
        <v>0</v>
      </c>
      <c r="BT99" s="211">
        <v>0</v>
      </c>
      <c r="BU99" s="211">
        <v>0</v>
      </c>
      <c r="BV99" s="211">
        <v>0</v>
      </c>
      <c r="BW99" s="211">
        <v>0</v>
      </c>
      <c r="BX99" s="211">
        <v>0</v>
      </c>
      <c r="BY99" s="211">
        <v>0</v>
      </c>
      <c r="BZ99" s="211">
        <v>0</v>
      </c>
      <c r="CA99" s="211">
        <v>0</v>
      </c>
      <c r="CB99" s="211">
        <v>0</v>
      </c>
      <c r="CC99" s="211">
        <v>0</v>
      </c>
      <c r="CD99" s="211">
        <v>0</v>
      </c>
      <c r="CE99" s="211">
        <v>0</v>
      </c>
      <c r="CF99" s="211">
        <v>0</v>
      </c>
      <c r="CG99" s="211">
        <v>0</v>
      </c>
      <c r="CH99" s="211">
        <v>0</v>
      </c>
      <c r="CI99" s="211">
        <v>0</v>
      </c>
      <c r="CJ99" s="211">
        <v>0</v>
      </c>
      <c r="CK99" s="211">
        <v>0</v>
      </c>
      <c r="CL99" s="211">
        <v>0</v>
      </c>
      <c r="CM99" s="211">
        <v>0</v>
      </c>
      <c r="CN99" s="211">
        <v>0</v>
      </c>
      <c r="CO99" s="211">
        <v>0</v>
      </c>
      <c r="CP99" s="211">
        <v>0</v>
      </c>
      <c r="CQ99" s="211">
        <v>0</v>
      </c>
      <c r="CR99" s="211">
        <v>0</v>
      </c>
      <c r="CS99" s="211">
        <f t="shared" si="10"/>
        <v>0</v>
      </c>
      <c r="CV99" s="27">
        <f t="shared" si="8"/>
        <v>0</v>
      </c>
      <c r="CW99" s="28">
        <f t="shared" si="9"/>
        <v>0</v>
      </c>
    </row>
    <row r="100" spans="1:101" x14ac:dyDescent="0.2">
      <c r="A100" s="210" t="s">
        <v>100</v>
      </c>
      <c r="B100" s="211">
        <v>0</v>
      </c>
      <c r="C100" s="211">
        <v>0</v>
      </c>
      <c r="D100" s="211">
        <v>0</v>
      </c>
      <c r="E100" s="211">
        <v>0</v>
      </c>
      <c r="F100" s="211">
        <v>0</v>
      </c>
      <c r="G100" s="211">
        <v>0</v>
      </c>
      <c r="H100" s="211">
        <v>0</v>
      </c>
      <c r="I100" s="211">
        <v>0</v>
      </c>
      <c r="J100" s="211">
        <v>0</v>
      </c>
      <c r="K100" s="211">
        <v>0</v>
      </c>
      <c r="L100" s="211">
        <v>0</v>
      </c>
      <c r="M100" s="211">
        <v>0</v>
      </c>
      <c r="N100" s="211">
        <v>0</v>
      </c>
      <c r="O100" s="211">
        <v>0</v>
      </c>
      <c r="P100" s="211">
        <v>0</v>
      </c>
      <c r="Q100" s="211">
        <v>0</v>
      </c>
      <c r="R100" s="211">
        <v>0</v>
      </c>
      <c r="S100" s="211">
        <v>0</v>
      </c>
      <c r="T100" s="211">
        <v>0</v>
      </c>
      <c r="U100" s="211">
        <v>0</v>
      </c>
      <c r="V100" s="211">
        <v>0</v>
      </c>
      <c r="W100" s="211">
        <v>0</v>
      </c>
      <c r="X100" s="211">
        <v>0</v>
      </c>
      <c r="Y100" s="211">
        <v>0</v>
      </c>
      <c r="Z100" s="211">
        <v>0</v>
      </c>
      <c r="AA100" s="211">
        <v>0</v>
      </c>
      <c r="AB100" s="211">
        <v>0</v>
      </c>
      <c r="AC100" s="211">
        <v>0</v>
      </c>
      <c r="AD100" s="211">
        <v>0</v>
      </c>
      <c r="AE100" s="211">
        <v>0</v>
      </c>
      <c r="AF100" s="211">
        <v>0</v>
      </c>
      <c r="AG100" s="211">
        <v>0</v>
      </c>
      <c r="AH100" s="211">
        <v>0</v>
      </c>
      <c r="AI100" s="211">
        <v>0</v>
      </c>
      <c r="AJ100" s="211">
        <v>0</v>
      </c>
      <c r="AK100" s="211">
        <v>0</v>
      </c>
      <c r="AL100" s="211">
        <v>0</v>
      </c>
      <c r="AM100" s="211">
        <v>0</v>
      </c>
      <c r="AN100" s="211">
        <v>0</v>
      </c>
      <c r="AO100" s="211">
        <v>0</v>
      </c>
      <c r="AP100" s="211">
        <v>0</v>
      </c>
      <c r="AQ100" s="211">
        <v>0</v>
      </c>
      <c r="AR100" s="211">
        <v>0</v>
      </c>
      <c r="AS100" s="211">
        <v>0</v>
      </c>
      <c r="AT100" s="211">
        <v>0</v>
      </c>
      <c r="AU100" s="211">
        <v>0</v>
      </c>
      <c r="AV100" s="211">
        <v>0</v>
      </c>
      <c r="AW100" s="211">
        <v>0</v>
      </c>
      <c r="AX100" s="211">
        <v>0</v>
      </c>
      <c r="AY100" s="211">
        <v>0</v>
      </c>
      <c r="AZ100" s="211">
        <v>0</v>
      </c>
      <c r="BA100" s="211">
        <v>0</v>
      </c>
      <c r="BB100" s="211">
        <v>0</v>
      </c>
      <c r="BC100" s="211">
        <v>0</v>
      </c>
      <c r="BD100" s="211">
        <v>0</v>
      </c>
      <c r="BE100" s="211">
        <v>0</v>
      </c>
      <c r="BF100" s="211">
        <v>0</v>
      </c>
      <c r="BG100" s="211">
        <v>0</v>
      </c>
      <c r="BH100" s="211">
        <v>0</v>
      </c>
      <c r="BI100" s="211">
        <v>0</v>
      </c>
      <c r="BJ100" s="211">
        <v>0</v>
      </c>
      <c r="BK100" s="211">
        <v>0</v>
      </c>
      <c r="BL100" s="211">
        <v>0</v>
      </c>
      <c r="BM100" s="211">
        <v>0</v>
      </c>
      <c r="BN100" s="211">
        <v>0</v>
      </c>
      <c r="BO100" s="211">
        <v>0</v>
      </c>
      <c r="BP100" s="211">
        <v>0</v>
      </c>
      <c r="BQ100" s="211">
        <v>0</v>
      </c>
      <c r="BR100" s="211">
        <v>0</v>
      </c>
      <c r="BS100" s="211">
        <v>0</v>
      </c>
      <c r="BT100" s="211">
        <v>0</v>
      </c>
      <c r="BU100" s="211">
        <v>0</v>
      </c>
      <c r="BV100" s="211">
        <v>0</v>
      </c>
      <c r="BW100" s="211">
        <v>0</v>
      </c>
      <c r="BX100" s="211">
        <v>0</v>
      </c>
      <c r="BY100" s="211">
        <v>0</v>
      </c>
      <c r="BZ100" s="211">
        <v>0</v>
      </c>
      <c r="CA100" s="211">
        <v>0</v>
      </c>
      <c r="CB100" s="211">
        <v>0</v>
      </c>
      <c r="CC100" s="211">
        <v>0</v>
      </c>
      <c r="CD100" s="211">
        <v>0</v>
      </c>
      <c r="CE100" s="211">
        <v>0</v>
      </c>
      <c r="CF100" s="211">
        <v>0</v>
      </c>
      <c r="CG100" s="211">
        <v>0</v>
      </c>
      <c r="CH100" s="211">
        <v>0</v>
      </c>
      <c r="CI100" s="211">
        <v>0</v>
      </c>
      <c r="CJ100" s="211">
        <v>0</v>
      </c>
      <c r="CK100" s="211">
        <v>0</v>
      </c>
      <c r="CL100" s="211">
        <v>0</v>
      </c>
      <c r="CM100" s="211">
        <v>0</v>
      </c>
      <c r="CN100" s="211">
        <v>0</v>
      </c>
      <c r="CO100" s="211">
        <v>0</v>
      </c>
      <c r="CP100" s="211">
        <v>0</v>
      </c>
      <c r="CQ100" s="211">
        <v>0</v>
      </c>
      <c r="CR100" s="211">
        <v>0</v>
      </c>
      <c r="CS100" s="211">
        <f t="shared" si="10"/>
        <v>0</v>
      </c>
      <c r="CV100" s="27">
        <f t="shared" si="8"/>
        <v>0</v>
      </c>
      <c r="CW100" s="28">
        <f t="shared" si="9"/>
        <v>0</v>
      </c>
    </row>
    <row r="101" spans="1:101" x14ac:dyDescent="0.2">
      <c r="A101" s="210" t="s">
        <v>101</v>
      </c>
      <c r="B101" s="211">
        <v>0</v>
      </c>
      <c r="C101" s="211">
        <v>0</v>
      </c>
      <c r="D101" s="211">
        <v>0</v>
      </c>
      <c r="E101" s="211">
        <v>0</v>
      </c>
      <c r="F101" s="211">
        <v>0</v>
      </c>
      <c r="G101" s="211">
        <v>0</v>
      </c>
      <c r="H101" s="211">
        <v>0</v>
      </c>
      <c r="I101" s="211">
        <v>0</v>
      </c>
      <c r="J101" s="211">
        <v>0</v>
      </c>
      <c r="K101" s="211">
        <v>0</v>
      </c>
      <c r="L101" s="211">
        <v>0</v>
      </c>
      <c r="M101" s="211">
        <v>0</v>
      </c>
      <c r="N101" s="211">
        <v>0</v>
      </c>
      <c r="O101" s="211">
        <v>0</v>
      </c>
      <c r="P101" s="211">
        <v>0</v>
      </c>
      <c r="Q101" s="211">
        <v>0</v>
      </c>
      <c r="R101" s="211">
        <v>0</v>
      </c>
      <c r="S101" s="211">
        <v>0</v>
      </c>
      <c r="T101" s="211">
        <v>0</v>
      </c>
      <c r="U101" s="211">
        <v>0</v>
      </c>
      <c r="V101" s="211">
        <v>0</v>
      </c>
      <c r="W101" s="211">
        <v>0</v>
      </c>
      <c r="X101" s="211">
        <v>0</v>
      </c>
      <c r="Y101" s="211">
        <v>0</v>
      </c>
      <c r="Z101" s="211">
        <v>0</v>
      </c>
      <c r="AA101" s="211">
        <v>0</v>
      </c>
      <c r="AB101" s="211">
        <v>0</v>
      </c>
      <c r="AC101" s="211">
        <v>0</v>
      </c>
      <c r="AD101" s="211">
        <v>0</v>
      </c>
      <c r="AE101" s="211">
        <v>0</v>
      </c>
      <c r="AF101" s="211">
        <v>0</v>
      </c>
      <c r="AG101" s="211">
        <v>0</v>
      </c>
      <c r="AH101" s="211">
        <v>0</v>
      </c>
      <c r="AI101" s="211">
        <v>0</v>
      </c>
      <c r="AJ101" s="211">
        <v>0</v>
      </c>
      <c r="AK101" s="211">
        <v>0</v>
      </c>
      <c r="AL101" s="211">
        <v>0</v>
      </c>
      <c r="AM101" s="211">
        <v>0</v>
      </c>
      <c r="AN101" s="211">
        <v>0</v>
      </c>
      <c r="AO101" s="211">
        <v>0</v>
      </c>
      <c r="AP101" s="211">
        <v>0</v>
      </c>
      <c r="AQ101" s="211">
        <v>0</v>
      </c>
      <c r="AR101" s="211">
        <v>0</v>
      </c>
      <c r="AS101" s="211">
        <v>0</v>
      </c>
      <c r="AT101" s="211">
        <v>0</v>
      </c>
      <c r="AU101" s="211">
        <v>0</v>
      </c>
      <c r="AV101" s="211">
        <v>0</v>
      </c>
      <c r="AW101" s="211">
        <v>0</v>
      </c>
      <c r="AX101" s="211">
        <v>0</v>
      </c>
      <c r="AY101" s="211">
        <v>0</v>
      </c>
      <c r="AZ101" s="211">
        <v>0</v>
      </c>
      <c r="BA101" s="211">
        <v>0</v>
      </c>
      <c r="BB101" s="211">
        <v>0</v>
      </c>
      <c r="BC101" s="211">
        <v>0</v>
      </c>
      <c r="BD101" s="211">
        <v>0</v>
      </c>
      <c r="BE101" s="211">
        <v>0</v>
      </c>
      <c r="BF101" s="211">
        <v>0</v>
      </c>
      <c r="BG101" s="211">
        <v>0</v>
      </c>
      <c r="BH101" s="211">
        <v>0</v>
      </c>
      <c r="BI101" s="211">
        <v>0</v>
      </c>
      <c r="BJ101" s="211">
        <v>0</v>
      </c>
      <c r="BK101" s="211">
        <v>0</v>
      </c>
      <c r="BL101" s="211">
        <v>0</v>
      </c>
      <c r="BM101" s="211">
        <v>0</v>
      </c>
      <c r="BN101" s="211">
        <v>0</v>
      </c>
      <c r="BO101" s="211">
        <v>0</v>
      </c>
      <c r="BP101" s="211">
        <v>0</v>
      </c>
      <c r="BQ101" s="211">
        <v>0</v>
      </c>
      <c r="BR101" s="211">
        <v>0</v>
      </c>
      <c r="BS101" s="211">
        <v>0</v>
      </c>
      <c r="BT101" s="211">
        <v>0</v>
      </c>
      <c r="BU101" s="211">
        <v>0</v>
      </c>
      <c r="BV101" s="211">
        <v>0</v>
      </c>
      <c r="BW101" s="211">
        <v>0</v>
      </c>
      <c r="BX101" s="211">
        <v>0</v>
      </c>
      <c r="BY101" s="211">
        <v>0</v>
      </c>
      <c r="BZ101" s="211">
        <v>0</v>
      </c>
      <c r="CA101" s="211">
        <v>0</v>
      </c>
      <c r="CB101" s="211">
        <v>0</v>
      </c>
      <c r="CC101" s="211">
        <v>0</v>
      </c>
      <c r="CD101" s="211">
        <v>0</v>
      </c>
      <c r="CE101" s="211">
        <v>0</v>
      </c>
      <c r="CF101" s="211">
        <v>0</v>
      </c>
      <c r="CG101" s="211">
        <v>0</v>
      </c>
      <c r="CH101" s="211">
        <v>0</v>
      </c>
      <c r="CI101" s="211">
        <v>0</v>
      </c>
      <c r="CJ101" s="211">
        <v>0</v>
      </c>
      <c r="CK101" s="211">
        <v>0</v>
      </c>
      <c r="CL101" s="211">
        <v>0</v>
      </c>
      <c r="CM101" s="211">
        <v>0</v>
      </c>
      <c r="CN101" s="211">
        <v>0</v>
      </c>
      <c r="CO101" s="211">
        <v>0</v>
      </c>
      <c r="CP101" s="211">
        <v>0</v>
      </c>
      <c r="CQ101" s="211">
        <v>0</v>
      </c>
      <c r="CR101" s="211">
        <v>0</v>
      </c>
      <c r="CS101" s="211">
        <f t="shared" si="10"/>
        <v>0</v>
      </c>
      <c r="CV101" s="27">
        <f t="shared" si="8"/>
        <v>0</v>
      </c>
      <c r="CW101" s="28">
        <f t="shared" si="9"/>
        <v>0</v>
      </c>
    </row>
    <row r="102" spans="1:101" x14ac:dyDescent="0.2">
      <c r="A102" s="210" t="s">
        <v>102</v>
      </c>
      <c r="B102" s="211">
        <v>0</v>
      </c>
      <c r="C102" s="211">
        <v>0</v>
      </c>
      <c r="D102" s="211">
        <v>0</v>
      </c>
      <c r="E102" s="211">
        <v>0</v>
      </c>
      <c r="F102" s="211">
        <v>0</v>
      </c>
      <c r="G102" s="211">
        <v>0</v>
      </c>
      <c r="H102" s="211">
        <v>0</v>
      </c>
      <c r="I102" s="211">
        <v>0</v>
      </c>
      <c r="J102" s="211">
        <v>0</v>
      </c>
      <c r="K102" s="211">
        <v>0</v>
      </c>
      <c r="L102" s="211">
        <v>0</v>
      </c>
      <c r="M102" s="211">
        <v>0</v>
      </c>
      <c r="N102" s="211">
        <v>0</v>
      </c>
      <c r="O102" s="211">
        <v>0</v>
      </c>
      <c r="P102" s="211">
        <v>0</v>
      </c>
      <c r="Q102" s="211">
        <v>0</v>
      </c>
      <c r="R102" s="211">
        <v>0</v>
      </c>
      <c r="S102" s="211">
        <v>0</v>
      </c>
      <c r="T102" s="211">
        <v>0</v>
      </c>
      <c r="U102" s="211">
        <v>0</v>
      </c>
      <c r="V102" s="211">
        <v>0</v>
      </c>
      <c r="W102" s="211">
        <v>0</v>
      </c>
      <c r="X102" s="211">
        <v>0</v>
      </c>
      <c r="Y102" s="211">
        <v>0</v>
      </c>
      <c r="Z102" s="211">
        <v>0</v>
      </c>
      <c r="AA102" s="211">
        <v>0</v>
      </c>
      <c r="AB102" s="211">
        <v>0</v>
      </c>
      <c r="AC102" s="211">
        <v>0</v>
      </c>
      <c r="AD102" s="211">
        <v>0</v>
      </c>
      <c r="AE102" s="211">
        <v>0</v>
      </c>
      <c r="AF102" s="211">
        <v>0</v>
      </c>
      <c r="AG102" s="211">
        <v>0</v>
      </c>
      <c r="AH102" s="211">
        <v>0</v>
      </c>
      <c r="AI102" s="211">
        <v>0</v>
      </c>
      <c r="AJ102" s="211">
        <v>0</v>
      </c>
      <c r="AK102" s="211">
        <v>0</v>
      </c>
      <c r="AL102" s="211">
        <v>0</v>
      </c>
      <c r="AM102" s="211">
        <v>0</v>
      </c>
      <c r="AN102" s="211">
        <v>0</v>
      </c>
      <c r="AO102" s="211">
        <v>0</v>
      </c>
      <c r="AP102" s="211">
        <v>0</v>
      </c>
      <c r="AQ102" s="211">
        <v>0</v>
      </c>
      <c r="AR102" s="211">
        <v>0</v>
      </c>
      <c r="AS102" s="211">
        <v>0</v>
      </c>
      <c r="AT102" s="211">
        <v>0</v>
      </c>
      <c r="AU102" s="211">
        <v>0</v>
      </c>
      <c r="AV102" s="211">
        <v>0</v>
      </c>
      <c r="AW102" s="211">
        <v>0</v>
      </c>
      <c r="AX102" s="211">
        <v>0</v>
      </c>
      <c r="AY102" s="211">
        <v>0</v>
      </c>
      <c r="AZ102" s="211">
        <v>0</v>
      </c>
      <c r="BA102" s="211">
        <v>0</v>
      </c>
      <c r="BB102" s="211">
        <v>0</v>
      </c>
      <c r="BC102" s="211">
        <v>0</v>
      </c>
      <c r="BD102" s="211">
        <v>0</v>
      </c>
      <c r="BE102" s="211">
        <v>0</v>
      </c>
      <c r="BF102" s="211">
        <v>0</v>
      </c>
      <c r="BG102" s="211">
        <v>0</v>
      </c>
      <c r="BH102" s="211">
        <v>0</v>
      </c>
      <c r="BI102" s="211">
        <v>0</v>
      </c>
      <c r="BJ102" s="211">
        <v>0</v>
      </c>
      <c r="BK102" s="211">
        <v>0</v>
      </c>
      <c r="BL102" s="211">
        <v>0</v>
      </c>
      <c r="BM102" s="211">
        <v>0</v>
      </c>
      <c r="BN102" s="211">
        <v>0</v>
      </c>
      <c r="BO102" s="211">
        <v>0</v>
      </c>
      <c r="BP102" s="211">
        <v>0</v>
      </c>
      <c r="BQ102" s="211">
        <v>0</v>
      </c>
      <c r="BR102" s="211">
        <v>0</v>
      </c>
      <c r="BS102" s="211">
        <v>0</v>
      </c>
      <c r="BT102" s="211">
        <v>0</v>
      </c>
      <c r="BU102" s="211">
        <v>0</v>
      </c>
      <c r="BV102" s="211">
        <v>0</v>
      </c>
      <c r="BW102" s="211">
        <v>0</v>
      </c>
      <c r="BX102" s="211">
        <v>0</v>
      </c>
      <c r="BY102" s="211">
        <v>0</v>
      </c>
      <c r="BZ102" s="211">
        <v>0</v>
      </c>
      <c r="CA102" s="211">
        <v>0</v>
      </c>
      <c r="CB102" s="211">
        <v>0</v>
      </c>
      <c r="CC102" s="211">
        <v>0</v>
      </c>
      <c r="CD102" s="211">
        <v>0</v>
      </c>
      <c r="CE102" s="211">
        <v>0</v>
      </c>
      <c r="CF102" s="211">
        <v>0</v>
      </c>
      <c r="CG102" s="211">
        <v>0</v>
      </c>
      <c r="CH102" s="211">
        <v>0</v>
      </c>
      <c r="CI102" s="211">
        <v>0</v>
      </c>
      <c r="CJ102" s="211">
        <v>0</v>
      </c>
      <c r="CK102" s="211">
        <v>0</v>
      </c>
      <c r="CL102" s="211">
        <v>0</v>
      </c>
      <c r="CM102" s="211">
        <v>0</v>
      </c>
      <c r="CN102" s="211">
        <v>0</v>
      </c>
      <c r="CO102" s="211">
        <v>0</v>
      </c>
      <c r="CP102" s="211">
        <v>0</v>
      </c>
      <c r="CQ102" s="211">
        <v>0</v>
      </c>
      <c r="CR102" s="211">
        <v>0</v>
      </c>
      <c r="CS102" s="211">
        <f t="shared" si="10"/>
        <v>0</v>
      </c>
      <c r="CV102" s="27">
        <f t="shared" si="8"/>
        <v>0</v>
      </c>
      <c r="CW102" s="28">
        <f t="shared" si="9"/>
        <v>0</v>
      </c>
    </row>
    <row r="103" spans="1:101" x14ac:dyDescent="0.2">
      <c r="A103" s="210" t="s">
        <v>103</v>
      </c>
      <c r="B103" s="211">
        <v>0</v>
      </c>
      <c r="C103" s="211">
        <v>0</v>
      </c>
      <c r="D103" s="211">
        <v>0</v>
      </c>
      <c r="E103" s="211">
        <v>0</v>
      </c>
      <c r="F103" s="211">
        <v>0</v>
      </c>
      <c r="G103" s="211">
        <v>0</v>
      </c>
      <c r="H103" s="211">
        <v>0</v>
      </c>
      <c r="I103" s="211">
        <v>0</v>
      </c>
      <c r="J103" s="211">
        <v>0</v>
      </c>
      <c r="K103" s="211">
        <v>0</v>
      </c>
      <c r="L103" s="211">
        <v>0</v>
      </c>
      <c r="M103" s="211">
        <v>0</v>
      </c>
      <c r="N103" s="211">
        <v>0</v>
      </c>
      <c r="O103" s="211">
        <v>0</v>
      </c>
      <c r="P103" s="211">
        <v>0</v>
      </c>
      <c r="Q103" s="211">
        <v>0</v>
      </c>
      <c r="R103" s="211">
        <v>0</v>
      </c>
      <c r="S103" s="211">
        <v>0</v>
      </c>
      <c r="T103" s="211">
        <v>0</v>
      </c>
      <c r="U103" s="211">
        <v>0</v>
      </c>
      <c r="V103" s="211">
        <v>0</v>
      </c>
      <c r="W103" s="211">
        <v>0</v>
      </c>
      <c r="X103" s="211">
        <v>0</v>
      </c>
      <c r="Y103" s="211">
        <v>0</v>
      </c>
      <c r="Z103" s="211">
        <v>0</v>
      </c>
      <c r="AA103" s="211">
        <v>0</v>
      </c>
      <c r="AB103" s="211">
        <v>0</v>
      </c>
      <c r="AC103" s="211">
        <v>0</v>
      </c>
      <c r="AD103" s="211">
        <v>0</v>
      </c>
      <c r="AE103" s="211">
        <v>0</v>
      </c>
      <c r="AF103" s="211">
        <v>0</v>
      </c>
      <c r="AG103" s="211">
        <v>0</v>
      </c>
      <c r="AH103" s="211">
        <v>0</v>
      </c>
      <c r="AI103" s="211">
        <v>0</v>
      </c>
      <c r="AJ103" s="211">
        <v>0</v>
      </c>
      <c r="AK103" s="211">
        <v>0</v>
      </c>
      <c r="AL103" s="211">
        <v>0</v>
      </c>
      <c r="AM103" s="211">
        <v>0</v>
      </c>
      <c r="AN103" s="211">
        <v>0</v>
      </c>
      <c r="AO103" s="211">
        <v>0</v>
      </c>
      <c r="AP103" s="211">
        <v>0</v>
      </c>
      <c r="AQ103" s="211">
        <v>0</v>
      </c>
      <c r="AR103" s="211">
        <v>0</v>
      </c>
      <c r="AS103" s="211">
        <v>0</v>
      </c>
      <c r="AT103" s="211">
        <v>0</v>
      </c>
      <c r="AU103" s="211">
        <v>0</v>
      </c>
      <c r="AV103" s="211">
        <v>0</v>
      </c>
      <c r="AW103" s="211">
        <v>0</v>
      </c>
      <c r="AX103" s="211">
        <v>0</v>
      </c>
      <c r="AY103" s="211">
        <v>0</v>
      </c>
      <c r="AZ103" s="211">
        <v>0</v>
      </c>
      <c r="BA103" s="211">
        <v>0</v>
      </c>
      <c r="BB103" s="211">
        <v>0</v>
      </c>
      <c r="BC103" s="211">
        <v>0</v>
      </c>
      <c r="BD103" s="211">
        <v>0</v>
      </c>
      <c r="BE103" s="211">
        <v>0</v>
      </c>
      <c r="BF103" s="211">
        <v>0</v>
      </c>
      <c r="BG103" s="211">
        <v>0</v>
      </c>
      <c r="BH103" s="211">
        <v>0</v>
      </c>
      <c r="BI103" s="211">
        <v>0</v>
      </c>
      <c r="BJ103" s="211">
        <v>0</v>
      </c>
      <c r="BK103" s="211">
        <v>0</v>
      </c>
      <c r="BL103" s="211">
        <v>0</v>
      </c>
      <c r="BM103" s="211">
        <v>0</v>
      </c>
      <c r="BN103" s="211">
        <v>0</v>
      </c>
      <c r="BO103" s="211">
        <v>0</v>
      </c>
      <c r="BP103" s="211">
        <v>0</v>
      </c>
      <c r="BQ103" s="211">
        <v>0</v>
      </c>
      <c r="BR103" s="211">
        <v>0</v>
      </c>
      <c r="BS103" s="211">
        <v>0</v>
      </c>
      <c r="BT103" s="211">
        <v>0</v>
      </c>
      <c r="BU103" s="211">
        <v>0</v>
      </c>
      <c r="BV103" s="211">
        <v>0</v>
      </c>
      <c r="BW103" s="211">
        <v>0</v>
      </c>
      <c r="BX103" s="211">
        <v>0</v>
      </c>
      <c r="BY103" s="211">
        <v>0</v>
      </c>
      <c r="BZ103" s="211">
        <v>0</v>
      </c>
      <c r="CA103" s="211">
        <v>0</v>
      </c>
      <c r="CB103" s="211">
        <v>0</v>
      </c>
      <c r="CC103" s="211">
        <v>0</v>
      </c>
      <c r="CD103" s="211">
        <v>0</v>
      </c>
      <c r="CE103" s="211">
        <v>0</v>
      </c>
      <c r="CF103" s="211">
        <v>0</v>
      </c>
      <c r="CG103" s="211">
        <v>0</v>
      </c>
      <c r="CH103" s="211">
        <v>0</v>
      </c>
      <c r="CI103" s="211">
        <v>0</v>
      </c>
      <c r="CJ103" s="211">
        <v>0</v>
      </c>
      <c r="CK103" s="211">
        <v>0</v>
      </c>
      <c r="CL103" s="211">
        <v>0</v>
      </c>
      <c r="CM103" s="211">
        <v>0</v>
      </c>
      <c r="CN103" s="211">
        <v>0</v>
      </c>
      <c r="CO103" s="211">
        <v>0</v>
      </c>
      <c r="CP103" s="211">
        <v>0</v>
      </c>
      <c r="CQ103" s="211">
        <v>0</v>
      </c>
      <c r="CR103" s="211">
        <v>0</v>
      </c>
      <c r="CS103" s="211">
        <f t="shared" si="10"/>
        <v>0</v>
      </c>
      <c r="CV103" s="27">
        <f t="shared" si="8"/>
        <v>0</v>
      </c>
      <c r="CW103" s="28">
        <f t="shared" si="9"/>
        <v>0</v>
      </c>
    </row>
    <row r="104" spans="1:101" x14ac:dyDescent="0.2">
      <c r="A104" s="210" t="s">
        <v>104</v>
      </c>
      <c r="B104" s="211">
        <v>0</v>
      </c>
      <c r="C104" s="211">
        <v>0</v>
      </c>
      <c r="D104" s="211">
        <v>0</v>
      </c>
      <c r="E104" s="211">
        <v>0</v>
      </c>
      <c r="F104" s="211">
        <v>0</v>
      </c>
      <c r="G104" s="211">
        <v>0</v>
      </c>
      <c r="H104" s="211">
        <v>0</v>
      </c>
      <c r="I104" s="211">
        <v>0</v>
      </c>
      <c r="J104" s="211">
        <v>0</v>
      </c>
      <c r="K104" s="211">
        <v>0</v>
      </c>
      <c r="L104" s="211">
        <v>0</v>
      </c>
      <c r="M104" s="211">
        <v>0</v>
      </c>
      <c r="N104" s="211">
        <v>0</v>
      </c>
      <c r="O104" s="211">
        <v>0</v>
      </c>
      <c r="P104" s="211">
        <v>0</v>
      </c>
      <c r="Q104" s="211">
        <v>0</v>
      </c>
      <c r="R104" s="211">
        <v>0</v>
      </c>
      <c r="S104" s="211">
        <v>0</v>
      </c>
      <c r="T104" s="211">
        <v>0</v>
      </c>
      <c r="U104" s="211">
        <v>0</v>
      </c>
      <c r="V104" s="211">
        <v>0</v>
      </c>
      <c r="W104" s="211">
        <v>0</v>
      </c>
      <c r="X104" s="211">
        <v>0</v>
      </c>
      <c r="Y104" s="211">
        <v>0</v>
      </c>
      <c r="Z104" s="211">
        <v>0</v>
      </c>
      <c r="AA104" s="211">
        <v>0</v>
      </c>
      <c r="AB104" s="211">
        <v>0</v>
      </c>
      <c r="AC104" s="211">
        <v>0</v>
      </c>
      <c r="AD104" s="211">
        <v>0</v>
      </c>
      <c r="AE104" s="211">
        <v>0</v>
      </c>
      <c r="AF104" s="211">
        <v>0</v>
      </c>
      <c r="AG104" s="211">
        <v>0</v>
      </c>
      <c r="AH104" s="211">
        <v>0</v>
      </c>
      <c r="AI104" s="211">
        <v>0</v>
      </c>
      <c r="AJ104" s="211">
        <v>0</v>
      </c>
      <c r="AK104" s="211">
        <v>0</v>
      </c>
      <c r="AL104" s="211">
        <v>0</v>
      </c>
      <c r="AM104" s="211">
        <v>0</v>
      </c>
      <c r="AN104" s="211">
        <v>0</v>
      </c>
      <c r="AO104" s="211">
        <v>0</v>
      </c>
      <c r="AP104" s="211">
        <v>0</v>
      </c>
      <c r="AQ104" s="211">
        <v>0</v>
      </c>
      <c r="AR104" s="211">
        <v>0</v>
      </c>
      <c r="AS104" s="211">
        <v>0</v>
      </c>
      <c r="AT104" s="211">
        <v>0</v>
      </c>
      <c r="AU104" s="211">
        <v>0</v>
      </c>
      <c r="AV104" s="211">
        <v>0</v>
      </c>
      <c r="AW104" s="211">
        <v>0</v>
      </c>
      <c r="AX104" s="211">
        <v>0</v>
      </c>
      <c r="AY104" s="211">
        <v>0</v>
      </c>
      <c r="AZ104" s="211">
        <v>0</v>
      </c>
      <c r="BA104" s="211">
        <v>0</v>
      </c>
      <c r="BB104" s="211">
        <v>0</v>
      </c>
      <c r="BC104" s="211">
        <v>0</v>
      </c>
      <c r="BD104" s="211">
        <v>0</v>
      </c>
      <c r="BE104" s="211">
        <v>0</v>
      </c>
      <c r="BF104" s="211">
        <v>0</v>
      </c>
      <c r="BG104" s="211">
        <v>0</v>
      </c>
      <c r="BH104" s="211">
        <v>0</v>
      </c>
      <c r="BI104" s="211">
        <v>0</v>
      </c>
      <c r="BJ104" s="211">
        <v>0</v>
      </c>
      <c r="BK104" s="211">
        <v>0</v>
      </c>
      <c r="BL104" s="211">
        <v>0</v>
      </c>
      <c r="BM104" s="211">
        <v>0</v>
      </c>
      <c r="BN104" s="211">
        <v>0</v>
      </c>
      <c r="BO104" s="211">
        <v>0</v>
      </c>
      <c r="BP104" s="211">
        <v>0</v>
      </c>
      <c r="BQ104" s="211">
        <v>0</v>
      </c>
      <c r="BR104" s="211">
        <v>0</v>
      </c>
      <c r="BS104" s="211">
        <v>0</v>
      </c>
      <c r="BT104" s="211">
        <v>0</v>
      </c>
      <c r="BU104" s="211">
        <v>0</v>
      </c>
      <c r="BV104" s="211">
        <v>0</v>
      </c>
      <c r="BW104" s="211">
        <v>0</v>
      </c>
      <c r="BX104" s="211">
        <v>0</v>
      </c>
      <c r="BY104" s="211">
        <v>0</v>
      </c>
      <c r="BZ104" s="211">
        <v>0</v>
      </c>
      <c r="CA104" s="211">
        <v>0</v>
      </c>
      <c r="CB104" s="211">
        <v>0</v>
      </c>
      <c r="CC104" s="211">
        <v>0</v>
      </c>
      <c r="CD104" s="211">
        <v>0</v>
      </c>
      <c r="CE104" s="211">
        <v>0</v>
      </c>
      <c r="CF104" s="211">
        <v>0</v>
      </c>
      <c r="CG104" s="211">
        <v>0</v>
      </c>
      <c r="CH104" s="211">
        <v>0</v>
      </c>
      <c r="CI104" s="211">
        <v>0</v>
      </c>
      <c r="CJ104" s="211">
        <v>0</v>
      </c>
      <c r="CK104" s="211">
        <v>0</v>
      </c>
      <c r="CL104" s="211">
        <v>0</v>
      </c>
      <c r="CM104" s="211">
        <v>0</v>
      </c>
      <c r="CN104" s="211">
        <v>0</v>
      </c>
      <c r="CO104" s="211">
        <v>0</v>
      </c>
      <c r="CP104" s="211">
        <v>0</v>
      </c>
      <c r="CQ104" s="211">
        <v>0</v>
      </c>
      <c r="CR104" s="211">
        <v>0</v>
      </c>
      <c r="CS104" s="211">
        <f t="shared" si="10"/>
        <v>0</v>
      </c>
      <c r="CV104" s="27">
        <f t="shared" si="8"/>
        <v>0</v>
      </c>
      <c r="CW104" s="28">
        <f t="shared" si="9"/>
        <v>0</v>
      </c>
    </row>
    <row r="105" spans="1:101" x14ac:dyDescent="0.2">
      <c r="A105" s="210" t="s">
        <v>105</v>
      </c>
      <c r="B105" s="211">
        <v>0</v>
      </c>
      <c r="C105" s="211">
        <v>0</v>
      </c>
      <c r="D105" s="211">
        <v>0</v>
      </c>
      <c r="E105" s="211">
        <v>0</v>
      </c>
      <c r="F105" s="211">
        <v>0</v>
      </c>
      <c r="G105" s="211">
        <v>0</v>
      </c>
      <c r="H105" s="211">
        <v>0</v>
      </c>
      <c r="I105" s="211">
        <v>0</v>
      </c>
      <c r="J105" s="211">
        <v>0</v>
      </c>
      <c r="K105" s="211">
        <v>0</v>
      </c>
      <c r="L105" s="211">
        <v>0</v>
      </c>
      <c r="M105" s="211">
        <v>0</v>
      </c>
      <c r="N105" s="211">
        <v>0</v>
      </c>
      <c r="O105" s="211">
        <v>0</v>
      </c>
      <c r="P105" s="211">
        <v>0</v>
      </c>
      <c r="Q105" s="211">
        <v>0</v>
      </c>
      <c r="R105" s="211">
        <v>0</v>
      </c>
      <c r="S105" s="211">
        <v>0</v>
      </c>
      <c r="T105" s="211">
        <v>0</v>
      </c>
      <c r="U105" s="211">
        <v>0</v>
      </c>
      <c r="V105" s="211">
        <v>0</v>
      </c>
      <c r="W105" s="211">
        <v>0</v>
      </c>
      <c r="X105" s="211">
        <v>0</v>
      </c>
      <c r="Y105" s="211">
        <v>0</v>
      </c>
      <c r="Z105" s="211">
        <v>0</v>
      </c>
      <c r="AA105" s="211">
        <v>0</v>
      </c>
      <c r="AB105" s="211">
        <v>0</v>
      </c>
      <c r="AC105" s="211">
        <v>0</v>
      </c>
      <c r="AD105" s="211">
        <v>0</v>
      </c>
      <c r="AE105" s="211">
        <v>0</v>
      </c>
      <c r="AF105" s="211">
        <v>0</v>
      </c>
      <c r="AG105" s="211">
        <v>0</v>
      </c>
      <c r="AH105" s="211">
        <v>0</v>
      </c>
      <c r="AI105" s="211">
        <v>0</v>
      </c>
      <c r="AJ105" s="211">
        <v>0</v>
      </c>
      <c r="AK105" s="211">
        <v>0</v>
      </c>
      <c r="AL105" s="211">
        <v>0</v>
      </c>
      <c r="AM105" s="211">
        <v>0</v>
      </c>
      <c r="AN105" s="211">
        <v>0</v>
      </c>
      <c r="AO105" s="211">
        <v>0</v>
      </c>
      <c r="AP105" s="211">
        <v>0</v>
      </c>
      <c r="AQ105" s="211">
        <v>0</v>
      </c>
      <c r="AR105" s="211">
        <v>0</v>
      </c>
      <c r="AS105" s="211">
        <v>0</v>
      </c>
      <c r="AT105" s="211">
        <v>0</v>
      </c>
      <c r="AU105" s="211">
        <v>0</v>
      </c>
      <c r="AV105" s="211">
        <v>0</v>
      </c>
      <c r="AW105" s="211">
        <v>0</v>
      </c>
      <c r="AX105" s="211">
        <v>0</v>
      </c>
      <c r="AY105" s="211">
        <v>0</v>
      </c>
      <c r="AZ105" s="211">
        <v>0</v>
      </c>
      <c r="BA105" s="211">
        <v>0</v>
      </c>
      <c r="BB105" s="211">
        <v>0</v>
      </c>
      <c r="BC105" s="211">
        <v>0</v>
      </c>
      <c r="BD105" s="211">
        <v>0</v>
      </c>
      <c r="BE105" s="211">
        <v>0</v>
      </c>
      <c r="BF105" s="211">
        <v>0</v>
      </c>
      <c r="BG105" s="211">
        <v>0</v>
      </c>
      <c r="BH105" s="211">
        <v>0</v>
      </c>
      <c r="BI105" s="211">
        <v>0</v>
      </c>
      <c r="BJ105" s="211">
        <v>0</v>
      </c>
      <c r="BK105" s="211">
        <v>0</v>
      </c>
      <c r="BL105" s="211">
        <v>0</v>
      </c>
      <c r="BM105" s="211">
        <v>0</v>
      </c>
      <c r="BN105" s="211">
        <v>0</v>
      </c>
      <c r="BO105" s="211">
        <v>0</v>
      </c>
      <c r="BP105" s="211">
        <v>0</v>
      </c>
      <c r="BQ105" s="211">
        <v>0</v>
      </c>
      <c r="BR105" s="211">
        <v>0</v>
      </c>
      <c r="BS105" s="211">
        <v>0</v>
      </c>
      <c r="BT105" s="211">
        <v>0</v>
      </c>
      <c r="BU105" s="211">
        <v>0</v>
      </c>
      <c r="BV105" s="211">
        <v>0</v>
      </c>
      <c r="BW105" s="211">
        <v>0</v>
      </c>
      <c r="BX105" s="211">
        <v>0</v>
      </c>
      <c r="BY105" s="211">
        <v>0</v>
      </c>
      <c r="BZ105" s="211">
        <v>0</v>
      </c>
      <c r="CA105" s="211">
        <v>0</v>
      </c>
      <c r="CB105" s="211">
        <v>0</v>
      </c>
      <c r="CC105" s="211">
        <v>0</v>
      </c>
      <c r="CD105" s="211">
        <v>0</v>
      </c>
      <c r="CE105" s="211">
        <v>0</v>
      </c>
      <c r="CF105" s="211">
        <v>0</v>
      </c>
      <c r="CG105" s="211">
        <v>0</v>
      </c>
      <c r="CH105" s="211">
        <v>0</v>
      </c>
      <c r="CI105" s="211">
        <v>0</v>
      </c>
      <c r="CJ105" s="211">
        <v>0</v>
      </c>
      <c r="CK105" s="211">
        <v>0</v>
      </c>
      <c r="CL105" s="211">
        <v>0</v>
      </c>
      <c r="CM105" s="211">
        <v>0</v>
      </c>
      <c r="CN105" s="211">
        <v>0</v>
      </c>
      <c r="CO105" s="211">
        <v>0</v>
      </c>
      <c r="CP105" s="211">
        <v>0</v>
      </c>
      <c r="CQ105" s="211">
        <v>0</v>
      </c>
      <c r="CR105" s="211">
        <v>0</v>
      </c>
      <c r="CS105" s="211">
        <f t="shared" si="10"/>
        <v>0</v>
      </c>
      <c r="CV105" s="27">
        <f t="shared" si="8"/>
        <v>0</v>
      </c>
      <c r="CW105" s="28">
        <f t="shared" si="9"/>
        <v>0</v>
      </c>
    </row>
    <row r="106" spans="1:101" x14ac:dyDescent="0.2">
      <c r="A106" s="210" t="s">
        <v>106</v>
      </c>
      <c r="B106" s="211">
        <v>0</v>
      </c>
      <c r="C106" s="211">
        <v>0</v>
      </c>
      <c r="D106" s="211">
        <v>0</v>
      </c>
      <c r="E106" s="211">
        <v>0</v>
      </c>
      <c r="F106" s="211">
        <v>0</v>
      </c>
      <c r="G106" s="211">
        <v>0</v>
      </c>
      <c r="H106" s="211">
        <v>0</v>
      </c>
      <c r="I106" s="211">
        <v>0</v>
      </c>
      <c r="J106" s="211">
        <v>0</v>
      </c>
      <c r="K106" s="211">
        <v>0</v>
      </c>
      <c r="L106" s="211">
        <v>0</v>
      </c>
      <c r="M106" s="211">
        <v>0</v>
      </c>
      <c r="N106" s="211">
        <v>0</v>
      </c>
      <c r="O106" s="211">
        <v>0</v>
      </c>
      <c r="P106" s="211">
        <v>0</v>
      </c>
      <c r="Q106" s="211">
        <v>0</v>
      </c>
      <c r="R106" s="211">
        <v>0</v>
      </c>
      <c r="S106" s="211">
        <v>0</v>
      </c>
      <c r="T106" s="211">
        <v>0</v>
      </c>
      <c r="U106" s="211">
        <v>0</v>
      </c>
      <c r="V106" s="211">
        <v>0</v>
      </c>
      <c r="W106" s="211">
        <v>0</v>
      </c>
      <c r="X106" s="211">
        <v>0</v>
      </c>
      <c r="Y106" s="211">
        <v>0</v>
      </c>
      <c r="Z106" s="211">
        <v>0</v>
      </c>
      <c r="AA106" s="211">
        <v>0</v>
      </c>
      <c r="AB106" s="211">
        <v>0</v>
      </c>
      <c r="AC106" s="211">
        <v>0</v>
      </c>
      <c r="AD106" s="211">
        <v>0</v>
      </c>
      <c r="AE106" s="211">
        <v>0</v>
      </c>
      <c r="AF106" s="211">
        <v>0</v>
      </c>
      <c r="AG106" s="211">
        <v>0</v>
      </c>
      <c r="AH106" s="211">
        <v>0</v>
      </c>
      <c r="AI106" s="211">
        <v>0</v>
      </c>
      <c r="AJ106" s="211">
        <v>0</v>
      </c>
      <c r="AK106" s="211">
        <v>0</v>
      </c>
      <c r="AL106" s="211">
        <v>0</v>
      </c>
      <c r="AM106" s="211">
        <v>0</v>
      </c>
      <c r="AN106" s="211">
        <v>0</v>
      </c>
      <c r="AO106" s="211">
        <v>0</v>
      </c>
      <c r="AP106" s="211">
        <v>0</v>
      </c>
      <c r="AQ106" s="211">
        <v>0</v>
      </c>
      <c r="AR106" s="211">
        <v>0</v>
      </c>
      <c r="AS106" s="211">
        <v>0</v>
      </c>
      <c r="AT106" s="211">
        <v>0</v>
      </c>
      <c r="AU106" s="211">
        <v>0</v>
      </c>
      <c r="AV106" s="211">
        <v>0</v>
      </c>
      <c r="AW106" s="211">
        <v>0</v>
      </c>
      <c r="AX106" s="211">
        <v>0</v>
      </c>
      <c r="AY106" s="211">
        <v>0</v>
      </c>
      <c r="AZ106" s="211">
        <v>0</v>
      </c>
      <c r="BA106" s="211">
        <v>0</v>
      </c>
      <c r="BB106" s="211">
        <v>0</v>
      </c>
      <c r="BC106" s="211">
        <v>0</v>
      </c>
      <c r="BD106" s="211">
        <v>0</v>
      </c>
      <c r="BE106" s="211">
        <v>0</v>
      </c>
      <c r="BF106" s="211">
        <v>0</v>
      </c>
      <c r="BG106" s="211">
        <v>0</v>
      </c>
      <c r="BH106" s="211">
        <v>0</v>
      </c>
      <c r="BI106" s="211">
        <v>0</v>
      </c>
      <c r="BJ106" s="211">
        <v>0</v>
      </c>
      <c r="BK106" s="211">
        <v>0</v>
      </c>
      <c r="BL106" s="211">
        <v>0</v>
      </c>
      <c r="BM106" s="211">
        <v>0</v>
      </c>
      <c r="BN106" s="211">
        <v>0</v>
      </c>
      <c r="BO106" s="211">
        <v>0</v>
      </c>
      <c r="BP106" s="211">
        <v>0</v>
      </c>
      <c r="BQ106" s="211">
        <v>0</v>
      </c>
      <c r="BR106" s="211">
        <v>0</v>
      </c>
      <c r="BS106" s="211">
        <v>0</v>
      </c>
      <c r="BT106" s="211">
        <v>0</v>
      </c>
      <c r="BU106" s="211">
        <v>0</v>
      </c>
      <c r="BV106" s="211">
        <v>0</v>
      </c>
      <c r="BW106" s="211">
        <v>0</v>
      </c>
      <c r="BX106" s="211">
        <v>0</v>
      </c>
      <c r="BY106" s="211">
        <v>0</v>
      </c>
      <c r="BZ106" s="211">
        <v>0</v>
      </c>
      <c r="CA106" s="211">
        <v>0</v>
      </c>
      <c r="CB106" s="211">
        <v>0</v>
      </c>
      <c r="CC106" s="211">
        <v>0</v>
      </c>
      <c r="CD106" s="211">
        <v>0</v>
      </c>
      <c r="CE106" s="211">
        <v>0</v>
      </c>
      <c r="CF106" s="211">
        <v>0</v>
      </c>
      <c r="CG106" s="211">
        <v>0</v>
      </c>
      <c r="CH106" s="211">
        <v>0</v>
      </c>
      <c r="CI106" s="211">
        <v>0</v>
      </c>
      <c r="CJ106" s="211">
        <v>0</v>
      </c>
      <c r="CK106" s="211">
        <v>0</v>
      </c>
      <c r="CL106" s="211">
        <v>0</v>
      </c>
      <c r="CM106" s="211">
        <v>0</v>
      </c>
      <c r="CN106" s="211">
        <v>0</v>
      </c>
      <c r="CO106" s="211">
        <v>0</v>
      </c>
      <c r="CP106" s="211">
        <v>0</v>
      </c>
      <c r="CQ106" s="211">
        <v>0</v>
      </c>
      <c r="CR106" s="211">
        <v>0</v>
      </c>
      <c r="CS106" s="211">
        <f t="shared" si="10"/>
        <v>0</v>
      </c>
      <c r="CV106" s="27">
        <f t="shared" si="8"/>
        <v>0</v>
      </c>
      <c r="CW106" s="28">
        <f t="shared" si="9"/>
        <v>0</v>
      </c>
    </row>
    <row r="107" spans="1:101" x14ac:dyDescent="0.2">
      <c r="A107" s="210" t="s">
        <v>107</v>
      </c>
      <c r="B107" s="211">
        <v>0</v>
      </c>
      <c r="C107" s="211">
        <v>0</v>
      </c>
      <c r="D107" s="211">
        <v>0</v>
      </c>
      <c r="E107" s="211">
        <v>0</v>
      </c>
      <c r="F107" s="211">
        <v>0</v>
      </c>
      <c r="G107" s="211">
        <v>0</v>
      </c>
      <c r="H107" s="211">
        <v>0</v>
      </c>
      <c r="I107" s="211">
        <v>0</v>
      </c>
      <c r="J107" s="211">
        <v>0</v>
      </c>
      <c r="K107" s="211">
        <v>0</v>
      </c>
      <c r="L107" s="211">
        <v>0</v>
      </c>
      <c r="M107" s="211">
        <v>0</v>
      </c>
      <c r="N107" s="211">
        <v>0</v>
      </c>
      <c r="O107" s="211">
        <v>0</v>
      </c>
      <c r="P107" s="211">
        <v>0</v>
      </c>
      <c r="Q107" s="211">
        <v>0</v>
      </c>
      <c r="R107" s="211">
        <v>0</v>
      </c>
      <c r="S107" s="211">
        <v>0</v>
      </c>
      <c r="T107" s="211">
        <v>0</v>
      </c>
      <c r="U107" s="211">
        <v>0</v>
      </c>
      <c r="V107" s="211">
        <v>0</v>
      </c>
      <c r="W107" s="211">
        <v>0</v>
      </c>
      <c r="X107" s="211">
        <v>0</v>
      </c>
      <c r="Y107" s="211">
        <v>0</v>
      </c>
      <c r="Z107" s="211">
        <v>0</v>
      </c>
      <c r="AA107" s="211">
        <v>0</v>
      </c>
      <c r="AB107" s="211">
        <v>0</v>
      </c>
      <c r="AC107" s="211">
        <v>0</v>
      </c>
      <c r="AD107" s="211">
        <v>0</v>
      </c>
      <c r="AE107" s="211">
        <v>0</v>
      </c>
      <c r="AF107" s="211">
        <v>0</v>
      </c>
      <c r="AG107" s="211">
        <v>0</v>
      </c>
      <c r="AH107" s="211">
        <v>0</v>
      </c>
      <c r="AI107" s="211">
        <v>0</v>
      </c>
      <c r="AJ107" s="211">
        <v>0</v>
      </c>
      <c r="AK107" s="211">
        <v>0</v>
      </c>
      <c r="AL107" s="211">
        <v>0</v>
      </c>
      <c r="AM107" s="211">
        <v>0</v>
      </c>
      <c r="AN107" s="211">
        <v>0</v>
      </c>
      <c r="AO107" s="211">
        <v>0</v>
      </c>
      <c r="AP107" s="211">
        <v>0</v>
      </c>
      <c r="AQ107" s="211">
        <v>0</v>
      </c>
      <c r="AR107" s="211">
        <v>0</v>
      </c>
      <c r="AS107" s="211">
        <v>0</v>
      </c>
      <c r="AT107" s="211">
        <v>0</v>
      </c>
      <c r="AU107" s="211">
        <v>0</v>
      </c>
      <c r="AV107" s="211">
        <v>0</v>
      </c>
      <c r="AW107" s="211">
        <v>0</v>
      </c>
      <c r="AX107" s="211">
        <v>0</v>
      </c>
      <c r="AY107" s="211">
        <v>0</v>
      </c>
      <c r="AZ107" s="211">
        <v>0</v>
      </c>
      <c r="BA107" s="211">
        <v>0</v>
      </c>
      <c r="BB107" s="211">
        <v>0</v>
      </c>
      <c r="BC107" s="211">
        <v>0</v>
      </c>
      <c r="BD107" s="211">
        <v>0</v>
      </c>
      <c r="BE107" s="211">
        <v>0</v>
      </c>
      <c r="BF107" s="211">
        <v>0</v>
      </c>
      <c r="BG107" s="211">
        <v>0</v>
      </c>
      <c r="BH107" s="211">
        <v>0</v>
      </c>
      <c r="BI107" s="211">
        <v>0</v>
      </c>
      <c r="BJ107" s="211">
        <v>0</v>
      </c>
      <c r="BK107" s="211">
        <v>0</v>
      </c>
      <c r="BL107" s="211">
        <v>0</v>
      </c>
      <c r="BM107" s="211">
        <v>0</v>
      </c>
      <c r="BN107" s="211">
        <v>0</v>
      </c>
      <c r="BO107" s="211">
        <v>0</v>
      </c>
      <c r="BP107" s="211">
        <v>0</v>
      </c>
      <c r="BQ107" s="211">
        <v>0</v>
      </c>
      <c r="BR107" s="211">
        <v>0</v>
      </c>
      <c r="BS107" s="211">
        <v>0</v>
      </c>
      <c r="BT107" s="211">
        <v>0</v>
      </c>
      <c r="BU107" s="211">
        <v>0</v>
      </c>
      <c r="BV107" s="211">
        <v>0</v>
      </c>
      <c r="BW107" s="211">
        <v>0</v>
      </c>
      <c r="BX107" s="211">
        <v>0</v>
      </c>
      <c r="BY107" s="211">
        <v>0</v>
      </c>
      <c r="BZ107" s="211">
        <v>0</v>
      </c>
      <c r="CA107" s="211">
        <v>0</v>
      </c>
      <c r="CB107" s="211">
        <v>0</v>
      </c>
      <c r="CC107" s="211">
        <v>0</v>
      </c>
      <c r="CD107" s="211">
        <v>0</v>
      </c>
      <c r="CE107" s="211">
        <v>0</v>
      </c>
      <c r="CF107" s="211">
        <v>0</v>
      </c>
      <c r="CG107" s="211">
        <v>0</v>
      </c>
      <c r="CH107" s="211">
        <v>0</v>
      </c>
      <c r="CI107" s="211">
        <v>0</v>
      </c>
      <c r="CJ107" s="211">
        <v>0</v>
      </c>
      <c r="CK107" s="211">
        <v>0</v>
      </c>
      <c r="CL107" s="211">
        <v>0</v>
      </c>
      <c r="CM107" s="211">
        <v>0</v>
      </c>
      <c r="CN107" s="211">
        <v>0</v>
      </c>
      <c r="CO107" s="211">
        <v>0</v>
      </c>
      <c r="CP107" s="211">
        <v>0</v>
      </c>
      <c r="CQ107" s="211">
        <v>0</v>
      </c>
      <c r="CR107" s="211">
        <v>0</v>
      </c>
      <c r="CS107" s="211">
        <f t="shared" si="10"/>
        <v>0</v>
      </c>
      <c r="CV107" s="27">
        <f t="shared" si="8"/>
        <v>0</v>
      </c>
      <c r="CW107" s="28">
        <f t="shared" si="9"/>
        <v>0</v>
      </c>
    </row>
    <row r="108" spans="1:101" x14ac:dyDescent="0.2">
      <c r="A108" s="210" t="s">
        <v>108</v>
      </c>
      <c r="B108" s="211">
        <v>0</v>
      </c>
      <c r="C108" s="211">
        <v>0</v>
      </c>
      <c r="D108" s="211">
        <v>0</v>
      </c>
      <c r="E108" s="211">
        <v>0</v>
      </c>
      <c r="F108" s="211">
        <v>0</v>
      </c>
      <c r="G108" s="211">
        <v>0</v>
      </c>
      <c r="H108" s="211">
        <v>0</v>
      </c>
      <c r="I108" s="211">
        <v>0</v>
      </c>
      <c r="J108" s="211">
        <v>0</v>
      </c>
      <c r="K108" s="211">
        <v>0</v>
      </c>
      <c r="L108" s="211">
        <v>0</v>
      </c>
      <c r="M108" s="211">
        <v>0</v>
      </c>
      <c r="N108" s="211">
        <v>0</v>
      </c>
      <c r="O108" s="211">
        <v>0</v>
      </c>
      <c r="P108" s="211">
        <v>0</v>
      </c>
      <c r="Q108" s="211">
        <v>0</v>
      </c>
      <c r="R108" s="211">
        <v>0</v>
      </c>
      <c r="S108" s="211">
        <v>0</v>
      </c>
      <c r="T108" s="211">
        <v>0</v>
      </c>
      <c r="U108" s="211">
        <v>0</v>
      </c>
      <c r="V108" s="211">
        <v>0</v>
      </c>
      <c r="W108" s="211">
        <v>0</v>
      </c>
      <c r="X108" s="211">
        <v>0</v>
      </c>
      <c r="Y108" s="211">
        <v>0</v>
      </c>
      <c r="Z108" s="211">
        <v>0</v>
      </c>
      <c r="AA108" s="211">
        <v>0</v>
      </c>
      <c r="AB108" s="211">
        <v>0</v>
      </c>
      <c r="AC108" s="211">
        <v>0</v>
      </c>
      <c r="AD108" s="211">
        <v>0</v>
      </c>
      <c r="AE108" s="211">
        <v>0</v>
      </c>
      <c r="AF108" s="211">
        <v>0</v>
      </c>
      <c r="AG108" s="211">
        <v>0</v>
      </c>
      <c r="AH108" s="211">
        <v>0</v>
      </c>
      <c r="AI108" s="211">
        <v>0</v>
      </c>
      <c r="AJ108" s="211">
        <v>0</v>
      </c>
      <c r="AK108" s="211">
        <v>0</v>
      </c>
      <c r="AL108" s="211">
        <v>0</v>
      </c>
      <c r="AM108" s="211">
        <v>0</v>
      </c>
      <c r="AN108" s="211">
        <v>0</v>
      </c>
      <c r="AO108" s="211">
        <v>0</v>
      </c>
      <c r="AP108" s="211">
        <v>0</v>
      </c>
      <c r="AQ108" s="211">
        <v>0</v>
      </c>
      <c r="AR108" s="211">
        <v>0</v>
      </c>
      <c r="AS108" s="211">
        <v>0</v>
      </c>
      <c r="AT108" s="211">
        <v>0</v>
      </c>
      <c r="AU108" s="211">
        <v>0</v>
      </c>
      <c r="AV108" s="211">
        <v>0</v>
      </c>
      <c r="AW108" s="211">
        <v>0</v>
      </c>
      <c r="AX108" s="211">
        <v>0</v>
      </c>
      <c r="AY108" s="211">
        <v>0</v>
      </c>
      <c r="AZ108" s="211">
        <v>0</v>
      </c>
      <c r="BA108" s="211">
        <v>0</v>
      </c>
      <c r="BB108" s="211">
        <v>0</v>
      </c>
      <c r="BC108" s="211">
        <v>0</v>
      </c>
      <c r="BD108" s="211">
        <v>0</v>
      </c>
      <c r="BE108" s="211">
        <v>0</v>
      </c>
      <c r="BF108" s="211">
        <v>0</v>
      </c>
      <c r="BG108" s="211">
        <v>0</v>
      </c>
      <c r="BH108" s="211">
        <v>0</v>
      </c>
      <c r="BI108" s="211">
        <v>0</v>
      </c>
      <c r="BJ108" s="211">
        <v>0</v>
      </c>
      <c r="BK108" s="211">
        <v>0</v>
      </c>
      <c r="BL108" s="211">
        <v>0</v>
      </c>
      <c r="BM108" s="211">
        <v>0</v>
      </c>
      <c r="BN108" s="211">
        <v>0</v>
      </c>
      <c r="BO108" s="211">
        <v>0</v>
      </c>
      <c r="BP108" s="211">
        <v>0</v>
      </c>
      <c r="BQ108" s="211">
        <v>0</v>
      </c>
      <c r="BR108" s="211">
        <v>0</v>
      </c>
      <c r="BS108" s="211">
        <v>0</v>
      </c>
      <c r="BT108" s="211">
        <v>0</v>
      </c>
      <c r="BU108" s="211">
        <v>0</v>
      </c>
      <c r="BV108" s="211">
        <v>0</v>
      </c>
      <c r="BW108" s="211">
        <v>0</v>
      </c>
      <c r="BX108" s="211">
        <v>0</v>
      </c>
      <c r="BY108" s="211">
        <v>0</v>
      </c>
      <c r="BZ108" s="211">
        <v>0</v>
      </c>
      <c r="CA108" s="211">
        <v>0</v>
      </c>
      <c r="CB108" s="211">
        <v>0</v>
      </c>
      <c r="CC108" s="211">
        <v>0</v>
      </c>
      <c r="CD108" s="211">
        <v>0</v>
      </c>
      <c r="CE108" s="211">
        <v>0</v>
      </c>
      <c r="CF108" s="211">
        <v>0</v>
      </c>
      <c r="CG108" s="211">
        <v>0</v>
      </c>
      <c r="CH108" s="211">
        <v>0</v>
      </c>
      <c r="CI108" s="211">
        <v>0</v>
      </c>
      <c r="CJ108" s="211">
        <v>0</v>
      </c>
      <c r="CK108" s="211">
        <v>0</v>
      </c>
      <c r="CL108" s="211">
        <v>0</v>
      </c>
      <c r="CM108" s="211">
        <v>0</v>
      </c>
      <c r="CN108" s="211">
        <v>0</v>
      </c>
      <c r="CO108" s="211">
        <v>0</v>
      </c>
      <c r="CP108" s="211">
        <v>0</v>
      </c>
      <c r="CQ108" s="211">
        <v>0</v>
      </c>
      <c r="CR108" s="211">
        <v>0</v>
      </c>
      <c r="CS108" s="211">
        <f t="shared" si="10"/>
        <v>0</v>
      </c>
      <c r="CV108" s="27">
        <f t="shared" si="8"/>
        <v>0</v>
      </c>
      <c r="CW108" s="28">
        <f t="shared" si="9"/>
        <v>0</v>
      </c>
    </row>
    <row r="109" spans="1:101" x14ac:dyDescent="0.2">
      <c r="A109" s="210" t="s">
        <v>109</v>
      </c>
      <c r="B109" s="211">
        <v>0</v>
      </c>
      <c r="C109" s="211">
        <v>0</v>
      </c>
      <c r="D109" s="211">
        <v>0</v>
      </c>
      <c r="E109" s="211">
        <v>0</v>
      </c>
      <c r="F109" s="211">
        <v>0</v>
      </c>
      <c r="G109" s="211">
        <v>0</v>
      </c>
      <c r="H109" s="211">
        <v>0</v>
      </c>
      <c r="I109" s="211">
        <v>0</v>
      </c>
      <c r="J109" s="211">
        <v>0</v>
      </c>
      <c r="K109" s="211">
        <v>0</v>
      </c>
      <c r="L109" s="211">
        <v>0</v>
      </c>
      <c r="M109" s="211">
        <v>0</v>
      </c>
      <c r="N109" s="211">
        <v>0</v>
      </c>
      <c r="O109" s="211">
        <v>0</v>
      </c>
      <c r="P109" s="211">
        <v>0</v>
      </c>
      <c r="Q109" s="211">
        <v>0</v>
      </c>
      <c r="R109" s="211">
        <v>0</v>
      </c>
      <c r="S109" s="211">
        <v>0</v>
      </c>
      <c r="T109" s="211">
        <v>0</v>
      </c>
      <c r="U109" s="211">
        <v>0</v>
      </c>
      <c r="V109" s="211">
        <v>0</v>
      </c>
      <c r="W109" s="211">
        <v>0</v>
      </c>
      <c r="X109" s="211">
        <v>0</v>
      </c>
      <c r="Y109" s="211">
        <v>0</v>
      </c>
      <c r="Z109" s="211">
        <v>0</v>
      </c>
      <c r="AA109" s="211">
        <v>0</v>
      </c>
      <c r="AB109" s="211">
        <v>0</v>
      </c>
      <c r="AC109" s="211">
        <v>0</v>
      </c>
      <c r="AD109" s="211">
        <v>0</v>
      </c>
      <c r="AE109" s="211">
        <v>0</v>
      </c>
      <c r="AF109" s="211">
        <v>0</v>
      </c>
      <c r="AG109" s="211">
        <v>0</v>
      </c>
      <c r="AH109" s="211">
        <v>0</v>
      </c>
      <c r="AI109" s="211">
        <v>0</v>
      </c>
      <c r="AJ109" s="211">
        <v>0</v>
      </c>
      <c r="AK109" s="211">
        <v>0</v>
      </c>
      <c r="AL109" s="211">
        <v>0</v>
      </c>
      <c r="AM109" s="211">
        <v>0</v>
      </c>
      <c r="AN109" s="211">
        <v>0</v>
      </c>
      <c r="AO109" s="211">
        <v>0</v>
      </c>
      <c r="AP109" s="211">
        <v>0</v>
      </c>
      <c r="AQ109" s="211">
        <v>0</v>
      </c>
      <c r="AR109" s="211">
        <v>0</v>
      </c>
      <c r="AS109" s="211">
        <v>0</v>
      </c>
      <c r="AT109" s="211">
        <v>0</v>
      </c>
      <c r="AU109" s="211">
        <v>0</v>
      </c>
      <c r="AV109" s="211">
        <v>0</v>
      </c>
      <c r="AW109" s="211">
        <v>0</v>
      </c>
      <c r="AX109" s="211">
        <v>0</v>
      </c>
      <c r="AY109" s="211">
        <v>0</v>
      </c>
      <c r="AZ109" s="211">
        <v>0</v>
      </c>
      <c r="BA109" s="211">
        <v>0</v>
      </c>
      <c r="BB109" s="211">
        <v>0</v>
      </c>
      <c r="BC109" s="211">
        <v>0</v>
      </c>
      <c r="BD109" s="211">
        <v>0</v>
      </c>
      <c r="BE109" s="211">
        <v>0</v>
      </c>
      <c r="BF109" s="211">
        <v>0</v>
      </c>
      <c r="BG109" s="211">
        <v>0</v>
      </c>
      <c r="BH109" s="211">
        <v>0</v>
      </c>
      <c r="BI109" s="211">
        <v>0</v>
      </c>
      <c r="BJ109" s="211">
        <v>0</v>
      </c>
      <c r="BK109" s="211">
        <v>0</v>
      </c>
      <c r="BL109" s="211">
        <v>0</v>
      </c>
      <c r="BM109" s="211">
        <v>0</v>
      </c>
      <c r="BN109" s="211">
        <v>0</v>
      </c>
      <c r="BO109" s="211">
        <v>0</v>
      </c>
      <c r="BP109" s="211">
        <v>0</v>
      </c>
      <c r="BQ109" s="211">
        <v>0</v>
      </c>
      <c r="BR109" s="211">
        <v>0</v>
      </c>
      <c r="BS109" s="211">
        <v>0</v>
      </c>
      <c r="BT109" s="211">
        <v>0</v>
      </c>
      <c r="BU109" s="211">
        <v>0</v>
      </c>
      <c r="BV109" s="211">
        <v>0</v>
      </c>
      <c r="BW109" s="211">
        <v>0</v>
      </c>
      <c r="BX109" s="211">
        <v>0</v>
      </c>
      <c r="BY109" s="211">
        <v>0</v>
      </c>
      <c r="BZ109" s="211">
        <v>0</v>
      </c>
      <c r="CA109" s="211">
        <v>0</v>
      </c>
      <c r="CB109" s="211">
        <v>0</v>
      </c>
      <c r="CC109" s="211">
        <v>0</v>
      </c>
      <c r="CD109" s="211">
        <v>0</v>
      </c>
      <c r="CE109" s="211">
        <v>0</v>
      </c>
      <c r="CF109" s="211">
        <v>0</v>
      </c>
      <c r="CG109" s="211">
        <v>0</v>
      </c>
      <c r="CH109" s="211">
        <v>0</v>
      </c>
      <c r="CI109" s="211">
        <v>0</v>
      </c>
      <c r="CJ109" s="211">
        <v>0</v>
      </c>
      <c r="CK109" s="211">
        <v>0</v>
      </c>
      <c r="CL109" s="211">
        <v>0</v>
      </c>
      <c r="CM109" s="211">
        <v>0</v>
      </c>
      <c r="CN109" s="211">
        <v>0</v>
      </c>
      <c r="CO109" s="211">
        <v>0</v>
      </c>
      <c r="CP109" s="211">
        <v>0</v>
      </c>
      <c r="CQ109" s="211">
        <v>0</v>
      </c>
      <c r="CR109" s="211">
        <v>0</v>
      </c>
      <c r="CS109" s="211">
        <f t="shared" si="10"/>
        <v>0</v>
      </c>
      <c r="CV109" s="27">
        <f t="shared" si="8"/>
        <v>0</v>
      </c>
      <c r="CW109" s="28">
        <f t="shared" si="9"/>
        <v>0</v>
      </c>
    </row>
    <row r="110" spans="1:101" x14ac:dyDescent="0.2">
      <c r="A110" s="210" t="s">
        <v>110</v>
      </c>
      <c r="B110" s="211">
        <v>0</v>
      </c>
      <c r="C110" s="211">
        <v>0</v>
      </c>
      <c r="D110" s="211">
        <v>0</v>
      </c>
      <c r="E110" s="211">
        <v>0</v>
      </c>
      <c r="F110" s="211">
        <v>0</v>
      </c>
      <c r="G110" s="211">
        <v>0</v>
      </c>
      <c r="H110" s="211">
        <v>0</v>
      </c>
      <c r="I110" s="211">
        <v>0</v>
      </c>
      <c r="J110" s="211">
        <v>0</v>
      </c>
      <c r="K110" s="211">
        <v>0</v>
      </c>
      <c r="L110" s="211">
        <v>0</v>
      </c>
      <c r="M110" s="211">
        <v>0</v>
      </c>
      <c r="N110" s="211">
        <v>0</v>
      </c>
      <c r="O110" s="211">
        <v>0</v>
      </c>
      <c r="P110" s="211">
        <v>0</v>
      </c>
      <c r="Q110" s="211">
        <v>0</v>
      </c>
      <c r="R110" s="211">
        <v>0</v>
      </c>
      <c r="S110" s="211">
        <v>0</v>
      </c>
      <c r="T110" s="211">
        <v>0</v>
      </c>
      <c r="U110" s="211">
        <v>0</v>
      </c>
      <c r="V110" s="211">
        <v>0</v>
      </c>
      <c r="W110" s="211">
        <v>0</v>
      </c>
      <c r="X110" s="211">
        <v>0</v>
      </c>
      <c r="Y110" s="211">
        <v>0</v>
      </c>
      <c r="Z110" s="211">
        <v>0</v>
      </c>
      <c r="AA110" s="211">
        <v>0</v>
      </c>
      <c r="AB110" s="211">
        <v>0</v>
      </c>
      <c r="AC110" s="211">
        <v>0</v>
      </c>
      <c r="AD110" s="211">
        <v>0</v>
      </c>
      <c r="AE110" s="211">
        <v>0</v>
      </c>
      <c r="AF110" s="211">
        <v>0</v>
      </c>
      <c r="AG110" s="211">
        <v>0</v>
      </c>
      <c r="AH110" s="211">
        <v>0</v>
      </c>
      <c r="AI110" s="211">
        <v>0</v>
      </c>
      <c r="AJ110" s="211">
        <v>0</v>
      </c>
      <c r="AK110" s="211">
        <v>0</v>
      </c>
      <c r="AL110" s="211">
        <v>0</v>
      </c>
      <c r="AM110" s="211">
        <v>0</v>
      </c>
      <c r="AN110" s="211">
        <v>0</v>
      </c>
      <c r="AO110" s="211">
        <v>0</v>
      </c>
      <c r="AP110" s="211">
        <v>0</v>
      </c>
      <c r="AQ110" s="211">
        <v>0</v>
      </c>
      <c r="AR110" s="211">
        <v>0</v>
      </c>
      <c r="AS110" s="211">
        <v>0</v>
      </c>
      <c r="AT110" s="211">
        <v>0</v>
      </c>
      <c r="AU110" s="211">
        <v>0</v>
      </c>
      <c r="AV110" s="211">
        <v>0</v>
      </c>
      <c r="AW110" s="211">
        <v>0</v>
      </c>
      <c r="AX110" s="211">
        <v>0</v>
      </c>
      <c r="AY110" s="211">
        <v>0</v>
      </c>
      <c r="AZ110" s="211">
        <v>0</v>
      </c>
      <c r="BA110" s="211">
        <v>0</v>
      </c>
      <c r="BB110" s="211">
        <v>0</v>
      </c>
      <c r="BC110" s="211">
        <v>0</v>
      </c>
      <c r="BD110" s="211">
        <v>0</v>
      </c>
      <c r="BE110" s="211">
        <v>0</v>
      </c>
      <c r="BF110" s="211">
        <v>0</v>
      </c>
      <c r="BG110" s="211">
        <v>0</v>
      </c>
      <c r="BH110" s="211">
        <v>0</v>
      </c>
      <c r="BI110" s="211">
        <v>0</v>
      </c>
      <c r="BJ110" s="211">
        <v>0</v>
      </c>
      <c r="BK110" s="211">
        <v>0</v>
      </c>
      <c r="BL110" s="211">
        <v>0</v>
      </c>
      <c r="BM110" s="211">
        <v>0</v>
      </c>
      <c r="BN110" s="211">
        <v>0</v>
      </c>
      <c r="BO110" s="211">
        <v>0</v>
      </c>
      <c r="BP110" s="211">
        <v>0</v>
      </c>
      <c r="BQ110" s="211">
        <v>0</v>
      </c>
      <c r="BR110" s="211">
        <v>0</v>
      </c>
      <c r="BS110" s="211">
        <v>0</v>
      </c>
      <c r="BT110" s="211">
        <v>0</v>
      </c>
      <c r="BU110" s="211">
        <v>0</v>
      </c>
      <c r="BV110" s="211">
        <v>0</v>
      </c>
      <c r="BW110" s="211">
        <v>0</v>
      </c>
      <c r="BX110" s="211">
        <v>0</v>
      </c>
      <c r="BY110" s="211">
        <v>0</v>
      </c>
      <c r="BZ110" s="211">
        <v>0</v>
      </c>
      <c r="CA110" s="211">
        <v>0</v>
      </c>
      <c r="CB110" s="211">
        <v>0</v>
      </c>
      <c r="CC110" s="211">
        <v>0</v>
      </c>
      <c r="CD110" s="211">
        <v>0</v>
      </c>
      <c r="CE110" s="211">
        <v>0</v>
      </c>
      <c r="CF110" s="211">
        <v>0</v>
      </c>
      <c r="CG110" s="211">
        <v>0</v>
      </c>
      <c r="CH110" s="211">
        <v>0</v>
      </c>
      <c r="CI110" s="211">
        <v>0</v>
      </c>
      <c r="CJ110" s="211">
        <v>0</v>
      </c>
      <c r="CK110" s="211">
        <v>0</v>
      </c>
      <c r="CL110" s="211">
        <v>0</v>
      </c>
      <c r="CM110" s="211">
        <v>0</v>
      </c>
      <c r="CN110" s="211">
        <v>0</v>
      </c>
      <c r="CO110" s="211">
        <v>0</v>
      </c>
      <c r="CP110" s="211">
        <v>0</v>
      </c>
      <c r="CQ110" s="211">
        <v>0</v>
      </c>
      <c r="CR110" s="211">
        <v>0</v>
      </c>
      <c r="CS110" s="211">
        <f t="shared" si="10"/>
        <v>0</v>
      </c>
      <c r="CV110" s="27">
        <f t="shared" si="8"/>
        <v>0</v>
      </c>
      <c r="CW110" s="28">
        <f t="shared" si="9"/>
        <v>0</v>
      </c>
    </row>
    <row r="111" spans="1:101" x14ac:dyDescent="0.2">
      <c r="A111" s="210" t="s">
        <v>111</v>
      </c>
      <c r="B111" s="211">
        <v>0</v>
      </c>
      <c r="C111" s="211">
        <v>0</v>
      </c>
      <c r="D111" s="211">
        <v>0</v>
      </c>
      <c r="E111" s="211">
        <v>0</v>
      </c>
      <c r="F111" s="211">
        <v>0</v>
      </c>
      <c r="G111" s="211">
        <v>0</v>
      </c>
      <c r="H111" s="211">
        <v>0</v>
      </c>
      <c r="I111" s="211">
        <v>0</v>
      </c>
      <c r="J111" s="211">
        <v>0</v>
      </c>
      <c r="K111" s="211">
        <v>0</v>
      </c>
      <c r="L111" s="211">
        <v>0</v>
      </c>
      <c r="M111" s="211">
        <v>0</v>
      </c>
      <c r="N111" s="211">
        <v>0</v>
      </c>
      <c r="O111" s="211">
        <v>0</v>
      </c>
      <c r="P111" s="211">
        <v>0</v>
      </c>
      <c r="Q111" s="211">
        <v>0</v>
      </c>
      <c r="R111" s="211">
        <v>0</v>
      </c>
      <c r="S111" s="211">
        <v>0</v>
      </c>
      <c r="T111" s="211">
        <v>0</v>
      </c>
      <c r="U111" s="211">
        <v>0</v>
      </c>
      <c r="V111" s="211">
        <v>0</v>
      </c>
      <c r="W111" s="211">
        <v>0</v>
      </c>
      <c r="X111" s="211">
        <v>0</v>
      </c>
      <c r="Y111" s="211">
        <v>0</v>
      </c>
      <c r="Z111" s="211">
        <v>0</v>
      </c>
      <c r="AA111" s="211">
        <v>0</v>
      </c>
      <c r="AB111" s="211">
        <v>0</v>
      </c>
      <c r="AC111" s="211">
        <v>0</v>
      </c>
      <c r="AD111" s="211">
        <v>0</v>
      </c>
      <c r="AE111" s="211">
        <v>0</v>
      </c>
      <c r="AF111" s="211">
        <v>0</v>
      </c>
      <c r="AG111" s="211">
        <v>0</v>
      </c>
      <c r="AH111" s="211">
        <v>0</v>
      </c>
      <c r="AI111" s="211">
        <v>0</v>
      </c>
      <c r="AJ111" s="211">
        <v>0</v>
      </c>
      <c r="AK111" s="211">
        <v>0</v>
      </c>
      <c r="AL111" s="211">
        <v>0</v>
      </c>
      <c r="AM111" s="211">
        <v>0</v>
      </c>
      <c r="AN111" s="211">
        <v>0</v>
      </c>
      <c r="AO111" s="211">
        <v>0</v>
      </c>
      <c r="AP111" s="211">
        <v>0</v>
      </c>
      <c r="AQ111" s="211">
        <v>0</v>
      </c>
      <c r="AR111" s="211">
        <v>0</v>
      </c>
      <c r="AS111" s="211">
        <v>0</v>
      </c>
      <c r="AT111" s="211">
        <v>0</v>
      </c>
      <c r="AU111" s="211">
        <v>0</v>
      </c>
      <c r="AV111" s="211">
        <v>0</v>
      </c>
      <c r="AW111" s="211">
        <v>0</v>
      </c>
      <c r="AX111" s="211">
        <v>0</v>
      </c>
      <c r="AY111" s="211">
        <v>0</v>
      </c>
      <c r="AZ111" s="211">
        <v>0</v>
      </c>
      <c r="BA111" s="211">
        <v>0</v>
      </c>
      <c r="BB111" s="211">
        <v>0</v>
      </c>
      <c r="BC111" s="211">
        <v>0</v>
      </c>
      <c r="BD111" s="211">
        <v>0</v>
      </c>
      <c r="BE111" s="211">
        <v>0</v>
      </c>
      <c r="BF111" s="211">
        <v>0</v>
      </c>
      <c r="BG111" s="211">
        <v>0</v>
      </c>
      <c r="BH111" s="211">
        <v>0</v>
      </c>
      <c r="BI111" s="211">
        <v>0</v>
      </c>
      <c r="BJ111" s="211">
        <v>0</v>
      </c>
      <c r="BK111" s="211">
        <v>0</v>
      </c>
      <c r="BL111" s="211">
        <v>0</v>
      </c>
      <c r="BM111" s="211">
        <v>0</v>
      </c>
      <c r="BN111" s="211">
        <v>0</v>
      </c>
      <c r="BO111" s="211">
        <v>0</v>
      </c>
      <c r="BP111" s="211">
        <v>0</v>
      </c>
      <c r="BQ111" s="211">
        <v>0</v>
      </c>
      <c r="BR111" s="211">
        <v>0</v>
      </c>
      <c r="BS111" s="211">
        <v>0</v>
      </c>
      <c r="BT111" s="211">
        <v>0</v>
      </c>
      <c r="BU111" s="211">
        <v>0</v>
      </c>
      <c r="BV111" s="211">
        <v>0</v>
      </c>
      <c r="BW111" s="211">
        <v>0</v>
      </c>
      <c r="BX111" s="211">
        <v>0</v>
      </c>
      <c r="BY111" s="211">
        <v>0</v>
      </c>
      <c r="BZ111" s="211">
        <v>0</v>
      </c>
      <c r="CA111" s="211">
        <v>0</v>
      </c>
      <c r="CB111" s="211">
        <v>0</v>
      </c>
      <c r="CC111" s="211">
        <v>0</v>
      </c>
      <c r="CD111" s="211">
        <v>0</v>
      </c>
      <c r="CE111" s="211">
        <v>0</v>
      </c>
      <c r="CF111" s="211">
        <v>0</v>
      </c>
      <c r="CG111" s="211">
        <v>0</v>
      </c>
      <c r="CH111" s="211">
        <v>0</v>
      </c>
      <c r="CI111" s="211">
        <v>0</v>
      </c>
      <c r="CJ111" s="211">
        <v>0</v>
      </c>
      <c r="CK111" s="211">
        <v>0</v>
      </c>
      <c r="CL111" s="211">
        <v>0</v>
      </c>
      <c r="CM111" s="211">
        <v>0</v>
      </c>
      <c r="CN111" s="211">
        <v>0</v>
      </c>
      <c r="CO111" s="211">
        <v>0</v>
      </c>
      <c r="CP111" s="211">
        <v>0</v>
      </c>
      <c r="CQ111" s="211">
        <v>0</v>
      </c>
      <c r="CR111" s="211">
        <v>0</v>
      </c>
      <c r="CS111" s="211">
        <f t="shared" si="10"/>
        <v>0</v>
      </c>
      <c r="CV111" s="27">
        <f t="shared" si="8"/>
        <v>0</v>
      </c>
      <c r="CW111" s="28">
        <f t="shared" si="9"/>
        <v>0</v>
      </c>
    </row>
    <row r="112" spans="1:101" x14ac:dyDescent="0.2">
      <c r="A112" s="210" t="s">
        <v>112</v>
      </c>
      <c r="B112" s="211">
        <v>0</v>
      </c>
      <c r="C112" s="211">
        <v>0</v>
      </c>
      <c r="D112" s="211">
        <v>0</v>
      </c>
      <c r="E112" s="211">
        <v>0</v>
      </c>
      <c r="F112" s="211">
        <v>0</v>
      </c>
      <c r="G112" s="211">
        <v>0</v>
      </c>
      <c r="H112" s="211">
        <v>0</v>
      </c>
      <c r="I112" s="211">
        <v>0</v>
      </c>
      <c r="J112" s="211">
        <v>0</v>
      </c>
      <c r="K112" s="211">
        <v>0</v>
      </c>
      <c r="L112" s="211">
        <v>0</v>
      </c>
      <c r="M112" s="211">
        <v>0</v>
      </c>
      <c r="N112" s="211">
        <v>0</v>
      </c>
      <c r="O112" s="211">
        <v>0</v>
      </c>
      <c r="P112" s="211">
        <v>0</v>
      </c>
      <c r="Q112" s="211">
        <v>0</v>
      </c>
      <c r="R112" s="211">
        <v>0</v>
      </c>
      <c r="S112" s="211">
        <v>0</v>
      </c>
      <c r="T112" s="211">
        <v>0</v>
      </c>
      <c r="U112" s="211">
        <v>0</v>
      </c>
      <c r="V112" s="211">
        <v>0</v>
      </c>
      <c r="W112" s="211">
        <v>0</v>
      </c>
      <c r="X112" s="211">
        <v>0</v>
      </c>
      <c r="Y112" s="211">
        <v>0</v>
      </c>
      <c r="Z112" s="211">
        <v>0</v>
      </c>
      <c r="AA112" s="211">
        <v>0</v>
      </c>
      <c r="AB112" s="211">
        <v>0</v>
      </c>
      <c r="AC112" s="211">
        <v>0</v>
      </c>
      <c r="AD112" s="211">
        <v>0</v>
      </c>
      <c r="AE112" s="211">
        <v>0</v>
      </c>
      <c r="AF112" s="211">
        <v>0</v>
      </c>
      <c r="AG112" s="211">
        <v>0</v>
      </c>
      <c r="AH112" s="211">
        <v>0</v>
      </c>
      <c r="AI112" s="211">
        <v>0</v>
      </c>
      <c r="AJ112" s="211">
        <v>0</v>
      </c>
      <c r="AK112" s="211">
        <v>0</v>
      </c>
      <c r="AL112" s="211">
        <v>0</v>
      </c>
      <c r="AM112" s="211">
        <v>0</v>
      </c>
      <c r="AN112" s="211">
        <v>0</v>
      </c>
      <c r="AO112" s="211">
        <v>0</v>
      </c>
      <c r="AP112" s="211">
        <v>0</v>
      </c>
      <c r="AQ112" s="211">
        <v>0</v>
      </c>
      <c r="AR112" s="211">
        <v>0</v>
      </c>
      <c r="AS112" s="211">
        <v>0</v>
      </c>
      <c r="AT112" s="211">
        <v>0</v>
      </c>
      <c r="AU112" s="211">
        <v>0</v>
      </c>
      <c r="AV112" s="211">
        <v>0</v>
      </c>
      <c r="AW112" s="211">
        <v>0</v>
      </c>
      <c r="AX112" s="211">
        <v>0</v>
      </c>
      <c r="AY112" s="211">
        <v>0</v>
      </c>
      <c r="AZ112" s="211">
        <v>0</v>
      </c>
      <c r="BA112" s="211">
        <v>0</v>
      </c>
      <c r="BB112" s="211">
        <v>0</v>
      </c>
      <c r="BC112" s="211">
        <v>0</v>
      </c>
      <c r="BD112" s="211">
        <v>0</v>
      </c>
      <c r="BE112" s="211">
        <v>0</v>
      </c>
      <c r="BF112" s="211">
        <v>0</v>
      </c>
      <c r="BG112" s="211">
        <v>0</v>
      </c>
      <c r="BH112" s="211">
        <v>0</v>
      </c>
      <c r="BI112" s="211">
        <v>0</v>
      </c>
      <c r="BJ112" s="211">
        <v>0</v>
      </c>
      <c r="BK112" s="211">
        <v>0</v>
      </c>
      <c r="BL112" s="211">
        <v>0</v>
      </c>
      <c r="BM112" s="211">
        <v>0</v>
      </c>
      <c r="BN112" s="211">
        <v>0</v>
      </c>
      <c r="BO112" s="211">
        <v>0</v>
      </c>
      <c r="BP112" s="211">
        <v>0</v>
      </c>
      <c r="BQ112" s="211">
        <v>0</v>
      </c>
      <c r="BR112" s="211">
        <v>0</v>
      </c>
      <c r="BS112" s="211">
        <v>0</v>
      </c>
      <c r="BT112" s="211">
        <v>0</v>
      </c>
      <c r="BU112" s="211">
        <v>0</v>
      </c>
      <c r="BV112" s="211">
        <v>0</v>
      </c>
      <c r="BW112" s="211">
        <v>0</v>
      </c>
      <c r="BX112" s="211">
        <v>0</v>
      </c>
      <c r="BY112" s="211">
        <v>0</v>
      </c>
      <c r="BZ112" s="211">
        <v>0</v>
      </c>
      <c r="CA112" s="211">
        <v>0</v>
      </c>
      <c r="CB112" s="211">
        <v>0</v>
      </c>
      <c r="CC112" s="211">
        <v>0</v>
      </c>
      <c r="CD112" s="211">
        <v>0</v>
      </c>
      <c r="CE112" s="211">
        <v>0</v>
      </c>
      <c r="CF112" s="211">
        <v>0</v>
      </c>
      <c r="CG112" s="211">
        <v>0</v>
      </c>
      <c r="CH112" s="211">
        <v>0</v>
      </c>
      <c r="CI112" s="211">
        <v>0</v>
      </c>
      <c r="CJ112" s="211">
        <v>0</v>
      </c>
      <c r="CK112" s="211">
        <v>0</v>
      </c>
      <c r="CL112" s="211">
        <v>0</v>
      </c>
      <c r="CM112" s="211">
        <v>0</v>
      </c>
      <c r="CN112" s="211">
        <v>0</v>
      </c>
      <c r="CO112" s="211">
        <v>0</v>
      </c>
      <c r="CP112" s="211">
        <v>0</v>
      </c>
      <c r="CQ112" s="211">
        <v>0</v>
      </c>
      <c r="CR112" s="211">
        <v>0</v>
      </c>
      <c r="CS112" s="211">
        <f t="shared" si="10"/>
        <v>0</v>
      </c>
      <c r="CV112" s="27">
        <f t="shared" si="8"/>
        <v>0</v>
      </c>
      <c r="CW112" s="28">
        <f t="shared" si="9"/>
        <v>0</v>
      </c>
    </row>
    <row r="113" spans="1:101" x14ac:dyDescent="0.2">
      <c r="A113" s="210" t="s">
        <v>113</v>
      </c>
      <c r="B113" s="211">
        <v>0</v>
      </c>
      <c r="C113" s="211">
        <v>0</v>
      </c>
      <c r="D113" s="211">
        <v>0</v>
      </c>
      <c r="E113" s="211">
        <v>0</v>
      </c>
      <c r="F113" s="211">
        <v>0</v>
      </c>
      <c r="G113" s="211">
        <v>0</v>
      </c>
      <c r="H113" s="211">
        <v>0</v>
      </c>
      <c r="I113" s="211">
        <v>0</v>
      </c>
      <c r="J113" s="211">
        <v>0</v>
      </c>
      <c r="K113" s="211">
        <v>0</v>
      </c>
      <c r="L113" s="211">
        <v>0</v>
      </c>
      <c r="M113" s="211">
        <v>0</v>
      </c>
      <c r="N113" s="211">
        <v>0</v>
      </c>
      <c r="O113" s="211">
        <v>0</v>
      </c>
      <c r="P113" s="211">
        <v>0</v>
      </c>
      <c r="Q113" s="211">
        <v>0</v>
      </c>
      <c r="R113" s="211">
        <v>0</v>
      </c>
      <c r="S113" s="211">
        <v>0</v>
      </c>
      <c r="T113" s="211">
        <v>0</v>
      </c>
      <c r="U113" s="211">
        <v>0</v>
      </c>
      <c r="V113" s="211">
        <v>0</v>
      </c>
      <c r="W113" s="211">
        <v>0</v>
      </c>
      <c r="X113" s="211">
        <v>0</v>
      </c>
      <c r="Y113" s="211">
        <v>0</v>
      </c>
      <c r="Z113" s="211">
        <v>0</v>
      </c>
      <c r="AA113" s="211">
        <v>0</v>
      </c>
      <c r="AB113" s="211">
        <v>0</v>
      </c>
      <c r="AC113" s="211">
        <v>0</v>
      </c>
      <c r="AD113" s="211">
        <v>0</v>
      </c>
      <c r="AE113" s="211">
        <v>0</v>
      </c>
      <c r="AF113" s="211">
        <v>0</v>
      </c>
      <c r="AG113" s="211">
        <v>0</v>
      </c>
      <c r="AH113" s="211">
        <v>0</v>
      </c>
      <c r="AI113" s="211">
        <v>0</v>
      </c>
      <c r="AJ113" s="211">
        <v>0</v>
      </c>
      <c r="AK113" s="211">
        <v>0</v>
      </c>
      <c r="AL113" s="211">
        <v>0</v>
      </c>
      <c r="AM113" s="211">
        <v>0</v>
      </c>
      <c r="AN113" s="211">
        <v>0</v>
      </c>
      <c r="AO113" s="211">
        <v>0</v>
      </c>
      <c r="AP113" s="211">
        <v>0</v>
      </c>
      <c r="AQ113" s="211">
        <v>0</v>
      </c>
      <c r="AR113" s="211">
        <v>0</v>
      </c>
      <c r="AS113" s="211">
        <v>0</v>
      </c>
      <c r="AT113" s="211">
        <v>0</v>
      </c>
      <c r="AU113" s="211">
        <v>0</v>
      </c>
      <c r="AV113" s="211">
        <v>0</v>
      </c>
      <c r="AW113" s="211">
        <v>0</v>
      </c>
      <c r="AX113" s="211">
        <v>0</v>
      </c>
      <c r="AY113" s="211">
        <v>0</v>
      </c>
      <c r="AZ113" s="211">
        <v>0</v>
      </c>
      <c r="BA113" s="211">
        <v>0</v>
      </c>
      <c r="BB113" s="211">
        <v>0</v>
      </c>
      <c r="BC113" s="211">
        <v>0</v>
      </c>
      <c r="BD113" s="211">
        <v>0</v>
      </c>
      <c r="BE113" s="211">
        <v>0</v>
      </c>
      <c r="BF113" s="211">
        <v>0</v>
      </c>
      <c r="BG113" s="211">
        <v>0</v>
      </c>
      <c r="BH113" s="211">
        <v>0</v>
      </c>
      <c r="BI113" s="211">
        <v>0</v>
      </c>
      <c r="BJ113" s="211">
        <v>0</v>
      </c>
      <c r="BK113" s="211">
        <v>0</v>
      </c>
      <c r="BL113" s="211">
        <v>0</v>
      </c>
      <c r="BM113" s="211">
        <v>0</v>
      </c>
      <c r="BN113" s="211">
        <v>0</v>
      </c>
      <c r="BO113" s="211">
        <v>0</v>
      </c>
      <c r="BP113" s="211">
        <v>0</v>
      </c>
      <c r="BQ113" s="211">
        <v>0</v>
      </c>
      <c r="BR113" s="211">
        <v>0</v>
      </c>
      <c r="BS113" s="211">
        <v>0</v>
      </c>
      <c r="BT113" s="211">
        <v>0</v>
      </c>
      <c r="BU113" s="211">
        <v>0</v>
      </c>
      <c r="BV113" s="211">
        <v>0</v>
      </c>
      <c r="BW113" s="211">
        <v>0</v>
      </c>
      <c r="BX113" s="211">
        <v>0</v>
      </c>
      <c r="BY113" s="211">
        <v>0</v>
      </c>
      <c r="BZ113" s="211">
        <v>0</v>
      </c>
      <c r="CA113" s="211">
        <v>0</v>
      </c>
      <c r="CB113" s="211">
        <v>0</v>
      </c>
      <c r="CC113" s="211">
        <v>0</v>
      </c>
      <c r="CD113" s="211">
        <v>0</v>
      </c>
      <c r="CE113" s="211">
        <v>0</v>
      </c>
      <c r="CF113" s="211">
        <v>0</v>
      </c>
      <c r="CG113" s="211">
        <v>0</v>
      </c>
      <c r="CH113" s="211">
        <v>0</v>
      </c>
      <c r="CI113" s="211">
        <v>0</v>
      </c>
      <c r="CJ113" s="211">
        <v>0</v>
      </c>
      <c r="CK113" s="211">
        <v>0</v>
      </c>
      <c r="CL113" s="211">
        <v>0</v>
      </c>
      <c r="CM113" s="211">
        <v>0</v>
      </c>
      <c r="CN113" s="211">
        <v>0</v>
      </c>
      <c r="CO113" s="211">
        <v>0</v>
      </c>
      <c r="CP113" s="211">
        <v>0</v>
      </c>
      <c r="CQ113" s="211">
        <v>0</v>
      </c>
      <c r="CR113" s="211">
        <v>0</v>
      </c>
      <c r="CS113" s="211">
        <f t="shared" si="10"/>
        <v>0</v>
      </c>
      <c r="CV113" s="27">
        <f t="shared" si="8"/>
        <v>0</v>
      </c>
      <c r="CW113" s="28">
        <f t="shared" si="9"/>
        <v>0</v>
      </c>
    </row>
    <row r="114" spans="1:101" x14ac:dyDescent="0.2">
      <c r="A114" s="210" t="s">
        <v>114</v>
      </c>
      <c r="B114" s="211">
        <v>0</v>
      </c>
      <c r="C114" s="211">
        <v>0</v>
      </c>
      <c r="D114" s="211">
        <v>0</v>
      </c>
      <c r="E114" s="211">
        <v>0</v>
      </c>
      <c r="F114" s="211">
        <v>0</v>
      </c>
      <c r="G114" s="211">
        <v>0</v>
      </c>
      <c r="H114" s="211">
        <v>0</v>
      </c>
      <c r="I114" s="211">
        <v>0</v>
      </c>
      <c r="J114" s="211">
        <v>0</v>
      </c>
      <c r="K114" s="211">
        <v>0</v>
      </c>
      <c r="L114" s="211">
        <v>0</v>
      </c>
      <c r="M114" s="211">
        <v>0</v>
      </c>
      <c r="N114" s="211">
        <v>0</v>
      </c>
      <c r="O114" s="211">
        <v>0</v>
      </c>
      <c r="P114" s="211">
        <v>0</v>
      </c>
      <c r="Q114" s="211">
        <v>0</v>
      </c>
      <c r="R114" s="211">
        <v>0</v>
      </c>
      <c r="S114" s="211">
        <v>0</v>
      </c>
      <c r="T114" s="211">
        <v>0</v>
      </c>
      <c r="U114" s="211">
        <v>0</v>
      </c>
      <c r="V114" s="211">
        <v>0</v>
      </c>
      <c r="W114" s="211">
        <v>0</v>
      </c>
      <c r="X114" s="211">
        <v>0</v>
      </c>
      <c r="Y114" s="211">
        <v>0</v>
      </c>
      <c r="Z114" s="211">
        <v>0</v>
      </c>
      <c r="AA114" s="211">
        <v>0</v>
      </c>
      <c r="AB114" s="211">
        <v>0</v>
      </c>
      <c r="AC114" s="211">
        <v>0</v>
      </c>
      <c r="AD114" s="211">
        <v>0</v>
      </c>
      <c r="AE114" s="211">
        <v>0</v>
      </c>
      <c r="AF114" s="211">
        <v>0</v>
      </c>
      <c r="AG114" s="211">
        <v>0</v>
      </c>
      <c r="AH114" s="211">
        <v>0</v>
      </c>
      <c r="AI114" s="211">
        <v>0</v>
      </c>
      <c r="AJ114" s="211">
        <v>0</v>
      </c>
      <c r="AK114" s="211">
        <v>0</v>
      </c>
      <c r="AL114" s="211">
        <v>0</v>
      </c>
      <c r="AM114" s="211">
        <v>0</v>
      </c>
      <c r="AN114" s="211">
        <v>0</v>
      </c>
      <c r="AO114" s="211">
        <v>0</v>
      </c>
      <c r="AP114" s="211">
        <v>0</v>
      </c>
      <c r="AQ114" s="211">
        <v>0</v>
      </c>
      <c r="AR114" s="211">
        <v>0</v>
      </c>
      <c r="AS114" s="211">
        <v>0</v>
      </c>
      <c r="AT114" s="211">
        <v>0</v>
      </c>
      <c r="AU114" s="211">
        <v>0</v>
      </c>
      <c r="AV114" s="211">
        <v>0</v>
      </c>
      <c r="AW114" s="211">
        <v>0</v>
      </c>
      <c r="AX114" s="211">
        <v>0</v>
      </c>
      <c r="AY114" s="211">
        <v>0</v>
      </c>
      <c r="AZ114" s="211">
        <v>0</v>
      </c>
      <c r="BA114" s="211">
        <v>0</v>
      </c>
      <c r="BB114" s="211">
        <v>0</v>
      </c>
      <c r="BC114" s="211">
        <v>0</v>
      </c>
      <c r="BD114" s="211">
        <v>0</v>
      </c>
      <c r="BE114" s="211">
        <v>0</v>
      </c>
      <c r="BF114" s="211">
        <v>0</v>
      </c>
      <c r="BG114" s="211">
        <v>0</v>
      </c>
      <c r="BH114" s="211">
        <v>0</v>
      </c>
      <c r="BI114" s="211">
        <v>0</v>
      </c>
      <c r="BJ114" s="211">
        <v>0</v>
      </c>
      <c r="BK114" s="211">
        <v>0</v>
      </c>
      <c r="BL114" s="211">
        <v>0</v>
      </c>
      <c r="BM114" s="211">
        <v>0</v>
      </c>
      <c r="BN114" s="211">
        <v>0</v>
      </c>
      <c r="BO114" s="211">
        <v>0</v>
      </c>
      <c r="BP114" s="211">
        <v>0</v>
      </c>
      <c r="BQ114" s="211">
        <v>0</v>
      </c>
      <c r="BR114" s="211">
        <v>0</v>
      </c>
      <c r="BS114" s="211">
        <v>0</v>
      </c>
      <c r="BT114" s="211">
        <v>0</v>
      </c>
      <c r="BU114" s="211">
        <v>0</v>
      </c>
      <c r="BV114" s="211">
        <v>0</v>
      </c>
      <c r="BW114" s="211">
        <v>0</v>
      </c>
      <c r="BX114" s="211">
        <v>0</v>
      </c>
      <c r="BY114" s="211">
        <v>0</v>
      </c>
      <c r="BZ114" s="211">
        <v>0</v>
      </c>
      <c r="CA114" s="211">
        <v>0</v>
      </c>
      <c r="CB114" s="211">
        <v>0</v>
      </c>
      <c r="CC114" s="211">
        <v>0</v>
      </c>
      <c r="CD114" s="211">
        <v>0</v>
      </c>
      <c r="CE114" s="211">
        <v>0</v>
      </c>
      <c r="CF114" s="211">
        <v>0</v>
      </c>
      <c r="CG114" s="211">
        <v>0</v>
      </c>
      <c r="CH114" s="211">
        <v>0</v>
      </c>
      <c r="CI114" s="211">
        <v>0</v>
      </c>
      <c r="CJ114" s="211">
        <v>0</v>
      </c>
      <c r="CK114" s="211">
        <v>0</v>
      </c>
      <c r="CL114" s="211">
        <v>0</v>
      </c>
      <c r="CM114" s="211">
        <v>0</v>
      </c>
      <c r="CN114" s="211">
        <v>0</v>
      </c>
      <c r="CO114" s="211">
        <v>0</v>
      </c>
      <c r="CP114" s="211">
        <v>0</v>
      </c>
      <c r="CQ114" s="211">
        <v>0</v>
      </c>
      <c r="CR114" s="211">
        <v>0</v>
      </c>
      <c r="CS114" s="211">
        <f t="shared" si="10"/>
        <v>0</v>
      </c>
      <c r="CV114" s="27">
        <f t="shared" si="8"/>
        <v>0</v>
      </c>
      <c r="CW114" s="28">
        <f t="shared" si="9"/>
        <v>0</v>
      </c>
    </row>
    <row r="115" spans="1:101" x14ac:dyDescent="0.2">
      <c r="A115" s="210" t="s">
        <v>115</v>
      </c>
      <c r="B115" s="211">
        <v>0</v>
      </c>
      <c r="C115" s="211">
        <v>0</v>
      </c>
      <c r="D115" s="211">
        <v>0</v>
      </c>
      <c r="E115" s="211">
        <v>0</v>
      </c>
      <c r="F115" s="211">
        <v>0</v>
      </c>
      <c r="G115" s="211">
        <v>0</v>
      </c>
      <c r="H115" s="211">
        <v>0</v>
      </c>
      <c r="I115" s="211">
        <v>0</v>
      </c>
      <c r="J115" s="211">
        <v>0</v>
      </c>
      <c r="K115" s="211">
        <v>0</v>
      </c>
      <c r="L115" s="211">
        <v>0</v>
      </c>
      <c r="M115" s="211">
        <v>0</v>
      </c>
      <c r="N115" s="211">
        <v>0</v>
      </c>
      <c r="O115" s="211">
        <v>0</v>
      </c>
      <c r="P115" s="211">
        <v>0</v>
      </c>
      <c r="Q115" s="211">
        <v>0</v>
      </c>
      <c r="R115" s="211">
        <v>0</v>
      </c>
      <c r="S115" s="211">
        <v>0</v>
      </c>
      <c r="T115" s="211">
        <v>0</v>
      </c>
      <c r="U115" s="211">
        <v>0</v>
      </c>
      <c r="V115" s="211">
        <v>0</v>
      </c>
      <c r="W115" s="211">
        <v>0</v>
      </c>
      <c r="X115" s="211">
        <v>0</v>
      </c>
      <c r="Y115" s="211">
        <v>0</v>
      </c>
      <c r="Z115" s="211">
        <v>0</v>
      </c>
      <c r="AA115" s="211">
        <v>0</v>
      </c>
      <c r="AB115" s="211">
        <v>0</v>
      </c>
      <c r="AC115" s="211">
        <v>0</v>
      </c>
      <c r="AD115" s="211">
        <v>0</v>
      </c>
      <c r="AE115" s="211">
        <v>0</v>
      </c>
      <c r="AF115" s="211">
        <v>0</v>
      </c>
      <c r="AG115" s="211">
        <v>0</v>
      </c>
      <c r="AH115" s="211">
        <v>0</v>
      </c>
      <c r="AI115" s="211">
        <v>0</v>
      </c>
      <c r="AJ115" s="211">
        <v>0</v>
      </c>
      <c r="AK115" s="211">
        <v>0</v>
      </c>
      <c r="AL115" s="211">
        <v>0</v>
      </c>
      <c r="AM115" s="211">
        <v>0</v>
      </c>
      <c r="AN115" s="211">
        <v>0</v>
      </c>
      <c r="AO115" s="211">
        <v>0</v>
      </c>
      <c r="AP115" s="211">
        <v>0</v>
      </c>
      <c r="AQ115" s="211">
        <v>0</v>
      </c>
      <c r="AR115" s="211">
        <v>0</v>
      </c>
      <c r="AS115" s="211">
        <v>0</v>
      </c>
      <c r="AT115" s="211">
        <v>0</v>
      </c>
      <c r="AU115" s="211">
        <v>0</v>
      </c>
      <c r="AV115" s="211">
        <v>0</v>
      </c>
      <c r="AW115" s="211">
        <v>0</v>
      </c>
      <c r="AX115" s="211">
        <v>0</v>
      </c>
      <c r="AY115" s="211">
        <v>0</v>
      </c>
      <c r="AZ115" s="211">
        <v>0</v>
      </c>
      <c r="BA115" s="211">
        <v>0</v>
      </c>
      <c r="BB115" s="211">
        <v>0</v>
      </c>
      <c r="BC115" s="211">
        <v>0</v>
      </c>
      <c r="BD115" s="211">
        <v>0</v>
      </c>
      <c r="BE115" s="211">
        <v>0</v>
      </c>
      <c r="BF115" s="211">
        <v>0</v>
      </c>
      <c r="BG115" s="211">
        <v>0</v>
      </c>
      <c r="BH115" s="211">
        <v>0</v>
      </c>
      <c r="BI115" s="211">
        <v>0</v>
      </c>
      <c r="BJ115" s="211">
        <v>0</v>
      </c>
      <c r="BK115" s="211">
        <v>0</v>
      </c>
      <c r="BL115" s="211">
        <v>0</v>
      </c>
      <c r="BM115" s="211">
        <v>0</v>
      </c>
      <c r="BN115" s="211">
        <v>0</v>
      </c>
      <c r="BO115" s="211">
        <v>0</v>
      </c>
      <c r="BP115" s="211">
        <v>0</v>
      </c>
      <c r="BQ115" s="211">
        <v>0</v>
      </c>
      <c r="BR115" s="211">
        <v>0</v>
      </c>
      <c r="BS115" s="211">
        <v>0</v>
      </c>
      <c r="BT115" s="211">
        <v>0</v>
      </c>
      <c r="BU115" s="211">
        <v>0</v>
      </c>
      <c r="BV115" s="211">
        <v>0</v>
      </c>
      <c r="BW115" s="211">
        <v>0</v>
      </c>
      <c r="BX115" s="211">
        <v>0</v>
      </c>
      <c r="BY115" s="211">
        <v>0</v>
      </c>
      <c r="BZ115" s="211">
        <v>0</v>
      </c>
      <c r="CA115" s="211">
        <v>0</v>
      </c>
      <c r="CB115" s="211">
        <v>0</v>
      </c>
      <c r="CC115" s="211">
        <v>0</v>
      </c>
      <c r="CD115" s="211">
        <v>0</v>
      </c>
      <c r="CE115" s="211">
        <v>0</v>
      </c>
      <c r="CF115" s="211">
        <v>0</v>
      </c>
      <c r="CG115" s="211">
        <v>0</v>
      </c>
      <c r="CH115" s="211">
        <v>0</v>
      </c>
      <c r="CI115" s="211">
        <v>0</v>
      </c>
      <c r="CJ115" s="211">
        <v>0</v>
      </c>
      <c r="CK115" s="211">
        <v>0</v>
      </c>
      <c r="CL115" s="211">
        <v>0</v>
      </c>
      <c r="CM115" s="211">
        <v>0</v>
      </c>
      <c r="CN115" s="211">
        <v>0</v>
      </c>
      <c r="CO115" s="211">
        <v>0</v>
      </c>
      <c r="CP115" s="211">
        <v>0</v>
      </c>
      <c r="CQ115" s="211">
        <v>0</v>
      </c>
      <c r="CR115" s="211">
        <v>0</v>
      </c>
      <c r="CS115" s="211">
        <f t="shared" si="10"/>
        <v>0</v>
      </c>
      <c r="CV115" s="27">
        <f t="shared" si="8"/>
        <v>0</v>
      </c>
      <c r="CW115" s="28">
        <f t="shared" si="9"/>
        <v>0</v>
      </c>
    </row>
    <row r="116" spans="1:101" x14ac:dyDescent="0.2">
      <c r="A116" s="210" t="s">
        <v>116</v>
      </c>
      <c r="B116" s="211">
        <v>0</v>
      </c>
      <c r="C116" s="211">
        <v>0</v>
      </c>
      <c r="D116" s="211">
        <v>0</v>
      </c>
      <c r="E116" s="211">
        <v>0</v>
      </c>
      <c r="F116" s="211">
        <v>0</v>
      </c>
      <c r="G116" s="211">
        <v>0</v>
      </c>
      <c r="H116" s="211">
        <v>0</v>
      </c>
      <c r="I116" s="211">
        <v>0</v>
      </c>
      <c r="J116" s="211">
        <v>0</v>
      </c>
      <c r="K116" s="211">
        <v>0</v>
      </c>
      <c r="L116" s="211">
        <v>0</v>
      </c>
      <c r="M116" s="211">
        <v>0</v>
      </c>
      <c r="N116" s="211">
        <v>0</v>
      </c>
      <c r="O116" s="211">
        <v>0</v>
      </c>
      <c r="P116" s="211">
        <v>0</v>
      </c>
      <c r="Q116" s="211">
        <v>0</v>
      </c>
      <c r="R116" s="211">
        <v>0</v>
      </c>
      <c r="S116" s="211">
        <v>0</v>
      </c>
      <c r="T116" s="211">
        <v>0</v>
      </c>
      <c r="U116" s="211">
        <v>0</v>
      </c>
      <c r="V116" s="211">
        <v>0</v>
      </c>
      <c r="W116" s="211">
        <v>0</v>
      </c>
      <c r="X116" s="211">
        <v>0</v>
      </c>
      <c r="Y116" s="211">
        <v>0</v>
      </c>
      <c r="Z116" s="211">
        <v>0</v>
      </c>
      <c r="AA116" s="211">
        <v>0</v>
      </c>
      <c r="AB116" s="211">
        <v>0</v>
      </c>
      <c r="AC116" s="211">
        <v>0</v>
      </c>
      <c r="AD116" s="211">
        <v>0</v>
      </c>
      <c r="AE116" s="211">
        <v>0</v>
      </c>
      <c r="AF116" s="211">
        <v>0</v>
      </c>
      <c r="AG116" s="211">
        <v>0</v>
      </c>
      <c r="AH116" s="211">
        <v>0</v>
      </c>
      <c r="AI116" s="211">
        <v>0</v>
      </c>
      <c r="AJ116" s="211">
        <v>0</v>
      </c>
      <c r="AK116" s="211">
        <v>0</v>
      </c>
      <c r="AL116" s="211">
        <v>0</v>
      </c>
      <c r="AM116" s="211">
        <v>0</v>
      </c>
      <c r="AN116" s="211">
        <v>0</v>
      </c>
      <c r="AO116" s="211">
        <v>0</v>
      </c>
      <c r="AP116" s="211">
        <v>0</v>
      </c>
      <c r="AQ116" s="211">
        <v>0</v>
      </c>
      <c r="AR116" s="211">
        <v>0</v>
      </c>
      <c r="AS116" s="211">
        <v>0</v>
      </c>
      <c r="AT116" s="211">
        <v>0</v>
      </c>
      <c r="AU116" s="211">
        <v>0</v>
      </c>
      <c r="AV116" s="211">
        <v>0</v>
      </c>
      <c r="AW116" s="211">
        <v>0</v>
      </c>
      <c r="AX116" s="211">
        <v>0</v>
      </c>
      <c r="AY116" s="211">
        <v>0</v>
      </c>
      <c r="AZ116" s="211">
        <v>0</v>
      </c>
      <c r="BA116" s="211">
        <v>0</v>
      </c>
      <c r="BB116" s="211">
        <v>0</v>
      </c>
      <c r="BC116" s="211">
        <v>0</v>
      </c>
      <c r="BD116" s="211">
        <v>0</v>
      </c>
      <c r="BE116" s="211">
        <v>0</v>
      </c>
      <c r="BF116" s="211">
        <v>0</v>
      </c>
      <c r="BG116" s="211">
        <v>0</v>
      </c>
      <c r="BH116" s="211">
        <v>0</v>
      </c>
      <c r="BI116" s="211">
        <v>0</v>
      </c>
      <c r="BJ116" s="211">
        <v>0</v>
      </c>
      <c r="BK116" s="211">
        <v>0</v>
      </c>
      <c r="BL116" s="211">
        <v>0</v>
      </c>
      <c r="BM116" s="211">
        <v>0</v>
      </c>
      <c r="BN116" s="211">
        <v>0</v>
      </c>
      <c r="BO116" s="211">
        <v>0</v>
      </c>
      <c r="BP116" s="211">
        <v>0</v>
      </c>
      <c r="BQ116" s="211">
        <v>0</v>
      </c>
      <c r="BR116" s="211">
        <v>0</v>
      </c>
      <c r="BS116" s="211">
        <v>0</v>
      </c>
      <c r="BT116" s="211">
        <v>0</v>
      </c>
      <c r="BU116" s="211">
        <v>0</v>
      </c>
      <c r="BV116" s="211">
        <v>0</v>
      </c>
      <c r="BW116" s="211">
        <v>0</v>
      </c>
      <c r="BX116" s="211">
        <v>0</v>
      </c>
      <c r="BY116" s="211">
        <v>0</v>
      </c>
      <c r="BZ116" s="211">
        <v>0</v>
      </c>
      <c r="CA116" s="211">
        <v>0</v>
      </c>
      <c r="CB116" s="211">
        <v>0</v>
      </c>
      <c r="CC116" s="211">
        <v>0</v>
      </c>
      <c r="CD116" s="211">
        <v>0</v>
      </c>
      <c r="CE116" s="211">
        <v>0</v>
      </c>
      <c r="CF116" s="211">
        <v>0</v>
      </c>
      <c r="CG116" s="211">
        <v>0</v>
      </c>
      <c r="CH116" s="211">
        <v>0</v>
      </c>
      <c r="CI116" s="211">
        <v>0</v>
      </c>
      <c r="CJ116" s="211">
        <v>0</v>
      </c>
      <c r="CK116" s="211">
        <v>0</v>
      </c>
      <c r="CL116" s="211">
        <v>0</v>
      </c>
      <c r="CM116" s="211">
        <v>0</v>
      </c>
      <c r="CN116" s="211">
        <v>0</v>
      </c>
      <c r="CO116" s="211">
        <v>0</v>
      </c>
      <c r="CP116" s="211">
        <v>0</v>
      </c>
      <c r="CQ116" s="211">
        <v>0</v>
      </c>
      <c r="CR116" s="211">
        <v>0</v>
      </c>
      <c r="CS116" s="211">
        <f t="shared" si="10"/>
        <v>0</v>
      </c>
      <c r="CV116" s="27">
        <f t="shared" si="8"/>
        <v>0</v>
      </c>
      <c r="CW116" s="28">
        <f t="shared" si="9"/>
        <v>0</v>
      </c>
    </row>
    <row r="117" spans="1:101" x14ac:dyDescent="0.2">
      <c r="A117" s="210" t="s">
        <v>117</v>
      </c>
      <c r="B117" s="211">
        <v>0</v>
      </c>
      <c r="C117" s="211">
        <v>0</v>
      </c>
      <c r="D117" s="211">
        <v>0</v>
      </c>
      <c r="E117" s="211">
        <v>0</v>
      </c>
      <c r="F117" s="211">
        <v>0</v>
      </c>
      <c r="G117" s="211">
        <v>0</v>
      </c>
      <c r="H117" s="211">
        <v>0</v>
      </c>
      <c r="I117" s="211">
        <v>0</v>
      </c>
      <c r="J117" s="211">
        <v>0</v>
      </c>
      <c r="K117" s="211">
        <v>0</v>
      </c>
      <c r="L117" s="211">
        <v>0</v>
      </c>
      <c r="M117" s="211">
        <v>0</v>
      </c>
      <c r="N117" s="211">
        <v>0</v>
      </c>
      <c r="O117" s="211">
        <v>0</v>
      </c>
      <c r="P117" s="211">
        <v>0</v>
      </c>
      <c r="Q117" s="211">
        <v>0</v>
      </c>
      <c r="R117" s="211">
        <v>0</v>
      </c>
      <c r="S117" s="211">
        <v>0</v>
      </c>
      <c r="T117" s="211">
        <v>0</v>
      </c>
      <c r="U117" s="211">
        <v>0</v>
      </c>
      <c r="V117" s="211">
        <v>0</v>
      </c>
      <c r="W117" s="211">
        <v>0</v>
      </c>
      <c r="X117" s="211">
        <v>0</v>
      </c>
      <c r="Y117" s="211">
        <v>0</v>
      </c>
      <c r="Z117" s="211">
        <v>0</v>
      </c>
      <c r="AA117" s="211">
        <v>0</v>
      </c>
      <c r="AB117" s="211">
        <v>0</v>
      </c>
      <c r="AC117" s="211">
        <v>0</v>
      </c>
      <c r="AD117" s="211">
        <v>0</v>
      </c>
      <c r="AE117" s="211">
        <v>0</v>
      </c>
      <c r="AF117" s="211">
        <v>0</v>
      </c>
      <c r="AG117" s="211">
        <v>0</v>
      </c>
      <c r="AH117" s="211">
        <v>0</v>
      </c>
      <c r="AI117" s="211">
        <v>0</v>
      </c>
      <c r="AJ117" s="211">
        <v>0</v>
      </c>
      <c r="AK117" s="211">
        <v>0</v>
      </c>
      <c r="AL117" s="211">
        <v>0</v>
      </c>
      <c r="AM117" s="211">
        <v>0</v>
      </c>
      <c r="AN117" s="211">
        <v>0</v>
      </c>
      <c r="AO117" s="211">
        <v>0</v>
      </c>
      <c r="AP117" s="211">
        <v>0</v>
      </c>
      <c r="AQ117" s="211">
        <v>0</v>
      </c>
      <c r="AR117" s="211">
        <v>0</v>
      </c>
      <c r="AS117" s="211">
        <v>0</v>
      </c>
      <c r="AT117" s="211">
        <v>0</v>
      </c>
      <c r="AU117" s="211">
        <v>0</v>
      </c>
      <c r="AV117" s="211">
        <v>0</v>
      </c>
      <c r="AW117" s="211">
        <v>0</v>
      </c>
      <c r="AX117" s="211">
        <v>0</v>
      </c>
      <c r="AY117" s="211">
        <v>0</v>
      </c>
      <c r="AZ117" s="211">
        <v>0</v>
      </c>
      <c r="BA117" s="211">
        <v>0</v>
      </c>
      <c r="BB117" s="211">
        <v>0</v>
      </c>
      <c r="BC117" s="211">
        <v>0</v>
      </c>
      <c r="BD117" s="211">
        <v>0</v>
      </c>
      <c r="BE117" s="211">
        <v>0</v>
      </c>
      <c r="BF117" s="211">
        <v>0</v>
      </c>
      <c r="BG117" s="211">
        <v>0</v>
      </c>
      <c r="BH117" s="211">
        <v>0</v>
      </c>
      <c r="BI117" s="211">
        <v>0</v>
      </c>
      <c r="BJ117" s="211">
        <v>0</v>
      </c>
      <c r="BK117" s="211">
        <v>0</v>
      </c>
      <c r="BL117" s="211">
        <v>0</v>
      </c>
      <c r="BM117" s="211">
        <v>0</v>
      </c>
      <c r="BN117" s="211">
        <v>0</v>
      </c>
      <c r="BO117" s="211">
        <v>0</v>
      </c>
      <c r="BP117" s="211">
        <v>0</v>
      </c>
      <c r="BQ117" s="211">
        <v>0</v>
      </c>
      <c r="BR117" s="211">
        <v>0</v>
      </c>
      <c r="BS117" s="211">
        <v>0</v>
      </c>
      <c r="BT117" s="211">
        <v>0</v>
      </c>
      <c r="BU117" s="211">
        <v>0</v>
      </c>
      <c r="BV117" s="211">
        <v>0</v>
      </c>
      <c r="BW117" s="211">
        <v>0</v>
      </c>
      <c r="BX117" s="211">
        <v>0</v>
      </c>
      <c r="BY117" s="211">
        <v>0</v>
      </c>
      <c r="BZ117" s="211">
        <v>0</v>
      </c>
      <c r="CA117" s="211">
        <v>0</v>
      </c>
      <c r="CB117" s="211">
        <v>0</v>
      </c>
      <c r="CC117" s="211">
        <v>0</v>
      </c>
      <c r="CD117" s="211">
        <v>0</v>
      </c>
      <c r="CE117" s="211">
        <v>0</v>
      </c>
      <c r="CF117" s="211">
        <v>0</v>
      </c>
      <c r="CG117" s="211">
        <v>0</v>
      </c>
      <c r="CH117" s="211">
        <v>0</v>
      </c>
      <c r="CI117" s="211">
        <v>0</v>
      </c>
      <c r="CJ117" s="211">
        <v>0</v>
      </c>
      <c r="CK117" s="211">
        <v>0</v>
      </c>
      <c r="CL117" s="211">
        <v>0</v>
      </c>
      <c r="CM117" s="211">
        <v>0</v>
      </c>
      <c r="CN117" s="211">
        <v>0</v>
      </c>
      <c r="CO117" s="211">
        <v>0</v>
      </c>
      <c r="CP117" s="211">
        <v>0</v>
      </c>
      <c r="CQ117" s="211">
        <v>0</v>
      </c>
      <c r="CR117" s="211">
        <v>0</v>
      </c>
      <c r="CS117" s="211">
        <f t="shared" si="10"/>
        <v>0</v>
      </c>
      <c r="CV117" s="27">
        <f t="shared" si="8"/>
        <v>0</v>
      </c>
      <c r="CW117" s="28">
        <f t="shared" si="9"/>
        <v>0</v>
      </c>
    </row>
    <row r="118" spans="1:101" x14ac:dyDescent="0.2">
      <c r="A118" s="210" t="s">
        <v>118</v>
      </c>
      <c r="B118" s="211">
        <v>0</v>
      </c>
      <c r="C118" s="211">
        <v>0</v>
      </c>
      <c r="D118" s="211">
        <v>0</v>
      </c>
      <c r="E118" s="211">
        <v>0</v>
      </c>
      <c r="F118" s="211">
        <v>0</v>
      </c>
      <c r="G118" s="211">
        <v>0</v>
      </c>
      <c r="H118" s="211">
        <v>0</v>
      </c>
      <c r="I118" s="211">
        <v>0</v>
      </c>
      <c r="J118" s="211">
        <v>0</v>
      </c>
      <c r="K118" s="211">
        <v>0</v>
      </c>
      <c r="L118" s="211">
        <v>0</v>
      </c>
      <c r="M118" s="211">
        <v>0</v>
      </c>
      <c r="N118" s="211">
        <v>0</v>
      </c>
      <c r="O118" s="211">
        <v>0</v>
      </c>
      <c r="P118" s="211">
        <v>0</v>
      </c>
      <c r="Q118" s="211">
        <v>0</v>
      </c>
      <c r="R118" s="211">
        <v>0</v>
      </c>
      <c r="S118" s="211">
        <v>0</v>
      </c>
      <c r="T118" s="211">
        <v>0</v>
      </c>
      <c r="U118" s="211">
        <v>0</v>
      </c>
      <c r="V118" s="211">
        <v>0</v>
      </c>
      <c r="W118" s="211">
        <v>0</v>
      </c>
      <c r="X118" s="211">
        <v>0</v>
      </c>
      <c r="Y118" s="211">
        <v>0</v>
      </c>
      <c r="Z118" s="211">
        <v>0</v>
      </c>
      <c r="AA118" s="211">
        <v>0</v>
      </c>
      <c r="AB118" s="211">
        <v>0</v>
      </c>
      <c r="AC118" s="211">
        <v>0</v>
      </c>
      <c r="AD118" s="211">
        <v>0</v>
      </c>
      <c r="AE118" s="211">
        <v>0</v>
      </c>
      <c r="AF118" s="211">
        <v>0</v>
      </c>
      <c r="AG118" s="211">
        <v>0</v>
      </c>
      <c r="AH118" s="211">
        <v>0</v>
      </c>
      <c r="AI118" s="211">
        <v>0</v>
      </c>
      <c r="AJ118" s="211">
        <v>0</v>
      </c>
      <c r="AK118" s="211">
        <v>0</v>
      </c>
      <c r="AL118" s="211">
        <v>0</v>
      </c>
      <c r="AM118" s="211">
        <v>0</v>
      </c>
      <c r="AN118" s="211">
        <v>0</v>
      </c>
      <c r="AO118" s="211">
        <v>0</v>
      </c>
      <c r="AP118" s="211">
        <v>0</v>
      </c>
      <c r="AQ118" s="211">
        <v>0</v>
      </c>
      <c r="AR118" s="211">
        <v>0</v>
      </c>
      <c r="AS118" s="211">
        <v>0</v>
      </c>
      <c r="AT118" s="211">
        <v>0</v>
      </c>
      <c r="AU118" s="211">
        <v>0</v>
      </c>
      <c r="AV118" s="211">
        <v>0</v>
      </c>
      <c r="AW118" s="211">
        <v>0</v>
      </c>
      <c r="AX118" s="211">
        <v>0</v>
      </c>
      <c r="AY118" s="211">
        <v>0</v>
      </c>
      <c r="AZ118" s="211">
        <v>0</v>
      </c>
      <c r="BA118" s="211">
        <v>0</v>
      </c>
      <c r="BB118" s="211">
        <v>0</v>
      </c>
      <c r="BC118" s="211">
        <v>0</v>
      </c>
      <c r="BD118" s="211">
        <v>0</v>
      </c>
      <c r="BE118" s="211">
        <v>0</v>
      </c>
      <c r="BF118" s="211">
        <v>0</v>
      </c>
      <c r="BG118" s="211">
        <v>0</v>
      </c>
      <c r="BH118" s="211">
        <v>0</v>
      </c>
      <c r="BI118" s="211">
        <v>0</v>
      </c>
      <c r="BJ118" s="211">
        <v>0</v>
      </c>
      <c r="BK118" s="211">
        <v>0</v>
      </c>
      <c r="BL118" s="211">
        <v>0</v>
      </c>
      <c r="BM118" s="211">
        <v>0</v>
      </c>
      <c r="BN118" s="211">
        <v>0</v>
      </c>
      <c r="BO118" s="211">
        <v>0</v>
      </c>
      <c r="BP118" s="211">
        <v>0</v>
      </c>
      <c r="BQ118" s="211">
        <v>0</v>
      </c>
      <c r="BR118" s="211">
        <v>0</v>
      </c>
      <c r="BS118" s="211">
        <v>0</v>
      </c>
      <c r="BT118" s="211">
        <v>0</v>
      </c>
      <c r="BU118" s="211">
        <v>0</v>
      </c>
      <c r="BV118" s="211">
        <v>0</v>
      </c>
      <c r="BW118" s="211">
        <v>0</v>
      </c>
      <c r="BX118" s="211">
        <v>0</v>
      </c>
      <c r="BY118" s="211">
        <v>0</v>
      </c>
      <c r="BZ118" s="211">
        <v>0</v>
      </c>
      <c r="CA118" s="211">
        <v>0</v>
      </c>
      <c r="CB118" s="211">
        <v>0</v>
      </c>
      <c r="CC118" s="211">
        <v>0</v>
      </c>
      <c r="CD118" s="211">
        <v>0</v>
      </c>
      <c r="CE118" s="211">
        <v>0</v>
      </c>
      <c r="CF118" s="211">
        <v>0</v>
      </c>
      <c r="CG118" s="211">
        <v>0</v>
      </c>
      <c r="CH118" s="211">
        <v>0</v>
      </c>
      <c r="CI118" s="211">
        <v>0</v>
      </c>
      <c r="CJ118" s="211">
        <v>0</v>
      </c>
      <c r="CK118" s="211">
        <v>0</v>
      </c>
      <c r="CL118" s="211">
        <v>0</v>
      </c>
      <c r="CM118" s="211">
        <v>0</v>
      </c>
      <c r="CN118" s="211">
        <v>0</v>
      </c>
      <c r="CO118" s="211">
        <v>0</v>
      </c>
      <c r="CP118" s="211">
        <v>0</v>
      </c>
      <c r="CQ118" s="211">
        <v>0</v>
      </c>
      <c r="CR118" s="211">
        <v>0</v>
      </c>
      <c r="CS118" s="211">
        <f t="shared" si="10"/>
        <v>0</v>
      </c>
      <c r="CV118" s="27">
        <f t="shared" si="8"/>
        <v>0</v>
      </c>
      <c r="CW118" s="28">
        <f t="shared" si="9"/>
        <v>0</v>
      </c>
    </row>
    <row r="119" spans="1:101" x14ac:dyDescent="0.2">
      <c r="A119" s="210" t="s">
        <v>119</v>
      </c>
      <c r="B119" s="211">
        <v>0</v>
      </c>
      <c r="C119" s="211">
        <v>0</v>
      </c>
      <c r="D119" s="211">
        <v>0</v>
      </c>
      <c r="E119" s="211">
        <v>0</v>
      </c>
      <c r="F119" s="211">
        <v>0</v>
      </c>
      <c r="G119" s="211">
        <v>0</v>
      </c>
      <c r="H119" s="211">
        <v>0</v>
      </c>
      <c r="I119" s="211">
        <v>0</v>
      </c>
      <c r="J119" s="211">
        <v>0</v>
      </c>
      <c r="K119" s="211">
        <v>0</v>
      </c>
      <c r="L119" s="211">
        <v>0</v>
      </c>
      <c r="M119" s="211">
        <v>0</v>
      </c>
      <c r="N119" s="211">
        <v>0</v>
      </c>
      <c r="O119" s="211">
        <v>0</v>
      </c>
      <c r="P119" s="211">
        <v>0</v>
      </c>
      <c r="Q119" s="211">
        <v>0</v>
      </c>
      <c r="R119" s="211">
        <v>0</v>
      </c>
      <c r="S119" s="211">
        <v>0</v>
      </c>
      <c r="T119" s="211">
        <v>0</v>
      </c>
      <c r="U119" s="211">
        <v>0</v>
      </c>
      <c r="V119" s="211">
        <v>0</v>
      </c>
      <c r="W119" s="211">
        <v>0</v>
      </c>
      <c r="X119" s="211">
        <v>0</v>
      </c>
      <c r="Y119" s="211">
        <v>0</v>
      </c>
      <c r="Z119" s="211">
        <v>0</v>
      </c>
      <c r="AA119" s="211">
        <v>0</v>
      </c>
      <c r="AB119" s="211">
        <v>0</v>
      </c>
      <c r="AC119" s="211">
        <v>0</v>
      </c>
      <c r="AD119" s="211">
        <v>0</v>
      </c>
      <c r="AE119" s="211">
        <v>0</v>
      </c>
      <c r="AF119" s="211">
        <v>0</v>
      </c>
      <c r="AG119" s="211">
        <v>0</v>
      </c>
      <c r="AH119" s="211">
        <v>0</v>
      </c>
      <c r="AI119" s="211">
        <v>0</v>
      </c>
      <c r="AJ119" s="211">
        <v>0</v>
      </c>
      <c r="AK119" s="211">
        <v>0</v>
      </c>
      <c r="AL119" s="211">
        <v>0</v>
      </c>
      <c r="AM119" s="211">
        <v>0</v>
      </c>
      <c r="AN119" s="211">
        <v>0</v>
      </c>
      <c r="AO119" s="211">
        <v>0</v>
      </c>
      <c r="AP119" s="211">
        <v>0</v>
      </c>
      <c r="AQ119" s="211">
        <v>0</v>
      </c>
      <c r="AR119" s="211">
        <v>0</v>
      </c>
      <c r="AS119" s="211">
        <v>0</v>
      </c>
      <c r="AT119" s="211">
        <v>0</v>
      </c>
      <c r="AU119" s="211">
        <v>0</v>
      </c>
      <c r="AV119" s="211">
        <v>0</v>
      </c>
      <c r="AW119" s="211">
        <v>0</v>
      </c>
      <c r="AX119" s="211">
        <v>0</v>
      </c>
      <c r="AY119" s="211">
        <v>0</v>
      </c>
      <c r="AZ119" s="211">
        <v>0</v>
      </c>
      <c r="BA119" s="211">
        <v>0</v>
      </c>
      <c r="BB119" s="211">
        <v>0</v>
      </c>
      <c r="BC119" s="211">
        <v>0</v>
      </c>
      <c r="BD119" s="211">
        <v>0</v>
      </c>
      <c r="BE119" s="211">
        <v>0</v>
      </c>
      <c r="BF119" s="211">
        <v>0</v>
      </c>
      <c r="BG119" s="211">
        <v>0</v>
      </c>
      <c r="BH119" s="211">
        <v>0</v>
      </c>
      <c r="BI119" s="211">
        <v>0</v>
      </c>
      <c r="BJ119" s="211">
        <v>0</v>
      </c>
      <c r="BK119" s="211">
        <v>0</v>
      </c>
      <c r="BL119" s="211">
        <v>0</v>
      </c>
      <c r="BM119" s="211">
        <v>0</v>
      </c>
      <c r="BN119" s="211">
        <v>0</v>
      </c>
      <c r="BO119" s="211">
        <v>0</v>
      </c>
      <c r="BP119" s="211">
        <v>0</v>
      </c>
      <c r="BQ119" s="211">
        <v>0</v>
      </c>
      <c r="BR119" s="211">
        <v>0</v>
      </c>
      <c r="BS119" s="211">
        <v>0</v>
      </c>
      <c r="BT119" s="211">
        <v>0</v>
      </c>
      <c r="BU119" s="211">
        <v>0</v>
      </c>
      <c r="BV119" s="211">
        <v>0</v>
      </c>
      <c r="BW119" s="211">
        <v>0</v>
      </c>
      <c r="BX119" s="211">
        <v>0</v>
      </c>
      <c r="BY119" s="211">
        <v>0</v>
      </c>
      <c r="BZ119" s="211">
        <v>0</v>
      </c>
      <c r="CA119" s="211">
        <v>0</v>
      </c>
      <c r="CB119" s="211">
        <v>0</v>
      </c>
      <c r="CC119" s="211">
        <v>0</v>
      </c>
      <c r="CD119" s="211">
        <v>0</v>
      </c>
      <c r="CE119" s="211">
        <v>0</v>
      </c>
      <c r="CF119" s="211">
        <v>0</v>
      </c>
      <c r="CG119" s="211">
        <v>0</v>
      </c>
      <c r="CH119" s="211">
        <v>0</v>
      </c>
      <c r="CI119" s="211">
        <v>0</v>
      </c>
      <c r="CJ119" s="211">
        <v>0</v>
      </c>
      <c r="CK119" s="211">
        <v>0</v>
      </c>
      <c r="CL119" s="211">
        <v>0</v>
      </c>
      <c r="CM119" s="211">
        <v>0</v>
      </c>
      <c r="CN119" s="211">
        <v>0</v>
      </c>
      <c r="CO119" s="211">
        <v>0</v>
      </c>
      <c r="CP119" s="211">
        <v>0</v>
      </c>
      <c r="CQ119" s="211">
        <v>0</v>
      </c>
      <c r="CR119" s="211">
        <v>0</v>
      </c>
      <c r="CS119" s="211">
        <f t="shared" si="10"/>
        <v>0</v>
      </c>
      <c r="CV119" s="27">
        <f t="shared" si="8"/>
        <v>0</v>
      </c>
      <c r="CW119" s="28">
        <f t="shared" si="9"/>
        <v>0</v>
      </c>
    </row>
    <row r="120" spans="1:101" x14ac:dyDescent="0.2">
      <c r="A120" s="212" t="s">
        <v>120</v>
      </c>
      <c r="B120" s="213">
        <f t="shared" ref="B120:BM120" si="11">SUM(B31:B119)</f>
        <v>30300</v>
      </c>
      <c r="C120" s="213">
        <f t="shared" si="11"/>
        <v>0</v>
      </c>
      <c r="D120" s="213">
        <f t="shared" si="11"/>
        <v>14567</v>
      </c>
      <c r="E120" s="213">
        <f t="shared" si="11"/>
        <v>30300</v>
      </c>
      <c r="F120" s="213">
        <f t="shared" si="11"/>
        <v>0</v>
      </c>
      <c r="G120" s="213">
        <f t="shared" ref="G120:BR120" si="12">SUM(G31:G119)</f>
        <v>0</v>
      </c>
      <c r="H120" s="213">
        <f t="shared" si="12"/>
        <v>0</v>
      </c>
      <c r="I120" s="213">
        <f t="shared" si="12"/>
        <v>0</v>
      </c>
      <c r="J120" s="213">
        <f t="shared" si="12"/>
        <v>0</v>
      </c>
      <c r="K120" s="213">
        <f t="shared" si="12"/>
        <v>0</v>
      </c>
      <c r="L120" s="213">
        <f t="shared" si="12"/>
        <v>0</v>
      </c>
      <c r="M120" s="213">
        <f t="shared" si="12"/>
        <v>0</v>
      </c>
      <c r="N120" s="213">
        <f t="shared" si="12"/>
        <v>0</v>
      </c>
      <c r="O120" s="213">
        <f t="shared" si="12"/>
        <v>0</v>
      </c>
      <c r="P120" s="213">
        <f t="shared" si="12"/>
        <v>0</v>
      </c>
      <c r="Q120" s="213">
        <f t="shared" si="12"/>
        <v>0</v>
      </c>
      <c r="R120" s="213">
        <f t="shared" si="12"/>
        <v>0</v>
      </c>
      <c r="S120" s="213">
        <f t="shared" si="12"/>
        <v>0</v>
      </c>
      <c r="T120" s="213">
        <f t="shared" si="12"/>
        <v>0</v>
      </c>
      <c r="U120" s="213">
        <f t="shared" si="12"/>
        <v>0</v>
      </c>
      <c r="V120" s="213">
        <f t="shared" si="12"/>
        <v>0</v>
      </c>
      <c r="W120" s="213">
        <f t="shared" si="12"/>
        <v>0</v>
      </c>
      <c r="X120" s="213">
        <f t="shared" si="12"/>
        <v>0</v>
      </c>
      <c r="Y120" s="213">
        <f t="shared" si="12"/>
        <v>0</v>
      </c>
      <c r="Z120" s="213">
        <f t="shared" si="12"/>
        <v>0</v>
      </c>
      <c r="AA120" s="213">
        <f t="shared" si="12"/>
        <v>0</v>
      </c>
      <c r="AB120" s="213">
        <f t="shared" si="12"/>
        <v>0</v>
      </c>
      <c r="AC120" s="213">
        <f t="shared" si="12"/>
        <v>0</v>
      </c>
      <c r="AD120" s="213">
        <f t="shared" si="12"/>
        <v>0</v>
      </c>
      <c r="AE120" s="213">
        <f t="shared" si="12"/>
        <v>0</v>
      </c>
      <c r="AF120" s="213">
        <f t="shared" si="12"/>
        <v>0</v>
      </c>
      <c r="AG120" s="213">
        <f t="shared" si="12"/>
        <v>0</v>
      </c>
      <c r="AH120" s="213">
        <f t="shared" si="12"/>
        <v>0</v>
      </c>
      <c r="AI120" s="213">
        <f t="shared" si="12"/>
        <v>0</v>
      </c>
      <c r="AJ120" s="213">
        <f t="shared" si="12"/>
        <v>0</v>
      </c>
      <c r="AK120" s="213">
        <f t="shared" si="12"/>
        <v>0</v>
      </c>
      <c r="AL120" s="213">
        <f t="shared" si="12"/>
        <v>0</v>
      </c>
      <c r="AM120" s="213">
        <f t="shared" si="12"/>
        <v>0</v>
      </c>
      <c r="AN120" s="213">
        <f t="shared" si="12"/>
        <v>0</v>
      </c>
      <c r="AO120" s="213">
        <f t="shared" si="12"/>
        <v>0</v>
      </c>
      <c r="AP120" s="213">
        <f t="shared" si="12"/>
        <v>0</v>
      </c>
      <c r="AQ120" s="213">
        <f t="shared" si="12"/>
        <v>0</v>
      </c>
      <c r="AR120" s="213">
        <f t="shared" si="12"/>
        <v>0</v>
      </c>
      <c r="AS120" s="213">
        <f t="shared" si="12"/>
        <v>0</v>
      </c>
      <c r="AT120" s="213">
        <f t="shared" si="12"/>
        <v>0</v>
      </c>
      <c r="AU120" s="213">
        <f t="shared" si="12"/>
        <v>0</v>
      </c>
      <c r="AV120" s="213">
        <f t="shared" si="12"/>
        <v>0</v>
      </c>
      <c r="AW120" s="213">
        <f t="shared" si="12"/>
        <v>0</v>
      </c>
      <c r="AX120" s="213">
        <f t="shared" si="12"/>
        <v>0</v>
      </c>
      <c r="AY120" s="213">
        <f t="shared" si="12"/>
        <v>0</v>
      </c>
      <c r="AZ120" s="213">
        <f t="shared" si="12"/>
        <v>0</v>
      </c>
      <c r="BA120" s="213">
        <f t="shared" si="12"/>
        <v>0</v>
      </c>
      <c r="BB120" s="213">
        <f t="shared" si="12"/>
        <v>0</v>
      </c>
      <c r="BC120" s="213">
        <f t="shared" si="12"/>
        <v>0</v>
      </c>
      <c r="BD120" s="213">
        <f t="shared" si="12"/>
        <v>0</v>
      </c>
      <c r="BE120" s="213">
        <f t="shared" si="12"/>
        <v>0</v>
      </c>
      <c r="BF120" s="213">
        <f t="shared" si="12"/>
        <v>0</v>
      </c>
      <c r="BG120" s="213">
        <f t="shared" si="12"/>
        <v>0</v>
      </c>
      <c r="BH120" s="213">
        <f t="shared" si="12"/>
        <v>0</v>
      </c>
      <c r="BI120" s="213">
        <f t="shared" si="12"/>
        <v>0</v>
      </c>
      <c r="BJ120" s="213">
        <f t="shared" si="12"/>
        <v>0</v>
      </c>
      <c r="BK120" s="213">
        <f t="shared" si="12"/>
        <v>0</v>
      </c>
      <c r="BL120" s="213">
        <f t="shared" si="12"/>
        <v>0</v>
      </c>
      <c r="BM120" s="213">
        <f t="shared" si="12"/>
        <v>0</v>
      </c>
      <c r="BN120" s="213">
        <f t="shared" si="12"/>
        <v>0</v>
      </c>
      <c r="BO120" s="213">
        <f t="shared" si="12"/>
        <v>0</v>
      </c>
      <c r="BP120" s="213">
        <f t="shared" si="12"/>
        <v>0</v>
      </c>
      <c r="BQ120" s="213">
        <f t="shared" si="12"/>
        <v>0</v>
      </c>
      <c r="BR120" s="213">
        <f t="shared" si="12"/>
        <v>0</v>
      </c>
      <c r="BS120" s="213">
        <f t="shared" ref="BS120:CR120" si="13">SUM(BS31:BS119)</f>
        <v>0</v>
      </c>
      <c r="BT120" s="213">
        <f t="shared" si="13"/>
        <v>0</v>
      </c>
      <c r="BU120" s="213">
        <f t="shared" si="13"/>
        <v>0</v>
      </c>
      <c r="BV120" s="213">
        <f t="shared" si="13"/>
        <v>0</v>
      </c>
      <c r="BW120" s="213">
        <f t="shared" si="13"/>
        <v>0</v>
      </c>
      <c r="BX120" s="213">
        <f t="shared" si="13"/>
        <v>0</v>
      </c>
      <c r="BY120" s="213">
        <f t="shared" si="13"/>
        <v>0</v>
      </c>
      <c r="BZ120" s="213">
        <f t="shared" si="13"/>
        <v>0</v>
      </c>
      <c r="CA120" s="213">
        <f t="shared" si="13"/>
        <v>0</v>
      </c>
      <c r="CB120" s="213">
        <f t="shared" si="13"/>
        <v>0</v>
      </c>
      <c r="CC120" s="213">
        <f t="shared" si="13"/>
        <v>0</v>
      </c>
      <c r="CD120" s="213">
        <f t="shared" si="13"/>
        <v>0</v>
      </c>
      <c r="CE120" s="213">
        <f t="shared" si="13"/>
        <v>0</v>
      </c>
      <c r="CF120" s="213">
        <f t="shared" si="13"/>
        <v>0</v>
      </c>
      <c r="CG120" s="213">
        <f t="shared" si="13"/>
        <v>0</v>
      </c>
      <c r="CH120" s="213">
        <f t="shared" si="13"/>
        <v>0</v>
      </c>
      <c r="CI120" s="213">
        <f t="shared" si="13"/>
        <v>0</v>
      </c>
      <c r="CJ120" s="213">
        <f t="shared" si="13"/>
        <v>0</v>
      </c>
      <c r="CK120" s="213">
        <f t="shared" si="13"/>
        <v>0</v>
      </c>
      <c r="CL120" s="213">
        <f t="shared" si="13"/>
        <v>0</v>
      </c>
      <c r="CM120" s="213">
        <f t="shared" si="13"/>
        <v>0</v>
      </c>
      <c r="CN120" s="213">
        <f t="shared" si="13"/>
        <v>0</v>
      </c>
      <c r="CO120" s="213">
        <f t="shared" si="13"/>
        <v>0</v>
      </c>
      <c r="CP120" s="213">
        <f t="shared" si="13"/>
        <v>0</v>
      </c>
      <c r="CQ120" s="213">
        <f t="shared" si="13"/>
        <v>0</v>
      </c>
      <c r="CR120" s="213">
        <f t="shared" si="13"/>
        <v>0</v>
      </c>
      <c r="CS120" s="213">
        <f t="shared" ref="BN120:CS120" si="14">SUM(CS31:CS119)</f>
        <v>75167</v>
      </c>
      <c r="CV120" s="27">
        <f t="shared" si="8"/>
        <v>0</v>
      </c>
      <c r="CW120" s="28">
        <f t="shared" si="9"/>
        <v>0</v>
      </c>
    </row>
    <row r="121" spans="1:101" x14ac:dyDescent="0.2">
      <c r="A121" s="214" t="s">
        <v>121</v>
      </c>
      <c r="B121" s="213">
        <f t="shared" ref="B121:BM121" si="15">SUM(B29,B120)</f>
        <v>30398</v>
      </c>
      <c r="C121" s="213">
        <f t="shared" si="15"/>
        <v>98</v>
      </c>
      <c r="D121" s="213">
        <f t="shared" si="15"/>
        <v>14665</v>
      </c>
      <c r="E121" s="213">
        <f t="shared" si="15"/>
        <v>30398</v>
      </c>
      <c r="F121" s="213">
        <f t="shared" si="15"/>
        <v>98</v>
      </c>
      <c r="G121" s="213">
        <f t="shared" ref="G121:BR121" si="16">SUM(G29,G120)</f>
        <v>98</v>
      </c>
      <c r="H121" s="213">
        <f t="shared" si="16"/>
        <v>98</v>
      </c>
      <c r="I121" s="213">
        <f t="shared" si="16"/>
        <v>98</v>
      </c>
      <c r="J121" s="213">
        <f t="shared" si="16"/>
        <v>98</v>
      </c>
      <c r="K121" s="213">
        <f t="shared" si="16"/>
        <v>98</v>
      </c>
      <c r="L121" s="213">
        <f t="shared" si="16"/>
        <v>98</v>
      </c>
      <c r="M121" s="213">
        <f t="shared" si="16"/>
        <v>98</v>
      </c>
      <c r="N121" s="213">
        <f t="shared" si="16"/>
        <v>98</v>
      </c>
      <c r="O121" s="213">
        <f t="shared" si="16"/>
        <v>98</v>
      </c>
      <c r="P121" s="213">
        <f t="shared" si="16"/>
        <v>98</v>
      </c>
      <c r="Q121" s="213">
        <f t="shared" si="16"/>
        <v>98</v>
      </c>
      <c r="R121" s="213">
        <f t="shared" si="16"/>
        <v>98</v>
      </c>
      <c r="S121" s="213">
        <f t="shared" si="16"/>
        <v>98</v>
      </c>
      <c r="T121" s="213">
        <f t="shared" si="16"/>
        <v>98</v>
      </c>
      <c r="U121" s="213">
        <f t="shared" si="16"/>
        <v>98</v>
      </c>
      <c r="V121" s="213">
        <f t="shared" si="16"/>
        <v>98</v>
      </c>
      <c r="W121" s="213">
        <f t="shared" si="16"/>
        <v>98</v>
      </c>
      <c r="X121" s="213">
        <f t="shared" si="16"/>
        <v>98</v>
      </c>
      <c r="Y121" s="213">
        <f t="shared" si="16"/>
        <v>98</v>
      </c>
      <c r="Z121" s="213">
        <f t="shared" si="16"/>
        <v>98</v>
      </c>
      <c r="AA121" s="213">
        <f t="shared" si="16"/>
        <v>98</v>
      </c>
      <c r="AB121" s="213">
        <f t="shared" si="16"/>
        <v>98</v>
      </c>
      <c r="AC121" s="213">
        <f t="shared" si="16"/>
        <v>98</v>
      </c>
      <c r="AD121" s="213">
        <f t="shared" si="16"/>
        <v>98</v>
      </c>
      <c r="AE121" s="213">
        <f t="shared" si="16"/>
        <v>98</v>
      </c>
      <c r="AF121" s="213">
        <f t="shared" si="16"/>
        <v>98</v>
      </c>
      <c r="AG121" s="213">
        <f t="shared" si="16"/>
        <v>98</v>
      </c>
      <c r="AH121" s="213">
        <f t="shared" si="16"/>
        <v>98</v>
      </c>
      <c r="AI121" s="213">
        <f t="shared" si="16"/>
        <v>98</v>
      </c>
      <c r="AJ121" s="213">
        <f t="shared" si="16"/>
        <v>98</v>
      </c>
      <c r="AK121" s="213">
        <f t="shared" si="16"/>
        <v>98</v>
      </c>
      <c r="AL121" s="213">
        <f t="shared" si="16"/>
        <v>98</v>
      </c>
      <c r="AM121" s="213">
        <f t="shared" si="16"/>
        <v>98</v>
      </c>
      <c r="AN121" s="213">
        <f t="shared" si="16"/>
        <v>98</v>
      </c>
      <c r="AO121" s="213">
        <f t="shared" si="16"/>
        <v>98</v>
      </c>
      <c r="AP121" s="213">
        <f t="shared" si="16"/>
        <v>98</v>
      </c>
      <c r="AQ121" s="213">
        <f t="shared" si="16"/>
        <v>98</v>
      </c>
      <c r="AR121" s="213">
        <f t="shared" si="16"/>
        <v>98</v>
      </c>
      <c r="AS121" s="213">
        <f t="shared" si="16"/>
        <v>98</v>
      </c>
      <c r="AT121" s="213">
        <f t="shared" si="16"/>
        <v>98</v>
      </c>
      <c r="AU121" s="213">
        <f t="shared" si="16"/>
        <v>98</v>
      </c>
      <c r="AV121" s="213">
        <f t="shared" si="16"/>
        <v>98</v>
      </c>
      <c r="AW121" s="213">
        <f t="shared" si="16"/>
        <v>98</v>
      </c>
      <c r="AX121" s="213">
        <f t="shared" si="16"/>
        <v>98</v>
      </c>
      <c r="AY121" s="213">
        <f t="shared" si="16"/>
        <v>98</v>
      </c>
      <c r="AZ121" s="213">
        <f t="shared" si="16"/>
        <v>98</v>
      </c>
      <c r="BA121" s="213">
        <f t="shared" si="16"/>
        <v>98</v>
      </c>
      <c r="BB121" s="213">
        <f t="shared" si="16"/>
        <v>98</v>
      </c>
      <c r="BC121" s="213">
        <f t="shared" si="16"/>
        <v>98</v>
      </c>
      <c r="BD121" s="213">
        <f t="shared" si="16"/>
        <v>98</v>
      </c>
      <c r="BE121" s="213">
        <f t="shared" si="16"/>
        <v>98</v>
      </c>
      <c r="BF121" s="213">
        <f t="shared" si="16"/>
        <v>98</v>
      </c>
      <c r="BG121" s="213">
        <f t="shared" si="16"/>
        <v>98</v>
      </c>
      <c r="BH121" s="213">
        <f t="shared" si="16"/>
        <v>98</v>
      </c>
      <c r="BI121" s="213">
        <f t="shared" si="16"/>
        <v>98</v>
      </c>
      <c r="BJ121" s="213">
        <f t="shared" si="16"/>
        <v>98</v>
      </c>
      <c r="BK121" s="213">
        <f t="shared" si="16"/>
        <v>98</v>
      </c>
      <c r="BL121" s="213">
        <f t="shared" si="16"/>
        <v>98</v>
      </c>
      <c r="BM121" s="213">
        <f t="shared" si="16"/>
        <v>98</v>
      </c>
      <c r="BN121" s="213">
        <f t="shared" si="16"/>
        <v>98</v>
      </c>
      <c r="BO121" s="213">
        <f t="shared" si="16"/>
        <v>98</v>
      </c>
      <c r="BP121" s="213">
        <f t="shared" si="16"/>
        <v>98</v>
      </c>
      <c r="BQ121" s="213">
        <f t="shared" si="16"/>
        <v>98</v>
      </c>
      <c r="BR121" s="213">
        <f t="shared" si="16"/>
        <v>98</v>
      </c>
      <c r="BS121" s="213">
        <f t="shared" ref="BS121:CR121" si="17">SUM(BS29,BS120)</f>
        <v>98</v>
      </c>
      <c r="BT121" s="213">
        <f t="shared" si="17"/>
        <v>98</v>
      </c>
      <c r="BU121" s="213">
        <f t="shared" si="17"/>
        <v>98</v>
      </c>
      <c r="BV121" s="213">
        <f t="shared" si="17"/>
        <v>98</v>
      </c>
      <c r="BW121" s="213">
        <f t="shared" si="17"/>
        <v>98</v>
      </c>
      <c r="BX121" s="213">
        <f t="shared" si="17"/>
        <v>98</v>
      </c>
      <c r="BY121" s="213">
        <f t="shared" si="17"/>
        <v>98</v>
      </c>
      <c r="BZ121" s="213">
        <f t="shared" si="17"/>
        <v>98</v>
      </c>
      <c r="CA121" s="213">
        <f t="shared" si="17"/>
        <v>98</v>
      </c>
      <c r="CB121" s="213">
        <f t="shared" si="17"/>
        <v>98</v>
      </c>
      <c r="CC121" s="213">
        <f t="shared" si="17"/>
        <v>98</v>
      </c>
      <c r="CD121" s="213">
        <f t="shared" si="17"/>
        <v>98</v>
      </c>
      <c r="CE121" s="213">
        <f t="shared" si="17"/>
        <v>98</v>
      </c>
      <c r="CF121" s="213">
        <f t="shared" si="17"/>
        <v>98</v>
      </c>
      <c r="CG121" s="213">
        <f t="shared" si="17"/>
        <v>98</v>
      </c>
      <c r="CH121" s="213">
        <f t="shared" si="17"/>
        <v>98</v>
      </c>
      <c r="CI121" s="213">
        <f t="shared" si="17"/>
        <v>98</v>
      </c>
      <c r="CJ121" s="213">
        <f t="shared" si="17"/>
        <v>98</v>
      </c>
      <c r="CK121" s="213">
        <f t="shared" si="17"/>
        <v>98</v>
      </c>
      <c r="CL121" s="213">
        <f t="shared" si="17"/>
        <v>98</v>
      </c>
      <c r="CM121" s="213">
        <f t="shared" si="17"/>
        <v>98</v>
      </c>
      <c r="CN121" s="213">
        <f t="shared" si="17"/>
        <v>98</v>
      </c>
      <c r="CO121" s="213">
        <f t="shared" si="17"/>
        <v>98</v>
      </c>
      <c r="CP121" s="213">
        <f t="shared" si="17"/>
        <v>98</v>
      </c>
      <c r="CQ121" s="213">
        <f t="shared" si="17"/>
        <v>98</v>
      </c>
      <c r="CR121" s="213">
        <f t="shared" si="17"/>
        <v>98</v>
      </c>
      <c r="CS121" s="213">
        <f t="shared" ref="BN121:CS121" si="18">SUM(CS29,CS120)</f>
        <v>84477</v>
      </c>
      <c r="CV121" s="27">
        <f t="shared" si="8"/>
        <v>98</v>
      </c>
      <c r="CW121" s="28">
        <f t="shared" si="9"/>
        <v>98</v>
      </c>
    </row>
    <row r="122" spans="1:101" x14ac:dyDescent="0.2">
      <c r="A122" s="208" t="s">
        <v>122</v>
      </c>
      <c r="B122" s="207"/>
      <c r="C122" s="207"/>
      <c r="D122" s="207"/>
      <c r="E122" s="207"/>
      <c r="F122" s="207"/>
      <c r="G122" s="207"/>
      <c r="H122" s="207"/>
      <c r="I122" s="207"/>
      <c r="J122" s="207"/>
      <c r="K122" s="207"/>
      <c r="L122" s="207"/>
      <c r="M122" s="207"/>
      <c r="N122" s="207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07"/>
      <c r="AX122" s="207"/>
      <c r="AY122" s="207"/>
      <c r="AZ122" s="207"/>
      <c r="BA122" s="207"/>
      <c r="BB122" s="207"/>
      <c r="BC122" s="207"/>
      <c r="BD122" s="207"/>
      <c r="BE122" s="207"/>
      <c r="BF122" s="207"/>
      <c r="BG122" s="207"/>
      <c r="BH122" s="207"/>
      <c r="BI122" s="207"/>
      <c r="BJ122" s="207"/>
      <c r="BK122" s="207"/>
      <c r="BL122" s="207"/>
      <c r="BM122" s="207"/>
      <c r="BN122" s="207"/>
      <c r="BO122" s="207"/>
      <c r="BP122" s="207"/>
      <c r="BQ122" s="207"/>
      <c r="BR122" s="207"/>
      <c r="BS122" s="207"/>
      <c r="BT122" s="207"/>
      <c r="BU122" s="207"/>
      <c r="BV122" s="207"/>
      <c r="BW122" s="207"/>
      <c r="BX122" s="207"/>
      <c r="BY122" s="207"/>
      <c r="BZ122" s="207"/>
      <c r="CA122" s="207"/>
      <c r="CB122" s="207"/>
      <c r="CC122" s="207"/>
      <c r="CD122" s="207"/>
      <c r="CE122" s="207"/>
      <c r="CF122" s="207"/>
      <c r="CG122" s="207"/>
      <c r="CH122" s="207"/>
      <c r="CI122" s="207"/>
      <c r="CJ122" s="207"/>
      <c r="CK122" s="207"/>
      <c r="CL122" s="207"/>
      <c r="CM122" s="207"/>
      <c r="CN122" s="207"/>
      <c r="CO122" s="207"/>
      <c r="CP122" s="207"/>
      <c r="CQ122" s="207"/>
      <c r="CR122" s="207"/>
      <c r="CS122" s="207"/>
      <c r="CV122" s="27">
        <f t="shared" si="8"/>
        <v>0</v>
      </c>
      <c r="CW122" s="28">
        <f t="shared" si="9"/>
        <v>0</v>
      </c>
    </row>
    <row r="123" spans="1:101" x14ac:dyDescent="0.2">
      <c r="A123" s="209"/>
      <c r="B123" s="207"/>
      <c r="C123" s="207"/>
      <c r="D123" s="207"/>
      <c r="E123" s="207"/>
      <c r="F123" s="207"/>
      <c r="G123" s="207"/>
      <c r="H123" s="207"/>
      <c r="I123" s="207"/>
      <c r="J123" s="207"/>
      <c r="K123" s="207"/>
      <c r="L123" s="207"/>
      <c r="M123" s="207"/>
      <c r="N123" s="207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07"/>
      <c r="AX123" s="207"/>
      <c r="AY123" s="207"/>
      <c r="AZ123" s="207"/>
      <c r="BA123" s="207"/>
      <c r="BB123" s="207"/>
      <c r="BC123" s="207"/>
      <c r="BD123" s="207"/>
      <c r="BE123" s="207"/>
      <c r="BF123" s="207"/>
      <c r="BG123" s="207"/>
      <c r="BH123" s="207"/>
      <c r="BI123" s="207"/>
      <c r="BJ123" s="207"/>
      <c r="BK123" s="207"/>
      <c r="BL123" s="207"/>
      <c r="BM123" s="207"/>
      <c r="BN123" s="207"/>
      <c r="BO123" s="207"/>
      <c r="BP123" s="207"/>
      <c r="BQ123" s="207"/>
      <c r="BR123" s="207"/>
      <c r="BS123" s="207"/>
      <c r="BT123" s="207"/>
      <c r="BU123" s="207"/>
      <c r="BV123" s="207"/>
      <c r="BW123" s="207"/>
      <c r="BX123" s="207"/>
      <c r="BY123" s="207"/>
      <c r="BZ123" s="207"/>
      <c r="CA123" s="207"/>
      <c r="CB123" s="207"/>
      <c r="CC123" s="207"/>
      <c r="CD123" s="207"/>
      <c r="CE123" s="207"/>
      <c r="CF123" s="207"/>
      <c r="CG123" s="207"/>
      <c r="CH123" s="207"/>
      <c r="CI123" s="207"/>
      <c r="CJ123" s="207"/>
      <c r="CK123" s="207"/>
      <c r="CL123" s="207"/>
      <c r="CM123" s="207"/>
      <c r="CN123" s="207"/>
      <c r="CO123" s="207"/>
      <c r="CP123" s="207"/>
      <c r="CQ123" s="207"/>
      <c r="CR123" s="207"/>
      <c r="CS123" s="207"/>
      <c r="CV123" s="27">
        <f t="shared" si="8"/>
        <v>0</v>
      </c>
      <c r="CW123" s="28">
        <f t="shared" si="9"/>
        <v>0</v>
      </c>
    </row>
    <row r="124" spans="1:101" x14ac:dyDescent="0.2">
      <c r="A124" s="210" t="s">
        <v>123</v>
      </c>
      <c r="B124" s="211">
        <v>0</v>
      </c>
      <c r="C124" s="211">
        <v>0</v>
      </c>
      <c r="D124" s="211">
        <v>0</v>
      </c>
      <c r="E124" s="211">
        <v>0</v>
      </c>
      <c r="F124" s="211">
        <v>0</v>
      </c>
      <c r="G124" s="211">
        <v>0</v>
      </c>
      <c r="H124" s="211">
        <v>0</v>
      </c>
      <c r="I124" s="211">
        <v>0</v>
      </c>
      <c r="J124" s="211">
        <v>0</v>
      </c>
      <c r="K124" s="211">
        <v>0</v>
      </c>
      <c r="L124" s="211">
        <v>0</v>
      </c>
      <c r="M124" s="211">
        <v>0</v>
      </c>
      <c r="N124" s="211">
        <v>0</v>
      </c>
      <c r="O124" s="211">
        <v>0</v>
      </c>
      <c r="P124" s="211">
        <v>0</v>
      </c>
      <c r="Q124" s="211">
        <v>0</v>
      </c>
      <c r="R124" s="211">
        <v>0</v>
      </c>
      <c r="S124" s="211">
        <v>0</v>
      </c>
      <c r="T124" s="211">
        <v>0</v>
      </c>
      <c r="U124" s="211">
        <v>0</v>
      </c>
      <c r="V124" s="211">
        <v>0</v>
      </c>
      <c r="W124" s="211">
        <v>0</v>
      </c>
      <c r="X124" s="211">
        <v>0</v>
      </c>
      <c r="Y124" s="211">
        <v>0</v>
      </c>
      <c r="Z124" s="211">
        <v>0</v>
      </c>
      <c r="AA124" s="211">
        <v>0</v>
      </c>
      <c r="AB124" s="211">
        <v>0</v>
      </c>
      <c r="AC124" s="211">
        <v>0</v>
      </c>
      <c r="AD124" s="211">
        <v>0</v>
      </c>
      <c r="AE124" s="211">
        <v>0</v>
      </c>
      <c r="AF124" s="211">
        <v>0</v>
      </c>
      <c r="AG124" s="211">
        <v>0</v>
      </c>
      <c r="AH124" s="211">
        <v>0</v>
      </c>
      <c r="AI124" s="211">
        <v>0</v>
      </c>
      <c r="AJ124" s="211">
        <v>0</v>
      </c>
      <c r="AK124" s="211">
        <v>0</v>
      </c>
      <c r="AL124" s="211">
        <v>0</v>
      </c>
      <c r="AM124" s="211">
        <v>0</v>
      </c>
      <c r="AN124" s="211">
        <v>0</v>
      </c>
      <c r="AO124" s="211">
        <v>0</v>
      </c>
      <c r="AP124" s="211">
        <v>0</v>
      </c>
      <c r="AQ124" s="211">
        <v>0</v>
      </c>
      <c r="AR124" s="211">
        <v>0</v>
      </c>
      <c r="AS124" s="211">
        <v>0</v>
      </c>
      <c r="AT124" s="211">
        <v>0</v>
      </c>
      <c r="AU124" s="211">
        <v>0</v>
      </c>
      <c r="AV124" s="211">
        <v>0</v>
      </c>
      <c r="AW124" s="211">
        <v>0</v>
      </c>
      <c r="AX124" s="211">
        <v>0</v>
      </c>
      <c r="AY124" s="211">
        <v>0</v>
      </c>
      <c r="AZ124" s="211">
        <v>0</v>
      </c>
      <c r="BA124" s="211">
        <v>0</v>
      </c>
      <c r="BB124" s="211">
        <v>0</v>
      </c>
      <c r="BC124" s="211">
        <v>0</v>
      </c>
      <c r="BD124" s="211">
        <v>0</v>
      </c>
      <c r="BE124" s="211">
        <v>0</v>
      </c>
      <c r="BF124" s="211">
        <v>0</v>
      </c>
      <c r="BG124" s="211">
        <v>0</v>
      </c>
      <c r="BH124" s="211">
        <v>0</v>
      </c>
      <c r="BI124" s="211">
        <v>0</v>
      </c>
      <c r="BJ124" s="211">
        <v>0</v>
      </c>
      <c r="BK124" s="211">
        <v>0</v>
      </c>
      <c r="BL124" s="211">
        <v>0</v>
      </c>
      <c r="BM124" s="211">
        <v>0</v>
      </c>
      <c r="BN124" s="211">
        <v>0</v>
      </c>
      <c r="BO124" s="211">
        <v>0</v>
      </c>
      <c r="BP124" s="211">
        <v>0</v>
      </c>
      <c r="BQ124" s="211">
        <v>0</v>
      </c>
      <c r="BR124" s="211">
        <v>0</v>
      </c>
      <c r="BS124" s="211">
        <v>0</v>
      </c>
      <c r="BT124" s="211">
        <v>0</v>
      </c>
      <c r="BU124" s="211">
        <v>0</v>
      </c>
      <c r="BV124" s="211">
        <v>0</v>
      </c>
      <c r="BW124" s="211">
        <v>0</v>
      </c>
      <c r="BX124" s="211">
        <v>0</v>
      </c>
      <c r="BY124" s="211">
        <v>0</v>
      </c>
      <c r="BZ124" s="211">
        <v>0</v>
      </c>
      <c r="CA124" s="211">
        <v>0</v>
      </c>
      <c r="CB124" s="211">
        <v>0</v>
      </c>
      <c r="CC124" s="211">
        <v>0</v>
      </c>
      <c r="CD124" s="211">
        <v>0</v>
      </c>
      <c r="CE124" s="211">
        <v>0</v>
      </c>
      <c r="CF124" s="211">
        <v>0</v>
      </c>
      <c r="CG124" s="211">
        <v>0</v>
      </c>
      <c r="CH124" s="211">
        <v>0</v>
      </c>
      <c r="CI124" s="211">
        <v>0</v>
      </c>
      <c r="CJ124" s="211">
        <v>0</v>
      </c>
      <c r="CK124" s="211">
        <v>0</v>
      </c>
      <c r="CL124" s="211">
        <v>0</v>
      </c>
      <c r="CM124" s="211">
        <v>0</v>
      </c>
      <c r="CN124" s="211">
        <v>0</v>
      </c>
      <c r="CO124" s="211">
        <v>0</v>
      </c>
      <c r="CP124" s="211">
        <v>0</v>
      </c>
      <c r="CQ124" s="211">
        <v>0</v>
      </c>
      <c r="CR124" s="211">
        <v>0</v>
      </c>
      <c r="CS124" s="211">
        <f t="shared" ref="CS124:CS133" si="19">SUM(B124:CR124)</f>
        <v>0</v>
      </c>
      <c r="CV124" s="27">
        <f t="shared" si="8"/>
        <v>0</v>
      </c>
      <c r="CW124" s="28">
        <f t="shared" si="9"/>
        <v>0</v>
      </c>
    </row>
    <row r="125" spans="1:101" x14ac:dyDescent="0.2">
      <c r="A125" s="210" t="s">
        <v>124</v>
      </c>
      <c r="B125" s="211">
        <v>0</v>
      </c>
      <c r="C125" s="211">
        <v>0</v>
      </c>
      <c r="D125" s="211">
        <v>0</v>
      </c>
      <c r="E125" s="211">
        <v>0</v>
      </c>
      <c r="F125" s="211">
        <v>0</v>
      </c>
      <c r="G125" s="211">
        <v>0</v>
      </c>
      <c r="H125" s="211">
        <v>0</v>
      </c>
      <c r="I125" s="211">
        <v>0</v>
      </c>
      <c r="J125" s="211">
        <v>0</v>
      </c>
      <c r="K125" s="211">
        <v>0</v>
      </c>
      <c r="L125" s="211">
        <v>0</v>
      </c>
      <c r="M125" s="211">
        <v>0</v>
      </c>
      <c r="N125" s="211">
        <v>0</v>
      </c>
      <c r="O125" s="211">
        <v>0</v>
      </c>
      <c r="P125" s="211">
        <v>0</v>
      </c>
      <c r="Q125" s="211">
        <v>0</v>
      </c>
      <c r="R125" s="211">
        <v>0</v>
      </c>
      <c r="S125" s="211">
        <v>0</v>
      </c>
      <c r="T125" s="211">
        <v>0</v>
      </c>
      <c r="U125" s="211">
        <v>0</v>
      </c>
      <c r="V125" s="211">
        <v>0</v>
      </c>
      <c r="W125" s="211">
        <v>0</v>
      </c>
      <c r="X125" s="211">
        <v>0</v>
      </c>
      <c r="Y125" s="211">
        <v>0</v>
      </c>
      <c r="Z125" s="211">
        <v>0</v>
      </c>
      <c r="AA125" s="211">
        <v>0</v>
      </c>
      <c r="AB125" s="211">
        <v>0</v>
      </c>
      <c r="AC125" s="211">
        <v>0</v>
      </c>
      <c r="AD125" s="211">
        <v>0</v>
      </c>
      <c r="AE125" s="211">
        <v>0</v>
      </c>
      <c r="AF125" s="211">
        <v>0</v>
      </c>
      <c r="AG125" s="211">
        <v>0</v>
      </c>
      <c r="AH125" s="211">
        <v>0</v>
      </c>
      <c r="AI125" s="211">
        <v>0</v>
      </c>
      <c r="AJ125" s="211">
        <v>0</v>
      </c>
      <c r="AK125" s="211">
        <v>0</v>
      </c>
      <c r="AL125" s="211">
        <v>0</v>
      </c>
      <c r="AM125" s="211">
        <v>0</v>
      </c>
      <c r="AN125" s="211">
        <v>0</v>
      </c>
      <c r="AO125" s="211">
        <v>0</v>
      </c>
      <c r="AP125" s="211">
        <v>0</v>
      </c>
      <c r="AQ125" s="211">
        <v>0</v>
      </c>
      <c r="AR125" s="211">
        <v>0</v>
      </c>
      <c r="AS125" s="211">
        <v>0</v>
      </c>
      <c r="AT125" s="211">
        <v>0</v>
      </c>
      <c r="AU125" s="211">
        <v>0</v>
      </c>
      <c r="AV125" s="211">
        <v>0</v>
      </c>
      <c r="AW125" s="211">
        <v>0</v>
      </c>
      <c r="AX125" s="211">
        <v>0</v>
      </c>
      <c r="AY125" s="211">
        <v>0</v>
      </c>
      <c r="AZ125" s="211">
        <v>0</v>
      </c>
      <c r="BA125" s="211">
        <v>0</v>
      </c>
      <c r="BB125" s="211">
        <v>0</v>
      </c>
      <c r="BC125" s="211">
        <v>0</v>
      </c>
      <c r="BD125" s="211">
        <v>0</v>
      </c>
      <c r="BE125" s="211">
        <v>0</v>
      </c>
      <c r="BF125" s="211">
        <v>0</v>
      </c>
      <c r="BG125" s="211">
        <v>0</v>
      </c>
      <c r="BH125" s="211">
        <v>0</v>
      </c>
      <c r="BI125" s="211">
        <v>0</v>
      </c>
      <c r="BJ125" s="211">
        <v>0</v>
      </c>
      <c r="BK125" s="211">
        <v>0</v>
      </c>
      <c r="BL125" s="211">
        <v>0</v>
      </c>
      <c r="BM125" s="211">
        <v>0</v>
      </c>
      <c r="BN125" s="211">
        <v>0</v>
      </c>
      <c r="BO125" s="211">
        <v>0</v>
      </c>
      <c r="BP125" s="211">
        <v>0</v>
      </c>
      <c r="BQ125" s="211">
        <v>0</v>
      </c>
      <c r="BR125" s="211">
        <v>0</v>
      </c>
      <c r="BS125" s="211">
        <v>0</v>
      </c>
      <c r="BT125" s="211">
        <v>0</v>
      </c>
      <c r="BU125" s="211">
        <v>0</v>
      </c>
      <c r="BV125" s="211">
        <v>0</v>
      </c>
      <c r="BW125" s="211">
        <v>0</v>
      </c>
      <c r="BX125" s="211">
        <v>0</v>
      </c>
      <c r="BY125" s="211">
        <v>0</v>
      </c>
      <c r="BZ125" s="211">
        <v>0</v>
      </c>
      <c r="CA125" s="211">
        <v>0</v>
      </c>
      <c r="CB125" s="211">
        <v>0</v>
      </c>
      <c r="CC125" s="211">
        <v>0</v>
      </c>
      <c r="CD125" s="211">
        <v>0</v>
      </c>
      <c r="CE125" s="211">
        <v>0</v>
      </c>
      <c r="CF125" s="211">
        <v>0</v>
      </c>
      <c r="CG125" s="211">
        <v>0</v>
      </c>
      <c r="CH125" s="211">
        <v>0</v>
      </c>
      <c r="CI125" s="211">
        <v>0</v>
      </c>
      <c r="CJ125" s="211">
        <v>0</v>
      </c>
      <c r="CK125" s="211">
        <v>0</v>
      </c>
      <c r="CL125" s="211">
        <v>0</v>
      </c>
      <c r="CM125" s="211">
        <v>0</v>
      </c>
      <c r="CN125" s="211">
        <v>0</v>
      </c>
      <c r="CO125" s="211">
        <v>0</v>
      </c>
      <c r="CP125" s="211">
        <v>0</v>
      </c>
      <c r="CQ125" s="211">
        <v>0</v>
      </c>
      <c r="CR125" s="211">
        <v>0</v>
      </c>
      <c r="CS125" s="211">
        <f t="shared" si="19"/>
        <v>0</v>
      </c>
      <c r="CV125" s="27">
        <f t="shared" si="8"/>
        <v>0</v>
      </c>
      <c r="CW125" s="28">
        <f t="shared" si="9"/>
        <v>0</v>
      </c>
    </row>
    <row r="126" spans="1:101" x14ac:dyDescent="0.2">
      <c r="A126" s="210" t="s">
        <v>125</v>
      </c>
      <c r="B126" s="211">
        <v>0</v>
      </c>
      <c r="C126" s="211">
        <v>0</v>
      </c>
      <c r="D126" s="211">
        <v>0</v>
      </c>
      <c r="E126" s="211">
        <v>0</v>
      </c>
      <c r="F126" s="211">
        <v>0</v>
      </c>
      <c r="G126" s="211">
        <v>0</v>
      </c>
      <c r="H126" s="211">
        <v>0</v>
      </c>
      <c r="I126" s="211">
        <v>0</v>
      </c>
      <c r="J126" s="211">
        <v>0</v>
      </c>
      <c r="K126" s="211">
        <v>0</v>
      </c>
      <c r="L126" s="211">
        <v>0</v>
      </c>
      <c r="M126" s="211">
        <v>0</v>
      </c>
      <c r="N126" s="211">
        <v>0</v>
      </c>
      <c r="O126" s="211">
        <v>0</v>
      </c>
      <c r="P126" s="211">
        <v>0</v>
      </c>
      <c r="Q126" s="211">
        <v>0</v>
      </c>
      <c r="R126" s="211">
        <v>0</v>
      </c>
      <c r="S126" s="211">
        <v>0</v>
      </c>
      <c r="T126" s="211">
        <v>0</v>
      </c>
      <c r="U126" s="211">
        <v>0</v>
      </c>
      <c r="V126" s="211">
        <v>0</v>
      </c>
      <c r="W126" s="211">
        <v>0</v>
      </c>
      <c r="X126" s="211">
        <v>0</v>
      </c>
      <c r="Y126" s="211">
        <v>0</v>
      </c>
      <c r="Z126" s="211">
        <v>0</v>
      </c>
      <c r="AA126" s="211">
        <v>0</v>
      </c>
      <c r="AB126" s="211">
        <v>0</v>
      </c>
      <c r="AC126" s="211">
        <v>0</v>
      </c>
      <c r="AD126" s="211">
        <v>0</v>
      </c>
      <c r="AE126" s="211">
        <v>0</v>
      </c>
      <c r="AF126" s="211">
        <v>0</v>
      </c>
      <c r="AG126" s="211">
        <v>0</v>
      </c>
      <c r="AH126" s="211">
        <v>0</v>
      </c>
      <c r="AI126" s="211">
        <v>0</v>
      </c>
      <c r="AJ126" s="211">
        <v>0</v>
      </c>
      <c r="AK126" s="211">
        <v>0</v>
      </c>
      <c r="AL126" s="211">
        <v>0</v>
      </c>
      <c r="AM126" s="211">
        <v>0</v>
      </c>
      <c r="AN126" s="211">
        <v>0</v>
      </c>
      <c r="AO126" s="211">
        <v>0</v>
      </c>
      <c r="AP126" s="211">
        <v>0</v>
      </c>
      <c r="AQ126" s="211">
        <v>0</v>
      </c>
      <c r="AR126" s="211">
        <v>0</v>
      </c>
      <c r="AS126" s="211">
        <v>0</v>
      </c>
      <c r="AT126" s="211">
        <v>0</v>
      </c>
      <c r="AU126" s="211">
        <v>0</v>
      </c>
      <c r="AV126" s="211">
        <v>0</v>
      </c>
      <c r="AW126" s="211">
        <v>0</v>
      </c>
      <c r="AX126" s="211">
        <v>0</v>
      </c>
      <c r="AY126" s="211">
        <v>0</v>
      </c>
      <c r="AZ126" s="211">
        <v>0</v>
      </c>
      <c r="BA126" s="211">
        <v>0</v>
      </c>
      <c r="BB126" s="211">
        <v>0</v>
      </c>
      <c r="BC126" s="211">
        <v>0</v>
      </c>
      <c r="BD126" s="211">
        <v>0</v>
      </c>
      <c r="BE126" s="211">
        <v>0</v>
      </c>
      <c r="BF126" s="211">
        <v>0</v>
      </c>
      <c r="BG126" s="211">
        <v>0</v>
      </c>
      <c r="BH126" s="211">
        <v>0</v>
      </c>
      <c r="BI126" s="211">
        <v>0</v>
      </c>
      <c r="BJ126" s="211">
        <v>0</v>
      </c>
      <c r="BK126" s="211">
        <v>0</v>
      </c>
      <c r="BL126" s="211">
        <v>0</v>
      </c>
      <c r="BM126" s="211">
        <v>0</v>
      </c>
      <c r="BN126" s="211">
        <v>0</v>
      </c>
      <c r="BO126" s="211">
        <v>0</v>
      </c>
      <c r="BP126" s="211">
        <v>0</v>
      </c>
      <c r="BQ126" s="211">
        <v>0</v>
      </c>
      <c r="BR126" s="211">
        <v>0</v>
      </c>
      <c r="BS126" s="211">
        <v>0</v>
      </c>
      <c r="BT126" s="211">
        <v>0</v>
      </c>
      <c r="BU126" s="211">
        <v>0</v>
      </c>
      <c r="BV126" s="211">
        <v>0</v>
      </c>
      <c r="BW126" s="211">
        <v>0</v>
      </c>
      <c r="BX126" s="211">
        <v>0</v>
      </c>
      <c r="BY126" s="211">
        <v>0</v>
      </c>
      <c r="BZ126" s="211">
        <v>0</v>
      </c>
      <c r="CA126" s="211">
        <v>0</v>
      </c>
      <c r="CB126" s="211">
        <v>0</v>
      </c>
      <c r="CC126" s="211">
        <v>0</v>
      </c>
      <c r="CD126" s="211">
        <v>0</v>
      </c>
      <c r="CE126" s="211">
        <v>0</v>
      </c>
      <c r="CF126" s="211">
        <v>0</v>
      </c>
      <c r="CG126" s="211">
        <v>0</v>
      </c>
      <c r="CH126" s="211">
        <v>0</v>
      </c>
      <c r="CI126" s="211">
        <v>0</v>
      </c>
      <c r="CJ126" s="211">
        <v>0</v>
      </c>
      <c r="CK126" s="211">
        <v>0</v>
      </c>
      <c r="CL126" s="211">
        <v>0</v>
      </c>
      <c r="CM126" s="211">
        <v>0</v>
      </c>
      <c r="CN126" s="211">
        <v>0</v>
      </c>
      <c r="CO126" s="211">
        <v>0</v>
      </c>
      <c r="CP126" s="211">
        <v>0</v>
      </c>
      <c r="CQ126" s="211">
        <v>0</v>
      </c>
      <c r="CR126" s="211">
        <v>0</v>
      </c>
      <c r="CS126" s="211">
        <f t="shared" si="19"/>
        <v>0</v>
      </c>
      <c r="CV126" s="27">
        <f t="shared" si="8"/>
        <v>0</v>
      </c>
      <c r="CW126" s="28">
        <f t="shared" si="9"/>
        <v>0</v>
      </c>
    </row>
    <row r="127" spans="1:101" x14ac:dyDescent="0.2">
      <c r="A127" s="210" t="s">
        <v>126</v>
      </c>
      <c r="B127" s="211">
        <v>0</v>
      </c>
      <c r="C127" s="211">
        <v>0</v>
      </c>
      <c r="D127" s="211">
        <v>0</v>
      </c>
      <c r="E127" s="211">
        <v>0</v>
      </c>
      <c r="F127" s="211">
        <v>0</v>
      </c>
      <c r="G127" s="211">
        <v>0</v>
      </c>
      <c r="H127" s="211">
        <v>0</v>
      </c>
      <c r="I127" s="211">
        <v>0</v>
      </c>
      <c r="J127" s="211">
        <v>0</v>
      </c>
      <c r="K127" s="211">
        <v>0</v>
      </c>
      <c r="L127" s="211">
        <v>0</v>
      </c>
      <c r="M127" s="211">
        <v>0</v>
      </c>
      <c r="N127" s="211">
        <v>0</v>
      </c>
      <c r="O127" s="211">
        <v>0</v>
      </c>
      <c r="P127" s="211">
        <v>0</v>
      </c>
      <c r="Q127" s="211">
        <v>0</v>
      </c>
      <c r="R127" s="211">
        <v>0</v>
      </c>
      <c r="S127" s="211">
        <v>0</v>
      </c>
      <c r="T127" s="211">
        <v>0</v>
      </c>
      <c r="U127" s="211">
        <v>0</v>
      </c>
      <c r="V127" s="211">
        <v>0</v>
      </c>
      <c r="W127" s="211">
        <v>0</v>
      </c>
      <c r="X127" s="211">
        <v>0</v>
      </c>
      <c r="Y127" s="211">
        <v>0</v>
      </c>
      <c r="Z127" s="211">
        <v>0</v>
      </c>
      <c r="AA127" s="211">
        <v>0</v>
      </c>
      <c r="AB127" s="211">
        <v>0</v>
      </c>
      <c r="AC127" s="211">
        <v>0</v>
      </c>
      <c r="AD127" s="211">
        <v>0</v>
      </c>
      <c r="AE127" s="211">
        <v>0</v>
      </c>
      <c r="AF127" s="211">
        <v>0</v>
      </c>
      <c r="AG127" s="211">
        <v>0</v>
      </c>
      <c r="AH127" s="211">
        <v>0</v>
      </c>
      <c r="AI127" s="211">
        <v>0</v>
      </c>
      <c r="AJ127" s="211">
        <v>0</v>
      </c>
      <c r="AK127" s="211">
        <v>0</v>
      </c>
      <c r="AL127" s="211">
        <v>0</v>
      </c>
      <c r="AM127" s="211">
        <v>0</v>
      </c>
      <c r="AN127" s="211">
        <v>0</v>
      </c>
      <c r="AO127" s="211">
        <v>0</v>
      </c>
      <c r="AP127" s="211">
        <v>0</v>
      </c>
      <c r="AQ127" s="211">
        <v>0</v>
      </c>
      <c r="AR127" s="211">
        <v>0</v>
      </c>
      <c r="AS127" s="211">
        <v>0</v>
      </c>
      <c r="AT127" s="211">
        <v>0</v>
      </c>
      <c r="AU127" s="211">
        <v>0</v>
      </c>
      <c r="AV127" s="211">
        <v>0</v>
      </c>
      <c r="AW127" s="211">
        <v>0</v>
      </c>
      <c r="AX127" s="211">
        <v>0</v>
      </c>
      <c r="AY127" s="211">
        <v>0</v>
      </c>
      <c r="AZ127" s="211">
        <v>0</v>
      </c>
      <c r="BA127" s="211">
        <v>0</v>
      </c>
      <c r="BB127" s="211">
        <v>0</v>
      </c>
      <c r="BC127" s="211">
        <v>0</v>
      </c>
      <c r="BD127" s="211">
        <v>0</v>
      </c>
      <c r="BE127" s="211">
        <v>0</v>
      </c>
      <c r="BF127" s="211">
        <v>0</v>
      </c>
      <c r="BG127" s="211">
        <v>0</v>
      </c>
      <c r="BH127" s="211">
        <v>0</v>
      </c>
      <c r="BI127" s="211">
        <v>0</v>
      </c>
      <c r="BJ127" s="211">
        <v>0</v>
      </c>
      <c r="BK127" s="211">
        <v>0</v>
      </c>
      <c r="BL127" s="211">
        <v>0</v>
      </c>
      <c r="BM127" s="211">
        <v>0</v>
      </c>
      <c r="BN127" s="211">
        <v>0</v>
      </c>
      <c r="BO127" s="211">
        <v>0</v>
      </c>
      <c r="BP127" s="211">
        <v>0</v>
      </c>
      <c r="BQ127" s="211">
        <v>0</v>
      </c>
      <c r="BR127" s="211">
        <v>0</v>
      </c>
      <c r="BS127" s="211">
        <v>0</v>
      </c>
      <c r="BT127" s="211">
        <v>0</v>
      </c>
      <c r="BU127" s="211">
        <v>0</v>
      </c>
      <c r="BV127" s="211">
        <v>0</v>
      </c>
      <c r="BW127" s="211">
        <v>0</v>
      </c>
      <c r="BX127" s="211">
        <v>0</v>
      </c>
      <c r="BY127" s="211">
        <v>0</v>
      </c>
      <c r="BZ127" s="211">
        <v>0</v>
      </c>
      <c r="CA127" s="211">
        <v>0</v>
      </c>
      <c r="CB127" s="211">
        <v>0</v>
      </c>
      <c r="CC127" s="211">
        <v>0</v>
      </c>
      <c r="CD127" s="211">
        <v>0</v>
      </c>
      <c r="CE127" s="211">
        <v>0</v>
      </c>
      <c r="CF127" s="211">
        <v>0</v>
      </c>
      <c r="CG127" s="211">
        <v>0</v>
      </c>
      <c r="CH127" s="211">
        <v>0</v>
      </c>
      <c r="CI127" s="211">
        <v>0</v>
      </c>
      <c r="CJ127" s="211">
        <v>0</v>
      </c>
      <c r="CK127" s="211">
        <v>0</v>
      </c>
      <c r="CL127" s="211">
        <v>0</v>
      </c>
      <c r="CM127" s="211">
        <v>0</v>
      </c>
      <c r="CN127" s="211">
        <v>0</v>
      </c>
      <c r="CO127" s="211">
        <v>0</v>
      </c>
      <c r="CP127" s="211">
        <v>0</v>
      </c>
      <c r="CQ127" s="211">
        <v>0</v>
      </c>
      <c r="CR127" s="211">
        <v>0</v>
      </c>
      <c r="CS127" s="211">
        <f t="shared" si="19"/>
        <v>0</v>
      </c>
      <c r="CV127" s="27">
        <f t="shared" si="8"/>
        <v>0</v>
      </c>
      <c r="CW127" s="28">
        <f t="shared" si="9"/>
        <v>0</v>
      </c>
    </row>
    <row r="128" spans="1:101" x14ac:dyDescent="0.2">
      <c r="A128" s="210" t="s">
        <v>127</v>
      </c>
      <c r="B128" s="211">
        <v>0</v>
      </c>
      <c r="C128" s="211">
        <v>0</v>
      </c>
      <c r="D128" s="211">
        <v>0</v>
      </c>
      <c r="E128" s="211">
        <v>0</v>
      </c>
      <c r="F128" s="211">
        <v>0</v>
      </c>
      <c r="G128" s="211">
        <v>0</v>
      </c>
      <c r="H128" s="211">
        <v>0</v>
      </c>
      <c r="I128" s="211">
        <v>0</v>
      </c>
      <c r="J128" s="211">
        <v>0</v>
      </c>
      <c r="K128" s="211">
        <v>0</v>
      </c>
      <c r="L128" s="211">
        <v>0</v>
      </c>
      <c r="M128" s="211">
        <v>0</v>
      </c>
      <c r="N128" s="211">
        <v>0</v>
      </c>
      <c r="O128" s="211">
        <v>0</v>
      </c>
      <c r="P128" s="211">
        <v>0</v>
      </c>
      <c r="Q128" s="211">
        <v>0</v>
      </c>
      <c r="R128" s="211">
        <v>0</v>
      </c>
      <c r="S128" s="211">
        <v>0</v>
      </c>
      <c r="T128" s="211">
        <v>0</v>
      </c>
      <c r="U128" s="211">
        <v>0</v>
      </c>
      <c r="V128" s="211">
        <v>0</v>
      </c>
      <c r="W128" s="211">
        <v>0</v>
      </c>
      <c r="X128" s="211">
        <v>0</v>
      </c>
      <c r="Y128" s="211">
        <v>0</v>
      </c>
      <c r="Z128" s="211">
        <v>0</v>
      </c>
      <c r="AA128" s="211">
        <v>0</v>
      </c>
      <c r="AB128" s="211">
        <v>0</v>
      </c>
      <c r="AC128" s="211">
        <v>0</v>
      </c>
      <c r="AD128" s="211">
        <v>0</v>
      </c>
      <c r="AE128" s="211">
        <v>0</v>
      </c>
      <c r="AF128" s="211">
        <v>0</v>
      </c>
      <c r="AG128" s="211">
        <v>0</v>
      </c>
      <c r="AH128" s="211">
        <v>0</v>
      </c>
      <c r="AI128" s="211">
        <v>0</v>
      </c>
      <c r="AJ128" s="211">
        <v>0</v>
      </c>
      <c r="AK128" s="211">
        <v>0</v>
      </c>
      <c r="AL128" s="211">
        <v>0</v>
      </c>
      <c r="AM128" s="211">
        <v>0</v>
      </c>
      <c r="AN128" s="211">
        <v>0</v>
      </c>
      <c r="AO128" s="211">
        <v>0</v>
      </c>
      <c r="AP128" s="211">
        <v>0</v>
      </c>
      <c r="AQ128" s="211">
        <v>0</v>
      </c>
      <c r="AR128" s="211">
        <v>0</v>
      </c>
      <c r="AS128" s="211">
        <v>0</v>
      </c>
      <c r="AT128" s="211">
        <v>0</v>
      </c>
      <c r="AU128" s="211">
        <v>0</v>
      </c>
      <c r="AV128" s="211">
        <v>0</v>
      </c>
      <c r="AW128" s="211">
        <v>0</v>
      </c>
      <c r="AX128" s="211">
        <v>0</v>
      </c>
      <c r="AY128" s="211">
        <v>0</v>
      </c>
      <c r="AZ128" s="211">
        <v>0</v>
      </c>
      <c r="BA128" s="211">
        <v>0</v>
      </c>
      <c r="BB128" s="211">
        <v>0</v>
      </c>
      <c r="BC128" s="211">
        <v>0</v>
      </c>
      <c r="BD128" s="211">
        <v>0</v>
      </c>
      <c r="BE128" s="211">
        <v>0</v>
      </c>
      <c r="BF128" s="211">
        <v>0</v>
      </c>
      <c r="BG128" s="211">
        <v>0</v>
      </c>
      <c r="BH128" s="211">
        <v>0</v>
      </c>
      <c r="BI128" s="211">
        <v>0</v>
      </c>
      <c r="BJ128" s="211">
        <v>0</v>
      </c>
      <c r="BK128" s="211">
        <v>0</v>
      </c>
      <c r="BL128" s="211">
        <v>0</v>
      </c>
      <c r="BM128" s="211">
        <v>0</v>
      </c>
      <c r="BN128" s="211">
        <v>0</v>
      </c>
      <c r="BO128" s="211">
        <v>0</v>
      </c>
      <c r="BP128" s="211">
        <v>0</v>
      </c>
      <c r="BQ128" s="211">
        <v>0</v>
      </c>
      <c r="BR128" s="211">
        <v>0</v>
      </c>
      <c r="BS128" s="211">
        <v>0</v>
      </c>
      <c r="BT128" s="211">
        <v>0</v>
      </c>
      <c r="BU128" s="211">
        <v>0</v>
      </c>
      <c r="BV128" s="211">
        <v>0</v>
      </c>
      <c r="BW128" s="211">
        <v>0</v>
      </c>
      <c r="BX128" s="211">
        <v>0</v>
      </c>
      <c r="BY128" s="211">
        <v>0</v>
      </c>
      <c r="BZ128" s="211">
        <v>0</v>
      </c>
      <c r="CA128" s="211">
        <v>0</v>
      </c>
      <c r="CB128" s="211">
        <v>0</v>
      </c>
      <c r="CC128" s="211">
        <v>0</v>
      </c>
      <c r="CD128" s="211">
        <v>0</v>
      </c>
      <c r="CE128" s="211">
        <v>0</v>
      </c>
      <c r="CF128" s="211">
        <v>0</v>
      </c>
      <c r="CG128" s="211">
        <v>0</v>
      </c>
      <c r="CH128" s="211">
        <v>0</v>
      </c>
      <c r="CI128" s="211">
        <v>0</v>
      </c>
      <c r="CJ128" s="211">
        <v>0</v>
      </c>
      <c r="CK128" s="211">
        <v>0</v>
      </c>
      <c r="CL128" s="211">
        <v>0</v>
      </c>
      <c r="CM128" s="211">
        <v>0</v>
      </c>
      <c r="CN128" s="211">
        <v>0</v>
      </c>
      <c r="CO128" s="211">
        <v>0</v>
      </c>
      <c r="CP128" s="211">
        <v>0</v>
      </c>
      <c r="CQ128" s="211">
        <v>0</v>
      </c>
      <c r="CR128" s="211">
        <v>0</v>
      </c>
      <c r="CS128" s="211">
        <f t="shared" si="19"/>
        <v>0</v>
      </c>
      <c r="CV128" s="27">
        <f t="shared" si="8"/>
        <v>0</v>
      </c>
      <c r="CW128" s="28">
        <f t="shared" si="9"/>
        <v>0</v>
      </c>
    </row>
    <row r="129" spans="1:101" x14ac:dyDescent="0.2">
      <c r="A129" s="210" t="s">
        <v>128</v>
      </c>
      <c r="B129" s="211">
        <v>0</v>
      </c>
      <c r="C129" s="211">
        <v>0</v>
      </c>
      <c r="D129" s="211">
        <v>0</v>
      </c>
      <c r="E129" s="211">
        <v>0</v>
      </c>
      <c r="F129" s="211">
        <v>0</v>
      </c>
      <c r="G129" s="211">
        <v>0</v>
      </c>
      <c r="H129" s="211">
        <v>0</v>
      </c>
      <c r="I129" s="211">
        <v>0</v>
      </c>
      <c r="J129" s="211">
        <v>0</v>
      </c>
      <c r="K129" s="211">
        <v>0</v>
      </c>
      <c r="L129" s="211">
        <v>0</v>
      </c>
      <c r="M129" s="211">
        <v>0</v>
      </c>
      <c r="N129" s="211">
        <v>0</v>
      </c>
      <c r="O129" s="211">
        <v>0</v>
      </c>
      <c r="P129" s="211">
        <v>0</v>
      </c>
      <c r="Q129" s="211">
        <v>0</v>
      </c>
      <c r="R129" s="211">
        <v>0</v>
      </c>
      <c r="S129" s="211">
        <v>0</v>
      </c>
      <c r="T129" s="211">
        <v>0</v>
      </c>
      <c r="U129" s="211">
        <v>0</v>
      </c>
      <c r="V129" s="211">
        <v>0</v>
      </c>
      <c r="W129" s="211">
        <v>0</v>
      </c>
      <c r="X129" s="211">
        <v>0</v>
      </c>
      <c r="Y129" s="211">
        <v>0</v>
      </c>
      <c r="Z129" s="211">
        <v>0</v>
      </c>
      <c r="AA129" s="211">
        <v>0</v>
      </c>
      <c r="AB129" s="211">
        <v>0</v>
      </c>
      <c r="AC129" s="211">
        <v>0</v>
      </c>
      <c r="AD129" s="211">
        <v>0</v>
      </c>
      <c r="AE129" s="211">
        <v>0</v>
      </c>
      <c r="AF129" s="211">
        <v>0</v>
      </c>
      <c r="AG129" s="211">
        <v>0</v>
      </c>
      <c r="AH129" s="211">
        <v>0</v>
      </c>
      <c r="AI129" s="211">
        <v>0</v>
      </c>
      <c r="AJ129" s="211">
        <v>0</v>
      </c>
      <c r="AK129" s="211">
        <v>0</v>
      </c>
      <c r="AL129" s="211">
        <v>0</v>
      </c>
      <c r="AM129" s="211">
        <v>0</v>
      </c>
      <c r="AN129" s="211">
        <v>0</v>
      </c>
      <c r="AO129" s="211">
        <v>0</v>
      </c>
      <c r="AP129" s="211">
        <v>0</v>
      </c>
      <c r="AQ129" s="211">
        <v>0</v>
      </c>
      <c r="AR129" s="211">
        <v>0</v>
      </c>
      <c r="AS129" s="211">
        <v>0</v>
      </c>
      <c r="AT129" s="211">
        <v>0</v>
      </c>
      <c r="AU129" s="211">
        <v>0</v>
      </c>
      <c r="AV129" s="211">
        <v>0</v>
      </c>
      <c r="AW129" s="211">
        <v>0</v>
      </c>
      <c r="AX129" s="211">
        <v>0</v>
      </c>
      <c r="AY129" s="211">
        <v>0</v>
      </c>
      <c r="AZ129" s="211">
        <v>0</v>
      </c>
      <c r="BA129" s="211">
        <v>0</v>
      </c>
      <c r="BB129" s="211">
        <v>0</v>
      </c>
      <c r="BC129" s="211">
        <v>0</v>
      </c>
      <c r="BD129" s="211">
        <v>0</v>
      </c>
      <c r="BE129" s="211">
        <v>0</v>
      </c>
      <c r="BF129" s="211">
        <v>0</v>
      </c>
      <c r="BG129" s="211">
        <v>0</v>
      </c>
      <c r="BH129" s="211">
        <v>0</v>
      </c>
      <c r="BI129" s="211">
        <v>0</v>
      </c>
      <c r="BJ129" s="211">
        <v>0</v>
      </c>
      <c r="BK129" s="211">
        <v>0</v>
      </c>
      <c r="BL129" s="211">
        <v>0</v>
      </c>
      <c r="BM129" s="211">
        <v>0</v>
      </c>
      <c r="BN129" s="211">
        <v>0</v>
      </c>
      <c r="BO129" s="211">
        <v>0</v>
      </c>
      <c r="BP129" s="211">
        <v>0</v>
      </c>
      <c r="BQ129" s="211">
        <v>0</v>
      </c>
      <c r="BR129" s="211">
        <v>0</v>
      </c>
      <c r="BS129" s="211">
        <v>0</v>
      </c>
      <c r="BT129" s="211">
        <v>0</v>
      </c>
      <c r="BU129" s="211">
        <v>0</v>
      </c>
      <c r="BV129" s="211">
        <v>0</v>
      </c>
      <c r="BW129" s="211">
        <v>0</v>
      </c>
      <c r="BX129" s="211">
        <v>0</v>
      </c>
      <c r="BY129" s="211">
        <v>0</v>
      </c>
      <c r="BZ129" s="211">
        <v>0</v>
      </c>
      <c r="CA129" s="211">
        <v>0</v>
      </c>
      <c r="CB129" s="211">
        <v>0</v>
      </c>
      <c r="CC129" s="211">
        <v>0</v>
      </c>
      <c r="CD129" s="211">
        <v>0</v>
      </c>
      <c r="CE129" s="211">
        <v>0</v>
      </c>
      <c r="CF129" s="211">
        <v>0</v>
      </c>
      <c r="CG129" s="211">
        <v>0</v>
      </c>
      <c r="CH129" s="211">
        <v>0</v>
      </c>
      <c r="CI129" s="211">
        <v>0</v>
      </c>
      <c r="CJ129" s="211">
        <v>0</v>
      </c>
      <c r="CK129" s="211">
        <v>0</v>
      </c>
      <c r="CL129" s="211">
        <v>0</v>
      </c>
      <c r="CM129" s="211">
        <v>0</v>
      </c>
      <c r="CN129" s="211">
        <v>0</v>
      </c>
      <c r="CO129" s="211">
        <v>0</v>
      </c>
      <c r="CP129" s="211">
        <v>0</v>
      </c>
      <c r="CQ129" s="211">
        <v>0</v>
      </c>
      <c r="CR129" s="211">
        <v>0</v>
      </c>
      <c r="CS129" s="211">
        <f t="shared" si="19"/>
        <v>0</v>
      </c>
      <c r="CV129" s="27">
        <f t="shared" si="8"/>
        <v>0</v>
      </c>
      <c r="CW129" s="28">
        <f t="shared" si="9"/>
        <v>0</v>
      </c>
    </row>
    <row r="130" spans="1:101" x14ac:dyDescent="0.2">
      <c r="A130" s="210" t="s">
        <v>129</v>
      </c>
      <c r="B130" s="211">
        <v>0</v>
      </c>
      <c r="C130" s="211">
        <v>0</v>
      </c>
      <c r="D130" s="211">
        <v>0</v>
      </c>
      <c r="E130" s="211">
        <v>0</v>
      </c>
      <c r="F130" s="211">
        <v>0</v>
      </c>
      <c r="G130" s="211">
        <v>0</v>
      </c>
      <c r="H130" s="211">
        <v>0</v>
      </c>
      <c r="I130" s="211">
        <v>0</v>
      </c>
      <c r="J130" s="211">
        <v>0</v>
      </c>
      <c r="K130" s="211">
        <v>0</v>
      </c>
      <c r="L130" s="211">
        <v>0</v>
      </c>
      <c r="M130" s="211">
        <v>0</v>
      </c>
      <c r="N130" s="211">
        <v>0</v>
      </c>
      <c r="O130" s="211">
        <v>0</v>
      </c>
      <c r="P130" s="211">
        <v>0</v>
      </c>
      <c r="Q130" s="211">
        <v>0</v>
      </c>
      <c r="R130" s="211">
        <v>0</v>
      </c>
      <c r="S130" s="211">
        <v>0</v>
      </c>
      <c r="T130" s="211">
        <v>0</v>
      </c>
      <c r="U130" s="211">
        <v>0</v>
      </c>
      <c r="V130" s="211">
        <v>0</v>
      </c>
      <c r="W130" s="211">
        <v>0</v>
      </c>
      <c r="X130" s="211">
        <v>0</v>
      </c>
      <c r="Y130" s="211">
        <v>0</v>
      </c>
      <c r="Z130" s="211">
        <v>0</v>
      </c>
      <c r="AA130" s="211">
        <v>0</v>
      </c>
      <c r="AB130" s="211">
        <v>0</v>
      </c>
      <c r="AC130" s="211">
        <v>0</v>
      </c>
      <c r="AD130" s="211">
        <v>0</v>
      </c>
      <c r="AE130" s="211">
        <v>0</v>
      </c>
      <c r="AF130" s="211">
        <v>0</v>
      </c>
      <c r="AG130" s="211">
        <v>0</v>
      </c>
      <c r="AH130" s="211">
        <v>0</v>
      </c>
      <c r="AI130" s="211">
        <v>0</v>
      </c>
      <c r="AJ130" s="211">
        <v>0</v>
      </c>
      <c r="AK130" s="211">
        <v>0</v>
      </c>
      <c r="AL130" s="211">
        <v>0</v>
      </c>
      <c r="AM130" s="211">
        <v>0</v>
      </c>
      <c r="AN130" s="211">
        <v>0</v>
      </c>
      <c r="AO130" s="211">
        <v>0</v>
      </c>
      <c r="AP130" s="211">
        <v>0</v>
      </c>
      <c r="AQ130" s="211">
        <v>0</v>
      </c>
      <c r="AR130" s="211">
        <v>0</v>
      </c>
      <c r="AS130" s="211">
        <v>0</v>
      </c>
      <c r="AT130" s="211">
        <v>0</v>
      </c>
      <c r="AU130" s="211">
        <v>0</v>
      </c>
      <c r="AV130" s="211">
        <v>0</v>
      </c>
      <c r="AW130" s="211">
        <v>0</v>
      </c>
      <c r="AX130" s="211">
        <v>0</v>
      </c>
      <c r="AY130" s="211">
        <v>0</v>
      </c>
      <c r="AZ130" s="211">
        <v>0</v>
      </c>
      <c r="BA130" s="211">
        <v>0</v>
      </c>
      <c r="BB130" s="211">
        <v>0</v>
      </c>
      <c r="BC130" s="211">
        <v>0</v>
      </c>
      <c r="BD130" s="211">
        <v>0</v>
      </c>
      <c r="BE130" s="211">
        <v>0</v>
      </c>
      <c r="BF130" s="211">
        <v>0</v>
      </c>
      <c r="BG130" s="211">
        <v>0</v>
      </c>
      <c r="BH130" s="211">
        <v>0</v>
      </c>
      <c r="BI130" s="211">
        <v>0</v>
      </c>
      <c r="BJ130" s="211">
        <v>0</v>
      </c>
      <c r="BK130" s="211">
        <v>0</v>
      </c>
      <c r="BL130" s="211">
        <v>0</v>
      </c>
      <c r="BM130" s="211">
        <v>0</v>
      </c>
      <c r="BN130" s="211">
        <v>0</v>
      </c>
      <c r="BO130" s="211">
        <v>0</v>
      </c>
      <c r="BP130" s="211">
        <v>0</v>
      </c>
      <c r="BQ130" s="211">
        <v>0</v>
      </c>
      <c r="BR130" s="211">
        <v>0</v>
      </c>
      <c r="BS130" s="211">
        <v>0</v>
      </c>
      <c r="BT130" s="211">
        <v>0</v>
      </c>
      <c r="BU130" s="211">
        <v>0</v>
      </c>
      <c r="BV130" s="211">
        <v>0</v>
      </c>
      <c r="BW130" s="211">
        <v>0</v>
      </c>
      <c r="BX130" s="211">
        <v>0</v>
      </c>
      <c r="BY130" s="211">
        <v>0</v>
      </c>
      <c r="BZ130" s="211">
        <v>0</v>
      </c>
      <c r="CA130" s="211">
        <v>0</v>
      </c>
      <c r="CB130" s="211">
        <v>0</v>
      </c>
      <c r="CC130" s="211">
        <v>0</v>
      </c>
      <c r="CD130" s="211">
        <v>0</v>
      </c>
      <c r="CE130" s="211">
        <v>0</v>
      </c>
      <c r="CF130" s="211">
        <v>0</v>
      </c>
      <c r="CG130" s="211">
        <v>0</v>
      </c>
      <c r="CH130" s="211">
        <v>0</v>
      </c>
      <c r="CI130" s="211">
        <v>0</v>
      </c>
      <c r="CJ130" s="211">
        <v>0</v>
      </c>
      <c r="CK130" s="211">
        <v>0</v>
      </c>
      <c r="CL130" s="211">
        <v>0</v>
      </c>
      <c r="CM130" s="211">
        <v>0</v>
      </c>
      <c r="CN130" s="211">
        <v>0</v>
      </c>
      <c r="CO130" s="211">
        <v>0</v>
      </c>
      <c r="CP130" s="211">
        <v>0</v>
      </c>
      <c r="CQ130" s="211">
        <v>0</v>
      </c>
      <c r="CR130" s="211">
        <v>0</v>
      </c>
      <c r="CS130" s="211">
        <f t="shared" si="19"/>
        <v>0</v>
      </c>
      <c r="CV130" s="27">
        <f t="shared" si="8"/>
        <v>0</v>
      </c>
      <c r="CW130" s="28">
        <f t="shared" si="9"/>
        <v>0</v>
      </c>
    </row>
    <row r="131" spans="1:101" x14ac:dyDescent="0.2">
      <c r="A131" s="210" t="s">
        <v>130</v>
      </c>
      <c r="B131" s="211">
        <v>0</v>
      </c>
      <c r="C131" s="211">
        <v>0</v>
      </c>
      <c r="D131" s="211">
        <v>0</v>
      </c>
      <c r="E131" s="211">
        <v>0</v>
      </c>
      <c r="F131" s="211">
        <v>0</v>
      </c>
      <c r="G131" s="211">
        <v>0</v>
      </c>
      <c r="H131" s="211">
        <v>0</v>
      </c>
      <c r="I131" s="211">
        <v>0</v>
      </c>
      <c r="J131" s="211">
        <v>0</v>
      </c>
      <c r="K131" s="211">
        <v>0</v>
      </c>
      <c r="L131" s="211">
        <v>0</v>
      </c>
      <c r="M131" s="211">
        <v>0</v>
      </c>
      <c r="N131" s="211">
        <v>0</v>
      </c>
      <c r="O131" s="211">
        <v>0</v>
      </c>
      <c r="P131" s="211">
        <v>0</v>
      </c>
      <c r="Q131" s="211">
        <v>0</v>
      </c>
      <c r="R131" s="211">
        <v>0</v>
      </c>
      <c r="S131" s="211">
        <v>0</v>
      </c>
      <c r="T131" s="211">
        <v>0</v>
      </c>
      <c r="U131" s="211">
        <v>0</v>
      </c>
      <c r="V131" s="211">
        <v>0</v>
      </c>
      <c r="W131" s="211">
        <v>0</v>
      </c>
      <c r="X131" s="211">
        <v>0</v>
      </c>
      <c r="Y131" s="211">
        <v>0</v>
      </c>
      <c r="Z131" s="211">
        <v>0</v>
      </c>
      <c r="AA131" s="211">
        <v>0</v>
      </c>
      <c r="AB131" s="211">
        <v>0</v>
      </c>
      <c r="AC131" s="211">
        <v>0</v>
      </c>
      <c r="AD131" s="211">
        <v>0</v>
      </c>
      <c r="AE131" s="211">
        <v>0</v>
      </c>
      <c r="AF131" s="211">
        <v>0</v>
      </c>
      <c r="AG131" s="211">
        <v>0</v>
      </c>
      <c r="AH131" s="211">
        <v>0</v>
      </c>
      <c r="AI131" s="211">
        <v>0</v>
      </c>
      <c r="AJ131" s="211">
        <v>0</v>
      </c>
      <c r="AK131" s="211">
        <v>0</v>
      </c>
      <c r="AL131" s="211">
        <v>0</v>
      </c>
      <c r="AM131" s="211">
        <v>0</v>
      </c>
      <c r="AN131" s="211">
        <v>0</v>
      </c>
      <c r="AO131" s="211">
        <v>0</v>
      </c>
      <c r="AP131" s="211">
        <v>0</v>
      </c>
      <c r="AQ131" s="211">
        <v>0</v>
      </c>
      <c r="AR131" s="211">
        <v>0</v>
      </c>
      <c r="AS131" s="211">
        <v>0</v>
      </c>
      <c r="AT131" s="211">
        <v>0</v>
      </c>
      <c r="AU131" s="211">
        <v>0</v>
      </c>
      <c r="AV131" s="211">
        <v>0</v>
      </c>
      <c r="AW131" s="211">
        <v>0</v>
      </c>
      <c r="AX131" s="211">
        <v>0</v>
      </c>
      <c r="AY131" s="211">
        <v>0</v>
      </c>
      <c r="AZ131" s="211">
        <v>0</v>
      </c>
      <c r="BA131" s="211">
        <v>0</v>
      </c>
      <c r="BB131" s="211">
        <v>0</v>
      </c>
      <c r="BC131" s="211">
        <v>0</v>
      </c>
      <c r="BD131" s="211">
        <v>0</v>
      </c>
      <c r="BE131" s="211">
        <v>0</v>
      </c>
      <c r="BF131" s="211">
        <v>0</v>
      </c>
      <c r="BG131" s="211">
        <v>0</v>
      </c>
      <c r="BH131" s="211">
        <v>0</v>
      </c>
      <c r="BI131" s="211">
        <v>0</v>
      </c>
      <c r="BJ131" s="211">
        <v>0</v>
      </c>
      <c r="BK131" s="211">
        <v>0</v>
      </c>
      <c r="BL131" s="211">
        <v>0</v>
      </c>
      <c r="BM131" s="211">
        <v>0</v>
      </c>
      <c r="BN131" s="211">
        <v>0</v>
      </c>
      <c r="BO131" s="211">
        <v>0</v>
      </c>
      <c r="BP131" s="211">
        <v>0</v>
      </c>
      <c r="BQ131" s="211">
        <v>0</v>
      </c>
      <c r="BR131" s="211">
        <v>0</v>
      </c>
      <c r="BS131" s="211">
        <v>0</v>
      </c>
      <c r="BT131" s="211">
        <v>0</v>
      </c>
      <c r="BU131" s="211">
        <v>0</v>
      </c>
      <c r="BV131" s="211">
        <v>0</v>
      </c>
      <c r="BW131" s="211">
        <v>0</v>
      </c>
      <c r="BX131" s="211">
        <v>0</v>
      </c>
      <c r="BY131" s="211">
        <v>0</v>
      </c>
      <c r="BZ131" s="211">
        <v>0</v>
      </c>
      <c r="CA131" s="211">
        <v>0</v>
      </c>
      <c r="CB131" s="211">
        <v>0</v>
      </c>
      <c r="CC131" s="211">
        <v>0</v>
      </c>
      <c r="CD131" s="211">
        <v>0</v>
      </c>
      <c r="CE131" s="211">
        <v>0</v>
      </c>
      <c r="CF131" s="211">
        <v>0</v>
      </c>
      <c r="CG131" s="211">
        <v>0</v>
      </c>
      <c r="CH131" s="211">
        <v>0</v>
      </c>
      <c r="CI131" s="211">
        <v>0</v>
      </c>
      <c r="CJ131" s="211">
        <v>0</v>
      </c>
      <c r="CK131" s="211">
        <v>0</v>
      </c>
      <c r="CL131" s="211">
        <v>0</v>
      </c>
      <c r="CM131" s="211">
        <v>0</v>
      </c>
      <c r="CN131" s="211">
        <v>0</v>
      </c>
      <c r="CO131" s="211">
        <v>0</v>
      </c>
      <c r="CP131" s="211">
        <v>0</v>
      </c>
      <c r="CQ131" s="211">
        <v>0</v>
      </c>
      <c r="CR131" s="211">
        <v>0</v>
      </c>
      <c r="CS131" s="211">
        <f t="shared" si="19"/>
        <v>0</v>
      </c>
      <c r="CV131" s="27">
        <f t="shared" si="8"/>
        <v>0</v>
      </c>
      <c r="CW131" s="28">
        <f t="shared" si="9"/>
        <v>0</v>
      </c>
    </row>
    <row r="132" spans="1:101" x14ac:dyDescent="0.2">
      <c r="A132" s="210" t="s">
        <v>131</v>
      </c>
      <c r="B132" s="211">
        <v>0</v>
      </c>
      <c r="C132" s="211">
        <v>0</v>
      </c>
      <c r="D132" s="211">
        <v>0</v>
      </c>
      <c r="E132" s="211">
        <v>0</v>
      </c>
      <c r="F132" s="211">
        <v>0</v>
      </c>
      <c r="G132" s="211">
        <v>0</v>
      </c>
      <c r="H132" s="211">
        <v>0</v>
      </c>
      <c r="I132" s="211">
        <v>0</v>
      </c>
      <c r="J132" s="211">
        <v>0</v>
      </c>
      <c r="K132" s="211">
        <v>0</v>
      </c>
      <c r="L132" s="211">
        <v>0</v>
      </c>
      <c r="M132" s="211">
        <v>0</v>
      </c>
      <c r="N132" s="211">
        <v>0</v>
      </c>
      <c r="O132" s="211">
        <v>0</v>
      </c>
      <c r="P132" s="211">
        <v>0</v>
      </c>
      <c r="Q132" s="211">
        <v>0</v>
      </c>
      <c r="R132" s="211">
        <v>0</v>
      </c>
      <c r="S132" s="211">
        <v>0</v>
      </c>
      <c r="T132" s="211">
        <v>0</v>
      </c>
      <c r="U132" s="211">
        <v>0</v>
      </c>
      <c r="V132" s="211">
        <v>0</v>
      </c>
      <c r="W132" s="211">
        <v>0</v>
      </c>
      <c r="X132" s="211">
        <v>0</v>
      </c>
      <c r="Y132" s="211">
        <v>0</v>
      </c>
      <c r="Z132" s="211">
        <v>0</v>
      </c>
      <c r="AA132" s="211">
        <v>0</v>
      </c>
      <c r="AB132" s="211">
        <v>0</v>
      </c>
      <c r="AC132" s="211">
        <v>0</v>
      </c>
      <c r="AD132" s="211">
        <v>0</v>
      </c>
      <c r="AE132" s="211">
        <v>0</v>
      </c>
      <c r="AF132" s="211">
        <v>0</v>
      </c>
      <c r="AG132" s="211">
        <v>0</v>
      </c>
      <c r="AH132" s="211">
        <v>0</v>
      </c>
      <c r="AI132" s="211">
        <v>0</v>
      </c>
      <c r="AJ132" s="211">
        <v>0</v>
      </c>
      <c r="AK132" s="211">
        <v>0</v>
      </c>
      <c r="AL132" s="211">
        <v>0</v>
      </c>
      <c r="AM132" s="211">
        <v>0</v>
      </c>
      <c r="AN132" s="211">
        <v>0</v>
      </c>
      <c r="AO132" s="211">
        <v>0</v>
      </c>
      <c r="AP132" s="211">
        <v>0</v>
      </c>
      <c r="AQ132" s="211">
        <v>0</v>
      </c>
      <c r="AR132" s="211">
        <v>0</v>
      </c>
      <c r="AS132" s="211">
        <v>0</v>
      </c>
      <c r="AT132" s="211">
        <v>0</v>
      </c>
      <c r="AU132" s="211">
        <v>0</v>
      </c>
      <c r="AV132" s="211">
        <v>0</v>
      </c>
      <c r="AW132" s="211">
        <v>0</v>
      </c>
      <c r="AX132" s="211">
        <v>0</v>
      </c>
      <c r="AY132" s="211">
        <v>0</v>
      </c>
      <c r="AZ132" s="211">
        <v>0</v>
      </c>
      <c r="BA132" s="211">
        <v>0</v>
      </c>
      <c r="BB132" s="211">
        <v>0</v>
      </c>
      <c r="BC132" s="211">
        <v>0</v>
      </c>
      <c r="BD132" s="211">
        <v>0</v>
      </c>
      <c r="BE132" s="211">
        <v>0</v>
      </c>
      <c r="BF132" s="211">
        <v>0</v>
      </c>
      <c r="BG132" s="211">
        <v>0</v>
      </c>
      <c r="BH132" s="211">
        <v>0</v>
      </c>
      <c r="BI132" s="211">
        <v>0</v>
      </c>
      <c r="BJ132" s="211">
        <v>0</v>
      </c>
      <c r="BK132" s="211">
        <v>0</v>
      </c>
      <c r="BL132" s="211">
        <v>0</v>
      </c>
      <c r="BM132" s="211">
        <v>0</v>
      </c>
      <c r="BN132" s="211">
        <v>0</v>
      </c>
      <c r="BO132" s="211">
        <v>0</v>
      </c>
      <c r="BP132" s="211">
        <v>0</v>
      </c>
      <c r="BQ132" s="211">
        <v>0</v>
      </c>
      <c r="BR132" s="211">
        <v>0</v>
      </c>
      <c r="BS132" s="211">
        <v>0</v>
      </c>
      <c r="BT132" s="211">
        <v>0</v>
      </c>
      <c r="BU132" s="211">
        <v>0</v>
      </c>
      <c r="BV132" s="211">
        <v>0</v>
      </c>
      <c r="BW132" s="211">
        <v>0</v>
      </c>
      <c r="BX132" s="211">
        <v>0</v>
      </c>
      <c r="BY132" s="211">
        <v>0</v>
      </c>
      <c r="BZ132" s="211">
        <v>0</v>
      </c>
      <c r="CA132" s="211">
        <v>0</v>
      </c>
      <c r="CB132" s="211">
        <v>0</v>
      </c>
      <c r="CC132" s="211">
        <v>0</v>
      </c>
      <c r="CD132" s="211">
        <v>0</v>
      </c>
      <c r="CE132" s="211">
        <v>0</v>
      </c>
      <c r="CF132" s="211">
        <v>0</v>
      </c>
      <c r="CG132" s="211">
        <v>0</v>
      </c>
      <c r="CH132" s="211">
        <v>0</v>
      </c>
      <c r="CI132" s="211">
        <v>0</v>
      </c>
      <c r="CJ132" s="211">
        <v>0</v>
      </c>
      <c r="CK132" s="211">
        <v>0</v>
      </c>
      <c r="CL132" s="211">
        <v>0</v>
      </c>
      <c r="CM132" s="211">
        <v>0</v>
      </c>
      <c r="CN132" s="211">
        <v>0</v>
      </c>
      <c r="CO132" s="211">
        <v>0</v>
      </c>
      <c r="CP132" s="211">
        <v>0</v>
      </c>
      <c r="CQ132" s="211">
        <v>0</v>
      </c>
      <c r="CR132" s="211">
        <v>0</v>
      </c>
      <c r="CS132" s="211">
        <f t="shared" si="19"/>
        <v>0</v>
      </c>
      <c r="CV132" s="27">
        <f t="shared" si="8"/>
        <v>0</v>
      </c>
      <c r="CW132" s="28">
        <f t="shared" si="9"/>
        <v>0</v>
      </c>
    </row>
    <row r="133" spans="1:101" x14ac:dyDescent="0.2">
      <c r="A133" s="210" t="s">
        <v>132</v>
      </c>
      <c r="B133" s="211">
        <v>0</v>
      </c>
      <c r="C133" s="211">
        <v>0</v>
      </c>
      <c r="D133" s="211">
        <v>0</v>
      </c>
      <c r="E133" s="211">
        <v>0</v>
      </c>
      <c r="F133" s="211">
        <v>0</v>
      </c>
      <c r="G133" s="211">
        <v>0</v>
      </c>
      <c r="H133" s="211">
        <v>0</v>
      </c>
      <c r="I133" s="211">
        <v>0</v>
      </c>
      <c r="J133" s="211">
        <v>0</v>
      </c>
      <c r="K133" s="211">
        <v>0</v>
      </c>
      <c r="L133" s="211">
        <v>0</v>
      </c>
      <c r="M133" s="211">
        <v>0</v>
      </c>
      <c r="N133" s="211">
        <v>0</v>
      </c>
      <c r="O133" s="211">
        <v>0</v>
      </c>
      <c r="P133" s="211">
        <v>0</v>
      </c>
      <c r="Q133" s="211">
        <v>0</v>
      </c>
      <c r="R133" s="211">
        <v>0</v>
      </c>
      <c r="S133" s="211">
        <v>0</v>
      </c>
      <c r="T133" s="211">
        <v>0</v>
      </c>
      <c r="U133" s="211">
        <v>0</v>
      </c>
      <c r="V133" s="211">
        <v>0</v>
      </c>
      <c r="W133" s="211">
        <v>0</v>
      </c>
      <c r="X133" s="211">
        <v>0</v>
      </c>
      <c r="Y133" s="211">
        <v>0</v>
      </c>
      <c r="Z133" s="211">
        <v>0</v>
      </c>
      <c r="AA133" s="211">
        <v>0</v>
      </c>
      <c r="AB133" s="211">
        <v>0</v>
      </c>
      <c r="AC133" s="211">
        <v>0</v>
      </c>
      <c r="AD133" s="211">
        <v>0</v>
      </c>
      <c r="AE133" s="211">
        <v>0</v>
      </c>
      <c r="AF133" s="211">
        <v>0</v>
      </c>
      <c r="AG133" s="211">
        <v>0</v>
      </c>
      <c r="AH133" s="211">
        <v>0</v>
      </c>
      <c r="AI133" s="211">
        <v>0</v>
      </c>
      <c r="AJ133" s="211">
        <v>0</v>
      </c>
      <c r="AK133" s="211">
        <v>0</v>
      </c>
      <c r="AL133" s="211">
        <v>0</v>
      </c>
      <c r="AM133" s="211">
        <v>0</v>
      </c>
      <c r="AN133" s="211">
        <v>0</v>
      </c>
      <c r="AO133" s="211">
        <v>0</v>
      </c>
      <c r="AP133" s="211">
        <v>0</v>
      </c>
      <c r="AQ133" s="211">
        <v>0</v>
      </c>
      <c r="AR133" s="211">
        <v>0</v>
      </c>
      <c r="AS133" s="211">
        <v>0</v>
      </c>
      <c r="AT133" s="211">
        <v>0</v>
      </c>
      <c r="AU133" s="211">
        <v>0</v>
      </c>
      <c r="AV133" s="211">
        <v>0</v>
      </c>
      <c r="AW133" s="211">
        <v>0</v>
      </c>
      <c r="AX133" s="211">
        <v>0</v>
      </c>
      <c r="AY133" s="211">
        <v>0</v>
      </c>
      <c r="AZ133" s="211">
        <v>0</v>
      </c>
      <c r="BA133" s="211">
        <v>0</v>
      </c>
      <c r="BB133" s="211">
        <v>0</v>
      </c>
      <c r="BC133" s="211">
        <v>0</v>
      </c>
      <c r="BD133" s="211">
        <v>0</v>
      </c>
      <c r="BE133" s="211">
        <v>0</v>
      </c>
      <c r="BF133" s="211">
        <v>0</v>
      </c>
      <c r="BG133" s="211">
        <v>0</v>
      </c>
      <c r="BH133" s="211">
        <v>0</v>
      </c>
      <c r="BI133" s="211">
        <v>0</v>
      </c>
      <c r="BJ133" s="211">
        <v>0</v>
      </c>
      <c r="BK133" s="211">
        <v>0</v>
      </c>
      <c r="BL133" s="211">
        <v>0</v>
      </c>
      <c r="BM133" s="211">
        <v>0</v>
      </c>
      <c r="BN133" s="211">
        <v>0</v>
      </c>
      <c r="BO133" s="211">
        <v>0</v>
      </c>
      <c r="BP133" s="211">
        <v>0</v>
      </c>
      <c r="BQ133" s="211">
        <v>0</v>
      </c>
      <c r="BR133" s="211">
        <v>0</v>
      </c>
      <c r="BS133" s="211">
        <v>0</v>
      </c>
      <c r="BT133" s="211">
        <v>0</v>
      </c>
      <c r="BU133" s="211">
        <v>0</v>
      </c>
      <c r="BV133" s="211">
        <v>0</v>
      </c>
      <c r="BW133" s="211">
        <v>0</v>
      </c>
      <c r="BX133" s="211">
        <v>0</v>
      </c>
      <c r="BY133" s="211">
        <v>0</v>
      </c>
      <c r="BZ133" s="211">
        <v>0</v>
      </c>
      <c r="CA133" s="211">
        <v>0</v>
      </c>
      <c r="CB133" s="211">
        <v>0</v>
      </c>
      <c r="CC133" s="211">
        <v>0</v>
      </c>
      <c r="CD133" s="211">
        <v>0</v>
      </c>
      <c r="CE133" s="211">
        <v>0</v>
      </c>
      <c r="CF133" s="211">
        <v>0</v>
      </c>
      <c r="CG133" s="211">
        <v>0</v>
      </c>
      <c r="CH133" s="211">
        <v>0</v>
      </c>
      <c r="CI133" s="211">
        <v>0</v>
      </c>
      <c r="CJ133" s="211">
        <v>0</v>
      </c>
      <c r="CK133" s="211">
        <v>0</v>
      </c>
      <c r="CL133" s="211">
        <v>0</v>
      </c>
      <c r="CM133" s="211">
        <v>0</v>
      </c>
      <c r="CN133" s="211">
        <v>0</v>
      </c>
      <c r="CO133" s="211">
        <v>0</v>
      </c>
      <c r="CP133" s="211">
        <v>0</v>
      </c>
      <c r="CQ133" s="211">
        <v>0</v>
      </c>
      <c r="CR133" s="211">
        <v>0</v>
      </c>
      <c r="CS133" s="211">
        <f t="shared" si="19"/>
        <v>0</v>
      </c>
      <c r="CV133" s="27">
        <f t="shared" si="8"/>
        <v>0</v>
      </c>
      <c r="CW133" s="28">
        <f t="shared" si="9"/>
        <v>0</v>
      </c>
    </row>
    <row r="134" spans="1:101" x14ac:dyDescent="0.2">
      <c r="A134" s="212" t="s">
        <v>133</v>
      </c>
      <c r="B134" s="213">
        <f t="shared" ref="B134:BM134" si="20">SUM(B124:B133)</f>
        <v>0</v>
      </c>
      <c r="C134" s="213">
        <f t="shared" si="20"/>
        <v>0</v>
      </c>
      <c r="D134" s="213">
        <f t="shared" si="20"/>
        <v>0</v>
      </c>
      <c r="E134" s="213">
        <f t="shared" si="20"/>
        <v>0</v>
      </c>
      <c r="F134" s="213">
        <f t="shared" si="20"/>
        <v>0</v>
      </c>
      <c r="G134" s="213">
        <f t="shared" ref="G134:BR134" si="21">SUM(G124:G133)</f>
        <v>0</v>
      </c>
      <c r="H134" s="213">
        <f t="shared" si="21"/>
        <v>0</v>
      </c>
      <c r="I134" s="213">
        <f t="shared" si="21"/>
        <v>0</v>
      </c>
      <c r="J134" s="213">
        <f t="shared" si="21"/>
        <v>0</v>
      </c>
      <c r="K134" s="213">
        <f t="shared" si="21"/>
        <v>0</v>
      </c>
      <c r="L134" s="213">
        <f t="shared" si="21"/>
        <v>0</v>
      </c>
      <c r="M134" s="213">
        <f t="shared" si="21"/>
        <v>0</v>
      </c>
      <c r="N134" s="213">
        <f t="shared" si="21"/>
        <v>0</v>
      </c>
      <c r="O134" s="213">
        <f t="shared" si="21"/>
        <v>0</v>
      </c>
      <c r="P134" s="213">
        <f t="shared" si="21"/>
        <v>0</v>
      </c>
      <c r="Q134" s="213">
        <f t="shared" si="21"/>
        <v>0</v>
      </c>
      <c r="R134" s="213">
        <f t="shared" si="21"/>
        <v>0</v>
      </c>
      <c r="S134" s="213">
        <f t="shared" si="21"/>
        <v>0</v>
      </c>
      <c r="T134" s="213">
        <f t="shared" si="21"/>
        <v>0</v>
      </c>
      <c r="U134" s="213">
        <f t="shared" si="21"/>
        <v>0</v>
      </c>
      <c r="V134" s="213">
        <f t="shared" si="21"/>
        <v>0</v>
      </c>
      <c r="W134" s="213">
        <f t="shared" si="21"/>
        <v>0</v>
      </c>
      <c r="X134" s="213">
        <f t="shared" si="21"/>
        <v>0</v>
      </c>
      <c r="Y134" s="213">
        <f t="shared" si="21"/>
        <v>0</v>
      </c>
      <c r="Z134" s="213">
        <f t="shared" si="21"/>
        <v>0</v>
      </c>
      <c r="AA134" s="213">
        <f t="shared" si="21"/>
        <v>0</v>
      </c>
      <c r="AB134" s="213">
        <f t="shared" si="21"/>
        <v>0</v>
      </c>
      <c r="AC134" s="213">
        <f t="shared" si="21"/>
        <v>0</v>
      </c>
      <c r="AD134" s="213">
        <f t="shared" si="21"/>
        <v>0</v>
      </c>
      <c r="AE134" s="213">
        <f t="shared" si="21"/>
        <v>0</v>
      </c>
      <c r="AF134" s="213">
        <f t="shared" si="21"/>
        <v>0</v>
      </c>
      <c r="AG134" s="213">
        <f t="shared" si="21"/>
        <v>0</v>
      </c>
      <c r="AH134" s="213">
        <f t="shared" si="21"/>
        <v>0</v>
      </c>
      <c r="AI134" s="213">
        <f t="shared" si="21"/>
        <v>0</v>
      </c>
      <c r="AJ134" s="213">
        <f t="shared" si="21"/>
        <v>0</v>
      </c>
      <c r="AK134" s="213">
        <f t="shared" si="21"/>
        <v>0</v>
      </c>
      <c r="AL134" s="213">
        <f t="shared" si="21"/>
        <v>0</v>
      </c>
      <c r="AM134" s="213">
        <f t="shared" si="21"/>
        <v>0</v>
      </c>
      <c r="AN134" s="213">
        <f t="shared" si="21"/>
        <v>0</v>
      </c>
      <c r="AO134" s="213">
        <f t="shared" si="21"/>
        <v>0</v>
      </c>
      <c r="AP134" s="213">
        <f t="shared" si="21"/>
        <v>0</v>
      </c>
      <c r="AQ134" s="213">
        <f t="shared" si="21"/>
        <v>0</v>
      </c>
      <c r="AR134" s="213">
        <f t="shared" si="21"/>
        <v>0</v>
      </c>
      <c r="AS134" s="213">
        <f t="shared" si="21"/>
        <v>0</v>
      </c>
      <c r="AT134" s="213">
        <f t="shared" si="21"/>
        <v>0</v>
      </c>
      <c r="AU134" s="213">
        <f t="shared" si="21"/>
        <v>0</v>
      </c>
      <c r="AV134" s="213">
        <f t="shared" si="21"/>
        <v>0</v>
      </c>
      <c r="AW134" s="213">
        <f t="shared" si="21"/>
        <v>0</v>
      </c>
      <c r="AX134" s="213">
        <f t="shared" si="21"/>
        <v>0</v>
      </c>
      <c r="AY134" s="213">
        <f t="shared" si="21"/>
        <v>0</v>
      </c>
      <c r="AZ134" s="213">
        <f t="shared" si="21"/>
        <v>0</v>
      </c>
      <c r="BA134" s="213">
        <f t="shared" si="21"/>
        <v>0</v>
      </c>
      <c r="BB134" s="213">
        <f t="shared" si="21"/>
        <v>0</v>
      </c>
      <c r="BC134" s="213">
        <f t="shared" si="21"/>
        <v>0</v>
      </c>
      <c r="BD134" s="213">
        <f t="shared" si="21"/>
        <v>0</v>
      </c>
      <c r="BE134" s="213">
        <f t="shared" si="21"/>
        <v>0</v>
      </c>
      <c r="BF134" s="213">
        <f t="shared" si="21"/>
        <v>0</v>
      </c>
      <c r="BG134" s="213">
        <f t="shared" si="21"/>
        <v>0</v>
      </c>
      <c r="BH134" s="213">
        <f t="shared" si="21"/>
        <v>0</v>
      </c>
      <c r="BI134" s="213">
        <f t="shared" si="21"/>
        <v>0</v>
      </c>
      <c r="BJ134" s="213">
        <f t="shared" si="21"/>
        <v>0</v>
      </c>
      <c r="BK134" s="213">
        <f t="shared" si="21"/>
        <v>0</v>
      </c>
      <c r="BL134" s="213">
        <f t="shared" si="21"/>
        <v>0</v>
      </c>
      <c r="BM134" s="213">
        <f t="shared" si="21"/>
        <v>0</v>
      </c>
      <c r="BN134" s="213">
        <f t="shared" si="21"/>
        <v>0</v>
      </c>
      <c r="BO134" s="213">
        <f t="shared" si="21"/>
        <v>0</v>
      </c>
      <c r="BP134" s="213">
        <f t="shared" si="21"/>
        <v>0</v>
      </c>
      <c r="BQ134" s="213">
        <f t="shared" si="21"/>
        <v>0</v>
      </c>
      <c r="BR134" s="213">
        <f t="shared" si="21"/>
        <v>0</v>
      </c>
      <c r="BS134" s="213">
        <f t="shared" ref="BS134:CR134" si="22">SUM(BS124:BS133)</f>
        <v>0</v>
      </c>
      <c r="BT134" s="213">
        <f t="shared" si="22"/>
        <v>0</v>
      </c>
      <c r="BU134" s="213">
        <f t="shared" si="22"/>
        <v>0</v>
      </c>
      <c r="BV134" s="213">
        <f t="shared" si="22"/>
        <v>0</v>
      </c>
      <c r="BW134" s="213">
        <f t="shared" si="22"/>
        <v>0</v>
      </c>
      <c r="BX134" s="213">
        <f t="shared" si="22"/>
        <v>0</v>
      </c>
      <c r="BY134" s="213">
        <f t="shared" si="22"/>
        <v>0</v>
      </c>
      <c r="BZ134" s="213">
        <f t="shared" si="22"/>
        <v>0</v>
      </c>
      <c r="CA134" s="213">
        <f t="shared" si="22"/>
        <v>0</v>
      </c>
      <c r="CB134" s="213">
        <f t="shared" si="22"/>
        <v>0</v>
      </c>
      <c r="CC134" s="213">
        <f t="shared" si="22"/>
        <v>0</v>
      </c>
      <c r="CD134" s="213">
        <f t="shared" si="22"/>
        <v>0</v>
      </c>
      <c r="CE134" s="213">
        <f t="shared" si="22"/>
        <v>0</v>
      </c>
      <c r="CF134" s="213">
        <f t="shared" si="22"/>
        <v>0</v>
      </c>
      <c r="CG134" s="213">
        <f t="shared" si="22"/>
        <v>0</v>
      </c>
      <c r="CH134" s="213">
        <f t="shared" si="22"/>
        <v>0</v>
      </c>
      <c r="CI134" s="213">
        <f t="shared" si="22"/>
        <v>0</v>
      </c>
      <c r="CJ134" s="213">
        <f t="shared" si="22"/>
        <v>0</v>
      </c>
      <c r="CK134" s="213">
        <f t="shared" si="22"/>
        <v>0</v>
      </c>
      <c r="CL134" s="213">
        <f t="shared" si="22"/>
        <v>0</v>
      </c>
      <c r="CM134" s="213">
        <f t="shared" si="22"/>
        <v>0</v>
      </c>
      <c r="CN134" s="213">
        <f t="shared" si="22"/>
        <v>0</v>
      </c>
      <c r="CO134" s="213">
        <f t="shared" si="22"/>
        <v>0</v>
      </c>
      <c r="CP134" s="213">
        <f t="shared" si="22"/>
        <v>0</v>
      </c>
      <c r="CQ134" s="213">
        <f t="shared" si="22"/>
        <v>0</v>
      </c>
      <c r="CR134" s="213">
        <f t="shared" si="22"/>
        <v>0</v>
      </c>
      <c r="CS134" s="213">
        <f t="shared" ref="BN134:CS134" si="23">SUM(CS124:CS133)</f>
        <v>0</v>
      </c>
      <c r="CV134" s="27">
        <f t="shared" si="8"/>
        <v>0</v>
      </c>
      <c r="CW134" s="28">
        <f t="shared" si="9"/>
        <v>0</v>
      </c>
    </row>
    <row r="135" spans="1:101" x14ac:dyDescent="0.2">
      <c r="A135" s="214" t="s">
        <v>134</v>
      </c>
      <c r="B135" s="213">
        <f t="shared" ref="B135:BM135" si="24">SUM(B134)</f>
        <v>0</v>
      </c>
      <c r="C135" s="213">
        <f t="shared" si="24"/>
        <v>0</v>
      </c>
      <c r="D135" s="213">
        <f t="shared" si="24"/>
        <v>0</v>
      </c>
      <c r="E135" s="213">
        <f t="shared" si="24"/>
        <v>0</v>
      </c>
      <c r="F135" s="213">
        <f t="shared" si="24"/>
        <v>0</v>
      </c>
      <c r="G135" s="213">
        <f t="shared" ref="G135:BR135" si="25">SUM(G134)</f>
        <v>0</v>
      </c>
      <c r="H135" s="213">
        <f t="shared" si="25"/>
        <v>0</v>
      </c>
      <c r="I135" s="213">
        <f t="shared" si="25"/>
        <v>0</v>
      </c>
      <c r="J135" s="213">
        <f t="shared" si="25"/>
        <v>0</v>
      </c>
      <c r="K135" s="213">
        <f t="shared" si="25"/>
        <v>0</v>
      </c>
      <c r="L135" s="213">
        <f t="shared" si="25"/>
        <v>0</v>
      </c>
      <c r="M135" s="213">
        <f t="shared" si="25"/>
        <v>0</v>
      </c>
      <c r="N135" s="213">
        <f t="shared" si="25"/>
        <v>0</v>
      </c>
      <c r="O135" s="213">
        <f t="shared" si="25"/>
        <v>0</v>
      </c>
      <c r="P135" s="213">
        <f t="shared" si="25"/>
        <v>0</v>
      </c>
      <c r="Q135" s="213">
        <f t="shared" si="25"/>
        <v>0</v>
      </c>
      <c r="R135" s="213">
        <f t="shared" si="25"/>
        <v>0</v>
      </c>
      <c r="S135" s="213">
        <f t="shared" si="25"/>
        <v>0</v>
      </c>
      <c r="T135" s="213">
        <f t="shared" si="25"/>
        <v>0</v>
      </c>
      <c r="U135" s="213">
        <f t="shared" si="25"/>
        <v>0</v>
      </c>
      <c r="V135" s="213">
        <f t="shared" si="25"/>
        <v>0</v>
      </c>
      <c r="W135" s="213">
        <f t="shared" si="25"/>
        <v>0</v>
      </c>
      <c r="X135" s="213">
        <f t="shared" si="25"/>
        <v>0</v>
      </c>
      <c r="Y135" s="213">
        <f t="shared" si="25"/>
        <v>0</v>
      </c>
      <c r="Z135" s="213">
        <f t="shared" si="25"/>
        <v>0</v>
      </c>
      <c r="AA135" s="213">
        <f t="shared" si="25"/>
        <v>0</v>
      </c>
      <c r="AB135" s="213">
        <f t="shared" si="25"/>
        <v>0</v>
      </c>
      <c r="AC135" s="213">
        <f t="shared" si="25"/>
        <v>0</v>
      </c>
      <c r="AD135" s="213">
        <f t="shared" si="25"/>
        <v>0</v>
      </c>
      <c r="AE135" s="213">
        <f t="shared" si="25"/>
        <v>0</v>
      </c>
      <c r="AF135" s="213">
        <f t="shared" si="25"/>
        <v>0</v>
      </c>
      <c r="AG135" s="213">
        <f t="shared" si="25"/>
        <v>0</v>
      </c>
      <c r="AH135" s="213">
        <f t="shared" si="25"/>
        <v>0</v>
      </c>
      <c r="AI135" s="213">
        <f t="shared" si="25"/>
        <v>0</v>
      </c>
      <c r="AJ135" s="213">
        <f t="shared" si="25"/>
        <v>0</v>
      </c>
      <c r="AK135" s="213">
        <f t="shared" si="25"/>
        <v>0</v>
      </c>
      <c r="AL135" s="213">
        <f t="shared" si="25"/>
        <v>0</v>
      </c>
      <c r="AM135" s="213">
        <f t="shared" si="25"/>
        <v>0</v>
      </c>
      <c r="AN135" s="213">
        <f t="shared" si="25"/>
        <v>0</v>
      </c>
      <c r="AO135" s="213">
        <f t="shared" si="25"/>
        <v>0</v>
      </c>
      <c r="AP135" s="213">
        <f t="shared" si="25"/>
        <v>0</v>
      </c>
      <c r="AQ135" s="213">
        <f t="shared" si="25"/>
        <v>0</v>
      </c>
      <c r="AR135" s="213">
        <f t="shared" si="25"/>
        <v>0</v>
      </c>
      <c r="AS135" s="213">
        <f t="shared" si="25"/>
        <v>0</v>
      </c>
      <c r="AT135" s="213">
        <f t="shared" si="25"/>
        <v>0</v>
      </c>
      <c r="AU135" s="213">
        <f t="shared" si="25"/>
        <v>0</v>
      </c>
      <c r="AV135" s="213">
        <f t="shared" si="25"/>
        <v>0</v>
      </c>
      <c r="AW135" s="213">
        <f t="shared" si="25"/>
        <v>0</v>
      </c>
      <c r="AX135" s="213">
        <f t="shared" si="25"/>
        <v>0</v>
      </c>
      <c r="AY135" s="213">
        <f t="shared" si="25"/>
        <v>0</v>
      </c>
      <c r="AZ135" s="213">
        <f t="shared" si="25"/>
        <v>0</v>
      </c>
      <c r="BA135" s="213">
        <f t="shared" si="25"/>
        <v>0</v>
      </c>
      <c r="BB135" s="213">
        <f t="shared" si="25"/>
        <v>0</v>
      </c>
      <c r="BC135" s="213">
        <f t="shared" si="25"/>
        <v>0</v>
      </c>
      <c r="BD135" s="213">
        <f t="shared" si="25"/>
        <v>0</v>
      </c>
      <c r="BE135" s="213">
        <f t="shared" si="25"/>
        <v>0</v>
      </c>
      <c r="BF135" s="213">
        <f t="shared" si="25"/>
        <v>0</v>
      </c>
      <c r="BG135" s="213">
        <f t="shared" si="25"/>
        <v>0</v>
      </c>
      <c r="BH135" s="213">
        <f t="shared" si="25"/>
        <v>0</v>
      </c>
      <c r="BI135" s="213">
        <f t="shared" si="25"/>
        <v>0</v>
      </c>
      <c r="BJ135" s="213">
        <f t="shared" si="25"/>
        <v>0</v>
      </c>
      <c r="BK135" s="213">
        <f t="shared" si="25"/>
        <v>0</v>
      </c>
      <c r="BL135" s="213">
        <f t="shared" si="25"/>
        <v>0</v>
      </c>
      <c r="BM135" s="213">
        <f t="shared" si="25"/>
        <v>0</v>
      </c>
      <c r="BN135" s="213">
        <f t="shared" si="25"/>
        <v>0</v>
      </c>
      <c r="BO135" s="213">
        <f t="shared" si="25"/>
        <v>0</v>
      </c>
      <c r="BP135" s="213">
        <f t="shared" si="25"/>
        <v>0</v>
      </c>
      <c r="BQ135" s="213">
        <f t="shared" si="25"/>
        <v>0</v>
      </c>
      <c r="BR135" s="213">
        <f t="shared" si="25"/>
        <v>0</v>
      </c>
      <c r="BS135" s="213">
        <f t="shared" ref="BS135:CR135" si="26">SUM(BS134)</f>
        <v>0</v>
      </c>
      <c r="BT135" s="213">
        <f t="shared" si="26"/>
        <v>0</v>
      </c>
      <c r="BU135" s="213">
        <f t="shared" si="26"/>
        <v>0</v>
      </c>
      <c r="BV135" s="213">
        <f t="shared" si="26"/>
        <v>0</v>
      </c>
      <c r="BW135" s="213">
        <f t="shared" si="26"/>
        <v>0</v>
      </c>
      <c r="BX135" s="213">
        <f t="shared" si="26"/>
        <v>0</v>
      </c>
      <c r="BY135" s="213">
        <f t="shared" si="26"/>
        <v>0</v>
      </c>
      <c r="BZ135" s="213">
        <f t="shared" si="26"/>
        <v>0</v>
      </c>
      <c r="CA135" s="213">
        <f t="shared" si="26"/>
        <v>0</v>
      </c>
      <c r="CB135" s="213">
        <f t="shared" si="26"/>
        <v>0</v>
      </c>
      <c r="CC135" s="213">
        <f t="shared" si="26"/>
        <v>0</v>
      </c>
      <c r="CD135" s="213">
        <f t="shared" si="26"/>
        <v>0</v>
      </c>
      <c r="CE135" s="213">
        <f t="shared" si="26"/>
        <v>0</v>
      </c>
      <c r="CF135" s="213">
        <f t="shared" si="26"/>
        <v>0</v>
      </c>
      <c r="CG135" s="213">
        <f t="shared" si="26"/>
        <v>0</v>
      </c>
      <c r="CH135" s="213">
        <f t="shared" si="26"/>
        <v>0</v>
      </c>
      <c r="CI135" s="213">
        <f t="shared" si="26"/>
        <v>0</v>
      </c>
      <c r="CJ135" s="213">
        <f t="shared" si="26"/>
        <v>0</v>
      </c>
      <c r="CK135" s="213">
        <f t="shared" si="26"/>
        <v>0</v>
      </c>
      <c r="CL135" s="213">
        <f t="shared" si="26"/>
        <v>0</v>
      </c>
      <c r="CM135" s="213">
        <f t="shared" si="26"/>
        <v>0</v>
      </c>
      <c r="CN135" s="213">
        <f t="shared" si="26"/>
        <v>0</v>
      </c>
      <c r="CO135" s="213">
        <f t="shared" si="26"/>
        <v>0</v>
      </c>
      <c r="CP135" s="213">
        <f t="shared" si="26"/>
        <v>0</v>
      </c>
      <c r="CQ135" s="213">
        <f t="shared" si="26"/>
        <v>0</v>
      </c>
      <c r="CR135" s="213">
        <f t="shared" si="26"/>
        <v>0</v>
      </c>
      <c r="CS135" s="213">
        <f t="shared" ref="BN135:CS135" si="27">SUM(CS134)</f>
        <v>0</v>
      </c>
      <c r="CV135" s="27">
        <f t="shared" si="8"/>
        <v>0</v>
      </c>
      <c r="CW135" s="28">
        <f t="shared" si="9"/>
        <v>0</v>
      </c>
    </row>
    <row r="136" spans="1:101" x14ac:dyDescent="0.2">
      <c r="A136" s="208" t="s">
        <v>135</v>
      </c>
      <c r="B136" s="207"/>
      <c r="C136" s="207"/>
      <c r="D136" s="207"/>
      <c r="E136" s="207"/>
      <c r="F136" s="207"/>
      <c r="G136" s="207"/>
      <c r="H136" s="207"/>
      <c r="I136" s="207"/>
      <c r="J136" s="207"/>
      <c r="K136" s="207"/>
      <c r="L136" s="207"/>
      <c r="M136" s="207"/>
      <c r="N136" s="207"/>
      <c r="O136" s="207"/>
      <c r="P136" s="207"/>
      <c r="Q136" s="207"/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  <c r="AB136" s="207"/>
      <c r="AC136" s="207"/>
      <c r="AD136" s="207"/>
      <c r="AE136" s="207"/>
      <c r="AF136" s="207"/>
      <c r="AG136" s="207"/>
      <c r="AH136" s="207"/>
      <c r="AI136" s="207"/>
      <c r="AJ136" s="207"/>
      <c r="AK136" s="207"/>
      <c r="AL136" s="207"/>
      <c r="AM136" s="207"/>
      <c r="AN136" s="207"/>
      <c r="AO136" s="207"/>
      <c r="AP136" s="207"/>
      <c r="AQ136" s="207"/>
      <c r="AR136" s="207"/>
      <c r="AS136" s="207"/>
      <c r="AT136" s="207"/>
      <c r="AU136" s="207"/>
      <c r="AV136" s="207"/>
      <c r="AW136" s="207"/>
      <c r="AX136" s="207"/>
      <c r="AY136" s="207"/>
      <c r="AZ136" s="207"/>
      <c r="BA136" s="207"/>
      <c r="BB136" s="207"/>
      <c r="BC136" s="207"/>
      <c r="BD136" s="207"/>
      <c r="BE136" s="207"/>
      <c r="BF136" s="207"/>
      <c r="BG136" s="207"/>
      <c r="BH136" s="207"/>
      <c r="BI136" s="207"/>
      <c r="BJ136" s="207"/>
      <c r="BK136" s="207"/>
      <c r="BL136" s="207"/>
      <c r="BM136" s="207"/>
      <c r="BN136" s="207"/>
      <c r="BO136" s="207"/>
      <c r="BP136" s="207"/>
      <c r="BQ136" s="207"/>
      <c r="BR136" s="207"/>
      <c r="BS136" s="207"/>
      <c r="BT136" s="207"/>
      <c r="BU136" s="207"/>
      <c r="BV136" s="207"/>
      <c r="BW136" s="207"/>
      <c r="BX136" s="207"/>
      <c r="BY136" s="207"/>
      <c r="BZ136" s="207"/>
      <c r="CA136" s="207"/>
      <c r="CB136" s="207"/>
      <c r="CC136" s="207"/>
      <c r="CD136" s="207"/>
      <c r="CE136" s="207"/>
      <c r="CF136" s="207"/>
      <c r="CG136" s="207"/>
      <c r="CH136" s="207"/>
      <c r="CI136" s="207"/>
      <c r="CJ136" s="207"/>
      <c r="CK136" s="207"/>
      <c r="CL136" s="207"/>
      <c r="CM136" s="207"/>
      <c r="CN136" s="207"/>
      <c r="CO136" s="207"/>
      <c r="CP136" s="207"/>
      <c r="CQ136" s="207"/>
      <c r="CR136" s="207"/>
      <c r="CS136" s="207"/>
      <c r="CV136" s="27">
        <f t="shared" si="8"/>
        <v>0</v>
      </c>
      <c r="CW136" s="28">
        <f t="shared" si="9"/>
        <v>0</v>
      </c>
    </row>
    <row r="137" spans="1:101" x14ac:dyDescent="0.2">
      <c r="A137" s="215" t="s">
        <v>136</v>
      </c>
      <c r="B137" s="211">
        <v>0</v>
      </c>
      <c r="C137" s="211">
        <v>0</v>
      </c>
      <c r="D137" s="211">
        <v>0</v>
      </c>
      <c r="E137" s="211">
        <v>0</v>
      </c>
      <c r="F137" s="211">
        <v>0</v>
      </c>
      <c r="G137" s="211">
        <v>0</v>
      </c>
      <c r="H137" s="211">
        <v>0</v>
      </c>
      <c r="I137" s="211">
        <v>0</v>
      </c>
      <c r="J137" s="211">
        <v>0</v>
      </c>
      <c r="K137" s="211">
        <v>0</v>
      </c>
      <c r="L137" s="211">
        <v>0</v>
      </c>
      <c r="M137" s="211">
        <v>0</v>
      </c>
      <c r="N137" s="211">
        <v>0</v>
      </c>
      <c r="O137" s="211">
        <v>0</v>
      </c>
      <c r="P137" s="211">
        <v>0</v>
      </c>
      <c r="Q137" s="211">
        <v>0</v>
      </c>
      <c r="R137" s="211">
        <v>0</v>
      </c>
      <c r="S137" s="211">
        <v>0</v>
      </c>
      <c r="T137" s="211">
        <v>0</v>
      </c>
      <c r="U137" s="211">
        <v>0</v>
      </c>
      <c r="V137" s="211">
        <v>0</v>
      </c>
      <c r="W137" s="211">
        <v>0</v>
      </c>
      <c r="X137" s="211">
        <v>0</v>
      </c>
      <c r="Y137" s="211">
        <v>0</v>
      </c>
      <c r="Z137" s="211">
        <v>0</v>
      </c>
      <c r="AA137" s="211">
        <v>0</v>
      </c>
      <c r="AB137" s="211">
        <v>0</v>
      </c>
      <c r="AC137" s="211">
        <v>0</v>
      </c>
      <c r="AD137" s="211">
        <v>0</v>
      </c>
      <c r="AE137" s="211">
        <v>0</v>
      </c>
      <c r="AF137" s="211">
        <v>0</v>
      </c>
      <c r="AG137" s="211">
        <v>0</v>
      </c>
      <c r="AH137" s="211">
        <v>0</v>
      </c>
      <c r="AI137" s="211">
        <v>0</v>
      </c>
      <c r="AJ137" s="211">
        <v>0</v>
      </c>
      <c r="AK137" s="211">
        <v>0</v>
      </c>
      <c r="AL137" s="211">
        <v>0</v>
      </c>
      <c r="AM137" s="211">
        <v>0</v>
      </c>
      <c r="AN137" s="211">
        <v>0</v>
      </c>
      <c r="AO137" s="211">
        <v>0</v>
      </c>
      <c r="AP137" s="211">
        <v>0</v>
      </c>
      <c r="AQ137" s="211">
        <v>0</v>
      </c>
      <c r="AR137" s="211">
        <v>0</v>
      </c>
      <c r="AS137" s="211">
        <v>0</v>
      </c>
      <c r="AT137" s="211">
        <v>0</v>
      </c>
      <c r="AU137" s="211">
        <v>0</v>
      </c>
      <c r="AV137" s="211">
        <v>0</v>
      </c>
      <c r="AW137" s="211">
        <v>0</v>
      </c>
      <c r="AX137" s="211">
        <v>0</v>
      </c>
      <c r="AY137" s="211">
        <v>0</v>
      </c>
      <c r="AZ137" s="211">
        <v>0</v>
      </c>
      <c r="BA137" s="211">
        <v>0</v>
      </c>
      <c r="BB137" s="211">
        <v>0</v>
      </c>
      <c r="BC137" s="211">
        <v>0</v>
      </c>
      <c r="BD137" s="211">
        <v>0</v>
      </c>
      <c r="BE137" s="211">
        <v>0</v>
      </c>
      <c r="BF137" s="211">
        <v>0</v>
      </c>
      <c r="BG137" s="211">
        <v>0</v>
      </c>
      <c r="BH137" s="211">
        <v>0</v>
      </c>
      <c r="BI137" s="211">
        <v>0</v>
      </c>
      <c r="BJ137" s="211">
        <v>0</v>
      </c>
      <c r="BK137" s="211">
        <v>0</v>
      </c>
      <c r="BL137" s="211">
        <v>0</v>
      </c>
      <c r="BM137" s="211">
        <v>0</v>
      </c>
      <c r="BN137" s="211">
        <v>0</v>
      </c>
      <c r="BO137" s="211">
        <v>0</v>
      </c>
      <c r="BP137" s="211">
        <v>0</v>
      </c>
      <c r="BQ137" s="211">
        <v>0</v>
      </c>
      <c r="BR137" s="211">
        <v>0</v>
      </c>
      <c r="BS137" s="211">
        <v>0</v>
      </c>
      <c r="BT137" s="211">
        <v>0</v>
      </c>
      <c r="BU137" s="211">
        <v>0</v>
      </c>
      <c r="BV137" s="211">
        <v>0</v>
      </c>
      <c r="BW137" s="211">
        <v>0</v>
      </c>
      <c r="BX137" s="211">
        <v>0</v>
      </c>
      <c r="BY137" s="211">
        <v>0</v>
      </c>
      <c r="BZ137" s="211">
        <v>0</v>
      </c>
      <c r="CA137" s="211">
        <v>0</v>
      </c>
      <c r="CB137" s="211">
        <v>0</v>
      </c>
      <c r="CC137" s="211">
        <v>0</v>
      </c>
      <c r="CD137" s="211">
        <v>0</v>
      </c>
      <c r="CE137" s="211">
        <v>0</v>
      </c>
      <c r="CF137" s="211">
        <v>0</v>
      </c>
      <c r="CG137" s="211">
        <v>0</v>
      </c>
      <c r="CH137" s="211">
        <v>0</v>
      </c>
      <c r="CI137" s="211">
        <v>0</v>
      </c>
      <c r="CJ137" s="211">
        <v>0</v>
      </c>
      <c r="CK137" s="211">
        <v>0</v>
      </c>
      <c r="CL137" s="211">
        <v>0</v>
      </c>
      <c r="CM137" s="211">
        <v>0</v>
      </c>
      <c r="CN137" s="211">
        <v>0</v>
      </c>
      <c r="CO137" s="211">
        <v>0</v>
      </c>
      <c r="CP137" s="211">
        <v>0</v>
      </c>
      <c r="CQ137" s="211">
        <v>0</v>
      </c>
      <c r="CR137" s="211">
        <v>0</v>
      </c>
      <c r="CS137" s="211">
        <f>SUM(B137:CR137)</f>
        <v>0</v>
      </c>
      <c r="CV137" s="27">
        <f t="shared" si="8"/>
        <v>0</v>
      </c>
      <c r="CW137" s="28">
        <f t="shared" si="9"/>
        <v>0</v>
      </c>
    </row>
    <row r="138" spans="1:101" x14ac:dyDescent="0.2">
      <c r="A138" s="215" t="s">
        <v>137</v>
      </c>
      <c r="B138" s="211">
        <v>0</v>
      </c>
      <c r="C138" s="211">
        <v>0</v>
      </c>
      <c r="D138" s="211">
        <v>0</v>
      </c>
      <c r="E138" s="211">
        <v>0</v>
      </c>
      <c r="F138" s="211">
        <v>0</v>
      </c>
      <c r="G138" s="211">
        <v>0</v>
      </c>
      <c r="H138" s="211">
        <v>0</v>
      </c>
      <c r="I138" s="211">
        <v>0</v>
      </c>
      <c r="J138" s="211">
        <v>0</v>
      </c>
      <c r="K138" s="211">
        <v>0</v>
      </c>
      <c r="L138" s="211">
        <v>0</v>
      </c>
      <c r="M138" s="211">
        <v>0</v>
      </c>
      <c r="N138" s="211">
        <v>0</v>
      </c>
      <c r="O138" s="211">
        <v>0</v>
      </c>
      <c r="P138" s="211">
        <v>0</v>
      </c>
      <c r="Q138" s="211">
        <v>0</v>
      </c>
      <c r="R138" s="211">
        <v>0</v>
      </c>
      <c r="S138" s="211">
        <v>0</v>
      </c>
      <c r="T138" s="211">
        <v>0</v>
      </c>
      <c r="U138" s="211">
        <v>0</v>
      </c>
      <c r="V138" s="211">
        <v>0</v>
      </c>
      <c r="W138" s="211">
        <v>0</v>
      </c>
      <c r="X138" s="211">
        <v>0</v>
      </c>
      <c r="Y138" s="211">
        <v>0</v>
      </c>
      <c r="Z138" s="211">
        <v>0</v>
      </c>
      <c r="AA138" s="211">
        <v>0</v>
      </c>
      <c r="AB138" s="211">
        <v>0</v>
      </c>
      <c r="AC138" s="211">
        <v>0</v>
      </c>
      <c r="AD138" s="211">
        <v>0</v>
      </c>
      <c r="AE138" s="211">
        <v>0</v>
      </c>
      <c r="AF138" s="211">
        <v>0</v>
      </c>
      <c r="AG138" s="211">
        <v>0</v>
      </c>
      <c r="AH138" s="211">
        <v>0</v>
      </c>
      <c r="AI138" s="211">
        <v>0</v>
      </c>
      <c r="AJ138" s="211">
        <v>0</v>
      </c>
      <c r="AK138" s="211">
        <v>0</v>
      </c>
      <c r="AL138" s="211">
        <v>0</v>
      </c>
      <c r="AM138" s="211">
        <v>0</v>
      </c>
      <c r="AN138" s="211">
        <v>0</v>
      </c>
      <c r="AO138" s="211">
        <v>0</v>
      </c>
      <c r="AP138" s="211">
        <v>0</v>
      </c>
      <c r="AQ138" s="211">
        <v>0</v>
      </c>
      <c r="AR138" s="211">
        <v>0</v>
      </c>
      <c r="AS138" s="211">
        <v>0</v>
      </c>
      <c r="AT138" s="211">
        <v>0</v>
      </c>
      <c r="AU138" s="211">
        <v>0</v>
      </c>
      <c r="AV138" s="211">
        <v>0</v>
      </c>
      <c r="AW138" s="211">
        <v>0</v>
      </c>
      <c r="AX138" s="211">
        <v>0</v>
      </c>
      <c r="AY138" s="211">
        <v>0</v>
      </c>
      <c r="AZ138" s="211">
        <v>0</v>
      </c>
      <c r="BA138" s="211">
        <v>0</v>
      </c>
      <c r="BB138" s="211">
        <v>0</v>
      </c>
      <c r="BC138" s="211">
        <v>0</v>
      </c>
      <c r="BD138" s="211">
        <v>0</v>
      </c>
      <c r="BE138" s="211">
        <v>0</v>
      </c>
      <c r="BF138" s="211">
        <v>0</v>
      </c>
      <c r="BG138" s="211">
        <v>0</v>
      </c>
      <c r="BH138" s="211">
        <v>0</v>
      </c>
      <c r="BI138" s="211">
        <v>0</v>
      </c>
      <c r="BJ138" s="211">
        <v>0</v>
      </c>
      <c r="BK138" s="211">
        <v>0</v>
      </c>
      <c r="BL138" s="211">
        <v>0</v>
      </c>
      <c r="BM138" s="211">
        <v>0</v>
      </c>
      <c r="BN138" s="211">
        <v>0</v>
      </c>
      <c r="BO138" s="211">
        <v>0</v>
      </c>
      <c r="BP138" s="211">
        <v>0</v>
      </c>
      <c r="BQ138" s="211">
        <v>0</v>
      </c>
      <c r="BR138" s="211">
        <v>0</v>
      </c>
      <c r="BS138" s="211">
        <v>0</v>
      </c>
      <c r="BT138" s="211">
        <v>0</v>
      </c>
      <c r="BU138" s="211">
        <v>0</v>
      </c>
      <c r="BV138" s="211">
        <v>0</v>
      </c>
      <c r="BW138" s="211">
        <v>0</v>
      </c>
      <c r="BX138" s="211">
        <v>0</v>
      </c>
      <c r="BY138" s="211">
        <v>0</v>
      </c>
      <c r="BZ138" s="211">
        <v>0</v>
      </c>
      <c r="CA138" s="211">
        <v>0</v>
      </c>
      <c r="CB138" s="211">
        <v>0</v>
      </c>
      <c r="CC138" s="211">
        <v>0</v>
      </c>
      <c r="CD138" s="211">
        <v>0</v>
      </c>
      <c r="CE138" s="211">
        <v>0</v>
      </c>
      <c r="CF138" s="211">
        <v>0</v>
      </c>
      <c r="CG138" s="211">
        <v>0</v>
      </c>
      <c r="CH138" s="211">
        <v>0</v>
      </c>
      <c r="CI138" s="211">
        <v>0</v>
      </c>
      <c r="CJ138" s="211">
        <v>0</v>
      </c>
      <c r="CK138" s="211">
        <v>0</v>
      </c>
      <c r="CL138" s="211">
        <v>0</v>
      </c>
      <c r="CM138" s="211">
        <v>0</v>
      </c>
      <c r="CN138" s="211">
        <v>0</v>
      </c>
      <c r="CO138" s="211">
        <v>0</v>
      </c>
      <c r="CP138" s="211">
        <v>0</v>
      </c>
      <c r="CQ138" s="211">
        <v>0</v>
      </c>
      <c r="CR138" s="211">
        <v>0</v>
      </c>
      <c r="CS138" s="211">
        <f>SUM(B138:CR138)</f>
        <v>0</v>
      </c>
      <c r="CV138" s="27">
        <f t="shared" si="8"/>
        <v>0</v>
      </c>
      <c r="CW138" s="28">
        <f t="shared" si="9"/>
        <v>0</v>
      </c>
    </row>
    <row r="139" spans="1:101" x14ac:dyDescent="0.2">
      <c r="A139" s="215" t="s">
        <v>138</v>
      </c>
      <c r="B139" s="211">
        <v>0</v>
      </c>
      <c r="C139" s="211">
        <v>0</v>
      </c>
      <c r="D139" s="211">
        <v>0</v>
      </c>
      <c r="E139" s="211">
        <v>0</v>
      </c>
      <c r="F139" s="211">
        <v>-1.78959E-3</v>
      </c>
      <c r="G139" s="211">
        <v>-1.78959E-3</v>
      </c>
      <c r="H139" s="211">
        <v>-1.78959E-3</v>
      </c>
      <c r="I139" s="211">
        <v>-1.78959E-3</v>
      </c>
      <c r="J139" s="211">
        <v>-1.78959E-3</v>
      </c>
      <c r="K139" s="211">
        <v>-1.78959E-3</v>
      </c>
      <c r="L139" s="211">
        <v>-1.78959E-3</v>
      </c>
      <c r="M139" s="211">
        <v>-1.78959E-3</v>
      </c>
      <c r="N139" s="211">
        <v>-1.78959E-3</v>
      </c>
      <c r="O139" s="211">
        <v>-1.78959E-3</v>
      </c>
      <c r="P139" s="211">
        <v>-1.78959E-3</v>
      </c>
      <c r="Q139" s="211">
        <v>-1.78959E-3</v>
      </c>
      <c r="R139" s="211">
        <v>-1.78959E-3</v>
      </c>
      <c r="S139" s="211">
        <v>-1.78959E-3</v>
      </c>
      <c r="T139" s="211">
        <v>-1.78959E-3</v>
      </c>
      <c r="U139" s="211">
        <v>-1.78959E-3</v>
      </c>
      <c r="V139" s="211">
        <v>-1.78959E-3</v>
      </c>
      <c r="W139" s="211">
        <v>-1.78959E-3</v>
      </c>
      <c r="X139" s="211">
        <v>-1.78959E-3</v>
      </c>
      <c r="Y139" s="211">
        <v>-1.78959E-3</v>
      </c>
      <c r="Z139" s="211">
        <v>-1.78959E-3</v>
      </c>
      <c r="AA139" s="211">
        <v>-1.78959E-3</v>
      </c>
      <c r="AB139" s="211">
        <v>-1.78959E-3</v>
      </c>
      <c r="AC139" s="211">
        <v>-1.78959E-3</v>
      </c>
      <c r="AD139" s="211">
        <v>-1.78959E-3</v>
      </c>
      <c r="AE139" s="211">
        <v>-1.78959E-3</v>
      </c>
      <c r="AF139" s="211">
        <v>-1.78959E-3</v>
      </c>
      <c r="AG139" s="211">
        <v>-1.78959E-3</v>
      </c>
      <c r="AH139" s="211">
        <v>-1.78959E-3</v>
      </c>
      <c r="AI139" s="211">
        <v>-1.78959E-3</v>
      </c>
      <c r="AJ139" s="211">
        <v>-1.78959E-3</v>
      </c>
      <c r="AK139" s="211">
        <v>-1.78959E-3</v>
      </c>
      <c r="AL139" s="211">
        <v>-1.78959E-3</v>
      </c>
      <c r="AM139" s="211">
        <v>-1.78959E-3</v>
      </c>
      <c r="AN139" s="211">
        <v>-1.78959E-3</v>
      </c>
      <c r="AO139" s="211">
        <v>-1.78959E-3</v>
      </c>
      <c r="AP139" s="211">
        <v>-1.78959E-3</v>
      </c>
      <c r="AQ139" s="211">
        <v>-1.78959E-3</v>
      </c>
      <c r="AR139" s="211">
        <v>-1.78959E-3</v>
      </c>
      <c r="AS139" s="211">
        <v>-1.78959E-3</v>
      </c>
      <c r="AT139" s="211">
        <v>-1.78959E-3</v>
      </c>
      <c r="AU139" s="211">
        <v>-1.78959E-3</v>
      </c>
      <c r="AV139" s="211">
        <v>-1.78959E-3</v>
      </c>
      <c r="AW139" s="211">
        <v>-1.78959E-3</v>
      </c>
      <c r="AX139" s="211">
        <v>-1.78959E-3</v>
      </c>
      <c r="AY139" s="211">
        <v>-1.78959E-3</v>
      </c>
      <c r="AZ139" s="211">
        <v>-1.78959E-3</v>
      </c>
      <c r="BA139" s="211">
        <v>-1.78959E-3</v>
      </c>
      <c r="BB139" s="211">
        <v>-1.78959E-3</v>
      </c>
      <c r="BC139" s="211">
        <v>-1.78959E-3</v>
      </c>
      <c r="BD139" s="211">
        <v>-1.78959E-3</v>
      </c>
      <c r="BE139" s="211">
        <v>-1.78959E-3</v>
      </c>
      <c r="BF139" s="211">
        <v>-1.78959E-3</v>
      </c>
      <c r="BG139" s="211">
        <v>-1.78959E-3</v>
      </c>
      <c r="BH139" s="211">
        <v>-1.78959E-3</v>
      </c>
      <c r="BI139" s="211">
        <v>-1.78959E-3</v>
      </c>
      <c r="BJ139" s="211">
        <v>-1.78959E-3</v>
      </c>
      <c r="BK139" s="211">
        <v>-1.78959E-3</v>
      </c>
      <c r="BL139" s="211">
        <v>-1.78959E-3</v>
      </c>
      <c r="BM139" s="211">
        <v>-1.78959E-3</v>
      </c>
      <c r="BN139" s="211">
        <v>-1.78959E-3</v>
      </c>
      <c r="BO139" s="211">
        <v>-1.78959E-3</v>
      </c>
      <c r="BP139" s="211">
        <v>-1.78959E-3</v>
      </c>
      <c r="BQ139" s="211">
        <v>-1.78959E-3</v>
      </c>
      <c r="BR139" s="211">
        <v>-1.78959E-3</v>
      </c>
      <c r="BS139" s="211">
        <v>-1.78959E-3</v>
      </c>
      <c r="BT139" s="211">
        <v>-1.78959E-3</v>
      </c>
      <c r="BU139" s="211">
        <v>-1.78959E-3</v>
      </c>
      <c r="BV139" s="211">
        <v>-1.78959E-3</v>
      </c>
      <c r="BW139" s="211">
        <v>-1.78959E-3</v>
      </c>
      <c r="BX139" s="211">
        <v>-1.78959E-3</v>
      </c>
      <c r="BY139" s="211">
        <v>-1.78959E-3</v>
      </c>
      <c r="BZ139" s="211">
        <v>-1.78959E-3</v>
      </c>
      <c r="CA139" s="211">
        <v>-1.78959E-3</v>
      </c>
      <c r="CB139" s="211">
        <v>-1.78959E-3</v>
      </c>
      <c r="CC139" s="211">
        <v>-1.78959E-3</v>
      </c>
      <c r="CD139" s="211">
        <v>-1.78959E-3</v>
      </c>
      <c r="CE139" s="211">
        <v>-1.78959E-3</v>
      </c>
      <c r="CF139" s="211">
        <v>-1.78959E-3</v>
      </c>
      <c r="CG139" s="211">
        <v>-1.78959E-3</v>
      </c>
      <c r="CH139" s="211">
        <v>-1.78959E-3</v>
      </c>
      <c r="CI139" s="211">
        <v>-1.78959E-3</v>
      </c>
      <c r="CJ139" s="211">
        <v>-1.78959E-3</v>
      </c>
      <c r="CK139" s="211">
        <v>-1.78959E-3</v>
      </c>
      <c r="CL139" s="211">
        <v>-1.78959E-3</v>
      </c>
      <c r="CM139" s="211">
        <v>-1.78959E-3</v>
      </c>
      <c r="CN139" s="211">
        <v>-1.78959E-3</v>
      </c>
      <c r="CO139" s="211">
        <v>-1.78959E-3</v>
      </c>
      <c r="CP139" s="211">
        <v>-1.78959E-3</v>
      </c>
      <c r="CQ139" s="211">
        <v>-1.78959E-3</v>
      </c>
      <c r="CR139" s="211">
        <v>-1.78959E-3</v>
      </c>
      <c r="CS139" s="211">
        <f>SUM(B139:CR139)</f>
        <v>-0.16285268999999997</v>
      </c>
      <c r="CV139" s="27">
        <f t="shared" si="8"/>
        <v>-1.78959E-3</v>
      </c>
      <c r="CW139" s="28">
        <f t="shared" si="9"/>
        <v>-1.78959E-3</v>
      </c>
    </row>
    <row r="140" spans="1:101" x14ac:dyDescent="0.2">
      <c r="A140" s="209"/>
      <c r="B140" s="207"/>
      <c r="C140" s="207"/>
      <c r="D140" s="207"/>
      <c r="E140" s="207"/>
      <c r="F140" s="207"/>
      <c r="G140" s="207"/>
      <c r="H140" s="207"/>
      <c r="I140" s="207"/>
      <c r="J140" s="207"/>
      <c r="K140" s="207"/>
      <c r="L140" s="207"/>
      <c r="M140" s="207"/>
      <c r="N140" s="207"/>
      <c r="O140" s="207"/>
      <c r="P140" s="207"/>
      <c r="Q140" s="207"/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07"/>
      <c r="AC140" s="207"/>
      <c r="AD140" s="207"/>
      <c r="AE140" s="207"/>
      <c r="AF140" s="207"/>
      <c r="AG140" s="207"/>
      <c r="AH140" s="207"/>
      <c r="AI140" s="207"/>
      <c r="AJ140" s="207"/>
      <c r="AK140" s="207"/>
      <c r="AL140" s="207"/>
      <c r="AM140" s="207"/>
      <c r="AN140" s="207"/>
      <c r="AO140" s="207"/>
      <c r="AP140" s="207"/>
      <c r="AQ140" s="207"/>
      <c r="AR140" s="207"/>
      <c r="AS140" s="207"/>
      <c r="AT140" s="207"/>
      <c r="AU140" s="207"/>
      <c r="AV140" s="207"/>
      <c r="AW140" s="207"/>
      <c r="AX140" s="207"/>
      <c r="AY140" s="207"/>
      <c r="AZ140" s="207"/>
      <c r="BA140" s="207"/>
      <c r="BB140" s="207"/>
      <c r="BC140" s="207"/>
      <c r="BD140" s="207"/>
      <c r="BE140" s="207"/>
      <c r="BF140" s="207"/>
      <c r="BG140" s="207"/>
      <c r="BH140" s="207"/>
      <c r="BI140" s="207"/>
      <c r="BJ140" s="207"/>
      <c r="BK140" s="207"/>
      <c r="BL140" s="207"/>
      <c r="BM140" s="207"/>
      <c r="BN140" s="207"/>
      <c r="BO140" s="207"/>
      <c r="BP140" s="207"/>
      <c r="BQ140" s="207"/>
      <c r="BR140" s="207"/>
      <c r="BS140" s="207"/>
      <c r="BT140" s="207"/>
      <c r="BU140" s="207"/>
      <c r="BV140" s="207"/>
      <c r="BW140" s="207"/>
      <c r="BX140" s="207"/>
      <c r="BY140" s="207"/>
      <c r="BZ140" s="207"/>
      <c r="CA140" s="207"/>
      <c r="CB140" s="207"/>
      <c r="CC140" s="207"/>
      <c r="CD140" s="207"/>
      <c r="CE140" s="207"/>
      <c r="CF140" s="207"/>
      <c r="CG140" s="207"/>
      <c r="CH140" s="207"/>
      <c r="CI140" s="207"/>
      <c r="CJ140" s="207"/>
      <c r="CK140" s="207"/>
      <c r="CL140" s="207"/>
      <c r="CM140" s="207"/>
      <c r="CN140" s="207"/>
      <c r="CO140" s="207"/>
      <c r="CP140" s="207"/>
      <c r="CQ140" s="207"/>
      <c r="CR140" s="207"/>
      <c r="CS140" s="207"/>
      <c r="CV140" s="27">
        <f t="shared" si="8"/>
        <v>0</v>
      </c>
      <c r="CW140" s="28">
        <f t="shared" si="9"/>
        <v>0</v>
      </c>
    </row>
    <row r="141" spans="1:101" x14ac:dyDescent="0.2">
      <c r="A141" s="210" t="s">
        <v>139</v>
      </c>
      <c r="B141" s="211">
        <v>0</v>
      </c>
      <c r="C141" s="211">
        <v>0</v>
      </c>
      <c r="D141" s="211">
        <v>0</v>
      </c>
      <c r="E141" s="211">
        <v>0</v>
      </c>
      <c r="F141" s="211">
        <v>0</v>
      </c>
      <c r="G141" s="211">
        <v>0</v>
      </c>
      <c r="H141" s="211">
        <v>0</v>
      </c>
      <c r="I141" s="211">
        <v>0</v>
      </c>
      <c r="J141" s="211">
        <v>0</v>
      </c>
      <c r="K141" s="211">
        <v>0</v>
      </c>
      <c r="L141" s="211">
        <v>0</v>
      </c>
      <c r="M141" s="211">
        <v>0</v>
      </c>
      <c r="N141" s="211">
        <v>0</v>
      </c>
      <c r="O141" s="211">
        <v>0</v>
      </c>
      <c r="P141" s="211">
        <v>0</v>
      </c>
      <c r="Q141" s="211">
        <v>0</v>
      </c>
      <c r="R141" s="211">
        <v>0</v>
      </c>
      <c r="S141" s="211">
        <v>0</v>
      </c>
      <c r="T141" s="211">
        <v>0</v>
      </c>
      <c r="U141" s="211">
        <v>0</v>
      </c>
      <c r="V141" s="211">
        <v>0</v>
      </c>
      <c r="W141" s="211">
        <v>0</v>
      </c>
      <c r="X141" s="211">
        <v>0</v>
      </c>
      <c r="Y141" s="211">
        <v>0</v>
      </c>
      <c r="Z141" s="211">
        <v>0</v>
      </c>
      <c r="AA141" s="211">
        <v>0</v>
      </c>
      <c r="AB141" s="211">
        <v>0</v>
      </c>
      <c r="AC141" s="211">
        <v>0</v>
      </c>
      <c r="AD141" s="211">
        <v>0</v>
      </c>
      <c r="AE141" s="211">
        <v>0</v>
      </c>
      <c r="AF141" s="211">
        <v>0</v>
      </c>
      <c r="AG141" s="211">
        <v>0</v>
      </c>
      <c r="AH141" s="211">
        <v>0</v>
      </c>
      <c r="AI141" s="211">
        <v>0</v>
      </c>
      <c r="AJ141" s="211">
        <v>0</v>
      </c>
      <c r="AK141" s="211">
        <v>0</v>
      </c>
      <c r="AL141" s="211">
        <v>0</v>
      </c>
      <c r="AM141" s="211">
        <v>0</v>
      </c>
      <c r="AN141" s="211">
        <v>0</v>
      </c>
      <c r="AO141" s="211">
        <v>0</v>
      </c>
      <c r="AP141" s="211">
        <v>0</v>
      </c>
      <c r="AQ141" s="211">
        <v>0</v>
      </c>
      <c r="AR141" s="211">
        <v>0</v>
      </c>
      <c r="AS141" s="211">
        <v>0</v>
      </c>
      <c r="AT141" s="211">
        <v>0</v>
      </c>
      <c r="AU141" s="211">
        <v>0</v>
      </c>
      <c r="AV141" s="211">
        <v>0</v>
      </c>
      <c r="AW141" s="211">
        <v>0</v>
      </c>
      <c r="AX141" s="211">
        <v>0</v>
      </c>
      <c r="AY141" s="211">
        <v>0</v>
      </c>
      <c r="AZ141" s="211">
        <v>0</v>
      </c>
      <c r="BA141" s="211">
        <v>0</v>
      </c>
      <c r="BB141" s="211">
        <v>0</v>
      </c>
      <c r="BC141" s="211">
        <v>0</v>
      </c>
      <c r="BD141" s="211">
        <v>0</v>
      </c>
      <c r="BE141" s="211">
        <v>0</v>
      </c>
      <c r="BF141" s="211">
        <v>0</v>
      </c>
      <c r="BG141" s="211">
        <v>0</v>
      </c>
      <c r="BH141" s="211">
        <v>0</v>
      </c>
      <c r="BI141" s="211">
        <v>0</v>
      </c>
      <c r="BJ141" s="211">
        <v>0</v>
      </c>
      <c r="BK141" s="211">
        <v>0</v>
      </c>
      <c r="BL141" s="211">
        <v>0</v>
      </c>
      <c r="BM141" s="211">
        <v>0</v>
      </c>
      <c r="BN141" s="211">
        <v>0</v>
      </c>
      <c r="BO141" s="211">
        <v>0</v>
      </c>
      <c r="BP141" s="211">
        <v>0</v>
      </c>
      <c r="BQ141" s="211">
        <v>0</v>
      </c>
      <c r="BR141" s="211">
        <v>0</v>
      </c>
      <c r="BS141" s="211">
        <v>0</v>
      </c>
      <c r="BT141" s="211">
        <v>0</v>
      </c>
      <c r="BU141" s="211">
        <v>0</v>
      </c>
      <c r="BV141" s="211">
        <v>0</v>
      </c>
      <c r="BW141" s="211">
        <v>0</v>
      </c>
      <c r="BX141" s="211">
        <v>0</v>
      </c>
      <c r="BY141" s="211">
        <v>0</v>
      </c>
      <c r="BZ141" s="211">
        <v>0</v>
      </c>
      <c r="CA141" s="211">
        <v>0</v>
      </c>
      <c r="CB141" s="211">
        <v>0</v>
      </c>
      <c r="CC141" s="211">
        <v>0</v>
      </c>
      <c r="CD141" s="211">
        <v>0</v>
      </c>
      <c r="CE141" s="211">
        <v>0</v>
      </c>
      <c r="CF141" s="211">
        <v>0</v>
      </c>
      <c r="CG141" s="211">
        <v>0</v>
      </c>
      <c r="CH141" s="211">
        <v>0</v>
      </c>
      <c r="CI141" s="211">
        <v>0</v>
      </c>
      <c r="CJ141" s="211">
        <v>0</v>
      </c>
      <c r="CK141" s="211">
        <v>0</v>
      </c>
      <c r="CL141" s="211">
        <v>0</v>
      </c>
      <c r="CM141" s="211">
        <v>0</v>
      </c>
      <c r="CN141" s="211">
        <v>0</v>
      </c>
      <c r="CO141" s="211">
        <v>0</v>
      </c>
      <c r="CP141" s="211">
        <v>0</v>
      </c>
      <c r="CQ141" s="211">
        <v>0</v>
      </c>
      <c r="CR141" s="211">
        <v>0</v>
      </c>
      <c r="CS141" s="211">
        <f>SUM(B141:CR141)</f>
        <v>0</v>
      </c>
      <c r="CV141" s="27">
        <f t="shared" ref="CV141:CV205" si="28">J141</f>
        <v>0</v>
      </c>
      <c r="CW141" s="28">
        <f t="shared" ref="CW141:CW205" si="29">BK141</f>
        <v>0</v>
      </c>
    </row>
    <row r="142" spans="1:101" x14ac:dyDescent="0.2">
      <c r="A142" s="210" t="s">
        <v>140</v>
      </c>
      <c r="B142" s="211">
        <v>0</v>
      </c>
      <c r="C142" s="211">
        <v>0</v>
      </c>
      <c r="D142" s="211">
        <v>0</v>
      </c>
      <c r="E142" s="211">
        <v>0</v>
      </c>
      <c r="F142" s="211">
        <v>0</v>
      </c>
      <c r="G142" s="211">
        <v>0</v>
      </c>
      <c r="H142" s="211">
        <v>0</v>
      </c>
      <c r="I142" s="211">
        <v>0</v>
      </c>
      <c r="J142" s="211">
        <v>0</v>
      </c>
      <c r="K142" s="211">
        <v>0</v>
      </c>
      <c r="L142" s="211">
        <v>0</v>
      </c>
      <c r="M142" s="211">
        <v>0</v>
      </c>
      <c r="N142" s="211">
        <v>0</v>
      </c>
      <c r="O142" s="211">
        <v>0</v>
      </c>
      <c r="P142" s="211">
        <v>0</v>
      </c>
      <c r="Q142" s="211">
        <v>0</v>
      </c>
      <c r="R142" s="211">
        <v>0</v>
      </c>
      <c r="S142" s="211">
        <v>0</v>
      </c>
      <c r="T142" s="211">
        <v>0</v>
      </c>
      <c r="U142" s="211">
        <v>0</v>
      </c>
      <c r="V142" s="211">
        <v>0</v>
      </c>
      <c r="W142" s="211">
        <v>0</v>
      </c>
      <c r="X142" s="211">
        <v>0</v>
      </c>
      <c r="Y142" s="211">
        <v>0</v>
      </c>
      <c r="Z142" s="211">
        <v>0</v>
      </c>
      <c r="AA142" s="211">
        <v>0</v>
      </c>
      <c r="AB142" s="211">
        <v>0</v>
      </c>
      <c r="AC142" s="211">
        <v>0</v>
      </c>
      <c r="AD142" s="211">
        <v>0</v>
      </c>
      <c r="AE142" s="211">
        <v>0</v>
      </c>
      <c r="AF142" s="211">
        <v>0</v>
      </c>
      <c r="AG142" s="211">
        <v>0</v>
      </c>
      <c r="AH142" s="211">
        <v>0</v>
      </c>
      <c r="AI142" s="211">
        <v>0</v>
      </c>
      <c r="AJ142" s="211">
        <v>0</v>
      </c>
      <c r="AK142" s="211">
        <v>0</v>
      </c>
      <c r="AL142" s="211">
        <v>0</v>
      </c>
      <c r="AM142" s="211">
        <v>0</v>
      </c>
      <c r="AN142" s="211">
        <v>0</v>
      </c>
      <c r="AO142" s="211">
        <v>0</v>
      </c>
      <c r="AP142" s="211">
        <v>0</v>
      </c>
      <c r="AQ142" s="211">
        <v>0</v>
      </c>
      <c r="AR142" s="211">
        <v>0</v>
      </c>
      <c r="AS142" s="211">
        <v>0</v>
      </c>
      <c r="AT142" s="211">
        <v>0</v>
      </c>
      <c r="AU142" s="211">
        <v>0</v>
      </c>
      <c r="AV142" s="211">
        <v>0</v>
      </c>
      <c r="AW142" s="211">
        <v>0</v>
      </c>
      <c r="AX142" s="211">
        <v>0</v>
      </c>
      <c r="AY142" s="211">
        <v>0</v>
      </c>
      <c r="AZ142" s="211">
        <v>0</v>
      </c>
      <c r="BA142" s="211">
        <v>0</v>
      </c>
      <c r="BB142" s="211">
        <v>0</v>
      </c>
      <c r="BC142" s="211">
        <v>0</v>
      </c>
      <c r="BD142" s="211">
        <v>0</v>
      </c>
      <c r="BE142" s="211">
        <v>0</v>
      </c>
      <c r="BF142" s="211">
        <v>0</v>
      </c>
      <c r="BG142" s="211">
        <v>0</v>
      </c>
      <c r="BH142" s="211">
        <v>0</v>
      </c>
      <c r="BI142" s="211">
        <v>0</v>
      </c>
      <c r="BJ142" s="211">
        <v>0</v>
      </c>
      <c r="BK142" s="211">
        <v>0</v>
      </c>
      <c r="BL142" s="211">
        <v>0</v>
      </c>
      <c r="BM142" s="211">
        <v>0</v>
      </c>
      <c r="BN142" s="211">
        <v>0</v>
      </c>
      <c r="BO142" s="211">
        <v>0</v>
      </c>
      <c r="BP142" s="211">
        <v>0</v>
      </c>
      <c r="BQ142" s="211">
        <v>0</v>
      </c>
      <c r="BR142" s="211">
        <v>0</v>
      </c>
      <c r="BS142" s="211">
        <v>0</v>
      </c>
      <c r="BT142" s="211">
        <v>0</v>
      </c>
      <c r="BU142" s="211">
        <v>0</v>
      </c>
      <c r="BV142" s="211">
        <v>0</v>
      </c>
      <c r="BW142" s="211">
        <v>0</v>
      </c>
      <c r="BX142" s="211">
        <v>0</v>
      </c>
      <c r="BY142" s="211">
        <v>0</v>
      </c>
      <c r="BZ142" s="211">
        <v>0</v>
      </c>
      <c r="CA142" s="211">
        <v>0</v>
      </c>
      <c r="CB142" s="211">
        <v>0</v>
      </c>
      <c r="CC142" s="211">
        <v>0</v>
      </c>
      <c r="CD142" s="211">
        <v>0</v>
      </c>
      <c r="CE142" s="211">
        <v>0</v>
      </c>
      <c r="CF142" s="211">
        <v>0</v>
      </c>
      <c r="CG142" s="211">
        <v>0</v>
      </c>
      <c r="CH142" s="211">
        <v>0</v>
      </c>
      <c r="CI142" s="211">
        <v>0</v>
      </c>
      <c r="CJ142" s="211">
        <v>0</v>
      </c>
      <c r="CK142" s="211">
        <v>0</v>
      </c>
      <c r="CL142" s="211">
        <v>0</v>
      </c>
      <c r="CM142" s="211">
        <v>0</v>
      </c>
      <c r="CN142" s="211">
        <v>0</v>
      </c>
      <c r="CO142" s="211">
        <v>0</v>
      </c>
      <c r="CP142" s="211">
        <v>0</v>
      </c>
      <c r="CQ142" s="211">
        <v>0</v>
      </c>
      <c r="CR142" s="211">
        <v>0</v>
      </c>
      <c r="CS142" s="211">
        <f>SUM(B142:CR142)</f>
        <v>0</v>
      </c>
      <c r="CV142" s="27">
        <f t="shared" si="28"/>
        <v>0</v>
      </c>
      <c r="CW142" s="28">
        <f t="shared" si="29"/>
        <v>0</v>
      </c>
    </row>
    <row r="143" spans="1:101" x14ac:dyDescent="0.2">
      <c r="A143" s="210" t="s">
        <v>141</v>
      </c>
      <c r="B143" s="211">
        <v>0</v>
      </c>
      <c r="C143" s="211">
        <v>0</v>
      </c>
      <c r="D143" s="211">
        <v>0</v>
      </c>
      <c r="E143" s="211">
        <v>0</v>
      </c>
      <c r="F143" s="211">
        <v>0</v>
      </c>
      <c r="G143" s="211">
        <v>0</v>
      </c>
      <c r="H143" s="211">
        <v>0</v>
      </c>
      <c r="I143" s="211">
        <v>0</v>
      </c>
      <c r="J143" s="211">
        <v>0</v>
      </c>
      <c r="K143" s="211">
        <v>0</v>
      </c>
      <c r="L143" s="211">
        <v>0</v>
      </c>
      <c r="M143" s="211">
        <v>0</v>
      </c>
      <c r="N143" s="211">
        <v>0</v>
      </c>
      <c r="O143" s="211">
        <v>0</v>
      </c>
      <c r="P143" s="211">
        <v>0</v>
      </c>
      <c r="Q143" s="211">
        <v>0</v>
      </c>
      <c r="R143" s="211">
        <v>0</v>
      </c>
      <c r="S143" s="211">
        <v>0</v>
      </c>
      <c r="T143" s="211">
        <v>0</v>
      </c>
      <c r="U143" s="211">
        <v>0</v>
      </c>
      <c r="V143" s="211">
        <v>0</v>
      </c>
      <c r="W143" s="211">
        <v>0</v>
      </c>
      <c r="X143" s="211">
        <v>0</v>
      </c>
      <c r="Y143" s="211">
        <v>0</v>
      </c>
      <c r="Z143" s="211">
        <v>0</v>
      </c>
      <c r="AA143" s="211">
        <v>0</v>
      </c>
      <c r="AB143" s="211">
        <v>0</v>
      </c>
      <c r="AC143" s="211">
        <v>0</v>
      </c>
      <c r="AD143" s="211">
        <v>0</v>
      </c>
      <c r="AE143" s="211">
        <v>0</v>
      </c>
      <c r="AF143" s="211">
        <v>0</v>
      </c>
      <c r="AG143" s="211">
        <v>0</v>
      </c>
      <c r="AH143" s="211">
        <v>0</v>
      </c>
      <c r="AI143" s="211">
        <v>0</v>
      </c>
      <c r="AJ143" s="211">
        <v>0</v>
      </c>
      <c r="AK143" s="211">
        <v>0</v>
      </c>
      <c r="AL143" s="211">
        <v>0</v>
      </c>
      <c r="AM143" s="211">
        <v>0</v>
      </c>
      <c r="AN143" s="211">
        <v>0</v>
      </c>
      <c r="AO143" s="211">
        <v>0</v>
      </c>
      <c r="AP143" s="211">
        <v>0</v>
      </c>
      <c r="AQ143" s="211">
        <v>0</v>
      </c>
      <c r="AR143" s="211">
        <v>0</v>
      </c>
      <c r="AS143" s="211">
        <v>0</v>
      </c>
      <c r="AT143" s="211">
        <v>0</v>
      </c>
      <c r="AU143" s="211">
        <v>0</v>
      </c>
      <c r="AV143" s="211">
        <v>0</v>
      </c>
      <c r="AW143" s="211">
        <v>0</v>
      </c>
      <c r="AX143" s="211">
        <v>0</v>
      </c>
      <c r="AY143" s="211">
        <v>0</v>
      </c>
      <c r="AZ143" s="211">
        <v>0</v>
      </c>
      <c r="BA143" s="211">
        <v>0</v>
      </c>
      <c r="BB143" s="211">
        <v>0</v>
      </c>
      <c r="BC143" s="211">
        <v>0</v>
      </c>
      <c r="BD143" s="211">
        <v>0</v>
      </c>
      <c r="BE143" s="211">
        <v>0</v>
      </c>
      <c r="BF143" s="211">
        <v>0</v>
      </c>
      <c r="BG143" s="211">
        <v>0</v>
      </c>
      <c r="BH143" s="211">
        <v>0</v>
      </c>
      <c r="BI143" s="211">
        <v>0</v>
      </c>
      <c r="BJ143" s="211">
        <v>0</v>
      </c>
      <c r="BK143" s="211">
        <v>0</v>
      </c>
      <c r="BL143" s="211">
        <v>0</v>
      </c>
      <c r="BM143" s="211">
        <v>0</v>
      </c>
      <c r="BN143" s="211">
        <v>0</v>
      </c>
      <c r="BO143" s="211">
        <v>0</v>
      </c>
      <c r="BP143" s="211">
        <v>0</v>
      </c>
      <c r="BQ143" s="211">
        <v>0</v>
      </c>
      <c r="BR143" s="211">
        <v>0</v>
      </c>
      <c r="BS143" s="211">
        <v>0</v>
      </c>
      <c r="BT143" s="211">
        <v>0</v>
      </c>
      <c r="BU143" s="211">
        <v>0</v>
      </c>
      <c r="BV143" s="211">
        <v>0</v>
      </c>
      <c r="BW143" s="211">
        <v>0</v>
      </c>
      <c r="BX143" s="211">
        <v>0</v>
      </c>
      <c r="BY143" s="211">
        <v>0</v>
      </c>
      <c r="BZ143" s="211">
        <v>0</v>
      </c>
      <c r="CA143" s="211">
        <v>0</v>
      </c>
      <c r="CB143" s="211">
        <v>0</v>
      </c>
      <c r="CC143" s="211">
        <v>0</v>
      </c>
      <c r="CD143" s="211">
        <v>0</v>
      </c>
      <c r="CE143" s="211">
        <v>0</v>
      </c>
      <c r="CF143" s="211">
        <v>0</v>
      </c>
      <c r="CG143" s="211">
        <v>0</v>
      </c>
      <c r="CH143" s="211">
        <v>0</v>
      </c>
      <c r="CI143" s="211">
        <v>0</v>
      </c>
      <c r="CJ143" s="211">
        <v>0</v>
      </c>
      <c r="CK143" s="211">
        <v>0</v>
      </c>
      <c r="CL143" s="211">
        <v>0</v>
      </c>
      <c r="CM143" s="211">
        <v>0</v>
      </c>
      <c r="CN143" s="211">
        <v>0</v>
      </c>
      <c r="CO143" s="211">
        <v>0</v>
      </c>
      <c r="CP143" s="211">
        <v>0</v>
      </c>
      <c r="CQ143" s="211">
        <v>0</v>
      </c>
      <c r="CR143" s="211">
        <v>0</v>
      </c>
      <c r="CS143" s="211">
        <f>SUM(B143:CR143)</f>
        <v>0</v>
      </c>
      <c r="CV143" s="27">
        <f t="shared" si="28"/>
        <v>0</v>
      </c>
      <c r="CW143" s="28">
        <f t="shared" si="29"/>
        <v>0</v>
      </c>
    </row>
    <row r="144" spans="1:101" x14ac:dyDescent="0.2">
      <c r="A144" s="210" t="s">
        <v>142</v>
      </c>
      <c r="B144" s="211">
        <v>0</v>
      </c>
      <c r="C144" s="211">
        <v>0</v>
      </c>
      <c r="D144" s="211">
        <v>0</v>
      </c>
      <c r="E144" s="211">
        <v>0</v>
      </c>
      <c r="F144" s="211">
        <v>0</v>
      </c>
      <c r="G144" s="211">
        <v>0</v>
      </c>
      <c r="H144" s="211">
        <v>0</v>
      </c>
      <c r="I144" s="211">
        <v>0</v>
      </c>
      <c r="J144" s="211">
        <v>0</v>
      </c>
      <c r="K144" s="211">
        <v>0</v>
      </c>
      <c r="L144" s="211">
        <v>0</v>
      </c>
      <c r="M144" s="211">
        <v>0</v>
      </c>
      <c r="N144" s="211">
        <v>0</v>
      </c>
      <c r="O144" s="211">
        <v>0</v>
      </c>
      <c r="P144" s="211">
        <v>0</v>
      </c>
      <c r="Q144" s="211">
        <v>0</v>
      </c>
      <c r="R144" s="211">
        <v>0</v>
      </c>
      <c r="S144" s="211">
        <v>0</v>
      </c>
      <c r="T144" s="211">
        <v>0</v>
      </c>
      <c r="U144" s="211">
        <v>0</v>
      </c>
      <c r="V144" s="211">
        <v>0</v>
      </c>
      <c r="W144" s="211">
        <v>0</v>
      </c>
      <c r="X144" s="211">
        <v>0</v>
      </c>
      <c r="Y144" s="211">
        <v>0</v>
      </c>
      <c r="Z144" s="211">
        <v>0</v>
      </c>
      <c r="AA144" s="211">
        <v>0</v>
      </c>
      <c r="AB144" s="211">
        <v>0</v>
      </c>
      <c r="AC144" s="211">
        <v>0</v>
      </c>
      <c r="AD144" s="211">
        <v>0</v>
      </c>
      <c r="AE144" s="211">
        <v>0</v>
      </c>
      <c r="AF144" s="211">
        <v>0</v>
      </c>
      <c r="AG144" s="211">
        <v>0</v>
      </c>
      <c r="AH144" s="211">
        <v>0</v>
      </c>
      <c r="AI144" s="211">
        <v>0</v>
      </c>
      <c r="AJ144" s="211">
        <v>0</v>
      </c>
      <c r="AK144" s="211">
        <v>0</v>
      </c>
      <c r="AL144" s="211">
        <v>0</v>
      </c>
      <c r="AM144" s="211">
        <v>0</v>
      </c>
      <c r="AN144" s="211">
        <v>0</v>
      </c>
      <c r="AO144" s="211">
        <v>0</v>
      </c>
      <c r="AP144" s="211">
        <v>0</v>
      </c>
      <c r="AQ144" s="211">
        <v>0</v>
      </c>
      <c r="AR144" s="211">
        <v>0</v>
      </c>
      <c r="AS144" s="211">
        <v>0</v>
      </c>
      <c r="AT144" s="211">
        <v>0</v>
      </c>
      <c r="AU144" s="211">
        <v>0</v>
      </c>
      <c r="AV144" s="211">
        <v>0</v>
      </c>
      <c r="AW144" s="211">
        <v>0</v>
      </c>
      <c r="AX144" s="211">
        <v>0</v>
      </c>
      <c r="AY144" s="211">
        <v>0</v>
      </c>
      <c r="AZ144" s="211">
        <v>0</v>
      </c>
      <c r="BA144" s="211">
        <v>0</v>
      </c>
      <c r="BB144" s="211">
        <v>0</v>
      </c>
      <c r="BC144" s="211">
        <v>0</v>
      </c>
      <c r="BD144" s="211">
        <v>0</v>
      </c>
      <c r="BE144" s="211">
        <v>0</v>
      </c>
      <c r="BF144" s="211">
        <v>0</v>
      </c>
      <c r="BG144" s="211">
        <v>0</v>
      </c>
      <c r="BH144" s="211">
        <v>0</v>
      </c>
      <c r="BI144" s="211">
        <v>0</v>
      </c>
      <c r="BJ144" s="211">
        <v>0</v>
      </c>
      <c r="BK144" s="211">
        <v>0</v>
      </c>
      <c r="BL144" s="211">
        <v>0</v>
      </c>
      <c r="BM144" s="211">
        <v>0</v>
      </c>
      <c r="BN144" s="211">
        <v>0</v>
      </c>
      <c r="BO144" s="211">
        <v>0</v>
      </c>
      <c r="BP144" s="211">
        <v>0</v>
      </c>
      <c r="BQ144" s="211">
        <v>0</v>
      </c>
      <c r="BR144" s="211">
        <v>0</v>
      </c>
      <c r="BS144" s="211">
        <v>0</v>
      </c>
      <c r="BT144" s="211">
        <v>0</v>
      </c>
      <c r="BU144" s="211">
        <v>0</v>
      </c>
      <c r="BV144" s="211">
        <v>0</v>
      </c>
      <c r="BW144" s="211">
        <v>0</v>
      </c>
      <c r="BX144" s="211">
        <v>0</v>
      </c>
      <c r="BY144" s="211">
        <v>0</v>
      </c>
      <c r="BZ144" s="211">
        <v>0</v>
      </c>
      <c r="CA144" s="211">
        <v>0</v>
      </c>
      <c r="CB144" s="211">
        <v>0</v>
      </c>
      <c r="CC144" s="211">
        <v>0</v>
      </c>
      <c r="CD144" s="211">
        <v>0</v>
      </c>
      <c r="CE144" s="211">
        <v>0</v>
      </c>
      <c r="CF144" s="211">
        <v>0</v>
      </c>
      <c r="CG144" s="211">
        <v>0</v>
      </c>
      <c r="CH144" s="211">
        <v>0</v>
      </c>
      <c r="CI144" s="211">
        <v>0</v>
      </c>
      <c r="CJ144" s="211">
        <v>0</v>
      </c>
      <c r="CK144" s="211">
        <v>0</v>
      </c>
      <c r="CL144" s="211">
        <v>0</v>
      </c>
      <c r="CM144" s="211">
        <v>0</v>
      </c>
      <c r="CN144" s="211">
        <v>0</v>
      </c>
      <c r="CO144" s="211">
        <v>0</v>
      </c>
      <c r="CP144" s="211">
        <v>0</v>
      </c>
      <c r="CQ144" s="211">
        <v>0</v>
      </c>
      <c r="CR144" s="211">
        <v>0</v>
      </c>
      <c r="CS144" s="211">
        <f>SUM(B144:CR144)</f>
        <v>0</v>
      </c>
      <c r="CV144" s="27">
        <f t="shared" si="28"/>
        <v>0</v>
      </c>
      <c r="CW144" s="28">
        <f t="shared" si="29"/>
        <v>0</v>
      </c>
    </row>
    <row r="145" spans="1:101" x14ac:dyDescent="0.2">
      <c r="A145" s="210" t="s">
        <v>143</v>
      </c>
      <c r="B145" s="211">
        <v>0</v>
      </c>
      <c r="C145" s="211">
        <v>0</v>
      </c>
      <c r="D145" s="211">
        <v>0</v>
      </c>
      <c r="E145" s="211">
        <v>0</v>
      </c>
      <c r="F145" s="211">
        <v>0</v>
      </c>
      <c r="G145" s="211">
        <v>0</v>
      </c>
      <c r="H145" s="211">
        <v>0</v>
      </c>
      <c r="I145" s="211">
        <v>0</v>
      </c>
      <c r="J145" s="211">
        <v>0</v>
      </c>
      <c r="K145" s="211">
        <v>0</v>
      </c>
      <c r="L145" s="211">
        <v>0</v>
      </c>
      <c r="M145" s="211">
        <v>0</v>
      </c>
      <c r="N145" s="211">
        <v>0</v>
      </c>
      <c r="O145" s="211">
        <v>0</v>
      </c>
      <c r="P145" s="211">
        <v>0</v>
      </c>
      <c r="Q145" s="211">
        <v>0</v>
      </c>
      <c r="R145" s="211">
        <v>0</v>
      </c>
      <c r="S145" s="211">
        <v>0</v>
      </c>
      <c r="T145" s="211">
        <v>0</v>
      </c>
      <c r="U145" s="211">
        <v>0</v>
      </c>
      <c r="V145" s="211">
        <v>0</v>
      </c>
      <c r="W145" s="211">
        <v>0</v>
      </c>
      <c r="X145" s="211">
        <v>0</v>
      </c>
      <c r="Y145" s="211">
        <v>0</v>
      </c>
      <c r="Z145" s="211">
        <v>0</v>
      </c>
      <c r="AA145" s="211">
        <v>0</v>
      </c>
      <c r="AB145" s="211">
        <v>0</v>
      </c>
      <c r="AC145" s="211">
        <v>0</v>
      </c>
      <c r="AD145" s="211">
        <v>0</v>
      </c>
      <c r="AE145" s="211">
        <v>0</v>
      </c>
      <c r="AF145" s="211">
        <v>0</v>
      </c>
      <c r="AG145" s="211">
        <v>0</v>
      </c>
      <c r="AH145" s="211">
        <v>0</v>
      </c>
      <c r="AI145" s="211">
        <v>0</v>
      </c>
      <c r="AJ145" s="211">
        <v>0</v>
      </c>
      <c r="AK145" s="211">
        <v>0</v>
      </c>
      <c r="AL145" s="211">
        <v>0</v>
      </c>
      <c r="AM145" s="211">
        <v>0</v>
      </c>
      <c r="AN145" s="211">
        <v>0</v>
      </c>
      <c r="AO145" s="211">
        <v>0</v>
      </c>
      <c r="AP145" s="211">
        <v>0</v>
      </c>
      <c r="AQ145" s="211">
        <v>0</v>
      </c>
      <c r="AR145" s="211">
        <v>0</v>
      </c>
      <c r="AS145" s="211">
        <v>0</v>
      </c>
      <c r="AT145" s="211">
        <v>0</v>
      </c>
      <c r="AU145" s="211">
        <v>0</v>
      </c>
      <c r="AV145" s="211">
        <v>0</v>
      </c>
      <c r="AW145" s="211">
        <v>0</v>
      </c>
      <c r="AX145" s="211">
        <v>0</v>
      </c>
      <c r="AY145" s="211">
        <v>0</v>
      </c>
      <c r="AZ145" s="211">
        <v>0</v>
      </c>
      <c r="BA145" s="211">
        <v>0</v>
      </c>
      <c r="BB145" s="211">
        <v>0</v>
      </c>
      <c r="BC145" s="211">
        <v>0</v>
      </c>
      <c r="BD145" s="211">
        <v>0</v>
      </c>
      <c r="BE145" s="211">
        <v>0</v>
      </c>
      <c r="BF145" s="211">
        <v>0</v>
      </c>
      <c r="BG145" s="211">
        <v>0</v>
      </c>
      <c r="BH145" s="211">
        <v>0</v>
      </c>
      <c r="BI145" s="211">
        <v>0</v>
      </c>
      <c r="BJ145" s="211">
        <v>0</v>
      </c>
      <c r="BK145" s="211">
        <v>0</v>
      </c>
      <c r="BL145" s="211">
        <v>0</v>
      </c>
      <c r="BM145" s="211">
        <v>0</v>
      </c>
      <c r="BN145" s="211">
        <v>0</v>
      </c>
      <c r="BO145" s="211">
        <v>0</v>
      </c>
      <c r="BP145" s="211">
        <v>0</v>
      </c>
      <c r="BQ145" s="211">
        <v>0</v>
      </c>
      <c r="BR145" s="211">
        <v>0</v>
      </c>
      <c r="BS145" s="211">
        <v>0</v>
      </c>
      <c r="BT145" s="211">
        <v>0</v>
      </c>
      <c r="BU145" s="211">
        <v>0</v>
      </c>
      <c r="BV145" s="211">
        <v>0</v>
      </c>
      <c r="BW145" s="211">
        <v>0</v>
      </c>
      <c r="BX145" s="211">
        <v>0</v>
      </c>
      <c r="BY145" s="211">
        <v>0</v>
      </c>
      <c r="BZ145" s="211">
        <v>0</v>
      </c>
      <c r="CA145" s="211">
        <v>0</v>
      </c>
      <c r="CB145" s="211">
        <v>0</v>
      </c>
      <c r="CC145" s="211">
        <v>0</v>
      </c>
      <c r="CD145" s="211">
        <v>0</v>
      </c>
      <c r="CE145" s="211">
        <v>0</v>
      </c>
      <c r="CF145" s="211">
        <v>0</v>
      </c>
      <c r="CG145" s="211">
        <v>0</v>
      </c>
      <c r="CH145" s="211">
        <v>0</v>
      </c>
      <c r="CI145" s="211">
        <v>0</v>
      </c>
      <c r="CJ145" s="211">
        <v>0</v>
      </c>
      <c r="CK145" s="211">
        <v>0</v>
      </c>
      <c r="CL145" s="211">
        <v>0</v>
      </c>
      <c r="CM145" s="211">
        <v>0</v>
      </c>
      <c r="CN145" s="211">
        <v>0</v>
      </c>
      <c r="CO145" s="211">
        <v>0</v>
      </c>
      <c r="CP145" s="211">
        <v>0</v>
      </c>
      <c r="CQ145" s="211">
        <v>0</v>
      </c>
      <c r="CR145" s="211">
        <v>0</v>
      </c>
      <c r="CS145" s="211">
        <f>SUM(B145:CR145)</f>
        <v>0</v>
      </c>
      <c r="CV145" s="27">
        <f t="shared" si="28"/>
        <v>0</v>
      </c>
      <c r="CW145" s="28">
        <f t="shared" si="29"/>
        <v>0</v>
      </c>
    </row>
    <row r="146" spans="1:101" x14ac:dyDescent="0.2">
      <c r="A146" s="212" t="s">
        <v>144</v>
      </c>
      <c r="B146" s="213">
        <f t="shared" ref="B146:BM146" si="30">SUM(B141:B145)</f>
        <v>0</v>
      </c>
      <c r="C146" s="213">
        <f t="shared" si="30"/>
        <v>0</v>
      </c>
      <c r="D146" s="213">
        <f t="shared" si="30"/>
        <v>0</v>
      </c>
      <c r="E146" s="213">
        <f t="shared" si="30"/>
        <v>0</v>
      </c>
      <c r="F146" s="213">
        <f t="shared" si="30"/>
        <v>0</v>
      </c>
      <c r="G146" s="213">
        <f t="shared" ref="G146:BR146" si="31">SUM(G141:G145)</f>
        <v>0</v>
      </c>
      <c r="H146" s="213">
        <f t="shared" si="31"/>
        <v>0</v>
      </c>
      <c r="I146" s="213">
        <f t="shared" si="31"/>
        <v>0</v>
      </c>
      <c r="J146" s="213">
        <f t="shared" si="31"/>
        <v>0</v>
      </c>
      <c r="K146" s="213">
        <f t="shared" si="31"/>
        <v>0</v>
      </c>
      <c r="L146" s="213">
        <f t="shared" si="31"/>
        <v>0</v>
      </c>
      <c r="M146" s="213">
        <f t="shared" si="31"/>
        <v>0</v>
      </c>
      <c r="N146" s="213">
        <f t="shared" si="31"/>
        <v>0</v>
      </c>
      <c r="O146" s="213">
        <f t="shared" si="31"/>
        <v>0</v>
      </c>
      <c r="P146" s="213">
        <f t="shared" si="31"/>
        <v>0</v>
      </c>
      <c r="Q146" s="213">
        <f t="shared" si="31"/>
        <v>0</v>
      </c>
      <c r="R146" s="213">
        <f t="shared" si="31"/>
        <v>0</v>
      </c>
      <c r="S146" s="213">
        <f t="shared" si="31"/>
        <v>0</v>
      </c>
      <c r="T146" s="213">
        <f t="shared" si="31"/>
        <v>0</v>
      </c>
      <c r="U146" s="213">
        <f t="shared" si="31"/>
        <v>0</v>
      </c>
      <c r="V146" s="213">
        <f t="shared" si="31"/>
        <v>0</v>
      </c>
      <c r="W146" s="213">
        <f t="shared" si="31"/>
        <v>0</v>
      </c>
      <c r="X146" s="213">
        <f t="shared" si="31"/>
        <v>0</v>
      </c>
      <c r="Y146" s="213">
        <f t="shared" si="31"/>
        <v>0</v>
      </c>
      <c r="Z146" s="213">
        <f t="shared" si="31"/>
        <v>0</v>
      </c>
      <c r="AA146" s="213">
        <f t="shared" si="31"/>
        <v>0</v>
      </c>
      <c r="AB146" s="213">
        <f t="shared" si="31"/>
        <v>0</v>
      </c>
      <c r="AC146" s="213">
        <f t="shared" si="31"/>
        <v>0</v>
      </c>
      <c r="AD146" s="213">
        <f t="shared" si="31"/>
        <v>0</v>
      </c>
      <c r="AE146" s="213">
        <f t="shared" si="31"/>
        <v>0</v>
      </c>
      <c r="AF146" s="213">
        <f t="shared" si="31"/>
        <v>0</v>
      </c>
      <c r="AG146" s="213">
        <f t="shared" si="31"/>
        <v>0</v>
      </c>
      <c r="AH146" s="213">
        <f t="shared" si="31"/>
        <v>0</v>
      </c>
      <c r="AI146" s="213">
        <f t="shared" si="31"/>
        <v>0</v>
      </c>
      <c r="AJ146" s="213">
        <f t="shared" si="31"/>
        <v>0</v>
      </c>
      <c r="AK146" s="213">
        <f t="shared" si="31"/>
        <v>0</v>
      </c>
      <c r="AL146" s="213">
        <f t="shared" si="31"/>
        <v>0</v>
      </c>
      <c r="AM146" s="213">
        <f t="shared" si="31"/>
        <v>0</v>
      </c>
      <c r="AN146" s="213">
        <f t="shared" si="31"/>
        <v>0</v>
      </c>
      <c r="AO146" s="213">
        <f t="shared" si="31"/>
        <v>0</v>
      </c>
      <c r="AP146" s="213">
        <f t="shared" si="31"/>
        <v>0</v>
      </c>
      <c r="AQ146" s="213">
        <f t="shared" si="31"/>
        <v>0</v>
      </c>
      <c r="AR146" s="213">
        <f t="shared" si="31"/>
        <v>0</v>
      </c>
      <c r="AS146" s="213">
        <f t="shared" si="31"/>
        <v>0</v>
      </c>
      <c r="AT146" s="213">
        <f t="shared" si="31"/>
        <v>0</v>
      </c>
      <c r="AU146" s="213">
        <f t="shared" si="31"/>
        <v>0</v>
      </c>
      <c r="AV146" s="213">
        <f t="shared" si="31"/>
        <v>0</v>
      </c>
      <c r="AW146" s="213">
        <f t="shared" si="31"/>
        <v>0</v>
      </c>
      <c r="AX146" s="213">
        <f t="shared" si="31"/>
        <v>0</v>
      </c>
      <c r="AY146" s="213">
        <f t="shared" si="31"/>
        <v>0</v>
      </c>
      <c r="AZ146" s="213">
        <f t="shared" si="31"/>
        <v>0</v>
      </c>
      <c r="BA146" s="213">
        <f t="shared" si="31"/>
        <v>0</v>
      </c>
      <c r="BB146" s="213">
        <f t="shared" si="31"/>
        <v>0</v>
      </c>
      <c r="BC146" s="213">
        <f t="shared" si="31"/>
        <v>0</v>
      </c>
      <c r="BD146" s="213">
        <f t="shared" si="31"/>
        <v>0</v>
      </c>
      <c r="BE146" s="213">
        <f t="shared" si="31"/>
        <v>0</v>
      </c>
      <c r="BF146" s="213">
        <f t="shared" si="31"/>
        <v>0</v>
      </c>
      <c r="BG146" s="213">
        <f t="shared" si="31"/>
        <v>0</v>
      </c>
      <c r="BH146" s="213">
        <f t="shared" si="31"/>
        <v>0</v>
      </c>
      <c r="BI146" s="213">
        <f t="shared" si="31"/>
        <v>0</v>
      </c>
      <c r="BJ146" s="213">
        <f t="shared" si="31"/>
        <v>0</v>
      </c>
      <c r="BK146" s="213">
        <f t="shared" si="31"/>
        <v>0</v>
      </c>
      <c r="BL146" s="213">
        <f t="shared" si="31"/>
        <v>0</v>
      </c>
      <c r="BM146" s="213">
        <f t="shared" si="31"/>
        <v>0</v>
      </c>
      <c r="BN146" s="213">
        <f t="shared" si="31"/>
        <v>0</v>
      </c>
      <c r="BO146" s="213">
        <f t="shared" si="31"/>
        <v>0</v>
      </c>
      <c r="BP146" s="213">
        <f t="shared" si="31"/>
        <v>0</v>
      </c>
      <c r="BQ146" s="213">
        <f t="shared" si="31"/>
        <v>0</v>
      </c>
      <c r="BR146" s="213">
        <f t="shared" si="31"/>
        <v>0</v>
      </c>
      <c r="BS146" s="213">
        <f t="shared" ref="BS146:CR146" si="32">SUM(BS141:BS145)</f>
        <v>0</v>
      </c>
      <c r="BT146" s="213">
        <f t="shared" si="32"/>
        <v>0</v>
      </c>
      <c r="BU146" s="213">
        <f t="shared" si="32"/>
        <v>0</v>
      </c>
      <c r="BV146" s="213">
        <f t="shared" si="32"/>
        <v>0</v>
      </c>
      <c r="BW146" s="213">
        <f t="shared" si="32"/>
        <v>0</v>
      </c>
      <c r="BX146" s="213">
        <f t="shared" si="32"/>
        <v>0</v>
      </c>
      <c r="BY146" s="213">
        <f t="shared" si="32"/>
        <v>0</v>
      </c>
      <c r="BZ146" s="213">
        <f t="shared" si="32"/>
        <v>0</v>
      </c>
      <c r="CA146" s="213">
        <f t="shared" si="32"/>
        <v>0</v>
      </c>
      <c r="CB146" s="213">
        <f t="shared" si="32"/>
        <v>0</v>
      </c>
      <c r="CC146" s="213">
        <f t="shared" si="32"/>
        <v>0</v>
      </c>
      <c r="CD146" s="213">
        <f t="shared" si="32"/>
        <v>0</v>
      </c>
      <c r="CE146" s="213">
        <f t="shared" si="32"/>
        <v>0</v>
      </c>
      <c r="CF146" s="213">
        <f t="shared" si="32"/>
        <v>0</v>
      </c>
      <c r="CG146" s="213">
        <f t="shared" si="32"/>
        <v>0</v>
      </c>
      <c r="CH146" s="213">
        <f t="shared" si="32"/>
        <v>0</v>
      </c>
      <c r="CI146" s="213">
        <f t="shared" si="32"/>
        <v>0</v>
      </c>
      <c r="CJ146" s="213">
        <f t="shared" si="32"/>
        <v>0</v>
      </c>
      <c r="CK146" s="213">
        <f t="shared" si="32"/>
        <v>0</v>
      </c>
      <c r="CL146" s="213">
        <f t="shared" si="32"/>
        <v>0</v>
      </c>
      <c r="CM146" s="213">
        <f t="shared" si="32"/>
        <v>0</v>
      </c>
      <c r="CN146" s="213">
        <f t="shared" si="32"/>
        <v>0</v>
      </c>
      <c r="CO146" s="213">
        <f t="shared" si="32"/>
        <v>0</v>
      </c>
      <c r="CP146" s="213">
        <f t="shared" si="32"/>
        <v>0</v>
      </c>
      <c r="CQ146" s="213">
        <f t="shared" si="32"/>
        <v>0</v>
      </c>
      <c r="CR146" s="213">
        <f t="shared" si="32"/>
        <v>0</v>
      </c>
      <c r="CS146" s="213">
        <f t="shared" ref="BN146:CS146" si="33">SUM(CS141:CS145)</f>
        <v>0</v>
      </c>
      <c r="CV146" s="27">
        <f t="shared" si="28"/>
        <v>0</v>
      </c>
      <c r="CW146" s="28">
        <f t="shared" si="29"/>
        <v>0</v>
      </c>
    </row>
    <row r="147" spans="1:101" x14ac:dyDescent="0.2">
      <c r="A147" s="215" t="s">
        <v>145</v>
      </c>
      <c r="B147" s="211">
        <v>0</v>
      </c>
      <c r="C147" s="211">
        <v>0</v>
      </c>
      <c r="D147" s="211">
        <v>0</v>
      </c>
      <c r="E147" s="211">
        <v>0</v>
      </c>
      <c r="F147" s="211">
        <v>0</v>
      </c>
      <c r="G147" s="211">
        <v>0</v>
      </c>
      <c r="H147" s="211">
        <v>0</v>
      </c>
      <c r="I147" s="211">
        <v>0</v>
      </c>
      <c r="J147" s="211">
        <v>0</v>
      </c>
      <c r="K147" s="211">
        <v>0</v>
      </c>
      <c r="L147" s="211">
        <v>0</v>
      </c>
      <c r="M147" s="211">
        <v>0</v>
      </c>
      <c r="N147" s="211">
        <v>0</v>
      </c>
      <c r="O147" s="211">
        <v>0</v>
      </c>
      <c r="P147" s="211">
        <v>0</v>
      </c>
      <c r="Q147" s="211">
        <v>0</v>
      </c>
      <c r="R147" s="211">
        <v>0</v>
      </c>
      <c r="S147" s="211">
        <v>0</v>
      </c>
      <c r="T147" s="211">
        <v>0</v>
      </c>
      <c r="U147" s="211">
        <v>0</v>
      </c>
      <c r="V147" s="211">
        <v>0</v>
      </c>
      <c r="W147" s="211">
        <v>0</v>
      </c>
      <c r="X147" s="211">
        <v>0</v>
      </c>
      <c r="Y147" s="211">
        <v>0</v>
      </c>
      <c r="Z147" s="211">
        <v>0</v>
      </c>
      <c r="AA147" s="211">
        <v>0</v>
      </c>
      <c r="AB147" s="211">
        <v>0</v>
      </c>
      <c r="AC147" s="211">
        <v>0</v>
      </c>
      <c r="AD147" s="211">
        <v>0</v>
      </c>
      <c r="AE147" s="211">
        <v>0</v>
      </c>
      <c r="AF147" s="211">
        <v>0</v>
      </c>
      <c r="AG147" s="211">
        <v>0</v>
      </c>
      <c r="AH147" s="211">
        <v>0</v>
      </c>
      <c r="AI147" s="211">
        <v>0</v>
      </c>
      <c r="AJ147" s="211">
        <v>0</v>
      </c>
      <c r="AK147" s="211">
        <v>0</v>
      </c>
      <c r="AL147" s="211">
        <v>0</v>
      </c>
      <c r="AM147" s="211">
        <v>0</v>
      </c>
      <c r="AN147" s="211">
        <v>0</v>
      </c>
      <c r="AO147" s="211">
        <v>0</v>
      </c>
      <c r="AP147" s="211">
        <v>0</v>
      </c>
      <c r="AQ147" s="211">
        <v>0</v>
      </c>
      <c r="AR147" s="211">
        <v>0</v>
      </c>
      <c r="AS147" s="211">
        <v>0</v>
      </c>
      <c r="AT147" s="211">
        <v>0</v>
      </c>
      <c r="AU147" s="211">
        <v>0</v>
      </c>
      <c r="AV147" s="211">
        <v>0</v>
      </c>
      <c r="AW147" s="211">
        <v>0</v>
      </c>
      <c r="AX147" s="211">
        <v>0</v>
      </c>
      <c r="AY147" s="211">
        <v>0</v>
      </c>
      <c r="AZ147" s="211">
        <v>0</v>
      </c>
      <c r="BA147" s="211">
        <v>0</v>
      </c>
      <c r="BB147" s="211">
        <v>0</v>
      </c>
      <c r="BC147" s="211">
        <v>0</v>
      </c>
      <c r="BD147" s="211">
        <v>0</v>
      </c>
      <c r="BE147" s="211">
        <v>0</v>
      </c>
      <c r="BF147" s="211">
        <v>0</v>
      </c>
      <c r="BG147" s="211">
        <v>0</v>
      </c>
      <c r="BH147" s="211">
        <v>0</v>
      </c>
      <c r="BI147" s="211">
        <v>0</v>
      </c>
      <c r="BJ147" s="211">
        <v>0</v>
      </c>
      <c r="BK147" s="211">
        <v>0</v>
      </c>
      <c r="BL147" s="211">
        <v>0</v>
      </c>
      <c r="BM147" s="211">
        <v>0</v>
      </c>
      <c r="BN147" s="211">
        <v>0</v>
      </c>
      <c r="BO147" s="211">
        <v>0</v>
      </c>
      <c r="BP147" s="211">
        <v>0</v>
      </c>
      <c r="BQ147" s="211">
        <v>0</v>
      </c>
      <c r="BR147" s="211">
        <v>0</v>
      </c>
      <c r="BS147" s="211">
        <v>0</v>
      </c>
      <c r="BT147" s="211">
        <v>0</v>
      </c>
      <c r="BU147" s="211">
        <v>0</v>
      </c>
      <c r="BV147" s="211">
        <v>0</v>
      </c>
      <c r="BW147" s="211">
        <v>0</v>
      </c>
      <c r="BX147" s="211">
        <v>0</v>
      </c>
      <c r="BY147" s="211">
        <v>0</v>
      </c>
      <c r="BZ147" s="211">
        <v>0</v>
      </c>
      <c r="CA147" s="211">
        <v>0</v>
      </c>
      <c r="CB147" s="211">
        <v>0</v>
      </c>
      <c r="CC147" s="211">
        <v>0</v>
      </c>
      <c r="CD147" s="211">
        <v>0</v>
      </c>
      <c r="CE147" s="211">
        <v>0</v>
      </c>
      <c r="CF147" s="211">
        <v>0</v>
      </c>
      <c r="CG147" s="211">
        <v>0</v>
      </c>
      <c r="CH147" s="211">
        <v>0</v>
      </c>
      <c r="CI147" s="211">
        <v>0</v>
      </c>
      <c r="CJ147" s="211">
        <v>0</v>
      </c>
      <c r="CK147" s="211">
        <v>0</v>
      </c>
      <c r="CL147" s="211">
        <v>0</v>
      </c>
      <c r="CM147" s="211">
        <v>0</v>
      </c>
      <c r="CN147" s="211">
        <v>0</v>
      </c>
      <c r="CO147" s="211">
        <v>0</v>
      </c>
      <c r="CP147" s="211">
        <v>0</v>
      </c>
      <c r="CQ147" s="211">
        <v>0</v>
      </c>
      <c r="CR147" s="211">
        <v>0</v>
      </c>
      <c r="CS147" s="211">
        <f>SUM(B147:CR147)</f>
        <v>0</v>
      </c>
      <c r="CV147" s="27">
        <f t="shared" si="28"/>
        <v>0</v>
      </c>
      <c r="CW147" s="28">
        <f t="shared" si="29"/>
        <v>0</v>
      </c>
    </row>
    <row r="148" spans="1:101" x14ac:dyDescent="0.2">
      <c r="A148" s="209"/>
      <c r="B148" s="207"/>
      <c r="C148" s="207"/>
      <c r="D148" s="207"/>
      <c r="E148" s="207"/>
      <c r="F148" s="207"/>
      <c r="G148" s="207"/>
      <c r="H148" s="207"/>
      <c r="I148" s="207"/>
      <c r="J148" s="207"/>
      <c r="K148" s="207"/>
      <c r="L148" s="207"/>
      <c r="M148" s="207"/>
      <c r="N148" s="207"/>
      <c r="O148" s="207"/>
      <c r="P148" s="207"/>
      <c r="Q148" s="207"/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  <c r="AB148" s="207"/>
      <c r="AC148" s="207"/>
      <c r="AD148" s="207"/>
      <c r="AE148" s="207"/>
      <c r="AF148" s="207"/>
      <c r="AG148" s="207"/>
      <c r="AH148" s="207"/>
      <c r="AI148" s="207"/>
      <c r="AJ148" s="207"/>
      <c r="AK148" s="207"/>
      <c r="AL148" s="207"/>
      <c r="AM148" s="207"/>
      <c r="AN148" s="207"/>
      <c r="AO148" s="207"/>
      <c r="AP148" s="207"/>
      <c r="AQ148" s="207"/>
      <c r="AR148" s="207"/>
      <c r="AS148" s="207"/>
      <c r="AT148" s="207"/>
      <c r="AU148" s="207"/>
      <c r="AV148" s="207"/>
      <c r="AW148" s="207"/>
      <c r="AX148" s="207"/>
      <c r="AY148" s="207"/>
      <c r="AZ148" s="207"/>
      <c r="BA148" s="207"/>
      <c r="BB148" s="207"/>
      <c r="BC148" s="207"/>
      <c r="BD148" s="207"/>
      <c r="BE148" s="207"/>
      <c r="BF148" s="207"/>
      <c r="BG148" s="207"/>
      <c r="BH148" s="207"/>
      <c r="BI148" s="207"/>
      <c r="BJ148" s="207"/>
      <c r="BK148" s="207"/>
      <c r="BL148" s="207"/>
      <c r="BM148" s="207"/>
      <c r="BN148" s="207"/>
      <c r="BO148" s="207"/>
      <c r="BP148" s="207"/>
      <c r="BQ148" s="207"/>
      <c r="BR148" s="207"/>
      <c r="BS148" s="207"/>
      <c r="BT148" s="207"/>
      <c r="BU148" s="207"/>
      <c r="BV148" s="207"/>
      <c r="BW148" s="207"/>
      <c r="BX148" s="207"/>
      <c r="BY148" s="207"/>
      <c r="BZ148" s="207"/>
      <c r="CA148" s="207"/>
      <c r="CB148" s="207"/>
      <c r="CC148" s="207"/>
      <c r="CD148" s="207"/>
      <c r="CE148" s="207"/>
      <c r="CF148" s="207"/>
      <c r="CG148" s="207"/>
      <c r="CH148" s="207"/>
      <c r="CI148" s="207"/>
      <c r="CJ148" s="207"/>
      <c r="CK148" s="207"/>
      <c r="CL148" s="207"/>
      <c r="CM148" s="207"/>
      <c r="CN148" s="207"/>
      <c r="CO148" s="207"/>
      <c r="CP148" s="207"/>
      <c r="CQ148" s="207"/>
      <c r="CR148" s="207"/>
      <c r="CS148" s="207"/>
      <c r="CV148" s="27">
        <f t="shared" si="28"/>
        <v>0</v>
      </c>
      <c r="CW148" s="28">
        <f t="shared" si="29"/>
        <v>0</v>
      </c>
    </row>
    <row r="149" spans="1:101" x14ac:dyDescent="0.2">
      <c r="A149" s="210" t="s">
        <v>146</v>
      </c>
      <c r="B149" s="211">
        <v>0</v>
      </c>
      <c r="C149" s="211">
        <v>0</v>
      </c>
      <c r="D149" s="211">
        <v>0</v>
      </c>
      <c r="E149" s="211">
        <v>0</v>
      </c>
      <c r="F149" s="211">
        <v>-2855.2094999999999</v>
      </c>
      <c r="G149" s="211">
        <v>-2855.2094999999999</v>
      </c>
      <c r="H149" s="211">
        <v>-2855.2094999999999</v>
      </c>
      <c r="I149" s="211">
        <v>-2855.2094999999999</v>
      </c>
      <c r="J149" s="211">
        <v>-2855.2094999999999</v>
      </c>
      <c r="K149" s="211">
        <v>-2855.2094999999999</v>
      </c>
      <c r="L149" s="211">
        <v>-2855.2094999999999</v>
      </c>
      <c r="M149" s="211">
        <v>-2855.2094999999999</v>
      </c>
      <c r="N149" s="211">
        <v>-2855.2094999999999</v>
      </c>
      <c r="O149" s="211">
        <v>-2855.2094999999999</v>
      </c>
      <c r="P149" s="211">
        <v>-2855.2094999999999</v>
      </c>
      <c r="Q149" s="211">
        <v>-2855.2094999999999</v>
      </c>
      <c r="R149" s="211">
        <v>-2855.2094999999999</v>
      </c>
      <c r="S149" s="211">
        <v>-2855.2094999999999</v>
      </c>
      <c r="T149" s="211">
        <v>-2855.2094999999999</v>
      </c>
      <c r="U149" s="211">
        <v>-2855.2094999999999</v>
      </c>
      <c r="V149" s="211">
        <v>-2855.2094999999999</v>
      </c>
      <c r="W149" s="211">
        <v>-2855.2094999999999</v>
      </c>
      <c r="X149" s="211">
        <v>-2855.2094999999999</v>
      </c>
      <c r="Y149" s="211">
        <v>-2855.2094999999999</v>
      </c>
      <c r="Z149" s="211">
        <v>-2855.2094999999999</v>
      </c>
      <c r="AA149" s="211">
        <v>-2855.2094999999999</v>
      </c>
      <c r="AB149" s="211">
        <v>-2855.2094999999999</v>
      </c>
      <c r="AC149" s="211">
        <v>-2855.2094999999999</v>
      </c>
      <c r="AD149" s="211">
        <v>-2855.2094999999999</v>
      </c>
      <c r="AE149" s="211">
        <v>-2855.2094999999999</v>
      </c>
      <c r="AF149" s="211">
        <v>-2855.2094999999999</v>
      </c>
      <c r="AG149" s="211">
        <v>-2855.2094999999999</v>
      </c>
      <c r="AH149" s="211">
        <v>-2855.2094999999999</v>
      </c>
      <c r="AI149" s="211">
        <v>-2855.2094999999999</v>
      </c>
      <c r="AJ149" s="211">
        <v>-2855.2094999999999</v>
      </c>
      <c r="AK149" s="211">
        <v>-2855.2094999999999</v>
      </c>
      <c r="AL149" s="211">
        <v>-2855.2094999999999</v>
      </c>
      <c r="AM149" s="211">
        <v>-2855.2094999999999</v>
      </c>
      <c r="AN149" s="211">
        <v>-2855.2094999999999</v>
      </c>
      <c r="AO149" s="211">
        <v>-2855.2094999999999</v>
      </c>
      <c r="AP149" s="211">
        <v>-2855.2094999999999</v>
      </c>
      <c r="AQ149" s="211">
        <v>-2855.2094999999999</v>
      </c>
      <c r="AR149" s="211">
        <v>-2855.2094999999999</v>
      </c>
      <c r="AS149" s="211">
        <v>-2855.2094999999999</v>
      </c>
      <c r="AT149" s="211">
        <v>-2855.2094999999999</v>
      </c>
      <c r="AU149" s="211">
        <v>-2855.2094999999999</v>
      </c>
      <c r="AV149" s="211">
        <v>-2855.2094999999999</v>
      </c>
      <c r="AW149" s="211">
        <v>-2855.2094999999999</v>
      </c>
      <c r="AX149" s="211">
        <v>-2855.2094999999999</v>
      </c>
      <c r="AY149" s="211">
        <v>-2855.2094999999999</v>
      </c>
      <c r="AZ149" s="211">
        <v>-2855.2094999999999</v>
      </c>
      <c r="BA149" s="211">
        <v>-2855.2094999999999</v>
      </c>
      <c r="BB149" s="211">
        <v>-2855.2094999999999</v>
      </c>
      <c r="BC149" s="211">
        <v>-2855.2094999999999</v>
      </c>
      <c r="BD149" s="211">
        <v>-2855.2094999999999</v>
      </c>
      <c r="BE149" s="211">
        <v>-2855.2094999999999</v>
      </c>
      <c r="BF149" s="211">
        <v>-2855.2094999999999</v>
      </c>
      <c r="BG149" s="211">
        <v>-2855.2094999999999</v>
      </c>
      <c r="BH149" s="211">
        <v>-2855.2094999999999</v>
      </c>
      <c r="BI149" s="211">
        <v>-2855.2094999999999</v>
      </c>
      <c r="BJ149" s="211">
        <v>-2855.2094999999999</v>
      </c>
      <c r="BK149" s="211">
        <v>-2855.2094999999999</v>
      </c>
      <c r="BL149" s="211">
        <v>-2855.2094999999999</v>
      </c>
      <c r="BM149" s="211">
        <v>-2855.2094999999999</v>
      </c>
      <c r="BN149" s="211">
        <v>-2855.2094999999999</v>
      </c>
      <c r="BO149" s="211">
        <v>-2855.2094999999999</v>
      </c>
      <c r="BP149" s="211">
        <v>-2855.2094999999999</v>
      </c>
      <c r="BQ149" s="211">
        <v>-2855.2094999999999</v>
      </c>
      <c r="BR149" s="211">
        <v>-2855.2094999999999</v>
      </c>
      <c r="BS149" s="211">
        <v>-2855.2094999999999</v>
      </c>
      <c r="BT149" s="211">
        <v>-2855.2094999999999</v>
      </c>
      <c r="BU149" s="211">
        <v>-2855.2094999999999</v>
      </c>
      <c r="BV149" s="211">
        <v>-2855.2094999999999</v>
      </c>
      <c r="BW149" s="211">
        <v>-2855.2094999999999</v>
      </c>
      <c r="BX149" s="211">
        <v>-2855.2094999999999</v>
      </c>
      <c r="BY149" s="211">
        <v>-2855.2094999999999</v>
      </c>
      <c r="BZ149" s="211">
        <v>-2855.2094999999999</v>
      </c>
      <c r="CA149" s="211">
        <v>-2855.2094999999999</v>
      </c>
      <c r="CB149" s="211">
        <v>-2855.2094999999999</v>
      </c>
      <c r="CC149" s="211">
        <v>-2855.2094999999999</v>
      </c>
      <c r="CD149" s="211">
        <v>-2855.2094999999999</v>
      </c>
      <c r="CE149" s="211">
        <v>-2855.2094999999999</v>
      </c>
      <c r="CF149" s="211">
        <v>-2855.2094999999999</v>
      </c>
      <c r="CG149" s="211">
        <v>-2855.2094999999999</v>
      </c>
      <c r="CH149" s="211">
        <v>-2855.2094999999999</v>
      </c>
      <c r="CI149" s="211">
        <v>-2855.2094999999999</v>
      </c>
      <c r="CJ149" s="211">
        <v>-2855.2094999999999</v>
      </c>
      <c r="CK149" s="211">
        <v>-2855.2094999999999</v>
      </c>
      <c r="CL149" s="211">
        <v>-2855.2094999999999</v>
      </c>
      <c r="CM149" s="211">
        <v>-2855.2094999999999</v>
      </c>
      <c r="CN149" s="211">
        <v>-2855.2094999999999</v>
      </c>
      <c r="CO149" s="211">
        <v>-2855.2094999999999</v>
      </c>
      <c r="CP149" s="211">
        <v>-2855.2094999999999</v>
      </c>
      <c r="CQ149" s="211">
        <v>-2855.2094999999999</v>
      </c>
      <c r="CR149" s="211">
        <v>-2855.2094999999999</v>
      </c>
      <c r="CS149" s="211">
        <f>SUM(B149:CR149)</f>
        <v>-259824.0644999998</v>
      </c>
      <c r="CV149" s="27">
        <f t="shared" si="28"/>
        <v>-2855.2094999999999</v>
      </c>
      <c r="CW149" s="28">
        <f t="shared" si="29"/>
        <v>-2855.2094999999999</v>
      </c>
    </row>
    <row r="150" spans="1:101" x14ac:dyDescent="0.2">
      <c r="A150" s="210" t="s">
        <v>147</v>
      </c>
      <c r="B150" s="211">
        <v>0</v>
      </c>
      <c r="C150" s="211">
        <v>0</v>
      </c>
      <c r="D150" s="211">
        <v>0</v>
      </c>
      <c r="E150" s="211">
        <v>0</v>
      </c>
      <c r="F150" s="211">
        <v>0</v>
      </c>
      <c r="G150" s="211">
        <v>0</v>
      </c>
      <c r="H150" s="211">
        <v>0</v>
      </c>
      <c r="I150" s="211">
        <v>0</v>
      </c>
      <c r="J150" s="211">
        <v>0</v>
      </c>
      <c r="K150" s="211">
        <v>0</v>
      </c>
      <c r="L150" s="211">
        <v>0</v>
      </c>
      <c r="M150" s="211">
        <v>0</v>
      </c>
      <c r="N150" s="211">
        <v>0</v>
      </c>
      <c r="O150" s="211">
        <v>0</v>
      </c>
      <c r="P150" s="211">
        <v>0</v>
      </c>
      <c r="Q150" s="211">
        <v>0</v>
      </c>
      <c r="R150" s="211">
        <v>0</v>
      </c>
      <c r="S150" s="211">
        <v>0</v>
      </c>
      <c r="T150" s="211">
        <v>0</v>
      </c>
      <c r="U150" s="211">
        <v>0</v>
      </c>
      <c r="V150" s="211">
        <v>0</v>
      </c>
      <c r="W150" s="211">
        <v>0</v>
      </c>
      <c r="X150" s="211">
        <v>0</v>
      </c>
      <c r="Y150" s="211">
        <v>0</v>
      </c>
      <c r="Z150" s="211">
        <v>0</v>
      </c>
      <c r="AA150" s="211">
        <v>0</v>
      </c>
      <c r="AB150" s="211">
        <v>0</v>
      </c>
      <c r="AC150" s="211">
        <v>0</v>
      </c>
      <c r="AD150" s="211">
        <v>0</v>
      </c>
      <c r="AE150" s="211">
        <v>0</v>
      </c>
      <c r="AF150" s="211">
        <v>0</v>
      </c>
      <c r="AG150" s="211">
        <v>0</v>
      </c>
      <c r="AH150" s="211">
        <v>0</v>
      </c>
      <c r="AI150" s="211">
        <v>0</v>
      </c>
      <c r="AJ150" s="211">
        <v>0</v>
      </c>
      <c r="AK150" s="211">
        <v>0</v>
      </c>
      <c r="AL150" s="211">
        <v>0</v>
      </c>
      <c r="AM150" s="211">
        <v>0</v>
      </c>
      <c r="AN150" s="211">
        <v>0</v>
      </c>
      <c r="AO150" s="211">
        <v>0</v>
      </c>
      <c r="AP150" s="211">
        <v>0</v>
      </c>
      <c r="AQ150" s="211">
        <v>0</v>
      </c>
      <c r="AR150" s="211">
        <v>0</v>
      </c>
      <c r="AS150" s="211">
        <v>0</v>
      </c>
      <c r="AT150" s="211">
        <v>0</v>
      </c>
      <c r="AU150" s="211">
        <v>0</v>
      </c>
      <c r="AV150" s="211">
        <v>0</v>
      </c>
      <c r="AW150" s="211">
        <v>0</v>
      </c>
      <c r="AX150" s="211">
        <v>0</v>
      </c>
      <c r="AY150" s="211">
        <v>0</v>
      </c>
      <c r="AZ150" s="211">
        <v>0</v>
      </c>
      <c r="BA150" s="211">
        <v>0</v>
      </c>
      <c r="BB150" s="211">
        <v>0</v>
      </c>
      <c r="BC150" s="211">
        <v>0</v>
      </c>
      <c r="BD150" s="211">
        <v>0</v>
      </c>
      <c r="BE150" s="211">
        <v>0</v>
      </c>
      <c r="BF150" s="211">
        <v>0</v>
      </c>
      <c r="BG150" s="211">
        <v>0</v>
      </c>
      <c r="BH150" s="211">
        <v>0</v>
      </c>
      <c r="BI150" s="211">
        <v>0</v>
      </c>
      <c r="BJ150" s="211">
        <v>0</v>
      </c>
      <c r="BK150" s="211">
        <v>0</v>
      </c>
      <c r="BL150" s="211">
        <v>0</v>
      </c>
      <c r="BM150" s="211">
        <v>0</v>
      </c>
      <c r="BN150" s="211">
        <v>0</v>
      </c>
      <c r="BO150" s="211">
        <v>0</v>
      </c>
      <c r="BP150" s="211">
        <v>0</v>
      </c>
      <c r="BQ150" s="211">
        <v>0</v>
      </c>
      <c r="BR150" s="211">
        <v>0</v>
      </c>
      <c r="BS150" s="211">
        <v>0</v>
      </c>
      <c r="BT150" s="211">
        <v>0</v>
      </c>
      <c r="BU150" s="211">
        <v>0</v>
      </c>
      <c r="BV150" s="211">
        <v>0</v>
      </c>
      <c r="BW150" s="211">
        <v>0</v>
      </c>
      <c r="BX150" s="211">
        <v>0</v>
      </c>
      <c r="BY150" s="211">
        <v>0</v>
      </c>
      <c r="BZ150" s="211">
        <v>0</v>
      </c>
      <c r="CA150" s="211">
        <v>0</v>
      </c>
      <c r="CB150" s="211">
        <v>0</v>
      </c>
      <c r="CC150" s="211">
        <v>0</v>
      </c>
      <c r="CD150" s="211">
        <v>0</v>
      </c>
      <c r="CE150" s="211">
        <v>0</v>
      </c>
      <c r="CF150" s="211">
        <v>0</v>
      </c>
      <c r="CG150" s="211">
        <v>0</v>
      </c>
      <c r="CH150" s="211">
        <v>0</v>
      </c>
      <c r="CI150" s="211">
        <v>0</v>
      </c>
      <c r="CJ150" s="211">
        <v>0</v>
      </c>
      <c r="CK150" s="211">
        <v>0</v>
      </c>
      <c r="CL150" s="211">
        <v>0</v>
      </c>
      <c r="CM150" s="211">
        <v>0</v>
      </c>
      <c r="CN150" s="211">
        <v>0</v>
      </c>
      <c r="CO150" s="211">
        <v>0</v>
      </c>
      <c r="CP150" s="211">
        <v>0</v>
      </c>
      <c r="CQ150" s="211">
        <v>0</v>
      </c>
      <c r="CR150" s="211">
        <v>0</v>
      </c>
      <c r="CS150" s="211">
        <f>SUM(B150:CR150)</f>
        <v>0</v>
      </c>
      <c r="CV150" s="27">
        <f t="shared" si="28"/>
        <v>0</v>
      </c>
      <c r="CW150" s="28">
        <f t="shared" si="29"/>
        <v>0</v>
      </c>
    </row>
    <row r="151" spans="1:101" x14ac:dyDescent="0.2">
      <c r="A151" s="210" t="s">
        <v>148</v>
      </c>
      <c r="B151" s="211">
        <v>0</v>
      </c>
      <c r="C151" s="211">
        <v>0</v>
      </c>
      <c r="D151" s="211">
        <v>0</v>
      </c>
      <c r="E151" s="211">
        <v>0</v>
      </c>
      <c r="F151" s="211">
        <v>0</v>
      </c>
      <c r="G151" s="211">
        <v>0</v>
      </c>
      <c r="H151" s="211">
        <v>0</v>
      </c>
      <c r="I151" s="211">
        <v>0</v>
      </c>
      <c r="J151" s="211">
        <v>0</v>
      </c>
      <c r="K151" s="211">
        <v>0</v>
      </c>
      <c r="L151" s="211">
        <v>0</v>
      </c>
      <c r="M151" s="211">
        <v>0</v>
      </c>
      <c r="N151" s="211">
        <v>0</v>
      </c>
      <c r="O151" s="211">
        <v>0</v>
      </c>
      <c r="P151" s="211">
        <v>0</v>
      </c>
      <c r="Q151" s="211">
        <v>0</v>
      </c>
      <c r="R151" s="211">
        <v>0</v>
      </c>
      <c r="S151" s="211">
        <v>0</v>
      </c>
      <c r="T151" s="211">
        <v>0</v>
      </c>
      <c r="U151" s="211">
        <v>0</v>
      </c>
      <c r="V151" s="211">
        <v>0</v>
      </c>
      <c r="W151" s="211">
        <v>0</v>
      </c>
      <c r="X151" s="211">
        <v>0</v>
      </c>
      <c r="Y151" s="211">
        <v>0</v>
      </c>
      <c r="Z151" s="211">
        <v>0</v>
      </c>
      <c r="AA151" s="211">
        <v>0</v>
      </c>
      <c r="AB151" s="211">
        <v>0</v>
      </c>
      <c r="AC151" s="211">
        <v>0</v>
      </c>
      <c r="AD151" s="211">
        <v>0</v>
      </c>
      <c r="AE151" s="211">
        <v>0</v>
      </c>
      <c r="AF151" s="211">
        <v>0</v>
      </c>
      <c r="AG151" s="211">
        <v>0</v>
      </c>
      <c r="AH151" s="211">
        <v>0</v>
      </c>
      <c r="AI151" s="211">
        <v>0</v>
      </c>
      <c r="AJ151" s="211">
        <v>0</v>
      </c>
      <c r="AK151" s="211">
        <v>0</v>
      </c>
      <c r="AL151" s="211">
        <v>0</v>
      </c>
      <c r="AM151" s="211">
        <v>0</v>
      </c>
      <c r="AN151" s="211">
        <v>0</v>
      </c>
      <c r="AO151" s="211">
        <v>0</v>
      </c>
      <c r="AP151" s="211">
        <v>0</v>
      </c>
      <c r="AQ151" s="211">
        <v>0</v>
      </c>
      <c r="AR151" s="211">
        <v>0</v>
      </c>
      <c r="AS151" s="211">
        <v>0</v>
      </c>
      <c r="AT151" s="211">
        <v>0</v>
      </c>
      <c r="AU151" s="211">
        <v>0</v>
      </c>
      <c r="AV151" s="211">
        <v>0</v>
      </c>
      <c r="AW151" s="211">
        <v>0</v>
      </c>
      <c r="AX151" s="211">
        <v>0</v>
      </c>
      <c r="AY151" s="211">
        <v>0</v>
      </c>
      <c r="AZ151" s="211">
        <v>0</v>
      </c>
      <c r="BA151" s="211">
        <v>0</v>
      </c>
      <c r="BB151" s="211">
        <v>0</v>
      </c>
      <c r="BC151" s="211">
        <v>0</v>
      </c>
      <c r="BD151" s="211">
        <v>0</v>
      </c>
      <c r="BE151" s="211">
        <v>0</v>
      </c>
      <c r="BF151" s="211">
        <v>0</v>
      </c>
      <c r="BG151" s="211">
        <v>0</v>
      </c>
      <c r="BH151" s="211">
        <v>0</v>
      </c>
      <c r="BI151" s="211">
        <v>0</v>
      </c>
      <c r="BJ151" s="211">
        <v>0</v>
      </c>
      <c r="BK151" s="211">
        <v>0</v>
      </c>
      <c r="BL151" s="211">
        <v>0</v>
      </c>
      <c r="BM151" s="211">
        <v>0</v>
      </c>
      <c r="BN151" s="211">
        <v>0</v>
      </c>
      <c r="BO151" s="211">
        <v>0</v>
      </c>
      <c r="BP151" s="211">
        <v>0</v>
      </c>
      <c r="BQ151" s="211">
        <v>0</v>
      </c>
      <c r="BR151" s="211">
        <v>0</v>
      </c>
      <c r="BS151" s="211">
        <v>0</v>
      </c>
      <c r="BT151" s="211">
        <v>0</v>
      </c>
      <c r="BU151" s="211">
        <v>0</v>
      </c>
      <c r="BV151" s="211">
        <v>0</v>
      </c>
      <c r="BW151" s="211">
        <v>0</v>
      </c>
      <c r="BX151" s="211">
        <v>0</v>
      </c>
      <c r="BY151" s="211">
        <v>0</v>
      </c>
      <c r="BZ151" s="211">
        <v>0</v>
      </c>
      <c r="CA151" s="211">
        <v>0</v>
      </c>
      <c r="CB151" s="211">
        <v>0</v>
      </c>
      <c r="CC151" s="211">
        <v>0</v>
      </c>
      <c r="CD151" s="211">
        <v>0</v>
      </c>
      <c r="CE151" s="211">
        <v>0</v>
      </c>
      <c r="CF151" s="211">
        <v>0</v>
      </c>
      <c r="CG151" s="211">
        <v>0</v>
      </c>
      <c r="CH151" s="211">
        <v>0</v>
      </c>
      <c r="CI151" s="211">
        <v>0</v>
      </c>
      <c r="CJ151" s="211">
        <v>0</v>
      </c>
      <c r="CK151" s="211">
        <v>0</v>
      </c>
      <c r="CL151" s="211">
        <v>0</v>
      </c>
      <c r="CM151" s="211">
        <v>0</v>
      </c>
      <c r="CN151" s="211">
        <v>0</v>
      </c>
      <c r="CO151" s="211">
        <v>0</v>
      </c>
      <c r="CP151" s="211">
        <v>0</v>
      </c>
      <c r="CQ151" s="211">
        <v>0</v>
      </c>
      <c r="CR151" s="211">
        <v>0</v>
      </c>
      <c r="CS151" s="211">
        <f>SUM(B151:CR151)</f>
        <v>0</v>
      </c>
      <c r="CV151" s="27">
        <f t="shared" si="28"/>
        <v>0</v>
      </c>
      <c r="CW151" s="28">
        <f t="shared" si="29"/>
        <v>0</v>
      </c>
    </row>
    <row r="152" spans="1:101" x14ac:dyDescent="0.2">
      <c r="A152" s="212" t="s">
        <v>149</v>
      </c>
      <c r="B152" s="213">
        <f t="shared" ref="B152:BM152" si="34">SUM(B149:B151)</f>
        <v>0</v>
      </c>
      <c r="C152" s="213">
        <f t="shared" si="34"/>
        <v>0</v>
      </c>
      <c r="D152" s="213">
        <f t="shared" si="34"/>
        <v>0</v>
      </c>
      <c r="E152" s="213">
        <f t="shared" si="34"/>
        <v>0</v>
      </c>
      <c r="F152" s="213">
        <f t="shared" si="34"/>
        <v>-2855.2094999999999</v>
      </c>
      <c r="G152" s="213">
        <f t="shared" ref="G152:BR152" si="35">SUM(G149:G151)</f>
        <v>-2855.2094999999999</v>
      </c>
      <c r="H152" s="213">
        <f t="shared" si="35"/>
        <v>-2855.2094999999999</v>
      </c>
      <c r="I152" s="213">
        <f t="shared" si="35"/>
        <v>-2855.2094999999999</v>
      </c>
      <c r="J152" s="213">
        <f t="shared" si="35"/>
        <v>-2855.2094999999999</v>
      </c>
      <c r="K152" s="213">
        <f t="shared" si="35"/>
        <v>-2855.2094999999999</v>
      </c>
      <c r="L152" s="213">
        <f t="shared" si="35"/>
        <v>-2855.2094999999999</v>
      </c>
      <c r="M152" s="213">
        <f t="shared" si="35"/>
        <v>-2855.2094999999999</v>
      </c>
      <c r="N152" s="213">
        <f t="shared" si="35"/>
        <v>-2855.2094999999999</v>
      </c>
      <c r="O152" s="213">
        <f t="shared" si="35"/>
        <v>-2855.2094999999999</v>
      </c>
      <c r="P152" s="213">
        <f t="shared" si="35"/>
        <v>-2855.2094999999999</v>
      </c>
      <c r="Q152" s="213">
        <f t="shared" si="35"/>
        <v>-2855.2094999999999</v>
      </c>
      <c r="R152" s="213">
        <f t="shared" si="35"/>
        <v>-2855.2094999999999</v>
      </c>
      <c r="S152" s="213">
        <f t="shared" si="35"/>
        <v>-2855.2094999999999</v>
      </c>
      <c r="T152" s="213">
        <f t="shared" si="35"/>
        <v>-2855.2094999999999</v>
      </c>
      <c r="U152" s="213">
        <f t="shared" si="35"/>
        <v>-2855.2094999999999</v>
      </c>
      <c r="V152" s="213">
        <f t="shared" si="35"/>
        <v>-2855.2094999999999</v>
      </c>
      <c r="W152" s="213">
        <f t="shared" si="35"/>
        <v>-2855.2094999999999</v>
      </c>
      <c r="X152" s="213">
        <f t="shared" si="35"/>
        <v>-2855.2094999999999</v>
      </c>
      <c r="Y152" s="213">
        <f t="shared" si="35"/>
        <v>-2855.2094999999999</v>
      </c>
      <c r="Z152" s="213">
        <f t="shared" si="35"/>
        <v>-2855.2094999999999</v>
      </c>
      <c r="AA152" s="213">
        <f t="shared" si="35"/>
        <v>-2855.2094999999999</v>
      </c>
      <c r="AB152" s="213">
        <f t="shared" si="35"/>
        <v>-2855.2094999999999</v>
      </c>
      <c r="AC152" s="213">
        <f t="shared" si="35"/>
        <v>-2855.2094999999999</v>
      </c>
      <c r="AD152" s="213">
        <f t="shared" si="35"/>
        <v>-2855.2094999999999</v>
      </c>
      <c r="AE152" s="213">
        <f t="shared" si="35"/>
        <v>-2855.2094999999999</v>
      </c>
      <c r="AF152" s="213">
        <f t="shared" si="35"/>
        <v>-2855.2094999999999</v>
      </c>
      <c r="AG152" s="213">
        <f t="shared" si="35"/>
        <v>-2855.2094999999999</v>
      </c>
      <c r="AH152" s="213">
        <f t="shared" si="35"/>
        <v>-2855.2094999999999</v>
      </c>
      <c r="AI152" s="213">
        <f t="shared" si="35"/>
        <v>-2855.2094999999999</v>
      </c>
      <c r="AJ152" s="213">
        <f t="shared" si="35"/>
        <v>-2855.2094999999999</v>
      </c>
      <c r="AK152" s="213">
        <f t="shared" si="35"/>
        <v>-2855.2094999999999</v>
      </c>
      <c r="AL152" s="213">
        <f t="shared" si="35"/>
        <v>-2855.2094999999999</v>
      </c>
      <c r="AM152" s="213">
        <f t="shared" si="35"/>
        <v>-2855.2094999999999</v>
      </c>
      <c r="AN152" s="213">
        <f t="shared" si="35"/>
        <v>-2855.2094999999999</v>
      </c>
      <c r="AO152" s="213">
        <f t="shared" si="35"/>
        <v>-2855.2094999999999</v>
      </c>
      <c r="AP152" s="213">
        <f t="shared" si="35"/>
        <v>-2855.2094999999999</v>
      </c>
      <c r="AQ152" s="213">
        <f t="shared" si="35"/>
        <v>-2855.2094999999999</v>
      </c>
      <c r="AR152" s="213">
        <f t="shared" si="35"/>
        <v>-2855.2094999999999</v>
      </c>
      <c r="AS152" s="213">
        <f t="shared" si="35"/>
        <v>-2855.2094999999999</v>
      </c>
      <c r="AT152" s="213">
        <f t="shared" si="35"/>
        <v>-2855.2094999999999</v>
      </c>
      <c r="AU152" s="213">
        <f t="shared" si="35"/>
        <v>-2855.2094999999999</v>
      </c>
      <c r="AV152" s="213">
        <f t="shared" si="35"/>
        <v>-2855.2094999999999</v>
      </c>
      <c r="AW152" s="213">
        <f t="shared" si="35"/>
        <v>-2855.2094999999999</v>
      </c>
      <c r="AX152" s="213">
        <f t="shared" si="35"/>
        <v>-2855.2094999999999</v>
      </c>
      <c r="AY152" s="213">
        <f t="shared" si="35"/>
        <v>-2855.2094999999999</v>
      </c>
      <c r="AZ152" s="213">
        <f t="shared" si="35"/>
        <v>-2855.2094999999999</v>
      </c>
      <c r="BA152" s="213">
        <f t="shared" si="35"/>
        <v>-2855.2094999999999</v>
      </c>
      <c r="BB152" s="213">
        <f t="shared" si="35"/>
        <v>-2855.2094999999999</v>
      </c>
      <c r="BC152" s="213">
        <f t="shared" si="35"/>
        <v>-2855.2094999999999</v>
      </c>
      <c r="BD152" s="213">
        <f t="shared" si="35"/>
        <v>-2855.2094999999999</v>
      </c>
      <c r="BE152" s="213">
        <f t="shared" si="35"/>
        <v>-2855.2094999999999</v>
      </c>
      <c r="BF152" s="213">
        <f t="shared" si="35"/>
        <v>-2855.2094999999999</v>
      </c>
      <c r="BG152" s="213">
        <f t="shared" si="35"/>
        <v>-2855.2094999999999</v>
      </c>
      <c r="BH152" s="213">
        <f t="shared" si="35"/>
        <v>-2855.2094999999999</v>
      </c>
      <c r="BI152" s="213">
        <f t="shared" si="35"/>
        <v>-2855.2094999999999</v>
      </c>
      <c r="BJ152" s="213">
        <f t="shared" si="35"/>
        <v>-2855.2094999999999</v>
      </c>
      <c r="BK152" s="213">
        <f t="shared" si="35"/>
        <v>-2855.2094999999999</v>
      </c>
      <c r="BL152" s="213">
        <f t="shared" si="35"/>
        <v>-2855.2094999999999</v>
      </c>
      <c r="BM152" s="213">
        <f t="shared" si="35"/>
        <v>-2855.2094999999999</v>
      </c>
      <c r="BN152" s="213">
        <f t="shared" si="35"/>
        <v>-2855.2094999999999</v>
      </c>
      <c r="BO152" s="213">
        <f t="shared" si="35"/>
        <v>-2855.2094999999999</v>
      </c>
      <c r="BP152" s="213">
        <f t="shared" si="35"/>
        <v>-2855.2094999999999</v>
      </c>
      <c r="BQ152" s="213">
        <f t="shared" si="35"/>
        <v>-2855.2094999999999</v>
      </c>
      <c r="BR152" s="213">
        <f t="shared" si="35"/>
        <v>-2855.2094999999999</v>
      </c>
      <c r="BS152" s="213">
        <f t="shared" ref="BS152:CR152" si="36">SUM(BS149:BS151)</f>
        <v>-2855.2094999999999</v>
      </c>
      <c r="BT152" s="213">
        <f t="shared" si="36"/>
        <v>-2855.2094999999999</v>
      </c>
      <c r="BU152" s="213">
        <f t="shared" si="36"/>
        <v>-2855.2094999999999</v>
      </c>
      <c r="BV152" s="213">
        <f t="shared" si="36"/>
        <v>-2855.2094999999999</v>
      </c>
      <c r="BW152" s="213">
        <f t="shared" si="36"/>
        <v>-2855.2094999999999</v>
      </c>
      <c r="BX152" s="213">
        <f t="shared" si="36"/>
        <v>-2855.2094999999999</v>
      </c>
      <c r="BY152" s="213">
        <f t="shared" si="36"/>
        <v>-2855.2094999999999</v>
      </c>
      <c r="BZ152" s="213">
        <f t="shared" si="36"/>
        <v>-2855.2094999999999</v>
      </c>
      <c r="CA152" s="213">
        <f t="shared" si="36"/>
        <v>-2855.2094999999999</v>
      </c>
      <c r="CB152" s="213">
        <f t="shared" si="36"/>
        <v>-2855.2094999999999</v>
      </c>
      <c r="CC152" s="213">
        <f t="shared" si="36"/>
        <v>-2855.2094999999999</v>
      </c>
      <c r="CD152" s="213">
        <f t="shared" si="36"/>
        <v>-2855.2094999999999</v>
      </c>
      <c r="CE152" s="213">
        <f t="shared" si="36"/>
        <v>-2855.2094999999999</v>
      </c>
      <c r="CF152" s="213">
        <f t="shared" si="36"/>
        <v>-2855.2094999999999</v>
      </c>
      <c r="CG152" s="213">
        <f t="shared" si="36"/>
        <v>-2855.2094999999999</v>
      </c>
      <c r="CH152" s="213">
        <f t="shared" si="36"/>
        <v>-2855.2094999999999</v>
      </c>
      <c r="CI152" s="213">
        <f t="shared" si="36"/>
        <v>-2855.2094999999999</v>
      </c>
      <c r="CJ152" s="213">
        <f t="shared" si="36"/>
        <v>-2855.2094999999999</v>
      </c>
      <c r="CK152" s="213">
        <f t="shared" si="36"/>
        <v>-2855.2094999999999</v>
      </c>
      <c r="CL152" s="213">
        <f t="shared" si="36"/>
        <v>-2855.2094999999999</v>
      </c>
      <c r="CM152" s="213">
        <f t="shared" si="36"/>
        <v>-2855.2094999999999</v>
      </c>
      <c r="CN152" s="213">
        <f t="shared" si="36"/>
        <v>-2855.2094999999999</v>
      </c>
      <c r="CO152" s="213">
        <f t="shared" si="36"/>
        <v>-2855.2094999999999</v>
      </c>
      <c r="CP152" s="213">
        <f t="shared" si="36"/>
        <v>-2855.2094999999999</v>
      </c>
      <c r="CQ152" s="213">
        <f t="shared" si="36"/>
        <v>-2855.2094999999999</v>
      </c>
      <c r="CR152" s="213">
        <f t="shared" si="36"/>
        <v>-2855.2094999999999</v>
      </c>
      <c r="CS152" s="213">
        <f t="shared" ref="BN152:CS152" si="37">SUM(CS149:CS151)</f>
        <v>-259824.0644999998</v>
      </c>
      <c r="CV152" s="27">
        <f t="shared" si="28"/>
        <v>-2855.2094999999999</v>
      </c>
      <c r="CW152" s="28">
        <f t="shared" si="29"/>
        <v>-2855.2094999999999</v>
      </c>
    </row>
    <row r="153" spans="1:101" x14ac:dyDescent="0.2">
      <c r="A153" s="209"/>
      <c r="B153" s="207"/>
      <c r="C153" s="207"/>
      <c r="D153" s="207"/>
      <c r="E153" s="207"/>
      <c r="F153" s="207"/>
      <c r="G153" s="207"/>
      <c r="H153" s="207"/>
      <c r="I153" s="207"/>
      <c r="J153" s="207"/>
      <c r="K153" s="207"/>
      <c r="L153" s="207"/>
      <c r="M153" s="207"/>
      <c r="N153" s="207"/>
      <c r="O153" s="207"/>
      <c r="P153" s="207"/>
      <c r="Q153" s="207"/>
      <c r="R153" s="207"/>
      <c r="S153" s="207"/>
      <c r="T153" s="207"/>
      <c r="U153" s="207"/>
      <c r="V153" s="207"/>
      <c r="W153" s="207"/>
      <c r="X153" s="207"/>
      <c r="Y153" s="207"/>
      <c r="Z153" s="207"/>
      <c r="AA153" s="207"/>
      <c r="AB153" s="207"/>
      <c r="AC153" s="207"/>
      <c r="AD153" s="207"/>
      <c r="AE153" s="207"/>
      <c r="AF153" s="207"/>
      <c r="AG153" s="207"/>
      <c r="AH153" s="207"/>
      <c r="AI153" s="207"/>
      <c r="AJ153" s="207"/>
      <c r="AK153" s="207"/>
      <c r="AL153" s="207"/>
      <c r="AM153" s="207"/>
      <c r="AN153" s="207"/>
      <c r="AO153" s="207"/>
      <c r="AP153" s="207"/>
      <c r="AQ153" s="207"/>
      <c r="AR153" s="207"/>
      <c r="AS153" s="207"/>
      <c r="AT153" s="207"/>
      <c r="AU153" s="207"/>
      <c r="AV153" s="207"/>
      <c r="AW153" s="207"/>
      <c r="AX153" s="207"/>
      <c r="AY153" s="207"/>
      <c r="AZ153" s="207"/>
      <c r="BA153" s="207"/>
      <c r="BB153" s="207"/>
      <c r="BC153" s="207"/>
      <c r="BD153" s="207"/>
      <c r="BE153" s="207"/>
      <c r="BF153" s="207"/>
      <c r="BG153" s="207"/>
      <c r="BH153" s="207"/>
      <c r="BI153" s="207"/>
      <c r="BJ153" s="207"/>
      <c r="BK153" s="207"/>
      <c r="BL153" s="207"/>
      <c r="BM153" s="207"/>
      <c r="BN153" s="207"/>
      <c r="BO153" s="207"/>
      <c r="BP153" s="207"/>
      <c r="BQ153" s="207"/>
      <c r="BR153" s="207"/>
      <c r="BS153" s="207"/>
      <c r="BT153" s="207"/>
      <c r="BU153" s="207"/>
      <c r="BV153" s="207"/>
      <c r="BW153" s="207"/>
      <c r="BX153" s="207"/>
      <c r="BY153" s="207"/>
      <c r="BZ153" s="207"/>
      <c r="CA153" s="207"/>
      <c r="CB153" s="207"/>
      <c r="CC153" s="207"/>
      <c r="CD153" s="207"/>
      <c r="CE153" s="207"/>
      <c r="CF153" s="207"/>
      <c r="CG153" s="207"/>
      <c r="CH153" s="207"/>
      <c r="CI153" s="207"/>
      <c r="CJ153" s="207"/>
      <c r="CK153" s="207"/>
      <c r="CL153" s="207"/>
      <c r="CM153" s="207"/>
      <c r="CN153" s="207"/>
      <c r="CO153" s="207"/>
      <c r="CP153" s="207"/>
      <c r="CQ153" s="207"/>
      <c r="CR153" s="207"/>
      <c r="CS153" s="207"/>
      <c r="CV153" s="27">
        <f t="shared" si="28"/>
        <v>0</v>
      </c>
      <c r="CW153" s="28">
        <f t="shared" si="29"/>
        <v>0</v>
      </c>
    </row>
    <row r="154" spans="1:101" x14ac:dyDescent="0.2">
      <c r="A154" s="210" t="s">
        <v>150</v>
      </c>
      <c r="B154" s="211">
        <v>0</v>
      </c>
      <c r="C154" s="211">
        <v>0</v>
      </c>
      <c r="D154" s="211">
        <v>0</v>
      </c>
      <c r="E154" s="211">
        <v>0</v>
      </c>
      <c r="F154" s="211">
        <v>-5694.15</v>
      </c>
      <c r="G154" s="211">
        <v>-5694.15</v>
      </c>
      <c r="H154" s="211">
        <v>-5694.15</v>
      </c>
      <c r="I154" s="211">
        <v>-5694.15</v>
      </c>
      <c r="J154" s="211">
        <v>-5694.15</v>
      </c>
      <c r="K154" s="211">
        <v>-5694.15</v>
      </c>
      <c r="L154" s="211">
        <v>-5694.15</v>
      </c>
      <c r="M154" s="211">
        <v>-5694.15</v>
      </c>
      <c r="N154" s="211">
        <v>-5694.15</v>
      </c>
      <c r="O154" s="211">
        <v>-5694.15</v>
      </c>
      <c r="P154" s="211">
        <v>-5694.15</v>
      </c>
      <c r="Q154" s="211">
        <v>-5694.15</v>
      </c>
      <c r="R154" s="211">
        <v>-5694.15</v>
      </c>
      <c r="S154" s="211">
        <v>-5694.15</v>
      </c>
      <c r="T154" s="211">
        <v>-5694.15</v>
      </c>
      <c r="U154" s="211">
        <v>-5694.15</v>
      </c>
      <c r="V154" s="211">
        <v>-5694.15</v>
      </c>
      <c r="W154" s="211">
        <v>-5694.15</v>
      </c>
      <c r="X154" s="211">
        <v>-5694.15</v>
      </c>
      <c r="Y154" s="211">
        <v>-5694.15</v>
      </c>
      <c r="Z154" s="211">
        <v>-5694.15</v>
      </c>
      <c r="AA154" s="211">
        <v>-5694.15</v>
      </c>
      <c r="AB154" s="211">
        <v>-5694.15</v>
      </c>
      <c r="AC154" s="211">
        <v>-5694.15</v>
      </c>
      <c r="AD154" s="211">
        <v>-5694.15</v>
      </c>
      <c r="AE154" s="211">
        <v>-5694.15</v>
      </c>
      <c r="AF154" s="211">
        <v>-5694.15</v>
      </c>
      <c r="AG154" s="211">
        <v>-5694.15</v>
      </c>
      <c r="AH154" s="211">
        <v>-5694.15</v>
      </c>
      <c r="AI154" s="211">
        <v>-5694.15</v>
      </c>
      <c r="AJ154" s="211">
        <v>-5694.15</v>
      </c>
      <c r="AK154" s="211">
        <v>-5694.15</v>
      </c>
      <c r="AL154" s="211">
        <v>-5694.15</v>
      </c>
      <c r="AM154" s="211">
        <v>-5694.15</v>
      </c>
      <c r="AN154" s="211">
        <v>-5694.15</v>
      </c>
      <c r="AO154" s="211">
        <v>-5694.15</v>
      </c>
      <c r="AP154" s="211">
        <v>-5694.15</v>
      </c>
      <c r="AQ154" s="211">
        <v>-5694.15</v>
      </c>
      <c r="AR154" s="211">
        <v>-5694.15</v>
      </c>
      <c r="AS154" s="211">
        <v>-5694.15</v>
      </c>
      <c r="AT154" s="211">
        <v>-5694.15</v>
      </c>
      <c r="AU154" s="211">
        <v>-5694.15</v>
      </c>
      <c r="AV154" s="211">
        <v>-5694.15</v>
      </c>
      <c r="AW154" s="211">
        <v>-5694.15</v>
      </c>
      <c r="AX154" s="211">
        <v>-5694.15</v>
      </c>
      <c r="AY154" s="211">
        <v>-5694.15</v>
      </c>
      <c r="AZ154" s="211">
        <v>-5694.15</v>
      </c>
      <c r="BA154" s="211">
        <v>-5694.15</v>
      </c>
      <c r="BB154" s="211">
        <v>-5694.15</v>
      </c>
      <c r="BC154" s="211">
        <v>-5694.15</v>
      </c>
      <c r="BD154" s="211">
        <v>-5694.15</v>
      </c>
      <c r="BE154" s="211">
        <v>-5694.15</v>
      </c>
      <c r="BF154" s="211">
        <v>-5694.15</v>
      </c>
      <c r="BG154" s="211">
        <v>-5694.15</v>
      </c>
      <c r="BH154" s="211">
        <v>-5694.15</v>
      </c>
      <c r="BI154" s="211">
        <v>-5694.15</v>
      </c>
      <c r="BJ154" s="211">
        <v>-5694.15</v>
      </c>
      <c r="BK154" s="211">
        <v>-5694.15</v>
      </c>
      <c r="BL154" s="211">
        <v>-5694.15</v>
      </c>
      <c r="BM154" s="211">
        <v>-5694.15</v>
      </c>
      <c r="BN154" s="211">
        <v>-5694.15</v>
      </c>
      <c r="BO154" s="211">
        <v>-5694.15</v>
      </c>
      <c r="BP154" s="211">
        <v>-5694.15</v>
      </c>
      <c r="BQ154" s="211">
        <v>-5694.15</v>
      </c>
      <c r="BR154" s="211">
        <v>-5694.15</v>
      </c>
      <c r="BS154" s="211">
        <v>-5694.15</v>
      </c>
      <c r="BT154" s="211">
        <v>-5694.15</v>
      </c>
      <c r="BU154" s="211">
        <v>-5694.15</v>
      </c>
      <c r="BV154" s="211">
        <v>-5694.15</v>
      </c>
      <c r="BW154" s="211">
        <v>-5694.15</v>
      </c>
      <c r="BX154" s="211">
        <v>-5694.15</v>
      </c>
      <c r="BY154" s="211">
        <v>-5694.15</v>
      </c>
      <c r="BZ154" s="211">
        <v>-5694.15</v>
      </c>
      <c r="CA154" s="211">
        <v>-5694.15</v>
      </c>
      <c r="CB154" s="211">
        <v>-5694.15</v>
      </c>
      <c r="CC154" s="211">
        <v>-5694.15</v>
      </c>
      <c r="CD154" s="211">
        <v>-5694.15</v>
      </c>
      <c r="CE154" s="211">
        <v>-5694.15</v>
      </c>
      <c r="CF154" s="211">
        <v>-5694.15</v>
      </c>
      <c r="CG154" s="211">
        <v>-5694.15</v>
      </c>
      <c r="CH154" s="211">
        <v>-5694.15</v>
      </c>
      <c r="CI154" s="211">
        <v>-5694.15</v>
      </c>
      <c r="CJ154" s="211">
        <v>-5694.15</v>
      </c>
      <c r="CK154" s="211">
        <v>-5694.15</v>
      </c>
      <c r="CL154" s="211">
        <v>-5694.15</v>
      </c>
      <c r="CM154" s="211">
        <v>-5694.15</v>
      </c>
      <c r="CN154" s="211">
        <v>-5694.15</v>
      </c>
      <c r="CO154" s="211">
        <v>-5694.15</v>
      </c>
      <c r="CP154" s="211">
        <v>-5694.15</v>
      </c>
      <c r="CQ154" s="211">
        <v>-5694.15</v>
      </c>
      <c r="CR154" s="211">
        <v>-5694.15</v>
      </c>
      <c r="CS154" s="211">
        <f>SUM(B154:CR154)</f>
        <v>-518167.65000000084</v>
      </c>
      <c r="CV154" s="27">
        <f t="shared" si="28"/>
        <v>-5694.15</v>
      </c>
      <c r="CW154" s="28">
        <f t="shared" si="29"/>
        <v>-5694.15</v>
      </c>
    </row>
    <row r="155" spans="1:101" x14ac:dyDescent="0.2">
      <c r="A155" s="210" t="s">
        <v>151</v>
      </c>
      <c r="B155" s="211">
        <v>0</v>
      </c>
      <c r="C155" s="211">
        <v>0</v>
      </c>
      <c r="D155" s="211">
        <v>0</v>
      </c>
      <c r="E155" s="211">
        <v>0</v>
      </c>
      <c r="F155" s="211">
        <v>0</v>
      </c>
      <c r="G155" s="211">
        <v>0</v>
      </c>
      <c r="H155" s="211">
        <v>0</v>
      </c>
      <c r="I155" s="211">
        <v>0</v>
      </c>
      <c r="J155" s="211">
        <v>0</v>
      </c>
      <c r="K155" s="211">
        <v>0</v>
      </c>
      <c r="L155" s="211">
        <v>0</v>
      </c>
      <c r="M155" s="211">
        <v>0</v>
      </c>
      <c r="N155" s="211">
        <v>0</v>
      </c>
      <c r="O155" s="211">
        <v>0</v>
      </c>
      <c r="P155" s="211">
        <v>0</v>
      </c>
      <c r="Q155" s="211">
        <v>0</v>
      </c>
      <c r="R155" s="211">
        <v>0</v>
      </c>
      <c r="S155" s="211">
        <v>0</v>
      </c>
      <c r="T155" s="211">
        <v>0</v>
      </c>
      <c r="U155" s="211">
        <v>0</v>
      </c>
      <c r="V155" s="211">
        <v>0</v>
      </c>
      <c r="W155" s="211">
        <v>0</v>
      </c>
      <c r="X155" s="211">
        <v>0</v>
      </c>
      <c r="Y155" s="211">
        <v>0</v>
      </c>
      <c r="Z155" s="211">
        <v>0</v>
      </c>
      <c r="AA155" s="211">
        <v>0</v>
      </c>
      <c r="AB155" s="211">
        <v>0</v>
      </c>
      <c r="AC155" s="211">
        <v>0</v>
      </c>
      <c r="AD155" s="211">
        <v>0</v>
      </c>
      <c r="AE155" s="211">
        <v>0</v>
      </c>
      <c r="AF155" s="211">
        <v>0</v>
      </c>
      <c r="AG155" s="211">
        <v>0</v>
      </c>
      <c r="AH155" s="211">
        <v>0</v>
      </c>
      <c r="AI155" s="211">
        <v>0</v>
      </c>
      <c r="AJ155" s="211">
        <v>0</v>
      </c>
      <c r="AK155" s="211">
        <v>0</v>
      </c>
      <c r="AL155" s="211">
        <v>0</v>
      </c>
      <c r="AM155" s="211">
        <v>0</v>
      </c>
      <c r="AN155" s="211">
        <v>0</v>
      </c>
      <c r="AO155" s="211">
        <v>0</v>
      </c>
      <c r="AP155" s="211">
        <v>0</v>
      </c>
      <c r="AQ155" s="211">
        <v>0</v>
      </c>
      <c r="AR155" s="211">
        <v>0</v>
      </c>
      <c r="AS155" s="211">
        <v>0</v>
      </c>
      <c r="AT155" s="211">
        <v>0</v>
      </c>
      <c r="AU155" s="211">
        <v>0</v>
      </c>
      <c r="AV155" s="211">
        <v>0</v>
      </c>
      <c r="AW155" s="211">
        <v>0</v>
      </c>
      <c r="AX155" s="211">
        <v>0</v>
      </c>
      <c r="AY155" s="211">
        <v>0</v>
      </c>
      <c r="AZ155" s="211">
        <v>0</v>
      </c>
      <c r="BA155" s="211">
        <v>0</v>
      </c>
      <c r="BB155" s="211">
        <v>0</v>
      </c>
      <c r="BC155" s="211">
        <v>0</v>
      </c>
      <c r="BD155" s="211">
        <v>0</v>
      </c>
      <c r="BE155" s="211">
        <v>0</v>
      </c>
      <c r="BF155" s="211">
        <v>0</v>
      </c>
      <c r="BG155" s="211">
        <v>0</v>
      </c>
      <c r="BH155" s="211">
        <v>0</v>
      </c>
      <c r="BI155" s="211">
        <v>0</v>
      </c>
      <c r="BJ155" s="211">
        <v>0</v>
      </c>
      <c r="BK155" s="211">
        <v>0</v>
      </c>
      <c r="BL155" s="211">
        <v>0</v>
      </c>
      <c r="BM155" s="211">
        <v>0</v>
      </c>
      <c r="BN155" s="211">
        <v>0</v>
      </c>
      <c r="BO155" s="211">
        <v>0</v>
      </c>
      <c r="BP155" s="211">
        <v>0</v>
      </c>
      <c r="BQ155" s="211">
        <v>0</v>
      </c>
      <c r="BR155" s="211">
        <v>0</v>
      </c>
      <c r="BS155" s="211">
        <v>0</v>
      </c>
      <c r="BT155" s="211">
        <v>0</v>
      </c>
      <c r="BU155" s="211">
        <v>0</v>
      </c>
      <c r="BV155" s="211">
        <v>0</v>
      </c>
      <c r="BW155" s="211">
        <v>0</v>
      </c>
      <c r="BX155" s="211">
        <v>0</v>
      </c>
      <c r="BY155" s="211">
        <v>0</v>
      </c>
      <c r="BZ155" s="211">
        <v>0</v>
      </c>
      <c r="CA155" s="211">
        <v>0</v>
      </c>
      <c r="CB155" s="211">
        <v>0</v>
      </c>
      <c r="CC155" s="211">
        <v>0</v>
      </c>
      <c r="CD155" s="211">
        <v>0</v>
      </c>
      <c r="CE155" s="211">
        <v>0</v>
      </c>
      <c r="CF155" s="211">
        <v>0</v>
      </c>
      <c r="CG155" s="211">
        <v>0</v>
      </c>
      <c r="CH155" s="211">
        <v>0</v>
      </c>
      <c r="CI155" s="211">
        <v>0</v>
      </c>
      <c r="CJ155" s="211">
        <v>0</v>
      </c>
      <c r="CK155" s="211">
        <v>0</v>
      </c>
      <c r="CL155" s="211">
        <v>0</v>
      </c>
      <c r="CM155" s="211">
        <v>0</v>
      </c>
      <c r="CN155" s="211">
        <v>0</v>
      </c>
      <c r="CO155" s="211">
        <v>0</v>
      </c>
      <c r="CP155" s="211">
        <v>0</v>
      </c>
      <c r="CQ155" s="211">
        <v>0</v>
      </c>
      <c r="CR155" s="211">
        <v>0</v>
      </c>
      <c r="CS155" s="211">
        <f>SUM(B155:CR155)</f>
        <v>0</v>
      </c>
      <c r="CV155" s="27">
        <f t="shared" si="28"/>
        <v>0</v>
      </c>
      <c r="CW155" s="28">
        <f t="shared" si="29"/>
        <v>0</v>
      </c>
    </row>
    <row r="156" spans="1:101" x14ac:dyDescent="0.2">
      <c r="A156" s="210" t="s">
        <v>152</v>
      </c>
      <c r="B156" s="211">
        <v>0</v>
      </c>
      <c r="C156" s="211">
        <v>0</v>
      </c>
      <c r="D156" s="211">
        <v>0</v>
      </c>
      <c r="E156" s="211">
        <v>0</v>
      </c>
      <c r="F156" s="211">
        <v>0</v>
      </c>
      <c r="G156" s="211">
        <v>0</v>
      </c>
      <c r="H156" s="211">
        <v>0</v>
      </c>
      <c r="I156" s="211">
        <v>0</v>
      </c>
      <c r="J156" s="211">
        <v>0</v>
      </c>
      <c r="K156" s="211">
        <v>0</v>
      </c>
      <c r="L156" s="211">
        <v>0</v>
      </c>
      <c r="M156" s="211">
        <v>0</v>
      </c>
      <c r="N156" s="211">
        <v>0</v>
      </c>
      <c r="O156" s="211">
        <v>0</v>
      </c>
      <c r="P156" s="211">
        <v>0</v>
      </c>
      <c r="Q156" s="211">
        <v>0</v>
      </c>
      <c r="R156" s="211">
        <v>0</v>
      </c>
      <c r="S156" s="211">
        <v>0</v>
      </c>
      <c r="T156" s="211">
        <v>0</v>
      </c>
      <c r="U156" s="211">
        <v>0</v>
      </c>
      <c r="V156" s="211">
        <v>0</v>
      </c>
      <c r="W156" s="211">
        <v>0</v>
      </c>
      <c r="X156" s="211">
        <v>0</v>
      </c>
      <c r="Y156" s="211">
        <v>0</v>
      </c>
      <c r="Z156" s="211">
        <v>0</v>
      </c>
      <c r="AA156" s="211">
        <v>0</v>
      </c>
      <c r="AB156" s="211">
        <v>0</v>
      </c>
      <c r="AC156" s="211">
        <v>0</v>
      </c>
      <c r="AD156" s="211">
        <v>0</v>
      </c>
      <c r="AE156" s="211">
        <v>0</v>
      </c>
      <c r="AF156" s="211">
        <v>0</v>
      </c>
      <c r="AG156" s="211">
        <v>0</v>
      </c>
      <c r="AH156" s="211">
        <v>0</v>
      </c>
      <c r="AI156" s="211">
        <v>0</v>
      </c>
      <c r="AJ156" s="211">
        <v>0</v>
      </c>
      <c r="AK156" s="211">
        <v>0</v>
      </c>
      <c r="AL156" s="211">
        <v>0</v>
      </c>
      <c r="AM156" s="211">
        <v>0</v>
      </c>
      <c r="AN156" s="211">
        <v>0</v>
      </c>
      <c r="AO156" s="211">
        <v>0</v>
      </c>
      <c r="AP156" s="211">
        <v>0</v>
      </c>
      <c r="AQ156" s="211">
        <v>0</v>
      </c>
      <c r="AR156" s="211">
        <v>0</v>
      </c>
      <c r="AS156" s="211">
        <v>0</v>
      </c>
      <c r="AT156" s="211">
        <v>0</v>
      </c>
      <c r="AU156" s="211">
        <v>0</v>
      </c>
      <c r="AV156" s="211">
        <v>0</v>
      </c>
      <c r="AW156" s="211">
        <v>0</v>
      </c>
      <c r="AX156" s="211">
        <v>0</v>
      </c>
      <c r="AY156" s="211">
        <v>0</v>
      </c>
      <c r="AZ156" s="211">
        <v>0</v>
      </c>
      <c r="BA156" s="211">
        <v>0</v>
      </c>
      <c r="BB156" s="211">
        <v>0</v>
      </c>
      <c r="BC156" s="211">
        <v>0</v>
      </c>
      <c r="BD156" s="211">
        <v>0</v>
      </c>
      <c r="BE156" s="211">
        <v>0</v>
      </c>
      <c r="BF156" s="211">
        <v>0</v>
      </c>
      <c r="BG156" s="211">
        <v>0</v>
      </c>
      <c r="BH156" s="211">
        <v>0</v>
      </c>
      <c r="BI156" s="211">
        <v>0</v>
      </c>
      <c r="BJ156" s="211">
        <v>0</v>
      </c>
      <c r="BK156" s="211">
        <v>0</v>
      </c>
      <c r="BL156" s="211">
        <v>0</v>
      </c>
      <c r="BM156" s="211">
        <v>0</v>
      </c>
      <c r="BN156" s="211">
        <v>0</v>
      </c>
      <c r="BO156" s="211">
        <v>0</v>
      </c>
      <c r="BP156" s="211">
        <v>0</v>
      </c>
      <c r="BQ156" s="211">
        <v>0</v>
      </c>
      <c r="BR156" s="211">
        <v>0</v>
      </c>
      <c r="BS156" s="211">
        <v>0</v>
      </c>
      <c r="BT156" s="211">
        <v>0</v>
      </c>
      <c r="BU156" s="211">
        <v>0</v>
      </c>
      <c r="BV156" s="211">
        <v>0</v>
      </c>
      <c r="BW156" s="211">
        <v>0</v>
      </c>
      <c r="BX156" s="211">
        <v>0</v>
      </c>
      <c r="BY156" s="211">
        <v>0</v>
      </c>
      <c r="BZ156" s="211">
        <v>0</v>
      </c>
      <c r="CA156" s="211">
        <v>0</v>
      </c>
      <c r="CB156" s="211">
        <v>0</v>
      </c>
      <c r="CC156" s="211">
        <v>0</v>
      </c>
      <c r="CD156" s="211">
        <v>0</v>
      </c>
      <c r="CE156" s="211">
        <v>0</v>
      </c>
      <c r="CF156" s="211">
        <v>0</v>
      </c>
      <c r="CG156" s="211">
        <v>0</v>
      </c>
      <c r="CH156" s="211">
        <v>0</v>
      </c>
      <c r="CI156" s="211">
        <v>0</v>
      </c>
      <c r="CJ156" s="211">
        <v>0</v>
      </c>
      <c r="CK156" s="211">
        <v>0</v>
      </c>
      <c r="CL156" s="211">
        <v>0</v>
      </c>
      <c r="CM156" s="211">
        <v>0</v>
      </c>
      <c r="CN156" s="211">
        <v>0</v>
      </c>
      <c r="CO156" s="211">
        <v>0</v>
      </c>
      <c r="CP156" s="211">
        <v>0</v>
      </c>
      <c r="CQ156" s="211">
        <v>0</v>
      </c>
      <c r="CR156" s="211">
        <v>0</v>
      </c>
      <c r="CS156" s="211">
        <f>SUM(B156:CR156)</f>
        <v>0</v>
      </c>
      <c r="CV156" s="27">
        <f t="shared" si="28"/>
        <v>0</v>
      </c>
      <c r="CW156" s="28">
        <f t="shared" si="29"/>
        <v>0</v>
      </c>
    </row>
    <row r="157" spans="1:101" x14ac:dyDescent="0.2">
      <c r="A157" s="212" t="s">
        <v>153</v>
      </c>
      <c r="B157" s="213">
        <f t="shared" ref="B157:BM157" si="38">SUM(B154:B156)</f>
        <v>0</v>
      </c>
      <c r="C157" s="213">
        <f t="shared" si="38"/>
        <v>0</v>
      </c>
      <c r="D157" s="213">
        <f t="shared" si="38"/>
        <v>0</v>
      </c>
      <c r="E157" s="213">
        <f t="shared" si="38"/>
        <v>0</v>
      </c>
      <c r="F157" s="213">
        <f t="shared" si="38"/>
        <v>-5694.15</v>
      </c>
      <c r="G157" s="213">
        <f t="shared" ref="G157:BR157" si="39">SUM(G154:G156)</f>
        <v>-5694.15</v>
      </c>
      <c r="H157" s="213">
        <f t="shared" si="39"/>
        <v>-5694.15</v>
      </c>
      <c r="I157" s="213">
        <f t="shared" si="39"/>
        <v>-5694.15</v>
      </c>
      <c r="J157" s="213">
        <f t="shared" si="39"/>
        <v>-5694.15</v>
      </c>
      <c r="K157" s="213">
        <f t="shared" si="39"/>
        <v>-5694.15</v>
      </c>
      <c r="L157" s="213">
        <f t="shared" si="39"/>
        <v>-5694.15</v>
      </c>
      <c r="M157" s="213">
        <f t="shared" si="39"/>
        <v>-5694.15</v>
      </c>
      <c r="N157" s="213">
        <f t="shared" si="39"/>
        <v>-5694.15</v>
      </c>
      <c r="O157" s="213">
        <f t="shared" si="39"/>
        <v>-5694.15</v>
      </c>
      <c r="P157" s="213">
        <f t="shared" si="39"/>
        <v>-5694.15</v>
      </c>
      <c r="Q157" s="213">
        <f t="shared" si="39"/>
        <v>-5694.15</v>
      </c>
      <c r="R157" s="213">
        <f t="shared" si="39"/>
        <v>-5694.15</v>
      </c>
      <c r="S157" s="213">
        <f t="shared" si="39"/>
        <v>-5694.15</v>
      </c>
      <c r="T157" s="213">
        <f t="shared" si="39"/>
        <v>-5694.15</v>
      </c>
      <c r="U157" s="213">
        <f t="shared" si="39"/>
        <v>-5694.15</v>
      </c>
      <c r="V157" s="213">
        <f t="shared" si="39"/>
        <v>-5694.15</v>
      </c>
      <c r="W157" s="213">
        <f t="shared" si="39"/>
        <v>-5694.15</v>
      </c>
      <c r="X157" s="213">
        <f t="shared" si="39"/>
        <v>-5694.15</v>
      </c>
      <c r="Y157" s="213">
        <f t="shared" si="39"/>
        <v>-5694.15</v>
      </c>
      <c r="Z157" s="213">
        <f t="shared" si="39"/>
        <v>-5694.15</v>
      </c>
      <c r="AA157" s="213">
        <f t="shared" si="39"/>
        <v>-5694.15</v>
      </c>
      <c r="AB157" s="213">
        <f t="shared" si="39"/>
        <v>-5694.15</v>
      </c>
      <c r="AC157" s="213">
        <f t="shared" si="39"/>
        <v>-5694.15</v>
      </c>
      <c r="AD157" s="213">
        <f t="shared" si="39"/>
        <v>-5694.15</v>
      </c>
      <c r="AE157" s="213">
        <f t="shared" si="39"/>
        <v>-5694.15</v>
      </c>
      <c r="AF157" s="213">
        <f t="shared" si="39"/>
        <v>-5694.15</v>
      </c>
      <c r="AG157" s="213">
        <f t="shared" si="39"/>
        <v>-5694.15</v>
      </c>
      <c r="AH157" s="213">
        <f t="shared" si="39"/>
        <v>-5694.15</v>
      </c>
      <c r="AI157" s="213">
        <f t="shared" si="39"/>
        <v>-5694.15</v>
      </c>
      <c r="AJ157" s="213">
        <f t="shared" si="39"/>
        <v>-5694.15</v>
      </c>
      <c r="AK157" s="213">
        <f t="shared" si="39"/>
        <v>-5694.15</v>
      </c>
      <c r="AL157" s="213">
        <f t="shared" si="39"/>
        <v>-5694.15</v>
      </c>
      <c r="AM157" s="213">
        <f t="shared" si="39"/>
        <v>-5694.15</v>
      </c>
      <c r="AN157" s="213">
        <f t="shared" si="39"/>
        <v>-5694.15</v>
      </c>
      <c r="AO157" s="213">
        <f t="shared" si="39"/>
        <v>-5694.15</v>
      </c>
      <c r="AP157" s="213">
        <f t="shared" si="39"/>
        <v>-5694.15</v>
      </c>
      <c r="AQ157" s="213">
        <f t="shared" si="39"/>
        <v>-5694.15</v>
      </c>
      <c r="AR157" s="213">
        <f t="shared" si="39"/>
        <v>-5694.15</v>
      </c>
      <c r="AS157" s="213">
        <f t="shared" si="39"/>
        <v>-5694.15</v>
      </c>
      <c r="AT157" s="213">
        <f t="shared" si="39"/>
        <v>-5694.15</v>
      </c>
      <c r="AU157" s="213">
        <f t="shared" si="39"/>
        <v>-5694.15</v>
      </c>
      <c r="AV157" s="213">
        <f t="shared" si="39"/>
        <v>-5694.15</v>
      </c>
      <c r="AW157" s="213">
        <f t="shared" si="39"/>
        <v>-5694.15</v>
      </c>
      <c r="AX157" s="213">
        <f t="shared" si="39"/>
        <v>-5694.15</v>
      </c>
      <c r="AY157" s="213">
        <f t="shared" si="39"/>
        <v>-5694.15</v>
      </c>
      <c r="AZ157" s="213">
        <f t="shared" si="39"/>
        <v>-5694.15</v>
      </c>
      <c r="BA157" s="213">
        <f t="shared" si="39"/>
        <v>-5694.15</v>
      </c>
      <c r="BB157" s="213">
        <f t="shared" si="39"/>
        <v>-5694.15</v>
      </c>
      <c r="BC157" s="213">
        <f t="shared" si="39"/>
        <v>-5694.15</v>
      </c>
      <c r="BD157" s="213">
        <f t="shared" si="39"/>
        <v>-5694.15</v>
      </c>
      <c r="BE157" s="213">
        <f t="shared" si="39"/>
        <v>-5694.15</v>
      </c>
      <c r="BF157" s="213">
        <f t="shared" si="39"/>
        <v>-5694.15</v>
      </c>
      <c r="BG157" s="213">
        <f t="shared" si="39"/>
        <v>-5694.15</v>
      </c>
      <c r="BH157" s="213">
        <f t="shared" si="39"/>
        <v>-5694.15</v>
      </c>
      <c r="BI157" s="213">
        <f t="shared" si="39"/>
        <v>-5694.15</v>
      </c>
      <c r="BJ157" s="213">
        <f t="shared" si="39"/>
        <v>-5694.15</v>
      </c>
      <c r="BK157" s="213">
        <f t="shared" si="39"/>
        <v>-5694.15</v>
      </c>
      <c r="BL157" s="213">
        <f t="shared" si="39"/>
        <v>-5694.15</v>
      </c>
      <c r="BM157" s="213">
        <f t="shared" si="39"/>
        <v>-5694.15</v>
      </c>
      <c r="BN157" s="213">
        <f t="shared" si="39"/>
        <v>-5694.15</v>
      </c>
      <c r="BO157" s="213">
        <f t="shared" si="39"/>
        <v>-5694.15</v>
      </c>
      <c r="BP157" s="213">
        <f t="shared" si="39"/>
        <v>-5694.15</v>
      </c>
      <c r="BQ157" s="213">
        <f t="shared" si="39"/>
        <v>-5694.15</v>
      </c>
      <c r="BR157" s="213">
        <f t="shared" si="39"/>
        <v>-5694.15</v>
      </c>
      <c r="BS157" s="213">
        <f t="shared" ref="BS157:CR157" si="40">SUM(BS154:BS156)</f>
        <v>-5694.15</v>
      </c>
      <c r="BT157" s="213">
        <f t="shared" si="40"/>
        <v>-5694.15</v>
      </c>
      <c r="BU157" s="213">
        <f t="shared" si="40"/>
        <v>-5694.15</v>
      </c>
      <c r="BV157" s="213">
        <f t="shared" si="40"/>
        <v>-5694.15</v>
      </c>
      <c r="BW157" s="213">
        <f t="shared" si="40"/>
        <v>-5694.15</v>
      </c>
      <c r="BX157" s="213">
        <f t="shared" si="40"/>
        <v>-5694.15</v>
      </c>
      <c r="BY157" s="213">
        <f t="shared" si="40"/>
        <v>-5694.15</v>
      </c>
      <c r="BZ157" s="213">
        <f t="shared" si="40"/>
        <v>-5694.15</v>
      </c>
      <c r="CA157" s="213">
        <f t="shared" si="40"/>
        <v>-5694.15</v>
      </c>
      <c r="CB157" s="213">
        <f t="shared" si="40"/>
        <v>-5694.15</v>
      </c>
      <c r="CC157" s="213">
        <f t="shared" si="40"/>
        <v>-5694.15</v>
      </c>
      <c r="CD157" s="213">
        <f t="shared" si="40"/>
        <v>-5694.15</v>
      </c>
      <c r="CE157" s="213">
        <f t="shared" si="40"/>
        <v>-5694.15</v>
      </c>
      <c r="CF157" s="213">
        <f t="shared" si="40"/>
        <v>-5694.15</v>
      </c>
      <c r="CG157" s="213">
        <f t="shared" si="40"/>
        <v>-5694.15</v>
      </c>
      <c r="CH157" s="213">
        <f t="shared" si="40"/>
        <v>-5694.15</v>
      </c>
      <c r="CI157" s="213">
        <f t="shared" si="40"/>
        <v>-5694.15</v>
      </c>
      <c r="CJ157" s="213">
        <f t="shared" si="40"/>
        <v>-5694.15</v>
      </c>
      <c r="CK157" s="213">
        <f t="shared" si="40"/>
        <v>-5694.15</v>
      </c>
      <c r="CL157" s="213">
        <f t="shared" si="40"/>
        <v>-5694.15</v>
      </c>
      <c r="CM157" s="213">
        <f t="shared" si="40"/>
        <v>-5694.15</v>
      </c>
      <c r="CN157" s="213">
        <f t="shared" si="40"/>
        <v>-5694.15</v>
      </c>
      <c r="CO157" s="213">
        <f t="shared" si="40"/>
        <v>-5694.15</v>
      </c>
      <c r="CP157" s="213">
        <f t="shared" si="40"/>
        <v>-5694.15</v>
      </c>
      <c r="CQ157" s="213">
        <f t="shared" si="40"/>
        <v>-5694.15</v>
      </c>
      <c r="CR157" s="213">
        <f t="shared" si="40"/>
        <v>-5694.15</v>
      </c>
      <c r="CS157" s="213">
        <f t="shared" ref="BN157:CS157" si="41">SUM(CS154:CS156)</f>
        <v>-518167.65000000084</v>
      </c>
      <c r="CV157" s="27">
        <f t="shared" si="28"/>
        <v>-5694.15</v>
      </c>
      <c r="CW157" s="28">
        <f t="shared" si="29"/>
        <v>-5694.15</v>
      </c>
    </row>
    <row r="158" spans="1:101" x14ac:dyDescent="0.2">
      <c r="A158" s="215" t="s">
        <v>154</v>
      </c>
      <c r="B158" s="211">
        <v>0</v>
      </c>
      <c r="C158" s="211">
        <v>0</v>
      </c>
      <c r="D158" s="211">
        <v>0</v>
      </c>
      <c r="E158" s="211">
        <v>0</v>
      </c>
      <c r="F158" s="211">
        <v>0</v>
      </c>
      <c r="G158" s="211">
        <v>0</v>
      </c>
      <c r="H158" s="211">
        <v>0</v>
      </c>
      <c r="I158" s="211">
        <v>0</v>
      </c>
      <c r="J158" s="211">
        <v>0</v>
      </c>
      <c r="K158" s="211">
        <v>0</v>
      </c>
      <c r="L158" s="211">
        <v>0</v>
      </c>
      <c r="M158" s="211">
        <v>0</v>
      </c>
      <c r="N158" s="211">
        <v>0</v>
      </c>
      <c r="O158" s="211">
        <v>0</v>
      </c>
      <c r="P158" s="211">
        <v>0</v>
      </c>
      <c r="Q158" s="211">
        <v>0</v>
      </c>
      <c r="R158" s="211">
        <v>0</v>
      </c>
      <c r="S158" s="211">
        <v>0</v>
      </c>
      <c r="T158" s="211">
        <v>0</v>
      </c>
      <c r="U158" s="211">
        <v>0</v>
      </c>
      <c r="V158" s="211">
        <v>0</v>
      </c>
      <c r="W158" s="211">
        <v>0</v>
      </c>
      <c r="X158" s="211">
        <v>0</v>
      </c>
      <c r="Y158" s="211">
        <v>0</v>
      </c>
      <c r="Z158" s="211">
        <v>0</v>
      </c>
      <c r="AA158" s="211">
        <v>0</v>
      </c>
      <c r="AB158" s="211">
        <v>0</v>
      </c>
      <c r="AC158" s="211">
        <v>0</v>
      </c>
      <c r="AD158" s="211">
        <v>0</v>
      </c>
      <c r="AE158" s="211">
        <v>0</v>
      </c>
      <c r="AF158" s="211">
        <v>0</v>
      </c>
      <c r="AG158" s="211">
        <v>0</v>
      </c>
      <c r="AH158" s="211">
        <v>0</v>
      </c>
      <c r="AI158" s="211">
        <v>0</v>
      </c>
      <c r="AJ158" s="211">
        <v>0</v>
      </c>
      <c r="AK158" s="211">
        <v>0</v>
      </c>
      <c r="AL158" s="211">
        <v>0</v>
      </c>
      <c r="AM158" s="211">
        <v>0</v>
      </c>
      <c r="AN158" s="211">
        <v>0</v>
      </c>
      <c r="AO158" s="211">
        <v>0</v>
      </c>
      <c r="AP158" s="211">
        <v>0</v>
      </c>
      <c r="AQ158" s="211">
        <v>0</v>
      </c>
      <c r="AR158" s="211">
        <v>0</v>
      </c>
      <c r="AS158" s="211">
        <v>0</v>
      </c>
      <c r="AT158" s="211">
        <v>0</v>
      </c>
      <c r="AU158" s="211">
        <v>0</v>
      </c>
      <c r="AV158" s="211">
        <v>0</v>
      </c>
      <c r="AW158" s="211">
        <v>0</v>
      </c>
      <c r="AX158" s="211">
        <v>0</v>
      </c>
      <c r="AY158" s="211">
        <v>0</v>
      </c>
      <c r="AZ158" s="211">
        <v>0</v>
      </c>
      <c r="BA158" s="211">
        <v>0</v>
      </c>
      <c r="BB158" s="211">
        <v>0</v>
      </c>
      <c r="BC158" s="211">
        <v>0</v>
      </c>
      <c r="BD158" s="211">
        <v>0</v>
      </c>
      <c r="BE158" s="211">
        <v>0</v>
      </c>
      <c r="BF158" s="211">
        <v>0</v>
      </c>
      <c r="BG158" s="211">
        <v>0</v>
      </c>
      <c r="BH158" s="211">
        <v>0</v>
      </c>
      <c r="BI158" s="211">
        <v>0</v>
      </c>
      <c r="BJ158" s="211">
        <v>0</v>
      </c>
      <c r="BK158" s="211">
        <v>0</v>
      </c>
      <c r="BL158" s="211">
        <v>0</v>
      </c>
      <c r="BM158" s="211">
        <v>0</v>
      </c>
      <c r="BN158" s="211">
        <v>0</v>
      </c>
      <c r="BO158" s="211">
        <v>0</v>
      </c>
      <c r="BP158" s="211">
        <v>0</v>
      </c>
      <c r="BQ158" s="211">
        <v>0</v>
      </c>
      <c r="BR158" s="211">
        <v>0</v>
      </c>
      <c r="BS158" s="211">
        <v>0</v>
      </c>
      <c r="BT158" s="211">
        <v>0</v>
      </c>
      <c r="BU158" s="211">
        <v>0</v>
      </c>
      <c r="BV158" s="211">
        <v>0</v>
      </c>
      <c r="BW158" s="211">
        <v>0</v>
      </c>
      <c r="BX158" s="211">
        <v>0</v>
      </c>
      <c r="BY158" s="211">
        <v>0</v>
      </c>
      <c r="BZ158" s="211">
        <v>0</v>
      </c>
      <c r="CA158" s="211">
        <v>0</v>
      </c>
      <c r="CB158" s="211">
        <v>0</v>
      </c>
      <c r="CC158" s="211">
        <v>0</v>
      </c>
      <c r="CD158" s="211">
        <v>0</v>
      </c>
      <c r="CE158" s="211">
        <v>0</v>
      </c>
      <c r="CF158" s="211">
        <v>0</v>
      </c>
      <c r="CG158" s="211">
        <v>0</v>
      </c>
      <c r="CH158" s="211">
        <v>0</v>
      </c>
      <c r="CI158" s="211">
        <v>0</v>
      </c>
      <c r="CJ158" s="211">
        <v>0</v>
      </c>
      <c r="CK158" s="211">
        <v>0</v>
      </c>
      <c r="CL158" s="211">
        <v>0</v>
      </c>
      <c r="CM158" s="211">
        <v>0</v>
      </c>
      <c r="CN158" s="211">
        <v>0</v>
      </c>
      <c r="CO158" s="211">
        <v>0</v>
      </c>
      <c r="CP158" s="211">
        <v>0</v>
      </c>
      <c r="CQ158" s="211">
        <v>0</v>
      </c>
      <c r="CR158" s="211">
        <v>0</v>
      </c>
      <c r="CS158" s="211">
        <f>SUM(B158:CR158)</f>
        <v>0</v>
      </c>
      <c r="CV158" s="27">
        <f t="shared" si="28"/>
        <v>0</v>
      </c>
      <c r="CW158" s="28">
        <f t="shared" si="29"/>
        <v>0</v>
      </c>
    </row>
    <row r="159" spans="1:101" x14ac:dyDescent="0.2">
      <c r="A159" s="215" t="s">
        <v>155</v>
      </c>
      <c r="B159" s="211">
        <v>0</v>
      </c>
      <c r="C159" s="211">
        <v>0</v>
      </c>
      <c r="D159" s="211">
        <v>0</v>
      </c>
      <c r="E159" s="211">
        <v>0</v>
      </c>
      <c r="F159" s="211">
        <v>0</v>
      </c>
      <c r="G159" s="211">
        <v>0</v>
      </c>
      <c r="H159" s="211">
        <v>0</v>
      </c>
      <c r="I159" s="211">
        <v>0</v>
      </c>
      <c r="J159" s="211">
        <v>0</v>
      </c>
      <c r="K159" s="211">
        <v>0</v>
      </c>
      <c r="L159" s="211">
        <v>0</v>
      </c>
      <c r="M159" s="211">
        <v>0</v>
      </c>
      <c r="N159" s="211">
        <v>0</v>
      </c>
      <c r="O159" s="211">
        <v>0</v>
      </c>
      <c r="P159" s="211">
        <v>0</v>
      </c>
      <c r="Q159" s="211">
        <v>0</v>
      </c>
      <c r="R159" s="211">
        <v>0</v>
      </c>
      <c r="S159" s="211">
        <v>0</v>
      </c>
      <c r="T159" s="211">
        <v>0</v>
      </c>
      <c r="U159" s="211">
        <v>0</v>
      </c>
      <c r="V159" s="211">
        <v>0</v>
      </c>
      <c r="W159" s="211">
        <v>0</v>
      </c>
      <c r="X159" s="211">
        <v>0</v>
      </c>
      <c r="Y159" s="211">
        <v>0</v>
      </c>
      <c r="Z159" s="211">
        <v>0</v>
      </c>
      <c r="AA159" s="211">
        <v>0</v>
      </c>
      <c r="AB159" s="211">
        <v>0</v>
      </c>
      <c r="AC159" s="211">
        <v>0</v>
      </c>
      <c r="AD159" s="211">
        <v>0</v>
      </c>
      <c r="AE159" s="211">
        <v>0</v>
      </c>
      <c r="AF159" s="211">
        <v>0</v>
      </c>
      <c r="AG159" s="211">
        <v>0</v>
      </c>
      <c r="AH159" s="211">
        <v>0</v>
      </c>
      <c r="AI159" s="211">
        <v>0</v>
      </c>
      <c r="AJ159" s="211">
        <v>0</v>
      </c>
      <c r="AK159" s="211">
        <v>0</v>
      </c>
      <c r="AL159" s="211">
        <v>0</v>
      </c>
      <c r="AM159" s="211">
        <v>0</v>
      </c>
      <c r="AN159" s="211">
        <v>0</v>
      </c>
      <c r="AO159" s="211">
        <v>0</v>
      </c>
      <c r="AP159" s="211">
        <v>0</v>
      </c>
      <c r="AQ159" s="211">
        <v>0</v>
      </c>
      <c r="AR159" s="211">
        <v>0</v>
      </c>
      <c r="AS159" s="211">
        <v>0</v>
      </c>
      <c r="AT159" s="211">
        <v>0</v>
      </c>
      <c r="AU159" s="211">
        <v>0</v>
      </c>
      <c r="AV159" s="211">
        <v>0</v>
      </c>
      <c r="AW159" s="211">
        <v>0</v>
      </c>
      <c r="AX159" s="211">
        <v>0</v>
      </c>
      <c r="AY159" s="211">
        <v>0</v>
      </c>
      <c r="AZ159" s="211">
        <v>0</v>
      </c>
      <c r="BA159" s="211">
        <v>0</v>
      </c>
      <c r="BB159" s="211">
        <v>0</v>
      </c>
      <c r="BC159" s="211">
        <v>0</v>
      </c>
      <c r="BD159" s="211">
        <v>0</v>
      </c>
      <c r="BE159" s="211">
        <v>0</v>
      </c>
      <c r="BF159" s="211">
        <v>0</v>
      </c>
      <c r="BG159" s="211">
        <v>0</v>
      </c>
      <c r="BH159" s="211">
        <v>0</v>
      </c>
      <c r="BI159" s="211">
        <v>0</v>
      </c>
      <c r="BJ159" s="211">
        <v>0</v>
      </c>
      <c r="BK159" s="211">
        <v>0</v>
      </c>
      <c r="BL159" s="211">
        <v>0</v>
      </c>
      <c r="BM159" s="211">
        <v>0</v>
      </c>
      <c r="BN159" s="211">
        <v>0</v>
      </c>
      <c r="BO159" s="211">
        <v>0</v>
      </c>
      <c r="BP159" s="211">
        <v>0</v>
      </c>
      <c r="BQ159" s="211">
        <v>0</v>
      </c>
      <c r="BR159" s="211">
        <v>0</v>
      </c>
      <c r="BS159" s="211">
        <v>0</v>
      </c>
      <c r="BT159" s="211">
        <v>0</v>
      </c>
      <c r="BU159" s="211">
        <v>0</v>
      </c>
      <c r="BV159" s="211">
        <v>0</v>
      </c>
      <c r="BW159" s="211">
        <v>0</v>
      </c>
      <c r="BX159" s="211">
        <v>0</v>
      </c>
      <c r="BY159" s="211">
        <v>0</v>
      </c>
      <c r="BZ159" s="211">
        <v>0</v>
      </c>
      <c r="CA159" s="211">
        <v>0</v>
      </c>
      <c r="CB159" s="211">
        <v>0</v>
      </c>
      <c r="CC159" s="211">
        <v>0</v>
      </c>
      <c r="CD159" s="211">
        <v>0</v>
      </c>
      <c r="CE159" s="211">
        <v>0</v>
      </c>
      <c r="CF159" s="211">
        <v>0</v>
      </c>
      <c r="CG159" s="211">
        <v>0</v>
      </c>
      <c r="CH159" s="211">
        <v>0</v>
      </c>
      <c r="CI159" s="211">
        <v>0</v>
      </c>
      <c r="CJ159" s="211">
        <v>0</v>
      </c>
      <c r="CK159" s="211">
        <v>0</v>
      </c>
      <c r="CL159" s="211">
        <v>0</v>
      </c>
      <c r="CM159" s="211">
        <v>0</v>
      </c>
      <c r="CN159" s="211">
        <v>0</v>
      </c>
      <c r="CO159" s="211">
        <v>0</v>
      </c>
      <c r="CP159" s="211">
        <v>0</v>
      </c>
      <c r="CQ159" s="211">
        <v>0</v>
      </c>
      <c r="CR159" s="211">
        <v>0</v>
      </c>
      <c r="CS159" s="211">
        <f>SUM(B159:CR159)</f>
        <v>0</v>
      </c>
      <c r="CV159" s="27">
        <f t="shared" si="28"/>
        <v>0</v>
      </c>
      <c r="CW159" s="28">
        <f t="shared" si="29"/>
        <v>0</v>
      </c>
    </row>
    <row r="160" spans="1:101" x14ac:dyDescent="0.2">
      <c r="A160" s="215" t="s">
        <v>156</v>
      </c>
      <c r="B160" s="211">
        <v>0</v>
      </c>
      <c r="C160" s="211">
        <v>0</v>
      </c>
      <c r="D160" s="211">
        <v>0</v>
      </c>
      <c r="E160" s="211">
        <v>0</v>
      </c>
      <c r="F160" s="211">
        <v>0</v>
      </c>
      <c r="G160" s="211">
        <v>0</v>
      </c>
      <c r="H160" s="211">
        <v>0</v>
      </c>
      <c r="I160" s="211">
        <v>0</v>
      </c>
      <c r="J160" s="211">
        <v>0</v>
      </c>
      <c r="K160" s="211">
        <v>0</v>
      </c>
      <c r="L160" s="211">
        <v>0</v>
      </c>
      <c r="M160" s="211">
        <v>0</v>
      </c>
      <c r="N160" s="211">
        <v>0</v>
      </c>
      <c r="O160" s="211">
        <v>0</v>
      </c>
      <c r="P160" s="211">
        <v>0</v>
      </c>
      <c r="Q160" s="211">
        <v>0</v>
      </c>
      <c r="R160" s="211">
        <v>0</v>
      </c>
      <c r="S160" s="211">
        <v>0</v>
      </c>
      <c r="T160" s="211">
        <v>0</v>
      </c>
      <c r="U160" s="211">
        <v>0</v>
      </c>
      <c r="V160" s="211">
        <v>0</v>
      </c>
      <c r="W160" s="211">
        <v>0</v>
      </c>
      <c r="X160" s="211">
        <v>0</v>
      </c>
      <c r="Y160" s="211">
        <v>0</v>
      </c>
      <c r="Z160" s="211">
        <v>0</v>
      </c>
      <c r="AA160" s="211">
        <v>0</v>
      </c>
      <c r="AB160" s="211">
        <v>0</v>
      </c>
      <c r="AC160" s="211">
        <v>0</v>
      </c>
      <c r="AD160" s="211">
        <v>0</v>
      </c>
      <c r="AE160" s="211">
        <v>0</v>
      </c>
      <c r="AF160" s="211">
        <v>0</v>
      </c>
      <c r="AG160" s="211">
        <v>0</v>
      </c>
      <c r="AH160" s="211">
        <v>0</v>
      </c>
      <c r="AI160" s="211">
        <v>0</v>
      </c>
      <c r="AJ160" s="211">
        <v>0</v>
      </c>
      <c r="AK160" s="211">
        <v>0</v>
      </c>
      <c r="AL160" s="211">
        <v>0</v>
      </c>
      <c r="AM160" s="211">
        <v>0</v>
      </c>
      <c r="AN160" s="211">
        <v>0</v>
      </c>
      <c r="AO160" s="211">
        <v>0</v>
      </c>
      <c r="AP160" s="211">
        <v>0</v>
      </c>
      <c r="AQ160" s="211">
        <v>0</v>
      </c>
      <c r="AR160" s="211">
        <v>0</v>
      </c>
      <c r="AS160" s="211">
        <v>0</v>
      </c>
      <c r="AT160" s="211">
        <v>0</v>
      </c>
      <c r="AU160" s="211">
        <v>0</v>
      </c>
      <c r="AV160" s="211">
        <v>0</v>
      </c>
      <c r="AW160" s="211">
        <v>0</v>
      </c>
      <c r="AX160" s="211">
        <v>0</v>
      </c>
      <c r="AY160" s="211">
        <v>0</v>
      </c>
      <c r="AZ160" s="211">
        <v>0</v>
      </c>
      <c r="BA160" s="211">
        <v>0</v>
      </c>
      <c r="BB160" s="211">
        <v>0</v>
      </c>
      <c r="BC160" s="211">
        <v>0</v>
      </c>
      <c r="BD160" s="211">
        <v>0</v>
      </c>
      <c r="BE160" s="211">
        <v>0</v>
      </c>
      <c r="BF160" s="211">
        <v>0</v>
      </c>
      <c r="BG160" s="211">
        <v>0</v>
      </c>
      <c r="BH160" s="211">
        <v>0</v>
      </c>
      <c r="BI160" s="211">
        <v>0</v>
      </c>
      <c r="BJ160" s="211">
        <v>0</v>
      </c>
      <c r="BK160" s="211">
        <v>0</v>
      </c>
      <c r="BL160" s="211">
        <v>0</v>
      </c>
      <c r="BM160" s="211">
        <v>0</v>
      </c>
      <c r="BN160" s="211">
        <v>0</v>
      </c>
      <c r="BO160" s="211">
        <v>0</v>
      </c>
      <c r="BP160" s="211">
        <v>0</v>
      </c>
      <c r="BQ160" s="211">
        <v>0</v>
      </c>
      <c r="BR160" s="211">
        <v>0</v>
      </c>
      <c r="BS160" s="211">
        <v>0</v>
      </c>
      <c r="BT160" s="211">
        <v>0</v>
      </c>
      <c r="BU160" s="211">
        <v>0</v>
      </c>
      <c r="BV160" s="211">
        <v>0</v>
      </c>
      <c r="BW160" s="211">
        <v>0</v>
      </c>
      <c r="BX160" s="211">
        <v>0</v>
      </c>
      <c r="BY160" s="211">
        <v>0</v>
      </c>
      <c r="BZ160" s="211">
        <v>0</v>
      </c>
      <c r="CA160" s="211">
        <v>0</v>
      </c>
      <c r="CB160" s="211">
        <v>0</v>
      </c>
      <c r="CC160" s="211">
        <v>0</v>
      </c>
      <c r="CD160" s="211">
        <v>0</v>
      </c>
      <c r="CE160" s="211">
        <v>0</v>
      </c>
      <c r="CF160" s="211">
        <v>0</v>
      </c>
      <c r="CG160" s="211">
        <v>0</v>
      </c>
      <c r="CH160" s="211">
        <v>0</v>
      </c>
      <c r="CI160" s="211">
        <v>0</v>
      </c>
      <c r="CJ160" s="211">
        <v>0</v>
      </c>
      <c r="CK160" s="211">
        <v>0</v>
      </c>
      <c r="CL160" s="211">
        <v>0</v>
      </c>
      <c r="CM160" s="211">
        <v>0</v>
      </c>
      <c r="CN160" s="211">
        <v>0</v>
      </c>
      <c r="CO160" s="211">
        <v>0</v>
      </c>
      <c r="CP160" s="211">
        <v>0</v>
      </c>
      <c r="CQ160" s="211">
        <v>0</v>
      </c>
      <c r="CR160" s="211">
        <v>0</v>
      </c>
      <c r="CS160" s="211">
        <f>SUM(B160:CR160)</f>
        <v>0</v>
      </c>
      <c r="CV160" s="27">
        <f t="shared" si="28"/>
        <v>0</v>
      </c>
      <c r="CW160" s="28">
        <f t="shared" si="29"/>
        <v>0</v>
      </c>
    </row>
    <row r="161" spans="1:101" x14ac:dyDescent="0.2">
      <c r="A161" s="209"/>
      <c r="B161" s="207"/>
      <c r="C161" s="207"/>
      <c r="D161" s="207"/>
      <c r="E161" s="207"/>
      <c r="F161" s="207"/>
      <c r="G161" s="207"/>
      <c r="H161" s="207"/>
      <c r="I161" s="207"/>
      <c r="J161" s="207"/>
      <c r="K161" s="207"/>
      <c r="L161" s="207"/>
      <c r="M161" s="207"/>
      <c r="N161" s="207"/>
      <c r="O161" s="207"/>
      <c r="P161" s="207"/>
      <c r="Q161" s="207"/>
      <c r="R161" s="207"/>
      <c r="S161" s="207"/>
      <c r="T161" s="207"/>
      <c r="U161" s="207"/>
      <c r="V161" s="207"/>
      <c r="W161" s="207"/>
      <c r="X161" s="207"/>
      <c r="Y161" s="207"/>
      <c r="Z161" s="207"/>
      <c r="AA161" s="207"/>
      <c r="AB161" s="207"/>
      <c r="AC161" s="207"/>
      <c r="AD161" s="207"/>
      <c r="AE161" s="207"/>
      <c r="AF161" s="207"/>
      <c r="AG161" s="207"/>
      <c r="AH161" s="207"/>
      <c r="AI161" s="207"/>
      <c r="AJ161" s="207"/>
      <c r="AK161" s="207"/>
      <c r="AL161" s="207"/>
      <c r="AM161" s="207"/>
      <c r="AN161" s="207"/>
      <c r="AO161" s="207"/>
      <c r="AP161" s="207"/>
      <c r="AQ161" s="207"/>
      <c r="AR161" s="207"/>
      <c r="AS161" s="207"/>
      <c r="AT161" s="207"/>
      <c r="AU161" s="207"/>
      <c r="AV161" s="207"/>
      <c r="AW161" s="207"/>
      <c r="AX161" s="207"/>
      <c r="AY161" s="207"/>
      <c r="AZ161" s="207"/>
      <c r="BA161" s="207"/>
      <c r="BB161" s="207"/>
      <c r="BC161" s="207"/>
      <c r="BD161" s="207"/>
      <c r="BE161" s="207"/>
      <c r="BF161" s="207"/>
      <c r="BG161" s="207"/>
      <c r="BH161" s="207"/>
      <c r="BI161" s="207"/>
      <c r="BJ161" s="207"/>
      <c r="BK161" s="207"/>
      <c r="BL161" s="207"/>
      <c r="BM161" s="207"/>
      <c r="BN161" s="207"/>
      <c r="BO161" s="207"/>
      <c r="BP161" s="207"/>
      <c r="BQ161" s="207"/>
      <c r="BR161" s="207"/>
      <c r="BS161" s="207"/>
      <c r="BT161" s="207"/>
      <c r="BU161" s="207"/>
      <c r="BV161" s="207"/>
      <c r="BW161" s="207"/>
      <c r="BX161" s="207"/>
      <c r="BY161" s="207"/>
      <c r="BZ161" s="207"/>
      <c r="CA161" s="207"/>
      <c r="CB161" s="207"/>
      <c r="CC161" s="207"/>
      <c r="CD161" s="207"/>
      <c r="CE161" s="207"/>
      <c r="CF161" s="207"/>
      <c r="CG161" s="207"/>
      <c r="CH161" s="207"/>
      <c r="CI161" s="207"/>
      <c r="CJ161" s="207"/>
      <c r="CK161" s="207"/>
      <c r="CL161" s="207"/>
      <c r="CM161" s="207"/>
      <c r="CN161" s="207"/>
      <c r="CO161" s="207"/>
      <c r="CP161" s="207"/>
      <c r="CQ161" s="207"/>
      <c r="CR161" s="207"/>
      <c r="CS161" s="207"/>
      <c r="CV161" s="27">
        <f t="shared" si="28"/>
        <v>0</v>
      </c>
      <c r="CW161" s="28">
        <f t="shared" si="29"/>
        <v>0</v>
      </c>
    </row>
    <row r="162" spans="1:101" x14ac:dyDescent="0.2">
      <c r="A162" s="210" t="s">
        <v>157</v>
      </c>
      <c r="B162" s="211">
        <v>0</v>
      </c>
      <c r="C162" s="211">
        <v>0</v>
      </c>
      <c r="D162" s="211">
        <v>0</v>
      </c>
      <c r="E162" s="211">
        <v>0</v>
      </c>
      <c r="F162" s="211">
        <v>0</v>
      </c>
      <c r="G162" s="211">
        <v>0</v>
      </c>
      <c r="H162" s="211">
        <v>0</v>
      </c>
      <c r="I162" s="211">
        <v>0</v>
      </c>
      <c r="J162" s="211">
        <v>0</v>
      </c>
      <c r="K162" s="211">
        <v>0</v>
      </c>
      <c r="L162" s="211">
        <v>0</v>
      </c>
      <c r="M162" s="211">
        <v>0</v>
      </c>
      <c r="N162" s="211">
        <v>0</v>
      </c>
      <c r="O162" s="211">
        <v>0</v>
      </c>
      <c r="P162" s="211">
        <v>0</v>
      </c>
      <c r="Q162" s="211">
        <v>0</v>
      </c>
      <c r="R162" s="211">
        <v>0</v>
      </c>
      <c r="S162" s="211">
        <v>0</v>
      </c>
      <c r="T162" s="211">
        <v>0</v>
      </c>
      <c r="U162" s="211">
        <v>0</v>
      </c>
      <c r="V162" s="211">
        <v>0</v>
      </c>
      <c r="W162" s="211">
        <v>0</v>
      </c>
      <c r="X162" s="211">
        <v>0</v>
      </c>
      <c r="Y162" s="211">
        <v>0</v>
      </c>
      <c r="Z162" s="211">
        <v>0</v>
      </c>
      <c r="AA162" s="211">
        <v>0</v>
      </c>
      <c r="AB162" s="211">
        <v>0</v>
      </c>
      <c r="AC162" s="211">
        <v>0</v>
      </c>
      <c r="AD162" s="211">
        <v>0</v>
      </c>
      <c r="AE162" s="211">
        <v>0</v>
      </c>
      <c r="AF162" s="211">
        <v>0</v>
      </c>
      <c r="AG162" s="211">
        <v>0</v>
      </c>
      <c r="AH162" s="211">
        <v>0</v>
      </c>
      <c r="AI162" s="211">
        <v>0</v>
      </c>
      <c r="AJ162" s="211">
        <v>0</v>
      </c>
      <c r="AK162" s="211">
        <v>0</v>
      </c>
      <c r="AL162" s="211">
        <v>0</v>
      </c>
      <c r="AM162" s="211">
        <v>0</v>
      </c>
      <c r="AN162" s="211">
        <v>0</v>
      </c>
      <c r="AO162" s="211">
        <v>0</v>
      </c>
      <c r="AP162" s="211">
        <v>0</v>
      </c>
      <c r="AQ162" s="211">
        <v>0</v>
      </c>
      <c r="AR162" s="211">
        <v>0</v>
      </c>
      <c r="AS162" s="211">
        <v>0</v>
      </c>
      <c r="AT162" s="211">
        <v>0</v>
      </c>
      <c r="AU162" s="211">
        <v>0</v>
      </c>
      <c r="AV162" s="211">
        <v>0</v>
      </c>
      <c r="AW162" s="211">
        <v>0</v>
      </c>
      <c r="AX162" s="211">
        <v>0</v>
      </c>
      <c r="AY162" s="211">
        <v>0</v>
      </c>
      <c r="AZ162" s="211">
        <v>0</v>
      </c>
      <c r="BA162" s="211">
        <v>0</v>
      </c>
      <c r="BB162" s="211">
        <v>0</v>
      </c>
      <c r="BC162" s="211">
        <v>0</v>
      </c>
      <c r="BD162" s="211">
        <v>0</v>
      </c>
      <c r="BE162" s="211">
        <v>0</v>
      </c>
      <c r="BF162" s="211">
        <v>0</v>
      </c>
      <c r="BG162" s="211">
        <v>0</v>
      </c>
      <c r="BH162" s="211">
        <v>0</v>
      </c>
      <c r="BI162" s="211">
        <v>0</v>
      </c>
      <c r="BJ162" s="211">
        <v>0</v>
      </c>
      <c r="BK162" s="211">
        <v>0</v>
      </c>
      <c r="BL162" s="211">
        <v>0</v>
      </c>
      <c r="BM162" s="211">
        <v>0</v>
      </c>
      <c r="BN162" s="211">
        <v>0</v>
      </c>
      <c r="BO162" s="211">
        <v>0</v>
      </c>
      <c r="BP162" s="211">
        <v>0</v>
      </c>
      <c r="BQ162" s="211">
        <v>0</v>
      </c>
      <c r="BR162" s="211">
        <v>0</v>
      </c>
      <c r="BS162" s="211">
        <v>0</v>
      </c>
      <c r="BT162" s="211">
        <v>0</v>
      </c>
      <c r="BU162" s="211">
        <v>0</v>
      </c>
      <c r="BV162" s="211">
        <v>0</v>
      </c>
      <c r="BW162" s="211">
        <v>0</v>
      </c>
      <c r="BX162" s="211">
        <v>0</v>
      </c>
      <c r="BY162" s="211">
        <v>0</v>
      </c>
      <c r="BZ162" s="211">
        <v>0</v>
      </c>
      <c r="CA162" s="211">
        <v>0</v>
      </c>
      <c r="CB162" s="211">
        <v>0</v>
      </c>
      <c r="CC162" s="211">
        <v>0</v>
      </c>
      <c r="CD162" s="211">
        <v>0</v>
      </c>
      <c r="CE162" s="211">
        <v>0</v>
      </c>
      <c r="CF162" s="211">
        <v>0</v>
      </c>
      <c r="CG162" s="211">
        <v>0</v>
      </c>
      <c r="CH162" s="211">
        <v>0</v>
      </c>
      <c r="CI162" s="211">
        <v>0</v>
      </c>
      <c r="CJ162" s="211">
        <v>0</v>
      </c>
      <c r="CK162" s="211">
        <v>0</v>
      </c>
      <c r="CL162" s="211">
        <v>0</v>
      </c>
      <c r="CM162" s="211">
        <v>0</v>
      </c>
      <c r="CN162" s="211">
        <v>0</v>
      </c>
      <c r="CO162" s="211">
        <v>0</v>
      </c>
      <c r="CP162" s="211">
        <v>0</v>
      </c>
      <c r="CQ162" s="211">
        <v>0</v>
      </c>
      <c r="CR162" s="211">
        <v>0</v>
      </c>
      <c r="CS162" s="211">
        <f>SUM(B162:CR162)</f>
        <v>0</v>
      </c>
      <c r="CV162" s="27">
        <f t="shared" si="28"/>
        <v>0</v>
      </c>
      <c r="CW162" s="28">
        <f t="shared" si="29"/>
        <v>0</v>
      </c>
    </row>
    <row r="163" spans="1:101" x14ac:dyDescent="0.2">
      <c r="A163" s="210" t="s">
        <v>158</v>
      </c>
      <c r="B163" s="211">
        <v>0</v>
      </c>
      <c r="C163" s="211">
        <v>0</v>
      </c>
      <c r="D163" s="211">
        <v>0</v>
      </c>
      <c r="E163" s="211">
        <v>0</v>
      </c>
      <c r="F163" s="211">
        <v>0</v>
      </c>
      <c r="G163" s="211">
        <v>0</v>
      </c>
      <c r="H163" s="211">
        <v>0</v>
      </c>
      <c r="I163" s="211">
        <v>0</v>
      </c>
      <c r="J163" s="211">
        <v>0</v>
      </c>
      <c r="K163" s="211">
        <v>0</v>
      </c>
      <c r="L163" s="211">
        <v>0</v>
      </c>
      <c r="M163" s="211">
        <v>0</v>
      </c>
      <c r="N163" s="211">
        <v>0</v>
      </c>
      <c r="O163" s="211">
        <v>0</v>
      </c>
      <c r="P163" s="211">
        <v>0</v>
      </c>
      <c r="Q163" s="211">
        <v>0</v>
      </c>
      <c r="R163" s="211">
        <v>0</v>
      </c>
      <c r="S163" s="211">
        <v>0</v>
      </c>
      <c r="T163" s="211">
        <v>0</v>
      </c>
      <c r="U163" s="211">
        <v>0</v>
      </c>
      <c r="V163" s="211">
        <v>0</v>
      </c>
      <c r="W163" s="211">
        <v>0</v>
      </c>
      <c r="X163" s="211">
        <v>0</v>
      </c>
      <c r="Y163" s="211">
        <v>0</v>
      </c>
      <c r="Z163" s="211">
        <v>0</v>
      </c>
      <c r="AA163" s="211">
        <v>0</v>
      </c>
      <c r="AB163" s="211">
        <v>0</v>
      </c>
      <c r="AC163" s="211">
        <v>0</v>
      </c>
      <c r="AD163" s="211">
        <v>0</v>
      </c>
      <c r="AE163" s="211">
        <v>0</v>
      </c>
      <c r="AF163" s="211">
        <v>0</v>
      </c>
      <c r="AG163" s="211">
        <v>0</v>
      </c>
      <c r="AH163" s="211">
        <v>0</v>
      </c>
      <c r="AI163" s="211">
        <v>0</v>
      </c>
      <c r="AJ163" s="211">
        <v>0</v>
      </c>
      <c r="AK163" s="211">
        <v>0</v>
      </c>
      <c r="AL163" s="211">
        <v>0</v>
      </c>
      <c r="AM163" s="211">
        <v>0</v>
      </c>
      <c r="AN163" s="211">
        <v>0</v>
      </c>
      <c r="AO163" s="211">
        <v>0</v>
      </c>
      <c r="AP163" s="211">
        <v>0</v>
      </c>
      <c r="AQ163" s="211">
        <v>0</v>
      </c>
      <c r="AR163" s="211">
        <v>0</v>
      </c>
      <c r="AS163" s="211">
        <v>0</v>
      </c>
      <c r="AT163" s="211">
        <v>0</v>
      </c>
      <c r="AU163" s="211">
        <v>0</v>
      </c>
      <c r="AV163" s="211">
        <v>0</v>
      </c>
      <c r="AW163" s="211">
        <v>0</v>
      </c>
      <c r="AX163" s="211">
        <v>0</v>
      </c>
      <c r="AY163" s="211">
        <v>0</v>
      </c>
      <c r="AZ163" s="211">
        <v>0</v>
      </c>
      <c r="BA163" s="211">
        <v>0</v>
      </c>
      <c r="BB163" s="211">
        <v>0</v>
      </c>
      <c r="BC163" s="211">
        <v>0</v>
      </c>
      <c r="BD163" s="211">
        <v>0</v>
      </c>
      <c r="BE163" s="211">
        <v>0</v>
      </c>
      <c r="BF163" s="211">
        <v>0</v>
      </c>
      <c r="BG163" s="211">
        <v>0</v>
      </c>
      <c r="BH163" s="211">
        <v>0</v>
      </c>
      <c r="BI163" s="211">
        <v>0</v>
      </c>
      <c r="BJ163" s="211">
        <v>0</v>
      </c>
      <c r="BK163" s="211">
        <v>0</v>
      </c>
      <c r="BL163" s="211">
        <v>0</v>
      </c>
      <c r="BM163" s="211">
        <v>0</v>
      </c>
      <c r="BN163" s="211">
        <v>0</v>
      </c>
      <c r="BO163" s="211">
        <v>0</v>
      </c>
      <c r="BP163" s="211">
        <v>0</v>
      </c>
      <c r="BQ163" s="211">
        <v>0</v>
      </c>
      <c r="BR163" s="211">
        <v>0</v>
      </c>
      <c r="BS163" s="211">
        <v>0</v>
      </c>
      <c r="BT163" s="211">
        <v>0</v>
      </c>
      <c r="BU163" s="211">
        <v>0</v>
      </c>
      <c r="BV163" s="211">
        <v>0</v>
      </c>
      <c r="BW163" s="211">
        <v>0</v>
      </c>
      <c r="BX163" s="211">
        <v>0</v>
      </c>
      <c r="BY163" s="211">
        <v>0</v>
      </c>
      <c r="BZ163" s="211">
        <v>0</v>
      </c>
      <c r="CA163" s="211">
        <v>0</v>
      </c>
      <c r="CB163" s="211">
        <v>0</v>
      </c>
      <c r="CC163" s="211">
        <v>0</v>
      </c>
      <c r="CD163" s="211">
        <v>0</v>
      </c>
      <c r="CE163" s="211">
        <v>0</v>
      </c>
      <c r="CF163" s="211">
        <v>0</v>
      </c>
      <c r="CG163" s="211">
        <v>0</v>
      </c>
      <c r="CH163" s="211">
        <v>0</v>
      </c>
      <c r="CI163" s="211">
        <v>0</v>
      </c>
      <c r="CJ163" s="211">
        <v>0</v>
      </c>
      <c r="CK163" s="211">
        <v>0</v>
      </c>
      <c r="CL163" s="211">
        <v>0</v>
      </c>
      <c r="CM163" s="211">
        <v>0</v>
      </c>
      <c r="CN163" s="211">
        <v>0</v>
      </c>
      <c r="CO163" s="211">
        <v>0</v>
      </c>
      <c r="CP163" s="211">
        <v>0</v>
      </c>
      <c r="CQ163" s="211">
        <v>0</v>
      </c>
      <c r="CR163" s="211">
        <v>0</v>
      </c>
      <c r="CS163" s="211">
        <f>SUM(B163:CR163)</f>
        <v>0</v>
      </c>
      <c r="CV163" s="27">
        <f t="shared" si="28"/>
        <v>0</v>
      </c>
      <c r="CW163" s="28">
        <f t="shared" si="29"/>
        <v>0</v>
      </c>
    </row>
    <row r="164" spans="1:101" x14ac:dyDescent="0.2">
      <c r="A164" s="212" t="s">
        <v>159</v>
      </c>
      <c r="B164" s="213">
        <f t="shared" ref="B164:BM164" si="42">SUM(B162:B163)</f>
        <v>0</v>
      </c>
      <c r="C164" s="213">
        <f t="shared" si="42"/>
        <v>0</v>
      </c>
      <c r="D164" s="213">
        <f t="shared" si="42"/>
        <v>0</v>
      </c>
      <c r="E164" s="213">
        <f t="shared" si="42"/>
        <v>0</v>
      </c>
      <c r="F164" s="213">
        <f t="shared" si="42"/>
        <v>0</v>
      </c>
      <c r="G164" s="213">
        <f t="shared" ref="G164:BR164" si="43">SUM(G162:G163)</f>
        <v>0</v>
      </c>
      <c r="H164" s="213">
        <f t="shared" si="43"/>
        <v>0</v>
      </c>
      <c r="I164" s="213">
        <f t="shared" si="43"/>
        <v>0</v>
      </c>
      <c r="J164" s="213">
        <f t="shared" si="43"/>
        <v>0</v>
      </c>
      <c r="K164" s="213">
        <f t="shared" si="43"/>
        <v>0</v>
      </c>
      <c r="L164" s="213">
        <f t="shared" si="43"/>
        <v>0</v>
      </c>
      <c r="M164" s="213">
        <f t="shared" si="43"/>
        <v>0</v>
      </c>
      <c r="N164" s="213">
        <f t="shared" si="43"/>
        <v>0</v>
      </c>
      <c r="O164" s="213">
        <f t="shared" si="43"/>
        <v>0</v>
      </c>
      <c r="P164" s="213">
        <f t="shared" si="43"/>
        <v>0</v>
      </c>
      <c r="Q164" s="213">
        <f t="shared" si="43"/>
        <v>0</v>
      </c>
      <c r="R164" s="213">
        <f t="shared" si="43"/>
        <v>0</v>
      </c>
      <c r="S164" s="213">
        <f t="shared" si="43"/>
        <v>0</v>
      </c>
      <c r="T164" s="213">
        <f t="shared" si="43"/>
        <v>0</v>
      </c>
      <c r="U164" s="213">
        <f t="shared" si="43"/>
        <v>0</v>
      </c>
      <c r="V164" s="213">
        <f t="shared" si="43"/>
        <v>0</v>
      </c>
      <c r="W164" s="213">
        <f t="shared" si="43"/>
        <v>0</v>
      </c>
      <c r="X164" s="213">
        <f t="shared" si="43"/>
        <v>0</v>
      </c>
      <c r="Y164" s="213">
        <f t="shared" si="43"/>
        <v>0</v>
      </c>
      <c r="Z164" s="213">
        <f t="shared" si="43"/>
        <v>0</v>
      </c>
      <c r="AA164" s="213">
        <f t="shared" si="43"/>
        <v>0</v>
      </c>
      <c r="AB164" s="213">
        <f t="shared" si="43"/>
        <v>0</v>
      </c>
      <c r="AC164" s="213">
        <f t="shared" si="43"/>
        <v>0</v>
      </c>
      <c r="AD164" s="213">
        <f t="shared" si="43"/>
        <v>0</v>
      </c>
      <c r="AE164" s="213">
        <f t="shared" si="43"/>
        <v>0</v>
      </c>
      <c r="AF164" s="213">
        <f t="shared" si="43"/>
        <v>0</v>
      </c>
      <c r="AG164" s="213">
        <f t="shared" si="43"/>
        <v>0</v>
      </c>
      <c r="AH164" s="213">
        <f t="shared" si="43"/>
        <v>0</v>
      </c>
      <c r="AI164" s="213">
        <f t="shared" si="43"/>
        <v>0</v>
      </c>
      <c r="AJ164" s="213">
        <f t="shared" si="43"/>
        <v>0</v>
      </c>
      <c r="AK164" s="213">
        <f t="shared" si="43"/>
        <v>0</v>
      </c>
      <c r="AL164" s="213">
        <f t="shared" si="43"/>
        <v>0</v>
      </c>
      <c r="AM164" s="213">
        <f t="shared" si="43"/>
        <v>0</v>
      </c>
      <c r="AN164" s="213">
        <f t="shared" si="43"/>
        <v>0</v>
      </c>
      <c r="AO164" s="213">
        <f t="shared" si="43"/>
        <v>0</v>
      </c>
      <c r="AP164" s="213">
        <f t="shared" si="43"/>
        <v>0</v>
      </c>
      <c r="AQ164" s="213">
        <f t="shared" si="43"/>
        <v>0</v>
      </c>
      <c r="AR164" s="213">
        <f t="shared" si="43"/>
        <v>0</v>
      </c>
      <c r="AS164" s="213">
        <f t="shared" si="43"/>
        <v>0</v>
      </c>
      <c r="AT164" s="213">
        <f t="shared" si="43"/>
        <v>0</v>
      </c>
      <c r="AU164" s="213">
        <f t="shared" si="43"/>
        <v>0</v>
      </c>
      <c r="AV164" s="213">
        <f t="shared" si="43"/>
        <v>0</v>
      </c>
      <c r="AW164" s="213">
        <f t="shared" si="43"/>
        <v>0</v>
      </c>
      <c r="AX164" s="213">
        <f t="shared" si="43"/>
        <v>0</v>
      </c>
      <c r="AY164" s="213">
        <f t="shared" si="43"/>
        <v>0</v>
      </c>
      <c r="AZ164" s="213">
        <f t="shared" si="43"/>
        <v>0</v>
      </c>
      <c r="BA164" s="213">
        <f t="shared" si="43"/>
        <v>0</v>
      </c>
      <c r="BB164" s="213">
        <f t="shared" si="43"/>
        <v>0</v>
      </c>
      <c r="BC164" s="213">
        <f t="shared" si="43"/>
        <v>0</v>
      </c>
      <c r="BD164" s="213">
        <f t="shared" si="43"/>
        <v>0</v>
      </c>
      <c r="BE164" s="213">
        <f t="shared" si="43"/>
        <v>0</v>
      </c>
      <c r="BF164" s="213">
        <f t="shared" si="43"/>
        <v>0</v>
      </c>
      <c r="BG164" s="213">
        <f t="shared" si="43"/>
        <v>0</v>
      </c>
      <c r="BH164" s="213">
        <f t="shared" si="43"/>
        <v>0</v>
      </c>
      <c r="BI164" s="213">
        <f t="shared" si="43"/>
        <v>0</v>
      </c>
      <c r="BJ164" s="213">
        <f t="shared" si="43"/>
        <v>0</v>
      </c>
      <c r="BK164" s="213">
        <f t="shared" si="43"/>
        <v>0</v>
      </c>
      <c r="BL164" s="213">
        <f t="shared" si="43"/>
        <v>0</v>
      </c>
      <c r="BM164" s="213">
        <f t="shared" si="43"/>
        <v>0</v>
      </c>
      <c r="BN164" s="213">
        <f t="shared" si="43"/>
        <v>0</v>
      </c>
      <c r="BO164" s="213">
        <f t="shared" si="43"/>
        <v>0</v>
      </c>
      <c r="BP164" s="213">
        <f t="shared" si="43"/>
        <v>0</v>
      </c>
      <c r="BQ164" s="213">
        <f t="shared" si="43"/>
        <v>0</v>
      </c>
      <c r="BR164" s="213">
        <f t="shared" si="43"/>
        <v>0</v>
      </c>
      <c r="BS164" s="213">
        <f t="shared" ref="BS164:CR164" si="44">SUM(BS162:BS163)</f>
        <v>0</v>
      </c>
      <c r="BT164" s="213">
        <f t="shared" si="44"/>
        <v>0</v>
      </c>
      <c r="BU164" s="213">
        <f t="shared" si="44"/>
        <v>0</v>
      </c>
      <c r="BV164" s="213">
        <f t="shared" si="44"/>
        <v>0</v>
      </c>
      <c r="BW164" s="213">
        <f t="shared" si="44"/>
        <v>0</v>
      </c>
      <c r="BX164" s="213">
        <f t="shared" si="44"/>
        <v>0</v>
      </c>
      <c r="BY164" s="213">
        <f t="shared" si="44"/>
        <v>0</v>
      </c>
      <c r="BZ164" s="213">
        <f t="shared" si="44"/>
        <v>0</v>
      </c>
      <c r="CA164" s="213">
        <f t="shared" si="44"/>
        <v>0</v>
      </c>
      <c r="CB164" s="213">
        <f t="shared" si="44"/>
        <v>0</v>
      </c>
      <c r="CC164" s="213">
        <f t="shared" si="44"/>
        <v>0</v>
      </c>
      <c r="CD164" s="213">
        <f t="shared" si="44"/>
        <v>0</v>
      </c>
      <c r="CE164" s="213">
        <f t="shared" si="44"/>
        <v>0</v>
      </c>
      <c r="CF164" s="213">
        <f t="shared" si="44"/>
        <v>0</v>
      </c>
      <c r="CG164" s="213">
        <f t="shared" si="44"/>
        <v>0</v>
      </c>
      <c r="CH164" s="213">
        <f t="shared" si="44"/>
        <v>0</v>
      </c>
      <c r="CI164" s="213">
        <f t="shared" si="44"/>
        <v>0</v>
      </c>
      <c r="CJ164" s="213">
        <f t="shared" si="44"/>
        <v>0</v>
      </c>
      <c r="CK164" s="213">
        <f t="shared" si="44"/>
        <v>0</v>
      </c>
      <c r="CL164" s="213">
        <f t="shared" si="44"/>
        <v>0</v>
      </c>
      <c r="CM164" s="213">
        <f t="shared" si="44"/>
        <v>0</v>
      </c>
      <c r="CN164" s="213">
        <f t="shared" si="44"/>
        <v>0</v>
      </c>
      <c r="CO164" s="213">
        <f t="shared" si="44"/>
        <v>0</v>
      </c>
      <c r="CP164" s="213">
        <f t="shared" si="44"/>
        <v>0</v>
      </c>
      <c r="CQ164" s="213">
        <f t="shared" si="44"/>
        <v>0</v>
      </c>
      <c r="CR164" s="213">
        <f t="shared" si="44"/>
        <v>0</v>
      </c>
      <c r="CS164" s="213">
        <f t="shared" ref="BN164:CS164" si="45">SUM(CS162:CS163)</f>
        <v>0</v>
      </c>
      <c r="CV164" s="27">
        <f t="shared" si="28"/>
        <v>0</v>
      </c>
      <c r="CW164" s="28">
        <f t="shared" si="29"/>
        <v>0</v>
      </c>
    </row>
    <row r="165" spans="1:101" x14ac:dyDescent="0.2">
      <c r="A165" s="215" t="s">
        <v>160</v>
      </c>
      <c r="B165" s="211">
        <v>0</v>
      </c>
      <c r="C165" s="211">
        <v>0</v>
      </c>
      <c r="D165" s="211">
        <v>0</v>
      </c>
      <c r="E165" s="211">
        <v>0</v>
      </c>
      <c r="F165" s="211">
        <v>0</v>
      </c>
      <c r="G165" s="211">
        <v>0</v>
      </c>
      <c r="H165" s="211">
        <v>0</v>
      </c>
      <c r="I165" s="211">
        <v>0</v>
      </c>
      <c r="J165" s="211">
        <v>0</v>
      </c>
      <c r="K165" s="211">
        <v>0</v>
      </c>
      <c r="L165" s="211">
        <v>0</v>
      </c>
      <c r="M165" s="211">
        <v>0</v>
      </c>
      <c r="N165" s="211">
        <v>0</v>
      </c>
      <c r="O165" s="211">
        <v>0</v>
      </c>
      <c r="P165" s="211">
        <v>0</v>
      </c>
      <c r="Q165" s="211">
        <v>0</v>
      </c>
      <c r="R165" s="211">
        <v>0</v>
      </c>
      <c r="S165" s="211">
        <v>0</v>
      </c>
      <c r="T165" s="211">
        <v>0</v>
      </c>
      <c r="U165" s="211">
        <v>0</v>
      </c>
      <c r="V165" s="211">
        <v>0</v>
      </c>
      <c r="W165" s="211">
        <v>0</v>
      </c>
      <c r="X165" s="211">
        <v>0</v>
      </c>
      <c r="Y165" s="211">
        <v>0</v>
      </c>
      <c r="Z165" s="211">
        <v>0</v>
      </c>
      <c r="AA165" s="211">
        <v>0</v>
      </c>
      <c r="AB165" s="211">
        <v>0</v>
      </c>
      <c r="AC165" s="211">
        <v>0</v>
      </c>
      <c r="AD165" s="211">
        <v>0</v>
      </c>
      <c r="AE165" s="211">
        <v>0</v>
      </c>
      <c r="AF165" s="211">
        <v>0</v>
      </c>
      <c r="AG165" s="211">
        <v>0</v>
      </c>
      <c r="AH165" s="211">
        <v>0</v>
      </c>
      <c r="AI165" s="211">
        <v>0</v>
      </c>
      <c r="AJ165" s="211">
        <v>0</v>
      </c>
      <c r="AK165" s="211">
        <v>0</v>
      </c>
      <c r="AL165" s="211">
        <v>0</v>
      </c>
      <c r="AM165" s="211">
        <v>0</v>
      </c>
      <c r="AN165" s="211">
        <v>0</v>
      </c>
      <c r="AO165" s="211">
        <v>0</v>
      </c>
      <c r="AP165" s="211">
        <v>0</v>
      </c>
      <c r="AQ165" s="211">
        <v>0</v>
      </c>
      <c r="AR165" s="211">
        <v>0</v>
      </c>
      <c r="AS165" s="211">
        <v>0</v>
      </c>
      <c r="AT165" s="211">
        <v>0</v>
      </c>
      <c r="AU165" s="211">
        <v>0</v>
      </c>
      <c r="AV165" s="211">
        <v>0</v>
      </c>
      <c r="AW165" s="211">
        <v>0</v>
      </c>
      <c r="AX165" s="211">
        <v>0</v>
      </c>
      <c r="AY165" s="211">
        <v>0</v>
      </c>
      <c r="AZ165" s="211">
        <v>0</v>
      </c>
      <c r="BA165" s="211">
        <v>0</v>
      </c>
      <c r="BB165" s="211">
        <v>0</v>
      </c>
      <c r="BC165" s="211">
        <v>0</v>
      </c>
      <c r="BD165" s="211">
        <v>0</v>
      </c>
      <c r="BE165" s="211">
        <v>0</v>
      </c>
      <c r="BF165" s="211">
        <v>0</v>
      </c>
      <c r="BG165" s="211">
        <v>0</v>
      </c>
      <c r="BH165" s="211">
        <v>0</v>
      </c>
      <c r="BI165" s="211">
        <v>0</v>
      </c>
      <c r="BJ165" s="211">
        <v>0</v>
      </c>
      <c r="BK165" s="211">
        <v>0</v>
      </c>
      <c r="BL165" s="211">
        <v>0</v>
      </c>
      <c r="BM165" s="211">
        <v>0</v>
      </c>
      <c r="BN165" s="211">
        <v>0</v>
      </c>
      <c r="BO165" s="211">
        <v>0</v>
      </c>
      <c r="BP165" s="211">
        <v>0</v>
      </c>
      <c r="BQ165" s="211">
        <v>0</v>
      </c>
      <c r="BR165" s="211">
        <v>0</v>
      </c>
      <c r="BS165" s="211">
        <v>0</v>
      </c>
      <c r="BT165" s="211">
        <v>0</v>
      </c>
      <c r="BU165" s="211">
        <v>0</v>
      </c>
      <c r="BV165" s="211">
        <v>0</v>
      </c>
      <c r="BW165" s="211">
        <v>0</v>
      </c>
      <c r="BX165" s="211">
        <v>0</v>
      </c>
      <c r="BY165" s="211">
        <v>0</v>
      </c>
      <c r="BZ165" s="211">
        <v>0</v>
      </c>
      <c r="CA165" s="211">
        <v>0</v>
      </c>
      <c r="CB165" s="211">
        <v>0</v>
      </c>
      <c r="CC165" s="211">
        <v>0</v>
      </c>
      <c r="CD165" s="211">
        <v>0</v>
      </c>
      <c r="CE165" s="211">
        <v>0</v>
      </c>
      <c r="CF165" s="211">
        <v>0</v>
      </c>
      <c r="CG165" s="211">
        <v>0</v>
      </c>
      <c r="CH165" s="211">
        <v>0</v>
      </c>
      <c r="CI165" s="211">
        <v>0</v>
      </c>
      <c r="CJ165" s="211">
        <v>0</v>
      </c>
      <c r="CK165" s="211">
        <v>0</v>
      </c>
      <c r="CL165" s="211">
        <v>0</v>
      </c>
      <c r="CM165" s="211">
        <v>0</v>
      </c>
      <c r="CN165" s="211">
        <v>0</v>
      </c>
      <c r="CO165" s="211">
        <v>0</v>
      </c>
      <c r="CP165" s="211">
        <v>0</v>
      </c>
      <c r="CQ165" s="211">
        <v>0</v>
      </c>
      <c r="CR165" s="211">
        <v>0</v>
      </c>
      <c r="CS165" s="211">
        <f>SUM(B165:CR165)</f>
        <v>0</v>
      </c>
      <c r="CV165" s="27">
        <f t="shared" si="28"/>
        <v>0</v>
      </c>
      <c r="CW165" s="28">
        <f t="shared" si="29"/>
        <v>0</v>
      </c>
    </row>
    <row r="166" spans="1:101" x14ac:dyDescent="0.2">
      <c r="A166" s="215" t="s">
        <v>161</v>
      </c>
      <c r="B166" s="211">
        <v>0</v>
      </c>
      <c r="C166" s="211">
        <v>0</v>
      </c>
      <c r="D166" s="211">
        <v>0</v>
      </c>
      <c r="E166" s="211">
        <v>0</v>
      </c>
      <c r="F166" s="211">
        <v>0</v>
      </c>
      <c r="G166" s="211">
        <v>0</v>
      </c>
      <c r="H166" s="211">
        <v>0</v>
      </c>
      <c r="I166" s="211">
        <v>0</v>
      </c>
      <c r="J166" s="211">
        <v>0</v>
      </c>
      <c r="K166" s="211">
        <v>0</v>
      </c>
      <c r="L166" s="211">
        <v>0</v>
      </c>
      <c r="M166" s="211">
        <v>0</v>
      </c>
      <c r="N166" s="211">
        <v>0</v>
      </c>
      <c r="O166" s="211">
        <v>0</v>
      </c>
      <c r="P166" s="211">
        <v>0</v>
      </c>
      <c r="Q166" s="211">
        <v>0</v>
      </c>
      <c r="R166" s="211">
        <v>0</v>
      </c>
      <c r="S166" s="211">
        <v>0</v>
      </c>
      <c r="T166" s="211">
        <v>0</v>
      </c>
      <c r="U166" s="211">
        <v>0</v>
      </c>
      <c r="V166" s="211">
        <v>0</v>
      </c>
      <c r="W166" s="211">
        <v>0</v>
      </c>
      <c r="X166" s="211">
        <v>0</v>
      </c>
      <c r="Y166" s="211">
        <v>0</v>
      </c>
      <c r="Z166" s="211">
        <v>0</v>
      </c>
      <c r="AA166" s="211">
        <v>0</v>
      </c>
      <c r="AB166" s="211">
        <v>0</v>
      </c>
      <c r="AC166" s="211">
        <v>0</v>
      </c>
      <c r="AD166" s="211">
        <v>0</v>
      </c>
      <c r="AE166" s="211">
        <v>0</v>
      </c>
      <c r="AF166" s="211">
        <v>0</v>
      </c>
      <c r="AG166" s="211">
        <v>0</v>
      </c>
      <c r="AH166" s="211">
        <v>0</v>
      </c>
      <c r="AI166" s="211">
        <v>0</v>
      </c>
      <c r="AJ166" s="211">
        <v>0</v>
      </c>
      <c r="AK166" s="211">
        <v>0</v>
      </c>
      <c r="AL166" s="211">
        <v>0</v>
      </c>
      <c r="AM166" s="211">
        <v>0</v>
      </c>
      <c r="AN166" s="211">
        <v>0</v>
      </c>
      <c r="AO166" s="211">
        <v>0</v>
      </c>
      <c r="AP166" s="211">
        <v>0</v>
      </c>
      <c r="AQ166" s="211">
        <v>0</v>
      </c>
      <c r="AR166" s="211">
        <v>0</v>
      </c>
      <c r="AS166" s="211">
        <v>0</v>
      </c>
      <c r="AT166" s="211">
        <v>0</v>
      </c>
      <c r="AU166" s="211">
        <v>0</v>
      </c>
      <c r="AV166" s="211">
        <v>0</v>
      </c>
      <c r="AW166" s="211">
        <v>0</v>
      </c>
      <c r="AX166" s="211">
        <v>0</v>
      </c>
      <c r="AY166" s="211">
        <v>0</v>
      </c>
      <c r="AZ166" s="211">
        <v>0</v>
      </c>
      <c r="BA166" s="211">
        <v>0</v>
      </c>
      <c r="BB166" s="211">
        <v>0</v>
      </c>
      <c r="BC166" s="211">
        <v>0</v>
      </c>
      <c r="BD166" s="211">
        <v>0</v>
      </c>
      <c r="BE166" s="211">
        <v>0</v>
      </c>
      <c r="BF166" s="211">
        <v>0</v>
      </c>
      <c r="BG166" s="211">
        <v>0</v>
      </c>
      <c r="BH166" s="211">
        <v>0</v>
      </c>
      <c r="BI166" s="211">
        <v>0</v>
      </c>
      <c r="BJ166" s="211">
        <v>0</v>
      </c>
      <c r="BK166" s="211">
        <v>0</v>
      </c>
      <c r="BL166" s="211">
        <v>0</v>
      </c>
      <c r="BM166" s="211">
        <v>0</v>
      </c>
      <c r="BN166" s="211">
        <v>0</v>
      </c>
      <c r="BO166" s="211">
        <v>0</v>
      </c>
      <c r="BP166" s="211">
        <v>0</v>
      </c>
      <c r="BQ166" s="211">
        <v>0</v>
      </c>
      <c r="BR166" s="211">
        <v>0</v>
      </c>
      <c r="BS166" s="211">
        <v>0</v>
      </c>
      <c r="BT166" s="211">
        <v>0</v>
      </c>
      <c r="BU166" s="211">
        <v>0</v>
      </c>
      <c r="BV166" s="211">
        <v>0</v>
      </c>
      <c r="BW166" s="211">
        <v>0</v>
      </c>
      <c r="BX166" s="211">
        <v>0</v>
      </c>
      <c r="BY166" s="211">
        <v>0</v>
      </c>
      <c r="BZ166" s="211">
        <v>0</v>
      </c>
      <c r="CA166" s="211">
        <v>0</v>
      </c>
      <c r="CB166" s="211">
        <v>0</v>
      </c>
      <c r="CC166" s="211">
        <v>0</v>
      </c>
      <c r="CD166" s="211">
        <v>0</v>
      </c>
      <c r="CE166" s="211">
        <v>0</v>
      </c>
      <c r="CF166" s="211">
        <v>0</v>
      </c>
      <c r="CG166" s="211">
        <v>0</v>
      </c>
      <c r="CH166" s="211">
        <v>0</v>
      </c>
      <c r="CI166" s="211">
        <v>0</v>
      </c>
      <c r="CJ166" s="211">
        <v>0</v>
      </c>
      <c r="CK166" s="211">
        <v>0</v>
      </c>
      <c r="CL166" s="211">
        <v>0</v>
      </c>
      <c r="CM166" s="211">
        <v>0</v>
      </c>
      <c r="CN166" s="211">
        <v>0</v>
      </c>
      <c r="CO166" s="211">
        <v>0</v>
      </c>
      <c r="CP166" s="211">
        <v>0</v>
      </c>
      <c r="CQ166" s="211">
        <v>0</v>
      </c>
      <c r="CR166" s="211">
        <v>0</v>
      </c>
      <c r="CS166" s="211">
        <f>SUM(B166:CR166)</f>
        <v>0</v>
      </c>
      <c r="CV166" s="27">
        <f t="shared" si="28"/>
        <v>0</v>
      </c>
      <c r="CW166" s="28">
        <f t="shared" si="29"/>
        <v>0</v>
      </c>
    </row>
    <row r="167" spans="1:101" x14ac:dyDescent="0.2">
      <c r="A167" s="209"/>
      <c r="B167" s="207"/>
      <c r="C167" s="207"/>
      <c r="D167" s="207"/>
      <c r="E167" s="207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7"/>
      <c r="S167" s="207"/>
      <c r="T167" s="207"/>
      <c r="U167" s="207"/>
      <c r="V167" s="207"/>
      <c r="W167" s="207"/>
      <c r="X167" s="207"/>
      <c r="Y167" s="207"/>
      <c r="Z167" s="207"/>
      <c r="AA167" s="207"/>
      <c r="AB167" s="207"/>
      <c r="AC167" s="207"/>
      <c r="AD167" s="207"/>
      <c r="AE167" s="207"/>
      <c r="AF167" s="207"/>
      <c r="AG167" s="207"/>
      <c r="AH167" s="207"/>
      <c r="AI167" s="207"/>
      <c r="AJ167" s="207"/>
      <c r="AK167" s="207"/>
      <c r="AL167" s="207"/>
      <c r="AM167" s="207"/>
      <c r="AN167" s="207"/>
      <c r="AO167" s="207"/>
      <c r="AP167" s="207"/>
      <c r="AQ167" s="207"/>
      <c r="AR167" s="207"/>
      <c r="AS167" s="207"/>
      <c r="AT167" s="207"/>
      <c r="AU167" s="207"/>
      <c r="AV167" s="207"/>
      <c r="AW167" s="207"/>
      <c r="AX167" s="207"/>
      <c r="AY167" s="207"/>
      <c r="AZ167" s="207"/>
      <c r="BA167" s="207"/>
      <c r="BB167" s="207"/>
      <c r="BC167" s="207"/>
      <c r="BD167" s="207"/>
      <c r="BE167" s="207"/>
      <c r="BF167" s="207"/>
      <c r="BG167" s="207"/>
      <c r="BH167" s="207"/>
      <c r="BI167" s="207"/>
      <c r="BJ167" s="207"/>
      <c r="BK167" s="207"/>
      <c r="BL167" s="207"/>
      <c r="BM167" s="207"/>
      <c r="BN167" s="207"/>
      <c r="BO167" s="207"/>
      <c r="BP167" s="207"/>
      <c r="BQ167" s="207"/>
      <c r="BR167" s="207"/>
      <c r="BS167" s="207"/>
      <c r="BT167" s="207"/>
      <c r="BU167" s="207"/>
      <c r="BV167" s="207"/>
      <c r="BW167" s="207"/>
      <c r="BX167" s="207"/>
      <c r="BY167" s="207"/>
      <c r="BZ167" s="207"/>
      <c r="CA167" s="207"/>
      <c r="CB167" s="207"/>
      <c r="CC167" s="207"/>
      <c r="CD167" s="207"/>
      <c r="CE167" s="207"/>
      <c r="CF167" s="207"/>
      <c r="CG167" s="207"/>
      <c r="CH167" s="207"/>
      <c r="CI167" s="207"/>
      <c r="CJ167" s="207"/>
      <c r="CK167" s="207"/>
      <c r="CL167" s="207"/>
      <c r="CM167" s="207"/>
      <c r="CN167" s="207"/>
      <c r="CO167" s="207"/>
      <c r="CP167" s="207"/>
      <c r="CQ167" s="207"/>
      <c r="CR167" s="207"/>
      <c r="CS167" s="207"/>
      <c r="CV167" s="27">
        <f t="shared" si="28"/>
        <v>0</v>
      </c>
      <c r="CW167" s="28">
        <f t="shared" si="29"/>
        <v>0</v>
      </c>
    </row>
    <row r="168" spans="1:101" x14ac:dyDescent="0.2">
      <c r="A168" s="210" t="s">
        <v>162</v>
      </c>
      <c r="B168" s="211">
        <v>0</v>
      </c>
      <c r="C168" s="211">
        <v>0</v>
      </c>
      <c r="D168" s="211">
        <v>0</v>
      </c>
      <c r="E168" s="211">
        <v>0</v>
      </c>
      <c r="F168" s="211">
        <v>0</v>
      </c>
      <c r="G168" s="211">
        <v>0</v>
      </c>
      <c r="H168" s="211">
        <v>0</v>
      </c>
      <c r="I168" s="211">
        <v>0</v>
      </c>
      <c r="J168" s="211">
        <v>0</v>
      </c>
      <c r="K168" s="211">
        <v>0</v>
      </c>
      <c r="L168" s="211">
        <v>0</v>
      </c>
      <c r="M168" s="211">
        <v>0</v>
      </c>
      <c r="N168" s="211">
        <v>0</v>
      </c>
      <c r="O168" s="211">
        <v>0</v>
      </c>
      <c r="P168" s="211">
        <v>0</v>
      </c>
      <c r="Q168" s="211">
        <v>0</v>
      </c>
      <c r="R168" s="211">
        <v>0</v>
      </c>
      <c r="S168" s="211">
        <v>0</v>
      </c>
      <c r="T168" s="211">
        <v>0</v>
      </c>
      <c r="U168" s="211">
        <v>0</v>
      </c>
      <c r="V168" s="211">
        <v>0</v>
      </c>
      <c r="W168" s="211">
        <v>0</v>
      </c>
      <c r="X168" s="211">
        <v>0</v>
      </c>
      <c r="Y168" s="211">
        <v>0</v>
      </c>
      <c r="Z168" s="211">
        <v>0</v>
      </c>
      <c r="AA168" s="211">
        <v>0</v>
      </c>
      <c r="AB168" s="211">
        <v>0</v>
      </c>
      <c r="AC168" s="211">
        <v>0</v>
      </c>
      <c r="AD168" s="211">
        <v>0</v>
      </c>
      <c r="AE168" s="211">
        <v>0</v>
      </c>
      <c r="AF168" s="211">
        <v>0</v>
      </c>
      <c r="AG168" s="211">
        <v>0</v>
      </c>
      <c r="AH168" s="211">
        <v>0</v>
      </c>
      <c r="AI168" s="211">
        <v>0</v>
      </c>
      <c r="AJ168" s="211">
        <v>0</v>
      </c>
      <c r="AK168" s="211">
        <v>0</v>
      </c>
      <c r="AL168" s="211">
        <v>0</v>
      </c>
      <c r="AM168" s="211">
        <v>0</v>
      </c>
      <c r="AN168" s="211">
        <v>0</v>
      </c>
      <c r="AO168" s="211">
        <v>0</v>
      </c>
      <c r="AP168" s="211">
        <v>0</v>
      </c>
      <c r="AQ168" s="211">
        <v>0</v>
      </c>
      <c r="AR168" s="211">
        <v>0</v>
      </c>
      <c r="AS168" s="211">
        <v>0</v>
      </c>
      <c r="AT168" s="211">
        <v>0</v>
      </c>
      <c r="AU168" s="211">
        <v>0</v>
      </c>
      <c r="AV168" s="211">
        <v>0</v>
      </c>
      <c r="AW168" s="211">
        <v>0</v>
      </c>
      <c r="AX168" s="211">
        <v>0</v>
      </c>
      <c r="AY168" s="211">
        <v>0</v>
      </c>
      <c r="AZ168" s="211">
        <v>0</v>
      </c>
      <c r="BA168" s="211">
        <v>0</v>
      </c>
      <c r="BB168" s="211">
        <v>0</v>
      </c>
      <c r="BC168" s="211">
        <v>0</v>
      </c>
      <c r="BD168" s="211">
        <v>0</v>
      </c>
      <c r="BE168" s="211">
        <v>0</v>
      </c>
      <c r="BF168" s="211">
        <v>0</v>
      </c>
      <c r="BG168" s="211">
        <v>0</v>
      </c>
      <c r="BH168" s="211">
        <v>0</v>
      </c>
      <c r="BI168" s="211">
        <v>0</v>
      </c>
      <c r="BJ168" s="211">
        <v>0</v>
      </c>
      <c r="BK168" s="211">
        <v>0</v>
      </c>
      <c r="BL168" s="211">
        <v>0</v>
      </c>
      <c r="BM168" s="211">
        <v>0</v>
      </c>
      <c r="BN168" s="211">
        <v>0</v>
      </c>
      <c r="BO168" s="211">
        <v>0</v>
      </c>
      <c r="BP168" s="211">
        <v>0</v>
      </c>
      <c r="BQ168" s="211">
        <v>0</v>
      </c>
      <c r="BR168" s="211">
        <v>0</v>
      </c>
      <c r="BS168" s="211">
        <v>0</v>
      </c>
      <c r="BT168" s="211">
        <v>0</v>
      </c>
      <c r="BU168" s="211">
        <v>0</v>
      </c>
      <c r="BV168" s="211">
        <v>0</v>
      </c>
      <c r="BW168" s="211">
        <v>0</v>
      </c>
      <c r="BX168" s="211">
        <v>0</v>
      </c>
      <c r="BY168" s="211">
        <v>0</v>
      </c>
      <c r="BZ168" s="211">
        <v>0</v>
      </c>
      <c r="CA168" s="211">
        <v>0</v>
      </c>
      <c r="CB168" s="211">
        <v>0</v>
      </c>
      <c r="CC168" s="211">
        <v>0</v>
      </c>
      <c r="CD168" s="211">
        <v>0</v>
      </c>
      <c r="CE168" s="211">
        <v>0</v>
      </c>
      <c r="CF168" s="211">
        <v>0</v>
      </c>
      <c r="CG168" s="211">
        <v>0</v>
      </c>
      <c r="CH168" s="211">
        <v>0</v>
      </c>
      <c r="CI168" s="211">
        <v>0</v>
      </c>
      <c r="CJ168" s="211">
        <v>0</v>
      </c>
      <c r="CK168" s="211">
        <v>0</v>
      </c>
      <c r="CL168" s="211">
        <v>0</v>
      </c>
      <c r="CM168" s="211">
        <v>0</v>
      </c>
      <c r="CN168" s="211">
        <v>0</v>
      </c>
      <c r="CO168" s="211">
        <v>0</v>
      </c>
      <c r="CP168" s="211">
        <v>0</v>
      </c>
      <c r="CQ168" s="211">
        <v>0</v>
      </c>
      <c r="CR168" s="211">
        <v>0</v>
      </c>
      <c r="CS168" s="211">
        <f>SUM(B168:CR168)</f>
        <v>0</v>
      </c>
      <c r="CV168" s="27">
        <f t="shared" si="28"/>
        <v>0</v>
      </c>
      <c r="CW168" s="28">
        <f t="shared" si="29"/>
        <v>0</v>
      </c>
    </row>
    <row r="169" spans="1:101" x14ac:dyDescent="0.2">
      <c r="A169" s="210" t="s">
        <v>163</v>
      </c>
      <c r="B169" s="211">
        <v>0</v>
      </c>
      <c r="C169" s="211">
        <v>0</v>
      </c>
      <c r="D169" s="211">
        <v>0</v>
      </c>
      <c r="E169" s="211">
        <v>0</v>
      </c>
      <c r="F169" s="211">
        <v>0</v>
      </c>
      <c r="G169" s="211">
        <v>0</v>
      </c>
      <c r="H169" s="211">
        <v>0</v>
      </c>
      <c r="I169" s="211">
        <v>0</v>
      </c>
      <c r="J169" s="211">
        <v>0</v>
      </c>
      <c r="K169" s="211">
        <v>0</v>
      </c>
      <c r="L169" s="211">
        <v>0</v>
      </c>
      <c r="M169" s="211">
        <v>0</v>
      </c>
      <c r="N169" s="211">
        <v>0</v>
      </c>
      <c r="O169" s="211">
        <v>0</v>
      </c>
      <c r="P169" s="211">
        <v>0</v>
      </c>
      <c r="Q169" s="211">
        <v>0</v>
      </c>
      <c r="R169" s="211">
        <v>0</v>
      </c>
      <c r="S169" s="211">
        <v>0</v>
      </c>
      <c r="T169" s="211">
        <v>0</v>
      </c>
      <c r="U169" s="211">
        <v>0</v>
      </c>
      <c r="V169" s="211">
        <v>0</v>
      </c>
      <c r="W169" s="211">
        <v>0</v>
      </c>
      <c r="X169" s="211">
        <v>0</v>
      </c>
      <c r="Y169" s="211">
        <v>0</v>
      </c>
      <c r="Z169" s="211">
        <v>0</v>
      </c>
      <c r="AA169" s="211">
        <v>0</v>
      </c>
      <c r="AB169" s="211">
        <v>0</v>
      </c>
      <c r="AC169" s="211">
        <v>0</v>
      </c>
      <c r="AD169" s="211">
        <v>0</v>
      </c>
      <c r="AE169" s="211">
        <v>0</v>
      </c>
      <c r="AF169" s="211">
        <v>0</v>
      </c>
      <c r="AG169" s="211">
        <v>0</v>
      </c>
      <c r="AH169" s="211">
        <v>0</v>
      </c>
      <c r="AI169" s="211">
        <v>0</v>
      </c>
      <c r="AJ169" s="211">
        <v>0</v>
      </c>
      <c r="AK169" s="211">
        <v>0</v>
      </c>
      <c r="AL169" s="211">
        <v>0</v>
      </c>
      <c r="AM169" s="211">
        <v>0</v>
      </c>
      <c r="AN169" s="211">
        <v>0</v>
      </c>
      <c r="AO169" s="211">
        <v>0</v>
      </c>
      <c r="AP169" s="211">
        <v>0</v>
      </c>
      <c r="AQ169" s="211">
        <v>0</v>
      </c>
      <c r="AR169" s="211">
        <v>0</v>
      </c>
      <c r="AS169" s="211">
        <v>0</v>
      </c>
      <c r="AT169" s="211">
        <v>0</v>
      </c>
      <c r="AU169" s="211">
        <v>0</v>
      </c>
      <c r="AV169" s="211">
        <v>0</v>
      </c>
      <c r="AW169" s="211">
        <v>0</v>
      </c>
      <c r="AX169" s="211">
        <v>0</v>
      </c>
      <c r="AY169" s="211">
        <v>0</v>
      </c>
      <c r="AZ169" s="211">
        <v>0</v>
      </c>
      <c r="BA169" s="211">
        <v>0</v>
      </c>
      <c r="BB169" s="211">
        <v>0</v>
      </c>
      <c r="BC169" s="211">
        <v>0</v>
      </c>
      <c r="BD169" s="211">
        <v>0</v>
      </c>
      <c r="BE169" s="211">
        <v>0</v>
      </c>
      <c r="BF169" s="211">
        <v>0</v>
      </c>
      <c r="BG169" s="211">
        <v>0</v>
      </c>
      <c r="BH169" s="211">
        <v>0</v>
      </c>
      <c r="BI169" s="211">
        <v>0</v>
      </c>
      <c r="BJ169" s="211">
        <v>0</v>
      </c>
      <c r="BK169" s="211">
        <v>0</v>
      </c>
      <c r="BL169" s="211">
        <v>0</v>
      </c>
      <c r="BM169" s="211">
        <v>0</v>
      </c>
      <c r="BN169" s="211">
        <v>0</v>
      </c>
      <c r="BO169" s="211">
        <v>0</v>
      </c>
      <c r="BP169" s="211">
        <v>0</v>
      </c>
      <c r="BQ169" s="211">
        <v>0</v>
      </c>
      <c r="BR169" s="211">
        <v>0</v>
      </c>
      <c r="BS169" s="211">
        <v>0</v>
      </c>
      <c r="BT169" s="211">
        <v>0</v>
      </c>
      <c r="BU169" s="211">
        <v>0</v>
      </c>
      <c r="BV169" s="211">
        <v>0</v>
      </c>
      <c r="BW169" s="211">
        <v>0</v>
      </c>
      <c r="BX169" s="211">
        <v>0</v>
      </c>
      <c r="BY169" s="211">
        <v>0</v>
      </c>
      <c r="BZ169" s="211">
        <v>0</v>
      </c>
      <c r="CA169" s="211">
        <v>0</v>
      </c>
      <c r="CB169" s="211">
        <v>0</v>
      </c>
      <c r="CC169" s="211">
        <v>0</v>
      </c>
      <c r="CD169" s="211">
        <v>0</v>
      </c>
      <c r="CE169" s="211">
        <v>0</v>
      </c>
      <c r="CF169" s="211">
        <v>0</v>
      </c>
      <c r="CG169" s="211">
        <v>0</v>
      </c>
      <c r="CH169" s="211">
        <v>0</v>
      </c>
      <c r="CI169" s="211">
        <v>0</v>
      </c>
      <c r="CJ169" s="211">
        <v>0</v>
      </c>
      <c r="CK169" s="211">
        <v>0</v>
      </c>
      <c r="CL169" s="211">
        <v>0</v>
      </c>
      <c r="CM169" s="211">
        <v>0</v>
      </c>
      <c r="CN169" s="211">
        <v>0</v>
      </c>
      <c r="CO169" s="211">
        <v>0</v>
      </c>
      <c r="CP169" s="211">
        <v>0</v>
      </c>
      <c r="CQ169" s="211">
        <v>0</v>
      </c>
      <c r="CR169" s="211">
        <v>0</v>
      </c>
      <c r="CS169" s="211">
        <f>SUM(B169:CR169)</f>
        <v>0</v>
      </c>
      <c r="CV169" s="27">
        <f t="shared" si="28"/>
        <v>0</v>
      </c>
      <c r="CW169" s="28">
        <f t="shared" si="29"/>
        <v>0</v>
      </c>
    </row>
    <row r="170" spans="1:101" x14ac:dyDescent="0.2">
      <c r="A170" s="212" t="s">
        <v>164</v>
      </c>
      <c r="B170" s="213">
        <f t="shared" ref="B170:BM170" si="46">SUM(B168:B169)</f>
        <v>0</v>
      </c>
      <c r="C170" s="213">
        <f t="shared" si="46"/>
        <v>0</v>
      </c>
      <c r="D170" s="213">
        <f t="shared" si="46"/>
        <v>0</v>
      </c>
      <c r="E170" s="213">
        <f t="shared" si="46"/>
        <v>0</v>
      </c>
      <c r="F170" s="213">
        <f t="shared" si="46"/>
        <v>0</v>
      </c>
      <c r="G170" s="213">
        <f t="shared" ref="G170:BR170" si="47">SUM(G168:G169)</f>
        <v>0</v>
      </c>
      <c r="H170" s="213">
        <f t="shared" si="47"/>
        <v>0</v>
      </c>
      <c r="I170" s="213">
        <f t="shared" si="47"/>
        <v>0</v>
      </c>
      <c r="J170" s="213">
        <f t="shared" si="47"/>
        <v>0</v>
      </c>
      <c r="K170" s="213">
        <f t="shared" si="47"/>
        <v>0</v>
      </c>
      <c r="L170" s="213">
        <f t="shared" si="47"/>
        <v>0</v>
      </c>
      <c r="M170" s="213">
        <f t="shared" si="47"/>
        <v>0</v>
      </c>
      <c r="N170" s="213">
        <f t="shared" si="47"/>
        <v>0</v>
      </c>
      <c r="O170" s="213">
        <f t="shared" si="47"/>
        <v>0</v>
      </c>
      <c r="P170" s="213">
        <f t="shared" si="47"/>
        <v>0</v>
      </c>
      <c r="Q170" s="213">
        <f t="shared" si="47"/>
        <v>0</v>
      </c>
      <c r="R170" s="213">
        <f t="shared" si="47"/>
        <v>0</v>
      </c>
      <c r="S170" s="213">
        <f t="shared" si="47"/>
        <v>0</v>
      </c>
      <c r="T170" s="213">
        <f t="shared" si="47"/>
        <v>0</v>
      </c>
      <c r="U170" s="213">
        <f t="shared" si="47"/>
        <v>0</v>
      </c>
      <c r="V170" s="213">
        <f t="shared" si="47"/>
        <v>0</v>
      </c>
      <c r="W170" s="213">
        <f t="shared" si="47"/>
        <v>0</v>
      </c>
      <c r="X170" s="213">
        <f t="shared" si="47"/>
        <v>0</v>
      </c>
      <c r="Y170" s="213">
        <f t="shared" si="47"/>
        <v>0</v>
      </c>
      <c r="Z170" s="213">
        <f t="shared" si="47"/>
        <v>0</v>
      </c>
      <c r="AA170" s="213">
        <f t="shared" si="47"/>
        <v>0</v>
      </c>
      <c r="AB170" s="213">
        <f t="shared" si="47"/>
        <v>0</v>
      </c>
      <c r="AC170" s="213">
        <f t="shared" si="47"/>
        <v>0</v>
      </c>
      <c r="AD170" s="213">
        <f t="shared" si="47"/>
        <v>0</v>
      </c>
      <c r="AE170" s="213">
        <f t="shared" si="47"/>
        <v>0</v>
      </c>
      <c r="AF170" s="213">
        <f t="shared" si="47"/>
        <v>0</v>
      </c>
      <c r="AG170" s="213">
        <f t="shared" si="47"/>
        <v>0</v>
      </c>
      <c r="AH170" s="213">
        <f t="shared" si="47"/>
        <v>0</v>
      </c>
      <c r="AI170" s="213">
        <f t="shared" si="47"/>
        <v>0</v>
      </c>
      <c r="AJ170" s="213">
        <f t="shared" si="47"/>
        <v>0</v>
      </c>
      <c r="AK170" s="213">
        <f t="shared" si="47"/>
        <v>0</v>
      </c>
      <c r="AL170" s="213">
        <f t="shared" si="47"/>
        <v>0</v>
      </c>
      <c r="AM170" s="213">
        <f t="shared" si="47"/>
        <v>0</v>
      </c>
      <c r="AN170" s="213">
        <f t="shared" si="47"/>
        <v>0</v>
      </c>
      <c r="AO170" s="213">
        <f t="shared" si="47"/>
        <v>0</v>
      </c>
      <c r="AP170" s="213">
        <f t="shared" si="47"/>
        <v>0</v>
      </c>
      <c r="AQ170" s="213">
        <f t="shared" si="47"/>
        <v>0</v>
      </c>
      <c r="AR170" s="213">
        <f t="shared" si="47"/>
        <v>0</v>
      </c>
      <c r="AS170" s="213">
        <f t="shared" si="47"/>
        <v>0</v>
      </c>
      <c r="AT170" s="213">
        <f t="shared" si="47"/>
        <v>0</v>
      </c>
      <c r="AU170" s="213">
        <f t="shared" si="47"/>
        <v>0</v>
      </c>
      <c r="AV170" s="213">
        <f t="shared" si="47"/>
        <v>0</v>
      </c>
      <c r="AW170" s="213">
        <f t="shared" si="47"/>
        <v>0</v>
      </c>
      <c r="AX170" s="213">
        <f t="shared" si="47"/>
        <v>0</v>
      </c>
      <c r="AY170" s="213">
        <f t="shared" si="47"/>
        <v>0</v>
      </c>
      <c r="AZ170" s="213">
        <f t="shared" si="47"/>
        <v>0</v>
      </c>
      <c r="BA170" s="213">
        <f t="shared" si="47"/>
        <v>0</v>
      </c>
      <c r="BB170" s="213">
        <f t="shared" si="47"/>
        <v>0</v>
      </c>
      <c r="BC170" s="213">
        <f t="shared" si="47"/>
        <v>0</v>
      </c>
      <c r="BD170" s="213">
        <f t="shared" si="47"/>
        <v>0</v>
      </c>
      <c r="BE170" s="213">
        <f t="shared" si="47"/>
        <v>0</v>
      </c>
      <c r="BF170" s="213">
        <f t="shared" si="47"/>
        <v>0</v>
      </c>
      <c r="BG170" s="213">
        <f t="shared" si="47"/>
        <v>0</v>
      </c>
      <c r="BH170" s="213">
        <f t="shared" si="47"/>
        <v>0</v>
      </c>
      <c r="BI170" s="213">
        <f t="shared" si="47"/>
        <v>0</v>
      </c>
      <c r="BJ170" s="213">
        <f t="shared" si="47"/>
        <v>0</v>
      </c>
      <c r="BK170" s="213">
        <f t="shared" si="47"/>
        <v>0</v>
      </c>
      <c r="BL170" s="213">
        <f t="shared" si="47"/>
        <v>0</v>
      </c>
      <c r="BM170" s="213">
        <f t="shared" si="47"/>
        <v>0</v>
      </c>
      <c r="BN170" s="213">
        <f t="shared" si="47"/>
        <v>0</v>
      </c>
      <c r="BO170" s="213">
        <f t="shared" si="47"/>
        <v>0</v>
      </c>
      <c r="BP170" s="213">
        <f t="shared" si="47"/>
        <v>0</v>
      </c>
      <c r="BQ170" s="213">
        <f t="shared" si="47"/>
        <v>0</v>
      </c>
      <c r="BR170" s="213">
        <f t="shared" si="47"/>
        <v>0</v>
      </c>
      <c r="BS170" s="213">
        <f t="shared" ref="BS170:CR170" si="48">SUM(BS168:BS169)</f>
        <v>0</v>
      </c>
      <c r="BT170" s="213">
        <f t="shared" si="48"/>
        <v>0</v>
      </c>
      <c r="BU170" s="213">
        <f t="shared" si="48"/>
        <v>0</v>
      </c>
      <c r="BV170" s="213">
        <f t="shared" si="48"/>
        <v>0</v>
      </c>
      <c r="BW170" s="213">
        <f t="shared" si="48"/>
        <v>0</v>
      </c>
      <c r="BX170" s="213">
        <f t="shared" si="48"/>
        <v>0</v>
      </c>
      <c r="BY170" s="213">
        <f t="shared" si="48"/>
        <v>0</v>
      </c>
      <c r="BZ170" s="213">
        <f t="shared" si="48"/>
        <v>0</v>
      </c>
      <c r="CA170" s="213">
        <f t="shared" si="48"/>
        <v>0</v>
      </c>
      <c r="CB170" s="213">
        <f t="shared" si="48"/>
        <v>0</v>
      </c>
      <c r="CC170" s="213">
        <f t="shared" si="48"/>
        <v>0</v>
      </c>
      <c r="CD170" s="213">
        <f t="shared" si="48"/>
        <v>0</v>
      </c>
      <c r="CE170" s="213">
        <f t="shared" si="48"/>
        <v>0</v>
      </c>
      <c r="CF170" s="213">
        <f t="shared" si="48"/>
        <v>0</v>
      </c>
      <c r="CG170" s="213">
        <f t="shared" si="48"/>
        <v>0</v>
      </c>
      <c r="CH170" s="213">
        <f t="shared" si="48"/>
        <v>0</v>
      </c>
      <c r="CI170" s="213">
        <f t="shared" si="48"/>
        <v>0</v>
      </c>
      <c r="CJ170" s="213">
        <f t="shared" si="48"/>
        <v>0</v>
      </c>
      <c r="CK170" s="213">
        <f t="shared" si="48"/>
        <v>0</v>
      </c>
      <c r="CL170" s="213">
        <f t="shared" si="48"/>
        <v>0</v>
      </c>
      <c r="CM170" s="213">
        <f t="shared" si="48"/>
        <v>0</v>
      </c>
      <c r="CN170" s="213">
        <f t="shared" si="48"/>
        <v>0</v>
      </c>
      <c r="CO170" s="213">
        <f t="shared" si="48"/>
        <v>0</v>
      </c>
      <c r="CP170" s="213">
        <f t="shared" si="48"/>
        <v>0</v>
      </c>
      <c r="CQ170" s="213">
        <f t="shared" si="48"/>
        <v>0</v>
      </c>
      <c r="CR170" s="213">
        <f t="shared" si="48"/>
        <v>0</v>
      </c>
      <c r="CS170" s="213">
        <f t="shared" ref="BN170:CS170" si="49">SUM(CS168:CS169)</f>
        <v>0</v>
      </c>
      <c r="CV170" s="27">
        <f t="shared" si="28"/>
        <v>0</v>
      </c>
      <c r="CW170" s="28">
        <f t="shared" si="29"/>
        <v>0</v>
      </c>
    </row>
    <row r="171" spans="1:101" x14ac:dyDescent="0.2">
      <c r="A171" s="215" t="s">
        <v>165</v>
      </c>
      <c r="B171" s="211">
        <v>0</v>
      </c>
      <c r="C171" s="211">
        <v>0</v>
      </c>
      <c r="D171" s="211">
        <v>0</v>
      </c>
      <c r="E171" s="211">
        <v>0</v>
      </c>
      <c r="F171" s="211">
        <v>0</v>
      </c>
      <c r="G171" s="211">
        <v>0</v>
      </c>
      <c r="H171" s="211">
        <v>0</v>
      </c>
      <c r="I171" s="211">
        <v>0</v>
      </c>
      <c r="J171" s="211">
        <v>0</v>
      </c>
      <c r="K171" s="211">
        <v>0</v>
      </c>
      <c r="L171" s="211">
        <v>0</v>
      </c>
      <c r="M171" s="211">
        <v>0</v>
      </c>
      <c r="N171" s="211">
        <v>0</v>
      </c>
      <c r="O171" s="211">
        <v>0</v>
      </c>
      <c r="P171" s="211">
        <v>0</v>
      </c>
      <c r="Q171" s="211">
        <v>0</v>
      </c>
      <c r="R171" s="211">
        <v>0</v>
      </c>
      <c r="S171" s="211">
        <v>0</v>
      </c>
      <c r="T171" s="211">
        <v>0</v>
      </c>
      <c r="U171" s="211">
        <v>0</v>
      </c>
      <c r="V171" s="211">
        <v>0</v>
      </c>
      <c r="W171" s="211">
        <v>0</v>
      </c>
      <c r="X171" s="211">
        <v>0</v>
      </c>
      <c r="Y171" s="211">
        <v>0</v>
      </c>
      <c r="Z171" s="211">
        <v>0</v>
      </c>
      <c r="AA171" s="211">
        <v>0</v>
      </c>
      <c r="AB171" s="211">
        <v>0</v>
      </c>
      <c r="AC171" s="211">
        <v>0</v>
      </c>
      <c r="AD171" s="211">
        <v>0</v>
      </c>
      <c r="AE171" s="211">
        <v>0</v>
      </c>
      <c r="AF171" s="211">
        <v>0</v>
      </c>
      <c r="AG171" s="211">
        <v>0</v>
      </c>
      <c r="AH171" s="211">
        <v>0</v>
      </c>
      <c r="AI171" s="211">
        <v>0</v>
      </c>
      <c r="AJ171" s="211">
        <v>0</v>
      </c>
      <c r="AK171" s="211">
        <v>0</v>
      </c>
      <c r="AL171" s="211">
        <v>0</v>
      </c>
      <c r="AM171" s="211">
        <v>0</v>
      </c>
      <c r="AN171" s="211">
        <v>0</v>
      </c>
      <c r="AO171" s="211">
        <v>0</v>
      </c>
      <c r="AP171" s="211">
        <v>0</v>
      </c>
      <c r="AQ171" s="211">
        <v>0</v>
      </c>
      <c r="AR171" s="211">
        <v>0</v>
      </c>
      <c r="AS171" s="211">
        <v>0</v>
      </c>
      <c r="AT171" s="211">
        <v>0</v>
      </c>
      <c r="AU171" s="211">
        <v>0</v>
      </c>
      <c r="AV171" s="211">
        <v>0</v>
      </c>
      <c r="AW171" s="211">
        <v>0</v>
      </c>
      <c r="AX171" s="211">
        <v>0</v>
      </c>
      <c r="AY171" s="211">
        <v>0</v>
      </c>
      <c r="AZ171" s="211">
        <v>0</v>
      </c>
      <c r="BA171" s="211">
        <v>0</v>
      </c>
      <c r="BB171" s="211">
        <v>0</v>
      </c>
      <c r="BC171" s="211">
        <v>0</v>
      </c>
      <c r="BD171" s="211">
        <v>0</v>
      </c>
      <c r="BE171" s="211">
        <v>0</v>
      </c>
      <c r="BF171" s="211">
        <v>0</v>
      </c>
      <c r="BG171" s="211">
        <v>0</v>
      </c>
      <c r="BH171" s="211">
        <v>0</v>
      </c>
      <c r="BI171" s="211">
        <v>0</v>
      </c>
      <c r="BJ171" s="211">
        <v>0</v>
      </c>
      <c r="BK171" s="211">
        <v>0</v>
      </c>
      <c r="BL171" s="211">
        <v>0</v>
      </c>
      <c r="BM171" s="211">
        <v>0</v>
      </c>
      <c r="BN171" s="211">
        <v>0</v>
      </c>
      <c r="BO171" s="211">
        <v>0</v>
      </c>
      <c r="BP171" s="211">
        <v>0</v>
      </c>
      <c r="BQ171" s="211">
        <v>0</v>
      </c>
      <c r="BR171" s="211">
        <v>0</v>
      </c>
      <c r="BS171" s="211">
        <v>0</v>
      </c>
      <c r="BT171" s="211">
        <v>0</v>
      </c>
      <c r="BU171" s="211">
        <v>0</v>
      </c>
      <c r="BV171" s="211">
        <v>0</v>
      </c>
      <c r="BW171" s="211">
        <v>0</v>
      </c>
      <c r="BX171" s="211">
        <v>0</v>
      </c>
      <c r="BY171" s="211">
        <v>0</v>
      </c>
      <c r="BZ171" s="211">
        <v>0</v>
      </c>
      <c r="CA171" s="211">
        <v>0</v>
      </c>
      <c r="CB171" s="211">
        <v>0</v>
      </c>
      <c r="CC171" s="211">
        <v>0</v>
      </c>
      <c r="CD171" s="211">
        <v>0</v>
      </c>
      <c r="CE171" s="211">
        <v>0</v>
      </c>
      <c r="CF171" s="211">
        <v>0</v>
      </c>
      <c r="CG171" s="211">
        <v>0</v>
      </c>
      <c r="CH171" s="211">
        <v>0</v>
      </c>
      <c r="CI171" s="211">
        <v>0</v>
      </c>
      <c r="CJ171" s="211">
        <v>0</v>
      </c>
      <c r="CK171" s="211">
        <v>0</v>
      </c>
      <c r="CL171" s="211">
        <v>0</v>
      </c>
      <c r="CM171" s="211">
        <v>0</v>
      </c>
      <c r="CN171" s="211">
        <v>0</v>
      </c>
      <c r="CO171" s="211">
        <v>0</v>
      </c>
      <c r="CP171" s="211">
        <v>0</v>
      </c>
      <c r="CQ171" s="211">
        <v>0</v>
      </c>
      <c r="CR171" s="211">
        <v>0</v>
      </c>
      <c r="CS171" s="211">
        <f>SUM(B171:CR171)</f>
        <v>0</v>
      </c>
      <c r="CV171" s="27">
        <f t="shared" si="28"/>
        <v>0</v>
      </c>
      <c r="CW171" s="28">
        <f t="shared" si="29"/>
        <v>0</v>
      </c>
    </row>
    <row r="172" spans="1:101" x14ac:dyDescent="0.2">
      <c r="A172" s="215" t="s">
        <v>166</v>
      </c>
      <c r="B172" s="211">
        <v>0</v>
      </c>
      <c r="C172" s="211">
        <v>0</v>
      </c>
      <c r="D172" s="211">
        <v>0</v>
      </c>
      <c r="E172" s="211">
        <v>0</v>
      </c>
      <c r="F172" s="211">
        <v>0</v>
      </c>
      <c r="G172" s="211">
        <v>0</v>
      </c>
      <c r="H172" s="211">
        <v>0</v>
      </c>
      <c r="I172" s="211">
        <v>0</v>
      </c>
      <c r="J172" s="211">
        <v>0</v>
      </c>
      <c r="K172" s="211">
        <v>0</v>
      </c>
      <c r="L172" s="211">
        <v>0</v>
      </c>
      <c r="M172" s="211">
        <v>0</v>
      </c>
      <c r="N172" s="211">
        <v>0</v>
      </c>
      <c r="O172" s="211">
        <v>0</v>
      </c>
      <c r="P172" s="211">
        <v>0</v>
      </c>
      <c r="Q172" s="211">
        <v>0</v>
      </c>
      <c r="R172" s="211">
        <v>0</v>
      </c>
      <c r="S172" s="211">
        <v>0</v>
      </c>
      <c r="T172" s="211">
        <v>0</v>
      </c>
      <c r="U172" s="211">
        <v>0</v>
      </c>
      <c r="V172" s="211">
        <v>0</v>
      </c>
      <c r="W172" s="211">
        <v>0</v>
      </c>
      <c r="X172" s="211">
        <v>0</v>
      </c>
      <c r="Y172" s="211">
        <v>0</v>
      </c>
      <c r="Z172" s="211">
        <v>0</v>
      </c>
      <c r="AA172" s="211">
        <v>0</v>
      </c>
      <c r="AB172" s="211">
        <v>0</v>
      </c>
      <c r="AC172" s="211">
        <v>0</v>
      </c>
      <c r="AD172" s="211">
        <v>0</v>
      </c>
      <c r="AE172" s="211">
        <v>0</v>
      </c>
      <c r="AF172" s="211">
        <v>0</v>
      </c>
      <c r="AG172" s="211">
        <v>0</v>
      </c>
      <c r="AH172" s="211">
        <v>0</v>
      </c>
      <c r="AI172" s="211">
        <v>0</v>
      </c>
      <c r="AJ172" s="211">
        <v>0</v>
      </c>
      <c r="AK172" s="211">
        <v>0</v>
      </c>
      <c r="AL172" s="211">
        <v>0</v>
      </c>
      <c r="AM172" s="211">
        <v>0</v>
      </c>
      <c r="AN172" s="211">
        <v>0</v>
      </c>
      <c r="AO172" s="211">
        <v>0</v>
      </c>
      <c r="AP172" s="211">
        <v>0</v>
      </c>
      <c r="AQ172" s="211">
        <v>0</v>
      </c>
      <c r="AR172" s="211">
        <v>0</v>
      </c>
      <c r="AS172" s="211">
        <v>0</v>
      </c>
      <c r="AT172" s="211">
        <v>0</v>
      </c>
      <c r="AU172" s="211">
        <v>0</v>
      </c>
      <c r="AV172" s="211">
        <v>0</v>
      </c>
      <c r="AW172" s="211">
        <v>0</v>
      </c>
      <c r="AX172" s="211">
        <v>0</v>
      </c>
      <c r="AY172" s="211">
        <v>0</v>
      </c>
      <c r="AZ172" s="211">
        <v>0</v>
      </c>
      <c r="BA172" s="211">
        <v>0</v>
      </c>
      <c r="BB172" s="211">
        <v>0</v>
      </c>
      <c r="BC172" s="211">
        <v>0</v>
      </c>
      <c r="BD172" s="211">
        <v>0</v>
      </c>
      <c r="BE172" s="211">
        <v>0</v>
      </c>
      <c r="BF172" s="211">
        <v>0</v>
      </c>
      <c r="BG172" s="211">
        <v>0</v>
      </c>
      <c r="BH172" s="211">
        <v>0</v>
      </c>
      <c r="BI172" s="211">
        <v>0</v>
      </c>
      <c r="BJ172" s="211">
        <v>0</v>
      </c>
      <c r="BK172" s="211">
        <v>0</v>
      </c>
      <c r="BL172" s="211">
        <v>0</v>
      </c>
      <c r="BM172" s="211">
        <v>0</v>
      </c>
      <c r="BN172" s="211">
        <v>0</v>
      </c>
      <c r="BO172" s="211">
        <v>0</v>
      </c>
      <c r="BP172" s="211">
        <v>0</v>
      </c>
      <c r="BQ172" s="211">
        <v>0</v>
      </c>
      <c r="BR172" s="211">
        <v>0</v>
      </c>
      <c r="BS172" s="211">
        <v>0</v>
      </c>
      <c r="BT172" s="211">
        <v>0</v>
      </c>
      <c r="BU172" s="211">
        <v>0</v>
      </c>
      <c r="BV172" s="211">
        <v>0</v>
      </c>
      <c r="BW172" s="211">
        <v>0</v>
      </c>
      <c r="BX172" s="211">
        <v>0</v>
      </c>
      <c r="BY172" s="211">
        <v>0</v>
      </c>
      <c r="BZ172" s="211">
        <v>0</v>
      </c>
      <c r="CA172" s="211">
        <v>0</v>
      </c>
      <c r="CB172" s="211">
        <v>0</v>
      </c>
      <c r="CC172" s="211">
        <v>0</v>
      </c>
      <c r="CD172" s="211">
        <v>0</v>
      </c>
      <c r="CE172" s="211">
        <v>0</v>
      </c>
      <c r="CF172" s="211">
        <v>0</v>
      </c>
      <c r="CG172" s="211">
        <v>0</v>
      </c>
      <c r="CH172" s="211">
        <v>0</v>
      </c>
      <c r="CI172" s="211">
        <v>0</v>
      </c>
      <c r="CJ172" s="211">
        <v>0</v>
      </c>
      <c r="CK172" s="211">
        <v>0</v>
      </c>
      <c r="CL172" s="211">
        <v>0</v>
      </c>
      <c r="CM172" s="211">
        <v>0</v>
      </c>
      <c r="CN172" s="211">
        <v>0</v>
      </c>
      <c r="CO172" s="211">
        <v>0</v>
      </c>
      <c r="CP172" s="211">
        <v>0</v>
      </c>
      <c r="CQ172" s="211">
        <v>0</v>
      </c>
      <c r="CR172" s="211">
        <v>0</v>
      </c>
      <c r="CS172" s="211">
        <f>SUM(B172:CR172)</f>
        <v>0</v>
      </c>
      <c r="CV172" s="27">
        <f t="shared" si="28"/>
        <v>0</v>
      </c>
      <c r="CW172" s="28">
        <f t="shared" si="29"/>
        <v>0</v>
      </c>
    </row>
    <row r="173" spans="1:101" x14ac:dyDescent="0.2">
      <c r="A173" s="215" t="s">
        <v>167</v>
      </c>
      <c r="B173" s="211">
        <v>0</v>
      </c>
      <c r="C173" s="211">
        <v>0</v>
      </c>
      <c r="D173" s="211">
        <v>34228.769999999997</v>
      </c>
      <c r="E173" s="211">
        <v>57221.39</v>
      </c>
      <c r="F173" s="211">
        <v>0</v>
      </c>
      <c r="G173" s="211">
        <v>0</v>
      </c>
      <c r="H173" s="211">
        <v>0</v>
      </c>
      <c r="I173" s="211">
        <v>0</v>
      </c>
      <c r="J173" s="211">
        <v>0</v>
      </c>
      <c r="K173" s="211">
        <v>0</v>
      </c>
      <c r="L173" s="211">
        <v>0</v>
      </c>
      <c r="M173" s="211">
        <v>0</v>
      </c>
      <c r="N173" s="211">
        <v>0</v>
      </c>
      <c r="O173" s="211">
        <v>0</v>
      </c>
      <c r="P173" s="211">
        <v>0</v>
      </c>
      <c r="Q173" s="211">
        <v>0</v>
      </c>
      <c r="R173" s="211">
        <v>0</v>
      </c>
      <c r="S173" s="211">
        <v>0</v>
      </c>
      <c r="T173" s="211">
        <v>0</v>
      </c>
      <c r="U173" s="211">
        <v>0</v>
      </c>
      <c r="V173" s="211">
        <v>0</v>
      </c>
      <c r="W173" s="211">
        <v>0</v>
      </c>
      <c r="X173" s="211">
        <v>0</v>
      </c>
      <c r="Y173" s="211">
        <v>0</v>
      </c>
      <c r="Z173" s="211">
        <v>0</v>
      </c>
      <c r="AA173" s="211">
        <v>0</v>
      </c>
      <c r="AB173" s="211">
        <v>0</v>
      </c>
      <c r="AC173" s="211">
        <v>0</v>
      </c>
      <c r="AD173" s="211">
        <v>0</v>
      </c>
      <c r="AE173" s="211">
        <v>0</v>
      </c>
      <c r="AF173" s="211">
        <v>0</v>
      </c>
      <c r="AG173" s="211">
        <v>0</v>
      </c>
      <c r="AH173" s="211">
        <v>0</v>
      </c>
      <c r="AI173" s="211">
        <v>0</v>
      </c>
      <c r="AJ173" s="211">
        <v>0</v>
      </c>
      <c r="AK173" s="211">
        <v>0</v>
      </c>
      <c r="AL173" s="211">
        <v>0</v>
      </c>
      <c r="AM173" s="211">
        <v>0</v>
      </c>
      <c r="AN173" s="211">
        <v>0</v>
      </c>
      <c r="AO173" s="211">
        <v>0</v>
      </c>
      <c r="AP173" s="211">
        <v>0</v>
      </c>
      <c r="AQ173" s="211">
        <v>0</v>
      </c>
      <c r="AR173" s="211">
        <v>0</v>
      </c>
      <c r="AS173" s="211">
        <v>0</v>
      </c>
      <c r="AT173" s="211">
        <v>0</v>
      </c>
      <c r="AU173" s="211">
        <v>0</v>
      </c>
      <c r="AV173" s="211">
        <v>0</v>
      </c>
      <c r="AW173" s="211">
        <v>0</v>
      </c>
      <c r="AX173" s="211">
        <v>0</v>
      </c>
      <c r="AY173" s="211">
        <v>0</v>
      </c>
      <c r="AZ173" s="211">
        <v>0</v>
      </c>
      <c r="BA173" s="211">
        <v>0</v>
      </c>
      <c r="BB173" s="211">
        <v>0</v>
      </c>
      <c r="BC173" s="211">
        <v>0</v>
      </c>
      <c r="BD173" s="211">
        <v>0</v>
      </c>
      <c r="BE173" s="211">
        <v>0</v>
      </c>
      <c r="BF173" s="211">
        <v>0</v>
      </c>
      <c r="BG173" s="211">
        <v>0</v>
      </c>
      <c r="BH173" s="211">
        <v>0</v>
      </c>
      <c r="BI173" s="211">
        <v>0</v>
      </c>
      <c r="BJ173" s="211">
        <v>0</v>
      </c>
      <c r="BK173" s="211">
        <v>0</v>
      </c>
      <c r="BL173" s="211">
        <v>0</v>
      </c>
      <c r="BM173" s="211">
        <v>0</v>
      </c>
      <c r="BN173" s="211">
        <v>0</v>
      </c>
      <c r="BO173" s="211">
        <v>0</v>
      </c>
      <c r="BP173" s="211">
        <v>0</v>
      </c>
      <c r="BQ173" s="211">
        <v>0</v>
      </c>
      <c r="BR173" s="211">
        <v>0</v>
      </c>
      <c r="BS173" s="211">
        <v>0</v>
      </c>
      <c r="BT173" s="211">
        <v>0</v>
      </c>
      <c r="BU173" s="211">
        <v>0</v>
      </c>
      <c r="BV173" s="211">
        <v>0</v>
      </c>
      <c r="BW173" s="211">
        <v>0</v>
      </c>
      <c r="BX173" s="211">
        <v>0</v>
      </c>
      <c r="BY173" s="211">
        <v>0</v>
      </c>
      <c r="BZ173" s="211">
        <v>0</v>
      </c>
      <c r="CA173" s="211">
        <v>0</v>
      </c>
      <c r="CB173" s="211">
        <v>0</v>
      </c>
      <c r="CC173" s="211">
        <v>0</v>
      </c>
      <c r="CD173" s="211">
        <v>0</v>
      </c>
      <c r="CE173" s="211">
        <v>0</v>
      </c>
      <c r="CF173" s="211">
        <v>0</v>
      </c>
      <c r="CG173" s="211">
        <v>0</v>
      </c>
      <c r="CH173" s="211">
        <v>0</v>
      </c>
      <c r="CI173" s="211">
        <v>0</v>
      </c>
      <c r="CJ173" s="211">
        <v>0</v>
      </c>
      <c r="CK173" s="211">
        <v>0</v>
      </c>
      <c r="CL173" s="211">
        <v>0</v>
      </c>
      <c r="CM173" s="211">
        <v>0</v>
      </c>
      <c r="CN173" s="211">
        <v>0</v>
      </c>
      <c r="CO173" s="211">
        <v>0</v>
      </c>
      <c r="CP173" s="211">
        <v>0</v>
      </c>
      <c r="CQ173" s="211">
        <v>0</v>
      </c>
      <c r="CR173" s="211">
        <v>0</v>
      </c>
      <c r="CS173" s="211">
        <f>SUM(B173:CR173)</f>
        <v>91450.16</v>
      </c>
      <c r="CV173" s="27">
        <f t="shared" si="28"/>
        <v>0</v>
      </c>
      <c r="CW173" s="28">
        <f t="shared" si="29"/>
        <v>0</v>
      </c>
    </row>
    <row r="174" spans="1:101" x14ac:dyDescent="0.2">
      <c r="A174" s="209"/>
      <c r="B174" s="207"/>
      <c r="C174" s="207"/>
      <c r="D174" s="207"/>
      <c r="E174" s="207"/>
      <c r="F174" s="207"/>
      <c r="G174" s="207"/>
      <c r="H174" s="207"/>
      <c r="I174" s="207"/>
      <c r="J174" s="207"/>
      <c r="K174" s="207"/>
      <c r="L174" s="207"/>
      <c r="M174" s="207"/>
      <c r="N174" s="207"/>
      <c r="O174" s="207"/>
      <c r="P174" s="207"/>
      <c r="Q174" s="207"/>
      <c r="R174" s="207"/>
      <c r="S174" s="207"/>
      <c r="T174" s="207"/>
      <c r="U174" s="207"/>
      <c r="V174" s="207"/>
      <c r="W174" s="207"/>
      <c r="X174" s="207"/>
      <c r="Y174" s="207"/>
      <c r="Z174" s="207"/>
      <c r="AA174" s="207"/>
      <c r="AB174" s="207"/>
      <c r="AC174" s="207"/>
      <c r="AD174" s="207"/>
      <c r="AE174" s="207"/>
      <c r="AF174" s="207"/>
      <c r="AG174" s="207"/>
      <c r="AH174" s="207"/>
      <c r="AI174" s="207"/>
      <c r="AJ174" s="207"/>
      <c r="AK174" s="207"/>
      <c r="AL174" s="207"/>
      <c r="AM174" s="207"/>
      <c r="AN174" s="207"/>
      <c r="AO174" s="207"/>
      <c r="AP174" s="207"/>
      <c r="AQ174" s="207"/>
      <c r="AR174" s="207"/>
      <c r="AS174" s="207"/>
      <c r="AT174" s="207"/>
      <c r="AU174" s="207"/>
      <c r="AV174" s="207"/>
      <c r="AW174" s="207"/>
      <c r="AX174" s="207"/>
      <c r="AY174" s="207"/>
      <c r="AZ174" s="207"/>
      <c r="BA174" s="207"/>
      <c r="BB174" s="207"/>
      <c r="BC174" s="207"/>
      <c r="BD174" s="207"/>
      <c r="BE174" s="207"/>
      <c r="BF174" s="207"/>
      <c r="BG174" s="207"/>
      <c r="BH174" s="207"/>
      <c r="BI174" s="207"/>
      <c r="BJ174" s="207"/>
      <c r="BK174" s="207"/>
      <c r="BL174" s="207"/>
      <c r="BM174" s="207"/>
      <c r="BN174" s="207"/>
      <c r="BO174" s="207"/>
      <c r="BP174" s="207"/>
      <c r="BQ174" s="207"/>
      <c r="BR174" s="207"/>
      <c r="BS174" s="207"/>
      <c r="BT174" s="207"/>
      <c r="BU174" s="207"/>
      <c r="BV174" s="207"/>
      <c r="BW174" s="207"/>
      <c r="BX174" s="207"/>
      <c r="BY174" s="207"/>
      <c r="BZ174" s="207"/>
      <c r="CA174" s="207"/>
      <c r="CB174" s="207"/>
      <c r="CC174" s="207"/>
      <c r="CD174" s="207"/>
      <c r="CE174" s="207"/>
      <c r="CF174" s="207"/>
      <c r="CG174" s="207"/>
      <c r="CH174" s="207"/>
      <c r="CI174" s="207"/>
      <c r="CJ174" s="207"/>
      <c r="CK174" s="207"/>
      <c r="CL174" s="207"/>
      <c r="CM174" s="207"/>
      <c r="CN174" s="207"/>
      <c r="CO174" s="207"/>
      <c r="CP174" s="207"/>
      <c r="CQ174" s="207"/>
      <c r="CR174" s="207"/>
      <c r="CS174" s="207"/>
      <c r="CV174" s="27">
        <f t="shared" si="28"/>
        <v>0</v>
      </c>
      <c r="CW174" s="28">
        <f t="shared" si="29"/>
        <v>0</v>
      </c>
    </row>
    <row r="175" spans="1:101" x14ac:dyDescent="0.2">
      <c r="A175" s="210" t="s">
        <v>168</v>
      </c>
      <c r="B175" s="211">
        <v>0</v>
      </c>
      <c r="C175" s="211">
        <v>0</v>
      </c>
      <c r="D175" s="211">
        <v>0</v>
      </c>
      <c r="E175" s="211">
        <v>100000</v>
      </c>
      <c r="F175" s="211">
        <v>0</v>
      </c>
      <c r="G175" s="211">
        <v>0</v>
      </c>
      <c r="H175" s="211">
        <v>0</v>
      </c>
      <c r="I175" s="211">
        <v>0</v>
      </c>
      <c r="J175" s="211">
        <v>0</v>
      </c>
      <c r="K175" s="211">
        <v>0</v>
      </c>
      <c r="L175" s="211">
        <v>0</v>
      </c>
      <c r="M175" s="211">
        <v>0</v>
      </c>
      <c r="N175" s="211">
        <v>0</v>
      </c>
      <c r="O175" s="211">
        <v>0</v>
      </c>
      <c r="P175" s="211">
        <v>0</v>
      </c>
      <c r="Q175" s="211">
        <v>0</v>
      </c>
      <c r="R175" s="211">
        <v>0</v>
      </c>
      <c r="S175" s="211">
        <v>0</v>
      </c>
      <c r="T175" s="211">
        <v>0</v>
      </c>
      <c r="U175" s="211">
        <v>0</v>
      </c>
      <c r="V175" s="211">
        <v>0</v>
      </c>
      <c r="W175" s="211">
        <v>0</v>
      </c>
      <c r="X175" s="211">
        <v>0</v>
      </c>
      <c r="Y175" s="211">
        <v>0</v>
      </c>
      <c r="Z175" s="211">
        <v>0</v>
      </c>
      <c r="AA175" s="211">
        <v>0</v>
      </c>
      <c r="AB175" s="211">
        <v>0</v>
      </c>
      <c r="AC175" s="211">
        <v>0</v>
      </c>
      <c r="AD175" s="211">
        <v>0</v>
      </c>
      <c r="AE175" s="211">
        <v>0</v>
      </c>
      <c r="AF175" s="211">
        <v>0</v>
      </c>
      <c r="AG175" s="211">
        <v>0</v>
      </c>
      <c r="AH175" s="211">
        <v>0</v>
      </c>
      <c r="AI175" s="211">
        <v>0</v>
      </c>
      <c r="AJ175" s="211">
        <v>0</v>
      </c>
      <c r="AK175" s="211">
        <v>0</v>
      </c>
      <c r="AL175" s="211">
        <v>0</v>
      </c>
      <c r="AM175" s="211">
        <v>0</v>
      </c>
      <c r="AN175" s="211">
        <v>0</v>
      </c>
      <c r="AO175" s="211">
        <v>0</v>
      </c>
      <c r="AP175" s="211">
        <v>0</v>
      </c>
      <c r="AQ175" s="211">
        <v>0</v>
      </c>
      <c r="AR175" s="211">
        <v>0</v>
      </c>
      <c r="AS175" s="211">
        <v>0</v>
      </c>
      <c r="AT175" s="211">
        <v>0</v>
      </c>
      <c r="AU175" s="211">
        <v>0</v>
      </c>
      <c r="AV175" s="211">
        <v>0</v>
      </c>
      <c r="AW175" s="211">
        <v>0</v>
      </c>
      <c r="AX175" s="211">
        <v>0</v>
      </c>
      <c r="AY175" s="211">
        <v>0</v>
      </c>
      <c r="AZ175" s="211">
        <v>0</v>
      </c>
      <c r="BA175" s="211">
        <v>0</v>
      </c>
      <c r="BB175" s="211">
        <v>0</v>
      </c>
      <c r="BC175" s="211">
        <v>0</v>
      </c>
      <c r="BD175" s="211">
        <v>0</v>
      </c>
      <c r="BE175" s="211">
        <v>0</v>
      </c>
      <c r="BF175" s="211">
        <v>0</v>
      </c>
      <c r="BG175" s="211">
        <v>0</v>
      </c>
      <c r="BH175" s="211">
        <v>0</v>
      </c>
      <c r="BI175" s="211">
        <v>0</v>
      </c>
      <c r="BJ175" s="211">
        <v>0</v>
      </c>
      <c r="BK175" s="211">
        <v>0</v>
      </c>
      <c r="BL175" s="211">
        <v>0</v>
      </c>
      <c r="BM175" s="211">
        <v>0</v>
      </c>
      <c r="BN175" s="211">
        <v>0</v>
      </c>
      <c r="BO175" s="211">
        <v>0</v>
      </c>
      <c r="BP175" s="211">
        <v>0</v>
      </c>
      <c r="BQ175" s="211">
        <v>0</v>
      </c>
      <c r="BR175" s="211">
        <v>0</v>
      </c>
      <c r="BS175" s="211">
        <v>0</v>
      </c>
      <c r="BT175" s="211">
        <v>0</v>
      </c>
      <c r="BU175" s="211">
        <v>0</v>
      </c>
      <c r="BV175" s="211">
        <v>0</v>
      </c>
      <c r="BW175" s="211">
        <v>0</v>
      </c>
      <c r="BX175" s="211">
        <v>0</v>
      </c>
      <c r="BY175" s="211">
        <v>0</v>
      </c>
      <c r="BZ175" s="211">
        <v>0</v>
      </c>
      <c r="CA175" s="211">
        <v>0</v>
      </c>
      <c r="CB175" s="211">
        <v>0</v>
      </c>
      <c r="CC175" s="211">
        <v>0</v>
      </c>
      <c r="CD175" s="211">
        <v>0</v>
      </c>
      <c r="CE175" s="211">
        <v>0</v>
      </c>
      <c r="CF175" s="211">
        <v>0</v>
      </c>
      <c r="CG175" s="211">
        <v>0</v>
      </c>
      <c r="CH175" s="211">
        <v>0</v>
      </c>
      <c r="CI175" s="211">
        <v>0</v>
      </c>
      <c r="CJ175" s="211">
        <v>0</v>
      </c>
      <c r="CK175" s="211">
        <v>0</v>
      </c>
      <c r="CL175" s="211">
        <v>0</v>
      </c>
      <c r="CM175" s="211">
        <v>0</v>
      </c>
      <c r="CN175" s="211">
        <v>0</v>
      </c>
      <c r="CO175" s="211">
        <v>0</v>
      </c>
      <c r="CP175" s="211">
        <v>0</v>
      </c>
      <c r="CQ175" s="211">
        <v>0</v>
      </c>
      <c r="CR175" s="211">
        <v>0</v>
      </c>
      <c r="CS175" s="211">
        <f>SUM(B175:CR175)</f>
        <v>100000</v>
      </c>
      <c r="CV175" s="27">
        <f t="shared" si="28"/>
        <v>0</v>
      </c>
      <c r="CW175" s="28">
        <f t="shared" si="29"/>
        <v>0</v>
      </c>
    </row>
    <row r="176" spans="1:101" x14ac:dyDescent="0.2">
      <c r="A176" s="210" t="s">
        <v>169</v>
      </c>
      <c r="B176" s="211">
        <v>0</v>
      </c>
      <c r="C176" s="211">
        <v>0</v>
      </c>
      <c r="D176" s="211">
        <v>0</v>
      </c>
      <c r="E176" s="211">
        <v>0</v>
      </c>
      <c r="F176" s="211">
        <v>0</v>
      </c>
      <c r="G176" s="211">
        <v>0</v>
      </c>
      <c r="H176" s="211">
        <v>0</v>
      </c>
      <c r="I176" s="211">
        <v>0</v>
      </c>
      <c r="J176" s="211">
        <v>0</v>
      </c>
      <c r="K176" s="211">
        <v>0</v>
      </c>
      <c r="L176" s="211">
        <v>0</v>
      </c>
      <c r="M176" s="211">
        <v>0</v>
      </c>
      <c r="N176" s="211">
        <v>0</v>
      </c>
      <c r="O176" s="211">
        <v>0</v>
      </c>
      <c r="P176" s="211">
        <v>0</v>
      </c>
      <c r="Q176" s="211">
        <v>0</v>
      </c>
      <c r="R176" s="211">
        <v>0</v>
      </c>
      <c r="S176" s="211">
        <v>0</v>
      </c>
      <c r="T176" s="211">
        <v>0</v>
      </c>
      <c r="U176" s="211">
        <v>0</v>
      </c>
      <c r="V176" s="211">
        <v>0</v>
      </c>
      <c r="W176" s="211">
        <v>0</v>
      </c>
      <c r="X176" s="211">
        <v>0</v>
      </c>
      <c r="Y176" s="211">
        <v>0</v>
      </c>
      <c r="Z176" s="211">
        <v>0</v>
      </c>
      <c r="AA176" s="211">
        <v>0</v>
      </c>
      <c r="AB176" s="211">
        <v>0</v>
      </c>
      <c r="AC176" s="211">
        <v>0</v>
      </c>
      <c r="AD176" s="211">
        <v>0</v>
      </c>
      <c r="AE176" s="211">
        <v>0</v>
      </c>
      <c r="AF176" s="211">
        <v>0</v>
      </c>
      <c r="AG176" s="211">
        <v>0</v>
      </c>
      <c r="AH176" s="211">
        <v>0</v>
      </c>
      <c r="AI176" s="211">
        <v>0</v>
      </c>
      <c r="AJ176" s="211">
        <v>0</v>
      </c>
      <c r="AK176" s="211">
        <v>0</v>
      </c>
      <c r="AL176" s="211">
        <v>0</v>
      </c>
      <c r="AM176" s="211">
        <v>0</v>
      </c>
      <c r="AN176" s="211">
        <v>0</v>
      </c>
      <c r="AO176" s="211">
        <v>0</v>
      </c>
      <c r="AP176" s="211">
        <v>0</v>
      </c>
      <c r="AQ176" s="211">
        <v>0</v>
      </c>
      <c r="AR176" s="211">
        <v>0</v>
      </c>
      <c r="AS176" s="211">
        <v>0</v>
      </c>
      <c r="AT176" s="211">
        <v>0</v>
      </c>
      <c r="AU176" s="211">
        <v>0</v>
      </c>
      <c r="AV176" s="211">
        <v>0</v>
      </c>
      <c r="AW176" s="211">
        <v>0</v>
      </c>
      <c r="AX176" s="211">
        <v>0</v>
      </c>
      <c r="AY176" s="211">
        <v>0</v>
      </c>
      <c r="AZ176" s="211">
        <v>0</v>
      </c>
      <c r="BA176" s="211">
        <v>0</v>
      </c>
      <c r="BB176" s="211">
        <v>0</v>
      </c>
      <c r="BC176" s="211">
        <v>0</v>
      </c>
      <c r="BD176" s="211">
        <v>0</v>
      </c>
      <c r="BE176" s="211">
        <v>0</v>
      </c>
      <c r="BF176" s="211">
        <v>0</v>
      </c>
      <c r="BG176" s="211">
        <v>0</v>
      </c>
      <c r="BH176" s="211">
        <v>0</v>
      </c>
      <c r="BI176" s="211">
        <v>0</v>
      </c>
      <c r="BJ176" s="211">
        <v>0</v>
      </c>
      <c r="BK176" s="211">
        <v>0</v>
      </c>
      <c r="BL176" s="211">
        <v>0</v>
      </c>
      <c r="BM176" s="211">
        <v>0</v>
      </c>
      <c r="BN176" s="211">
        <v>0</v>
      </c>
      <c r="BO176" s="211">
        <v>0</v>
      </c>
      <c r="BP176" s="211">
        <v>0</v>
      </c>
      <c r="BQ176" s="211">
        <v>0</v>
      </c>
      <c r="BR176" s="211">
        <v>0</v>
      </c>
      <c r="BS176" s="211">
        <v>0</v>
      </c>
      <c r="BT176" s="211">
        <v>0</v>
      </c>
      <c r="BU176" s="211">
        <v>0</v>
      </c>
      <c r="BV176" s="211">
        <v>0</v>
      </c>
      <c r="BW176" s="211">
        <v>0</v>
      </c>
      <c r="BX176" s="211">
        <v>0</v>
      </c>
      <c r="BY176" s="211">
        <v>0</v>
      </c>
      <c r="BZ176" s="211">
        <v>0</v>
      </c>
      <c r="CA176" s="211">
        <v>0</v>
      </c>
      <c r="CB176" s="211">
        <v>0</v>
      </c>
      <c r="CC176" s="211">
        <v>0</v>
      </c>
      <c r="CD176" s="211">
        <v>0</v>
      </c>
      <c r="CE176" s="211">
        <v>0</v>
      </c>
      <c r="CF176" s="211">
        <v>0</v>
      </c>
      <c r="CG176" s="211">
        <v>0</v>
      </c>
      <c r="CH176" s="211">
        <v>0</v>
      </c>
      <c r="CI176" s="211">
        <v>0</v>
      </c>
      <c r="CJ176" s="211">
        <v>0</v>
      </c>
      <c r="CK176" s="211">
        <v>0</v>
      </c>
      <c r="CL176" s="211">
        <v>0</v>
      </c>
      <c r="CM176" s="211">
        <v>0</v>
      </c>
      <c r="CN176" s="211">
        <v>0</v>
      </c>
      <c r="CO176" s="211">
        <v>0</v>
      </c>
      <c r="CP176" s="211">
        <v>0</v>
      </c>
      <c r="CQ176" s="211">
        <v>0</v>
      </c>
      <c r="CR176" s="211">
        <v>0</v>
      </c>
      <c r="CS176" s="211">
        <f>SUM(B176:CR176)</f>
        <v>0</v>
      </c>
      <c r="CV176" s="27">
        <f t="shared" si="28"/>
        <v>0</v>
      </c>
      <c r="CW176" s="28">
        <f t="shared" si="29"/>
        <v>0</v>
      </c>
    </row>
    <row r="177" spans="1:101" x14ac:dyDescent="0.2">
      <c r="A177" s="212" t="s">
        <v>170</v>
      </c>
      <c r="B177" s="213">
        <f t="shared" ref="B177:BM177" si="50">SUM(B175:B176)</f>
        <v>0</v>
      </c>
      <c r="C177" s="213">
        <f t="shared" si="50"/>
        <v>0</v>
      </c>
      <c r="D177" s="213">
        <f t="shared" si="50"/>
        <v>0</v>
      </c>
      <c r="E177" s="213">
        <f t="shared" si="50"/>
        <v>100000</v>
      </c>
      <c r="F177" s="213">
        <f t="shared" si="50"/>
        <v>0</v>
      </c>
      <c r="G177" s="213">
        <f t="shared" ref="G177:BR177" si="51">SUM(G175:G176)</f>
        <v>0</v>
      </c>
      <c r="H177" s="213">
        <f t="shared" si="51"/>
        <v>0</v>
      </c>
      <c r="I177" s="213">
        <f t="shared" si="51"/>
        <v>0</v>
      </c>
      <c r="J177" s="213">
        <f t="shared" si="51"/>
        <v>0</v>
      </c>
      <c r="K177" s="213">
        <f t="shared" si="51"/>
        <v>0</v>
      </c>
      <c r="L177" s="213">
        <f t="shared" si="51"/>
        <v>0</v>
      </c>
      <c r="M177" s="213">
        <f t="shared" si="51"/>
        <v>0</v>
      </c>
      <c r="N177" s="213">
        <f t="shared" si="51"/>
        <v>0</v>
      </c>
      <c r="O177" s="213">
        <f t="shared" si="51"/>
        <v>0</v>
      </c>
      <c r="P177" s="213">
        <f t="shared" si="51"/>
        <v>0</v>
      </c>
      <c r="Q177" s="213">
        <f t="shared" si="51"/>
        <v>0</v>
      </c>
      <c r="R177" s="213">
        <f t="shared" si="51"/>
        <v>0</v>
      </c>
      <c r="S177" s="213">
        <f t="shared" si="51"/>
        <v>0</v>
      </c>
      <c r="T177" s="213">
        <f t="shared" si="51"/>
        <v>0</v>
      </c>
      <c r="U177" s="213">
        <f t="shared" si="51"/>
        <v>0</v>
      </c>
      <c r="V177" s="213">
        <f t="shared" si="51"/>
        <v>0</v>
      </c>
      <c r="W177" s="213">
        <f t="shared" si="51"/>
        <v>0</v>
      </c>
      <c r="X177" s="213">
        <f t="shared" si="51"/>
        <v>0</v>
      </c>
      <c r="Y177" s="213">
        <f t="shared" si="51"/>
        <v>0</v>
      </c>
      <c r="Z177" s="213">
        <f t="shared" si="51"/>
        <v>0</v>
      </c>
      <c r="AA177" s="213">
        <f t="shared" si="51"/>
        <v>0</v>
      </c>
      <c r="AB177" s="213">
        <f t="shared" si="51"/>
        <v>0</v>
      </c>
      <c r="AC177" s="213">
        <f t="shared" si="51"/>
        <v>0</v>
      </c>
      <c r="AD177" s="213">
        <f t="shared" si="51"/>
        <v>0</v>
      </c>
      <c r="AE177" s="213">
        <f t="shared" si="51"/>
        <v>0</v>
      </c>
      <c r="AF177" s="213">
        <f t="shared" si="51"/>
        <v>0</v>
      </c>
      <c r="AG177" s="213">
        <f t="shared" si="51"/>
        <v>0</v>
      </c>
      <c r="AH177" s="213">
        <f t="shared" si="51"/>
        <v>0</v>
      </c>
      <c r="AI177" s="213">
        <f t="shared" si="51"/>
        <v>0</v>
      </c>
      <c r="AJ177" s="213">
        <f t="shared" si="51"/>
        <v>0</v>
      </c>
      <c r="AK177" s="213">
        <f t="shared" si="51"/>
        <v>0</v>
      </c>
      <c r="AL177" s="213">
        <f t="shared" si="51"/>
        <v>0</v>
      </c>
      <c r="AM177" s="213">
        <f t="shared" si="51"/>
        <v>0</v>
      </c>
      <c r="AN177" s="213">
        <f t="shared" si="51"/>
        <v>0</v>
      </c>
      <c r="AO177" s="213">
        <f t="shared" si="51"/>
        <v>0</v>
      </c>
      <c r="AP177" s="213">
        <f t="shared" si="51"/>
        <v>0</v>
      </c>
      <c r="AQ177" s="213">
        <f t="shared" si="51"/>
        <v>0</v>
      </c>
      <c r="AR177" s="213">
        <f t="shared" si="51"/>
        <v>0</v>
      </c>
      <c r="AS177" s="213">
        <f t="shared" si="51"/>
        <v>0</v>
      </c>
      <c r="AT177" s="213">
        <f t="shared" si="51"/>
        <v>0</v>
      </c>
      <c r="AU177" s="213">
        <f t="shared" si="51"/>
        <v>0</v>
      </c>
      <c r="AV177" s="213">
        <f t="shared" si="51"/>
        <v>0</v>
      </c>
      <c r="AW177" s="213">
        <f t="shared" si="51"/>
        <v>0</v>
      </c>
      <c r="AX177" s="213">
        <f t="shared" si="51"/>
        <v>0</v>
      </c>
      <c r="AY177" s="213">
        <f t="shared" si="51"/>
        <v>0</v>
      </c>
      <c r="AZ177" s="213">
        <f t="shared" si="51"/>
        <v>0</v>
      </c>
      <c r="BA177" s="213">
        <f t="shared" si="51"/>
        <v>0</v>
      </c>
      <c r="BB177" s="213">
        <f t="shared" si="51"/>
        <v>0</v>
      </c>
      <c r="BC177" s="213">
        <f t="shared" si="51"/>
        <v>0</v>
      </c>
      <c r="BD177" s="213">
        <f t="shared" si="51"/>
        <v>0</v>
      </c>
      <c r="BE177" s="213">
        <f t="shared" si="51"/>
        <v>0</v>
      </c>
      <c r="BF177" s="213">
        <f t="shared" si="51"/>
        <v>0</v>
      </c>
      <c r="BG177" s="213">
        <f t="shared" si="51"/>
        <v>0</v>
      </c>
      <c r="BH177" s="213">
        <f t="shared" si="51"/>
        <v>0</v>
      </c>
      <c r="BI177" s="213">
        <f t="shared" si="51"/>
        <v>0</v>
      </c>
      <c r="BJ177" s="213">
        <f t="shared" si="51"/>
        <v>0</v>
      </c>
      <c r="BK177" s="213">
        <f t="shared" si="51"/>
        <v>0</v>
      </c>
      <c r="BL177" s="213">
        <f t="shared" si="51"/>
        <v>0</v>
      </c>
      <c r="BM177" s="213">
        <f t="shared" si="51"/>
        <v>0</v>
      </c>
      <c r="BN177" s="213">
        <f t="shared" si="51"/>
        <v>0</v>
      </c>
      <c r="BO177" s="213">
        <f t="shared" si="51"/>
        <v>0</v>
      </c>
      <c r="BP177" s="213">
        <f t="shared" si="51"/>
        <v>0</v>
      </c>
      <c r="BQ177" s="213">
        <f t="shared" si="51"/>
        <v>0</v>
      </c>
      <c r="BR177" s="213">
        <f t="shared" si="51"/>
        <v>0</v>
      </c>
      <c r="BS177" s="213">
        <f t="shared" ref="BS177:CR177" si="52">SUM(BS175:BS176)</f>
        <v>0</v>
      </c>
      <c r="BT177" s="213">
        <f t="shared" si="52"/>
        <v>0</v>
      </c>
      <c r="BU177" s="213">
        <f t="shared" si="52"/>
        <v>0</v>
      </c>
      <c r="BV177" s="213">
        <f t="shared" si="52"/>
        <v>0</v>
      </c>
      <c r="BW177" s="213">
        <f t="shared" si="52"/>
        <v>0</v>
      </c>
      <c r="BX177" s="213">
        <f t="shared" si="52"/>
        <v>0</v>
      </c>
      <c r="BY177" s="213">
        <f t="shared" si="52"/>
        <v>0</v>
      </c>
      <c r="BZ177" s="213">
        <f t="shared" si="52"/>
        <v>0</v>
      </c>
      <c r="CA177" s="213">
        <f t="shared" si="52"/>
        <v>0</v>
      </c>
      <c r="CB177" s="213">
        <f t="shared" si="52"/>
        <v>0</v>
      </c>
      <c r="CC177" s="213">
        <f t="shared" si="52"/>
        <v>0</v>
      </c>
      <c r="CD177" s="213">
        <f t="shared" si="52"/>
        <v>0</v>
      </c>
      <c r="CE177" s="213">
        <f t="shared" si="52"/>
        <v>0</v>
      </c>
      <c r="CF177" s="213">
        <f t="shared" si="52"/>
        <v>0</v>
      </c>
      <c r="CG177" s="213">
        <f t="shared" si="52"/>
        <v>0</v>
      </c>
      <c r="CH177" s="213">
        <f t="shared" si="52"/>
        <v>0</v>
      </c>
      <c r="CI177" s="213">
        <f t="shared" si="52"/>
        <v>0</v>
      </c>
      <c r="CJ177" s="213">
        <f t="shared" si="52"/>
        <v>0</v>
      </c>
      <c r="CK177" s="213">
        <f t="shared" si="52"/>
        <v>0</v>
      </c>
      <c r="CL177" s="213">
        <f t="shared" si="52"/>
        <v>0</v>
      </c>
      <c r="CM177" s="213">
        <f t="shared" si="52"/>
        <v>0</v>
      </c>
      <c r="CN177" s="213">
        <f t="shared" si="52"/>
        <v>0</v>
      </c>
      <c r="CO177" s="213">
        <f t="shared" si="52"/>
        <v>0</v>
      </c>
      <c r="CP177" s="213">
        <f t="shared" si="52"/>
        <v>0</v>
      </c>
      <c r="CQ177" s="213">
        <f t="shared" si="52"/>
        <v>0</v>
      </c>
      <c r="CR177" s="213">
        <f t="shared" si="52"/>
        <v>0</v>
      </c>
      <c r="CS177" s="213">
        <f t="shared" ref="BN177:CS177" si="53">SUM(CS175:CS176)</f>
        <v>100000</v>
      </c>
      <c r="CV177" s="27">
        <f t="shared" si="28"/>
        <v>0</v>
      </c>
      <c r="CW177" s="28">
        <f t="shared" si="29"/>
        <v>0</v>
      </c>
    </row>
    <row r="178" spans="1:101" x14ac:dyDescent="0.2">
      <c r="A178" s="215" t="s">
        <v>171</v>
      </c>
      <c r="B178" s="211">
        <v>0</v>
      </c>
      <c r="C178" s="211">
        <v>0</v>
      </c>
      <c r="D178" s="211">
        <v>0</v>
      </c>
      <c r="E178" s="211">
        <v>0</v>
      </c>
      <c r="F178" s="211">
        <v>0</v>
      </c>
      <c r="G178" s="211">
        <v>0</v>
      </c>
      <c r="H178" s="211">
        <v>0</v>
      </c>
      <c r="I178" s="211">
        <v>0</v>
      </c>
      <c r="J178" s="211">
        <v>0</v>
      </c>
      <c r="K178" s="211">
        <v>0</v>
      </c>
      <c r="L178" s="211">
        <v>0</v>
      </c>
      <c r="M178" s="211">
        <v>0</v>
      </c>
      <c r="N178" s="211">
        <v>0</v>
      </c>
      <c r="O178" s="211">
        <v>0</v>
      </c>
      <c r="P178" s="211">
        <v>0</v>
      </c>
      <c r="Q178" s="211">
        <v>0</v>
      </c>
      <c r="R178" s="211">
        <v>0</v>
      </c>
      <c r="S178" s="211">
        <v>0</v>
      </c>
      <c r="T178" s="211">
        <v>0</v>
      </c>
      <c r="U178" s="211">
        <v>0</v>
      </c>
      <c r="V178" s="211">
        <v>0</v>
      </c>
      <c r="W178" s="211">
        <v>0</v>
      </c>
      <c r="X178" s="211">
        <v>0</v>
      </c>
      <c r="Y178" s="211">
        <v>0</v>
      </c>
      <c r="Z178" s="211">
        <v>0</v>
      </c>
      <c r="AA178" s="211">
        <v>0</v>
      </c>
      <c r="AB178" s="211">
        <v>0</v>
      </c>
      <c r="AC178" s="211">
        <v>0</v>
      </c>
      <c r="AD178" s="211">
        <v>0</v>
      </c>
      <c r="AE178" s="211">
        <v>0</v>
      </c>
      <c r="AF178" s="211">
        <v>0</v>
      </c>
      <c r="AG178" s="211">
        <v>0</v>
      </c>
      <c r="AH178" s="211">
        <v>0</v>
      </c>
      <c r="AI178" s="211">
        <v>0</v>
      </c>
      <c r="AJ178" s="211">
        <v>0</v>
      </c>
      <c r="AK178" s="211">
        <v>0</v>
      </c>
      <c r="AL178" s="211">
        <v>0</v>
      </c>
      <c r="AM178" s="211">
        <v>0</v>
      </c>
      <c r="AN178" s="211">
        <v>0</v>
      </c>
      <c r="AO178" s="211">
        <v>0</v>
      </c>
      <c r="AP178" s="211">
        <v>0</v>
      </c>
      <c r="AQ178" s="211">
        <v>0</v>
      </c>
      <c r="AR178" s="211">
        <v>0</v>
      </c>
      <c r="AS178" s="211">
        <v>0</v>
      </c>
      <c r="AT178" s="211">
        <v>0</v>
      </c>
      <c r="AU178" s="211">
        <v>0</v>
      </c>
      <c r="AV178" s="211">
        <v>0</v>
      </c>
      <c r="AW178" s="211">
        <v>0</v>
      </c>
      <c r="AX178" s="211">
        <v>0</v>
      </c>
      <c r="AY178" s="211">
        <v>0</v>
      </c>
      <c r="AZ178" s="211">
        <v>0</v>
      </c>
      <c r="BA178" s="211">
        <v>0</v>
      </c>
      <c r="BB178" s="211">
        <v>0</v>
      </c>
      <c r="BC178" s="211">
        <v>0</v>
      </c>
      <c r="BD178" s="211">
        <v>0</v>
      </c>
      <c r="BE178" s="211">
        <v>0</v>
      </c>
      <c r="BF178" s="211">
        <v>0</v>
      </c>
      <c r="BG178" s="211">
        <v>0</v>
      </c>
      <c r="BH178" s="211">
        <v>0</v>
      </c>
      <c r="BI178" s="211">
        <v>0</v>
      </c>
      <c r="BJ178" s="211">
        <v>0</v>
      </c>
      <c r="BK178" s="211">
        <v>0</v>
      </c>
      <c r="BL178" s="211">
        <v>0</v>
      </c>
      <c r="BM178" s="211">
        <v>0</v>
      </c>
      <c r="BN178" s="211">
        <v>0</v>
      </c>
      <c r="BO178" s="211">
        <v>0</v>
      </c>
      <c r="BP178" s="211">
        <v>0</v>
      </c>
      <c r="BQ178" s="211">
        <v>0</v>
      </c>
      <c r="BR178" s="211">
        <v>0</v>
      </c>
      <c r="BS178" s="211">
        <v>0</v>
      </c>
      <c r="BT178" s="211">
        <v>0</v>
      </c>
      <c r="BU178" s="211">
        <v>0</v>
      </c>
      <c r="BV178" s="211">
        <v>0</v>
      </c>
      <c r="BW178" s="211">
        <v>0</v>
      </c>
      <c r="BX178" s="211">
        <v>0</v>
      </c>
      <c r="BY178" s="211">
        <v>0</v>
      </c>
      <c r="BZ178" s="211">
        <v>0</v>
      </c>
      <c r="CA178" s="211">
        <v>0</v>
      </c>
      <c r="CB178" s="211">
        <v>0</v>
      </c>
      <c r="CC178" s="211">
        <v>0</v>
      </c>
      <c r="CD178" s="211">
        <v>0</v>
      </c>
      <c r="CE178" s="211">
        <v>0</v>
      </c>
      <c r="CF178" s="211">
        <v>0</v>
      </c>
      <c r="CG178" s="211">
        <v>0</v>
      </c>
      <c r="CH178" s="211">
        <v>0</v>
      </c>
      <c r="CI178" s="211">
        <v>0</v>
      </c>
      <c r="CJ178" s="211">
        <v>0</v>
      </c>
      <c r="CK178" s="211">
        <v>0</v>
      </c>
      <c r="CL178" s="211">
        <v>0</v>
      </c>
      <c r="CM178" s="211">
        <v>0</v>
      </c>
      <c r="CN178" s="211">
        <v>0</v>
      </c>
      <c r="CO178" s="211">
        <v>0</v>
      </c>
      <c r="CP178" s="211">
        <v>0</v>
      </c>
      <c r="CQ178" s="211">
        <v>0</v>
      </c>
      <c r="CR178" s="211">
        <v>0</v>
      </c>
      <c r="CS178" s="211">
        <f>SUM(B178:CR178)</f>
        <v>0</v>
      </c>
      <c r="CV178" s="27">
        <f t="shared" si="28"/>
        <v>0</v>
      </c>
      <c r="CW178" s="28">
        <f t="shared" si="29"/>
        <v>0</v>
      </c>
    </row>
    <row r="179" spans="1:101" s="13" customFormat="1" x14ac:dyDescent="0.2">
      <c r="A179" s="215" t="s">
        <v>1170</v>
      </c>
      <c r="B179" s="211">
        <v>0</v>
      </c>
      <c r="C179" s="211">
        <v>0</v>
      </c>
      <c r="D179" s="211">
        <v>0</v>
      </c>
      <c r="E179" s="211">
        <v>0</v>
      </c>
      <c r="F179" s="211">
        <v>0</v>
      </c>
      <c r="G179" s="211">
        <v>0</v>
      </c>
      <c r="H179" s="211">
        <v>0</v>
      </c>
      <c r="I179" s="211">
        <v>0</v>
      </c>
      <c r="J179" s="211">
        <v>0</v>
      </c>
      <c r="K179" s="211">
        <v>0</v>
      </c>
      <c r="L179" s="211">
        <v>0</v>
      </c>
      <c r="M179" s="211">
        <v>0</v>
      </c>
      <c r="N179" s="211">
        <v>0</v>
      </c>
      <c r="O179" s="211">
        <v>0</v>
      </c>
      <c r="P179" s="211">
        <v>0</v>
      </c>
      <c r="Q179" s="211">
        <v>0</v>
      </c>
      <c r="R179" s="211">
        <v>0</v>
      </c>
      <c r="S179" s="211">
        <v>0</v>
      </c>
      <c r="T179" s="211">
        <v>0</v>
      </c>
      <c r="U179" s="211">
        <v>0</v>
      </c>
      <c r="V179" s="211">
        <v>0</v>
      </c>
      <c r="W179" s="211">
        <v>0</v>
      </c>
      <c r="X179" s="211">
        <v>0</v>
      </c>
      <c r="Y179" s="211">
        <v>0</v>
      </c>
      <c r="Z179" s="211">
        <v>0</v>
      </c>
      <c r="AA179" s="211">
        <v>0</v>
      </c>
      <c r="AB179" s="211">
        <v>0</v>
      </c>
      <c r="AC179" s="211">
        <v>0</v>
      </c>
      <c r="AD179" s="211">
        <v>0</v>
      </c>
      <c r="AE179" s="211">
        <v>0</v>
      </c>
      <c r="AF179" s="211">
        <v>0</v>
      </c>
      <c r="AG179" s="211">
        <v>0</v>
      </c>
      <c r="AH179" s="211">
        <v>0</v>
      </c>
      <c r="AI179" s="211">
        <v>0</v>
      </c>
      <c r="AJ179" s="211">
        <v>0</v>
      </c>
      <c r="AK179" s="211">
        <v>0</v>
      </c>
      <c r="AL179" s="211">
        <v>0</v>
      </c>
      <c r="AM179" s="211">
        <v>0</v>
      </c>
      <c r="AN179" s="211">
        <v>0</v>
      </c>
      <c r="AO179" s="211">
        <v>0</v>
      </c>
      <c r="AP179" s="211">
        <v>0</v>
      </c>
      <c r="AQ179" s="211">
        <v>0</v>
      </c>
      <c r="AR179" s="211">
        <v>0</v>
      </c>
      <c r="AS179" s="211">
        <v>0</v>
      </c>
      <c r="AT179" s="211">
        <v>0</v>
      </c>
      <c r="AU179" s="211">
        <v>0</v>
      </c>
      <c r="AV179" s="211">
        <v>0</v>
      </c>
      <c r="AW179" s="211">
        <v>0</v>
      </c>
      <c r="AX179" s="211">
        <v>0</v>
      </c>
      <c r="AY179" s="211">
        <v>0</v>
      </c>
      <c r="AZ179" s="211">
        <v>0</v>
      </c>
      <c r="BA179" s="211">
        <v>0</v>
      </c>
      <c r="BB179" s="211">
        <v>0</v>
      </c>
      <c r="BC179" s="211">
        <v>0</v>
      </c>
      <c r="BD179" s="211">
        <v>0</v>
      </c>
      <c r="BE179" s="211">
        <v>0</v>
      </c>
      <c r="BF179" s="211">
        <v>0</v>
      </c>
      <c r="BG179" s="211">
        <v>0</v>
      </c>
      <c r="BH179" s="211">
        <v>0</v>
      </c>
      <c r="BI179" s="211">
        <v>0</v>
      </c>
      <c r="BJ179" s="211">
        <v>0</v>
      </c>
      <c r="BK179" s="211">
        <v>0</v>
      </c>
      <c r="BL179" s="211">
        <v>0</v>
      </c>
      <c r="BM179" s="211">
        <v>0</v>
      </c>
      <c r="BN179" s="211">
        <v>0</v>
      </c>
      <c r="BO179" s="211">
        <v>0</v>
      </c>
      <c r="BP179" s="211">
        <v>0</v>
      </c>
      <c r="BQ179" s="211">
        <v>0</v>
      </c>
      <c r="BR179" s="211">
        <v>0</v>
      </c>
      <c r="BS179" s="211">
        <v>0</v>
      </c>
      <c r="BT179" s="211">
        <v>0</v>
      </c>
      <c r="BU179" s="211">
        <v>0</v>
      </c>
      <c r="BV179" s="211">
        <v>0</v>
      </c>
      <c r="BW179" s="211">
        <v>0</v>
      </c>
      <c r="BX179" s="211">
        <v>0</v>
      </c>
      <c r="BY179" s="211">
        <v>0</v>
      </c>
      <c r="BZ179" s="211">
        <v>0</v>
      </c>
      <c r="CA179" s="211">
        <v>0</v>
      </c>
      <c r="CB179" s="211">
        <v>0</v>
      </c>
      <c r="CC179" s="211">
        <v>0</v>
      </c>
      <c r="CD179" s="211">
        <v>0</v>
      </c>
      <c r="CE179" s="211">
        <v>0</v>
      </c>
      <c r="CF179" s="211">
        <v>0</v>
      </c>
      <c r="CG179" s="211">
        <v>0</v>
      </c>
      <c r="CH179" s="211">
        <v>0</v>
      </c>
      <c r="CI179" s="211">
        <v>0</v>
      </c>
      <c r="CJ179" s="211">
        <v>0</v>
      </c>
      <c r="CK179" s="211">
        <v>0</v>
      </c>
      <c r="CL179" s="211">
        <v>0</v>
      </c>
      <c r="CM179" s="211">
        <v>0</v>
      </c>
      <c r="CN179" s="211">
        <v>0</v>
      </c>
      <c r="CO179" s="211">
        <v>0</v>
      </c>
      <c r="CP179" s="211">
        <v>0</v>
      </c>
      <c r="CQ179" s="211">
        <v>0</v>
      </c>
      <c r="CR179" s="211">
        <v>0</v>
      </c>
      <c r="CS179" s="211">
        <f>SUM(B179:CR179)</f>
        <v>0</v>
      </c>
      <c r="CV179" s="27"/>
      <c r="CW179" s="28"/>
    </row>
    <row r="180" spans="1:101" x14ac:dyDescent="0.2">
      <c r="A180" s="215" t="s">
        <v>172</v>
      </c>
      <c r="B180" s="211">
        <v>0</v>
      </c>
      <c r="C180" s="211">
        <v>0</v>
      </c>
      <c r="D180" s="211">
        <v>0</v>
      </c>
      <c r="E180" s="211">
        <v>0</v>
      </c>
      <c r="F180" s="211">
        <v>0</v>
      </c>
      <c r="G180" s="211">
        <v>0</v>
      </c>
      <c r="H180" s="211">
        <v>0</v>
      </c>
      <c r="I180" s="211">
        <v>0</v>
      </c>
      <c r="J180" s="211">
        <v>0</v>
      </c>
      <c r="K180" s="211">
        <v>0</v>
      </c>
      <c r="L180" s="211">
        <v>0</v>
      </c>
      <c r="M180" s="211">
        <v>0</v>
      </c>
      <c r="N180" s="211">
        <v>0</v>
      </c>
      <c r="O180" s="211">
        <v>0</v>
      </c>
      <c r="P180" s="211">
        <v>0</v>
      </c>
      <c r="Q180" s="211">
        <v>0</v>
      </c>
      <c r="R180" s="211">
        <v>0</v>
      </c>
      <c r="S180" s="211">
        <v>0</v>
      </c>
      <c r="T180" s="211">
        <v>0</v>
      </c>
      <c r="U180" s="211">
        <v>0</v>
      </c>
      <c r="V180" s="211">
        <v>0</v>
      </c>
      <c r="W180" s="211">
        <v>0</v>
      </c>
      <c r="X180" s="211">
        <v>0</v>
      </c>
      <c r="Y180" s="211">
        <v>0</v>
      </c>
      <c r="Z180" s="211">
        <v>0</v>
      </c>
      <c r="AA180" s="211">
        <v>0</v>
      </c>
      <c r="AB180" s="211">
        <v>0</v>
      </c>
      <c r="AC180" s="211">
        <v>0</v>
      </c>
      <c r="AD180" s="211">
        <v>0</v>
      </c>
      <c r="AE180" s="211">
        <v>0</v>
      </c>
      <c r="AF180" s="211">
        <v>0</v>
      </c>
      <c r="AG180" s="211">
        <v>0</v>
      </c>
      <c r="AH180" s="211">
        <v>0</v>
      </c>
      <c r="AI180" s="211">
        <v>0</v>
      </c>
      <c r="AJ180" s="211">
        <v>0</v>
      </c>
      <c r="AK180" s="211">
        <v>0</v>
      </c>
      <c r="AL180" s="211">
        <v>0</v>
      </c>
      <c r="AM180" s="211">
        <v>0</v>
      </c>
      <c r="AN180" s="211">
        <v>0</v>
      </c>
      <c r="AO180" s="211">
        <v>0</v>
      </c>
      <c r="AP180" s="211">
        <v>0</v>
      </c>
      <c r="AQ180" s="211">
        <v>0</v>
      </c>
      <c r="AR180" s="211">
        <v>0</v>
      </c>
      <c r="AS180" s="211">
        <v>0</v>
      </c>
      <c r="AT180" s="211">
        <v>0</v>
      </c>
      <c r="AU180" s="211">
        <v>0</v>
      </c>
      <c r="AV180" s="211">
        <v>0</v>
      </c>
      <c r="AW180" s="211">
        <v>0</v>
      </c>
      <c r="AX180" s="211">
        <v>0</v>
      </c>
      <c r="AY180" s="211">
        <v>0</v>
      </c>
      <c r="AZ180" s="211">
        <v>0</v>
      </c>
      <c r="BA180" s="211">
        <v>0</v>
      </c>
      <c r="BB180" s="211">
        <v>0</v>
      </c>
      <c r="BC180" s="211">
        <v>0</v>
      </c>
      <c r="BD180" s="211">
        <v>0</v>
      </c>
      <c r="BE180" s="211">
        <v>0</v>
      </c>
      <c r="BF180" s="211">
        <v>0</v>
      </c>
      <c r="BG180" s="211">
        <v>0</v>
      </c>
      <c r="BH180" s="211">
        <v>0</v>
      </c>
      <c r="BI180" s="211">
        <v>0</v>
      </c>
      <c r="BJ180" s="211">
        <v>0</v>
      </c>
      <c r="BK180" s="211">
        <v>0</v>
      </c>
      <c r="BL180" s="211">
        <v>0</v>
      </c>
      <c r="BM180" s="211">
        <v>0</v>
      </c>
      <c r="BN180" s="211">
        <v>0</v>
      </c>
      <c r="BO180" s="211">
        <v>0</v>
      </c>
      <c r="BP180" s="211">
        <v>0</v>
      </c>
      <c r="BQ180" s="211">
        <v>0</v>
      </c>
      <c r="BR180" s="211">
        <v>0</v>
      </c>
      <c r="BS180" s="211">
        <v>0</v>
      </c>
      <c r="BT180" s="211">
        <v>0</v>
      </c>
      <c r="BU180" s="211">
        <v>0</v>
      </c>
      <c r="BV180" s="211">
        <v>0</v>
      </c>
      <c r="BW180" s="211">
        <v>0</v>
      </c>
      <c r="BX180" s="211">
        <v>0</v>
      </c>
      <c r="BY180" s="211">
        <v>0</v>
      </c>
      <c r="BZ180" s="211">
        <v>0</v>
      </c>
      <c r="CA180" s="211">
        <v>0</v>
      </c>
      <c r="CB180" s="211">
        <v>0</v>
      </c>
      <c r="CC180" s="211">
        <v>0</v>
      </c>
      <c r="CD180" s="211">
        <v>0</v>
      </c>
      <c r="CE180" s="211">
        <v>0</v>
      </c>
      <c r="CF180" s="211">
        <v>0</v>
      </c>
      <c r="CG180" s="211">
        <v>0</v>
      </c>
      <c r="CH180" s="211">
        <v>0</v>
      </c>
      <c r="CI180" s="211">
        <v>0</v>
      </c>
      <c r="CJ180" s="211">
        <v>0</v>
      </c>
      <c r="CK180" s="211">
        <v>0</v>
      </c>
      <c r="CL180" s="211">
        <v>0</v>
      </c>
      <c r="CM180" s="211">
        <v>0</v>
      </c>
      <c r="CN180" s="211">
        <v>0</v>
      </c>
      <c r="CO180" s="211">
        <v>0</v>
      </c>
      <c r="CP180" s="211">
        <v>0</v>
      </c>
      <c r="CQ180" s="211">
        <v>0</v>
      </c>
      <c r="CR180" s="211">
        <v>0</v>
      </c>
      <c r="CS180" s="211">
        <f>SUM(B180:CR180)</f>
        <v>0</v>
      </c>
      <c r="CV180" s="27">
        <f t="shared" si="28"/>
        <v>0</v>
      </c>
      <c r="CW180" s="28">
        <f t="shared" si="29"/>
        <v>0</v>
      </c>
    </row>
    <row r="181" spans="1:101" x14ac:dyDescent="0.2">
      <c r="A181" s="215" t="s">
        <v>173</v>
      </c>
      <c r="B181" s="211">
        <v>0</v>
      </c>
      <c r="C181" s="211">
        <v>0</v>
      </c>
      <c r="D181" s="211">
        <v>0</v>
      </c>
      <c r="E181" s="211">
        <v>0</v>
      </c>
      <c r="F181" s="211">
        <v>0</v>
      </c>
      <c r="G181" s="211">
        <v>0</v>
      </c>
      <c r="H181" s="211">
        <v>0</v>
      </c>
      <c r="I181" s="211">
        <v>0</v>
      </c>
      <c r="J181" s="211">
        <v>0</v>
      </c>
      <c r="K181" s="211">
        <v>0</v>
      </c>
      <c r="L181" s="211">
        <v>0</v>
      </c>
      <c r="M181" s="211">
        <v>0</v>
      </c>
      <c r="N181" s="211">
        <v>0</v>
      </c>
      <c r="O181" s="211">
        <v>0</v>
      </c>
      <c r="P181" s="211">
        <v>0</v>
      </c>
      <c r="Q181" s="211">
        <v>0</v>
      </c>
      <c r="R181" s="211">
        <v>0</v>
      </c>
      <c r="S181" s="211">
        <v>0</v>
      </c>
      <c r="T181" s="211">
        <v>0</v>
      </c>
      <c r="U181" s="211">
        <v>0</v>
      </c>
      <c r="V181" s="211">
        <v>0</v>
      </c>
      <c r="W181" s="211">
        <v>0</v>
      </c>
      <c r="X181" s="211">
        <v>0</v>
      </c>
      <c r="Y181" s="211">
        <v>0</v>
      </c>
      <c r="Z181" s="211">
        <v>0</v>
      </c>
      <c r="AA181" s="211">
        <v>0</v>
      </c>
      <c r="AB181" s="211">
        <v>0</v>
      </c>
      <c r="AC181" s="211">
        <v>0</v>
      </c>
      <c r="AD181" s="211">
        <v>0</v>
      </c>
      <c r="AE181" s="211">
        <v>0</v>
      </c>
      <c r="AF181" s="211">
        <v>0</v>
      </c>
      <c r="AG181" s="211">
        <v>0</v>
      </c>
      <c r="AH181" s="211">
        <v>0</v>
      </c>
      <c r="AI181" s="211">
        <v>0</v>
      </c>
      <c r="AJ181" s="211">
        <v>0</v>
      </c>
      <c r="AK181" s="211">
        <v>0</v>
      </c>
      <c r="AL181" s="211">
        <v>0</v>
      </c>
      <c r="AM181" s="211">
        <v>0</v>
      </c>
      <c r="AN181" s="211">
        <v>0</v>
      </c>
      <c r="AO181" s="211">
        <v>0</v>
      </c>
      <c r="AP181" s="211">
        <v>0</v>
      </c>
      <c r="AQ181" s="211">
        <v>0</v>
      </c>
      <c r="AR181" s="211">
        <v>0</v>
      </c>
      <c r="AS181" s="211">
        <v>0</v>
      </c>
      <c r="AT181" s="211">
        <v>0</v>
      </c>
      <c r="AU181" s="211">
        <v>0</v>
      </c>
      <c r="AV181" s="211">
        <v>0</v>
      </c>
      <c r="AW181" s="211">
        <v>0</v>
      </c>
      <c r="AX181" s="211">
        <v>0</v>
      </c>
      <c r="AY181" s="211">
        <v>0</v>
      </c>
      <c r="AZ181" s="211">
        <v>0</v>
      </c>
      <c r="BA181" s="211">
        <v>0</v>
      </c>
      <c r="BB181" s="211">
        <v>0</v>
      </c>
      <c r="BC181" s="211">
        <v>0</v>
      </c>
      <c r="BD181" s="211">
        <v>0</v>
      </c>
      <c r="BE181" s="211">
        <v>0</v>
      </c>
      <c r="BF181" s="211">
        <v>0</v>
      </c>
      <c r="BG181" s="211">
        <v>0</v>
      </c>
      <c r="BH181" s="211">
        <v>0</v>
      </c>
      <c r="BI181" s="211">
        <v>0</v>
      </c>
      <c r="BJ181" s="211">
        <v>0</v>
      </c>
      <c r="BK181" s="211">
        <v>0</v>
      </c>
      <c r="BL181" s="211">
        <v>0</v>
      </c>
      <c r="BM181" s="211">
        <v>0</v>
      </c>
      <c r="BN181" s="211">
        <v>0</v>
      </c>
      <c r="BO181" s="211">
        <v>0</v>
      </c>
      <c r="BP181" s="211">
        <v>0</v>
      </c>
      <c r="BQ181" s="211">
        <v>0</v>
      </c>
      <c r="BR181" s="211">
        <v>0</v>
      </c>
      <c r="BS181" s="211">
        <v>0</v>
      </c>
      <c r="BT181" s="211">
        <v>0</v>
      </c>
      <c r="BU181" s="211">
        <v>0</v>
      </c>
      <c r="BV181" s="211">
        <v>0</v>
      </c>
      <c r="BW181" s="211">
        <v>0</v>
      </c>
      <c r="BX181" s="211">
        <v>0</v>
      </c>
      <c r="BY181" s="211">
        <v>0</v>
      </c>
      <c r="BZ181" s="211">
        <v>0</v>
      </c>
      <c r="CA181" s="211">
        <v>0</v>
      </c>
      <c r="CB181" s="211">
        <v>0</v>
      </c>
      <c r="CC181" s="211">
        <v>0</v>
      </c>
      <c r="CD181" s="211">
        <v>0</v>
      </c>
      <c r="CE181" s="211">
        <v>0</v>
      </c>
      <c r="CF181" s="211">
        <v>0</v>
      </c>
      <c r="CG181" s="211">
        <v>0</v>
      </c>
      <c r="CH181" s="211">
        <v>0</v>
      </c>
      <c r="CI181" s="211">
        <v>0</v>
      </c>
      <c r="CJ181" s="211">
        <v>0</v>
      </c>
      <c r="CK181" s="211">
        <v>0</v>
      </c>
      <c r="CL181" s="211">
        <v>0</v>
      </c>
      <c r="CM181" s="211">
        <v>0</v>
      </c>
      <c r="CN181" s="211">
        <v>0</v>
      </c>
      <c r="CO181" s="211">
        <v>0</v>
      </c>
      <c r="CP181" s="211">
        <v>0</v>
      </c>
      <c r="CQ181" s="211">
        <v>0</v>
      </c>
      <c r="CR181" s="211">
        <v>0</v>
      </c>
      <c r="CS181" s="211">
        <f>SUM(B181:CR181)</f>
        <v>0</v>
      </c>
      <c r="CV181" s="27">
        <f t="shared" si="28"/>
        <v>0</v>
      </c>
      <c r="CW181" s="28">
        <f t="shared" si="29"/>
        <v>0</v>
      </c>
    </row>
    <row r="182" spans="1:101" x14ac:dyDescent="0.2">
      <c r="A182" s="215" t="s">
        <v>174</v>
      </c>
      <c r="B182" s="211">
        <v>0</v>
      </c>
      <c r="C182" s="211">
        <v>0</v>
      </c>
      <c r="D182" s="211">
        <v>0</v>
      </c>
      <c r="E182" s="211">
        <v>0</v>
      </c>
      <c r="F182" s="211">
        <v>0</v>
      </c>
      <c r="G182" s="211">
        <v>0</v>
      </c>
      <c r="H182" s="211">
        <v>0</v>
      </c>
      <c r="I182" s="211">
        <v>0</v>
      </c>
      <c r="J182" s="211">
        <v>0</v>
      </c>
      <c r="K182" s="211">
        <v>0</v>
      </c>
      <c r="L182" s="211">
        <v>0</v>
      </c>
      <c r="M182" s="211">
        <v>0</v>
      </c>
      <c r="N182" s="211">
        <v>0</v>
      </c>
      <c r="O182" s="211">
        <v>0</v>
      </c>
      <c r="P182" s="211">
        <v>0</v>
      </c>
      <c r="Q182" s="211">
        <v>0</v>
      </c>
      <c r="R182" s="211">
        <v>0</v>
      </c>
      <c r="S182" s="211">
        <v>0</v>
      </c>
      <c r="T182" s="211">
        <v>0</v>
      </c>
      <c r="U182" s="211">
        <v>0</v>
      </c>
      <c r="V182" s="211">
        <v>0</v>
      </c>
      <c r="W182" s="211">
        <v>0</v>
      </c>
      <c r="X182" s="211">
        <v>0</v>
      </c>
      <c r="Y182" s="211">
        <v>0</v>
      </c>
      <c r="Z182" s="211">
        <v>0</v>
      </c>
      <c r="AA182" s="211">
        <v>0</v>
      </c>
      <c r="AB182" s="211">
        <v>0</v>
      </c>
      <c r="AC182" s="211">
        <v>0</v>
      </c>
      <c r="AD182" s="211">
        <v>0</v>
      </c>
      <c r="AE182" s="211">
        <v>0</v>
      </c>
      <c r="AF182" s="211">
        <v>0</v>
      </c>
      <c r="AG182" s="211">
        <v>0</v>
      </c>
      <c r="AH182" s="211">
        <v>0</v>
      </c>
      <c r="AI182" s="211">
        <v>0</v>
      </c>
      <c r="AJ182" s="211">
        <v>0</v>
      </c>
      <c r="AK182" s="211">
        <v>0</v>
      </c>
      <c r="AL182" s="211">
        <v>0</v>
      </c>
      <c r="AM182" s="211">
        <v>0</v>
      </c>
      <c r="AN182" s="211">
        <v>0</v>
      </c>
      <c r="AO182" s="211">
        <v>0</v>
      </c>
      <c r="AP182" s="211">
        <v>0</v>
      </c>
      <c r="AQ182" s="211">
        <v>0</v>
      </c>
      <c r="AR182" s="211">
        <v>0</v>
      </c>
      <c r="AS182" s="211">
        <v>0</v>
      </c>
      <c r="AT182" s="211">
        <v>0</v>
      </c>
      <c r="AU182" s="211">
        <v>0</v>
      </c>
      <c r="AV182" s="211">
        <v>0</v>
      </c>
      <c r="AW182" s="211">
        <v>0</v>
      </c>
      <c r="AX182" s="211">
        <v>0</v>
      </c>
      <c r="AY182" s="211">
        <v>0</v>
      </c>
      <c r="AZ182" s="211">
        <v>0</v>
      </c>
      <c r="BA182" s="211">
        <v>0</v>
      </c>
      <c r="BB182" s="211">
        <v>0</v>
      </c>
      <c r="BC182" s="211">
        <v>0</v>
      </c>
      <c r="BD182" s="211">
        <v>0</v>
      </c>
      <c r="BE182" s="211">
        <v>0</v>
      </c>
      <c r="BF182" s="211">
        <v>0</v>
      </c>
      <c r="BG182" s="211">
        <v>0</v>
      </c>
      <c r="BH182" s="211">
        <v>0</v>
      </c>
      <c r="BI182" s="211">
        <v>0</v>
      </c>
      <c r="BJ182" s="211">
        <v>0</v>
      </c>
      <c r="BK182" s="211">
        <v>0</v>
      </c>
      <c r="BL182" s="211">
        <v>0</v>
      </c>
      <c r="BM182" s="211">
        <v>0</v>
      </c>
      <c r="BN182" s="211">
        <v>0</v>
      </c>
      <c r="BO182" s="211">
        <v>0</v>
      </c>
      <c r="BP182" s="211">
        <v>0</v>
      </c>
      <c r="BQ182" s="211">
        <v>0</v>
      </c>
      <c r="BR182" s="211">
        <v>0</v>
      </c>
      <c r="BS182" s="211">
        <v>0</v>
      </c>
      <c r="BT182" s="211">
        <v>0</v>
      </c>
      <c r="BU182" s="211">
        <v>0</v>
      </c>
      <c r="BV182" s="211">
        <v>0</v>
      </c>
      <c r="BW182" s="211">
        <v>0</v>
      </c>
      <c r="BX182" s="211">
        <v>0</v>
      </c>
      <c r="BY182" s="211">
        <v>0</v>
      </c>
      <c r="BZ182" s="211">
        <v>0</v>
      </c>
      <c r="CA182" s="211">
        <v>0</v>
      </c>
      <c r="CB182" s="211">
        <v>0</v>
      </c>
      <c r="CC182" s="211">
        <v>0</v>
      </c>
      <c r="CD182" s="211">
        <v>0</v>
      </c>
      <c r="CE182" s="211">
        <v>0</v>
      </c>
      <c r="CF182" s="211">
        <v>0</v>
      </c>
      <c r="CG182" s="211">
        <v>0</v>
      </c>
      <c r="CH182" s="211">
        <v>0</v>
      </c>
      <c r="CI182" s="211">
        <v>0</v>
      </c>
      <c r="CJ182" s="211">
        <v>0</v>
      </c>
      <c r="CK182" s="211">
        <v>0</v>
      </c>
      <c r="CL182" s="211">
        <v>0</v>
      </c>
      <c r="CM182" s="211">
        <v>0</v>
      </c>
      <c r="CN182" s="211">
        <v>0</v>
      </c>
      <c r="CO182" s="211">
        <v>0</v>
      </c>
      <c r="CP182" s="211">
        <v>0</v>
      </c>
      <c r="CQ182" s="211">
        <v>0</v>
      </c>
      <c r="CR182" s="211">
        <v>0</v>
      </c>
      <c r="CS182" s="211">
        <f>SUM(B182:CR182)</f>
        <v>0</v>
      </c>
      <c r="CV182" s="27">
        <f t="shared" si="28"/>
        <v>0</v>
      </c>
      <c r="CW182" s="28">
        <f t="shared" si="29"/>
        <v>0</v>
      </c>
    </row>
    <row r="183" spans="1:101" x14ac:dyDescent="0.2">
      <c r="A183" s="214" t="s">
        <v>175</v>
      </c>
      <c r="B183" s="213">
        <f t="shared" ref="B183:BM183" si="54">SUM(B137:B139,B146:B147,B152,B157:B160,B164:B166,B170:B173,B177:B182)</f>
        <v>0</v>
      </c>
      <c r="C183" s="213">
        <f t="shared" si="54"/>
        <v>0</v>
      </c>
      <c r="D183" s="213">
        <f t="shared" si="54"/>
        <v>34228.769999999997</v>
      </c>
      <c r="E183" s="213">
        <f t="shared" si="54"/>
        <v>157221.39000000001</v>
      </c>
      <c r="F183" s="213">
        <f t="shared" si="54"/>
        <v>-8549.3612895900005</v>
      </c>
      <c r="G183" s="213">
        <f t="shared" ref="G183:BR183" si="55">SUM(G137:G139,G146:G147,G152,G157:G160,G164:G166,G170:G173,G177:G182)</f>
        <v>-8549.3612895900005</v>
      </c>
      <c r="H183" s="213">
        <f t="shared" si="55"/>
        <v>-8549.3612895900005</v>
      </c>
      <c r="I183" s="213">
        <f t="shared" si="55"/>
        <v>-8549.3612895900005</v>
      </c>
      <c r="J183" s="213">
        <f t="shared" si="55"/>
        <v>-8549.3612895900005</v>
      </c>
      <c r="K183" s="213">
        <f t="shared" si="55"/>
        <v>-8549.3612895900005</v>
      </c>
      <c r="L183" s="213">
        <f t="shared" si="55"/>
        <v>-8549.3612895900005</v>
      </c>
      <c r="M183" s="213">
        <f t="shared" si="55"/>
        <v>-8549.3612895900005</v>
      </c>
      <c r="N183" s="213">
        <f t="shared" si="55"/>
        <v>-8549.3612895900005</v>
      </c>
      <c r="O183" s="213">
        <f t="shared" si="55"/>
        <v>-8549.3612895900005</v>
      </c>
      <c r="P183" s="213">
        <f t="shared" si="55"/>
        <v>-8549.3612895900005</v>
      </c>
      <c r="Q183" s="213">
        <f t="shared" si="55"/>
        <v>-8549.3612895900005</v>
      </c>
      <c r="R183" s="213">
        <f t="shared" si="55"/>
        <v>-8549.3612895900005</v>
      </c>
      <c r="S183" s="213">
        <f t="shared" si="55"/>
        <v>-8549.3612895900005</v>
      </c>
      <c r="T183" s="213">
        <f t="shared" si="55"/>
        <v>-8549.3612895900005</v>
      </c>
      <c r="U183" s="213">
        <f t="shared" si="55"/>
        <v>-8549.3612895900005</v>
      </c>
      <c r="V183" s="213">
        <f t="shared" si="55"/>
        <v>-8549.3612895900005</v>
      </c>
      <c r="W183" s="213">
        <f t="shared" si="55"/>
        <v>-8549.3612895900005</v>
      </c>
      <c r="X183" s="213">
        <f t="shared" si="55"/>
        <v>-8549.3612895900005</v>
      </c>
      <c r="Y183" s="213">
        <f t="shared" si="55"/>
        <v>-8549.3612895900005</v>
      </c>
      <c r="Z183" s="213">
        <f t="shared" si="55"/>
        <v>-8549.3612895900005</v>
      </c>
      <c r="AA183" s="213">
        <f t="shared" si="55"/>
        <v>-8549.3612895900005</v>
      </c>
      <c r="AB183" s="213">
        <f t="shared" si="55"/>
        <v>-8549.3612895900005</v>
      </c>
      <c r="AC183" s="213">
        <f t="shared" si="55"/>
        <v>-8549.3612895900005</v>
      </c>
      <c r="AD183" s="213">
        <f t="shared" si="55"/>
        <v>-8549.3612895900005</v>
      </c>
      <c r="AE183" s="213">
        <f t="shared" si="55"/>
        <v>-8549.3612895900005</v>
      </c>
      <c r="AF183" s="213">
        <f t="shared" si="55"/>
        <v>-8549.3612895900005</v>
      </c>
      <c r="AG183" s="213">
        <f t="shared" si="55"/>
        <v>-8549.3612895900005</v>
      </c>
      <c r="AH183" s="213">
        <f t="shared" si="55"/>
        <v>-8549.3612895900005</v>
      </c>
      <c r="AI183" s="213">
        <f t="shared" si="55"/>
        <v>-8549.3612895900005</v>
      </c>
      <c r="AJ183" s="213">
        <f t="shared" si="55"/>
        <v>-8549.3612895900005</v>
      </c>
      <c r="AK183" s="213">
        <f t="shared" si="55"/>
        <v>-8549.3612895900005</v>
      </c>
      <c r="AL183" s="213">
        <f t="shared" si="55"/>
        <v>-8549.3612895900005</v>
      </c>
      <c r="AM183" s="213">
        <f t="shared" si="55"/>
        <v>-8549.3612895900005</v>
      </c>
      <c r="AN183" s="213">
        <f t="shared" si="55"/>
        <v>-8549.3612895900005</v>
      </c>
      <c r="AO183" s="213">
        <f t="shared" si="55"/>
        <v>-8549.3612895900005</v>
      </c>
      <c r="AP183" s="213">
        <f t="shared" si="55"/>
        <v>-8549.3612895900005</v>
      </c>
      <c r="AQ183" s="213">
        <f t="shared" si="55"/>
        <v>-8549.3612895900005</v>
      </c>
      <c r="AR183" s="213">
        <f t="shared" si="55"/>
        <v>-8549.3612895900005</v>
      </c>
      <c r="AS183" s="213">
        <f t="shared" si="55"/>
        <v>-8549.3612895900005</v>
      </c>
      <c r="AT183" s="213">
        <f t="shared" si="55"/>
        <v>-8549.3612895900005</v>
      </c>
      <c r="AU183" s="213">
        <f t="shared" si="55"/>
        <v>-8549.3612895900005</v>
      </c>
      <c r="AV183" s="213">
        <f t="shared" si="55"/>
        <v>-8549.3612895900005</v>
      </c>
      <c r="AW183" s="213">
        <f t="shared" si="55"/>
        <v>-8549.3612895900005</v>
      </c>
      <c r="AX183" s="213">
        <f t="shared" si="55"/>
        <v>-8549.3612895900005</v>
      </c>
      <c r="AY183" s="213">
        <f t="shared" si="55"/>
        <v>-8549.3612895900005</v>
      </c>
      <c r="AZ183" s="213">
        <f t="shared" si="55"/>
        <v>-8549.3612895900005</v>
      </c>
      <c r="BA183" s="213">
        <f t="shared" si="55"/>
        <v>-8549.3612895900005</v>
      </c>
      <c r="BB183" s="213">
        <f t="shared" si="55"/>
        <v>-8549.3612895900005</v>
      </c>
      <c r="BC183" s="213">
        <f t="shared" si="55"/>
        <v>-8549.3612895900005</v>
      </c>
      <c r="BD183" s="213">
        <f t="shared" si="55"/>
        <v>-8549.3612895900005</v>
      </c>
      <c r="BE183" s="213">
        <f t="shared" si="55"/>
        <v>-8549.3612895900005</v>
      </c>
      <c r="BF183" s="213">
        <f t="shared" si="55"/>
        <v>-8549.3612895900005</v>
      </c>
      <c r="BG183" s="213">
        <f t="shared" si="55"/>
        <v>-8549.3612895900005</v>
      </c>
      <c r="BH183" s="213">
        <f t="shared" si="55"/>
        <v>-8549.3612895900005</v>
      </c>
      <c r="BI183" s="213">
        <f t="shared" si="55"/>
        <v>-8549.3612895900005</v>
      </c>
      <c r="BJ183" s="213">
        <f t="shared" si="55"/>
        <v>-8549.3612895900005</v>
      </c>
      <c r="BK183" s="213">
        <f t="shared" si="55"/>
        <v>-8549.3612895900005</v>
      </c>
      <c r="BL183" s="213">
        <f t="shared" si="55"/>
        <v>-8549.3612895900005</v>
      </c>
      <c r="BM183" s="213">
        <f t="shared" si="55"/>
        <v>-8549.3612895900005</v>
      </c>
      <c r="BN183" s="213">
        <f t="shared" si="55"/>
        <v>-8549.3612895900005</v>
      </c>
      <c r="BO183" s="213">
        <f t="shared" si="55"/>
        <v>-8549.3612895900005</v>
      </c>
      <c r="BP183" s="213">
        <f t="shared" si="55"/>
        <v>-8549.3612895900005</v>
      </c>
      <c r="BQ183" s="213">
        <f t="shared" si="55"/>
        <v>-8549.3612895900005</v>
      </c>
      <c r="BR183" s="213">
        <f t="shared" si="55"/>
        <v>-8549.3612895900005</v>
      </c>
      <c r="BS183" s="213">
        <f t="shared" ref="BS183:CR183" si="56">SUM(BS137:BS139,BS146:BS147,BS152,BS157:BS160,BS164:BS166,BS170:BS173,BS177:BS182)</f>
        <v>-8549.3612895900005</v>
      </c>
      <c r="BT183" s="213">
        <f t="shared" si="56"/>
        <v>-8549.3612895900005</v>
      </c>
      <c r="BU183" s="213">
        <f t="shared" si="56"/>
        <v>-8549.3612895900005</v>
      </c>
      <c r="BV183" s="213">
        <f t="shared" si="56"/>
        <v>-8549.3612895900005</v>
      </c>
      <c r="BW183" s="213">
        <f t="shared" si="56"/>
        <v>-8549.3612895900005</v>
      </c>
      <c r="BX183" s="213">
        <f t="shared" si="56"/>
        <v>-8549.3612895900005</v>
      </c>
      <c r="BY183" s="213">
        <f t="shared" si="56"/>
        <v>-8549.3612895900005</v>
      </c>
      <c r="BZ183" s="213">
        <f t="shared" si="56"/>
        <v>-8549.3612895900005</v>
      </c>
      <c r="CA183" s="213">
        <f t="shared" si="56"/>
        <v>-8549.3612895900005</v>
      </c>
      <c r="CB183" s="213">
        <f t="shared" si="56"/>
        <v>-8549.3612895900005</v>
      </c>
      <c r="CC183" s="213">
        <f t="shared" si="56"/>
        <v>-8549.3612895900005</v>
      </c>
      <c r="CD183" s="213">
        <f t="shared" si="56"/>
        <v>-8549.3612895900005</v>
      </c>
      <c r="CE183" s="213">
        <f t="shared" si="56"/>
        <v>-8549.3612895900005</v>
      </c>
      <c r="CF183" s="213">
        <f t="shared" si="56"/>
        <v>-8549.3612895900005</v>
      </c>
      <c r="CG183" s="213">
        <f t="shared" si="56"/>
        <v>-8549.3612895900005</v>
      </c>
      <c r="CH183" s="213">
        <f t="shared" si="56"/>
        <v>-8549.3612895900005</v>
      </c>
      <c r="CI183" s="213">
        <f t="shared" si="56"/>
        <v>-8549.3612895900005</v>
      </c>
      <c r="CJ183" s="213">
        <f t="shared" si="56"/>
        <v>-8549.3612895900005</v>
      </c>
      <c r="CK183" s="213">
        <f t="shared" si="56"/>
        <v>-8549.3612895900005</v>
      </c>
      <c r="CL183" s="213">
        <f t="shared" si="56"/>
        <v>-8549.3612895900005</v>
      </c>
      <c r="CM183" s="213">
        <f t="shared" si="56"/>
        <v>-8549.3612895900005</v>
      </c>
      <c r="CN183" s="213">
        <f t="shared" si="56"/>
        <v>-8549.3612895900005</v>
      </c>
      <c r="CO183" s="213">
        <f t="shared" si="56"/>
        <v>-8549.3612895900005</v>
      </c>
      <c r="CP183" s="213">
        <f t="shared" si="56"/>
        <v>-8549.3612895900005</v>
      </c>
      <c r="CQ183" s="213">
        <f t="shared" si="56"/>
        <v>-8549.3612895900005</v>
      </c>
      <c r="CR183" s="213">
        <f t="shared" si="56"/>
        <v>-8549.3612895900005</v>
      </c>
      <c r="CS183" s="213">
        <f t="shared" ref="BN183:CS183" si="57">SUM(CS137:CS139,CS146:CS147,CS152,CS157:CS160,CS164:CS166,CS170:CS173,CS177:CS182)</f>
        <v>-586541.71735269064</v>
      </c>
      <c r="CV183" s="27">
        <f t="shared" si="28"/>
        <v>-8549.3612895900005</v>
      </c>
      <c r="CW183" s="28">
        <f t="shared" si="29"/>
        <v>-8549.3612895900005</v>
      </c>
    </row>
    <row r="184" spans="1:101" x14ac:dyDescent="0.2">
      <c r="A184" s="216" t="s">
        <v>176</v>
      </c>
      <c r="B184" s="217">
        <f t="shared" ref="B184:BM184" si="58">B121+B135+0+B183</f>
        <v>30398</v>
      </c>
      <c r="C184" s="217">
        <f t="shared" si="58"/>
        <v>98</v>
      </c>
      <c r="D184" s="217">
        <f t="shared" si="58"/>
        <v>48893.77</v>
      </c>
      <c r="E184" s="217">
        <f t="shared" si="58"/>
        <v>187619.39</v>
      </c>
      <c r="F184" s="217">
        <f t="shared" si="58"/>
        <v>-8451.3612895900005</v>
      </c>
      <c r="G184" s="217">
        <f t="shared" ref="G184:BR184" si="59">G121+G135+0+G183</f>
        <v>-8451.3612895900005</v>
      </c>
      <c r="H184" s="217">
        <f t="shared" si="59"/>
        <v>-8451.3612895900005</v>
      </c>
      <c r="I184" s="217">
        <f t="shared" si="59"/>
        <v>-8451.3612895900005</v>
      </c>
      <c r="J184" s="217">
        <f t="shared" si="59"/>
        <v>-8451.3612895900005</v>
      </c>
      <c r="K184" s="217">
        <f t="shared" si="59"/>
        <v>-8451.3612895900005</v>
      </c>
      <c r="L184" s="217">
        <f t="shared" si="59"/>
        <v>-8451.3612895900005</v>
      </c>
      <c r="M184" s="217">
        <f t="shared" si="59"/>
        <v>-8451.3612895900005</v>
      </c>
      <c r="N184" s="217">
        <f t="shared" si="59"/>
        <v>-8451.3612895900005</v>
      </c>
      <c r="O184" s="217">
        <f t="shared" si="59"/>
        <v>-8451.3612895900005</v>
      </c>
      <c r="P184" s="217">
        <f t="shared" si="59"/>
        <v>-8451.3612895900005</v>
      </c>
      <c r="Q184" s="217">
        <f t="shared" si="59"/>
        <v>-8451.3612895900005</v>
      </c>
      <c r="R184" s="217">
        <f t="shared" si="59"/>
        <v>-8451.3612895900005</v>
      </c>
      <c r="S184" s="217">
        <f t="shared" si="59"/>
        <v>-8451.3612895900005</v>
      </c>
      <c r="T184" s="217">
        <f t="shared" si="59"/>
        <v>-8451.3612895900005</v>
      </c>
      <c r="U184" s="217">
        <f t="shared" si="59"/>
        <v>-8451.3612895900005</v>
      </c>
      <c r="V184" s="217">
        <f t="shared" si="59"/>
        <v>-8451.3612895900005</v>
      </c>
      <c r="W184" s="217">
        <f t="shared" si="59"/>
        <v>-8451.3612895900005</v>
      </c>
      <c r="X184" s="217">
        <f t="shared" si="59"/>
        <v>-8451.3612895900005</v>
      </c>
      <c r="Y184" s="217">
        <f t="shared" si="59"/>
        <v>-8451.3612895900005</v>
      </c>
      <c r="Z184" s="217">
        <f t="shared" si="59"/>
        <v>-8451.3612895900005</v>
      </c>
      <c r="AA184" s="217">
        <f t="shared" si="59"/>
        <v>-8451.3612895900005</v>
      </c>
      <c r="AB184" s="217">
        <f t="shared" si="59"/>
        <v>-8451.3612895900005</v>
      </c>
      <c r="AC184" s="217">
        <f t="shared" si="59"/>
        <v>-8451.3612895900005</v>
      </c>
      <c r="AD184" s="217">
        <f t="shared" si="59"/>
        <v>-8451.3612895900005</v>
      </c>
      <c r="AE184" s="217">
        <f t="shared" si="59"/>
        <v>-8451.3612895900005</v>
      </c>
      <c r="AF184" s="217">
        <f t="shared" si="59"/>
        <v>-8451.3612895900005</v>
      </c>
      <c r="AG184" s="217">
        <f t="shared" si="59"/>
        <v>-8451.3612895900005</v>
      </c>
      <c r="AH184" s="217">
        <f t="shared" si="59"/>
        <v>-8451.3612895900005</v>
      </c>
      <c r="AI184" s="217">
        <f t="shared" si="59"/>
        <v>-8451.3612895900005</v>
      </c>
      <c r="AJ184" s="217">
        <f t="shared" si="59"/>
        <v>-8451.3612895900005</v>
      </c>
      <c r="AK184" s="217">
        <f t="shared" si="59"/>
        <v>-8451.3612895900005</v>
      </c>
      <c r="AL184" s="217">
        <f t="shared" si="59"/>
        <v>-8451.3612895900005</v>
      </c>
      <c r="AM184" s="217">
        <f t="shared" si="59"/>
        <v>-8451.3612895900005</v>
      </c>
      <c r="AN184" s="217">
        <f t="shared" si="59"/>
        <v>-8451.3612895900005</v>
      </c>
      <c r="AO184" s="217">
        <f t="shared" si="59"/>
        <v>-8451.3612895900005</v>
      </c>
      <c r="AP184" s="217">
        <f t="shared" si="59"/>
        <v>-8451.3612895900005</v>
      </c>
      <c r="AQ184" s="217">
        <f t="shared" si="59"/>
        <v>-8451.3612895900005</v>
      </c>
      <c r="AR184" s="217">
        <f t="shared" si="59"/>
        <v>-8451.3612895900005</v>
      </c>
      <c r="AS184" s="217">
        <f t="shared" si="59"/>
        <v>-8451.3612895900005</v>
      </c>
      <c r="AT184" s="217">
        <f t="shared" si="59"/>
        <v>-8451.3612895900005</v>
      </c>
      <c r="AU184" s="217">
        <f t="shared" si="59"/>
        <v>-8451.3612895900005</v>
      </c>
      <c r="AV184" s="217">
        <f t="shared" si="59"/>
        <v>-8451.3612895900005</v>
      </c>
      <c r="AW184" s="217">
        <f t="shared" si="59"/>
        <v>-8451.3612895900005</v>
      </c>
      <c r="AX184" s="217">
        <f t="shared" si="59"/>
        <v>-8451.3612895900005</v>
      </c>
      <c r="AY184" s="217">
        <f t="shared" si="59"/>
        <v>-8451.3612895900005</v>
      </c>
      <c r="AZ184" s="217">
        <f t="shared" si="59"/>
        <v>-8451.3612895900005</v>
      </c>
      <c r="BA184" s="217">
        <f t="shared" si="59"/>
        <v>-8451.3612895900005</v>
      </c>
      <c r="BB184" s="217">
        <f t="shared" si="59"/>
        <v>-8451.3612895900005</v>
      </c>
      <c r="BC184" s="217">
        <f t="shared" si="59"/>
        <v>-8451.3612895900005</v>
      </c>
      <c r="BD184" s="217">
        <f t="shared" si="59"/>
        <v>-8451.3612895900005</v>
      </c>
      <c r="BE184" s="217">
        <f t="shared" si="59"/>
        <v>-8451.3612895900005</v>
      </c>
      <c r="BF184" s="217">
        <f t="shared" si="59"/>
        <v>-8451.3612895900005</v>
      </c>
      <c r="BG184" s="217">
        <f t="shared" si="59"/>
        <v>-8451.3612895900005</v>
      </c>
      <c r="BH184" s="217">
        <f t="shared" si="59"/>
        <v>-8451.3612895900005</v>
      </c>
      <c r="BI184" s="217">
        <f t="shared" si="59"/>
        <v>-8451.3612895900005</v>
      </c>
      <c r="BJ184" s="217">
        <f t="shared" si="59"/>
        <v>-8451.3612895900005</v>
      </c>
      <c r="BK184" s="217">
        <f t="shared" si="59"/>
        <v>-8451.3612895900005</v>
      </c>
      <c r="BL184" s="217">
        <f t="shared" si="59"/>
        <v>-8451.3612895900005</v>
      </c>
      <c r="BM184" s="217">
        <f t="shared" si="59"/>
        <v>-8451.3612895900005</v>
      </c>
      <c r="BN184" s="217">
        <f t="shared" si="59"/>
        <v>-8451.3612895900005</v>
      </c>
      <c r="BO184" s="217">
        <f t="shared" si="59"/>
        <v>-8451.3612895900005</v>
      </c>
      <c r="BP184" s="217">
        <f t="shared" si="59"/>
        <v>-8451.3612895900005</v>
      </c>
      <c r="BQ184" s="217">
        <f t="shared" si="59"/>
        <v>-8451.3612895900005</v>
      </c>
      <c r="BR184" s="217">
        <f t="shared" si="59"/>
        <v>-8451.3612895900005</v>
      </c>
      <c r="BS184" s="217">
        <f t="shared" ref="BS184:CR184" si="60">BS121+BS135+0+BS183</f>
        <v>-8451.3612895900005</v>
      </c>
      <c r="BT184" s="217">
        <f t="shared" si="60"/>
        <v>-8451.3612895900005</v>
      </c>
      <c r="BU184" s="217">
        <f t="shared" si="60"/>
        <v>-8451.3612895900005</v>
      </c>
      <c r="BV184" s="217">
        <f t="shared" si="60"/>
        <v>-8451.3612895900005</v>
      </c>
      <c r="BW184" s="217">
        <f t="shared" si="60"/>
        <v>-8451.3612895900005</v>
      </c>
      <c r="BX184" s="217">
        <f t="shared" si="60"/>
        <v>-8451.3612895900005</v>
      </c>
      <c r="BY184" s="217">
        <f t="shared" si="60"/>
        <v>-8451.3612895900005</v>
      </c>
      <c r="BZ184" s="217">
        <f t="shared" si="60"/>
        <v>-8451.3612895900005</v>
      </c>
      <c r="CA184" s="217">
        <f t="shared" si="60"/>
        <v>-8451.3612895900005</v>
      </c>
      <c r="CB184" s="217">
        <f t="shared" si="60"/>
        <v>-8451.3612895900005</v>
      </c>
      <c r="CC184" s="217">
        <f t="shared" si="60"/>
        <v>-8451.3612895900005</v>
      </c>
      <c r="CD184" s="217">
        <f t="shared" si="60"/>
        <v>-8451.3612895900005</v>
      </c>
      <c r="CE184" s="217">
        <f t="shared" si="60"/>
        <v>-8451.3612895900005</v>
      </c>
      <c r="CF184" s="217">
        <f t="shared" si="60"/>
        <v>-8451.3612895900005</v>
      </c>
      <c r="CG184" s="217">
        <f t="shared" si="60"/>
        <v>-8451.3612895900005</v>
      </c>
      <c r="CH184" s="217">
        <f t="shared" si="60"/>
        <v>-8451.3612895900005</v>
      </c>
      <c r="CI184" s="217">
        <f t="shared" si="60"/>
        <v>-8451.3612895900005</v>
      </c>
      <c r="CJ184" s="217">
        <f t="shared" si="60"/>
        <v>-8451.3612895900005</v>
      </c>
      <c r="CK184" s="217">
        <f t="shared" si="60"/>
        <v>-8451.3612895900005</v>
      </c>
      <c r="CL184" s="217">
        <f t="shared" si="60"/>
        <v>-8451.3612895900005</v>
      </c>
      <c r="CM184" s="217">
        <f t="shared" si="60"/>
        <v>-8451.3612895900005</v>
      </c>
      <c r="CN184" s="217">
        <f t="shared" si="60"/>
        <v>-8451.3612895900005</v>
      </c>
      <c r="CO184" s="217">
        <f t="shared" si="60"/>
        <v>-8451.3612895900005</v>
      </c>
      <c r="CP184" s="217">
        <f t="shared" si="60"/>
        <v>-8451.3612895900005</v>
      </c>
      <c r="CQ184" s="217">
        <f t="shared" si="60"/>
        <v>-8451.3612895900005</v>
      </c>
      <c r="CR184" s="217">
        <f t="shared" si="60"/>
        <v>-8451.3612895900005</v>
      </c>
      <c r="CS184" s="217">
        <f t="shared" ref="BN184:CS184" si="61">CS121+CS135+0+CS183</f>
        <v>-502064.71735269064</v>
      </c>
      <c r="CV184" s="27">
        <f t="shared" si="28"/>
        <v>-8451.3612895900005</v>
      </c>
      <c r="CW184" s="28">
        <f t="shared" si="29"/>
        <v>-8451.3612895900005</v>
      </c>
    </row>
    <row r="185" spans="1:101" x14ac:dyDescent="0.2">
      <c r="A185" s="206" t="s">
        <v>177</v>
      </c>
      <c r="B185" s="207"/>
      <c r="C185" s="207"/>
      <c r="D185" s="207"/>
      <c r="E185" s="207"/>
      <c r="F185" s="207"/>
      <c r="G185" s="207"/>
      <c r="H185" s="207"/>
      <c r="I185" s="207"/>
      <c r="J185" s="207"/>
      <c r="K185" s="207"/>
      <c r="L185" s="207"/>
      <c r="M185" s="207"/>
      <c r="N185" s="207"/>
      <c r="O185" s="207"/>
      <c r="P185" s="207"/>
      <c r="Q185" s="207"/>
      <c r="R185" s="207"/>
      <c r="S185" s="207"/>
      <c r="T185" s="207"/>
      <c r="U185" s="207"/>
      <c r="V185" s="207"/>
      <c r="W185" s="207"/>
      <c r="X185" s="207"/>
      <c r="Y185" s="207"/>
      <c r="Z185" s="207"/>
      <c r="AA185" s="207"/>
      <c r="AB185" s="207"/>
      <c r="AC185" s="207"/>
      <c r="AD185" s="207"/>
      <c r="AE185" s="207"/>
      <c r="AF185" s="207"/>
      <c r="AG185" s="207"/>
      <c r="AH185" s="207"/>
      <c r="AI185" s="207"/>
      <c r="AJ185" s="207"/>
      <c r="AK185" s="207"/>
      <c r="AL185" s="207"/>
      <c r="AM185" s="207"/>
      <c r="AN185" s="207"/>
      <c r="AO185" s="207"/>
      <c r="AP185" s="207"/>
      <c r="AQ185" s="207"/>
      <c r="AR185" s="207"/>
      <c r="AS185" s="207"/>
      <c r="AT185" s="207"/>
      <c r="AU185" s="207"/>
      <c r="AV185" s="207"/>
      <c r="AW185" s="207"/>
      <c r="AX185" s="207"/>
      <c r="AY185" s="207"/>
      <c r="AZ185" s="207"/>
      <c r="BA185" s="207"/>
      <c r="BB185" s="207"/>
      <c r="BC185" s="207"/>
      <c r="BD185" s="207"/>
      <c r="BE185" s="207"/>
      <c r="BF185" s="207"/>
      <c r="BG185" s="207"/>
      <c r="BH185" s="207"/>
      <c r="BI185" s="207"/>
      <c r="BJ185" s="207"/>
      <c r="BK185" s="207"/>
      <c r="BL185" s="207"/>
      <c r="BM185" s="207"/>
      <c r="BN185" s="207"/>
      <c r="BO185" s="207"/>
      <c r="BP185" s="207"/>
      <c r="BQ185" s="207"/>
      <c r="BR185" s="207"/>
      <c r="BS185" s="207"/>
      <c r="BT185" s="207"/>
      <c r="BU185" s="207"/>
      <c r="BV185" s="207"/>
      <c r="BW185" s="207"/>
      <c r="BX185" s="207"/>
      <c r="BY185" s="207"/>
      <c r="BZ185" s="207"/>
      <c r="CA185" s="207"/>
      <c r="CB185" s="207"/>
      <c r="CC185" s="207"/>
      <c r="CD185" s="207"/>
      <c r="CE185" s="207"/>
      <c r="CF185" s="207"/>
      <c r="CG185" s="207"/>
      <c r="CH185" s="207"/>
      <c r="CI185" s="207"/>
      <c r="CJ185" s="207"/>
      <c r="CK185" s="207"/>
      <c r="CL185" s="207"/>
      <c r="CM185" s="207"/>
      <c r="CN185" s="207"/>
      <c r="CO185" s="207"/>
      <c r="CP185" s="207"/>
      <c r="CQ185" s="207"/>
      <c r="CR185" s="207"/>
      <c r="CS185" s="207"/>
      <c r="CV185" s="27">
        <f t="shared" si="28"/>
        <v>0</v>
      </c>
      <c r="CW185" s="28">
        <f t="shared" si="29"/>
        <v>0</v>
      </c>
    </row>
    <row r="186" spans="1:101" x14ac:dyDescent="0.2">
      <c r="A186" s="208"/>
      <c r="B186" s="207"/>
      <c r="C186" s="207"/>
      <c r="D186" s="207"/>
      <c r="E186" s="207"/>
      <c r="F186" s="207"/>
      <c r="G186" s="207"/>
      <c r="H186" s="207"/>
      <c r="I186" s="207"/>
      <c r="J186" s="207"/>
      <c r="K186" s="207"/>
      <c r="L186" s="207"/>
      <c r="M186" s="207"/>
      <c r="N186" s="207"/>
      <c r="O186" s="207"/>
      <c r="P186" s="207"/>
      <c r="Q186" s="207"/>
      <c r="R186" s="207"/>
      <c r="S186" s="207"/>
      <c r="T186" s="207"/>
      <c r="U186" s="207"/>
      <c r="V186" s="207"/>
      <c r="W186" s="207"/>
      <c r="X186" s="207"/>
      <c r="Y186" s="207"/>
      <c r="Z186" s="207"/>
      <c r="AA186" s="207"/>
      <c r="AB186" s="207"/>
      <c r="AC186" s="207"/>
      <c r="AD186" s="207"/>
      <c r="AE186" s="207"/>
      <c r="AF186" s="207"/>
      <c r="AG186" s="207"/>
      <c r="AH186" s="207"/>
      <c r="AI186" s="207"/>
      <c r="AJ186" s="207"/>
      <c r="AK186" s="207"/>
      <c r="AL186" s="207"/>
      <c r="AM186" s="207"/>
      <c r="AN186" s="207"/>
      <c r="AO186" s="207"/>
      <c r="AP186" s="207"/>
      <c r="AQ186" s="207"/>
      <c r="AR186" s="207"/>
      <c r="AS186" s="207"/>
      <c r="AT186" s="207"/>
      <c r="AU186" s="207"/>
      <c r="AV186" s="207"/>
      <c r="AW186" s="207"/>
      <c r="AX186" s="207"/>
      <c r="AY186" s="207"/>
      <c r="AZ186" s="207"/>
      <c r="BA186" s="207"/>
      <c r="BB186" s="207"/>
      <c r="BC186" s="207"/>
      <c r="BD186" s="207"/>
      <c r="BE186" s="207"/>
      <c r="BF186" s="207"/>
      <c r="BG186" s="207"/>
      <c r="BH186" s="207"/>
      <c r="BI186" s="207"/>
      <c r="BJ186" s="207"/>
      <c r="BK186" s="207"/>
      <c r="BL186" s="207"/>
      <c r="BM186" s="207"/>
      <c r="BN186" s="207"/>
      <c r="BO186" s="207"/>
      <c r="BP186" s="207"/>
      <c r="BQ186" s="207"/>
      <c r="BR186" s="207"/>
      <c r="BS186" s="207"/>
      <c r="BT186" s="207"/>
      <c r="BU186" s="207"/>
      <c r="BV186" s="207"/>
      <c r="BW186" s="207"/>
      <c r="BX186" s="207"/>
      <c r="BY186" s="207"/>
      <c r="BZ186" s="207"/>
      <c r="CA186" s="207"/>
      <c r="CB186" s="207"/>
      <c r="CC186" s="207"/>
      <c r="CD186" s="207"/>
      <c r="CE186" s="207"/>
      <c r="CF186" s="207"/>
      <c r="CG186" s="207"/>
      <c r="CH186" s="207"/>
      <c r="CI186" s="207"/>
      <c r="CJ186" s="207"/>
      <c r="CK186" s="207"/>
      <c r="CL186" s="207"/>
      <c r="CM186" s="207"/>
      <c r="CN186" s="207"/>
      <c r="CO186" s="207"/>
      <c r="CP186" s="207"/>
      <c r="CQ186" s="207"/>
      <c r="CR186" s="207"/>
      <c r="CS186" s="207"/>
      <c r="CV186" s="27">
        <f t="shared" si="28"/>
        <v>0</v>
      </c>
      <c r="CW186" s="28">
        <f t="shared" si="29"/>
        <v>0</v>
      </c>
    </row>
    <row r="187" spans="1:101" x14ac:dyDescent="0.2">
      <c r="A187" s="215" t="s">
        <v>178</v>
      </c>
      <c r="B187" s="211">
        <v>0</v>
      </c>
      <c r="C187" s="211">
        <v>0</v>
      </c>
      <c r="D187" s="211">
        <v>0</v>
      </c>
      <c r="E187" s="211">
        <v>0</v>
      </c>
      <c r="F187" s="211">
        <v>0</v>
      </c>
      <c r="G187" s="211">
        <v>0</v>
      </c>
      <c r="H187" s="211">
        <v>0</v>
      </c>
      <c r="I187" s="211">
        <v>0</v>
      </c>
      <c r="J187" s="211">
        <v>0</v>
      </c>
      <c r="K187" s="211">
        <v>0</v>
      </c>
      <c r="L187" s="211">
        <v>0</v>
      </c>
      <c r="M187" s="211">
        <v>0</v>
      </c>
      <c r="N187" s="211">
        <v>0</v>
      </c>
      <c r="O187" s="211">
        <v>0</v>
      </c>
      <c r="P187" s="211">
        <v>0</v>
      </c>
      <c r="Q187" s="211">
        <v>0</v>
      </c>
      <c r="R187" s="211">
        <v>0</v>
      </c>
      <c r="S187" s="211">
        <v>0</v>
      </c>
      <c r="T187" s="211">
        <v>0</v>
      </c>
      <c r="U187" s="211">
        <v>0</v>
      </c>
      <c r="V187" s="211">
        <v>0</v>
      </c>
      <c r="W187" s="211">
        <v>0</v>
      </c>
      <c r="X187" s="211">
        <v>0</v>
      </c>
      <c r="Y187" s="211">
        <v>0</v>
      </c>
      <c r="Z187" s="211">
        <v>0</v>
      </c>
      <c r="AA187" s="211">
        <v>0</v>
      </c>
      <c r="AB187" s="211">
        <v>0</v>
      </c>
      <c r="AC187" s="211">
        <v>0</v>
      </c>
      <c r="AD187" s="211">
        <v>0</v>
      </c>
      <c r="AE187" s="211">
        <v>0</v>
      </c>
      <c r="AF187" s="211">
        <v>0</v>
      </c>
      <c r="AG187" s="211">
        <v>0</v>
      </c>
      <c r="AH187" s="211">
        <v>0</v>
      </c>
      <c r="AI187" s="211">
        <v>0</v>
      </c>
      <c r="AJ187" s="211">
        <v>0</v>
      </c>
      <c r="AK187" s="211">
        <v>0</v>
      </c>
      <c r="AL187" s="211">
        <v>0</v>
      </c>
      <c r="AM187" s="211">
        <v>0</v>
      </c>
      <c r="AN187" s="211">
        <v>0</v>
      </c>
      <c r="AO187" s="211">
        <v>0</v>
      </c>
      <c r="AP187" s="211">
        <v>0</v>
      </c>
      <c r="AQ187" s="211">
        <v>0</v>
      </c>
      <c r="AR187" s="211">
        <v>0</v>
      </c>
      <c r="AS187" s="211">
        <v>0</v>
      </c>
      <c r="AT187" s="211">
        <v>0</v>
      </c>
      <c r="AU187" s="211">
        <v>0</v>
      </c>
      <c r="AV187" s="211">
        <v>0</v>
      </c>
      <c r="AW187" s="211">
        <v>0</v>
      </c>
      <c r="AX187" s="211">
        <v>0</v>
      </c>
      <c r="AY187" s="211">
        <v>0</v>
      </c>
      <c r="AZ187" s="211">
        <v>0</v>
      </c>
      <c r="BA187" s="211">
        <v>0</v>
      </c>
      <c r="BB187" s="211">
        <v>0</v>
      </c>
      <c r="BC187" s="211">
        <v>0</v>
      </c>
      <c r="BD187" s="211">
        <v>0</v>
      </c>
      <c r="BE187" s="211">
        <v>0</v>
      </c>
      <c r="BF187" s="211">
        <v>0</v>
      </c>
      <c r="BG187" s="211">
        <v>0</v>
      </c>
      <c r="BH187" s="211">
        <v>0</v>
      </c>
      <c r="BI187" s="211">
        <v>0</v>
      </c>
      <c r="BJ187" s="211">
        <v>0</v>
      </c>
      <c r="BK187" s="211">
        <v>0</v>
      </c>
      <c r="BL187" s="211">
        <v>0</v>
      </c>
      <c r="BM187" s="211">
        <v>0</v>
      </c>
      <c r="BN187" s="211">
        <v>0</v>
      </c>
      <c r="BO187" s="211">
        <v>0</v>
      </c>
      <c r="BP187" s="211">
        <v>0</v>
      </c>
      <c r="BQ187" s="211">
        <v>0</v>
      </c>
      <c r="BR187" s="211">
        <v>0</v>
      </c>
      <c r="BS187" s="211">
        <v>0</v>
      </c>
      <c r="BT187" s="211">
        <v>0</v>
      </c>
      <c r="BU187" s="211">
        <v>0</v>
      </c>
      <c r="BV187" s="211">
        <v>0</v>
      </c>
      <c r="BW187" s="211">
        <v>0</v>
      </c>
      <c r="BX187" s="211">
        <v>0</v>
      </c>
      <c r="BY187" s="211">
        <v>0</v>
      </c>
      <c r="BZ187" s="211">
        <v>0</v>
      </c>
      <c r="CA187" s="211">
        <v>0</v>
      </c>
      <c r="CB187" s="211">
        <v>0</v>
      </c>
      <c r="CC187" s="211">
        <v>0</v>
      </c>
      <c r="CD187" s="211">
        <v>0</v>
      </c>
      <c r="CE187" s="211">
        <v>0</v>
      </c>
      <c r="CF187" s="211">
        <v>0</v>
      </c>
      <c r="CG187" s="211">
        <v>0</v>
      </c>
      <c r="CH187" s="211">
        <v>0</v>
      </c>
      <c r="CI187" s="211">
        <v>0</v>
      </c>
      <c r="CJ187" s="211">
        <v>0</v>
      </c>
      <c r="CK187" s="211">
        <v>0</v>
      </c>
      <c r="CL187" s="211">
        <v>0</v>
      </c>
      <c r="CM187" s="211">
        <v>0</v>
      </c>
      <c r="CN187" s="211">
        <v>0</v>
      </c>
      <c r="CO187" s="211">
        <v>0</v>
      </c>
      <c r="CP187" s="211">
        <v>0</v>
      </c>
      <c r="CQ187" s="211">
        <v>0</v>
      </c>
      <c r="CR187" s="211">
        <v>0</v>
      </c>
      <c r="CS187" s="211">
        <f>SUM(B187:CR187)</f>
        <v>0</v>
      </c>
      <c r="CV187" s="27">
        <f t="shared" si="28"/>
        <v>0</v>
      </c>
      <c r="CW187" s="28">
        <f t="shared" si="29"/>
        <v>0</v>
      </c>
    </row>
    <row r="188" spans="1:101" x14ac:dyDescent="0.2">
      <c r="A188" s="215" t="s">
        <v>179</v>
      </c>
      <c r="B188" s="211">
        <v>0</v>
      </c>
      <c r="C188" s="211">
        <v>0</v>
      </c>
      <c r="D188" s="211">
        <v>0</v>
      </c>
      <c r="E188" s="211">
        <v>0</v>
      </c>
      <c r="F188" s="211">
        <v>0</v>
      </c>
      <c r="G188" s="211">
        <v>0</v>
      </c>
      <c r="H188" s="211">
        <v>0</v>
      </c>
      <c r="I188" s="211">
        <v>0</v>
      </c>
      <c r="J188" s="211">
        <v>0</v>
      </c>
      <c r="K188" s="211">
        <v>0</v>
      </c>
      <c r="L188" s="211">
        <v>0</v>
      </c>
      <c r="M188" s="211">
        <v>0</v>
      </c>
      <c r="N188" s="211">
        <v>0</v>
      </c>
      <c r="O188" s="211">
        <v>0</v>
      </c>
      <c r="P188" s="211">
        <v>0</v>
      </c>
      <c r="Q188" s="211">
        <v>0</v>
      </c>
      <c r="R188" s="211">
        <v>0</v>
      </c>
      <c r="S188" s="211">
        <v>0</v>
      </c>
      <c r="T188" s="211">
        <v>0</v>
      </c>
      <c r="U188" s="211">
        <v>0</v>
      </c>
      <c r="V188" s="211">
        <v>0</v>
      </c>
      <c r="W188" s="211">
        <v>0</v>
      </c>
      <c r="X188" s="211">
        <v>0</v>
      </c>
      <c r="Y188" s="211">
        <v>0</v>
      </c>
      <c r="Z188" s="211">
        <v>0</v>
      </c>
      <c r="AA188" s="211">
        <v>0</v>
      </c>
      <c r="AB188" s="211">
        <v>0</v>
      </c>
      <c r="AC188" s="211">
        <v>0</v>
      </c>
      <c r="AD188" s="211">
        <v>0</v>
      </c>
      <c r="AE188" s="211">
        <v>0</v>
      </c>
      <c r="AF188" s="211">
        <v>0</v>
      </c>
      <c r="AG188" s="211">
        <v>0</v>
      </c>
      <c r="AH188" s="211">
        <v>0</v>
      </c>
      <c r="AI188" s="211">
        <v>0</v>
      </c>
      <c r="AJ188" s="211">
        <v>0</v>
      </c>
      <c r="AK188" s="211">
        <v>0</v>
      </c>
      <c r="AL188" s="211">
        <v>0</v>
      </c>
      <c r="AM188" s="211">
        <v>0</v>
      </c>
      <c r="AN188" s="211">
        <v>0</v>
      </c>
      <c r="AO188" s="211">
        <v>0</v>
      </c>
      <c r="AP188" s="211">
        <v>0</v>
      </c>
      <c r="AQ188" s="211">
        <v>0</v>
      </c>
      <c r="AR188" s="211">
        <v>0</v>
      </c>
      <c r="AS188" s="211">
        <v>0</v>
      </c>
      <c r="AT188" s="211">
        <v>0</v>
      </c>
      <c r="AU188" s="211">
        <v>0</v>
      </c>
      <c r="AV188" s="211">
        <v>0</v>
      </c>
      <c r="AW188" s="211">
        <v>0</v>
      </c>
      <c r="AX188" s="211">
        <v>0</v>
      </c>
      <c r="AY188" s="211">
        <v>0</v>
      </c>
      <c r="AZ188" s="211">
        <v>0</v>
      </c>
      <c r="BA188" s="211">
        <v>0</v>
      </c>
      <c r="BB188" s="211">
        <v>0</v>
      </c>
      <c r="BC188" s="211">
        <v>0</v>
      </c>
      <c r="BD188" s="211">
        <v>0</v>
      </c>
      <c r="BE188" s="211">
        <v>0</v>
      </c>
      <c r="BF188" s="211">
        <v>0</v>
      </c>
      <c r="BG188" s="211">
        <v>0</v>
      </c>
      <c r="BH188" s="211">
        <v>0</v>
      </c>
      <c r="BI188" s="211">
        <v>0</v>
      </c>
      <c r="BJ188" s="211">
        <v>0</v>
      </c>
      <c r="BK188" s="211">
        <v>0</v>
      </c>
      <c r="BL188" s="211">
        <v>0</v>
      </c>
      <c r="BM188" s="211">
        <v>0</v>
      </c>
      <c r="BN188" s="211">
        <v>0</v>
      </c>
      <c r="BO188" s="211">
        <v>0</v>
      </c>
      <c r="BP188" s="211">
        <v>0</v>
      </c>
      <c r="BQ188" s="211">
        <v>0</v>
      </c>
      <c r="BR188" s="211">
        <v>0</v>
      </c>
      <c r="BS188" s="211">
        <v>0</v>
      </c>
      <c r="BT188" s="211">
        <v>0</v>
      </c>
      <c r="BU188" s="211">
        <v>0</v>
      </c>
      <c r="BV188" s="211">
        <v>0</v>
      </c>
      <c r="BW188" s="211">
        <v>0</v>
      </c>
      <c r="BX188" s="211">
        <v>0</v>
      </c>
      <c r="BY188" s="211">
        <v>0</v>
      </c>
      <c r="BZ188" s="211">
        <v>0</v>
      </c>
      <c r="CA188" s="211">
        <v>0</v>
      </c>
      <c r="CB188" s="211">
        <v>0</v>
      </c>
      <c r="CC188" s="211">
        <v>0</v>
      </c>
      <c r="CD188" s="211">
        <v>0</v>
      </c>
      <c r="CE188" s="211">
        <v>0</v>
      </c>
      <c r="CF188" s="211">
        <v>0</v>
      </c>
      <c r="CG188" s="211">
        <v>0</v>
      </c>
      <c r="CH188" s="211">
        <v>0</v>
      </c>
      <c r="CI188" s="211">
        <v>0</v>
      </c>
      <c r="CJ188" s="211">
        <v>0</v>
      </c>
      <c r="CK188" s="211">
        <v>0</v>
      </c>
      <c r="CL188" s="211">
        <v>0</v>
      </c>
      <c r="CM188" s="211">
        <v>0</v>
      </c>
      <c r="CN188" s="211">
        <v>0</v>
      </c>
      <c r="CO188" s="211">
        <v>0</v>
      </c>
      <c r="CP188" s="211">
        <v>0</v>
      </c>
      <c r="CQ188" s="211">
        <v>0</v>
      </c>
      <c r="CR188" s="211">
        <v>0</v>
      </c>
      <c r="CS188" s="211">
        <f>SUM(B188:CR188)</f>
        <v>0</v>
      </c>
      <c r="CV188" s="27">
        <f t="shared" si="28"/>
        <v>0</v>
      </c>
      <c r="CW188" s="28">
        <f t="shared" si="29"/>
        <v>0</v>
      </c>
    </row>
    <row r="189" spans="1:101" x14ac:dyDescent="0.2">
      <c r="A189" s="214" t="s">
        <v>180</v>
      </c>
      <c r="B189" s="213">
        <f t="shared" ref="B189:BM189" si="62">SUM(B187:B188)</f>
        <v>0</v>
      </c>
      <c r="C189" s="213">
        <f t="shared" si="62"/>
        <v>0</v>
      </c>
      <c r="D189" s="213">
        <f t="shared" si="62"/>
        <v>0</v>
      </c>
      <c r="E189" s="213">
        <f t="shared" si="62"/>
        <v>0</v>
      </c>
      <c r="F189" s="213">
        <f t="shared" si="62"/>
        <v>0</v>
      </c>
      <c r="G189" s="213">
        <f t="shared" ref="G189:BR189" si="63">SUM(G187:G188)</f>
        <v>0</v>
      </c>
      <c r="H189" s="213">
        <f t="shared" si="63"/>
        <v>0</v>
      </c>
      <c r="I189" s="213">
        <f t="shared" si="63"/>
        <v>0</v>
      </c>
      <c r="J189" s="213">
        <f t="shared" si="63"/>
        <v>0</v>
      </c>
      <c r="K189" s="213">
        <f t="shared" si="63"/>
        <v>0</v>
      </c>
      <c r="L189" s="213">
        <f t="shared" si="63"/>
        <v>0</v>
      </c>
      <c r="M189" s="213">
        <f t="shared" si="63"/>
        <v>0</v>
      </c>
      <c r="N189" s="213">
        <f t="shared" si="63"/>
        <v>0</v>
      </c>
      <c r="O189" s="213">
        <f t="shared" si="63"/>
        <v>0</v>
      </c>
      <c r="P189" s="213">
        <f t="shared" si="63"/>
        <v>0</v>
      </c>
      <c r="Q189" s="213">
        <f t="shared" si="63"/>
        <v>0</v>
      </c>
      <c r="R189" s="213">
        <f t="shared" si="63"/>
        <v>0</v>
      </c>
      <c r="S189" s="213">
        <f t="shared" si="63"/>
        <v>0</v>
      </c>
      <c r="T189" s="213">
        <f t="shared" si="63"/>
        <v>0</v>
      </c>
      <c r="U189" s="213">
        <f t="shared" si="63"/>
        <v>0</v>
      </c>
      <c r="V189" s="213">
        <f t="shared" si="63"/>
        <v>0</v>
      </c>
      <c r="W189" s="213">
        <f t="shared" si="63"/>
        <v>0</v>
      </c>
      <c r="X189" s="213">
        <f t="shared" si="63"/>
        <v>0</v>
      </c>
      <c r="Y189" s="213">
        <f t="shared" si="63"/>
        <v>0</v>
      </c>
      <c r="Z189" s="213">
        <f t="shared" si="63"/>
        <v>0</v>
      </c>
      <c r="AA189" s="213">
        <f t="shared" si="63"/>
        <v>0</v>
      </c>
      <c r="AB189" s="213">
        <f t="shared" si="63"/>
        <v>0</v>
      </c>
      <c r="AC189" s="213">
        <f t="shared" si="63"/>
        <v>0</v>
      </c>
      <c r="AD189" s="213">
        <f t="shared" si="63"/>
        <v>0</v>
      </c>
      <c r="AE189" s="213">
        <f t="shared" si="63"/>
        <v>0</v>
      </c>
      <c r="AF189" s="213">
        <f t="shared" si="63"/>
        <v>0</v>
      </c>
      <c r="AG189" s="213">
        <f t="shared" si="63"/>
        <v>0</v>
      </c>
      <c r="AH189" s="213">
        <f t="shared" si="63"/>
        <v>0</v>
      </c>
      <c r="AI189" s="213">
        <f t="shared" si="63"/>
        <v>0</v>
      </c>
      <c r="AJ189" s="213">
        <f t="shared" si="63"/>
        <v>0</v>
      </c>
      <c r="AK189" s="213">
        <f t="shared" si="63"/>
        <v>0</v>
      </c>
      <c r="AL189" s="213">
        <f t="shared" si="63"/>
        <v>0</v>
      </c>
      <c r="AM189" s="213">
        <f t="shared" si="63"/>
        <v>0</v>
      </c>
      <c r="AN189" s="213">
        <f t="shared" si="63"/>
        <v>0</v>
      </c>
      <c r="AO189" s="213">
        <f t="shared" si="63"/>
        <v>0</v>
      </c>
      <c r="AP189" s="213">
        <f t="shared" si="63"/>
        <v>0</v>
      </c>
      <c r="AQ189" s="213">
        <f t="shared" si="63"/>
        <v>0</v>
      </c>
      <c r="AR189" s="213">
        <f t="shared" si="63"/>
        <v>0</v>
      </c>
      <c r="AS189" s="213">
        <f t="shared" si="63"/>
        <v>0</v>
      </c>
      <c r="AT189" s="213">
        <f t="shared" si="63"/>
        <v>0</v>
      </c>
      <c r="AU189" s="213">
        <f t="shared" si="63"/>
        <v>0</v>
      </c>
      <c r="AV189" s="213">
        <f t="shared" si="63"/>
        <v>0</v>
      </c>
      <c r="AW189" s="213">
        <f t="shared" si="63"/>
        <v>0</v>
      </c>
      <c r="AX189" s="213">
        <f t="shared" si="63"/>
        <v>0</v>
      </c>
      <c r="AY189" s="213">
        <f t="shared" si="63"/>
        <v>0</v>
      </c>
      <c r="AZ189" s="213">
        <f t="shared" si="63"/>
        <v>0</v>
      </c>
      <c r="BA189" s="213">
        <f t="shared" si="63"/>
        <v>0</v>
      </c>
      <c r="BB189" s="213">
        <f t="shared" si="63"/>
        <v>0</v>
      </c>
      <c r="BC189" s="213">
        <f t="shared" si="63"/>
        <v>0</v>
      </c>
      <c r="BD189" s="213">
        <f t="shared" si="63"/>
        <v>0</v>
      </c>
      <c r="BE189" s="213">
        <f t="shared" si="63"/>
        <v>0</v>
      </c>
      <c r="BF189" s="213">
        <f t="shared" si="63"/>
        <v>0</v>
      </c>
      <c r="BG189" s="213">
        <f t="shared" si="63"/>
        <v>0</v>
      </c>
      <c r="BH189" s="213">
        <f t="shared" si="63"/>
        <v>0</v>
      </c>
      <c r="BI189" s="213">
        <f t="shared" si="63"/>
        <v>0</v>
      </c>
      <c r="BJ189" s="213">
        <f t="shared" si="63"/>
        <v>0</v>
      </c>
      <c r="BK189" s="213">
        <f t="shared" si="63"/>
        <v>0</v>
      </c>
      <c r="BL189" s="213">
        <f t="shared" si="63"/>
        <v>0</v>
      </c>
      <c r="BM189" s="213">
        <f t="shared" si="63"/>
        <v>0</v>
      </c>
      <c r="BN189" s="213">
        <f t="shared" si="63"/>
        <v>0</v>
      </c>
      <c r="BO189" s="213">
        <f t="shared" si="63"/>
        <v>0</v>
      </c>
      <c r="BP189" s="213">
        <f t="shared" si="63"/>
        <v>0</v>
      </c>
      <c r="BQ189" s="213">
        <f t="shared" si="63"/>
        <v>0</v>
      </c>
      <c r="BR189" s="213">
        <f t="shared" si="63"/>
        <v>0</v>
      </c>
      <c r="BS189" s="213">
        <f t="shared" ref="BS189:CR189" si="64">SUM(BS187:BS188)</f>
        <v>0</v>
      </c>
      <c r="BT189" s="213">
        <f t="shared" si="64"/>
        <v>0</v>
      </c>
      <c r="BU189" s="213">
        <f t="shared" si="64"/>
        <v>0</v>
      </c>
      <c r="BV189" s="213">
        <f t="shared" si="64"/>
        <v>0</v>
      </c>
      <c r="BW189" s="213">
        <f t="shared" si="64"/>
        <v>0</v>
      </c>
      <c r="BX189" s="213">
        <f t="shared" si="64"/>
        <v>0</v>
      </c>
      <c r="BY189" s="213">
        <f t="shared" si="64"/>
        <v>0</v>
      </c>
      <c r="BZ189" s="213">
        <f t="shared" si="64"/>
        <v>0</v>
      </c>
      <c r="CA189" s="213">
        <f t="shared" si="64"/>
        <v>0</v>
      </c>
      <c r="CB189" s="213">
        <f t="shared" si="64"/>
        <v>0</v>
      </c>
      <c r="CC189" s="213">
        <f t="shared" si="64"/>
        <v>0</v>
      </c>
      <c r="CD189" s="213">
        <f t="shared" si="64"/>
        <v>0</v>
      </c>
      <c r="CE189" s="213">
        <f t="shared" si="64"/>
        <v>0</v>
      </c>
      <c r="CF189" s="213">
        <f t="shared" si="64"/>
        <v>0</v>
      </c>
      <c r="CG189" s="213">
        <f t="shared" si="64"/>
        <v>0</v>
      </c>
      <c r="CH189" s="213">
        <f t="shared" si="64"/>
        <v>0</v>
      </c>
      <c r="CI189" s="213">
        <f t="shared" si="64"/>
        <v>0</v>
      </c>
      <c r="CJ189" s="213">
        <f t="shared" si="64"/>
        <v>0</v>
      </c>
      <c r="CK189" s="213">
        <f t="shared" si="64"/>
        <v>0</v>
      </c>
      <c r="CL189" s="213">
        <f t="shared" si="64"/>
        <v>0</v>
      </c>
      <c r="CM189" s="213">
        <f t="shared" si="64"/>
        <v>0</v>
      </c>
      <c r="CN189" s="213">
        <f t="shared" si="64"/>
        <v>0</v>
      </c>
      <c r="CO189" s="213">
        <f t="shared" si="64"/>
        <v>0</v>
      </c>
      <c r="CP189" s="213">
        <f t="shared" si="64"/>
        <v>0</v>
      </c>
      <c r="CQ189" s="213">
        <f t="shared" si="64"/>
        <v>0</v>
      </c>
      <c r="CR189" s="213">
        <f t="shared" si="64"/>
        <v>0</v>
      </c>
      <c r="CS189" s="213">
        <f t="shared" ref="BN189:CS189" si="65">SUM(CS187:CS188)</f>
        <v>0</v>
      </c>
      <c r="CV189" s="27">
        <f t="shared" si="28"/>
        <v>0</v>
      </c>
      <c r="CW189" s="28">
        <f t="shared" si="29"/>
        <v>0</v>
      </c>
    </row>
    <row r="190" spans="1:101" x14ac:dyDescent="0.2">
      <c r="A190" s="208"/>
      <c r="B190" s="207"/>
      <c r="C190" s="207"/>
      <c r="D190" s="207"/>
      <c r="E190" s="207"/>
      <c r="F190" s="207"/>
      <c r="G190" s="207"/>
      <c r="H190" s="207"/>
      <c r="I190" s="207"/>
      <c r="J190" s="207"/>
      <c r="K190" s="207"/>
      <c r="L190" s="207"/>
      <c r="M190" s="207"/>
      <c r="N190" s="207"/>
      <c r="O190" s="207"/>
      <c r="P190" s="207"/>
      <c r="Q190" s="207"/>
      <c r="R190" s="207"/>
      <c r="S190" s="207"/>
      <c r="T190" s="207"/>
      <c r="U190" s="207"/>
      <c r="V190" s="207"/>
      <c r="W190" s="207"/>
      <c r="X190" s="207"/>
      <c r="Y190" s="207"/>
      <c r="Z190" s="207"/>
      <c r="AA190" s="207"/>
      <c r="AB190" s="207"/>
      <c r="AC190" s="207"/>
      <c r="AD190" s="207"/>
      <c r="AE190" s="207"/>
      <c r="AF190" s="207"/>
      <c r="AG190" s="207"/>
      <c r="AH190" s="207"/>
      <c r="AI190" s="207"/>
      <c r="AJ190" s="207"/>
      <c r="AK190" s="207"/>
      <c r="AL190" s="207"/>
      <c r="AM190" s="207"/>
      <c r="AN190" s="207"/>
      <c r="AO190" s="207"/>
      <c r="AP190" s="207"/>
      <c r="AQ190" s="207"/>
      <c r="AR190" s="207"/>
      <c r="AS190" s="207"/>
      <c r="AT190" s="207"/>
      <c r="AU190" s="207"/>
      <c r="AV190" s="207"/>
      <c r="AW190" s="207"/>
      <c r="AX190" s="207"/>
      <c r="AY190" s="207"/>
      <c r="AZ190" s="207"/>
      <c r="BA190" s="207"/>
      <c r="BB190" s="207"/>
      <c r="BC190" s="207"/>
      <c r="BD190" s="207"/>
      <c r="BE190" s="207"/>
      <c r="BF190" s="207"/>
      <c r="BG190" s="207"/>
      <c r="BH190" s="207"/>
      <c r="BI190" s="207"/>
      <c r="BJ190" s="207"/>
      <c r="BK190" s="207"/>
      <c r="BL190" s="207"/>
      <c r="BM190" s="207"/>
      <c r="BN190" s="207"/>
      <c r="BO190" s="207"/>
      <c r="BP190" s="207"/>
      <c r="BQ190" s="207"/>
      <c r="BR190" s="207"/>
      <c r="BS190" s="207"/>
      <c r="BT190" s="207"/>
      <c r="BU190" s="207"/>
      <c r="BV190" s="207"/>
      <c r="BW190" s="207"/>
      <c r="BX190" s="207"/>
      <c r="BY190" s="207"/>
      <c r="BZ190" s="207"/>
      <c r="CA190" s="207"/>
      <c r="CB190" s="207"/>
      <c r="CC190" s="207"/>
      <c r="CD190" s="207"/>
      <c r="CE190" s="207"/>
      <c r="CF190" s="207"/>
      <c r="CG190" s="207"/>
      <c r="CH190" s="207"/>
      <c r="CI190" s="207"/>
      <c r="CJ190" s="207"/>
      <c r="CK190" s="207"/>
      <c r="CL190" s="207"/>
      <c r="CM190" s="207"/>
      <c r="CN190" s="207"/>
      <c r="CO190" s="207"/>
      <c r="CP190" s="207"/>
      <c r="CQ190" s="207"/>
      <c r="CR190" s="207"/>
      <c r="CS190" s="207"/>
      <c r="CV190" s="27">
        <f t="shared" si="28"/>
        <v>0</v>
      </c>
      <c r="CW190" s="28">
        <f t="shared" si="29"/>
        <v>0</v>
      </c>
    </row>
    <row r="191" spans="1:101" x14ac:dyDescent="0.2">
      <c r="A191" s="215" t="s">
        <v>181</v>
      </c>
      <c r="B191" s="211">
        <v>0</v>
      </c>
      <c r="C191" s="211">
        <v>0</v>
      </c>
      <c r="D191" s="211">
        <v>0</v>
      </c>
      <c r="E191" s="211">
        <v>0</v>
      </c>
      <c r="F191" s="211">
        <v>0</v>
      </c>
      <c r="G191" s="211">
        <v>0</v>
      </c>
      <c r="H191" s="211">
        <v>0</v>
      </c>
      <c r="I191" s="211">
        <v>0</v>
      </c>
      <c r="J191" s="211">
        <v>0</v>
      </c>
      <c r="K191" s="211">
        <v>0</v>
      </c>
      <c r="L191" s="211">
        <v>0</v>
      </c>
      <c r="M191" s="211">
        <v>0</v>
      </c>
      <c r="N191" s="211">
        <v>0</v>
      </c>
      <c r="O191" s="211">
        <v>0</v>
      </c>
      <c r="P191" s="211">
        <v>0</v>
      </c>
      <c r="Q191" s="211">
        <v>0</v>
      </c>
      <c r="R191" s="211">
        <v>0</v>
      </c>
      <c r="S191" s="211">
        <v>0</v>
      </c>
      <c r="T191" s="211">
        <v>0</v>
      </c>
      <c r="U191" s="211">
        <v>0</v>
      </c>
      <c r="V191" s="211">
        <v>0</v>
      </c>
      <c r="W191" s="211">
        <v>0</v>
      </c>
      <c r="X191" s="211">
        <v>0</v>
      </c>
      <c r="Y191" s="211">
        <v>0</v>
      </c>
      <c r="Z191" s="211">
        <v>0</v>
      </c>
      <c r="AA191" s="211">
        <v>0</v>
      </c>
      <c r="AB191" s="211">
        <v>0</v>
      </c>
      <c r="AC191" s="211">
        <v>0</v>
      </c>
      <c r="AD191" s="211">
        <v>0</v>
      </c>
      <c r="AE191" s="211">
        <v>0</v>
      </c>
      <c r="AF191" s="211">
        <v>0</v>
      </c>
      <c r="AG191" s="211">
        <v>0</v>
      </c>
      <c r="AH191" s="211">
        <v>0</v>
      </c>
      <c r="AI191" s="211">
        <v>0</v>
      </c>
      <c r="AJ191" s="211">
        <v>0</v>
      </c>
      <c r="AK191" s="211">
        <v>0</v>
      </c>
      <c r="AL191" s="211">
        <v>0</v>
      </c>
      <c r="AM191" s="211">
        <v>0</v>
      </c>
      <c r="AN191" s="211">
        <v>0</v>
      </c>
      <c r="AO191" s="211">
        <v>0</v>
      </c>
      <c r="AP191" s="211">
        <v>0</v>
      </c>
      <c r="AQ191" s="211">
        <v>0</v>
      </c>
      <c r="AR191" s="211">
        <v>0</v>
      </c>
      <c r="AS191" s="211">
        <v>0</v>
      </c>
      <c r="AT191" s="211">
        <v>0</v>
      </c>
      <c r="AU191" s="211">
        <v>0</v>
      </c>
      <c r="AV191" s="211">
        <v>0</v>
      </c>
      <c r="AW191" s="211">
        <v>0</v>
      </c>
      <c r="AX191" s="211">
        <v>0</v>
      </c>
      <c r="AY191" s="211">
        <v>0</v>
      </c>
      <c r="AZ191" s="211">
        <v>0</v>
      </c>
      <c r="BA191" s="211">
        <v>0</v>
      </c>
      <c r="BB191" s="211">
        <v>0</v>
      </c>
      <c r="BC191" s="211">
        <v>0</v>
      </c>
      <c r="BD191" s="211">
        <v>0</v>
      </c>
      <c r="BE191" s="211">
        <v>0</v>
      </c>
      <c r="BF191" s="211">
        <v>0</v>
      </c>
      <c r="BG191" s="211">
        <v>0</v>
      </c>
      <c r="BH191" s="211">
        <v>0</v>
      </c>
      <c r="BI191" s="211">
        <v>0</v>
      </c>
      <c r="BJ191" s="211">
        <v>0</v>
      </c>
      <c r="BK191" s="211">
        <v>0</v>
      </c>
      <c r="BL191" s="211">
        <v>0</v>
      </c>
      <c r="BM191" s="211">
        <v>0</v>
      </c>
      <c r="BN191" s="211">
        <v>0</v>
      </c>
      <c r="BO191" s="211">
        <v>0</v>
      </c>
      <c r="BP191" s="211">
        <v>0</v>
      </c>
      <c r="BQ191" s="211">
        <v>0</v>
      </c>
      <c r="BR191" s="211">
        <v>0</v>
      </c>
      <c r="BS191" s="211">
        <v>0</v>
      </c>
      <c r="BT191" s="211">
        <v>0</v>
      </c>
      <c r="BU191" s="211">
        <v>0</v>
      </c>
      <c r="BV191" s="211">
        <v>0</v>
      </c>
      <c r="BW191" s="211">
        <v>0</v>
      </c>
      <c r="BX191" s="211">
        <v>0</v>
      </c>
      <c r="BY191" s="211">
        <v>0</v>
      </c>
      <c r="BZ191" s="211">
        <v>0</v>
      </c>
      <c r="CA191" s="211">
        <v>0</v>
      </c>
      <c r="CB191" s="211">
        <v>0</v>
      </c>
      <c r="CC191" s="211">
        <v>0</v>
      </c>
      <c r="CD191" s="211">
        <v>0</v>
      </c>
      <c r="CE191" s="211">
        <v>0</v>
      </c>
      <c r="CF191" s="211">
        <v>0</v>
      </c>
      <c r="CG191" s="211">
        <v>0</v>
      </c>
      <c r="CH191" s="211">
        <v>0</v>
      </c>
      <c r="CI191" s="211">
        <v>0</v>
      </c>
      <c r="CJ191" s="211">
        <v>0</v>
      </c>
      <c r="CK191" s="211">
        <v>0</v>
      </c>
      <c r="CL191" s="211">
        <v>0</v>
      </c>
      <c r="CM191" s="211">
        <v>0</v>
      </c>
      <c r="CN191" s="211">
        <v>0</v>
      </c>
      <c r="CO191" s="211">
        <v>0</v>
      </c>
      <c r="CP191" s="211">
        <v>0</v>
      </c>
      <c r="CQ191" s="211">
        <v>0</v>
      </c>
      <c r="CR191" s="211">
        <v>0</v>
      </c>
      <c r="CS191" s="211">
        <f t="shared" ref="CS191:CS197" si="66">SUM(B191:CR191)</f>
        <v>0</v>
      </c>
      <c r="CV191" s="27">
        <f t="shared" si="28"/>
        <v>0</v>
      </c>
      <c r="CW191" s="28">
        <f t="shared" si="29"/>
        <v>0</v>
      </c>
    </row>
    <row r="192" spans="1:101" x14ac:dyDescent="0.2">
      <c r="A192" s="215" t="s">
        <v>182</v>
      </c>
      <c r="B192" s="211">
        <v>0</v>
      </c>
      <c r="C192" s="211">
        <v>0</v>
      </c>
      <c r="D192" s="211">
        <v>0</v>
      </c>
      <c r="E192" s="211">
        <v>0</v>
      </c>
      <c r="F192" s="211">
        <v>-66865.59</v>
      </c>
      <c r="G192" s="211">
        <v>-66865.59</v>
      </c>
      <c r="H192" s="211">
        <v>-66865.59</v>
      </c>
      <c r="I192" s="211">
        <v>-66865.59</v>
      </c>
      <c r="J192" s="211">
        <v>-66865.59</v>
      </c>
      <c r="K192" s="211">
        <v>-66865.59</v>
      </c>
      <c r="L192" s="211">
        <v>-66865.59</v>
      </c>
      <c r="M192" s="211">
        <v>-66865.59</v>
      </c>
      <c r="N192" s="211">
        <v>-66865.59</v>
      </c>
      <c r="O192" s="211">
        <v>-66865.59</v>
      </c>
      <c r="P192" s="211">
        <v>-66865.59</v>
      </c>
      <c r="Q192" s="211">
        <v>-66865.59</v>
      </c>
      <c r="R192" s="211">
        <v>-66865.59</v>
      </c>
      <c r="S192" s="211">
        <v>-66865.59</v>
      </c>
      <c r="T192" s="211">
        <v>-66865.59</v>
      </c>
      <c r="U192" s="211">
        <v>-66865.59</v>
      </c>
      <c r="V192" s="211">
        <v>-66865.59</v>
      </c>
      <c r="W192" s="211">
        <v>-66865.59</v>
      </c>
      <c r="X192" s="211">
        <v>-66865.59</v>
      </c>
      <c r="Y192" s="211">
        <v>-66865.59</v>
      </c>
      <c r="Z192" s="211">
        <v>-66865.59</v>
      </c>
      <c r="AA192" s="211">
        <v>-66865.59</v>
      </c>
      <c r="AB192" s="211">
        <v>-66865.59</v>
      </c>
      <c r="AC192" s="211">
        <v>-66865.59</v>
      </c>
      <c r="AD192" s="211">
        <v>-66865.59</v>
      </c>
      <c r="AE192" s="211">
        <v>-66865.59</v>
      </c>
      <c r="AF192" s="211">
        <v>-66865.59</v>
      </c>
      <c r="AG192" s="211">
        <v>-66865.59</v>
      </c>
      <c r="AH192" s="211">
        <v>-66865.59</v>
      </c>
      <c r="AI192" s="211">
        <v>-66865.59</v>
      </c>
      <c r="AJ192" s="211">
        <v>-66865.59</v>
      </c>
      <c r="AK192" s="211">
        <v>-66865.59</v>
      </c>
      <c r="AL192" s="211">
        <v>-66865.59</v>
      </c>
      <c r="AM192" s="211">
        <v>-66865.59</v>
      </c>
      <c r="AN192" s="211">
        <v>-66865.59</v>
      </c>
      <c r="AO192" s="211">
        <v>-66865.59</v>
      </c>
      <c r="AP192" s="211">
        <v>-66865.59</v>
      </c>
      <c r="AQ192" s="211">
        <v>-66865.59</v>
      </c>
      <c r="AR192" s="211">
        <v>-66865.59</v>
      </c>
      <c r="AS192" s="211">
        <v>-66865.59</v>
      </c>
      <c r="AT192" s="211">
        <v>-66865.59</v>
      </c>
      <c r="AU192" s="211">
        <v>-66865.59</v>
      </c>
      <c r="AV192" s="211">
        <v>-66865.59</v>
      </c>
      <c r="AW192" s="211">
        <v>-66865.59</v>
      </c>
      <c r="AX192" s="211">
        <v>-66865.59</v>
      </c>
      <c r="AY192" s="211">
        <v>-66865.59</v>
      </c>
      <c r="AZ192" s="211">
        <v>-66865.59</v>
      </c>
      <c r="BA192" s="211">
        <v>-66865.59</v>
      </c>
      <c r="BB192" s="211">
        <v>-66865.59</v>
      </c>
      <c r="BC192" s="211">
        <v>-66865.59</v>
      </c>
      <c r="BD192" s="211">
        <v>-66865.59</v>
      </c>
      <c r="BE192" s="211">
        <v>-66865.59</v>
      </c>
      <c r="BF192" s="211">
        <v>-66865.59</v>
      </c>
      <c r="BG192" s="211">
        <v>-66865.59</v>
      </c>
      <c r="BH192" s="211">
        <v>-66865.59</v>
      </c>
      <c r="BI192" s="211">
        <v>-66865.59</v>
      </c>
      <c r="BJ192" s="211">
        <v>-66865.59</v>
      </c>
      <c r="BK192" s="211">
        <v>-66865.59</v>
      </c>
      <c r="BL192" s="211">
        <v>-66865.59</v>
      </c>
      <c r="BM192" s="211">
        <v>-66865.59</v>
      </c>
      <c r="BN192" s="211">
        <v>-66865.59</v>
      </c>
      <c r="BO192" s="211">
        <v>-66865.59</v>
      </c>
      <c r="BP192" s="211">
        <v>-66865.59</v>
      </c>
      <c r="BQ192" s="211">
        <v>-66865.59</v>
      </c>
      <c r="BR192" s="211">
        <v>-66865.59</v>
      </c>
      <c r="BS192" s="211">
        <v>-66865.59</v>
      </c>
      <c r="BT192" s="211">
        <v>-66865.59</v>
      </c>
      <c r="BU192" s="211">
        <v>-66865.59</v>
      </c>
      <c r="BV192" s="211">
        <v>-66865.59</v>
      </c>
      <c r="BW192" s="211">
        <v>-66865.59</v>
      </c>
      <c r="BX192" s="211">
        <v>-66865.59</v>
      </c>
      <c r="BY192" s="211">
        <v>-66865.59</v>
      </c>
      <c r="BZ192" s="211">
        <v>-66865.59</v>
      </c>
      <c r="CA192" s="211">
        <v>-66865.59</v>
      </c>
      <c r="CB192" s="211">
        <v>-66865.59</v>
      </c>
      <c r="CC192" s="211">
        <v>-66865.59</v>
      </c>
      <c r="CD192" s="211">
        <v>-66865.59</v>
      </c>
      <c r="CE192" s="211">
        <v>-66865.59</v>
      </c>
      <c r="CF192" s="211">
        <v>-66865.59</v>
      </c>
      <c r="CG192" s="211">
        <v>-66865.59</v>
      </c>
      <c r="CH192" s="211">
        <v>-66865.59</v>
      </c>
      <c r="CI192" s="211">
        <v>-66865.59</v>
      </c>
      <c r="CJ192" s="211">
        <v>-66865.59</v>
      </c>
      <c r="CK192" s="211">
        <v>-66865.59</v>
      </c>
      <c r="CL192" s="211">
        <v>-66865.59</v>
      </c>
      <c r="CM192" s="211">
        <v>-66865.59</v>
      </c>
      <c r="CN192" s="211">
        <v>-66865.59</v>
      </c>
      <c r="CO192" s="211">
        <v>-66865.59</v>
      </c>
      <c r="CP192" s="211">
        <v>-66865.59</v>
      </c>
      <c r="CQ192" s="211">
        <v>-66865.59</v>
      </c>
      <c r="CR192" s="211">
        <v>-66865.59</v>
      </c>
      <c r="CS192" s="211">
        <f t="shared" si="66"/>
        <v>-6084768.689999992</v>
      </c>
      <c r="CV192" s="27">
        <f t="shared" si="28"/>
        <v>-66865.59</v>
      </c>
      <c r="CW192" s="28">
        <f t="shared" si="29"/>
        <v>-66865.59</v>
      </c>
    </row>
    <row r="193" spans="1:101" x14ac:dyDescent="0.2">
      <c r="A193" s="215" t="s">
        <v>183</v>
      </c>
      <c r="B193" s="211">
        <v>0</v>
      </c>
      <c r="C193" s="211">
        <v>0</v>
      </c>
      <c r="D193" s="211">
        <v>0</v>
      </c>
      <c r="E193" s="211">
        <v>0</v>
      </c>
      <c r="F193" s="211">
        <v>0</v>
      </c>
      <c r="G193" s="211">
        <v>0</v>
      </c>
      <c r="H193" s="211">
        <v>0</v>
      </c>
      <c r="I193" s="211">
        <v>0</v>
      </c>
      <c r="J193" s="211">
        <v>0</v>
      </c>
      <c r="K193" s="211">
        <v>0</v>
      </c>
      <c r="L193" s="211">
        <v>0</v>
      </c>
      <c r="M193" s="211">
        <v>0</v>
      </c>
      <c r="N193" s="211">
        <v>0</v>
      </c>
      <c r="O193" s="211">
        <v>0</v>
      </c>
      <c r="P193" s="211">
        <v>0</v>
      </c>
      <c r="Q193" s="211">
        <v>0</v>
      </c>
      <c r="R193" s="211">
        <v>0</v>
      </c>
      <c r="S193" s="211">
        <v>0</v>
      </c>
      <c r="T193" s="211">
        <v>0</v>
      </c>
      <c r="U193" s="211">
        <v>0</v>
      </c>
      <c r="V193" s="211">
        <v>0</v>
      </c>
      <c r="W193" s="211">
        <v>0</v>
      </c>
      <c r="X193" s="211">
        <v>0</v>
      </c>
      <c r="Y193" s="211">
        <v>0</v>
      </c>
      <c r="Z193" s="211">
        <v>0</v>
      </c>
      <c r="AA193" s="211">
        <v>0</v>
      </c>
      <c r="AB193" s="211">
        <v>0</v>
      </c>
      <c r="AC193" s="211">
        <v>0</v>
      </c>
      <c r="AD193" s="211">
        <v>0</v>
      </c>
      <c r="AE193" s="211">
        <v>0</v>
      </c>
      <c r="AF193" s="211">
        <v>0</v>
      </c>
      <c r="AG193" s="211">
        <v>0</v>
      </c>
      <c r="AH193" s="211">
        <v>0</v>
      </c>
      <c r="AI193" s="211">
        <v>0</v>
      </c>
      <c r="AJ193" s="211">
        <v>0</v>
      </c>
      <c r="AK193" s="211">
        <v>0</v>
      </c>
      <c r="AL193" s="211">
        <v>0</v>
      </c>
      <c r="AM193" s="211">
        <v>0</v>
      </c>
      <c r="AN193" s="211">
        <v>0</v>
      </c>
      <c r="AO193" s="211">
        <v>0</v>
      </c>
      <c r="AP193" s="211">
        <v>0</v>
      </c>
      <c r="AQ193" s="211">
        <v>0</v>
      </c>
      <c r="AR193" s="211">
        <v>0</v>
      </c>
      <c r="AS193" s="211">
        <v>0</v>
      </c>
      <c r="AT193" s="211">
        <v>0</v>
      </c>
      <c r="AU193" s="211">
        <v>0</v>
      </c>
      <c r="AV193" s="211">
        <v>0</v>
      </c>
      <c r="AW193" s="211">
        <v>0</v>
      </c>
      <c r="AX193" s="211">
        <v>0</v>
      </c>
      <c r="AY193" s="211">
        <v>0</v>
      </c>
      <c r="AZ193" s="211">
        <v>0</v>
      </c>
      <c r="BA193" s="211">
        <v>0</v>
      </c>
      <c r="BB193" s="211">
        <v>0</v>
      </c>
      <c r="BC193" s="211">
        <v>0</v>
      </c>
      <c r="BD193" s="211">
        <v>0</v>
      </c>
      <c r="BE193" s="211">
        <v>0</v>
      </c>
      <c r="BF193" s="211">
        <v>0</v>
      </c>
      <c r="BG193" s="211">
        <v>0</v>
      </c>
      <c r="BH193" s="211">
        <v>0</v>
      </c>
      <c r="BI193" s="211">
        <v>0</v>
      </c>
      <c r="BJ193" s="211">
        <v>0</v>
      </c>
      <c r="BK193" s="211">
        <v>0</v>
      </c>
      <c r="BL193" s="211">
        <v>0</v>
      </c>
      <c r="BM193" s="211">
        <v>0</v>
      </c>
      <c r="BN193" s="211">
        <v>0</v>
      </c>
      <c r="BO193" s="211">
        <v>0</v>
      </c>
      <c r="BP193" s="211">
        <v>0</v>
      </c>
      <c r="BQ193" s="211">
        <v>0</v>
      </c>
      <c r="BR193" s="211">
        <v>0</v>
      </c>
      <c r="BS193" s="211">
        <v>0</v>
      </c>
      <c r="BT193" s="211">
        <v>0</v>
      </c>
      <c r="BU193" s="211">
        <v>0</v>
      </c>
      <c r="BV193" s="211">
        <v>0</v>
      </c>
      <c r="BW193" s="211">
        <v>0</v>
      </c>
      <c r="BX193" s="211">
        <v>0</v>
      </c>
      <c r="BY193" s="211">
        <v>0</v>
      </c>
      <c r="BZ193" s="211">
        <v>0</v>
      </c>
      <c r="CA193" s="211">
        <v>0</v>
      </c>
      <c r="CB193" s="211">
        <v>0</v>
      </c>
      <c r="CC193" s="211">
        <v>0</v>
      </c>
      <c r="CD193" s="211">
        <v>0</v>
      </c>
      <c r="CE193" s="211">
        <v>0</v>
      </c>
      <c r="CF193" s="211">
        <v>0</v>
      </c>
      <c r="CG193" s="211">
        <v>0</v>
      </c>
      <c r="CH193" s="211">
        <v>0</v>
      </c>
      <c r="CI193" s="211">
        <v>0</v>
      </c>
      <c r="CJ193" s="211">
        <v>0</v>
      </c>
      <c r="CK193" s="211">
        <v>0</v>
      </c>
      <c r="CL193" s="211">
        <v>0</v>
      </c>
      <c r="CM193" s="211">
        <v>0</v>
      </c>
      <c r="CN193" s="211">
        <v>0</v>
      </c>
      <c r="CO193" s="211">
        <v>0</v>
      </c>
      <c r="CP193" s="211">
        <v>0</v>
      </c>
      <c r="CQ193" s="211">
        <v>0</v>
      </c>
      <c r="CR193" s="211">
        <v>0</v>
      </c>
      <c r="CS193" s="211">
        <f t="shared" si="66"/>
        <v>0</v>
      </c>
      <c r="CV193" s="27">
        <f t="shared" si="28"/>
        <v>0</v>
      </c>
      <c r="CW193" s="28">
        <f t="shared" si="29"/>
        <v>0</v>
      </c>
    </row>
    <row r="194" spans="1:101" x14ac:dyDescent="0.2">
      <c r="A194" s="215" t="s">
        <v>184</v>
      </c>
      <c r="B194" s="211">
        <v>0</v>
      </c>
      <c r="C194" s="211">
        <v>0</v>
      </c>
      <c r="D194" s="211">
        <v>0</v>
      </c>
      <c r="E194" s="211">
        <v>0</v>
      </c>
      <c r="F194" s="211">
        <v>0</v>
      </c>
      <c r="G194" s="211">
        <v>0</v>
      </c>
      <c r="H194" s="211">
        <v>0</v>
      </c>
      <c r="I194" s="211">
        <v>0</v>
      </c>
      <c r="J194" s="211">
        <v>0</v>
      </c>
      <c r="K194" s="211">
        <v>0</v>
      </c>
      <c r="L194" s="211">
        <v>0</v>
      </c>
      <c r="M194" s="211">
        <v>0</v>
      </c>
      <c r="N194" s="211">
        <v>0</v>
      </c>
      <c r="O194" s="211">
        <v>0</v>
      </c>
      <c r="P194" s="211">
        <v>0</v>
      </c>
      <c r="Q194" s="211">
        <v>0</v>
      </c>
      <c r="R194" s="211">
        <v>0</v>
      </c>
      <c r="S194" s="211">
        <v>0</v>
      </c>
      <c r="T194" s="211">
        <v>0</v>
      </c>
      <c r="U194" s="211">
        <v>0</v>
      </c>
      <c r="V194" s="211">
        <v>0</v>
      </c>
      <c r="W194" s="211">
        <v>0</v>
      </c>
      <c r="X194" s="211">
        <v>0</v>
      </c>
      <c r="Y194" s="211">
        <v>0</v>
      </c>
      <c r="Z194" s="211">
        <v>0</v>
      </c>
      <c r="AA194" s="211">
        <v>0</v>
      </c>
      <c r="AB194" s="211">
        <v>0</v>
      </c>
      <c r="AC194" s="211">
        <v>0</v>
      </c>
      <c r="AD194" s="211">
        <v>0</v>
      </c>
      <c r="AE194" s="211">
        <v>0</v>
      </c>
      <c r="AF194" s="211">
        <v>0</v>
      </c>
      <c r="AG194" s="211">
        <v>0</v>
      </c>
      <c r="AH194" s="211">
        <v>0</v>
      </c>
      <c r="AI194" s="211">
        <v>0</v>
      </c>
      <c r="AJ194" s="211">
        <v>0</v>
      </c>
      <c r="AK194" s="211">
        <v>0</v>
      </c>
      <c r="AL194" s="211">
        <v>0</v>
      </c>
      <c r="AM194" s="211">
        <v>0</v>
      </c>
      <c r="AN194" s="211">
        <v>0</v>
      </c>
      <c r="AO194" s="211">
        <v>0</v>
      </c>
      <c r="AP194" s="211">
        <v>0</v>
      </c>
      <c r="AQ194" s="211">
        <v>0</v>
      </c>
      <c r="AR194" s="211">
        <v>0</v>
      </c>
      <c r="AS194" s="211">
        <v>0</v>
      </c>
      <c r="AT194" s="211">
        <v>0</v>
      </c>
      <c r="AU194" s="211">
        <v>0</v>
      </c>
      <c r="AV194" s="211">
        <v>0</v>
      </c>
      <c r="AW194" s="211">
        <v>0</v>
      </c>
      <c r="AX194" s="211">
        <v>0</v>
      </c>
      <c r="AY194" s="211">
        <v>0</v>
      </c>
      <c r="AZ194" s="211">
        <v>0</v>
      </c>
      <c r="BA194" s="211">
        <v>0</v>
      </c>
      <c r="BB194" s="211">
        <v>0</v>
      </c>
      <c r="BC194" s="211">
        <v>0</v>
      </c>
      <c r="BD194" s="211">
        <v>0</v>
      </c>
      <c r="BE194" s="211">
        <v>0</v>
      </c>
      <c r="BF194" s="211">
        <v>0</v>
      </c>
      <c r="BG194" s="211">
        <v>0</v>
      </c>
      <c r="BH194" s="211">
        <v>0</v>
      </c>
      <c r="BI194" s="211">
        <v>0</v>
      </c>
      <c r="BJ194" s="211">
        <v>0</v>
      </c>
      <c r="BK194" s="211">
        <v>0</v>
      </c>
      <c r="BL194" s="211">
        <v>0</v>
      </c>
      <c r="BM194" s="211">
        <v>0</v>
      </c>
      <c r="BN194" s="211">
        <v>0</v>
      </c>
      <c r="BO194" s="211">
        <v>0</v>
      </c>
      <c r="BP194" s="211">
        <v>0</v>
      </c>
      <c r="BQ194" s="211">
        <v>0</v>
      </c>
      <c r="BR194" s="211">
        <v>0</v>
      </c>
      <c r="BS194" s="211">
        <v>0</v>
      </c>
      <c r="BT194" s="211">
        <v>0</v>
      </c>
      <c r="BU194" s="211">
        <v>0</v>
      </c>
      <c r="BV194" s="211">
        <v>0</v>
      </c>
      <c r="BW194" s="211">
        <v>0</v>
      </c>
      <c r="BX194" s="211">
        <v>0</v>
      </c>
      <c r="BY194" s="211">
        <v>0</v>
      </c>
      <c r="BZ194" s="211">
        <v>0</v>
      </c>
      <c r="CA194" s="211">
        <v>0</v>
      </c>
      <c r="CB194" s="211">
        <v>0</v>
      </c>
      <c r="CC194" s="211">
        <v>0</v>
      </c>
      <c r="CD194" s="211">
        <v>0</v>
      </c>
      <c r="CE194" s="211">
        <v>0</v>
      </c>
      <c r="CF194" s="211">
        <v>0</v>
      </c>
      <c r="CG194" s="211">
        <v>0</v>
      </c>
      <c r="CH194" s="211">
        <v>0</v>
      </c>
      <c r="CI194" s="211">
        <v>0</v>
      </c>
      <c r="CJ194" s="211">
        <v>0</v>
      </c>
      <c r="CK194" s="211">
        <v>0</v>
      </c>
      <c r="CL194" s="211">
        <v>0</v>
      </c>
      <c r="CM194" s="211">
        <v>0</v>
      </c>
      <c r="CN194" s="211">
        <v>0</v>
      </c>
      <c r="CO194" s="211">
        <v>0</v>
      </c>
      <c r="CP194" s="211">
        <v>0</v>
      </c>
      <c r="CQ194" s="211">
        <v>0</v>
      </c>
      <c r="CR194" s="211">
        <v>0</v>
      </c>
      <c r="CS194" s="211">
        <f t="shared" si="66"/>
        <v>0</v>
      </c>
      <c r="CV194" s="27">
        <f t="shared" si="28"/>
        <v>0</v>
      </c>
      <c r="CW194" s="28">
        <f t="shared" si="29"/>
        <v>0</v>
      </c>
    </row>
    <row r="195" spans="1:101" x14ac:dyDescent="0.2">
      <c r="A195" s="215" t="s">
        <v>185</v>
      </c>
      <c r="B195" s="211">
        <v>0</v>
      </c>
      <c r="C195" s="211">
        <v>0</v>
      </c>
      <c r="D195" s="211">
        <v>0</v>
      </c>
      <c r="E195" s="211">
        <v>0</v>
      </c>
      <c r="F195" s="211">
        <v>0</v>
      </c>
      <c r="G195" s="211">
        <v>0</v>
      </c>
      <c r="H195" s="211">
        <v>0</v>
      </c>
      <c r="I195" s="211">
        <v>0</v>
      </c>
      <c r="J195" s="211">
        <v>0</v>
      </c>
      <c r="K195" s="211">
        <v>0</v>
      </c>
      <c r="L195" s="211">
        <v>0</v>
      </c>
      <c r="M195" s="211">
        <v>0</v>
      </c>
      <c r="N195" s="211">
        <v>0</v>
      </c>
      <c r="O195" s="211">
        <v>0</v>
      </c>
      <c r="P195" s="211">
        <v>0</v>
      </c>
      <c r="Q195" s="211">
        <v>0</v>
      </c>
      <c r="R195" s="211">
        <v>0</v>
      </c>
      <c r="S195" s="211">
        <v>0</v>
      </c>
      <c r="T195" s="211">
        <v>0</v>
      </c>
      <c r="U195" s="211">
        <v>0</v>
      </c>
      <c r="V195" s="211">
        <v>0</v>
      </c>
      <c r="W195" s="211">
        <v>0</v>
      </c>
      <c r="X195" s="211">
        <v>0</v>
      </c>
      <c r="Y195" s="211">
        <v>0</v>
      </c>
      <c r="Z195" s="211">
        <v>0</v>
      </c>
      <c r="AA195" s="211">
        <v>0</v>
      </c>
      <c r="AB195" s="211">
        <v>0</v>
      </c>
      <c r="AC195" s="211">
        <v>0</v>
      </c>
      <c r="AD195" s="211">
        <v>0</v>
      </c>
      <c r="AE195" s="211">
        <v>0</v>
      </c>
      <c r="AF195" s="211">
        <v>0</v>
      </c>
      <c r="AG195" s="211">
        <v>0</v>
      </c>
      <c r="AH195" s="211">
        <v>0</v>
      </c>
      <c r="AI195" s="211">
        <v>0</v>
      </c>
      <c r="AJ195" s="211">
        <v>0</v>
      </c>
      <c r="AK195" s="211">
        <v>0</v>
      </c>
      <c r="AL195" s="211">
        <v>0</v>
      </c>
      <c r="AM195" s="211">
        <v>0</v>
      </c>
      <c r="AN195" s="211">
        <v>0</v>
      </c>
      <c r="AO195" s="211">
        <v>0</v>
      </c>
      <c r="AP195" s="211">
        <v>0</v>
      </c>
      <c r="AQ195" s="211">
        <v>0</v>
      </c>
      <c r="AR195" s="211">
        <v>0</v>
      </c>
      <c r="AS195" s="211">
        <v>0</v>
      </c>
      <c r="AT195" s="211">
        <v>0</v>
      </c>
      <c r="AU195" s="211">
        <v>0</v>
      </c>
      <c r="AV195" s="211">
        <v>0</v>
      </c>
      <c r="AW195" s="211">
        <v>0</v>
      </c>
      <c r="AX195" s="211">
        <v>0</v>
      </c>
      <c r="AY195" s="211">
        <v>0</v>
      </c>
      <c r="AZ195" s="211">
        <v>0</v>
      </c>
      <c r="BA195" s="211">
        <v>0</v>
      </c>
      <c r="BB195" s="211">
        <v>0</v>
      </c>
      <c r="BC195" s="211">
        <v>0</v>
      </c>
      <c r="BD195" s="211">
        <v>0</v>
      </c>
      <c r="BE195" s="211">
        <v>0</v>
      </c>
      <c r="BF195" s="211">
        <v>0</v>
      </c>
      <c r="BG195" s="211">
        <v>0</v>
      </c>
      <c r="BH195" s="211">
        <v>0</v>
      </c>
      <c r="BI195" s="211">
        <v>0</v>
      </c>
      <c r="BJ195" s="211">
        <v>0</v>
      </c>
      <c r="BK195" s="211">
        <v>0</v>
      </c>
      <c r="BL195" s="211">
        <v>0</v>
      </c>
      <c r="BM195" s="211">
        <v>0</v>
      </c>
      <c r="BN195" s="211">
        <v>0</v>
      </c>
      <c r="BO195" s="211">
        <v>0</v>
      </c>
      <c r="BP195" s="211">
        <v>0</v>
      </c>
      <c r="BQ195" s="211">
        <v>0</v>
      </c>
      <c r="BR195" s="211">
        <v>0</v>
      </c>
      <c r="BS195" s="211">
        <v>0</v>
      </c>
      <c r="BT195" s="211">
        <v>0</v>
      </c>
      <c r="BU195" s="211">
        <v>0</v>
      </c>
      <c r="BV195" s="211">
        <v>0</v>
      </c>
      <c r="BW195" s="211">
        <v>0</v>
      </c>
      <c r="BX195" s="211">
        <v>0</v>
      </c>
      <c r="BY195" s="211">
        <v>0</v>
      </c>
      <c r="BZ195" s="211">
        <v>0</v>
      </c>
      <c r="CA195" s="211">
        <v>0</v>
      </c>
      <c r="CB195" s="211">
        <v>0</v>
      </c>
      <c r="CC195" s="211">
        <v>0</v>
      </c>
      <c r="CD195" s="211">
        <v>0</v>
      </c>
      <c r="CE195" s="211">
        <v>0</v>
      </c>
      <c r="CF195" s="211">
        <v>0</v>
      </c>
      <c r="CG195" s="211">
        <v>0</v>
      </c>
      <c r="CH195" s="211">
        <v>0</v>
      </c>
      <c r="CI195" s="211">
        <v>0</v>
      </c>
      <c r="CJ195" s="211">
        <v>0</v>
      </c>
      <c r="CK195" s="211">
        <v>0</v>
      </c>
      <c r="CL195" s="211">
        <v>0</v>
      </c>
      <c r="CM195" s="211">
        <v>0</v>
      </c>
      <c r="CN195" s="211">
        <v>0</v>
      </c>
      <c r="CO195" s="211">
        <v>0</v>
      </c>
      <c r="CP195" s="211">
        <v>0</v>
      </c>
      <c r="CQ195" s="211">
        <v>0</v>
      </c>
      <c r="CR195" s="211">
        <v>0</v>
      </c>
      <c r="CS195" s="211">
        <f t="shared" si="66"/>
        <v>0</v>
      </c>
      <c r="CV195" s="27">
        <f t="shared" si="28"/>
        <v>0</v>
      </c>
      <c r="CW195" s="28">
        <f t="shared" si="29"/>
        <v>0</v>
      </c>
    </row>
    <row r="196" spans="1:101" x14ac:dyDescent="0.2">
      <c r="A196" s="215" t="s">
        <v>186</v>
      </c>
      <c r="B196" s="211">
        <v>0</v>
      </c>
      <c r="C196" s="211">
        <v>0</v>
      </c>
      <c r="D196" s="211">
        <v>0</v>
      </c>
      <c r="E196" s="211">
        <v>0</v>
      </c>
      <c r="F196" s="211">
        <v>0</v>
      </c>
      <c r="G196" s="211">
        <v>0</v>
      </c>
      <c r="H196" s="211">
        <v>0</v>
      </c>
      <c r="I196" s="211">
        <v>0</v>
      </c>
      <c r="J196" s="211">
        <v>0</v>
      </c>
      <c r="K196" s="211">
        <v>0</v>
      </c>
      <c r="L196" s="211">
        <v>0</v>
      </c>
      <c r="M196" s="211">
        <v>0</v>
      </c>
      <c r="N196" s="211">
        <v>0</v>
      </c>
      <c r="O196" s="211">
        <v>0</v>
      </c>
      <c r="P196" s="211">
        <v>0</v>
      </c>
      <c r="Q196" s="211">
        <v>0</v>
      </c>
      <c r="R196" s="211">
        <v>0</v>
      </c>
      <c r="S196" s="211">
        <v>0</v>
      </c>
      <c r="T196" s="211">
        <v>0</v>
      </c>
      <c r="U196" s="211">
        <v>0</v>
      </c>
      <c r="V196" s="211">
        <v>0</v>
      </c>
      <c r="W196" s="211">
        <v>0</v>
      </c>
      <c r="X196" s="211">
        <v>0</v>
      </c>
      <c r="Y196" s="211">
        <v>0</v>
      </c>
      <c r="Z196" s="211">
        <v>0</v>
      </c>
      <c r="AA196" s="211">
        <v>0</v>
      </c>
      <c r="AB196" s="211">
        <v>0</v>
      </c>
      <c r="AC196" s="211">
        <v>0</v>
      </c>
      <c r="AD196" s="211">
        <v>0</v>
      </c>
      <c r="AE196" s="211">
        <v>0</v>
      </c>
      <c r="AF196" s="211">
        <v>0</v>
      </c>
      <c r="AG196" s="211">
        <v>0</v>
      </c>
      <c r="AH196" s="211">
        <v>0</v>
      </c>
      <c r="AI196" s="211">
        <v>0</v>
      </c>
      <c r="AJ196" s="211">
        <v>0</v>
      </c>
      <c r="AK196" s="211">
        <v>0</v>
      </c>
      <c r="AL196" s="211">
        <v>0</v>
      </c>
      <c r="AM196" s="211">
        <v>0</v>
      </c>
      <c r="AN196" s="211">
        <v>0</v>
      </c>
      <c r="AO196" s="211">
        <v>0</v>
      </c>
      <c r="AP196" s="211">
        <v>0</v>
      </c>
      <c r="AQ196" s="211">
        <v>0</v>
      </c>
      <c r="AR196" s="211">
        <v>0</v>
      </c>
      <c r="AS196" s="211">
        <v>0</v>
      </c>
      <c r="AT196" s="211">
        <v>0</v>
      </c>
      <c r="AU196" s="211">
        <v>0</v>
      </c>
      <c r="AV196" s="211">
        <v>0</v>
      </c>
      <c r="AW196" s="211">
        <v>0</v>
      </c>
      <c r="AX196" s="211">
        <v>0</v>
      </c>
      <c r="AY196" s="211">
        <v>0</v>
      </c>
      <c r="AZ196" s="211">
        <v>0</v>
      </c>
      <c r="BA196" s="211">
        <v>0</v>
      </c>
      <c r="BB196" s="211">
        <v>0</v>
      </c>
      <c r="BC196" s="211">
        <v>0</v>
      </c>
      <c r="BD196" s="211">
        <v>0</v>
      </c>
      <c r="BE196" s="211">
        <v>0</v>
      </c>
      <c r="BF196" s="211">
        <v>0</v>
      </c>
      <c r="BG196" s="211">
        <v>0</v>
      </c>
      <c r="BH196" s="211">
        <v>0</v>
      </c>
      <c r="BI196" s="211">
        <v>0</v>
      </c>
      <c r="BJ196" s="211">
        <v>0</v>
      </c>
      <c r="BK196" s="211">
        <v>0</v>
      </c>
      <c r="BL196" s="211">
        <v>0</v>
      </c>
      <c r="BM196" s="211">
        <v>0</v>
      </c>
      <c r="BN196" s="211">
        <v>0</v>
      </c>
      <c r="BO196" s="211">
        <v>0</v>
      </c>
      <c r="BP196" s="211">
        <v>0</v>
      </c>
      <c r="BQ196" s="211">
        <v>0</v>
      </c>
      <c r="BR196" s="211">
        <v>0</v>
      </c>
      <c r="BS196" s="211">
        <v>0</v>
      </c>
      <c r="BT196" s="211">
        <v>0</v>
      </c>
      <c r="BU196" s="211">
        <v>0</v>
      </c>
      <c r="BV196" s="211">
        <v>0</v>
      </c>
      <c r="BW196" s="211">
        <v>0</v>
      </c>
      <c r="BX196" s="211">
        <v>0</v>
      </c>
      <c r="BY196" s="211">
        <v>0</v>
      </c>
      <c r="BZ196" s="211">
        <v>0</v>
      </c>
      <c r="CA196" s="211">
        <v>0</v>
      </c>
      <c r="CB196" s="211">
        <v>0</v>
      </c>
      <c r="CC196" s="211">
        <v>0</v>
      </c>
      <c r="CD196" s="211">
        <v>0</v>
      </c>
      <c r="CE196" s="211">
        <v>0</v>
      </c>
      <c r="CF196" s="211">
        <v>0</v>
      </c>
      <c r="CG196" s="211">
        <v>0</v>
      </c>
      <c r="CH196" s="211">
        <v>0</v>
      </c>
      <c r="CI196" s="211">
        <v>0</v>
      </c>
      <c r="CJ196" s="211">
        <v>0</v>
      </c>
      <c r="CK196" s="211">
        <v>0</v>
      </c>
      <c r="CL196" s="211">
        <v>0</v>
      </c>
      <c r="CM196" s="211">
        <v>0</v>
      </c>
      <c r="CN196" s="211">
        <v>0</v>
      </c>
      <c r="CO196" s="211">
        <v>0</v>
      </c>
      <c r="CP196" s="211">
        <v>0</v>
      </c>
      <c r="CQ196" s="211">
        <v>0</v>
      </c>
      <c r="CR196" s="211">
        <v>0</v>
      </c>
      <c r="CS196" s="211">
        <f t="shared" si="66"/>
        <v>0</v>
      </c>
      <c r="CV196" s="27">
        <f t="shared" si="28"/>
        <v>0</v>
      </c>
      <c r="CW196" s="28">
        <f t="shared" si="29"/>
        <v>0</v>
      </c>
    </row>
    <row r="197" spans="1:101" x14ac:dyDescent="0.2">
      <c r="A197" s="215" t="s">
        <v>187</v>
      </c>
      <c r="B197" s="211">
        <v>0</v>
      </c>
      <c r="C197" s="211">
        <v>0</v>
      </c>
      <c r="D197" s="211">
        <v>0</v>
      </c>
      <c r="E197" s="211">
        <v>0</v>
      </c>
      <c r="F197" s="211">
        <v>66865.59</v>
      </c>
      <c r="G197" s="211">
        <v>66865.59</v>
      </c>
      <c r="H197" s="211">
        <v>66865.59</v>
      </c>
      <c r="I197" s="211">
        <v>66865.59</v>
      </c>
      <c r="J197" s="211">
        <v>66865.59</v>
      </c>
      <c r="K197" s="211">
        <v>66865.59</v>
      </c>
      <c r="L197" s="211">
        <v>66865.59</v>
      </c>
      <c r="M197" s="211">
        <v>66865.59</v>
      </c>
      <c r="N197" s="211">
        <v>66865.59</v>
      </c>
      <c r="O197" s="211">
        <v>66865.59</v>
      </c>
      <c r="P197" s="211">
        <v>66865.59</v>
      </c>
      <c r="Q197" s="211">
        <v>66865.59</v>
      </c>
      <c r="R197" s="211">
        <v>66865.59</v>
      </c>
      <c r="S197" s="211">
        <v>66865.59</v>
      </c>
      <c r="T197" s="211">
        <v>66865.59</v>
      </c>
      <c r="U197" s="211">
        <v>66865.59</v>
      </c>
      <c r="V197" s="211">
        <v>66865.59</v>
      </c>
      <c r="W197" s="211">
        <v>66865.59</v>
      </c>
      <c r="X197" s="211">
        <v>66865.59</v>
      </c>
      <c r="Y197" s="211">
        <v>66865.59</v>
      </c>
      <c r="Z197" s="211">
        <v>66865.59</v>
      </c>
      <c r="AA197" s="211">
        <v>66865.59</v>
      </c>
      <c r="AB197" s="211">
        <v>66865.59</v>
      </c>
      <c r="AC197" s="211">
        <v>66865.59</v>
      </c>
      <c r="AD197" s="211">
        <v>66865.59</v>
      </c>
      <c r="AE197" s="211">
        <v>66865.59</v>
      </c>
      <c r="AF197" s="211">
        <v>66865.59</v>
      </c>
      <c r="AG197" s="211">
        <v>66865.59</v>
      </c>
      <c r="AH197" s="211">
        <v>66865.59</v>
      </c>
      <c r="AI197" s="211">
        <v>66865.59</v>
      </c>
      <c r="AJ197" s="211">
        <v>66865.59</v>
      </c>
      <c r="AK197" s="211">
        <v>66865.59</v>
      </c>
      <c r="AL197" s="211">
        <v>66865.59</v>
      </c>
      <c r="AM197" s="211">
        <v>66865.59</v>
      </c>
      <c r="AN197" s="211">
        <v>66865.59</v>
      </c>
      <c r="AO197" s="211">
        <v>66865.59</v>
      </c>
      <c r="AP197" s="211">
        <v>66865.59</v>
      </c>
      <c r="AQ197" s="211">
        <v>66865.59</v>
      </c>
      <c r="AR197" s="211">
        <v>66865.59</v>
      </c>
      <c r="AS197" s="211">
        <v>66865.59</v>
      </c>
      <c r="AT197" s="211">
        <v>66865.59</v>
      </c>
      <c r="AU197" s="211">
        <v>66865.59</v>
      </c>
      <c r="AV197" s="211">
        <v>66865.59</v>
      </c>
      <c r="AW197" s="211">
        <v>66865.59</v>
      </c>
      <c r="AX197" s="211">
        <v>66865.59</v>
      </c>
      <c r="AY197" s="211">
        <v>66865.59</v>
      </c>
      <c r="AZ197" s="211">
        <v>66865.59</v>
      </c>
      <c r="BA197" s="211">
        <v>66865.59</v>
      </c>
      <c r="BB197" s="211">
        <v>66865.59</v>
      </c>
      <c r="BC197" s="211">
        <v>66865.59</v>
      </c>
      <c r="BD197" s="211">
        <v>66865.59</v>
      </c>
      <c r="BE197" s="211">
        <v>66865.59</v>
      </c>
      <c r="BF197" s="211">
        <v>66865.59</v>
      </c>
      <c r="BG197" s="211">
        <v>66865.59</v>
      </c>
      <c r="BH197" s="211">
        <v>66865.59</v>
      </c>
      <c r="BI197" s="211">
        <v>66865.59</v>
      </c>
      <c r="BJ197" s="211">
        <v>66865.59</v>
      </c>
      <c r="BK197" s="211">
        <v>66865.59</v>
      </c>
      <c r="BL197" s="211">
        <v>66865.59</v>
      </c>
      <c r="BM197" s="211">
        <v>66865.59</v>
      </c>
      <c r="BN197" s="211">
        <v>66865.59</v>
      </c>
      <c r="BO197" s="211">
        <v>66865.59</v>
      </c>
      <c r="BP197" s="211">
        <v>66865.59</v>
      </c>
      <c r="BQ197" s="211">
        <v>66865.59</v>
      </c>
      <c r="BR197" s="211">
        <v>66865.59</v>
      </c>
      <c r="BS197" s="211">
        <v>66865.59</v>
      </c>
      <c r="BT197" s="211">
        <v>66865.59</v>
      </c>
      <c r="BU197" s="211">
        <v>66865.59</v>
      </c>
      <c r="BV197" s="211">
        <v>66865.59</v>
      </c>
      <c r="BW197" s="211">
        <v>66865.59</v>
      </c>
      <c r="BX197" s="211">
        <v>66865.59</v>
      </c>
      <c r="BY197" s="211">
        <v>66865.59</v>
      </c>
      <c r="BZ197" s="211">
        <v>66865.59</v>
      </c>
      <c r="CA197" s="211">
        <v>66865.59</v>
      </c>
      <c r="CB197" s="211">
        <v>66865.59</v>
      </c>
      <c r="CC197" s="211">
        <v>66865.59</v>
      </c>
      <c r="CD197" s="211">
        <v>66865.59</v>
      </c>
      <c r="CE197" s="211">
        <v>66865.59</v>
      </c>
      <c r="CF197" s="211">
        <v>66865.59</v>
      </c>
      <c r="CG197" s="211">
        <v>66865.59</v>
      </c>
      <c r="CH197" s="211">
        <v>66865.59</v>
      </c>
      <c r="CI197" s="211">
        <v>66865.59</v>
      </c>
      <c r="CJ197" s="211">
        <v>66865.59</v>
      </c>
      <c r="CK197" s="211">
        <v>66865.59</v>
      </c>
      <c r="CL197" s="211">
        <v>66865.59</v>
      </c>
      <c r="CM197" s="211">
        <v>66865.59</v>
      </c>
      <c r="CN197" s="211">
        <v>66865.59</v>
      </c>
      <c r="CO197" s="211">
        <v>66865.59</v>
      </c>
      <c r="CP197" s="211">
        <v>66865.59</v>
      </c>
      <c r="CQ197" s="211">
        <v>66865.59</v>
      </c>
      <c r="CR197" s="211">
        <v>66865.59</v>
      </c>
      <c r="CS197" s="211">
        <f t="shared" si="66"/>
        <v>6084768.689999992</v>
      </c>
      <c r="CV197" s="27">
        <f t="shared" si="28"/>
        <v>66865.59</v>
      </c>
      <c r="CW197" s="28">
        <f t="shared" si="29"/>
        <v>66865.59</v>
      </c>
    </row>
    <row r="198" spans="1:101" x14ac:dyDescent="0.2">
      <c r="A198" s="209"/>
      <c r="B198" s="207"/>
      <c r="C198" s="207"/>
      <c r="D198" s="207"/>
      <c r="E198" s="207"/>
      <c r="F198" s="207"/>
      <c r="G198" s="207"/>
      <c r="H198" s="207"/>
      <c r="I198" s="207"/>
      <c r="J198" s="207"/>
      <c r="K198" s="207"/>
      <c r="L198" s="207"/>
      <c r="M198" s="207"/>
      <c r="N198" s="207"/>
      <c r="O198" s="207"/>
      <c r="P198" s="207"/>
      <c r="Q198" s="207"/>
      <c r="R198" s="207"/>
      <c r="S198" s="207"/>
      <c r="T198" s="207"/>
      <c r="U198" s="207"/>
      <c r="V198" s="207"/>
      <c r="W198" s="207"/>
      <c r="X198" s="207"/>
      <c r="Y198" s="207"/>
      <c r="Z198" s="207"/>
      <c r="AA198" s="207"/>
      <c r="AB198" s="207"/>
      <c r="AC198" s="207"/>
      <c r="AD198" s="207"/>
      <c r="AE198" s="207"/>
      <c r="AF198" s="207"/>
      <c r="AG198" s="207"/>
      <c r="AH198" s="207"/>
      <c r="AI198" s="207"/>
      <c r="AJ198" s="207"/>
      <c r="AK198" s="207"/>
      <c r="AL198" s="207"/>
      <c r="AM198" s="207"/>
      <c r="AN198" s="207"/>
      <c r="AO198" s="207"/>
      <c r="AP198" s="207"/>
      <c r="AQ198" s="207"/>
      <c r="AR198" s="207"/>
      <c r="AS198" s="207"/>
      <c r="AT198" s="207"/>
      <c r="AU198" s="207"/>
      <c r="AV198" s="207"/>
      <c r="AW198" s="207"/>
      <c r="AX198" s="207"/>
      <c r="AY198" s="207"/>
      <c r="AZ198" s="207"/>
      <c r="BA198" s="207"/>
      <c r="BB198" s="207"/>
      <c r="BC198" s="207"/>
      <c r="BD198" s="207"/>
      <c r="BE198" s="207"/>
      <c r="BF198" s="207"/>
      <c r="BG198" s="207"/>
      <c r="BH198" s="207"/>
      <c r="BI198" s="207"/>
      <c r="BJ198" s="207"/>
      <c r="BK198" s="207"/>
      <c r="BL198" s="207"/>
      <c r="BM198" s="207"/>
      <c r="BN198" s="207"/>
      <c r="BO198" s="207"/>
      <c r="BP198" s="207"/>
      <c r="BQ198" s="207"/>
      <c r="BR198" s="207"/>
      <c r="BS198" s="207"/>
      <c r="BT198" s="207"/>
      <c r="BU198" s="207"/>
      <c r="BV198" s="207"/>
      <c r="BW198" s="207"/>
      <c r="BX198" s="207"/>
      <c r="BY198" s="207"/>
      <c r="BZ198" s="207"/>
      <c r="CA198" s="207"/>
      <c r="CB198" s="207"/>
      <c r="CC198" s="207"/>
      <c r="CD198" s="207"/>
      <c r="CE198" s="207"/>
      <c r="CF198" s="207"/>
      <c r="CG198" s="207"/>
      <c r="CH198" s="207"/>
      <c r="CI198" s="207"/>
      <c r="CJ198" s="207"/>
      <c r="CK198" s="207"/>
      <c r="CL198" s="207"/>
      <c r="CM198" s="207"/>
      <c r="CN198" s="207"/>
      <c r="CO198" s="207"/>
      <c r="CP198" s="207"/>
      <c r="CQ198" s="207"/>
      <c r="CR198" s="207"/>
      <c r="CS198" s="207"/>
      <c r="CV198" s="27">
        <f t="shared" si="28"/>
        <v>0</v>
      </c>
      <c r="CW198" s="28">
        <f t="shared" si="29"/>
        <v>0</v>
      </c>
    </row>
    <row r="199" spans="1:101" x14ac:dyDescent="0.2">
      <c r="A199" s="210" t="s">
        <v>188</v>
      </c>
      <c r="B199" s="211">
        <v>0</v>
      </c>
      <c r="C199" s="211">
        <v>0</v>
      </c>
      <c r="D199" s="211">
        <v>0</v>
      </c>
      <c r="E199" s="211">
        <v>0</v>
      </c>
      <c r="F199" s="211">
        <v>0</v>
      </c>
      <c r="G199" s="211">
        <v>0</v>
      </c>
      <c r="H199" s="211">
        <v>0</v>
      </c>
      <c r="I199" s="211">
        <v>0</v>
      </c>
      <c r="J199" s="211">
        <v>0</v>
      </c>
      <c r="K199" s="211">
        <v>0</v>
      </c>
      <c r="L199" s="211">
        <v>0</v>
      </c>
      <c r="M199" s="211">
        <v>0</v>
      </c>
      <c r="N199" s="211">
        <v>0</v>
      </c>
      <c r="O199" s="211">
        <v>0</v>
      </c>
      <c r="P199" s="211">
        <v>0</v>
      </c>
      <c r="Q199" s="211">
        <v>0</v>
      </c>
      <c r="R199" s="211">
        <v>0</v>
      </c>
      <c r="S199" s="211">
        <v>0</v>
      </c>
      <c r="T199" s="211">
        <v>0</v>
      </c>
      <c r="U199" s="211">
        <v>0</v>
      </c>
      <c r="V199" s="211">
        <v>0</v>
      </c>
      <c r="W199" s="211">
        <v>0</v>
      </c>
      <c r="X199" s="211">
        <v>0</v>
      </c>
      <c r="Y199" s="211">
        <v>0</v>
      </c>
      <c r="Z199" s="211">
        <v>0</v>
      </c>
      <c r="AA199" s="211">
        <v>0</v>
      </c>
      <c r="AB199" s="211">
        <v>0</v>
      </c>
      <c r="AC199" s="211">
        <v>0</v>
      </c>
      <c r="AD199" s="211">
        <v>0</v>
      </c>
      <c r="AE199" s="211">
        <v>0</v>
      </c>
      <c r="AF199" s="211">
        <v>0</v>
      </c>
      <c r="AG199" s="211">
        <v>0</v>
      </c>
      <c r="AH199" s="211">
        <v>0</v>
      </c>
      <c r="AI199" s="211">
        <v>0</v>
      </c>
      <c r="AJ199" s="211">
        <v>0</v>
      </c>
      <c r="AK199" s="211">
        <v>0</v>
      </c>
      <c r="AL199" s="211">
        <v>0</v>
      </c>
      <c r="AM199" s="211">
        <v>0</v>
      </c>
      <c r="AN199" s="211">
        <v>0</v>
      </c>
      <c r="AO199" s="211">
        <v>0</v>
      </c>
      <c r="AP199" s="211">
        <v>0</v>
      </c>
      <c r="AQ199" s="211">
        <v>0</v>
      </c>
      <c r="AR199" s="211">
        <v>0</v>
      </c>
      <c r="AS199" s="211">
        <v>0</v>
      </c>
      <c r="AT199" s="211">
        <v>0</v>
      </c>
      <c r="AU199" s="211">
        <v>0</v>
      </c>
      <c r="AV199" s="211">
        <v>0</v>
      </c>
      <c r="AW199" s="211">
        <v>0</v>
      </c>
      <c r="AX199" s="211">
        <v>0</v>
      </c>
      <c r="AY199" s="211">
        <v>0</v>
      </c>
      <c r="AZ199" s="211">
        <v>0</v>
      </c>
      <c r="BA199" s="211">
        <v>0</v>
      </c>
      <c r="BB199" s="211">
        <v>0</v>
      </c>
      <c r="BC199" s="211">
        <v>0</v>
      </c>
      <c r="BD199" s="211">
        <v>0</v>
      </c>
      <c r="BE199" s="211">
        <v>0</v>
      </c>
      <c r="BF199" s="211">
        <v>0</v>
      </c>
      <c r="BG199" s="211">
        <v>0</v>
      </c>
      <c r="BH199" s="211">
        <v>0</v>
      </c>
      <c r="BI199" s="211">
        <v>0</v>
      </c>
      <c r="BJ199" s="211">
        <v>0</v>
      </c>
      <c r="BK199" s="211">
        <v>0</v>
      </c>
      <c r="BL199" s="211">
        <v>0</v>
      </c>
      <c r="BM199" s="211">
        <v>0</v>
      </c>
      <c r="BN199" s="211">
        <v>0</v>
      </c>
      <c r="BO199" s="211">
        <v>0</v>
      </c>
      <c r="BP199" s="211">
        <v>0</v>
      </c>
      <c r="BQ199" s="211">
        <v>0</v>
      </c>
      <c r="BR199" s="211">
        <v>0</v>
      </c>
      <c r="BS199" s="211">
        <v>0</v>
      </c>
      <c r="BT199" s="211">
        <v>0</v>
      </c>
      <c r="BU199" s="211">
        <v>0</v>
      </c>
      <c r="BV199" s="211">
        <v>0</v>
      </c>
      <c r="BW199" s="211">
        <v>0</v>
      </c>
      <c r="BX199" s="211">
        <v>0</v>
      </c>
      <c r="BY199" s="211">
        <v>0</v>
      </c>
      <c r="BZ199" s="211">
        <v>0</v>
      </c>
      <c r="CA199" s="211">
        <v>0</v>
      </c>
      <c r="CB199" s="211">
        <v>0</v>
      </c>
      <c r="CC199" s="211">
        <v>0</v>
      </c>
      <c r="CD199" s="211">
        <v>0</v>
      </c>
      <c r="CE199" s="211">
        <v>0</v>
      </c>
      <c r="CF199" s="211">
        <v>0</v>
      </c>
      <c r="CG199" s="211">
        <v>0</v>
      </c>
      <c r="CH199" s="211">
        <v>0</v>
      </c>
      <c r="CI199" s="211">
        <v>0</v>
      </c>
      <c r="CJ199" s="211">
        <v>0</v>
      </c>
      <c r="CK199" s="211">
        <v>0</v>
      </c>
      <c r="CL199" s="211">
        <v>0</v>
      </c>
      <c r="CM199" s="211">
        <v>0</v>
      </c>
      <c r="CN199" s="211">
        <v>0</v>
      </c>
      <c r="CO199" s="211">
        <v>0</v>
      </c>
      <c r="CP199" s="211">
        <v>0</v>
      </c>
      <c r="CQ199" s="211">
        <v>0</v>
      </c>
      <c r="CR199" s="211">
        <v>0</v>
      </c>
      <c r="CS199" s="211">
        <f t="shared" ref="CS199:CS206" si="67">SUM(B199:CR199)</f>
        <v>0</v>
      </c>
      <c r="CV199" s="27">
        <f t="shared" si="28"/>
        <v>0</v>
      </c>
      <c r="CW199" s="28">
        <f t="shared" si="29"/>
        <v>0</v>
      </c>
    </row>
    <row r="200" spans="1:101" x14ac:dyDescent="0.2">
      <c r="A200" s="210" t="s">
        <v>189</v>
      </c>
      <c r="B200" s="211">
        <v>0</v>
      </c>
      <c r="C200" s="211">
        <v>0</v>
      </c>
      <c r="D200" s="211">
        <v>0</v>
      </c>
      <c r="E200" s="211">
        <v>0</v>
      </c>
      <c r="F200" s="211">
        <v>-1346.7453796499999</v>
      </c>
      <c r="G200" s="211">
        <v>-1346.7453796499999</v>
      </c>
      <c r="H200" s="211">
        <v>-1346.7453796499999</v>
      </c>
      <c r="I200" s="211">
        <v>-1346.7453796499999</v>
      </c>
      <c r="J200" s="211">
        <v>-1346.7453796499999</v>
      </c>
      <c r="K200" s="211">
        <v>-1346.7453796499999</v>
      </c>
      <c r="L200" s="211">
        <v>-1346.7453796499999</v>
      </c>
      <c r="M200" s="211">
        <v>-1346.7453796499999</v>
      </c>
      <c r="N200" s="211">
        <v>-1346.7453796499999</v>
      </c>
      <c r="O200" s="211">
        <v>-1346.7453796499999</v>
      </c>
      <c r="P200" s="211">
        <v>-1346.7453796499999</v>
      </c>
      <c r="Q200" s="211">
        <v>-1346.7453796499999</v>
      </c>
      <c r="R200" s="211">
        <v>-1346.7453796499999</v>
      </c>
      <c r="S200" s="211">
        <v>-1346.7453796499999</v>
      </c>
      <c r="T200" s="211">
        <v>-1346.7453796499999</v>
      </c>
      <c r="U200" s="211">
        <v>-1346.7453796499999</v>
      </c>
      <c r="V200" s="211">
        <v>-1346.7453796499999</v>
      </c>
      <c r="W200" s="211">
        <v>-1346.7453796499999</v>
      </c>
      <c r="X200" s="211">
        <v>-1346.7453796499999</v>
      </c>
      <c r="Y200" s="211">
        <v>-1346.7453796499999</v>
      </c>
      <c r="Z200" s="211">
        <v>-1346.7453796499999</v>
      </c>
      <c r="AA200" s="211">
        <v>-1346.7453796499999</v>
      </c>
      <c r="AB200" s="211">
        <v>-1346.7453796499999</v>
      </c>
      <c r="AC200" s="211">
        <v>-1346.7453796499999</v>
      </c>
      <c r="AD200" s="211">
        <v>-1346.7453796499999</v>
      </c>
      <c r="AE200" s="211">
        <v>-1346.7453796499999</v>
      </c>
      <c r="AF200" s="211">
        <v>-1346.7453796499999</v>
      </c>
      <c r="AG200" s="211">
        <v>-1346.7453796499999</v>
      </c>
      <c r="AH200" s="211">
        <v>-1346.7453796499999</v>
      </c>
      <c r="AI200" s="211">
        <v>-1346.7453796499999</v>
      </c>
      <c r="AJ200" s="211">
        <v>-1346.7453796499999</v>
      </c>
      <c r="AK200" s="211">
        <v>-1346.7453796499999</v>
      </c>
      <c r="AL200" s="211">
        <v>-1346.7453796499999</v>
      </c>
      <c r="AM200" s="211">
        <v>-1346.7453796499999</v>
      </c>
      <c r="AN200" s="211">
        <v>-1346.7453796499999</v>
      </c>
      <c r="AO200" s="211">
        <v>-1346.7453796499999</v>
      </c>
      <c r="AP200" s="211">
        <v>-1346.7453796499999</v>
      </c>
      <c r="AQ200" s="211">
        <v>-1346.7453796499999</v>
      </c>
      <c r="AR200" s="211">
        <v>-1346.7453796499999</v>
      </c>
      <c r="AS200" s="211">
        <v>-1346.7453796499999</v>
      </c>
      <c r="AT200" s="211">
        <v>-1346.7453796499999</v>
      </c>
      <c r="AU200" s="211">
        <v>-1346.7453796499999</v>
      </c>
      <c r="AV200" s="211">
        <v>-1346.7453796499999</v>
      </c>
      <c r="AW200" s="211">
        <v>-1346.7453796499999</v>
      </c>
      <c r="AX200" s="211">
        <v>-1346.7453796499999</v>
      </c>
      <c r="AY200" s="211">
        <v>-1346.7453796499999</v>
      </c>
      <c r="AZ200" s="211">
        <v>-1346.7453796499999</v>
      </c>
      <c r="BA200" s="211">
        <v>-1346.7453796499999</v>
      </c>
      <c r="BB200" s="211">
        <v>-1346.7453796499999</v>
      </c>
      <c r="BC200" s="211">
        <v>-1346.7453796499999</v>
      </c>
      <c r="BD200" s="211">
        <v>-1346.7453796499999</v>
      </c>
      <c r="BE200" s="211">
        <v>-1346.7453796499999</v>
      </c>
      <c r="BF200" s="211">
        <v>-1346.7453796499999</v>
      </c>
      <c r="BG200" s="211">
        <v>-1346.7453796499999</v>
      </c>
      <c r="BH200" s="211">
        <v>-1346.7453796499999</v>
      </c>
      <c r="BI200" s="211">
        <v>-1346.7453796499999</v>
      </c>
      <c r="BJ200" s="211">
        <v>-1346.7453796499999</v>
      </c>
      <c r="BK200" s="211">
        <v>-1346.7453796499999</v>
      </c>
      <c r="BL200" s="211">
        <v>-1346.7453796499999</v>
      </c>
      <c r="BM200" s="211">
        <v>-1346.7453796499999</v>
      </c>
      <c r="BN200" s="211">
        <v>-1346.7453796499999</v>
      </c>
      <c r="BO200" s="211">
        <v>-1346.7453796499999</v>
      </c>
      <c r="BP200" s="211">
        <v>-1346.7453796499999</v>
      </c>
      <c r="BQ200" s="211">
        <v>-1346.7453796499999</v>
      </c>
      <c r="BR200" s="211">
        <v>-1346.7453796499999</v>
      </c>
      <c r="BS200" s="211">
        <v>-1346.7453796499999</v>
      </c>
      <c r="BT200" s="211">
        <v>-1346.7453796499999</v>
      </c>
      <c r="BU200" s="211">
        <v>-1346.7453796499999</v>
      </c>
      <c r="BV200" s="211">
        <v>-1346.7453796499999</v>
      </c>
      <c r="BW200" s="211">
        <v>-1346.7453796499999</v>
      </c>
      <c r="BX200" s="211">
        <v>-1346.7453796499999</v>
      </c>
      <c r="BY200" s="211">
        <v>-1346.7453796499999</v>
      </c>
      <c r="BZ200" s="211">
        <v>-1346.7453796499999</v>
      </c>
      <c r="CA200" s="211">
        <v>-1346.7453796499999</v>
      </c>
      <c r="CB200" s="211">
        <v>-1346.7453796499999</v>
      </c>
      <c r="CC200" s="211">
        <v>-1346.7453796499999</v>
      </c>
      <c r="CD200" s="211">
        <v>-1346.7453796499999</v>
      </c>
      <c r="CE200" s="211">
        <v>-1346.7453796499999</v>
      </c>
      <c r="CF200" s="211">
        <v>-1346.7453796499999</v>
      </c>
      <c r="CG200" s="211">
        <v>-1346.7453796499999</v>
      </c>
      <c r="CH200" s="211">
        <v>-1346.7453796499999</v>
      </c>
      <c r="CI200" s="211">
        <v>-1346.7453796499999</v>
      </c>
      <c r="CJ200" s="211">
        <v>-1346.7453796499999</v>
      </c>
      <c r="CK200" s="211">
        <v>-1346.7453796499999</v>
      </c>
      <c r="CL200" s="211">
        <v>-1346.7453796499999</v>
      </c>
      <c r="CM200" s="211">
        <v>-1346.7453796499999</v>
      </c>
      <c r="CN200" s="211">
        <v>-1346.7453796499999</v>
      </c>
      <c r="CO200" s="211">
        <v>-1346.7453796499999</v>
      </c>
      <c r="CP200" s="211">
        <v>-1346.7453796499999</v>
      </c>
      <c r="CQ200" s="211">
        <v>-1346.7453796499999</v>
      </c>
      <c r="CR200" s="211">
        <v>-1346.7453796499999</v>
      </c>
      <c r="CS200" s="211">
        <f t="shared" si="67"/>
        <v>-122553.82954815016</v>
      </c>
      <c r="CV200" s="27">
        <f t="shared" si="28"/>
        <v>-1346.7453796499999</v>
      </c>
      <c r="CW200" s="28">
        <f t="shared" si="29"/>
        <v>-1346.7453796499999</v>
      </c>
    </row>
    <row r="201" spans="1:101" x14ac:dyDescent="0.2">
      <c r="A201" s="210" t="s">
        <v>190</v>
      </c>
      <c r="B201" s="211">
        <v>0</v>
      </c>
      <c r="C201" s="211">
        <v>0</v>
      </c>
      <c r="D201" s="211">
        <v>0</v>
      </c>
      <c r="E201" s="211">
        <v>0</v>
      </c>
      <c r="F201" s="211">
        <v>-1716.7374179999999</v>
      </c>
      <c r="G201" s="211">
        <v>-1716.7374179999999</v>
      </c>
      <c r="H201" s="211">
        <v>-1716.7374179999999</v>
      </c>
      <c r="I201" s="211">
        <v>-1716.7374179999999</v>
      </c>
      <c r="J201" s="211">
        <v>-1716.7374179999999</v>
      </c>
      <c r="K201" s="211">
        <v>-1716.7374179999999</v>
      </c>
      <c r="L201" s="211">
        <v>-1716.7374179999999</v>
      </c>
      <c r="M201" s="211">
        <v>-1716.7374179999999</v>
      </c>
      <c r="N201" s="211">
        <v>-1716.7374179999999</v>
      </c>
      <c r="O201" s="211">
        <v>-1716.7374179999999</v>
      </c>
      <c r="P201" s="211">
        <v>-1716.7374179999999</v>
      </c>
      <c r="Q201" s="211">
        <v>-1716.7374179999999</v>
      </c>
      <c r="R201" s="211">
        <v>-1716.7374179999999</v>
      </c>
      <c r="S201" s="211">
        <v>-1716.7374179999999</v>
      </c>
      <c r="T201" s="211">
        <v>-1716.7374179999999</v>
      </c>
      <c r="U201" s="211">
        <v>-1716.7374179999999</v>
      </c>
      <c r="V201" s="211">
        <v>-1716.7374179999999</v>
      </c>
      <c r="W201" s="211">
        <v>-1716.7374179999999</v>
      </c>
      <c r="X201" s="211">
        <v>-1716.7374179999999</v>
      </c>
      <c r="Y201" s="211">
        <v>-1716.7374179999999</v>
      </c>
      <c r="Z201" s="211">
        <v>-1716.7374179999999</v>
      </c>
      <c r="AA201" s="211">
        <v>-1716.7374179999999</v>
      </c>
      <c r="AB201" s="211">
        <v>-1716.7374179999999</v>
      </c>
      <c r="AC201" s="211">
        <v>-1716.7374179999999</v>
      </c>
      <c r="AD201" s="211">
        <v>-1716.7374179999999</v>
      </c>
      <c r="AE201" s="211">
        <v>-1716.7374179999999</v>
      </c>
      <c r="AF201" s="211">
        <v>-1716.7374179999999</v>
      </c>
      <c r="AG201" s="211">
        <v>-1716.7374179999999</v>
      </c>
      <c r="AH201" s="211">
        <v>-1716.7374179999999</v>
      </c>
      <c r="AI201" s="211">
        <v>-1716.7374179999999</v>
      </c>
      <c r="AJ201" s="211">
        <v>-1716.7374179999999</v>
      </c>
      <c r="AK201" s="211">
        <v>-1716.7374179999999</v>
      </c>
      <c r="AL201" s="211">
        <v>-1716.7374179999999</v>
      </c>
      <c r="AM201" s="211">
        <v>-1716.7374179999999</v>
      </c>
      <c r="AN201" s="211">
        <v>-1716.7374179999999</v>
      </c>
      <c r="AO201" s="211">
        <v>-1716.7374179999999</v>
      </c>
      <c r="AP201" s="211">
        <v>-1716.7374179999999</v>
      </c>
      <c r="AQ201" s="211">
        <v>-1716.7374179999999</v>
      </c>
      <c r="AR201" s="211">
        <v>-1716.7374179999999</v>
      </c>
      <c r="AS201" s="211">
        <v>-1716.7374179999999</v>
      </c>
      <c r="AT201" s="211">
        <v>-1716.7374179999999</v>
      </c>
      <c r="AU201" s="211">
        <v>-1716.7374179999999</v>
      </c>
      <c r="AV201" s="211">
        <v>-1716.7374179999999</v>
      </c>
      <c r="AW201" s="211">
        <v>-1716.7374179999999</v>
      </c>
      <c r="AX201" s="211">
        <v>-1716.7374179999999</v>
      </c>
      <c r="AY201" s="211">
        <v>-1716.7374179999999</v>
      </c>
      <c r="AZ201" s="211">
        <v>-1716.7374179999999</v>
      </c>
      <c r="BA201" s="211">
        <v>-1716.7374179999999</v>
      </c>
      <c r="BB201" s="211">
        <v>-1716.7374179999999</v>
      </c>
      <c r="BC201" s="211">
        <v>-1716.7374179999999</v>
      </c>
      <c r="BD201" s="211">
        <v>-1716.7374179999999</v>
      </c>
      <c r="BE201" s="211">
        <v>-1716.7374179999999</v>
      </c>
      <c r="BF201" s="211">
        <v>-1716.7374179999999</v>
      </c>
      <c r="BG201" s="211">
        <v>-1716.7374179999999</v>
      </c>
      <c r="BH201" s="211">
        <v>-1716.7374179999999</v>
      </c>
      <c r="BI201" s="211">
        <v>-1716.7374179999999</v>
      </c>
      <c r="BJ201" s="211">
        <v>-1716.7374179999999</v>
      </c>
      <c r="BK201" s="211">
        <v>-1716.7374179999999</v>
      </c>
      <c r="BL201" s="211">
        <v>-1716.7374179999999</v>
      </c>
      <c r="BM201" s="211">
        <v>-1716.7374179999999</v>
      </c>
      <c r="BN201" s="211">
        <v>-1716.7374179999999</v>
      </c>
      <c r="BO201" s="211">
        <v>-1716.7374179999999</v>
      </c>
      <c r="BP201" s="211">
        <v>-1716.7374179999999</v>
      </c>
      <c r="BQ201" s="211">
        <v>-1716.7374179999999</v>
      </c>
      <c r="BR201" s="211">
        <v>-1716.7374179999999</v>
      </c>
      <c r="BS201" s="211">
        <v>-1716.7374179999999</v>
      </c>
      <c r="BT201" s="211">
        <v>-1716.7374179999999</v>
      </c>
      <c r="BU201" s="211">
        <v>-1716.7374179999999</v>
      </c>
      <c r="BV201" s="211">
        <v>-1716.7374179999999</v>
      </c>
      <c r="BW201" s="211">
        <v>-1716.7374179999999</v>
      </c>
      <c r="BX201" s="211">
        <v>-1716.7374179999999</v>
      </c>
      <c r="BY201" s="211">
        <v>-1716.7374179999999</v>
      </c>
      <c r="BZ201" s="211">
        <v>-1716.7374179999999</v>
      </c>
      <c r="CA201" s="211">
        <v>-1716.7374179999999</v>
      </c>
      <c r="CB201" s="211">
        <v>-1716.7374179999999</v>
      </c>
      <c r="CC201" s="211">
        <v>-1716.7374179999999</v>
      </c>
      <c r="CD201" s="211">
        <v>-1716.7374179999999</v>
      </c>
      <c r="CE201" s="211">
        <v>-1716.7374179999999</v>
      </c>
      <c r="CF201" s="211">
        <v>-1716.7374179999999</v>
      </c>
      <c r="CG201" s="211">
        <v>-1716.7374179999999</v>
      </c>
      <c r="CH201" s="211">
        <v>-1716.7374179999999</v>
      </c>
      <c r="CI201" s="211">
        <v>-1716.7374179999999</v>
      </c>
      <c r="CJ201" s="211">
        <v>-1716.7374179999999</v>
      </c>
      <c r="CK201" s="211">
        <v>-1716.7374179999999</v>
      </c>
      <c r="CL201" s="211">
        <v>-1716.7374179999999</v>
      </c>
      <c r="CM201" s="211">
        <v>-1716.7374179999999</v>
      </c>
      <c r="CN201" s="211">
        <v>-1716.7374179999999</v>
      </c>
      <c r="CO201" s="211">
        <v>-1716.7374179999999</v>
      </c>
      <c r="CP201" s="211">
        <v>-1716.7374179999999</v>
      </c>
      <c r="CQ201" s="211">
        <v>-1716.7374179999999</v>
      </c>
      <c r="CR201" s="211">
        <v>-1716.7374179999999</v>
      </c>
      <c r="CS201" s="211">
        <f t="shared" si="67"/>
        <v>-156223.10503800015</v>
      </c>
      <c r="CV201" s="27">
        <f t="shared" si="28"/>
        <v>-1716.7374179999999</v>
      </c>
      <c r="CW201" s="28">
        <f t="shared" si="29"/>
        <v>-1716.7374179999999</v>
      </c>
    </row>
    <row r="202" spans="1:101" x14ac:dyDescent="0.2">
      <c r="A202" s="210" t="s">
        <v>191</v>
      </c>
      <c r="B202" s="211">
        <v>0</v>
      </c>
      <c r="C202" s="211">
        <v>0</v>
      </c>
      <c r="D202" s="211">
        <v>0</v>
      </c>
      <c r="E202" s="211">
        <v>0</v>
      </c>
      <c r="F202" s="211">
        <v>0</v>
      </c>
      <c r="G202" s="211">
        <v>0</v>
      </c>
      <c r="H202" s="211">
        <v>0</v>
      </c>
      <c r="I202" s="211">
        <v>0</v>
      </c>
      <c r="J202" s="211">
        <v>0</v>
      </c>
      <c r="K202" s="211">
        <v>0</v>
      </c>
      <c r="L202" s="211">
        <v>0</v>
      </c>
      <c r="M202" s="211">
        <v>0</v>
      </c>
      <c r="N202" s="211">
        <v>0</v>
      </c>
      <c r="O202" s="211">
        <v>0</v>
      </c>
      <c r="P202" s="211">
        <v>0</v>
      </c>
      <c r="Q202" s="211">
        <v>0</v>
      </c>
      <c r="R202" s="211">
        <v>0</v>
      </c>
      <c r="S202" s="211">
        <v>0</v>
      </c>
      <c r="T202" s="211">
        <v>0</v>
      </c>
      <c r="U202" s="211">
        <v>0</v>
      </c>
      <c r="V202" s="211">
        <v>0</v>
      </c>
      <c r="W202" s="211">
        <v>0</v>
      </c>
      <c r="X202" s="211">
        <v>0</v>
      </c>
      <c r="Y202" s="211">
        <v>0</v>
      </c>
      <c r="Z202" s="211">
        <v>0</v>
      </c>
      <c r="AA202" s="211">
        <v>0</v>
      </c>
      <c r="AB202" s="211">
        <v>0</v>
      </c>
      <c r="AC202" s="211">
        <v>0</v>
      </c>
      <c r="AD202" s="211">
        <v>0</v>
      </c>
      <c r="AE202" s="211">
        <v>0</v>
      </c>
      <c r="AF202" s="211">
        <v>0</v>
      </c>
      <c r="AG202" s="211">
        <v>0</v>
      </c>
      <c r="AH202" s="211">
        <v>0</v>
      </c>
      <c r="AI202" s="211">
        <v>0</v>
      </c>
      <c r="AJ202" s="211">
        <v>0</v>
      </c>
      <c r="AK202" s="211">
        <v>0</v>
      </c>
      <c r="AL202" s="211">
        <v>0</v>
      </c>
      <c r="AM202" s="211">
        <v>0</v>
      </c>
      <c r="AN202" s="211">
        <v>0</v>
      </c>
      <c r="AO202" s="211">
        <v>0</v>
      </c>
      <c r="AP202" s="211">
        <v>0</v>
      </c>
      <c r="AQ202" s="211">
        <v>0</v>
      </c>
      <c r="AR202" s="211">
        <v>0</v>
      </c>
      <c r="AS202" s="211">
        <v>0</v>
      </c>
      <c r="AT202" s="211">
        <v>0</v>
      </c>
      <c r="AU202" s="211">
        <v>0</v>
      </c>
      <c r="AV202" s="211">
        <v>0</v>
      </c>
      <c r="AW202" s="211">
        <v>0</v>
      </c>
      <c r="AX202" s="211">
        <v>0</v>
      </c>
      <c r="AY202" s="211">
        <v>0</v>
      </c>
      <c r="AZ202" s="211">
        <v>0</v>
      </c>
      <c r="BA202" s="211">
        <v>0</v>
      </c>
      <c r="BB202" s="211">
        <v>0</v>
      </c>
      <c r="BC202" s="211">
        <v>0</v>
      </c>
      <c r="BD202" s="211">
        <v>0</v>
      </c>
      <c r="BE202" s="211">
        <v>0</v>
      </c>
      <c r="BF202" s="211">
        <v>0</v>
      </c>
      <c r="BG202" s="211">
        <v>0</v>
      </c>
      <c r="BH202" s="211">
        <v>0</v>
      </c>
      <c r="BI202" s="211">
        <v>0</v>
      </c>
      <c r="BJ202" s="211">
        <v>0</v>
      </c>
      <c r="BK202" s="211">
        <v>0</v>
      </c>
      <c r="BL202" s="211">
        <v>0</v>
      </c>
      <c r="BM202" s="211">
        <v>0</v>
      </c>
      <c r="BN202" s="211">
        <v>0</v>
      </c>
      <c r="BO202" s="211">
        <v>0</v>
      </c>
      <c r="BP202" s="211">
        <v>0</v>
      </c>
      <c r="BQ202" s="211">
        <v>0</v>
      </c>
      <c r="BR202" s="211">
        <v>0</v>
      </c>
      <c r="BS202" s="211">
        <v>0</v>
      </c>
      <c r="BT202" s="211">
        <v>0</v>
      </c>
      <c r="BU202" s="211">
        <v>0</v>
      </c>
      <c r="BV202" s="211">
        <v>0</v>
      </c>
      <c r="BW202" s="211">
        <v>0</v>
      </c>
      <c r="BX202" s="211">
        <v>0</v>
      </c>
      <c r="BY202" s="211">
        <v>0</v>
      </c>
      <c r="BZ202" s="211">
        <v>0</v>
      </c>
      <c r="CA202" s="211">
        <v>0</v>
      </c>
      <c r="CB202" s="211">
        <v>0</v>
      </c>
      <c r="CC202" s="211">
        <v>0</v>
      </c>
      <c r="CD202" s="211">
        <v>0</v>
      </c>
      <c r="CE202" s="211">
        <v>0</v>
      </c>
      <c r="CF202" s="211">
        <v>0</v>
      </c>
      <c r="CG202" s="211">
        <v>0</v>
      </c>
      <c r="CH202" s="211">
        <v>0</v>
      </c>
      <c r="CI202" s="211">
        <v>0</v>
      </c>
      <c r="CJ202" s="211">
        <v>0</v>
      </c>
      <c r="CK202" s="211">
        <v>0</v>
      </c>
      <c r="CL202" s="211">
        <v>0</v>
      </c>
      <c r="CM202" s="211">
        <v>0</v>
      </c>
      <c r="CN202" s="211">
        <v>0</v>
      </c>
      <c r="CO202" s="211">
        <v>0</v>
      </c>
      <c r="CP202" s="211">
        <v>0</v>
      </c>
      <c r="CQ202" s="211">
        <v>0</v>
      </c>
      <c r="CR202" s="211">
        <v>0</v>
      </c>
      <c r="CS202" s="211">
        <f t="shared" si="67"/>
        <v>0</v>
      </c>
      <c r="CV202" s="27">
        <f t="shared" si="28"/>
        <v>0</v>
      </c>
      <c r="CW202" s="28">
        <f t="shared" si="29"/>
        <v>0</v>
      </c>
    </row>
    <row r="203" spans="1:101" x14ac:dyDescent="0.2">
      <c r="A203" s="210" t="s">
        <v>192</v>
      </c>
      <c r="B203" s="211">
        <v>0</v>
      </c>
      <c r="C203" s="211">
        <v>0</v>
      </c>
      <c r="D203" s="211">
        <v>0</v>
      </c>
      <c r="E203" s="211">
        <v>0</v>
      </c>
      <c r="F203" s="211">
        <v>-6.5075999999999997E-3</v>
      </c>
      <c r="G203" s="211">
        <v>-6.5075999999999997E-3</v>
      </c>
      <c r="H203" s="211">
        <v>-6.5075999999999997E-3</v>
      </c>
      <c r="I203" s="211">
        <v>-6.5075999999999997E-3</v>
      </c>
      <c r="J203" s="211">
        <v>-6.5075999999999997E-3</v>
      </c>
      <c r="K203" s="211">
        <v>-6.5075999999999997E-3</v>
      </c>
      <c r="L203" s="211">
        <v>-6.5075999999999997E-3</v>
      </c>
      <c r="M203" s="211">
        <v>-6.5075999999999997E-3</v>
      </c>
      <c r="N203" s="211">
        <v>-6.5075999999999997E-3</v>
      </c>
      <c r="O203" s="211">
        <v>-6.5075999999999997E-3</v>
      </c>
      <c r="P203" s="211">
        <v>-6.5075999999999997E-3</v>
      </c>
      <c r="Q203" s="211">
        <v>-6.5075999999999997E-3</v>
      </c>
      <c r="R203" s="211">
        <v>-6.5075999999999997E-3</v>
      </c>
      <c r="S203" s="211">
        <v>-6.5075999999999997E-3</v>
      </c>
      <c r="T203" s="211">
        <v>-6.5075999999999997E-3</v>
      </c>
      <c r="U203" s="211">
        <v>-6.5075999999999997E-3</v>
      </c>
      <c r="V203" s="211">
        <v>-6.5075999999999997E-3</v>
      </c>
      <c r="W203" s="211">
        <v>-6.5075999999999997E-3</v>
      </c>
      <c r="X203" s="211">
        <v>-6.5075999999999997E-3</v>
      </c>
      <c r="Y203" s="211">
        <v>-6.5075999999999997E-3</v>
      </c>
      <c r="Z203" s="211">
        <v>-6.5075999999999997E-3</v>
      </c>
      <c r="AA203" s="211">
        <v>-6.5075999999999997E-3</v>
      </c>
      <c r="AB203" s="211">
        <v>-6.5075999999999997E-3</v>
      </c>
      <c r="AC203" s="211">
        <v>-6.5075999999999997E-3</v>
      </c>
      <c r="AD203" s="211">
        <v>-6.5075999999999997E-3</v>
      </c>
      <c r="AE203" s="211">
        <v>-6.5075999999999997E-3</v>
      </c>
      <c r="AF203" s="211">
        <v>-6.5075999999999997E-3</v>
      </c>
      <c r="AG203" s="211">
        <v>-6.5075999999999997E-3</v>
      </c>
      <c r="AH203" s="211">
        <v>-6.5075999999999997E-3</v>
      </c>
      <c r="AI203" s="211">
        <v>-6.5075999999999997E-3</v>
      </c>
      <c r="AJ203" s="211">
        <v>-6.5075999999999997E-3</v>
      </c>
      <c r="AK203" s="211">
        <v>-6.5075999999999997E-3</v>
      </c>
      <c r="AL203" s="211">
        <v>-6.5075999999999997E-3</v>
      </c>
      <c r="AM203" s="211">
        <v>-6.5075999999999997E-3</v>
      </c>
      <c r="AN203" s="211">
        <v>-6.5075999999999997E-3</v>
      </c>
      <c r="AO203" s="211">
        <v>-6.5075999999999997E-3</v>
      </c>
      <c r="AP203" s="211">
        <v>-6.5075999999999997E-3</v>
      </c>
      <c r="AQ203" s="211">
        <v>-6.5075999999999997E-3</v>
      </c>
      <c r="AR203" s="211">
        <v>-6.5075999999999997E-3</v>
      </c>
      <c r="AS203" s="211">
        <v>-6.5075999999999997E-3</v>
      </c>
      <c r="AT203" s="211">
        <v>-6.5075999999999997E-3</v>
      </c>
      <c r="AU203" s="211">
        <v>-6.5075999999999997E-3</v>
      </c>
      <c r="AV203" s="211">
        <v>-6.5075999999999997E-3</v>
      </c>
      <c r="AW203" s="211">
        <v>-6.5075999999999997E-3</v>
      </c>
      <c r="AX203" s="211">
        <v>-6.5075999999999997E-3</v>
      </c>
      <c r="AY203" s="211">
        <v>-6.5075999999999997E-3</v>
      </c>
      <c r="AZ203" s="211">
        <v>-6.5075999999999997E-3</v>
      </c>
      <c r="BA203" s="211">
        <v>-6.5075999999999997E-3</v>
      </c>
      <c r="BB203" s="211">
        <v>-6.5075999999999997E-3</v>
      </c>
      <c r="BC203" s="211">
        <v>-6.5075999999999997E-3</v>
      </c>
      <c r="BD203" s="211">
        <v>-6.5075999999999997E-3</v>
      </c>
      <c r="BE203" s="211">
        <v>-6.5075999999999997E-3</v>
      </c>
      <c r="BF203" s="211">
        <v>-6.5075999999999997E-3</v>
      </c>
      <c r="BG203" s="211">
        <v>-6.5075999999999997E-3</v>
      </c>
      <c r="BH203" s="211">
        <v>-6.5075999999999997E-3</v>
      </c>
      <c r="BI203" s="211">
        <v>-6.5075999999999997E-3</v>
      </c>
      <c r="BJ203" s="211">
        <v>-6.5075999999999997E-3</v>
      </c>
      <c r="BK203" s="211">
        <v>-6.5075999999999997E-3</v>
      </c>
      <c r="BL203" s="211">
        <v>-6.5075999999999997E-3</v>
      </c>
      <c r="BM203" s="211">
        <v>-6.5075999999999997E-3</v>
      </c>
      <c r="BN203" s="211">
        <v>-6.5075999999999997E-3</v>
      </c>
      <c r="BO203" s="211">
        <v>-6.5075999999999997E-3</v>
      </c>
      <c r="BP203" s="211">
        <v>-6.5075999999999997E-3</v>
      </c>
      <c r="BQ203" s="211">
        <v>-6.5075999999999997E-3</v>
      </c>
      <c r="BR203" s="211">
        <v>-6.5075999999999997E-3</v>
      </c>
      <c r="BS203" s="211">
        <v>-6.5075999999999997E-3</v>
      </c>
      <c r="BT203" s="211">
        <v>-6.5075999999999997E-3</v>
      </c>
      <c r="BU203" s="211">
        <v>-6.5075999999999997E-3</v>
      </c>
      <c r="BV203" s="211">
        <v>-6.5075999999999997E-3</v>
      </c>
      <c r="BW203" s="211">
        <v>-6.5075999999999997E-3</v>
      </c>
      <c r="BX203" s="211">
        <v>-6.5075999999999997E-3</v>
      </c>
      <c r="BY203" s="211">
        <v>-6.5075999999999997E-3</v>
      </c>
      <c r="BZ203" s="211">
        <v>-6.5075999999999997E-3</v>
      </c>
      <c r="CA203" s="211">
        <v>-6.5075999999999997E-3</v>
      </c>
      <c r="CB203" s="211">
        <v>-6.5075999999999997E-3</v>
      </c>
      <c r="CC203" s="211">
        <v>-6.5075999999999997E-3</v>
      </c>
      <c r="CD203" s="211">
        <v>-6.5075999999999997E-3</v>
      </c>
      <c r="CE203" s="211">
        <v>-6.5075999999999997E-3</v>
      </c>
      <c r="CF203" s="211">
        <v>-6.5075999999999997E-3</v>
      </c>
      <c r="CG203" s="211">
        <v>-6.5075999999999997E-3</v>
      </c>
      <c r="CH203" s="211">
        <v>-6.5075999999999997E-3</v>
      </c>
      <c r="CI203" s="211">
        <v>-6.5075999999999997E-3</v>
      </c>
      <c r="CJ203" s="211">
        <v>-6.5075999999999997E-3</v>
      </c>
      <c r="CK203" s="211">
        <v>-6.5075999999999997E-3</v>
      </c>
      <c r="CL203" s="211">
        <v>-6.5075999999999997E-3</v>
      </c>
      <c r="CM203" s="211">
        <v>-6.5075999999999997E-3</v>
      </c>
      <c r="CN203" s="211">
        <v>-6.5075999999999997E-3</v>
      </c>
      <c r="CO203" s="211">
        <v>-6.5075999999999997E-3</v>
      </c>
      <c r="CP203" s="211">
        <v>-6.5075999999999997E-3</v>
      </c>
      <c r="CQ203" s="211">
        <v>-6.5075999999999997E-3</v>
      </c>
      <c r="CR203" s="211">
        <v>-6.5075999999999997E-3</v>
      </c>
      <c r="CS203" s="211">
        <f t="shared" si="67"/>
        <v>-0.59219159999999937</v>
      </c>
      <c r="CV203" s="27">
        <f t="shared" si="28"/>
        <v>-6.5075999999999997E-3</v>
      </c>
      <c r="CW203" s="28">
        <f t="shared" si="29"/>
        <v>-6.5075999999999997E-3</v>
      </c>
    </row>
    <row r="204" spans="1:101" x14ac:dyDescent="0.2">
      <c r="A204" s="210" t="s">
        <v>193</v>
      </c>
      <c r="B204" s="211">
        <v>0</v>
      </c>
      <c r="C204" s="211">
        <v>0</v>
      </c>
      <c r="D204" s="211">
        <v>0</v>
      </c>
      <c r="E204" s="211">
        <v>0</v>
      </c>
      <c r="F204" s="211">
        <v>-6.5075999999999997E-3</v>
      </c>
      <c r="G204" s="211">
        <v>-6.5075999999999997E-3</v>
      </c>
      <c r="H204" s="211">
        <v>-6.5075999999999997E-3</v>
      </c>
      <c r="I204" s="211">
        <v>-6.5075999999999997E-3</v>
      </c>
      <c r="J204" s="211">
        <v>-6.5075999999999997E-3</v>
      </c>
      <c r="K204" s="211">
        <v>-6.5075999999999997E-3</v>
      </c>
      <c r="L204" s="211">
        <v>-6.5075999999999997E-3</v>
      </c>
      <c r="M204" s="211">
        <v>-6.5075999999999997E-3</v>
      </c>
      <c r="N204" s="211">
        <v>-6.5075999999999997E-3</v>
      </c>
      <c r="O204" s="211">
        <v>-6.5075999999999997E-3</v>
      </c>
      <c r="P204" s="211">
        <v>-6.5075999999999997E-3</v>
      </c>
      <c r="Q204" s="211">
        <v>-6.5075999999999997E-3</v>
      </c>
      <c r="R204" s="211">
        <v>-6.5075999999999997E-3</v>
      </c>
      <c r="S204" s="211">
        <v>-6.5075999999999997E-3</v>
      </c>
      <c r="T204" s="211">
        <v>-6.5075999999999997E-3</v>
      </c>
      <c r="U204" s="211">
        <v>-6.5075999999999997E-3</v>
      </c>
      <c r="V204" s="211">
        <v>-6.5075999999999997E-3</v>
      </c>
      <c r="W204" s="211">
        <v>-6.5075999999999997E-3</v>
      </c>
      <c r="X204" s="211">
        <v>-6.5075999999999997E-3</v>
      </c>
      <c r="Y204" s="211">
        <v>-6.5075999999999997E-3</v>
      </c>
      <c r="Z204" s="211">
        <v>-6.5075999999999997E-3</v>
      </c>
      <c r="AA204" s="211">
        <v>-6.5075999999999997E-3</v>
      </c>
      <c r="AB204" s="211">
        <v>-6.5075999999999997E-3</v>
      </c>
      <c r="AC204" s="211">
        <v>-6.5075999999999997E-3</v>
      </c>
      <c r="AD204" s="211">
        <v>-6.5075999999999997E-3</v>
      </c>
      <c r="AE204" s="211">
        <v>-6.5075999999999997E-3</v>
      </c>
      <c r="AF204" s="211">
        <v>-6.5075999999999997E-3</v>
      </c>
      <c r="AG204" s="211">
        <v>-6.5075999999999997E-3</v>
      </c>
      <c r="AH204" s="211">
        <v>-6.5075999999999997E-3</v>
      </c>
      <c r="AI204" s="211">
        <v>-6.5075999999999997E-3</v>
      </c>
      <c r="AJ204" s="211">
        <v>-6.5075999999999997E-3</v>
      </c>
      <c r="AK204" s="211">
        <v>-6.5075999999999997E-3</v>
      </c>
      <c r="AL204" s="211">
        <v>-6.5075999999999997E-3</v>
      </c>
      <c r="AM204" s="211">
        <v>-6.5075999999999997E-3</v>
      </c>
      <c r="AN204" s="211">
        <v>-6.5075999999999997E-3</v>
      </c>
      <c r="AO204" s="211">
        <v>-6.5075999999999997E-3</v>
      </c>
      <c r="AP204" s="211">
        <v>-6.5075999999999997E-3</v>
      </c>
      <c r="AQ204" s="211">
        <v>-6.5075999999999997E-3</v>
      </c>
      <c r="AR204" s="211">
        <v>-6.5075999999999997E-3</v>
      </c>
      <c r="AS204" s="211">
        <v>-6.5075999999999997E-3</v>
      </c>
      <c r="AT204" s="211">
        <v>-6.5075999999999997E-3</v>
      </c>
      <c r="AU204" s="211">
        <v>-6.5075999999999997E-3</v>
      </c>
      <c r="AV204" s="211">
        <v>-6.5075999999999997E-3</v>
      </c>
      <c r="AW204" s="211">
        <v>-6.5075999999999997E-3</v>
      </c>
      <c r="AX204" s="211">
        <v>-6.5075999999999997E-3</v>
      </c>
      <c r="AY204" s="211">
        <v>-6.5075999999999997E-3</v>
      </c>
      <c r="AZ204" s="211">
        <v>-6.5075999999999997E-3</v>
      </c>
      <c r="BA204" s="211">
        <v>-6.5075999999999997E-3</v>
      </c>
      <c r="BB204" s="211">
        <v>-6.5075999999999997E-3</v>
      </c>
      <c r="BC204" s="211">
        <v>-6.5075999999999997E-3</v>
      </c>
      <c r="BD204" s="211">
        <v>-6.5075999999999997E-3</v>
      </c>
      <c r="BE204" s="211">
        <v>-6.5075999999999997E-3</v>
      </c>
      <c r="BF204" s="211">
        <v>-6.5075999999999997E-3</v>
      </c>
      <c r="BG204" s="211">
        <v>-6.5075999999999997E-3</v>
      </c>
      <c r="BH204" s="211">
        <v>-6.5075999999999997E-3</v>
      </c>
      <c r="BI204" s="211">
        <v>-6.5075999999999997E-3</v>
      </c>
      <c r="BJ204" s="211">
        <v>-6.5075999999999997E-3</v>
      </c>
      <c r="BK204" s="211">
        <v>-6.5075999999999997E-3</v>
      </c>
      <c r="BL204" s="211">
        <v>-6.5075999999999997E-3</v>
      </c>
      <c r="BM204" s="211">
        <v>-6.5075999999999997E-3</v>
      </c>
      <c r="BN204" s="211">
        <v>-6.5075999999999997E-3</v>
      </c>
      <c r="BO204" s="211">
        <v>-6.5075999999999997E-3</v>
      </c>
      <c r="BP204" s="211">
        <v>-6.5075999999999997E-3</v>
      </c>
      <c r="BQ204" s="211">
        <v>-6.5075999999999997E-3</v>
      </c>
      <c r="BR204" s="211">
        <v>-6.5075999999999997E-3</v>
      </c>
      <c r="BS204" s="211">
        <v>-6.5075999999999997E-3</v>
      </c>
      <c r="BT204" s="211">
        <v>-6.5075999999999997E-3</v>
      </c>
      <c r="BU204" s="211">
        <v>-6.5075999999999997E-3</v>
      </c>
      <c r="BV204" s="211">
        <v>-6.5075999999999997E-3</v>
      </c>
      <c r="BW204" s="211">
        <v>-6.5075999999999997E-3</v>
      </c>
      <c r="BX204" s="211">
        <v>-6.5075999999999997E-3</v>
      </c>
      <c r="BY204" s="211">
        <v>-6.5075999999999997E-3</v>
      </c>
      <c r="BZ204" s="211">
        <v>-6.5075999999999997E-3</v>
      </c>
      <c r="CA204" s="211">
        <v>-6.5075999999999997E-3</v>
      </c>
      <c r="CB204" s="211">
        <v>-6.5075999999999997E-3</v>
      </c>
      <c r="CC204" s="211">
        <v>-6.5075999999999997E-3</v>
      </c>
      <c r="CD204" s="211">
        <v>-6.5075999999999997E-3</v>
      </c>
      <c r="CE204" s="211">
        <v>-6.5075999999999997E-3</v>
      </c>
      <c r="CF204" s="211">
        <v>-6.5075999999999997E-3</v>
      </c>
      <c r="CG204" s="211">
        <v>-6.5075999999999997E-3</v>
      </c>
      <c r="CH204" s="211">
        <v>-6.5075999999999997E-3</v>
      </c>
      <c r="CI204" s="211">
        <v>-6.5075999999999997E-3</v>
      </c>
      <c r="CJ204" s="211">
        <v>-6.5075999999999997E-3</v>
      </c>
      <c r="CK204" s="211">
        <v>-6.5075999999999997E-3</v>
      </c>
      <c r="CL204" s="211">
        <v>-6.5075999999999997E-3</v>
      </c>
      <c r="CM204" s="211">
        <v>-6.5075999999999997E-3</v>
      </c>
      <c r="CN204" s="211">
        <v>-6.5075999999999997E-3</v>
      </c>
      <c r="CO204" s="211">
        <v>-6.5075999999999997E-3</v>
      </c>
      <c r="CP204" s="211">
        <v>-6.5075999999999997E-3</v>
      </c>
      <c r="CQ204" s="211">
        <v>-6.5075999999999997E-3</v>
      </c>
      <c r="CR204" s="211">
        <v>-6.5075999999999997E-3</v>
      </c>
      <c r="CS204" s="211">
        <f t="shared" si="67"/>
        <v>-0.59219159999999937</v>
      </c>
      <c r="CV204" s="27">
        <f t="shared" si="28"/>
        <v>-6.5075999999999997E-3</v>
      </c>
      <c r="CW204" s="28">
        <f t="shared" si="29"/>
        <v>-6.5075999999999997E-3</v>
      </c>
    </row>
    <row r="205" spans="1:101" x14ac:dyDescent="0.2">
      <c r="A205" s="210" t="s">
        <v>194</v>
      </c>
      <c r="B205" s="211">
        <v>0</v>
      </c>
      <c r="C205" s="211">
        <v>0</v>
      </c>
      <c r="D205" s="211">
        <v>0</v>
      </c>
      <c r="E205" s="211">
        <v>0</v>
      </c>
      <c r="F205" s="211">
        <v>0</v>
      </c>
      <c r="G205" s="211">
        <v>0</v>
      </c>
      <c r="H205" s="211">
        <v>0</v>
      </c>
      <c r="I205" s="211">
        <v>0</v>
      </c>
      <c r="J205" s="211">
        <v>0</v>
      </c>
      <c r="K205" s="211">
        <v>0</v>
      </c>
      <c r="L205" s="211">
        <v>0</v>
      </c>
      <c r="M205" s="211">
        <v>0</v>
      </c>
      <c r="N205" s="211">
        <v>0</v>
      </c>
      <c r="O205" s="211">
        <v>0</v>
      </c>
      <c r="P205" s="211">
        <v>0</v>
      </c>
      <c r="Q205" s="211">
        <v>0</v>
      </c>
      <c r="R205" s="211">
        <v>0</v>
      </c>
      <c r="S205" s="211">
        <v>0</v>
      </c>
      <c r="T205" s="211">
        <v>0</v>
      </c>
      <c r="U205" s="211">
        <v>0</v>
      </c>
      <c r="V205" s="211">
        <v>0</v>
      </c>
      <c r="W205" s="211">
        <v>0</v>
      </c>
      <c r="X205" s="211">
        <v>0</v>
      </c>
      <c r="Y205" s="211">
        <v>0</v>
      </c>
      <c r="Z205" s="211">
        <v>0</v>
      </c>
      <c r="AA205" s="211">
        <v>0</v>
      </c>
      <c r="AB205" s="211">
        <v>0</v>
      </c>
      <c r="AC205" s="211">
        <v>0</v>
      </c>
      <c r="AD205" s="211">
        <v>0</v>
      </c>
      <c r="AE205" s="211">
        <v>0</v>
      </c>
      <c r="AF205" s="211">
        <v>0</v>
      </c>
      <c r="AG205" s="211">
        <v>0</v>
      </c>
      <c r="AH205" s="211">
        <v>0</v>
      </c>
      <c r="AI205" s="211">
        <v>0</v>
      </c>
      <c r="AJ205" s="211">
        <v>0</v>
      </c>
      <c r="AK205" s="211">
        <v>0</v>
      </c>
      <c r="AL205" s="211">
        <v>0</v>
      </c>
      <c r="AM205" s="211">
        <v>0</v>
      </c>
      <c r="AN205" s="211">
        <v>0</v>
      </c>
      <c r="AO205" s="211">
        <v>0</v>
      </c>
      <c r="AP205" s="211">
        <v>0</v>
      </c>
      <c r="AQ205" s="211">
        <v>0</v>
      </c>
      <c r="AR205" s="211">
        <v>0</v>
      </c>
      <c r="AS205" s="211">
        <v>0</v>
      </c>
      <c r="AT205" s="211">
        <v>0</v>
      </c>
      <c r="AU205" s="211">
        <v>0</v>
      </c>
      <c r="AV205" s="211">
        <v>0</v>
      </c>
      <c r="AW205" s="211">
        <v>0</v>
      </c>
      <c r="AX205" s="211">
        <v>0</v>
      </c>
      <c r="AY205" s="211">
        <v>0</v>
      </c>
      <c r="AZ205" s="211">
        <v>0</v>
      </c>
      <c r="BA205" s="211">
        <v>0</v>
      </c>
      <c r="BB205" s="211">
        <v>0</v>
      </c>
      <c r="BC205" s="211">
        <v>0</v>
      </c>
      <c r="BD205" s="211">
        <v>0</v>
      </c>
      <c r="BE205" s="211">
        <v>0</v>
      </c>
      <c r="BF205" s="211">
        <v>0</v>
      </c>
      <c r="BG205" s="211">
        <v>0</v>
      </c>
      <c r="BH205" s="211">
        <v>0</v>
      </c>
      <c r="BI205" s="211">
        <v>0</v>
      </c>
      <c r="BJ205" s="211">
        <v>0</v>
      </c>
      <c r="BK205" s="211">
        <v>0</v>
      </c>
      <c r="BL205" s="211">
        <v>0</v>
      </c>
      <c r="BM205" s="211">
        <v>0</v>
      </c>
      <c r="BN205" s="211">
        <v>0</v>
      </c>
      <c r="BO205" s="211">
        <v>0</v>
      </c>
      <c r="BP205" s="211">
        <v>0</v>
      </c>
      <c r="BQ205" s="211">
        <v>0</v>
      </c>
      <c r="BR205" s="211">
        <v>0</v>
      </c>
      <c r="BS205" s="211">
        <v>0</v>
      </c>
      <c r="BT205" s="211">
        <v>0</v>
      </c>
      <c r="BU205" s="211">
        <v>0</v>
      </c>
      <c r="BV205" s="211">
        <v>0</v>
      </c>
      <c r="BW205" s="211">
        <v>0</v>
      </c>
      <c r="BX205" s="211">
        <v>0</v>
      </c>
      <c r="BY205" s="211">
        <v>0</v>
      </c>
      <c r="BZ205" s="211">
        <v>0</v>
      </c>
      <c r="CA205" s="211">
        <v>0</v>
      </c>
      <c r="CB205" s="211">
        <v>0</v>
      </c>
      <c r="CC205" s="211">
        <v>0</v>
      </c>
      <c r="CD205" s="211">
        <v>0</v>
      </c>
      <c r="CE205" s="211">
        <v>0</v>
      </c>
      <c r="CF205" s="211">
        <v>0</v>
      </c>
      <c r="CG205" s="211">
        <v>0</v>
      </c>
      <c r="CH205" s="211">
        <v>0</v>
      </c>
      <c r="CI205" s="211">
        <v>0</v>
      </c>
      <c r="CJ205" s="211">
        <v>0</v>
      </c>
      <c r="CK205" s="211">
        <v>0</v>
      </c>
      <c r="CL205" s="211">
        <v>0</v>
      </c>
      <c r="CM205" s="211">
        <v>0</v>
      </c>
      <c r="CN205" s="211">
        <v>0</v>
      </c>
      <c r="CO205" s="211">
        <v>0</v>
      </c>
      <c r="CP205" s="211">
        <v>0</v>
      </c>
      <c r="CQ205" s="211">
        <v>0</v>
      </c>
      <c r="CR205" s="211">
        <v>0</v>
      </c>
      <c r="CS205" s="211">
        <f t="shared" si="67"/>
        <v>0</v>
      </c>
      <c r="CV205" s="27">
        <f t="shared" si="28"/>
        <v>0</v>
      </c>
      <c r="CW205" s="28">
        <f t="shared" si="29"/>
        <v>0</v>
      </c>
    </row>
    <row r="206" spans="1:101" x14ac:dyDescent="0.2">
      <c r="A206" s="210" t="s">
        <v>195</v>
      </c>
      <c r="B206" s="211">
        <v>0</v>
      </c>
      <c r="C206" s="211">
        <v>0</v>
      </c>
      <c r="D206" s="211">
        <v>0</v>
      </c>
      <c r="E206" s="211">
        <v>0</v>
      </c>
      <c r="F206" s="211">
        <v>0</v>
      </c>
      <c r="G206" s="211">
        <v>0</v>
      </c>
      <c r="H206" s="211">
        <v>0</v>
      </c>
      <c r="I206" s="211">
        <v>0</v>
      </c>
      <c r="J206" s="211">
        <v>0</v>
      </c>
      <c r="K206" s="211">
        <v>0</v>
      </c>
      <c r="L206" s="211">
        <v>0</v>
      </c>
      <c r="M206" s="211">
        <v>0</v>
      </c>
      <c r="N206" s="211">
        <v>0</v>
      </c>
      <c r="O206" s="211">
        <v>0</v>
      </c>
      <c r="P206" s="211">
        <v>0</v>
      </c>
      <c r="Q206" s="211">
        <v>0</v>
      </c>
      <c r="R206" s="211">
        <v>0</v>
      </c>
      <c r="S206" s="211">
        <v>0</v>
      </c>
      <c r="T206" s="211">
        <v>0</v>
      </c>
      <c r="U206" s="211">
        <v>0</v>
      </c>
      <c r="V206" s="211">
        <v>0</v>
      </c>
      <c r="W206" s="211">
        <v>0</v>
      </c>
      <c r="X206" s="211">
        <v>0</v>
      </c>
      <c r="Y206" s="211">
        <v>0</v>
      </c>
      <c r="Z206" s="211">
        <v>0</v>
      </c>
      <c r="AA206" s="211">
        <v>0</v>
      </c>
      <c r="AB206" s="211">
        <v>0</v>
      </c>
      <c r="AC206" s="211">
        <v>0</v>
      </c>
      <c r="AD206" s="211">
        <v>0</v>
      </c>
      <c r="AE206" s="211">
        <v>0</v>
      </c>
      <c r="AF206" s="211">
        <v>0</v>
      </c>
      <c r="AG206" s="211">
        <v>0</v>
      </c>
      <c r="AH206" s="211">
        <v>0</v>
      </c>
      <c r="AI206" s="211">
        <v>0</v>
      </c>
      <c r="AJ206" s="211">
        <v>0</v>
      </c>
      <c r="AK206" s="211">
        <v>0</v>
      </c>
      <c r="AL206" s="211">
        <v>0</v>
      </c>
      <c r="AM206" s="211">
        <v>0</v>
      </c>
      <c r="AN206" s="211">
        <v>0</v>
      </c>
      <c r="AO206" s="211">
        <v>0</v>
      </c>
      <c r="AP206" s="211">
        <v>0</v>
      </c>
      <c r="AQ206" s="211">
        <v>0</v>
      </c>
      <c r="AR206" s="211">
        <v>0</v>
      </c>
      <c r="AS206" s="211">
        <v>0</v>
      </c>
      <c r="AT206" s="211">
        <v>0</v>
      </c>
      <c r="AU206" s="211">
        <v>0</v>
      </c>
      <c r="AV206" s="211">
        <v>0</v>
      </c>
      <c r="AW206" s="211">
        <v>0</v>
      </c>
      <c r="AX206" s="211">
        <v>0</v>
      </c>
      <c r="AY206" s="211">
        <v>0</v>
      </c>
      <c r="AZ206" s="211">
        <v>0</v>
      </c>
      <c r="BA206" s="211">
        <v>0</v>
      </c>
      <c r="BB206" s="211">
        <v>0</v>
      </c>
      <c r="BC206" s="211">
        <v>0</v>
      </c>
      <c r="BD206" s="211">
        <v>0</v>
      </c>
      <c r="BE206" s="211">
        <v>0</v>
      </c>
      <c r="BF206" s="211">
        <v>0</v>
      </c>
      <c r="BG206" s="211">
        <v>0</v>
      </c>
      <c r="BH206" s="211">
        <v>0</v>
      </c>
      <c r="BI206" s="211">
        <v>0</v>
      </c>
      <c r="BJ206" s="211">
        <v>0</v>
      </c>
      <c r="BK206" s="211">
        <v>0</v>
      </c>
      <c r="BL206" s="211">
        <v>0</v>
      </c>
      <c r="BM206" s="211">
        <v>0</v>
      </c>
      <c r="BN206" s="211">
        <v>0</v>
      </c>
      <c r="BO206" s="211">
        <v>0</v>
      </c>
      <c r="BP206" s="211">
        <v>0</v>
      </c>
      <c r="BQ206" s="211">
        <v>0</v>
      </c>
      <c r="BR206" s="211">
        <v>0</v>
      </c>
      <c r="BS206" s="211">
        <v>0</v>
      </c>
      <c r="BT206" s="211">
        <v>0</v>
      </c>
      <c r="BU206" s="211">
        <v>0</v>
      </c>
      <c r="BV206" s="211">
        <v>0</v>
      </c>
      <c r="BW206" s="211">
        <v>0</v>
      </c>
      <c r="BX206" s="211">
        <v>0</v>
      </c>
      <c r="BY206" s="211">
        <v>0</v>
      </c>
      <c r="BZ206" s="211">
        <v>0</v>
      </c>
      <c r="CA206" s="211">
        <v>0</v>
      </c>
      <c r="CB206" s="211">
        <v>0</v>
      </c>
      <c r="CC206" s="211">
        <v>0</v>
      </c>
      <c r="CD206" s="211">
        <v>0</v>
      </c>
      <c r="CE206" s="211">
        <v>0</v>
      </c>
      <c r="CF206" s="211">
        <v>0</v>
      </c>
      <c r="CG206" s="211">
        <v>0</v>
      </c>
      <c r="CH206" s="211">
        <v>0</v>
      </c>
      <c r="CI206" s="211">
        <v>0</v>
      </c>
      <c r="CJ206" s="211">
        <v>0</v>
      </c>
      <c r="CK206" s="211">
        <v>0</v>
      </c>
      <c r="CL206" s="211">
        <v>0</v>
      </c>
      <c r="CM206" s="211">
        <v>0</v>
      </c>
      <c r="CN206" s="211">
        <v>0</v>
      </c>
      <c r="CO206" s="211">
        <v>0</v>
      </c>
      <c r="CP206" s="211">
        <v>0</v>
      </c>
      <c r="CQ206" s="211">
        <v>0</v>
      </c>
      <c r="CR206" s="211">
        <v>0</v>
      </c>
      <c r="CS206" s="211">
        <f t="shared" si="67"/>
        <v>0</v>
      </c>
      <c r="CV206" s="27">
        <f t="shared" ref="CV206:CV269" si="68">J206</f>
        <v>0</v>
      </c>
      <c r="CW206" s="28">
        <f t="shared" ref="CW206:CW269" si="69">BK206</f>
        <v>0</v>
      </c>
    </row>
    <row r="207" spans="1:101" x14ac:dyDescent="0.2">
      <c r="A207" s="212" t="s">
        <v>196</v>
      </c>
      <c r="B207" s="213">
        <f t="shared" ref="B207:BM207" si="70">SUM(B199:B206)</f>
        <v>0</v>
      </c>
      <c r="C207" s="213">
        <f t="shared" si="70"/>
        <v>0</v>
      </c>
      <c r="D207" s="213">
        <f t="shared" si="70"/>
        <v>0</v>
      </c>
      <c r="E207" s="213">
        <f t="shared" si="70"/>
        <v>0</v>
      </c>
      <c r="F207" s="213">
        <f t="shared" si="70"/>
        <v>-3063.4958128500002</v>
      </c>
      <c r="G207" s="213">
        <f t="shared" ref="G207:BR207" si="71">SUM(G199:G206)</f>
        <v>-3063.4958128500002</v>
      </c>
      <c r="H207" s="213">
        <f t="shared" si="71"/>
        <v>-3063.4958128500002</v>
      </c>
      <c r="I207" s="213">
        <f t="shared" si="71"/>
        <v>-3063.4958128500002</v>
      </c>
      <c r="J207" s="213">
        <f t="shared" si="71"/>
        <v>-3063.4958128500002</v>
      </c>
      <c r="K207" s="213">
        <f t="shared" si="71"/>
        <v>-3063.4958128500002</v>
      </c>
      <c r="L207" s="213">
        <f t="shared" si="71"/>
        <v>-3063.4958128500002</v>
      </c>
      <c r="M207" s="213">
        <f t="shared" si="71"/>
        <v>-3063.4958128500002</v>
      </c>
      <c r="N207" s="213">
        <f t="shared" si="71"/>
        <v>-3063.4958128500002</v>
      </c>
      <c r="O207" s="213">
        <f t="shared" si="71"/>
        <v>-3063.4958128500002</v>
      </c>
      <c r="P207" s="213">
        <f t="shared" si="71"/>
        <v>-3063.4958128500002</v>
      </c>
      <c r="Q207" s="213">
        <f t="shared" si="71"/>
        <v>-3063.4958128500002</v>
      </c>
      <c r="R207" s="213">
        <f t="shared" si="71"/>
        <v>-3063.4958128500002</v>
      </c>
      <c r="S207" s="213">
        <f t="shared" si="71"/>
        <v>-3063.4958128500002</v>
      </c>
      <c r="T207" s="213">
        <f t="shared" si="71"/>
        <v>-3063.4958128500002</v>
      </c>
      <c r="U207" s="213">
        <f t="shared" si="71"/>
        <v>-3063.4958128500002</v>
      </c>
      <c r="V207" s="213">
        <f t="shared" si="71"/>
        <v>-3063.4958128500002</v>
      </c>
      <c r="W207" s="213">
        <f t="shared" si="71"/>
        <v>-3063.4958128500002</v>
      </c>
      <c r="X207" s="213">
        <f t="shared" si="71"/>
        <v>-3063.4958128500002</v>
      </c>
      <c r="Y207" s="213">
        <f t="shared" si="71"/>
        <v>-3063.4958128500002</v>
      </c>
      <c r="Z207" s="213">
        <f t="shared" si="71"/>
        <v>-3063.4958128500002</v>
      </c>
      <c r="AA207" s="213">
        <f t="shared" si="71"/>
        <v>-3063.4958128500002</v>
      </c>
      <c r="AB207" s="213">
        <f t="shared" si="71"/>
        <v>-3063.4958128500002</v>
      </c>
      <c r="AC207" s="213">
        <f t="shared" si="71"/>
        <v>-3063.4958128500002</v>
      </c>
      <c r="AD207" s="213">
        <f t="shared" si="71"/>
        <v>-3063.4958128500002</v>
      </c>
      <c r="AE207" s="213">
        <f t="shared" si="71"/>
        <v>-3063.4958128500002</v>
      </c>
      <c r="AF207" s="213">
        <f t="shared" si="71"/>
        <v>-3063.4958128500002</v>
      </c>
      <c r="AG207" s="213">
        <f t="shared" si="71"/>
        <v>-3063.4958128500002</v>
      </c>
      <c r="AH207" s="213">
        <f t="shared" si="71"/>
        <v>-3063.4958128500002</v>
      </c>
      <c r="AI207" s="213">
        <f t="shared" si="71"/>
        <v>-3063.4958128500002</v>
      </c>
      <c r="AJ207" s="213">
        <f t="shared" si="71"/>
        <v>-3063.4958128500002</v>
      </c>
      <c r="AK207" s="213">
        <f t="shared" si="71"/>
        <v>-3063.4958128500002</v>
      </c>
      <c r="AL207" s="213">
        <f t="shared" si="71"/>
        <v>-3063.4958128500002</v>
      </c>
      <c r="AM207" s="213">
        <f t="shared" si="71"/>
        <v>-3063.4958128500002</v>
      </c>
      <c r="AN207" s="213">
        <f t="shared" si="71"/>
        <v>-3063.4958128500002</v>
      </c>
      <c r="AO207" s="213">
        <f t="shared" si="71"/>
        <v>-3063.4958128500002</v>
      </c>
      <c r="AP207" s="213">
        <f t="shared" si="71"/>
        <v>-3063.4958128500002</v>
      </c>
      <c r="AQ207" s="213">
        <f t="shared" si="71"/>
        <v>-3063.4958128500002</v>
      </c>
      <c r="AR207" s="213">
        <f t="shared" si="71"/>
        <v>-3063.4958128500002</v>
      </c>
      <c r="AS207" s="213">
        <f t="shared" si="71"/>
        <v>-3063.4958128500002</v>
      </c>
      <c r="AT207" s="213">
        <f t="shared" si="71"/>
        <v>-3063.4958128500002</v>
      </c>
      <c r="AU207" s="213">
        <f t="shared" si="71"/>
        <v>-3063.4958128500002</v>
      </c>
      <c r="AV207" s="213">
        <f t="shared" si="71"/>
        <v>-3063.4958128500002</v>
      </c>
      <c r="AW207" s="213">
        <f t="shared" si="71"/>
        <v>-3063.4958128500002</v>
      </c>
      <c r="AX207" s="213">
        <f t="shared" si="71"/>
        <v>-3063.4958128500002</v>
      </c>
      <c r="AY207" s="213">
        <f t="shared" si="71"/>
        <v>-3063.4958128500002</v>
      </c>
      <c r="AZ207" s="213">
        <f t="shared" si="71"/>
        <v>-3063.4958128500002</v>
      </c>
      <c r="BA207" s="213">
        <f t="shared" si="71"/>
        <v>-3063.4958128500002</v>
      </c>
      <c r="BB207" s="213">
        <f t="shared" si="71"/>
        <v>-3063.4958128500002</v>
      </c>
      <c r="BC207" s="213">
        <f t="shared" si="71"/>
        <v>-3063.4958128500002</v>
      </c>
      <c r="BD207" s="213">
        <f t="shared" si="71"/>
        <v>-3063.4958128500002</v>
      </c>
      <c r="BE207" s="213">
        <f t="shared" si="71"/>
        <v>-3063.4958128500002</v>
      </c>
      <c r="BF207" s="213">
        <f t="shared" si="71"/>
        <v>-3063.4958128500002</v>
      </c>
      <c r="BG207" s="213">
        <f t="shared" si="71"/>
        <v>-3063.4958128500002</v>
      </c>
      <c r="BH207" s="213">
        <f t="shared" si="71"/>
        <v>-3063.4958128500002</v>
      </c>
      <c r="BI207" s="213">
        <f t="shared" si="71"/>
        <v>-3063.4958128500002</v>
      </c>
      <c r="BJ207" s="213">
        <f t="shared" si="71"/>
        <v>-3063.4958128500002</v>
      </c>
      <c r="BK207" s="213">
        <f t="shared" si="71"/>
        <v>-3063.4958128500002</v>
      </c>
      <c r="BL207" s="213">
        <f t="shared" si="71"/>
        <v>-3063.4958128500002</v>
      </c>
      <c r="BM207" s="213">
        <f t="shared" si="71"/>
        <v>-3063.4958128500002</v>
      </c>
      <c r="BN207" s="213">
        <f t="shared" si="71"/>
        <v>-3063.4958128500002</v>
      </c>
      <c r="BO207" s="213">
        <f t="shared" si="71"/>
        <v>-3063.4958128500002</v>
      </c>
      <c r="BP207" s="213">
        <f t="shared" si="71"/>
        <v>-3063.4958128500002</v>
      </c>
      <c r="BQ207" s="213">
        <f t="shared" si="71"/>
        <v>-3063.4958128500002</v>
      </c>
      <c r="BR207" s="213">
        <f t="shared" si="71"/>
        <v>-3063.4958128500002</v>
      </c>
      <c r="BS207" s="213">
        <f t="shared" ref="BS207:CR207" si="72">SUM(BS199:BS206)</f>
        <v>-3063.4958128500002</v>
      </c>
      <c r="BT207" s="213">
        <f t="shared" si="72"/>
        <v>-3063.4958128500002</v>
      </c>
      <c r="BU207" s="213">
        <f t="shared" si="72"/>
        <v>-3063.4958128500002</v>
      </c>
      <c r="BV207" s="213">
        <f t="shared" si="72"/>
        <v>-3063.4958128500002</v>
      </c>
      <c r="BW207" s="213">
        <f t="shared" si="72"/>
        <v>-3063.4958128500002</v>
      </c>
      <c r="BX207" s="213">
        <f t="shared" si="72"/>
        <v>-3063.4958128500002</v>
      </c>
      <c r="BY207" s="213">
        <f t="shared" si="72"/>
        <v>-3063.4958128500002</v>
      </c>
      <c r="BZ207" s="213">
        <f t="shared" si="72"/>
        <v>-3063.4958128500002</v>
      </c>
      <c r="CA207" s="213">
        <f t="shared" si="72"/>
        <v>-3063.4958128500002</v>
      </c>
      <c r="CB207" s="213">
        <f t="shared" si="72"/>
        <v>-3063.4958128500002</v>
      </c>
      <c r="CC207" s="213">
        <f t="shared" si="72"/>
        <v>-3063.4958128500002</v>
      </c>
      <c r="CD207" s="213">
        <f t="shared" si="72"/>
        <v>-3063.4958128500002</v>
      </c>
      <c r="CE207" s="213">
        <f t="shared" si="72"/>
        <v>-3063.4958128500002</v>
      </c>
      <c r="CF207" s="213">
        <f t="shared" si="72"/>
        <v>-3063.4958128500002</v>
      </c>
      <c r="CG207" s="213">
        <f t="shared" si="72"/>
        <v>-3063.4958128500002</v>
      </c>
      <c r="CH207" s="213">
        <f t="shared" si="72"/>
        <v>-3063.4958128500002</v>
      </c>
      <c r="CI207" s="213">
        <f t="shared" si="72"/>
        <v>-3063.4958128500002</v>
      </c>
      <c r="CJ207" s="213">
        <f t="shared" si="72"/>
        <v>-3063.4958128500002</v>
      </c>
      <c r="CK207" s="213">
        <f t="shared" si="72"/>
        <v>-3063.4958128500002</v>
      </c>
      <c r="CL207" s="213">
        <f t="shared" si="72"/>
        <v>-3063.4958128500002</v>
      </c>
      <c r="CM207" s="213">
        <f t="shared" si="72"/>
        <v>-3063.4958128500002</v>
      </c>
      <c r="CN207" s="213">
        <f t="shared" si="72"/>
        <v>-3063.4958128500002</v>
      </c>
      <c r="CO207" s="213">
        <f t="shared" si="72"/>
        <v>-3063.4958128500002</v>
      </c>
      <c r="CP207" s="213">
        <f t="shared" si="72"/>
        <v>-3063.4958128500002</v>
      </c>
      <c r="CQ207" s="213">
        <f t="shared" si="72"/>
        <v>-3063.4958128500002</v>
      </c>
      <c r="CR207" s="213">
        <f t="shared" si="72"/>
        <v>-3063.4958128500002</v>
      </c>
      <c r="CS207" s="213">
        <f t="shared" ref="BN207:CS207" si="73">SUM(CS199:CS206)</f>
        <v>-278778.11896935035</v>
      </c>
      <c r="CV207" s="27">
        <f t="shared" si="68"/>
        <v>-3063.4958128500002</v>
      </c>
      <c r="CW207" s="28">
        <f t="shared" si="69"/>
        <v>-3063.4958128500002</v>
      </c>
    </row>
    <row r="208" spans="1:101" x14ac:dyDescent="0.2">
      <c r="A208" s="214" t="s">
        <v>197</v>
      </c>
      <c r="B208" s="213">
        <f t="shared" ref="B208:BM208" si="74">SUM(B191:B197,B207)</f>
        <v>0</v>
      </c>
      <c r="C208" s="213">
        <f t="shared" si="74"/>
        <v>0</v>
      </c>
      <c r="D208" s="213">
        <f t="shared" si="74"/>
        <v>0</v>
      </c>
      <c r="E208" s="213">
        <f t="shared" si="74"/>
        <v>0</v>
      </c>
      <c r="F208" s="213">
        <f t="shared" si="74"/>
        <v>-3063.4958128500002</v>
      </c>
      <c r="G208" s="213">
        <f t="shared" ref="G208:BR208" si="75">SUM(G191:G197,G207)</f>
        <v>-3063.4958128500002</v>
      </c>
      <c r="H208" s="213">
        <f t="shared" si="75"/>
        <v>-3063.4958128500002</v>
      </c>
      <c r="I208" s="213">
        <f t="shared" si="75"/>
        <v>-3063.4958128500002</v>
      </c>
      <c r="J208" s="213">
        <f t="shared" si="75"/>
        <v>-3063.4958128500002</v>
      </c>
      <c r="K208" s="213">
        <f t="shared" si="75"/>
        <v>-3063.4958128500002</v>
      </c>
      <c r="L208" s="213">
        <f t="shared" si="75"/>
        <v>-3063.4958128500002</v>
      </c>
      <c r="M208" s="213">
        <f t="shared" si="75"/>
        <v>-3063.4958128500002</v>
      </c>
      <c r="N208" s="213">
        <f t="shared" si="75"/>
        <v>-3063.4958128500002</v>
      </c>
      <c r="O208" s="213">
        <f t="shared" si="75"/>
        <v>-3063.4958128500002</v>
      </c>
      <c r="P208" s="213">
        <f t="shared" si="75"/>
        <v>-3063.4958128500002</v>
      </c>
      <c r="Q208" s="213">
        <f t="shared" si="75"/>
        <v>-3063.4958128500002</v>
      </c>
      <c r="R208" s="213">
        <f t="shared" si="75"/>
        <v>-3063.4958128500002</v>
      </c>
      <c r="S208" s="213">
        <f t="shared" si="75"/>
        <v>-3063.4958128500002</v>
      </c>
      <c r="T208" s="213">
        <f t="shared" si="75"/>
        <v>-3063.4958128500002</v>
      </c>
      <c r="U208" s="213">
        <f t="shared" si="75"/>
        <v>-3063.4958128500002</v>
      </c>
      <c r="V208" s="213">
        <f t="shared" si="75"/>
        <v>-3063.4958128500002</v>
      </c>
      <c r="W208" s="213">
        <f t="shared" si="75"/>
        <v>-3063.4958128500002</v>
      </c>
      <c r="X208" s="213">
        <f t="shared" si="75"/>
        <v>-3063.4958128500002</v>
      </c>
      <c r="Y208" s="213">
        <f t="shared" si="75"/>
        <v>-3063.4958128500002</v>
      </c>
      <c r="Z208" s="213">
        <f t="shared" si="75"/>
        <v>-3063.4958128500002</v>
      </c>
      <c r="AA208" s="213">
        <f t="shared" si="75"/>
        <v>-3063.4958128500002</v>
      </c>
      <c r="AB208" s="213">
        <f t="shared" si="75"/>
        <v>-3063.4958128500002</v>
      </c>
      <c r="AC208" s="213">
        <f t="shared" si="75"/>
        <v>-3063.4958128500002</v>
      </c>
      <c r="AD208" s="213">
        <f t="shared" si="75"/>
        <v>-3063.4958128500002</v>
      </c>
      <c r="AE208" s="213">
        <f t="shared" si="75"/>
        <v>-3063.4958128500002</v>
      </c>
      <c r="AF208" s="213">
        <f t="shared" si="75"/>
        <v>-3063.4958128500002</v>
      </c>
      <c r="AG208" s="213">
        <f t="shared" si="75"/>
        <v>-3063.4958128500002</v>
      </c>
      <c r="AH208" s="213">
        <f t="shared" si="75"/>
        <v>-3063.4958128500002</v>
      </c>
      <c r="AI208" s="213">
        <f t="shared" si="75"/>
        <v>-3063.4958128500002</v>
      </c>
      <c r="AJ208" s="213">
        <f t="shared" si="75"/>
        <v>-3063.4958128500002</v>
      </c>
      <c r="AK208" s="213">
        <f t="shared" si="75"/>
        <v>-3063.4958128500002</v>
      </c>
      <c r="AL208" s="213">
        <f t="shared" si="75"/>
        <v>-3063.4958128500002</v>
      </c>
      <c r="AM208" s="213">
        <f t="shared" si="75"/>
        <v>-3063.4958128500002</v>
      </c>
      <c r="AN208" s="213">
        <f t="shared" si="75"/>
        <v>-3063.4958128500002</v>
      </c>
      <c r="AO208" s="213">
        <f t="shared" si="75"/>
        <v>-3063.4958128500002</v>
      </c>
      <c r="AP208" s="213">
        <f t="shared" si="75"/>
        <v>-3063.4958128500002</v>
      </c>
      <c r="AQ208" s="213">
        <f t="shared" si="75"/>
        <v>-3063.4958128500002</v>
      </c>
      <c r="AR208" s="213">
        <f t="shared" si="75"/>
        <v>-3063.4958128500002</v>
      </c>
      <c r="AS208" s="213">
        <f t="shared" si="75"/>
        <v>-3063.4958128500002</v>
      </c>
      <c r="AT208" s="213">
        <f t="shared" si="75"/>
        <v>-3063.4958128500002</v>
      </c>
      <c r="AU208" s="213">
        <f t="shared" si="75"/>
        <v>-3063.4958128500002</v>
      </c>
      <c r="AV208" s="213">
        <f t="shared" si="75"/>
        <v>-3063.4958128500002</v>
      </c>
      <c r="AW208" s="213">
        <f t="shared" si="75"/>
        <v>-3063.4958128500002</v>
      </c>
      <c r="AX208" s="213">
        <f t="shared" si="75"/>
        <v>-3063.4958128500002</v>
      </c>
      <c r="AY208" s="213">
        <f t="shared" si="75"/>
        <v>-3063.4958128500002</v>
      </c>
      <c r="AZ208" s="213">
        <f t="shared" si="75"/>
        <v>-3063.4958128500002</v>
      </c>
      <c r="BA208" s="213">
        <f t="shared" si="75"/>
        <v>-3063.4958128500002</v>
      </c>
      <c r="BB208" s="213">
        <f t="shared" si="75"/>
        <v>-3063.4958128500002</v>
      </c>
      <c r="BC208" s="213">
        <f t="shared" si="75"/>
        <v>-3063.4958128500002</v>
      </c>
      <c r="BD208" s="213">
        <f t="shared" si="75"/>
        <v>-3063.4958128500002</v>
      </c>
      <c r="BE208" s="213">
        <f t="shared" si="75"/>
        <v>-3063.4958128500002</v>
      </c>
      <c r="BF208" s="213">
        <f t="shared" si="75"/>
        <v>-3063.4958128500002</v>
      </c>
      <c r="BG208" s="213">
        <f t="shared" si="75"/>
        <v>-3063.4958128500002</v>
      </c>
      <c r="BH208" s="213">
        <f t="shared" si="75"/>
        <v>-3063.4958128500002</v>
      </c>
      <c r="BI208" s="213">
        <f t="shared" si="75"/>
        <v>-3063.4958128500002</v>
      </c>
      <c r="BJ208" s="213">
        <f t="shared" si="75"/>
        <v>-3063.4958128500002</v>
      </c>
      <c r="BK208" s="213">
        <f t="shared" si="75"/>
        <v>-3063.4958128500002</v>
      </c>
      <c r="BL208" s="213">
        <f t="shared" si="75"/>
        <v>-3063.4958128500002</v>
      </c>
      <c r="BM208" s="213">
        <f t="shared" si="75"/>
        <v>-3063.4958128500002</v>
      </c>
      <c r="BN208" s="213">
        <f t="shared" si="75"/>
        <v>-3063.4958128500002</v>
      </c>
      <c r="BO208" s="213">
        <f t="shared" si="75"/>
        <v>-3063.4958128500002</v>
      </c>
      <c r="BP208" s="213">
        <f t="shared" si="75"/>
        <v>-3063.4958128500002</v>
      </c>
      <c r="BQ208" s="213">
        <f t="shared" si="75"/>
        <v>-3063.4958128500002</v>
      </c>
      <c r="BR208" s="213">
        <f t="shared" si="75"/>
        <v>-3063.4958128500002</v>
      </c>
      <c r="BS208" s="213">
        <f t="shared" ref="BS208:CR208" si="76">SUM(BS191:BS197,BS207)</f>
        <v>-3063.4958128500002</v>
      </c>
      <c r="BT208" s="213">
        <f t="shared" si="76"/>
        <v>-3063.4958128500002</v>
      </c>
      <c r="BU208" s="213">
        <f t="shared" si="76"/>
        <v>-3063.4958128500002</v>
      </c>
      <c r="BV208" s="213">
        <f t="shared" si="76"/>
        <v>-3063.4958128500002</v>
      </c>
      <c r="BW208" s="213">
        <f t="shared" si="76"/>
        <v>-3063.4958128500002</v>
      </c>
      <c r="BX208" s="213">
        <f t="shared" si="76"/>
        <v>-3063.4958128500002</v>
      </c>
      <c r="BY208" s="213">
        <f t="shared" si="76"/>
        <v>-3063.4958128500002</v>
      </c>
      <c r="BZ208" s="213">
        <f t="shared" si="76"/>
        <v>-3063.4958128500002</v>
      </c>
      <c r="CA208" s="213">
        <f t="shared" si="76"/>
        <v>-3063.4958128500002</v>
      </c>
      <c r="CB208" s="213">
        <f t="shared" si="76"/>
        <v>-3063.4958128500002</v>
      </c>
      <c r="CC208" s="213">
        <f t="shared" si="76"/>
        <v>-3063.4958128500002</v>
      </c>
      <c r="CD208" s="213">
        <f t="shared" si="76"/>
        <v>-3063.4958128500002</v>
      </c>
      <c r="CE208" s="213">
        <f t="shared" si="76"/>
        <v>-3063.4958128500002</v>
      </c>
      <c r="CF208" s="213">
        <f t="shared" si="76"/>
        <v>-3063.4958128500002</v>
      </c>
      <c r="CG208" s="213">
        <f t="shared" si="76"/>
        <v>-3063.4958128500002</v>
      </c>
      <c r="CH208" s="213">
        <f t="shared" si="76"/>
        <v>-3063.4958128500002</v>
      </c>
      <c r="CI208" s="213">
        <f t="shared" si="76"/>
        <v>-3063.4958128500002</v>
      </c>
      <c r="CJ208" s="213">
        <f t="shared" si="76"/>
        <v>-3063.4958128500002</v>
      </c>
      <c r="CK208" s="213">
        <f t="shared" si="76"/>
        <v>-3063.4958128500002</v>
      </c>
      <c r="CL208" s="213">
        <f t="shared" si="76"/>
        <v>-3063.4958128500002</v>
      </c>
      <c r="CM208" s="213">
        <f t="shared" si="76"/>
        <v>-3063.4958128500002</v>
      </c>
      <c r="CN208" s="213">
        <f t="shared" si="76"/>
        <v>-3063.4958128500002</v>
      </c>
      <c r="CO208" s="213">
        <f t="shared" si="76"/>
        <v>-3063.4958128500002</v>
      </c>
      <c r="CP208" s="213">
        <f t="shared" si="76"/>
        <v>-3063.4958128500002</v>
      </c>
      <c r="CQ208" s="213">
        <f t="shared" si="76"/>
        <v>-3063.4958128500002</v>
      </c>
      <c r="CR208" s="213">
        <f t="shared" si="76"/>
        <v>-3063.4958128500002</v>
      </c>
      <c r="CS208" s="213">
        <f t="shared" ref="BN208:CS208" si="77">SUM(CS191:CS197,CS207)</f>
        <v>-278778.11896935035</v>
      </c>
      <c r="CV208" s="27">
        <f t="shared" si="68"/>
        <v>-3063.4958128500002</v>
      </c>
      <c r="CW208" s="28">
        <f t="shared" si="69"/>
        <v>-3063.4958128500002</v>
      </c>
    </row>
    <row r="209" spans="1:101" x14ac:dyDescent="0.2">
      <c r="A209" s="208" t="s">
        <v>198</v>
      </c>
      <c r="B209" s="207"/>
      <c r="C209" s="207"/>
      <c r="D209" s="207"/>
      <c r="E209" s="207"/>
      <c r="F209" s="207"/>
      <c r="G209" s="207"/>
      <c r="H209" s="207"/>
      <c r="I209" s="207"/>
      <c r="J209" s="207"/>
      <c r="K209" s="207"/>
      <c r="L209" s="207"/>
      <c r="M209" s="207"/>
      <c r="N209" s="207"/>
      <c r="O209" s="207"/>
      <c r="P209" s="207"/>
      <c r="Q209" s="207"/>
      <c r="R209" s="207"/>
      <c r="S209" s="207"/>
      <c r="T209" s="207"/>
      <c r="U209" s="207"/>
      <c r="V209" s="207"/>
      <c r="W209" s="207"/>
      <c r="X209" s="207"/>
      <c r="Y209" s="207"/>
      <c r="Z209" s="207"/>
      <c r="AA209" s="207"/>
      <c r="AB209" s="207"/>
      <c r="AC209" s="207"/>
      <c r="AD209" s="207"/>
      <c r="AE209" s="207"/>
      <c r="AF209" s="207"/>
      <c r="AG209" s="207"/>
      <c r="AH209" s="207"/>
      <c r="AI209" s="207"/>
      <c r="AJ209" s="207"/>
      <c r="AK209" s="207"/>
      <c r="AL209" s="207"/>
      <c r="AM209" s="207"/>
      <c r="AN209" s="207"/>
      <c r="AO209" s="207"/>
      <c r="AP209" s="207"/>
      <c r="AQ209" s="207"/>
      <c r="AR209" s="207"/>
      <c r="AS209" s="207"/>
      <c r="AT209" s="207"/>
      <c r="AU209" s="207"/>
      <c r="AV209" s="207"/>
      <c r="AW209" s="207"/>
      <c r="AX209" s="207"/>
      <c r="AY209" s="207"/>
      <c r="AZ209" s="207"/>
      <c r="BA209" s="207"/>
      <c r="BB209" s="207"/>
      <c r="BC209" s="207"/>
      <c r="BD209" s="207"/>
      <c r="BE209" s="207"/>
      <c r="BF209" s="207"/>
      <c r="BG209" s="207"/>
      <c r="BH209" s="207"/>
      <c r="BI209" s="207"/>
      <c r="BJ209" s="207"/>
      <c r="BK209" s="207"/>
      <c r="BL209" s="207"/>
      <c r="BM209" s="207"/>
      <c r="BN209" s="207"/>
      <c r="BO209" s="207"/>
      <c r="BP209" s="207"/>
      <c r="BQ209" s="207"/>
      <c r="BR209" s="207"/>
      <c r="BS209" s="207"/>
      <c r="BT209" s="207"/>
      <c r="BU209" s="207"/>
      <c r="BV209" s="207"/>
      <c r="BW209" s="207"/>
      <c r="BX209" s="207"/>
      <c r="BY209" s="207"/>
      <c r="BZ209" s="207"/>
      <c r="CA209" s="207"/>
      <c r="CB209" s="207"/>
      <c r="CC209" s="207"/>
      <c r="CD209" s="207"/>
      <c r="CE209" s="207"/>
      <c r="CF209" s="207"/>
      <c r="CG209" s="207"/>
      <c r="CH209" s="207"/>
      <c r="CI209" s="207"/>
      <c r="CJ209" s="207"/>
      <c r="CK209" s="207"/>
      <c r="CL209" s="207"/>
      <c r="CM209" s="207"/>
      <c r="CN209" s="207"/>
      <c r="CO209" s="207"/>
      <c r="CP209" s="207"/>
      <c r="CQ209" s="207"/>
      <c r="CR209" s="207"/>
      <c r="CS209" s="207"/>
      <c r="CV209" s="27">
        <f t="shared" si="68"/>
        <v>0</v>
      </c>
      <c r="CW209" s="28">
        <f t="shared" si="69"/>
        <v>0</v>
      </c>
    </row>
    <row r="210" spans="1:101" x14ac:dyDescent="0.2">
      <c r="A210" s="215" t="s">
        <v>199</v>
      </c>
      <c r="B210" s="211">
        <v>0</v>
      </c>
      <c r="C210" s="211">
        <v>0</v>
      </c>
      <c r="D210" s="211">
        <v>0</v>
      </c>
      <c r="E210" s="211">
        <v>0</v>
      </c>
      <c r="F210" s="211">
        <v>0</v>
      </c>
      <c r="G210" s="211">
        <v>0</v>
      </c>
      <c r="H210" s="211">
        <v>0</v>
      </c>
      <c r="I210" s="211">
        <v>0</v>
      </c>
      <c r="J210" s="211">
        <v>0</v>
      </c>
      <c r="K210" s="211">
        <v>0</v>
      </c>
      <c r="L210" s="211">
        <v>0</v>
      </c>
      <c r="M210" s="211">
        <v>0</v>
      </c>
      <c r="N210" s="211">
        <v>0</v>
      </c>
      <c r="O210" s="211">
        <v>0</v>
      </c>
      <c r="P210" s="211">
        <v>0</v>
      </c>
      <c r="Q210" s="211">
        <v>0</v>
      </c>
      <c r="R210" s="211">
        <v>0</v>
      </c>
      <c r="S210" s="211">
        <v>0</v>
      </c>
      <c r="T210" s="211">
        <v>0</v>
      </c>
      <c r="U210" s="211">
        <v>0</v>
      </c>
      <c r="V210" s="211">
        <v>0</v>
      </c>
      <c r="W210" s="211">
        <v>0</v>
      </c>
      <c r="X210" s="211">
        <v>0</v>
      </c>
      <c r="Y210" s="211">
        <v>0</v>
      </c>
      <c r="Z210" s="211">
        <v>0</v>
      </c>
      <c r="AA210" s="211">
        <v>0</v>
      </c>
      <c r="AB210" s="211">
        <v>0</v>
      </c>
      <c r="AC210" s="211">
        <v>0</v>
      </c>
      <c r="AD210" s="211">
        <v>0</v>
      </c>
      <c r="AE210" s="211">
        <v>0</v>
      </c>
      <c r="AF210" s="211">
        <v>0</v>
      </c>
      <c r="AG210" s="211">
        <v>0</v>
      </c>
      <c r="AH210" s="211">
        <v>0</v>
      </c>
      <c r="AI210" s="211">
        <v>0</v>
      </c>
      <c r="AJ210" s="211">
        <v>0</v>
      </c>
      <c r="AK210" s="211">
        <v>0</v>
      </c>
      <c r="AL210" s="211">
        <v>0</v>
      </c>
      <c r="AM210" s="211">
        <v>0</v>
      </c>
      <c r="AN210" s="211">
        <v>0</v>
      </c>
      <c r="AO210" s="211">
        <v>0</v>
      </c>
      <c r="AP210" s="211">
        <v>0</v>
      </c>
      <c r="AQ210" s="211">
        <v>0</v>
      </c>
      <c r="AR210" s="211">
        <v>0</v>
      </c>
      <c r="AS210" s="211">
        <v>0</v>
      </c>
      <c r="AT210" s="211">
        <v>0</v>
      </c>
      <c r="AU210" s="211">
        <v>0</v>
      </c>
      <c r="AV210" s="211">
        <v>0</v>
      </c>
      <c r="AW210" s="211">
        <v>0</v>
      </c>
      <c r="AX210" s="211">
        <v>0</v>
      </c>
      <c r="AY210" s="211">
        <v>0</v>
      </c>
      <c r="AZ210" s="211">
        <v>0</v>
      </c>
      <c r="BA210" s="211">
        <v>0</v>
      </c>
      <c r="BB210" s="211">
        <v>0</v>
      </c>
      <c r="BC210" s="211">
        <v>0</v>
      </c>
      <c r="BD210" s="211">
        <v>0</v>
      </c>
      <c r="BE210" s="211">
        <v>0</v>
      </c>
      <c r="BF210" s="211">
        <v>0</v>
      </c>
      <c r="BG210" s="211">
        <v>0</v>
      </c>
      <c r="BH210" s="211">
        <v>0</v>
      </c>
      <c r="BI210" s="211">
        <v>0</v>
      </c>
      <c r="BJ210" s="211">
        <v>0</v>
      </c>
      <c r="BK210" s="211">
        <v>0</v>
      </c>
      <c r="BL210" s="211">
        <v>0</v>
      </c>
      <c r="BM210" s="211">
        <v>0</v>
      </c>
      <c r="BN210" s="211">
        <v>0</v>
      </c>
      <c r="BO210" s="211">
        <v>0</v>
      </c>
      <c r="BP210" s="211">
        <v>0</v>
      </c>
      <c r="BQ210" s="211">
        <v>0</v>
      </c>
      <c r="BR210" s="211">
        <v>0</v>
      </c>
      <c r="BS210" s="211">
        <v>0</v>
      </c>
      <c r="BT210" s="211">
        <v>0</v>
      </c>
      <c r="BU210" s="211">
        <v>0</v>
      </c>
      <c r="BV210" s="211">
        <v>0</v>
      </c>
      <c r="BW210" s="211">
        <v>0</v>
      </c>
      <c r="BX210" s="211">
        <v>0</v>
      </c>
      <c r="BY210" s="211">
        <v>0</v>
      </c>
      <c r="BZ210" s="211">
        <v>0</v>
      </c>
      <c r="CA210" s="211">
        <v>0</v>
      </c>
      <c r="CB210" s="211">
        <v>0</v>
      </c>
      <c r="CC210" s="211">
        <v>0</v>
      </c>
      <c r="CD210" s="211">
        <v>0</v>
      </c>
      <c r="CE210" s="211">
        <v>0</v>
      </c>
      <c r="CF210" s="211">
        <v>0</v>
      </c>
      <c r="CG210" s="211">
        <v>0</v>
      </c>
      <c r="CH210" s="211">
        <v>0</v>
      </c>
      <c r="CI210" s="211">
        <v>0</v>
      </c>
      <c r="CJ210" s="211">
        <v>0</v>
      </c>
      <c r="CK210" s="211">
        <v>0</v>
      </c>
      <c r="CL210" s="211">
        <v>0</v>
      </c>
      <c r="CM210" s="211">
        <v>0</v>
      </c>
      <c r="CN210" s="211">
        <v>0</v>
      </c>
      <c r="CO210" s="211">
        <v>0</v>
      </c>
      <c r="CP210" s="211">
        <v>0</v>
      </c>
      <c r="CQ210" s="211">
        <v>0</v>
      </c>
      <c r="CR210" s="211">
        <v>0</v>
      </c>
      <c r="CS210" s="211">
        <f>SUM(B210:CR210)</f>
        <v>0</v>
      </c>
      <c r="CV210" s="27">
        <f t="shared" si="68"/>
        <v>0</v>
      </c>
      <c r="CW210" s="28">
        <f t="shared" si="69"/>
        <v>0</v>
      </c>
    </row>
    <row r="211" spans="1:101" x14ac:dyDescent="0.2">
      <c r="A211" s="215" t="s">
        <v>200</v>
      </c>
      <c r="B211" s="211">
        <v>0</v>
      </c>
      <c r="C211" s="211">
        <v>0</v>
      </c>
      <c r="D211" s="211">
        <v>0</v>
      </c>
      <c r="E211" s="211">
        <v>0</v>
      </c>
      <c r="F211" s="211">
        <v>0</v>
      </c>
      <c r="G211" s="211">
        <v>0</v>
      </c>
      <c r="H211" s="211">
        <v>0</v>
      </c>
      <c r="I211" s="211">
        <v>0</v>
      </c>
      <c r="J211" s="211">
        <v>0</v>
      </c>
      <c r="K211" s="211">
        <v>0</v>
      </c>
      <c r="L211" s="211">
        <v>0</v>
      </c>
      <c r="M211" s="211">
        <v>0</v>
      </c>
      <c r="N211" s="211">
        <v>0</v>
      </c>
      <c r="O211" s="211">
        <v>0</v>
      </c>
      <c r="P211" s="211">
        <v>0</v>
      </c>
      <c r="Q211" s="211">
        <v>0</v>
      </c>
      <c r="R211" s="211">
        <v>0</v>
      </c>
      <c r="S211" s="211">
        <v>0</v>
      </c>
      <c r="T211" s="211">
        <v>0</v>
      </c>
      <c r="U211" s="211">
        <v>0</v>
      </c>
      <c r="V211" s="211">
        <v>0</v>
      </c>
      <c r="W211" s="211">
        <v>0</v>
      </c>
      <c r="X211" s="211">
        <v>0</v>
      </c>
      <c r="Y211" s="211">
        <v>0</v>
      </c>
      <c r="Z211" s="211">
        <v>0</v>
      </c>
      <c r="AA211" s="211">
        <v>0</v>
      </c>
      <c r="AB211" s="211">
        <v>0</v>
      </c>
      <c r="AC211" s="211">
        <v>0</v>
      </c>
      <c r="AD211" s="211">
        <v>0</v>
      </c>
      <c r="AE211" s="211">
        <v>0</v>
      </c>
      <c r="AF211" s="211">
        <v>0</v>
      </c>
      <c r="AG211" s="211">
        <v>0</v>
      </c>
      <c r="AH211" s="211">
        <v>0</v>
      </c>
      <c r="AI211" s="211">
        <v>0</v>
      </c>
      <c r="AJ211" s="211">
        <v>0</v>
      </c>
      <c r="AK211" s="211">
        <v>0</v>
      </c>
      <c r="AL211" s="211">
        <v>0</v>
      </c>
      <c r="AM211" s="211">
        <v>0</v>
      </c>
      <c r="AN211" s="211">
        <v>0</v>
      </c>
      <c r="AO211" s="211">
        <v>0</v>
      </c>
      <c r="AP211" s="211">
        <v>0</v>
      </c>
      <c r="AQ211" s="211">
        <v>0</v>
      </c>
      <c r="AR211" s="211">
        <v>0</v>
      </c>
      <c r="AS211" s="211">
        <v>0</v>
      </c>
      <c r="AT211" s="211">
        <v>0</v>
      </c>
      <c r="AU211" s="211">
        <v>0</v>
      </c>
      <c r="AV211" s="211">
        <v>0</v>
      </c>
      <c r="AW211" s="211">
        <v>0</v>
      </c>
      <c r="AX211" s="211">
        <v>0</v>
      </c>
      <c r="AY211" s="211">
        <v>0</v>
      </c>
      <c r="AZ211" s="211">
        <v>0</v>
      </c>
      <c r="BA211" s="211">
        <v>0</v>
      </c>
      <c r="BB211" s="211">
        <v>0</v>
      </c>
      <c r="BC211" s="211">
        <v>0</v>
      </c>
      <c r="BD211" s="211">
        <v>0</v>
      </c>
      <c r="BE211" s="211">
        <v>0</v>
      </c>
      <c r="BF211" s="211">
        <v>0</v>
      </c>
      <c r="BG211" s="211">
        <v>0</v>
      </c>
      <c r="BH211" s="211">
        <v>0</v>
      </c>
      <c r="BI211" s="211">
        <v>0</v>
      </c>
      <c r="BJ211" s="211">
        <v>0</v>
      </c>
      <c r="BK211" s="211">
        <v>0</v>
      </c>
      <c r="BL211" s="211">
        <v>0</v>
      </c>
      <c r="BM211" s="211">
        <v>0</v>
      </c>
      <c r="BN211" s="211">
        <v>0</v>
      </c>
      <c r="BO211" s="211">
        <v>0</v>
      </c>
      <c r="BP211" s="211">
        <v>0</v>
      </c>
      <c r="BQ211" s="211">
        <v>0</v>
      </c>
      <c r="BR211" s="211">
        <v>0</v>
      </c>
      <c r="BS211" s="211">
        <v>0</v>
      </c>
      <c r="BT211" s="211">
        <v>0</v>
      </c>
      <c r="BU211" s="211">
        <v>0</v>
      </c>
      <c r="BV211" s="211">
        <v>0</v>
      </c>
      <c r="BW211" s="211">
        <v>0</v>
      </c>
      <c r="BX211" s="211">
        <v>0</v>
      </c>
      <c r="BY211" s="211">
        <v>0</v>
      </c>
      <c r="BZ211" s="211">
        <v>0</v>
      </c>
      <c r="CA211" s="211">
        <v>0</v>
      </c>
      <c r="CB211" s="211">
        <v>0</v>
      </c>
      <c r="CC211" s="211">
        <v>0</v>
      </c>
      <c r="CD211" s="211">
        <v>0</v>
      </c>
      <c r="CE211" s="211">
        <v>0</v>
      </c>
      <c r="CF211" s="211">
        <v>0</v>
      </c>
      <c r="CG211" s="211">
        <v>0</v>
      </c>
      <c r="CH211" s="211">
        <v>0</v>
      </c>
      <c r="CI211" s="211">
        <v>0</v>
      </c>
      <c r="CJ211" s="211">
        <v>0</v>
      </c>
      <c r="CK211" s="211">
        <v>0</v>
      </c>
      <c r="CL211" s="211">
        <v>0</v>
      </c>
      <c r="CM211" s="211">
        <v>0</v>
      </c>
      <c r="CN211" s="211">
        <v>0</v>
      </c>
      <c r="CO211" s="211">
        <v>0</v>
      </c>
      <c r="CP211" s="211">
        <v>0</v>
      </c>
      <c r="CQ211" s="211">
        <v>0</v>
      </c>
      <c r="CR211" s="211">
        <v>0</v>
      </c>
      <c r="CS211" s="211">
        <f>SUM(B211:CR211)</f>
        <v>0</v>
      </c>
      <c r="CV211" s="27">
        <f t="shared" si="68"/>
        <v>0</v>
      </c>
      <c r="CW211" s="28">
        <f t="shared" si="69"/>
        <v>0</v>
      </c>
    </row>
    <row r="212" spans="1:101" x14ac:dyDescent="0.2">
      <c r="A212" s="214" t="s">
        <v>201</v>
      </c>
      <c r="B212" s="213">
        <f t="shared" ref="B212:BM212" si="78">SUM(B210:B211)</f>
        <v>0</v>
      </c>
      <c r="C212" s="213">
        <f t="shared" si="78"/>
        <v>0</v>
      </c>
      <c r="D212" s="213">
        <f t="shared" si="78"/>
        <v>0</v>
      </c>
      <c r="E212" s="213">
        <f t="shared" si="78"/>
        <v>0</v>
      </c>
      <c r="F212" s="213">
        <f t="shared" si="78"/>
        <v>0</v>
      </c>
      <c r="G212" s="213">
        <f t="shared" ref="G212:BR212" si="79">SUM(G210:G211)</f>
        <v>0</v>
      </c>
      <c r="H212" s="213">
        <f t="shared" si="79"/>
        <v>0</v>
      </c>
      <c r="I212" s="213">
        <f t="shared" si="79"/>
        <v>0</v>
      </c>
      <c r="J212" s="213">
        <f t="shared" si="79"/>
        <v>0</v>
      </c>
      <c r="K212" s="213">
        <f t="shared" si="79"/>
        <v>0</v>
      </c>
      <c r="L212" s="213">
        <f t="shared" si="79"/>
        <v>0</v>
      </c>
      <c r="M212" s="213">
        <f t="shared" si="79"/>
        <v>0</v>
      </c>
      <c r="N212" s="213">
        <f t="shared" si="79"/>
        <v>0</v>
      </c>
      <c r="O212" s="213">
        <f t="shared" si="79"/>
        <v>0</v>
      </c>
      <c r="P212" s="213">
        <f t="shared" si="79"/>
        <v>0</v>
      </c>
      <c r="Q212" s="213">
        <f t="shared" si="79"/>
        <v>0</v>
      </c>
      <c r="R212" s="213">
        <f t="shared" si="79"/>
        <v>0</v>
      </c>
      <c r="S212" s="213">
        <f t="shared" si="79"/>
        <v>0</v>
      </c>
      <c r="T212" s="213">
        <f t="shared" si="79"/>
        <v>0</v>
      </c>
      <c r="U212" s="213">
        <f t="shared" si="79"/>
        <v>0</v>
      </c>
      <c r="V212" s="213">
        <f t="shared" si="79"/>
        <v>0</v>
      </c>
      <c r="W212" s="213">
        <f t="shared" si="79"/>
        <v>0</v>
      </c>
      <c r="X212" s="213">
        <f t="shared" si="79"/>
        <v>0</v>
      </c>
      <c r="Y212" s="213">
        <f t="shared" si="79"/>
        <v>0</v>
      </c>
      <c r="Z212" s="213">
        <f t="shared" si="79"/>
        <v>0</v>
      </c>
      <c r="AA212" s="213">
        <f t="shared" si="79"/>
        <v>0</v>
      </c>
      <c r="AB212" s="213">
        <f t="shared" si="79"/>
        <v>0</v>
      </c>
      <c r="AC212" s="213">
        <f t="shared" si="79"/>
        <v>0</v>
      </c>
      <c r="AD212" s="213">
        <f t="shared" si="79"/>
        <v>0</v>
      </c>
      <c r="AE212" s="213">
        <f t="shared" si="79"/>
        <v>0</v>
      </c>
      <c r="AF212" s="213">
        <f t="shared" si="79"/>
        <v>0</v>
      </c>
      <c r="AG212" s="213">
        <f t="shared" si="79"/>
        <v>0</v>
      </c>
      <c r="AH212" s="213">
        <f t="shared" si="79"/>
        <v>0</v>
      </c>
      <c r="AI212" s="213">
        <f t="shared" si="79"/>
        <v>0</v>
      </c>
      <c r="AJ212" s="213">
        <f t="shared" si="79"/>
        <v>0</v>
      </c>
      <c r="AK212" s="213">
        <f t="shared" si="79"/>
        <v>0</v>
      </c>
      <c r="AL212" s="213">
        <f t="shared" si="79"/>
        <v>0</v>
      </c>
      <c r="AM212" s="213">
        <f t="shared" si="79"/>
        <v>0</v>
      </c>
      <c r="AN212" s="213">
        <f t="shared" si="79"/>
        <v>0</v>
      </c>
      <c r="AO212" s="213">
        <f t="shared" si="79"/>
        <v>0</v>
      </c>
      <c r="AP212" s="213">
        <f t="shared" si="79"/>
        <v>0</v>
      </c>
      <c r="AQ212" s="213">
        <f t="shared" si="79"/>
        <v>0</v>
      </c>
      <c r="AR212" s="213">
        <f t="shared" si="79"/>
        <v>0</v>
      </c>
      <c r="AS212" s="213">
        <f t="shared" si="79"/>
        <v>0</v>
      </c>
      <c r="AT212" s="213">
        <f t="shared" si="79"/>
        <v>0</v>
      </c>
      <c r="AU212" s="213">
        <f t="shared" si="79"/>
        <v>0</v>
      </c>
      <c r="AV212" s="213">
        <f t="shared" si="79"/>
        <v>0</v>
      </c>
      <c r="AW212" s="213">
        <f t="shared" si="79"/>
        <v>0</v>
      </c>
      <c r="AX212" s="213">
        <f t="shared" si="79"/>
        <v>0</v>
      </c>
      <c r="AY212" s="213">
        <f t="shared" si="79"/>
        <v>0</v>
      </c>
      <c r="AZ212" s="213">
        <f t="shared" si="79"/>
        <v>0</v>
      </c>
      <c r="BA212" s="213">
        <f t="shared" si="79"/>
        <v>0</v>
      </c>
      <c r="BB212" s="213">
        <f t="shared" si="79"/>
        <v>0</v>
      </c>
      <c r="BC212" s="213">
        <f t="shared" si="79"/>
        <v>0</v>
      </c>
      <c r="BD212" s="213">
        <f t="shared" si="79"/>
        <v>0</v>
      </c>
      <c r="BE212" s="213">
        <f t="shared" si="79"/>
        <v>0</v>
      </c>
      <c r="BF212" s="213">
        <f t="shared" si="79"/>
        <v>0</v>
      </c>
      <c r="BG212" s="213">
        <f t="shared" si="79"/>
        <v>0</v>
      </c>
      <c r="BH212" s="213">
        <f t="shared" si="79"/>
        <v>0</v>
      </c>
      <c r="BI212" s="213">
        <f t="shared" si="79"/>
        <v>0</v>
      </c>
      <c r="BJ212" s="213">
        <f t="shared" si="79"/>
        <v>0</v>
      </c>
      <c r="BK212" s="213">
        <f t="shared" si="79"/>
        <v>0</v>
      </c>
      <c r="BL212" s="213">
        <f t="shared" si="79"/>
        <v>0</v>
      </c>
      <c r="BM212" s="213">
        <f t="shared" si="79"/>
        <v>0</v>
      </c>
      <c r="BN212" s="213">
        <f t="shared" si="79"/>
        <v>0</v>
      </c>
      <c r="BO212" s="213">
        <f t="shared" si="79"/>
        <v>0</v>
      </c>
      <c r="BP212" s="213">
        <f t="shared" si="79"/>
        <v>0</v>
      </c>
      <c r="BQ212" s="213">
        <f t="shared" si="79"/>
        <v>0</v>
      </c>
      <c r="BR212" s="213">
        <f t="shared" si="79"/>
        <v>0</v>
      </c>
      <c r="BS212" s="213">
        <f t="shared" ref="BS212:CR212" si="80">SUM(BS210:BS211)</f>
        <v>0</v>
      </c>
      <c r="BT212" s="213">
        <f t="shared" si="80"/>
        <v>0</v>
      </c>
      <c r="BU212" s="213">
        <f t="shared" si="80"/>
        <v>0</v>
      </c>
      <c r="BV212" s="213">
        <f t="shared" si="80"/>
        <v>0</v>
      </c>
      <c r="BW212" s="213">
        <f t="shared" si="80"/>
        <v>0</v>
      </c>
      <c r="BX212" s="213">
        <f t="shared" si="80"/>
        <v>0</v>
      </c>
      <c r="BY212" s="213">
        <f t="shared" si="80"/>
        <v>0</v>
      </c>
      <c r="BZ212" s="213">
        <f t="shared" si="80"/>
        <v>0</v>
      </c>
      <c r="CA212" s="213">
        <f t="shared" si="80"/>
        <v>0</v>
      </c>
      <c r="CB212" s="213">
        <f t="shared" si="80"/>
        <v>0</v>
      </c>
      <c r="CC212" s="213">
        <f t="shared" si="80"/>
        <v>0</v>
      </c>
      <c r="CD212" s="213">
        <f t="shared" si="80"/>
        <v>0</v>
      </c>
      <c r="CE212" s="213">
        <f t="shared" si="80"/>
        <v>0</v>
      </c>
      <c r="CF212" s="213">
        <f t="shared" si="80"/>
        <v>0</v>
      </c>
      <c r="CG212" s="213">
        <f t="shared" si="80"/>
        <v>0</v>
      </c>
      <c r="CH212" s="213">
        <f t="shared" si="80"/>
        <v>0</v>
      </c>
      <c r="CI212" s="213">
        <f t="shared" si="80"/>
        <v>0</v>
      </c>
      <c r="CJ212" s="213">
        <f t="shared" si="80"/>
        <v>0</v>
      </c>
      <c r="CK212" s="213">
        <f t="shared" si="80"/>
        <v>0</v>
      </c>
      <c r="CL212" s="213">
        <f t="shared" si="80"/>
        <v>0</v>
      </c>
      <c r="CM212" s="213">
        <f t="shared" si="80"/>
        <v>0</v>
      </c>
      <c r="CN212" s="213">
        <f t="shared" si="80"/>
        <v>0</v>
      </c>
      <c r="CO212" s="213">
        <f t="shared" si="80"/>
        <v>0</v>
      </c>
      <c r="CP212" s="213">
        <f t="shared" si="80"/>
        <v>0</v>
      </c>
      <c r="CQ212" s="213">
        <f t="shared" si="80"/>
        <v>0</v>
      </c>
      <c r="CR212" s="213">
        <f t="shared" si="80"/>
        <v>0</v>
      </c>
      <c r="CS212" s="213">
        <f t="shared" ref="BN212:CS212" si="81">SUM(CS210:CS211)</f>
        <v>0</v>
      </c>
      <c r="CV212" s="27">
        <f t="shared" si="68"/>
        <v>0</v>
      </c>
      <c r="CW212" s="28">
        <f t="shared" si="69"/>
        <v>0</v>
      </c>
    </row>
    <row r="213" spans="1:101" x14ac:dyDescent="0.2">
      <c r="A213" s="218" t="s">
        <v>202</v>
      </c>
      <c r="B213" s="211">
        <v>0</v>
      </c>
      <c r="C213" s="211">
        <v>0</v>
      </c>
      <c r="D213" s="211">
        <v>0</v>
      </c>
      <c r="E213" s="211">
        <v>0</v>
      </c>
      <c r="F213" s="211">
        <v>0</v>
      </c>
      <c r="G213" s="211">
        <v>0</v>
      </c>
      <c r="H213" s="211">
        <v>0</v>
      </c>
      <c r="I213" s="211">
        <v>0</v>
      </c>
      <c r="J213" s="211">
        <v>0</v>
      </c>
      <c r="K213" s="211">
        <v>0</v>
      </c>
      <c r="L213" s="211">
        <v>0</v>
      </c>
      <c r="M213" s="211">
        <v>0</v>
      </c>
      <c r="N213" s="211">
        <v>0</v>
      </c>
      <c r="O213" s="211">
        <v>0</v>
      </c>
      <c r="P213" s="211">
        <v>0</v>
      </c>
      <c r="Q213" s="211">
        <v>0</v>
      </c>
      <c r="R213" s="211">
        <v>0</v>
      </c>
      <c r="S213" s="211">
        <v>0</v>
      </c>
      <c r="T213" s="211">
        <v>0</v>
      </c>
      <c r="U213" s="211">
        <v>0</v>
      </c>
      <c r="V213" s="211">
        <v>0</v>
      </c>
      <c r="W213" s="211">
        <v>0</v>
      </c>
      <c r="X213" s="211">
        <v>0</v>
      </c>
      <c r="Y213" s="211">
        <v>0</v>
      </c>
      <c r="Z213" s="211">
        <v>0</v>
      </c>
      <c r="AA213" s="211">
        <v>0</v>
      </c>
      <c r="AB213" s="211">
        <v>0</v>
      </c>
      <c r="AC213" s="211">
        <v>0</v>
      </c>
      <c r="AD213" s="211">
        <v>0</v>
      </c>
      <c r="AE213" s="211">
        <v>0</v>
      </c>
      <c r="AF213" s="211">
        <v>0</v>
      </c>
      <c r="AG213" s="211">
        <v>0</v>
      </c>
      <c r="AH213" s="211">
        <v>0</v>
      </c>
      <c r="AI213" s="211">
        <v>0</v>
      </c>
      <c r="AJ213" s="211">
        <v>0</v>
      </c>
      <c r="AK213" s="211">
        <v>0</v>
      </c>
      <c r="AL213" s="211">
        <v>0</v>
      </c>
      <c r="AM213" s="211">
        <v>0</v>
      </c>
      <c r="AN213" s="211">
        <v>0</v>
      </c>
      <c r="AO213" s="211">
        <v>0</v>
      </c>
      <c r="AP213" s="211">
        <v>0</v>
      </c>
      <c r="AQ213" s="211">
        <v>0</v>
      </c>
      <c r="AR213" s="211">
        <v>0</v>
      </c>
      <c r="AS213" s="211">
        <v>0</v>
      </c>
      <c r="AT213" s="211">
        <v>0</v>
      </c>
      <c r="AU213" s="211">
        <v>0</v>
      </c>
      <c r="AV213" s="211">
        <v>0</v>
      </c>
      <c r="AW213" s="211">
        <v>0</v>
      </c>
      <c r="AX213" s="211">
        <v>0</v>
      </c>
      <c r="AY213" s="211">
        <v>0</v>
      </c>
      <c r="AZ213" s="211">
        <v>0</v>
      </c>
      <c r="BA213" s="211">
        <v>0</v>
      </c>
      <c r="BB213" s="211">
        <v>0</v>
      </c>
      <c r="BC213" s="211">
        <v>0</v>
      </c>
      <c r="BD213" s="211">
        <v>0</v>
      </c>
      <c r="BE213" s="211">
        <v>0</v>
      </c>
      <c r="BF213" s="211">
        <v>0</v>
      </c>
      <c r="BG213" s="211">
        <v>0</v>
      </c>
      <c r="BH213" s="211">
        <v>0</v>
      </c>
      <c r="BI213" s="211">
        <v>0</v>
      </c>
      <c r="BJ213" s="211">
        <v>0</v>
      </c>
      <c r="BK213" s="211">
        <v>0</v>
      </c>
      <c r="BL213" s="211">
        <v>0</v>
      </c>
      <c r="BM213" s="211">
        <v>0</v>
      </c>
      <c r="BN213" s="211">
        <v>0</v>
      </c>
      <c r="BO213" s="211">
        <v>0</v>
      </c>
      <c r="BP213" s="211">
        <v>0</v>
      </c>
      <c r="BQ213" s="211">
        <v>0</v>
      </c>
      <c r="BR213" s="211">
        <v>0</v>
      </c>
      <c r="BS213" s="211">
        <v>0</v>
      </c>
      <c r="BT213" s="211">
        <v>0</v>
      </c>
      <c r="BU213" s="211">
        <v>0</v>
      </c>
      <c r="BV213" s="211">
        <v>0</v>
      </c>
      <c r="BW213" s="211">
        <v>0</v>
      </c>
      <c r="BX213" s="211">
        <v>0</v>
      </c>
      <c r="BY213" s="211">
        <v>0</v>
      </c>
      <c r="BZ213" s="211">
        <v>0</v>
      </c>
      <c r="CA213" s="211">
        <v>0</v>
      </c>
      <c r="CB213" s="211">
        <v>0</v>
      </c>
      <c r="CC213" s="211">
        <v>0</v>
      </c>
      <c r="CD213" s="211">
        <v>0</v>
      </c>
      <c r="CE213" s="211">
        <v>0</v>
      </c>
      <c r="CF213" s="211">
        <v>0</v>
      </c>
      <c r="CG213" s="211">
        <v>0</v>
      </c>
      <c r="CH213" s="211">
        <v>0</v>
      </c>
      <c r="CI213" s="211">
        <v>0</v>
      </c>
      <c r="CJ213" s="211">
        <v>0</v>
      </c>
      <c r="CK213" s="211">
        <v>0</v>
      </c>
      <c r="CL213" s="211">
        <v>0</v>
      </c>
      <c r="CM213" s="211">
        <v>0</v>
      </c>
      <c r="CN213" s="211">
        <v>0</v>
      </c>
      <c r="CO213" s="211">
        <v>0</v>
      </c>
      <c r="CP213" s="211">
        <v>0</v>
      </c>
      <c r="CQ213" s="211">
        <v>0</v>
      </c>
      <c r="CR213" s="211">
        <v>0</v>
      </c>
      <c r="CS213" s="211">
        <f>SUM(B213:CR213)</f>
        <v>0</v>
      </c>
      <c r="CV213" s="27">
        <f t="shared" si="68"/>
        <v>0</v>
      </c>
      <c r="CW213" s="28">
        <f t="shared" si="69"/>
        <v>0</v>
      </c>
    </row>
    <row r="214" spans="1:101" x14ac:dyDescent="0.2">
      <c r="A214" s="208"/>
      <c r="B214" s="207"/>
      <c r="C214" s="207"/>
      <c r="D214" s="207"/>
      <c r="E214" s="207"/>
      <c r="F214" s="207"/>
      <c r="G214" s="207"/>
      <c r="H214" s="207"/>
      <c r="I214" s="207"/>
      <c r="J214" s="207"/>
      <c r="K214" s="207"/>
      <c r="L214" s="207"/>
      <c r="M214" s="207"/>
      <c r="N214" s="207"/>
      <c r="O214" s="207"/>
      <c r="P214" s="207"/>
      <c r="Q214" s="207"/>
      <c r="R214" s="207"/>
      <c r="S214" s="207"/>
      <c r="T214" s="207"/>
      <c r="U214" s="207"/>
      <c r="V214" s="207"/>
      <c r="W214" s="207"/>
      <c r="X214" s="207"/>
      <c r="Y214" s="207"/>
      <c r="Z214" s="207"/>
      <c r="AA214" s="207"/>
      <c r="AB214" s="207"/>
      <c r="AC214" s="207"/>
      <c r="AD214" s="207"/>
      <c r="AE214" s="207"/>
      <c r="AF214" s="207"/>
      <c r="AG214" s="207"/>
      <c r="AH214" s="207"/>
      <c r="AI214" s="207"/>
      <c r="AJ214" s="207"/>
      <c r="AK214" s="207"/>
      <c r="AL214" s="207"/>
      <c r="AM214" s="207"/>
      <c r="AN214" s="207"/>
      <c r="AO214" s="207"/>
      <c r="AP214" s="207"/>
      <c r="AQ214" s="207"/>
      <c r="AR214" s="207"/>
      <c r="AS214" s="207"/>
      <c r="AT214" s="207"/>
      <c r="AU214" s="207"/>
      <c r="AV214" s="207"/>
      <c r="AW214" s="207"/>
      <c r="AX214" s="207"/>
      <c r="AY214" s="207"/>
      <c r="AZ214" s="207"/>
      <c r="BA214" s="207"/>
      <c r="BB214" s="207"/>
      <c r="BC214" s="207"/>
      <c r="BD214" s="207"/>
      <c r="BE214" s="207"/>
      <c r="BF214" s="207"/>
      <c r="BG214" s="207"/>
      <c r="BH214" s="207"/>
      <c r="BI214" s="207"/>
      <c r="BJ214" s="207"/>
      <c r="BK214" s="207"/>
      <c r="BL214" s="207"/>
      <c r="BM214" s="207"/>
      <c r="BN214" s="207"/>
      <c r="BO214" s="207"/>
      <c r="BP214" s="207"/>
      <c r="BQ214" s="207"/>
      <c r="BR214" s="207"/>
      <c r="BS214" s="207"/>
      <c r="BT214" s="207"/>
      <c r="BU214" s="207"/>
      <c r="BV214" s="207"/>
      <c r="BW214" s="207"/>
      <c r="BX214" s="207"/>
      <c r="BY214" s="207"/>
      <c r="BZ214" s="207"/>
      <c r="CA214" s="207"/>
      <c r="CB214" s="207"/>
      <c r="CC214" s="207"/>
      <c r="CD214" s="207"/>
      <c r="CE214" s="207"/>
      <c r="CF214" s="207"/>
      <c r="CG214" s="207"/>
      <c r="CH214" s="207"/>
      <c r="CI214" s="207"/>
      <c r="CJ214" s="207"/>
      <c r="CK214" s="207"/>
      <c r="CL214" s="207"/>
      <c r="CM214" s="207"/>
      <c r="CN214" s="207"/>
      <c r="CO214" s="207"/>
      <c r="CP214" s="207"/>
      <c r="CQ214" s="207"/>
      <c r="CR214" s="207"/>
      <c r="CS214" s="207"/>
      <c r="CV214" s="27">
        <f t="shared" si="68"/>
        <v>0</v>
      </c>
      <c r="CW214" s="28">
        <f t="shared" si="69"/>
        <v>0</v>
      </c>
    </row>
    <row r="215" spans="1:101" x14ac:dyDescent="0.2">
      <c r="A215" s="215" t="s">
        <v>203</v>
      </c>
      <c r="B215" s="211">
        <v>0</v>
      </c>
      <c r="C215" s="211">
        <v>0</v>
      </c>
      <c r="D215" s="211">
        <v>0</v>
      </c>
      <c r="E215" s="211">
        <v>0</v>
      </c>
      <c r="F215" s="211">
        <v>0</v>
      </c>
      <c r="G215" s="211">
        <v>0</v>
      </c>
      <c r="H215" s="211">
        <v>0</v>
      </c>
      <c r="I215" s="211">
        <v>0</v>
      </c>
      <c r="J215" s="211">
        <v>0</v>
      </c>
      <c r="K215" s="211">
        <v>0</v>
      </c>
      <c r="L215" s="211">
        <v>0</v>
      </c>
      <c r="M215" s="211">
        <v>0</v>
      </c>
      <c r="N215" s="211">
        <v>0</v>
      </c>
      <c r="O215" s="211">
        <v>0</v>
      </c>
      <c r="P215" s="211">
        <v>0</v>
      </c>
      <c r="Q215" s="211">
        <v>0</v>
      </c>
      <c r="R215" s="211">
        <v>0</v>
      </c>
      <c r="S215" s="211">
        <v>0</v>
      </c>
      <c r="T215" s="211">
        <v>0</v>
      </c>
      <c r="U215" s="211">
        <v>0</v>
      </c>
      <c r="V215" s="211">
        <v>0</v>
      </c>
      <c r="W215" s="211">
        <v>0</v>
      </c>
      <c r="X215" s="211">
        <v>0</v>
      </c>
      <c r="Y215" s="211">
        <v>0</v>
      </c>
      <c r="Z215" s="211">
        <v>0</v>
      </c>
      <c r="AA215" s="211">
        <v>0</v>
      </c>
      <c r="AB215" s="211">
        <v>0</v>
      </c>
      <c r="AC215" s="211">
        <v>0</v>
      </c>
      <c r="AD215" s="211">
        <v>0</v>
      </c>
      <c r="AE215" s="211">
        <v>0</v>
      </c>
      <c r="AF215" s="211">
        <v>0</v>
      </c>
      <c r="AG215" s="211">
        <v>0</v>
      </c>
      <c r="AH215" s="211">
        <v>0</v>
      </c>
      <c r="AI215" s="211">
        <v>0</v>
      </c>
      <c r="AJ215" s="211">
        <v>0</v>
      </c>
      <c r="AK215" s="211">
        <v>0</v>
      </c>
      <c r="AL215" s="211">
        <v>0</v>
      </c>
      <c r="AM215" s="211">
        <v>0</v>
      </c>
      <c r="AN215" s="211">
        <v>0</v>
      </c>
      <c r="AO215" s="211">
        <v>0</v>
      </c>
      <c r="AP215" s="211">
        <v>0</v>
      </c>
      <c r="AQ215" s="211">
        <v>0</v>
      </c>
      <c r="AR215" s="211">
        <v>0</v>
      </c>
      <c r="AS215" s="211">
        <v>0</v>
      </c>
      <c r="AT215" s="211">
        <v>0</v>
      </c>
      <c r="AU215" s="211">
        <v>0</v>
      </c>
      <c r="AV215" s="211">
        <v>0</v>
      </c>
      <c r="AW215" s="211">
        <v>0</v>
      </c>
      <c r="AX215" s="211">
        <v>0</v>
      </c>
      <c r="AY215" s="211">
        <v>0</v>
      </c>
      <c r="AZ215" s="211">
        <v>0</v>
      </c>
      <c r="BA215" s="211">
        <v>0</v>
      </c>
      <c r="BB215" s="211">
        <v>0</v>
      </c>
      <c r="BC215" s="211">
        <v>0</v>
      </c>
      <c r="BD215" s="211">
        <v>0</v>
      </c>
      <c r="BE215" s="211">
        <v>0</v>
      </c>
      <c r="BF215" s="211">
        <v>0</v>
      </c>
      <c r="BG215" s="211">
        <v>0</v>
      </c>
      <c r="BH215" s="211">
        <v>0</v>
      </c>
      <c r="BI215" s="211">
        <v>0</v>
      </c>
      <c r="BJ215" s="211">
        <v>0</v>
      </c>
      <c r="BK215" s="211">
        <v>0</v>
      </c>
      <c r="BL215" s="211">
        <v>0</v>
      </c>
      <c r="BM215" s="211">
        <v>0</v>
      </c>
      <c r="BN215" s="211">
        <v>0</v>
      </c>
      <c r="BO215" s="211">
        <v>0</v>
      </c>
      <c r="BP215" s="211">
        <v>0</v>
      </c>
      <c r="BQ215" s="211">
        <v>0</v>
      </c>
      <c r="BR215" s="211">
        <v>0</v>
      </c>
      <c r="BS215" s="211">
        <v>0</v>
      </c>
      <c r="BT215" s="211">
        <v>0</v>
      </c>
      <c r="BU215" s="211">
        <v>0</v>
      </c>
      <c r="BV215" s="211">
        <v>0</v>
      </c>
      <c r="BW215" s="211">
        <v>0</v>
      </c>
      <c r="BX215" s="211">
        <v>0</v>
      </c>
      <c r="BY215" s="211">
        <v>0</v>
      </c>
      <c r="BZ215" s="211">
        <v>0</v>
      </c>
      <c r="CA215" s="211">
        <v>0</v>
      </c>
      <c r="CB215" s="211">
        <v>0</v>
      </c>
      <c r="CC215" s="211">
        <v>0</v>
      </c>
      <c r="CD215" s="211">
        <v>0</v>
      </c>
      <c r="CE215" s="211">
        <v>0</v>
      </c>
      <c r="CF215" s="211">
        <v>0</v>
      </c>
      <c r="CG215" s="211">
        <v>0</v>
      </c>
      <c r="CH215" s="211">
        <v>0</v>
      </c>
      <c r="CI215" s="211">
        <v>0</v>
      </c>
      <c r="CJ215" s="211">
        <v>0</v>
      </c>
      <c r="CK215" s="211">
        <v>0</v>
      </c>
      <c r="CL215" s="211">
        <v>0</v>
      </c>
      <c r="CM215" s="211">
        <v>0</v>
      </c>
      <c r="CN215" s="211">
        <v>0</v>
      </c>
      <c r="CO215" s="211">
        <v>0</v>
      </c>
      <c r="CP215" s="211">
        <v>0</v>
      </c>
      <c r="CQ215" s="211">
        <v>0</v>
      </c>
      <c r="CR215" s="211">
        <v>0</v>
      </c>
      <c r="CS215" s="211">
        <f>SUM(B215:CR215)</f>
        <v>0</v>
      </c>
      <c r="CV215" s="27">
        <f t="shared" si="68"/>
        <v>0</v>
      </c>
      <c r="CW215" s="28">
        <f t="shared" si="69"/>
        <v>0</v>
      </c>
    </row>
    <row r="216" spans="1:101" x14ac:dyDescent="0.2">
      <c r="A216" s="215" t="s">
        <v>204</v>
      </c>
      <c r="B216" s="211">
        <v>0</v>
      </c>
      <c r="C216" s="211">
        <v>0</v>
      </c>
      <c r="D216" s="211">
        <v>25133</v>
      </c>
      <c r="E216" s="211">
        <v>0</v>
      </c>
      <c r="F216" s="211">
        <v>0</v>
      </c>
      <c r="G216" s="211">
        <v>0</v>
      </c>
      <c r="H216" s="211">
        <v>0</v>
      </c>
      <c r="I216" s="211">
        <v>0</v>
      </c>
      <c r="J216" s="211">
        <v>0</v>
      </c>
      <c r="K216" s="211">
        <v>0</v>
      </c>
      <c r="L216" s="211">
        <v>0</v>
      </c>
      <c r="M216" s="211">
        <v>0</v>
      </c>
      <c r="N216" s="211">
        <v>0</v>
      </c>
      <c r="O216" s="211">
        <v>0</v>
      </c>
      <c r="P216" s="211">
        <v>0</v>
      </c>
      <c r="Q216" s="211">
        <v>0</v>
      </c>
      <c r="R216" s="211">
        <v>0</v>
      </c>
      <c r="S216" s="211">
        <v>0</v>
      </c>
      <c r="T216" s="211">
        <v>0</v>
      </c>
      <c r="U216" s="211">
        <v>0</v>
      </c>
      <c r="V216" s="211">
        <v>0</v>
      </c>
      <c r="W216" s="211">
        <v>0</v>
      </c>
      <c r="X216" s="211">
        <v>0</v>
      </c>
      <c r="Y216" s="211">
        <v>0</v>
      </c>
      <c r="Z216" s="211">
        <v>0</v>
      </c>
      <c r="AA216" s="211">
        <v>0</v>
      </c>
      <c r="AB216" s="211">
        <v>0</v>
      </c>
      <c r="AC216" s="211">
        <v>0</v>
      </c>
      <c r="AD216" s="211">
        <v>0</v>
      </c>
      <c r="AE216" s="211">
        <v>0</v>
      </c>
      <c r="AF216" s="211">
        <v>0</v>
      </c>
      <c r="AG216" s="211">
        <v>0</v>
      </c>
      <c r="AH216" s="211">
        <v>0</v>
      </c>
      <c r="AI216" s="211">
        <v>0</v>
      </c>
      <c r="AJ216" s="211">
        <v>0</v>
      </c>
      <c r="AK216" s="211">
        <v>0</v>
      </c>
      <c r="AL216" s="211">
        <v>0</v>
      </c>
      <c r="AM216" s="211">
        <v>0</v>
      </c>
      <c r="AN216" s="211">
        <v>0</v>
      </c>
      <c r="AO216" s="211">
        <v>0</v>
      </c>
      <c r="AP216" s="211">
        <v>0</v>
      </c>
      <c r="AQ216" s="211">
        <v>0</v>
      </c>
      <c r="AR216" s="211">
        <v>0</v>
      </c>
      <c r="AS216" s="211">
        <v>0</v>
      </c>
      <c r="AT216" s="211">
        <v>0</v>
      </c>
      <c r="AU216" s="211">
        <v>0</v>
      </c>
      <c r="AV216" s="211">
        <v>0</v>
      </c>
      <c r="AW216" s="211">
        <v>0</v>
      </c>
      <c r="AX216" s="211">
        <v>0</v>
      </c>
      <c r="AY216" s="211">
        <v>0</v>
      </c>
      <c r="AZ216" s="211">
        <v>0</v>
      </c>
      <c r="BA216" s="211">
        <v>0</v>
      </c>
      <c r="BB216" s="211">
        <v>0</v>
      </c>
      <c r="BC216" s="211">
        <v>0</v>
      </c>
      <c r="BD216" s="211">
        <v>0</v>
      </c>
      <c r="BE216" s="211">
        <v>0</v>
      </c>
      <c r="BF216" s="211">
        <v>0</v>
      </c>
      <c r="BG216" s="211">
        <v>0</v>
      </c>
      <c r="BH216" s="211">
        <v>0</v>
      </c>
      <c r="BI216" s="211">
        <v>0</v>
      </c>
      <c r="BJ216" s="211">
        <v>0</v>
      </c>
      <c r="BK216" s="211">
        <v>0</v>
      </c>
      <c r="BL216" s="211">
        <v>0</v>
      </c>
      <c r="BM216" s="211">
        <v>0</v>
      </c>
      <c r="BN216" s="211">
        <v>0</v>
      </c>
      <c r="BO216" s="211">
        <v>0</v>
      </c>
      <c r="BP216" s="211">
        <v>0</v>
      </c>
      <c r="BQ216" s="211">
        <v>0</v>
      </c>
      <c r="BR216" s="211">
        <v>0</v>
      </c>
      <c r="BS216" s="211">
        <v>0</v>
      </c>
      <c r="BT216" s="211">
        <v>0</v>
      </c>
      <c r="BU216" s="211">
        <v>0</v>
      </c>
      <c r="BV216" s="211">
        <v>0</v>
      </c>
      <c r="BW216" s="211">
        <v>0</v>
      </c>
      <c r="BX216" s="211">
        <v>0</v>
      </c>
      <c r="BY216" s="211">
        <v>0</v>
      </c>
      <c r="BZ216" s="211">
        <v>0</v>
      </c>
      <c r="CA216" s="211">
        <v>0</v>
      </c>
      <c r="CB216" s="211">
        <v>0</v>
      </c>
      <c r="CC216" s="211">
        <v>0</v>
      </c>
      <c r="CD216" s="211">
        <v>0</v>
      </c>
      <c r="CE216" s="211">
        <v>0</v>
      </c>
      <c r="CF216" s="211">
        <v>0</v>
      </c>
      <c r="CG216" s="211">
        <v>0</v>
      </c>
      <c r="CH216" s="211">
        <v>0</v>
      </c>
      <c r="CI216" s="211">
        <v>0</v>
      </c>
      <c r="CJ216" s="211">
        <v>0</v>
      </c>
      <c r="CK216" s="211">
        <v>0</v>
      </c>
      <c r="CL216" s="211">
        <v>0</v>
      </c>
      <c r="CM216" s="211">
        <v>0</v>
      </c>
      <c r="CN216" s="211">
        <v>0</v>
      </c>
      <c r="CO216" s="211">
        <v>0</v>
      </c>
      <c r="CP216" s="211">
        <v>0</v>
      </c>
      <c r="CQ216" s="211">
        <v>0</v>
      </c>
      <c r="CR216" s="211">
        <v>0</v>
      </c>
      <c r="CS216" s="211">
        <f>SUM(B216:CR216)</f>
        <v>25133</v>
      </c>
      <c r="CV216" s="27">
        <f t="shared" si="68"/>
        <v>0</v>
      </c>
      <c r="CW216" s="28">
        <f t="shared" si="69"/>
        <v>0</v>
      </c>
    </row>
    <row r="217" spans="1:101" x14ac:dyDescent="0.2">
      <c r="A217" s="215" t="s">
        <v>205</v>
      </c>
      <c r="B217" s="211">
        <v>0</v>
      </c>
      <c r="C217" s="211">
        <v>0</v>
      </c>
      <c r="D217" s="211">
        <v>0</v>
      </c>
      <c r="E217" s="211">
        <v>0</v>
      </c>
      <c r="F217" s="211">
        <v>0</v>
      </c>
      <c r="G217" s="211">
        <v>0</v>
      </c>
      <c r="H217" s="211">
        <v>0</v>
      </c>
      <c r="I217" s="211">
        <v>0</v>
      </c>
      <c r="J217" s="211">
        <v>0</v>
      </c>
      <c r="K217" s="211">
        <v>0</v>
      </c>
      <c r="L217" s="211">
        <v>0</v>
      </c>
      <c r="M217" s="211">
        <v>0</v>
      </c>
      <c r="N217" s="211">
        <v>0</v>
      </c>
      <c r="O217" s="211">
        <v>0</v>
      </c>
      <c r="P217" s="211">
        <v>0</v>
      </c>
      <c r="Q217" s="211">
        <v>0</v>
      </c>
      <c r="R217" s="211">
        <v>0</v>
      </c>
      <c r="S217" s="211">
        <v>0</v>
      </c>
      <c r="T217" s="211">
        <v>0</v>
      </c>
      <c r="U217" s="211">
        <v>0</v>
      </c>
      <c r="V217" s="211">
        <v>0</v>
      </c>
      <c r="W217" s="211">
        <v>0</v>
      </c>
      <c r="X217" s="211">
        <v>0</v>
      </c>
      <c r="Y217" s="211">
        <v>0</v>
      </c>
      <c r="Z217" s="211">
        <v>0</v>
      </c>
      <c r="AA217" s="211">
        <v>0</v>
      </c>
      <c r="AB217" s="211">
        <v>0</v>
      </c>
      <c r="AC217" s="211">
        <v>0</v>
      </c>
      <c r="AD217" s="211">
        <v>0</v>
      </c>
      <c r="AE217" s="211">
        <v>0</v>
      </c>
      <c r="AF217" s="211">
        <v>0</v>
      </c>
      <c r="AG217" s="211">
        <v>0</v>
      </c>
      <c r="AH217" s="211">
        <v>0</v>
      </c>
      <c r="AI217" s="211">
        <v>0</v>
      </c>
      <c r="AJ217" s="211">
        <v>0</v>
      </c>
      <c r="AK217" s="211">
        <v>0</v>
      </c>
      <c r="AL217" s="211">
        <v>0</v>
      </c>
      <c r="AM217" s="211">
        <v>0</v>
      </c>
      <c r="AN217" s="211">
        <v>0</v>
      </c>
      <c r="AO217" s="211">
        <v>0</v>
      </c>
      <c r="AP217" s="211">
        <v>0</v>
      </c>
      <c r="AQ217" s="211">
        <v>0</v>
      </c>
      <c r="AR217" s="211">
        <v>0</v>
      </c>
      <c r="AS217" s="211">
        <v>0</v>
      </c>
      <c r="AT217" s="211">
        <v>0</v>
      </c>
      <c r="AU217" s="211">
        <v>0</v>
      </c>
      <c r="AV217" s="211">
        <v>0</v>
      </c>
      <c r="AW217" s="211">
        <v>0</v>
      </c>
      <c r="AX217" s="211">
        <v>0</v>
      </c>
      <c r="AY217" s="211">
        <v>0</v>
      </c>
      <c r="AZ217" s="211">
        <v>0</v>
      </c>
      <c r="BA217" s="211">
        <v>0</v>
      </c>
      <c r="BB217" s="211">
        <v>0</v>
      </c>
      <c r="BC217" s="211">
        <v>0</v>
      </c>
      <c r="BD217" s="211">
        <v>0</v>
      </c>
      <c r="BE217" s="211">
        <v>0</v>
      </c>
      <c r="BF217" s="211">
        <v>0</v>
      </c>
      <c r="BG217" s="211">
        <v>0</v>
      </c>
      <c r="BH217" s="211">
        <v>0</v>
      </c>
      <c r="BI217" s="211">
        <v>0</v>
      </c>
      <c r="BJ217" s="211">
        <v>0</v>
      </c>
      <c r="BK217" s="211">
        <v>0</v>
      </c>
      <c r="BL217" s="211">
        <v>0</v>
      </c>
      <c r="BM217" s="211">
        <v>0</v>
      </c>
      <c r="BN217" s="211">
        <v>0</v>
      </c>
      <c r="BO217" s="211">
        <v>0</v>
      </c>
      <c r="BP217" s="211">
        <v>0</v>
      </c>
      <c r="BQ217" s="211">
        <v>0</v>
      </c>
      <c r="BR217" s="211">
        <v>0</v>
      </c>
      <c r="BS217" s="211">
        <v>0</v>
      </c>
      <c r="BT217" s="211">
        <v>0</v>
      </c>
      <c r="BU217" s="211">
        <v>0</v>
      </c>
      <c r="BV217" s="211">
        <v>0</v>
      </c>
      <c r="BW217" s="211">
        <v>0</v>
      </c>
      <c r="BX217" s="211">
        <v>0</v>
      </c>
      <c r="BY217" s="211">
        <v>0</v>
      </c>
      <c r="BZ217" s="211">
        <v>0</v>
      </c>
      <c r="CA217" s="211">
        <v>0</v>
      </c>
      <c r="CB217" s="211">
        <v>0</v>
      </c>
      <c r="CC217" s="211">
        <v>0</v>
      </c>
      <c r="CD217" s="211">
        <v>0</v>
      </c>
      <c r="CE217" s="211">
        <v>0</v>
      </c>
      <c r="CF217" s="211">
        <v>0</v>
      </c>
      <c r="CG217" s="211">
        <v>0</v>
      </c>
      <c r="CH217" s="211">
        <v>0</v>
      </c>
      <c r="CI217" s="211">
        <v>0</v>
      </c>
      <c r="CJ217" s="211">
        <v>0</v>
      </c>
      <c r="CK217" s="211">
        <v>0</v>
      </c>
      <c r="CL217" s="211">
        <v>0</v>
      </c>
      <c r="CM217" s="211">
        <v>0</v>
      </c>
      <c r="CN217" s="211">
        <v>0</v>
      </c>
      <c r="CO217" s="211">
        <v>0</v>
      </c>
      <c r="CP217" s="211">
        <v>0</v>
      </c>
      <c r="CQ217" s="211">
        <v>0</v>
      </c>
      <c r="CR217" s="211">
        <v>0</v>
      </c>
      <c r="CS217" s="211">
        <f>SUM(B217:CR217)</f>
        <v>0</v>
      </c>
      <c r="CV217" s="27">
        <f t="shared" si="68"/>
        <v>0</v>
      </c>
      <c r="CW217" s="28">
        <f t="shared" si="69"/>
        <v>0</v>
      </c>
    </row>
    <row r="218" spans="1:101" x14ac:dyDescent="0.2">
      <c r="A218" s="215" t="s">
        <v>206</v>
      </c>
      <c r="B218" s="211">
        <v>0</v>
      </c>
      <c r="C218" s="211">
        <v>0</v>
      </c>
      <c r="D218" s="211">
        <v>0</v>
      </c>
      <c r="E218" s="211">
        <v>0</v>
      </c>
      <c r="F218" s="211">
        <v>0</v>
      </c>
      <c r="G218" s="211">
        <v>0</v>
      </c>
      <c r="H218" s="211">
        <v>0</v>
      </c>
      <c r="I218" s="211">
        <v>0</v>
      </c>
      <c r="J218" s="211">
        <v>0</v>
      </c>
      <c r="K218" s="211">
        <v>0</v>
      </c>
      <c r="L218" s="211">
        <v>0</v>
      </c>
      <c r="M218" s="211">
        <v>0</v>
      </c>
      <c r="N218" s="211">
        <v>0</v>
      </c>
      <c r="O218" s="211">
        <v>0</v>
      </c>
      <c r="P218" s="211">
        <v>0</v>
      </c>
      <c r="Q218" s="211">
        <v>0</v>
      </c>
      <c r="R218" s="211">
        <v>0</v>
      </c>
      <c r="S218" s="211">
        <v>0</v>
      </c>
      <c r="T218" s="211">
        <v>0</v>
      </c>
      <c r="U218" s="211">
        <v>0</v>
      </c>
      <c r="V218" s="211">
        <v>0</v>
      </c>
      <c r="W218" s="211">
        <v>0</v>
      </c>
      <c r="X218" s="211">
        <v>0</v>
      </c>
      <c r="Y218" s="211">
        <v>0</v>
      </c>
      <c r="Z218" s="211">
        <v>0</v>
      </c>
      <c r="AA218" s="211">
        <v>0</v>
      </c>
      <c r="AB218" s="211">
        <v>0</v>
      </c>
      <c r="AC218" s="211">
        <v>0</v>
      </c>
      <c r="AD218" s="211">
        <v>0</v>
      </c>
      <c r="AE218" s="211">
        <v>0</v>
      </c>
      <c r="AF218" s="211">
        <v>0</v>
      </c>
      <c r="AG218" s="211">
        <v>0</v>
      </c>
      <c r="AH218" s="211">
        <v>0</v>
      </c>
      <c r="AI218" s="211">
        <v>0</v>
      </c>
      <c r="AJ218" s="211">
        <v>0</v>
      </c>
      <c r="AK218" s="211">
        <v>0</v>
      </c>
      <c r="AL218" s="211">
        <v>0</v>
      </c>
      <c r="AM218" s="211">
        <v>0</v>
      </c>
      <c r="AN218" s="211">
        <v>0</v>
      </c>
      <c r="AO218" s="211">
        <v>0</v>
      </c>
      <c r="AP218" s="211">
        <v>0</v>
      </c>
      <c r="AQ218" s="211">
        <v>0</v>
      </c>
      <c r="AR218" s="211">
        <v>0</v>
      </c>
      <c r="AS218" s="211">
        <v>0</v>
      </c>
      <c r="AT218" s="211">
        <v>0</v>
      </c>
      <c r="AU218" s="211">
        <v>0</v>
      </c>
      <c r="AV218" s="211">
        <v>0</v>
      </c>
      <c r="AW218" s="211">
        <v>0</v>
      </c>
      <c r="AX218" s="211">
        <v>0</v>
      </c>
      <c r="AY218" s="211">
        <v>0</v>
      </c>
      <c r="AZ218" s="211">
        <v>0</v>
      </c>
      <c r="BA218" s="211">
        <v>0</v>
      </c>
      <c r="BB218" s="211">
        <v>0</v>
      </c>
      <c r="BC218" s="211">
        <v>0</v>
      </c>
      <c r="BD218" s="211">
        <v>0</v>
      </c>
      <c r="BE218" s="211">
        <v>0</v>
      </c>
      <c r="BF218" s="211">
        <v>0</v>
      </c>
      <c r="BG218" s="211">
        <v>0</v>
      </c>
      <c r="BH218" s="211">
        <v>0</v>
      </c>
      <c r="BI218" s="211">
        <v>0</v>
      </c>
      <c r="BJ218" s="211">
        <v>0</v>
      </c>
      <c r="BK218" s="211">
        <v>0</v>
      </c>
      <c r="BL218" s="211">
        <v>0</v>
      </c>
      <c r="BM218" s="211">
        <v>0</v>
      </c>
      <c r="BN218" s="211">
        <v>0</v>
      </c>
      <c r="BO218" s="211">
        <v>0</v>
      </c>
      <c r="BP218" s="211">
        <v>0</v>
      </c>
      <c r="BQ218" s="211">
        <v>0</v>
      </c>
      <c r="BR218" s="211">
        <v>0</v>
      </c>
      <c r="BS218" s="211">
        <v>0</v>
      </c>
      <c r="BT218" s="211">
        <v>0</v>
      </c>
      <c r="BU218" s="211">
        <v>0</v>
      </c>
      <c r="BV218" s="211">
        <v>0</v>
      </c>
      <c r="BW218" s="211">
        <v>0</v>
      </c>
      <c r="BX218" s="211">
        <v>0</v>
      </c>
      <c r="BY218" s="211">
        <v>0</v>
      </c>
      <c r="BZ218" s="211">
        <v>0</v>
      </c>
      <c r="CA218" s="211">
        <v>0</v>
      </c>
      <c r="CB218" s="211">
        <v>0</v>
      </c>
      <c r="CC218" s="211">
        <v>0</v>
      </c>
      <c r="CD218" s="211">
        <v>0</v>
      </c>
      <c r="CE218" s="211">
        <v>0</v>
      </c>
      <c r="CF218" s="211">
        <v>0</v>
      </c>
      <c r="CG218" s="211">
        <v>0</v>
      </c>
      <c r="CH218" s="211">
        <v>0</v>
      </c>
      <c r="CI218" s="211">
        <v>0</v>
      </c>
      <c r="CJ218" s="211">
        <v>0</v>
      </c>
      <c r="CK218" s="211">
        <v>0</v>
      </c>
      <c r="CL218" s="211">
        <v>0</v>
      </c>
      <c r="CM218" s="211">
        <v>0</v>
      </c>
      <c r="CN218" s="211">
        <v>0</v>
      </c>
      <c r="CO218" s="211">
        <v>0</v>
      </c>
      <c r="CP218" s="211">
        <v>0</v>
      </c>
      <c r="CQ218" s="211">
        <v>0</v>
      </c>
      <c r="CR218" s="211">
        <v>0</v>
      </c>
      <c r="CS218" s="211">
        <f>SUM(B218:CR218)</f>
        <v>0</v>
      </c>
      <c r="CV218" s="27">
        <f t="shared" si="68"/>
        <v>0</v>
      </c>
      <c r="CW218" s="28">
        <f t="shared" si="69"/>
        <v>0</v>
      </c>
    </row>
    <row r="219" spans="1:101" x14ac:dyDescent="0.2">
      <c r="A219" s="215" t="s">
        <v>207</v>
      </c>
      <c r="B219" s="211">
        <v>0</v>
      </c>
      <c r="C219" s="211">
        <v>0</v>
      </c>
      <c r="D219" s="211">
        <v>0</v>
      </c>
      <c r="E219" s="211">
        <v>0</v>
      </c>
      <c r="F219" s="211">
        <v>0</v>
      </c>
      <c r="G219" s="211">
        <v>0</v>
      </c>
      <c r="H219" s="211">
        <v>0</v>
      </c>
      <c r="I219" s="211">
        <v>0</v>
      </c>
      <c r="J219" s="211">
        <v>0</v>
      </c>
      <c r="K219" s="211">
        <v>0</v>
      </c>
      <c r="L219" s="211">
        <v>0</v>
      </c>
      <c r="M219" s="211">
        <v>0</v>
      </c>
      <c r="N219" s="211">
        <v>0</v>
      </c>
      <c r="O219" s="211">
        <v>0</v>
      </c>
      <c r="P219" s="211">
        <v>0</v>
      </c>
      <c r="Q219" s="211">
        <v>0</v>
      </c>
      <c r="R219" s="211">
        <v>0</v>
      </c>
      <c r="S219" s="211">
        <v>0</v>
      </c>
      <c r="T219" s="211">
        <v>0</v>
      </c>
      <c r="U219" s="211">
        <v>0</v>
      </c>
      <c r="V219" s="211">
        <v>0</v>
      </c>
      <c r="W219" s="211">
        <v>0</v>
      </c>
      <c r="X219" s="211">
        <v>0</v>
      </c>
      <c r="Y219" s="211">
        <v>0</v>
      </c>
      <c r="Z219" s="211">
        <v>0</v>
      </c>
      <c r="AA219" s="211">
        <v>0</v>
      </c>
      <c r="AB219" s="211">
        <v>0</v>
      </c>
      <c r="AC219" s="211">
        <v>0</v>
      </c>
      <c r="AD219" s="211">
        <v>0</v>
      </c>
      <c r="AE219" s="211">
        <v>0</v>
      </c>
      <c r="AF219" s="211">
        <v>0</v>
      </c>
      <c r="AG219" s="211">
        <v>0</v>
      </c>
      <c r="AH219" s="211">
        <v>0</v>
      </c>
      <c r="AI219" s="211">
        <v>0</v>
      </c>
      <c r="AJ219" s="211">
        <v>0</v>
      </c>
      <c r="AK219" s="211">
        <v>0</v>
      </c>
      <c r="AL219" s="211">
        <v>0</v>
      </c>
      <c r="AM219" s="211">
        <v>0</v>
      </c>
      <c r="AN219" s="211">
        <v>0</v>
      </c>
      <c r="AO219" s="211">
        <v>0</v>
      </c>
      <c r="AP219" s="211">
        <v>0</v>
      </c>
      <c r="AQ219" s="211">
        <v>0</v>
      </c>
      <c r="AR219" s="211">
        <v>0</v>
      </c>
      <c r="AS219" s="211">
        <v>0</v>
      </c>
      <c r="AT219" s="211">
        <v>0</v>
      </c>
      <c r="AU219" s="211">
        <v>0</v>
      </c>
      <c r="AV219" s="211">
        <v>0</v>
      </c>
      <c r="AW219" s="211">
        <v>0</v>
      </c>
      <c r="AX219" s="211">
        <v>0</v>
      </c>
      <c r="AY219" s="211">
        <v>0</v>
      </c>
      <c r="AZ219" s="211">
        <v>0</v>
      </c>
      <c r="BA219" s="211">
        <v>0</v>
      </c>
      <c r="BB219" s="211">
        <v>0</v>
      </c>
      <c r="BC219" s="211">
        <v>0</v>
      </c>
      <c r="BD219" s="211">
        <v>0</v>
      </c>
      <c r="BE219" s="211">
        <v>0</v>
      </c>
      <c r="BF219" s="211">
        <v>0</v>
      </c>
      <c r="BG219" s="211">
        <v>0</v>
      </c>
      <c r="BH219" s="211">
        <v>0</v>
      </c>
      <c r="BI219" s="211">
        <v>0</v>
      </c>
      <c r="BJ219" s="211">
        <v>0</v>
      </c>
      <c r="BK219" s="211">
        <v>0</v>
      </c>
      <c r="BL219" s="211">
        <v>0</v>
      </c>
      <c r="BM219" s="211">
        <v>0</v>
      </c>
      <c r="BN219" s="211">
        <v>0</v>
      </c>
      <c r="BO219" s="211">
        <v>0</v>
      </c>
      <c r="BP219" s="211">
        <v>0</v>
      </c>
      <c r="BQ219" s="211">
        <v>0</v>
      </c>
      <c r="BR219" s="211">
        <v>0</v>
      </c>
      <c r="BS219" s="211">
        <v>0</v>
      </c>
      <c r="BT219" s="211">
        <v>0</v>
      </c>
      <c r="BU219" s="211">
        <v>0</v>
      </c>
      <c r="BV219" s="211">
        <v>0</v>
      </c>
      <c r="BW219" s="211">
        <v>0</v>
      </c>
      <c r="BX219" s="211">
        <v>0</v>
      </c>
      <c r="BY219" s="211">
        <v>0</v>
      </c>
      <c r="BZ219" s="211">
        <v>0</v>
      </c>
      <c r="CA219" s="211">
        <v>0</v>
      </c>
      <c r="CB219" s="211">
        <v>0</v>
      </c>
      <c r="CC219" s="211">
        <v>0</v>
      </c>
      <c r="CD219" s="211">
        <v>0</v>
      </c>
      <c r="CE219" s="211">
        <v>0</v>
      </c>
      <c r="CF219" s="211">
        <v>0</v>
      </c>
      <c r="CG219" s="211">
        <v>0</v>
      </c>
      <c r="CH219" s="211">
        <v>0</v>
      </c>
      <c r="CI219" s="211">
        <v>0</v>
      </c>
      <c r="CJ219" s="211">
        <v>0</v>
      </c>
      <c r="CK219" s="211">
        <v>0</v>
      </c>
      <c r="CL219" s="211">
        <v>0</v>
      </c>
      <c r="CM219" s="211">
        <v>0</v>
      </c>
      <c r="CN219" s="211">
        <v>0</v>
      </c>
      <c r="CO219" s="211">
        <v>0</v>
      </c>
      <c r="CP219" s="211">
        <v>0</v>
      </c>
      <c r="CQ219" s="211">
        <v>0</v>
      </c>
      <c r="CR219" s="211">
        <v>0</v>
      </c>
      <c r="CS219" s="211">
        <f>SUM(B219:CR219)</f>
        <v>0</v>
      </c>
      <c r="CV219" s="27">
        <f t="shared" si="68"/>
        <v>0</v>
      </c>
      <c r="CW219" s="28">
        <f t="shared" si="69"/>
        <v>0</v>
      </c>
    </row>
    <row r="220" spans="1:101" x14ac:dyDescent="0.2">
      <c r="A220" s="209"/>
      <c r="B220" s="207"/>
      <c r="C220" s="207"/>
      <c r="D220" s="207"/>
      <c r="E220" s="207"/>
      <c r="F220" s="207"/>
      <c r="G220" s="207"/>
      <c r="H220" s="207"/>
      <c r="I220" s="207"/>
      <c r="J220" s="207"/>
      <c r="K220" s="207"/>
      <c r="L220" s="207"/>
      <c r="M220" s="207"/>
      <c r="N220" s="207"/>
      <c r="O220" s="207"/>
      <c r="P220" s="207"/>
      <c r="Q220" s="207"/>
      <c r="R220" s="207"/>
      <c r="S220" s="207"/>
      <c r="T220" s="207"/>
      <c r="U220" s="207"/>
      <c r="V220" s="207"/>
      <c r="W220" s="207"/>
      <c r="X220" s="207"/>
      <c r="Y220" s="207"/>
      <c r="Z220" s="207"/>
      <c r="AA220" s="207"/>
      <c r="AB220" s="207"/>
      <c r="AC220" s="207"/>
      <c r="AD220" s="207"/>
      <c r="AE220" s="207"/>
      <c r="AF220" s="207"/>
      <c r="AG220" s="207"/>
      <c r="AH220" s="207"/>
      <c r="AI220" s="207"/>
      <c r="AJ220" s="207"/>
      <c r="AK220" s="207"/>
      <c r="AL220" s="207"/>
      <c r="AM220" s="207"/>
      <c r="AN220" s="207"/>
      <c r="AO220" s="207"/>
      <c r="AP220" s="207"/>
      <c r="AQ220" s="207"/>
      <c r="AR220" s="207"/>
      <c r="AS220" s="207"/>
      <c r="AT220" s="207"/>
      <c r="AU220" s="207"/>
      <c r="AV220" s="207"/>
      <c r="AW220" s="207"/>
      <c r="AX220" s="207"/>
      <c r="AY220" s="207"/>
      <c r="AZ220" s="207"/>
      <c r="BA220" s="207"/>
      <c r="BB220" s="207"/>
      <c r="BC220" s="207"/>
      <c r="BD220" s="207"/>
      <c r="BE220" s="207"/>
      <c r="BF220" s="207"/>
      <c r="BG220" s="207"/>
      <c r="BH220" s="207"/>
      <c r="BI220" s="207"/>
      <c r="BJ220" s="207"/>
      <c r="BK220" s="207"/>
      <c r="BL220" s="207"/>
      <c r="BM220" s="207"/>
      <c r="BN220" s="207"/>
      <c r="BO220" s="207"/>
      <c r="BP220" s="207"/>
      <c r="BQ220" s="207"/>
      <c r="BR220" s="207"/>
      <c r="BS220" s="207"/>
      <c r="BT220" s="207"/>
      <c r="BU220" s="207"/>
      <c r="BV220" s="207"/>
      <c r="BW220" s="207"/>
      <c r="BX220" s="207"/>
      <c r="BY220" s="207"/>
      <c r="BZ220" s="207"/>
      <c r="CA220" s="207"/>
      <c r="CB220" s="207"/>
      <c r="CC220" s="207"/>
      <c r="CD220" s="207"/>
      <c r="CE220" s="207"/>
      <c r="CF220" s="207"/>
      <c r="CG220" s="207"/>
      <c r="CH220" s="207"/>
      <c r="CI220" s="207"/>
      <c r="CJ220" s="207"/>
      <c r="CK220" s="207"/>
      <c r="CL220" s="207"/>
      <c r="CM220" s="207"/>
      <c r="CN220" s="207"/>
      <c r="CO220" s="207"/>
      <c r="CP220" s="207"/>
      <c r="CQ220" s="207"/>
      <c r="CR220" s="207"/>
      <c r="CS220" s="207"/>
      <c r="CV220" s="27">
        <f t="shared" si="68"/>
        <v>0</v>
      </c>
      <c r="CW220" s="28">
        <f t="shared" si="69"/>
        <v>0</v>
      </c>
    </row>
    <row r="221" spans="1:101" x14ac:dyDescent="0.2">
      <c r="A221" s="210" t="s">
        <v>208</v>
      </c>
      <c r="B221" s="211">
        <v>0</v>
      </c>
      <c r="C221" s="211">
        <v>0</v>
      </c>
      <c r="D221" s="211">
        <v>0</v>
      </c>
      <c r="E221" s="211">
        <v>0</v>
      </c>
      <c r="F221" s="211">
        <v>0</v>
      </c>
      <c r="G221" s="211">
        <v>0</v>
      </c>
      <c r="H221" s="211">
        <v>0</v>
      </c>
      <c r="I221" s="211">
        <v>0</v>
      </c>
      <c r="J221" s="211">
        <v>0</v>
      </c>
      <c r="K221" s="211">
        <v>0</v>
      </c>
      <c r="L221" s="211">
        <v>0</v>
      </c>
      <c r="M221" s="211">
        <v>0</v>
      </c>
      <c r="N221" s="211">
        <v>0</v>
      </c>
      <c r="O221" s="211">
        <v>0</v>
      </c>
      <c r="P221" s="211">
        <v>0</v>
      </c>
      <c r="Q221" s="211">
        <v>0</v>
      </c>
      <c r="R221" s="211">
        <v>0</v>
      </c>
      <c r="S221" s="211">
        <v>0</v>
      </c>
      <c r="T221" s="211">
        <v>0</v>
      </c>
      <c r="U221" s="211">
        <v>0</v>
      </c>
      <c r="V221" s="211">
        <v>0</v>
      </c>
      <c r="W221" s="211">
        <v>0</v>
      </c>
      <c r="X221" s="211">
        <v>0</v>
      </c>
      <c r="Y221" s="211">
        <v>0</v>
      </c>
      <c r="Z221" s="211">
        <v>0</v>
      </c>
      <c r="AA221" s="211">
        <v>0</v>
      </c>
      <c r="AB221" s="211">
        <v>0</v>
      </c>
      <c r="AC221" s="211">
        <v>0</v>
      </c>
      <c r="AD221" s="211">
        <v>0</v>
      </c>
      <c r="AE221" s="211">
        <v>0</v>
      </c>
      <c r="AF221" s="211">
        <v>0</v>
      </c>
      <c r="AG221" s="211">
        <v>0</v>
      </c>
      <c r="AH221" s="211">
        <v>0</v>
      </c>
      <c r="AI221" s="211">
        <v>0</v>
      </c>
      <c r="AJ221" s="211">
        <v>0</v>
      </c>
      <c r="AK221" s="211">
        <v>0</v>
      </c>
      <c r="AL221" s="211">
        <v>0</v>
      </c>
      <c r="AM221" s="211">
        <v>0</v>
      </c>
      <c r="AN221" s="211">
        <v>0</v>
      </c>
      <c r="AO221" s="211">
        <v>0</v>
      </c>
      <c r="AP221" s="211">
        <v>0</v>
      </c>
      <c r="AQ221" s="211">
        <v>0</v>
      </c>
      <c r="AR221" s="211">
        <v>0</v>
      </c>
      <c r="AS221" s="211">
        <v>0</v>
      </c>
      <c r="AT221" s="211">
        <v>0</v>
      </c>
      <c r="AU221" s="211">
        <v>0</v>
      </c>
      <c r="AV221" s="211">
        <v>0</v>
      </c>
      <c r="AW221" s="211">
        <v>0</v>
      </c>
      <c r="AX221" s="211">
        <v>0</v>
      </c>
      <c r="AY221" s="211">
        <v>0</v>
      </c>
      <c r="AZ221" s="211">
        <v>0</v>
      </c>
      <c r="BA221" s="211">
        <v>0</v>
      </c>
      <c r="BB221" s="211">
        <v>0</v>
      </c>
      <c r="BC221" s="211">
        <v>0</v>
      </c>
      <c r="BD221" s="211">
        <v>0</v>
      </c>
      <c r="BE221" s="211">
        <v>0</v>
      </c>
      <c r="BF221" s="211">
        <v>0</v>
      </c>
      <c r="BG221" s="211">
        <v>0</v>
      </c>
      <c r="BH221" s="211">
        <v>0</v>
      </c>
      <c r="BI221" s="211">
        <v>0</v>
      </c>
      <c r="BJ221" s="211">
        <v>0</v>
      </c>
      <c r="BK221" s="211">
        <v>0</v>
      </c>
      <c r="BL221" s="211">
        <v>0</v>
      </c>
      <c r="BM221" s="211">
        <v>0</v>
      </c>
      <c r="BN221" s="211">
        <v>0</v>
      </c>
      <c r="BO221" s="211">
        <v>0</v>
      </c>
      <c r="BP221" s="211">
        <v>0</v>
      </c>
      <c r="BQ221" s="211">
        <v>0</v>
      </c>
      <c r="BR221" s="211">
        <v>0</v>
      </c>
      <c r="BS221" s="211">
        <v>0</v>
      </c>
      <c r="BT221" s="211">
        <v>0</v>
      </c>
      <c r="BU221" s="211">
        <v>0</v>
      </c>
      <c r="BV221" s="211">
        <v>0</v>
      </c>
      <c r="BW221" s="211">
        <v>0</v>
      </c>
      <c r="BX221" s="211">
        <v>0</v>
      </c>
      <c r="BY221" s="211">
        <v>0</v>
      </c>
      <c r="BZ221" s="211">
        <v>0</v>
      </c>
      <c r="CA221" s="211">
        <v>0</v>
      </c>
      <c r="CB221" s="211">
        <v>0</v>
      </c>
      <c r="CC221" s="211">
        <v>0</v>
      </c>
      <c r="CD221" s="211">
        <v>0</v>
      </c>
      <c r="CE221" s="211">
        <v>0</v>
      </c>
      <c r="CF221" s="211">
        <v>0</v>
      </c>
      <c r="CG221" s="211">
        <v>0</v>
      </c>
      <c r="CH221" s="211">
        <v>0</v>
      </c>
      <c r="CI221" s="211">
        <v>0</v>
      </c>
      <c r="CJ221" s="211">
        <v>0</v>
      </c>
      <c r="CK221" s="211">
        <v>0</v>
      </c>
      <c r="CL221" s="211">
        <v>0</v>
      </c>
      <c r="CM221" s="211">
        <v>0</v>
      </c>
      <c r="CN221" s="211">
        <v>0</v>
      </c>
      <c r="CO221" s="211">
        <v>0</v>
      </c>
      <c r="CP221" s="211">
        <v>0</v>
      </c>
      <c r="CQ221" s="211">
        <v>0</v>
      </c>
      <c r="CR221" s="211">
        <v>0</v>
      </c>
      <c r="CS221" s="211">
        <f>SUM(B221:CR221)</f>
        <v>0</v>
      </c>
      <c r="CV221" s="27">
        <f t="shared" si="68"/>
        <v>0</v>
      </c>
      <c r="CW221" s="28">
        <f t="shared" si="69"/>
        <v>0</v>
      </c>
    </row>
    <row r="222" spans="1:101" x14ac:dyDescent="0.2">
      <c r="A222" s="210" t="s">
        <v>209</v>
      </c>
      <c r="B222" s="211">
        <v>0</v>
      </c>
      <c r="C222" s="211">
        <v>0</v>
      </c>
      <c r="D222" s="211">
        <v>-10472.09</v>
      </c>
      <c r="E222" s="211">
        <v>0</v>
      </c>
      <c r="F222" s="211">
        <v>1716.7374179999999</v>
      </c>
      <c r="G222" s="211">
        <v>1716.7374179999999</v>
      </c>
      <c r="H222" s="211">
        <v>1716.7374179999999</v>
      </c>
      <c r="I222" s="211">
        <v>1716.7374179999999</v>
      </c>
      <c r="J222" s="211">
        <v>1716.7374179999999</v>
      </c>
      <c r="K222" s="211">
        <v>1716.7374179999999</v>
      </c>
      <c r="L222" s="211">
        <v>1716.7374179999999</v>
      </c>
      <c r="M222" s="211">
        <v>1716.7374179999999</v>
      </c>
      <c r="N222" s="211">
        <v>1716.7374179999999</v>
      </c>
      <c r="O222" s="211">
        <v>1716.7374179999999</v>
      </c>
      <c r="P222" s="211">
        <v>1716.7374179999999</v>
      </c>
      <c r="Q222" s="211">
        <v>1716.7374179999999</v>
      </c>
      <c r="R222" s="211">
        <v>1716.7374179999999</v>
      </c>
      <c r="S222" s="211">
        <v>1716.7374179999999</v>
      </c>
      <c r="T222" s="211">
        <v>1716.7374179999999</v>
      </c>
      <c r="U222" s="211">
        <v>1716.7374179999999</v>
      </c>
      <c r="V222" s="211">
        <v>1716.7374179999999</v>
      </c>
      <c r="W222" s="211">
        <v>1716.7374179999999</v>
      </c>
      <c r="X222" s="211">
        <v>1716.7374179999999</v>
      </c>
      <c r="Y222" s="211">
        <v>1716.7374179999999</v>
      </c>
      <c r="Z222" s="211">
        <v>1716.7374179999999</v>
      </c>
      <c r="AA222" s="211">
        <v>1716.7374179999999</v>
      </c>
      <c r="AB222" s="211">
        <v>1716.7374179999999</v>
      </c>
      <c r="AC222" s="211">
        <v>1716.7374179999999</v>
      </c>
      <c r="AD222" s="211">
        <v>1716.7374179999999</v>
      </c>
      <c r="AE222" s="211">
        <v>1716.7374179999999</v>
      </c>
      <c r="AF222" s="211">
        <v>1716.7374179999999</v>
      </c>
      <c r="AG222" s="211">
        <v>1716.7374179999999</v>
      </c>
      <c r="AH222" s="211">
        <v>1716.7374179999999</v>
      </c>
      <c r="AI222" s="211">
        <v>1716.7374179999999</v>
      </c>
      <c r="AJ222" s="211">
        <v>1716.7374179999999</v>
      </c>
      <c r="AK222" s="211">
        <v>1716.7374179999999</v>
      </c>
      <c r="AL222" s="211">
        <v>1716.7374179999999</v>
      </c>
      <c r="AM222" s="211">
        <v>1716.7374179999999</v>
      </c>
      <c r="AN222" s="211">
        <v>1716.7374179999999</v>
      </c>
      <c r="AO222" s="211">
        <v>1716.7374179999999</v>
      </c>
      <c r="AP222" s="211">
        <v>1716.7374179999999</v>
      </c>
      <c r="AQ222" s="211">
        <v>1716.7374179999999</v>
      </c>
      <c r="AR222" s="211">
        <v>1716.7374179999999</v>
      </c>
      <c r="AS222" s="211">
        <v>1716.7374179999999</v>
      </c>
      <c r="AT222" s="211">
        <v>1716.7374179999999</v>
      </c>
      <c r="AU222" s="211">
        <v>1716.7374179999999</v>
      </c>
      <c r="AV222" s="211">
        <v>1716.7374179999999</v>
      </c>
      <c r="AW222" s="211">
        <v>1716.7374179999999</v>
      </c>
      <c r="AX222" s="211">
        <v>1716.7374179999999</v>
      </c>
      <c r="AY222" s="211">
        <v>1716.7374179999999</v>
      </c>
      <c r="AZ222" s="211">
        <v>1716.7374179999999</v>
      </c>
      <c r="BA222" s="211">
        <v>1716.7374179999999</v>
      </c>
      <c r="BB222" s="211">
        <v>1716.7374179999999</v>
      </c>
      <c r="BC222" s="211">
        <v>1716.7374179999999</v>
      </c>
      <c r="BD222" s="211">
        <v>1716.7374179999999</v>
      </c>
      <c r="BE222" s="211">
        <v>1716.7374179999999</v>
      </c>
      <c r="BF222" s="211">
        <v>1716.7374179999999</v>
      </c>
      <c r="BG222" s="211">
        <v>1716.7374179999999</v>
      </c>
      <c r="BH222" s="211">
        <v>1716.7374179999999</v>
      </c>
      <c r="BI222" s="211">
        <v>1716.7374179999999</v>
      </c>
      <c r="BJ222" s="211">
        <v>1716.7374179999999</v>
      </c>
      <c r="BK222" s="211">
        <v>1716.7374179999999</v>
      </c>
      <c r="BL222" s="211">
        <v>1716.7374179999999</v>
      </c>
      <c r="BM222" s="211">
        <v>1716.7374179999999</v>
      </c>
      <c r="BN222" s="211">
        <v>1716.7374179999999</v>
      </c>
      <c r="BO222" s="211">
        <v>1716.7374179999999</v>
      </c>
      <c r="BP222" s="211">
        <v>1716.7374179999999</v>
      </c>
      <c r="BQ222" s="211">
        <v>1716.7374179999999</v>
      </c>
      <c r="BR222" s="211">
        <v>1716.7374179999999</v>
      </c>
      <c r="BS222" s="211">
        <v>1716.7374179999999</v>
      </c>
      <c r="BT222" s="211">
        <v>1716.7374179999999</v>
      </c>
      <c r="BU222" s="211">
        <v>1716.7374179999999</v>
      </c>
      <c r="BV222" s="211">
        <v>1716.7374179999999</v>
      </c>
      <c r="BW222" s="211">
        <v>1716.7374179999999</v>
      </c>
      <c r="BX222" s="211">
        <v>1716.7374179999999</v>
      </c>
      <c r="BY222" s="211">
        <v>1716.7374179999999</v>
      </c>
      <c r="BZ222" s="211">
        <v>1716.7374179999999</v>
      </c>
      <c r="CA222" s="211">
        <v>1716.7374179999999</v>
      </c>
      <c r="CB222" s="211">
        <v>1716.7374179999999</v>
      </c>
      <c r="CC222" s="211">
        <v>1716.7374179999999</v>
      </c>
      <c r="CD222" s="211">
        <v>1716.7374179999999</v>
      </c>
      <c r="CE222" s="211">
        <v>1716.7374179999999</v>
      </c>
      <c r="CF222" s="211">
        <v>1716.7374179999999</v>
      </c>
      <c r="CG222" s="211">
        <v>1716.7374179999999</v>
      </c>
      <c r="CH222" s="211">
        <v>1716.7374179999999</v>
      </c>
      <c r="CI222" s="211">
        <v>1716.7374179999999</v>
      </c>
      <c r="CJ222" s="211">
        <v>1716.7374179999999</v>
      </c>
      <c r="CK222" s="211">
        <v>1716.7374179999999</v>
      </c>
      <c r="CL222" s="211">
        <v>1716.7374179999999</v>
      </c>
      <c r="CM222" s="211">
        <v>1716.7374179999999</v>
      </c>
      <c r="CN222" s="211">
        <v>1716.7374179999999</v>
      </c>
      <c r="CO222" s="211">
        <v>1716.7374179999999</v>
      </c>
      <c r="CP222" s="211">
        <v>1716.7374179999999</v>
      </c>
      <c r="CQ222" s="211">
        <v>1716.7374179999999</v>
      </c>
      <c r="CR222" s="211">
        <v>1716.7374179999999</v>
      </c>
      <c r="CS222" s="211">
        <f>SUM(B222:CR222)</f>
        <v>145751.01503800013</v>
      </c>
      <c r="CV222" s="27">
        <f t="shared" si="68"/>
        <v>1716.7374179999999</v>
      </c>
      <c r="CW222" s="28">
        <f t="shared" si="69"/>
        <v>1716.7374179999999</v>
      </c>
    </row>
    <row r="223" spans="1:101" x14ac:dyDescent="0.2">
      <c r="A223" s="210" t="s">
        <v>210</v>
      </c>
      <c r="B223" s="211">
        <v>0</v>
      </c>
      <c r="C223" s="211">
        <v>0</v>
      </c>
      <c r="D223" s="211">
        <v>0</v>
      </c>
      <c r="E223" s="211">
        <v>0</v>
      </c>
      <c r="F223" s="211">
        <v>0</v>
      </c>
      <c r="G223" s="211">
        <v>0</v>
      </c>
      <c r="H223" s="211">
        <v>0</v>
      </c>
      <c r="I223" s="211">
        <v>0</v>
      </c>
      <c r="J223" s="211">
        <v>0</v>
      </c>
      <c r="K223" s="211">
        <v>0</v>
      </c>
      <c r="L223" s="211">
        <v>0</v>
      </c>
      <c r="M223" s="211">
        <v>0</v>
      </c>
      <c r="N223" s="211">
        <v>0</v>
      </c>
      <c r="O223" s="211">
        <v>0</v>
      </c>
      <c r="P223" s="211">
        <v>0</v>
      </c>
      <c r="Q223" s="211">
        <v>0</v>
      </c>
      <c r="R223" s="211">
        <v>0</v>
      </c>
      <c r="S223" s="211">
        <v>0</v>
      </c>
      <c r="T223" s="211">
        <v>0</v>
      </c>
      <c r="U223" s="211">
        <v>0</v>
      </c>
      <c r="V223" s="211">
        <v>0</v>
      </c>
      <c r="W223" s="211">
        <v>0</v>
      </c>
      <c r="X223" s="211">
        <v>0</v>
      </c>
      <c r="Y223" s="211">
        <v>0</v>
      </c>
      <c r="Z223" s="211">
        <v>0</v>
      </c>
      <c r="AA223" s="211">
        <v>0</v>
      </c>
      <c r="AB223" s="211">
        <v>0</v>
      </c>
      <c r="AC223" s="211">
        <v>0</v>
      </c>
      <c r="AD223" s="211">
        <v>0</v>
      </c>
      <c r="AE223" s="211">
        <v>0</v>
      </c>
      <c r="AF223" s="211">
        <v>0</v>
      </c>
      <c r="AG223" s="211">
        <v>0</v>
      </c>
      <c r="AH223" s="211">
        <v>0</v>
      </c>
      <c r="AI223" s="211">
        <v>0</v>
      </c>
      <c r="AJ223" s="211">
        <v>0</v>
      </c>
      <c r="AK223" s="211">
        <v>0</v>
      </c>
      <c r="AL223" s="211">
        <v>0</v>
      </c>
      <c r="AM223" s="211">
        <v>0</v>
      </c>
      <c r="AN223" s="211">
        <v>0</v>
      </c>
      <c r="AO223" s="211">
        <v>0</v>
      </c>
      <c r="AP223" s="211">
        <v>0</v>
      </c>
      <c r="AQ223" s="211">
        <v>0</v>
      </c>
      <c r="AR223" s="211">
        <v>0</v>
      </c>
      <c r="AS223" s="211">
        <v>0</v>
      </c>
      <c r="AT223" s="211">
        <v>0</v>
      </c>
      <c r="AU223" s="211">
        <v>0</v>
      </c>
      <c r="AV223" s="211">
        <v>0</v>
      </c>
      <c r="AW223" s="211">
        <v>0</v>
      </c>
      <c r="AX223" s="211">
        <v>0</v>
      </c>
      <c r="AY223" s="211">
        <v>0</v>
      </c>
      <c r="AZ223" s="211">
        <v>0</v>
      </c>
      <c r="BA223" s="211">
        <v>0</v>
      </c>
      <c r="BB223" s="211">
        <v>0</v>
      </c>
      <c r="BC223" s="211">
        <v>0</v>
      </c>
      <c r="BD223" s="211">
        <v>0</v>
      </c>
      <c r="BE223" s="211">
        <v>0</v>
      </c>
      <c r="BF223" s="211">
        <v>0</v>
      </c>
      <c r="BG223" s="211">
        <v>0</v>
      </c>
      <c r="BH223" s="211">
        <v>0</v>
      </c>
      <c r="BI223" s="211">
        <v>0</v>
      </c>
      <c r="BJ223" s="211">
        <v>0</v>
      </c>
      <c r="BK223" s="211">
        <v>0</v>
      </c>
      <c r="BL223" s="211">
        <v>0</v>
      </c>
      <c r="BM223" s="211">
        <v>0</v>
      </c>
      <c r="BN223" s="211">
        <v>0</v>
      </c>
      <c r="BO223" s="211">
        <v>0</v>
      </c>
      <c r="BP223" s="211">
        <v>0</v>
      </c>
      <c r="BQ223" s="211">
        <v>0</v>
      </c>
      <c r="BR223" s="211">
        <v>0</v>
      </c>
      <c r="BS223" s="211">
        <v>0</v>
      </c>
      <c r="BT223" s="211">
        <v>0</v>
      </c>
      <c r="BU223" s="211">
        <v>0</v>
      </c>
      <c r="BV223" s="211">
        <v>0</v>
      </c>
      <c r="BW223" s="211">
        <v>0</v>
      </c>
      <c r="BX223" s="211">
        <v>0</v>
      </c>
      <c r="BY223" s="211">
        <v>0</v>
      </c>
      <c r="BZ223" s="211">
        <v>0</v>
      </c>
      <c r="CA223" s="211">
        <v>0</v>
      </c>
      <c r="CB223" s="211">
        <v>0</v>
      </c>
      <c r="CC223" s="211">
        <v>0</v>
      </c>
      <c r="CD223" s="211">
        <v>0</v>
      </c>
      <c r="CE223" s="211">
        <v>0</v>
      </c>
      <c r="CF223" s="211">
        <v>0</v>
      </c>
      <c r="CG223" s="211">
        <v>0</v>
      </c>
      <c r="CH223" s="211">
        <v>0</v>
      </c>
      <c r="CI223" s="211">
        <v>0</v>
      </c>
      <c r="CJ223" s="211">
        <v>0</v>
      </c>
      <c r="CK223" s="211">
        <v>0</v>
      </c>
      <c r="CL223" s="211">
        <v>0</v>
      </c>
      <c r="CM223" s="211">
        <v>0</v>
      </c>
      <c r="CN223" s="211">
        <v>0</v>
      </c>
      <c r="CO223" s="211">
        <v>0</v>
      </c>
      <c r="CP223" s="211">
        <v>0</v>
      </c>
      <c r="CQ223" s="211">
        <v>0</v>
      </c>
      <c r="CR223" s="211">
        <v>0</v>
      </c>
      <c r="CS223" s="211">
        <f>SUM(B223:CR223)</f>
        <v>0</v>
      </c>
      <c r="CV223" s="27">
        <f t="shared" si="68"/>
        <v>0</v>
      </c>
      <c r="CW223" s="28">
        <f t="shared" si="69"/>
        <v>0</v>
      </c>
    </row>
    <row r="224" spans="1:101" x14ac:dyDescent="0.2">
      <c r="A224" s="210" t="s">
        <v>211</v>
      </c>
      <c r="B224" s="211">
        <v>0</v>
      </c>
      <c r="C224" s="211">
        <v>0</v>
      </c>
      <c r="D224" s="211">
        <v>0</v>
      </c>
      <c r="E224" s="211">
        <v>0</v>
      </c>
      <c r="F224" s="211">
        <v>0</v>
      </c>
      <c r="G224" s="211">
        <v>0</v>
      </c>
      <c r="H224" s="211">
        <v>0</v>
      </c>
      <c r="I224" s="211">
        <v>0</v>
      </c>
      <c r="J224" s="211">
        <v>0</v>
      </c>
      <c r="K224" s="211">
        <v>0</v>
      </c>
      <c r="L224" s="211">
        <v>0</v>
      </c>
      <c r="M224" s="211">
        <v>0</v>
      </c>
      <c r="N224" s="211">
        <v>0</v>
      </c>
      <c r="O224" s="211">
        <v>0</v>
      </c>
      <c r="P224" s="211">
        <v>0</v>
      </c>
      <c r="Q224" s="211">
        <v>0</v>
      </c>
      <c r="R224" s="211">
        <v>0</v>
      </c>
      <c r="S224" s="211">
        <v>0</v>
      </c>
      <c r="T224" s="211">
        <v>0</v>
      </c>
      <c r="U224" s="211">
        <v>0</v>
      </c>
      <c r="V224" s="211">
        <v>0</v>
      </c>
      <c r="W224" s="211">
        <v>0</v>
      </c>
      <c r="X224" s="211">
        <v>0</v>
      </c>
      <c r="Y224" s="211">
        <v>0</v>
      </c>
      <c r="Z224" s="211">
        <v>0</v>
      </c>
      <c r="AA224" s="211">
        <v>0</v>
      </c>
      <c r="AB224" s="211">
        <v>0</v>
      </c>
      <c r="AC224" s="211">
        <v>0</v>
      </c>
      <c r="AD224" s="211">
        <v>0</v>
      </c>
      <c r="AE224" s="211">
        <v>0</v>
      </c>
      <c r="AF224" s="211">
        <v>0</v>
      </c>
      <c r="AG224" s="211">
        <v>0</v>
      </c>
      <c r="AH224" s="211">
        <v>0</v>
      </c>
      <c r="AI224" s="211">
        <v>0</v>
      </c>
      <c r="AJ224" s="211">
        <v>0</v>
      </c>
      <c r="AK224" s="211">
        <v>0</v>
      </c>
      <c r="AL224" s="211">
        <v>0</v>
      </c>
      <c r="AM224" s="211">
        <v>0</v>
      </c>
      <c r="AN224" s="211">
        <v>0</v>
      </c>
      <c r="AO224" s="211">
        <v>0</v>
      </c>
      <c r="AP224" s="211">
        <v>0</v>
      </c>
      <c r="AQ224" s="211">
        <v>0</v>
      </c>
      <c r="AR224" s="211">
        <v>0</v>
      </c>
      <c r="AS224" s="211">
        <v>0</v>
      </c>
      <c r="AT224" s="211">
        <v>0</v>
      </c>
      <c r="AU224" s="211">
        <v>0</v>
      </c>
      <c r="AV224" s="211">
        <v>0</v>
      </c>
      <c r="AW224" s="211">
        <v>0</v>
      </c>
      <c r="AX224" s="211">
        <v>0</v>
      </c>
      <c r="AY224" s="211">
        <v>0</v>
      </c>
      <c r="AZ224" s="211">
        <v>0</v>
      </c>
      <c r="BA224" s="211">
        <v>0</v>
      </c>
      <c r="BB224" s="211">
        <v>0</v>
      </c>
      <c r="BC224" s="211">
        <v>0</v>
      </c>
      <c r="BD224" s="211">
        <v>0</v>
      </c>
      <c r="BE224" s="211">
        <v>0</v>
      </c>
      <c r="BF224" s="211">
        <v>0</v>
      </c>
      <c r="BG224" s="211">
        <v>0</v>
      </c>
      <c r="BH224" s="211">
        <v>0</v>
      </c>
      <c r="BI224" s="211">
        <v>0</v>
      </c>
      <c r="BJ224" s="211">
        <v>0</v>
      </c>
      <c r="BK224" s="211">
        <v>0</v>
      </c>
      <c r="BL224" s="211">
        <v>0</v>
      </c>
      <c r="BM224" s="211">
        <v>0</v>
      </c>
      <c r="BN224" s="211">
        <v>0</v>
      </c>
      <c r="BO224" s="211">
        <v>0</v>
      </c>
      <c r="BP224" s="211">
        <v>0</v>
      </c>
      <c r="BQ224" s="211">
        <v>0</v>
      </c>
      <c r="BR224" s="211">
        <v>0</v>
      </c>
      <c r="BS224" s="211">
        <v>0</v>
      </c>
      <c r="BT224" s="211">
        <v>0</v>
      </c>
      <c r="BU224" s="211">
        <v>0</v>
      </c>
      <c r="BV224" s="211">
        <v>0</v>
      </c>
      <c r="BW224" s="211">
        <v>0</v>
      </c>
      <c r="BX224" s="211">
        <v>0</v>
      </c>
      <c r="BY224" s="211">
        <v>0</v>
      </c>
      <c r="BZ224" s="211">
        <v>0</v>
      </c>
      <c r="CA224" s="211">
        <v>0</v>
      </c>
      <c r="CB224" s="211">
        <v>0</v>
      </c>
      <c r="CC224" s="211">
        <v>0</v>
      </c>
      <c r="CD224" s="211">
        <v>0</v>
      </c>
      <c r="CE224" s="211">
        <v>0</v>
      </c>
      <c r="CF224" s="211">
        <v>0</v>
      </c>
      <c r="CG224" s="211">
        <v>0</v>
      </c>
      <c r="CH224" s="211">
        <v>0</v>
      </c>
      <c r="CI224" s="211">
        <v>0</v>
      </c>
      <c r="CJ224" s="211">
        <v>0</v>
      </c>
      <c r="CK224" s="211">
        <v>0</v>
      </c>
      <c r="CL224" s="211">
        <v>0</v>
      </c>
      <c r="CM224" s="211">
        <v>0</v>
      </c>
      <c r="CN224" s="211">
        <v>0</v>
      </c>
      <c r="CO224" s="211">
        <v>0</v>
      </c>
      <c r="CP224" s="211">
        <v>0</v>
      </c>
      <c r="CQ224" s="211">
        <v>0</v>
      </c>
      <c r="CR224" s="211">
        <v>0</v>
      </c>
      <c r="CS224" s="211">
        <f>SUM(B224:CR224)</f>
        <v>0</v>
      </c>
      <c r="CV224" s="27">
        <f t="shared" si="68"/>
        <v>0</v>
      </c>
      <c r="CW224" s="28">
        <f t="shared" si="69"/>
        <v>0</v>
      </c>
    </row>
    <row r="225" spans="1:101" x14ac:dyDescent="0.2">
      <c r="A225" s="212" t="s">
        <v>212</v>
      </c>
      <c r="B225" s="213">
        <f t="shared" ref="B225:BM225" si="82">SUM(B221:B224)</f>
        <v>0</v>
      </c>
      <c r="C225" s="213">
        <f t="shared" si="82"/>
        <v>0</v>
      </c>
      <c r="D225" s="213">
        <f t="shared" si="82"/>
        <v>-10472.09</v>
      </c>
      <c r="E225" s="213">
        <f t="shared" si="82"/>
        <v>0</v>
      </c>
      <c r="F225" s="213">
        <f t="shared" si="82"/>
        <v>1716.7374179999999</v>
      </c>
      <c r="G225" s="213">
        <f t="shared" ref="G225:BR225" si="83">SUM(G221:G224)</f>
        <v>1716.7374179999999</v>
      </c>
      <c r="H225" s="213">
        <f t="shared" si="83"/>
        <v>1716.7374179999999</v>
      </c>
      <c r="I225" s="213">
        <f t="shared" si="83"/>
        <v>1716.7374179999999</v>
      </c>
      <c r="J225" s="213">
        <f t="shared" si="83"/>
        <v>1716.7374179999999</v>
      </c>
      <c r="K225" s="213">
        <f t="shared" si="83"/>
        <v>1716.7374179999999</v>
      </c>
      <c r="L225" s="213">
        <f t="shared" si="83"/>
        <v>1716.7374179999999</v>
      </c>
      <c r="M225" s="213">
        <f t="shared" si="83"/>
        <v>1716.7374179999999</v>
      </c>
      <c r="N225" s="213">
        <f t="shared" si="83"/>
        <v>1716.7374179999999</v>
      </c>
      <c r="O225" s="213">
        <f t="shared" si="83"/>
        <v>1716.7374179999999</v>
      </c>
      <c r="P225" s="213">
        <f t="shared" si="83"/>
        <v>1716.7374179999999</v>
      </c>
      <c r="Q225" s="213">
        <f t="shared" si="83"/>
        <v>1716.7374179999999</v>
      </c>
      <c r="R225" s="213">
        <f t="shared" si="83"/>
        <v>1716.7374179999999</v>
      </c>
      <c r="S225" s="213">
        <f t="shared" si="83"/>
        <v>1716.7374179999999</v>
      </c>
      <c r="T225" s="213">
        <f t="shared" si="83"/>
        <v>1716.7374179999999</v>
      </c>
      <c r="U225" s="213">
        <f t="shared" si="83"/>
        <v>1716.7374179999999</v>
      </c>
      <c r="V225" s="213">
        <f t="shared" si="83"/>
        <v>1716.7374179999999</v>
      </c>
      <c r="W225" s="213">
        <f t="shared" si="83"/>
        <v>1716.7374179999999</v>
      </c>
      <c r="X225" s="213">
        <f t="shared" si="83"/>
        <v>1716.7374179999999</v>
      </c>
      <c r="Y225" s="213">
        <f t="shared" si="83"/>
        <v>1716.7374179999999</v>
      </c>
      <c r="Z225" s="213">
        <f t="shared" si="83"/>
        <v>1716.7374179999999</v>
      </c>
      <c r="AA225" s="213">
        <f t="shared" si="83"/>
        <v>1716.7374179999999</v>
      </c>
      <c r="AB225" s="213">
        <f t="shared" si="83"/>
        <v>1716.7374179999999</v>
      </c>
      <c r="AC225" s="213">
        <f t="shared" si="83"/>
        <v>1716.7374179999999</v>
      </c>
      <c r="AD225" s="213">
        <f t="shared" si="83"/>
        <v>1716.7374179999999</v>
      </c>
      <c r="AE225" s="213">
        <f t="shared" si="83"/>
        <v>1716.7374179999999</v>
      </c>
      <c r="AF225" s="213">
        <f t="shared" si="83"/>
        <v>1716.7374179999999</v>
      </c>
      <c r="AG225" s="213">
        <f t="shared" si="83"/>
        <v>1716.7374179999999</v>
      </c>
      <c r="AH225" s="213">
        <f t="shared" si="83"/>
        <v>1716.7374179999999</v>
      </c>
      <c r="AI225" s="213">
        <f t="shared" si="83"/>
        <v>1716.7374179999999</v>
      </c>
      <c r="AJ225" s="213">
        <f t="shared" si="83"/>
        <v>1716.7374179999999</v>
      </c>
      <c r="AK225" s="213">
        <f t="shared" si="83"/>
        <v>1716.7374179999999</v>
      </c>
      <c r="AL225" s="213">
        <f t="shared" si="83"/>
        <v>1716.7374179999999</v>
      </c>
      <c r="AM225" s="213">
        <f t="shared" si="83"/>
        <v>1716.7374179999999</v>
      </c>
      <c r="AN225" s="213">
        <f t="shared" si="83"/>
        <v>1716.7374179999999</v>
      </c>
      <c r="AO225" s="213">
        <f t="shared" si="83"/>
        <v>1716.7374179999999</v>
      </c>
      <c r="AP225" s="213">
        <f t="shared" si="83"/>
        <v>1716.7374179999999</v>
      </c>
      <c r="AQ225" s="213">
        <f t="shared" si="83"/>
        <v>1716.7374179999999</v>
      </c>
      <c r="AR225" s="213">
        <f t="shared" si="83"/>
        <v>1716.7374179999999</v>
      </c>
      <c r="AS225" s="213">
        <f t="shared" si="83"/>
        <v>1716.7374179999999</v>
      </c>
      <c r="AT225" s="213">
        <f t="shared" si="83"/>
        <v>1716.7374179999999</v>
      </c>
      <c r="AU225" s="213">
        <f t="shared" si="83"/>
        <v>1716.7374179999999</v>
      </c>
      <c r="AV225" s="213">
        <f t="shared" si="83"/>
        <v>1716.7374179999999</v>
      </c>
      <c r="AW225" s="213">
        <f t="shared" si="83"/>
        <v>1716.7374179999999</v>
      </c>
      <c r="AX225" s="213">
        <f t="shared" si="83"/>
        <v>1716.7374179999999</v>
      </c>
      <c r="AY225" s="213">
        <f t="shared" si="83"/>
        <v>1716.7374179999999</v>
      </c>
      <c r="AZ225" s="213">
        <f t="shared" si="83"/>
        <v>1716.7374179999999</v>
      </c>
      <c r="BA225" s="213">
        <f t="shared" si="83"/>
        <v>1716.7374179999999</v>
      </c>
      <c r="BB225" s="213">
        <f t="shared" si="83"/>
        <v>1716.7374179999999</v>
      </c>
      <c r="BC225" s="213">
        <f t="shared" si="83"/>
        <v>1716.7374179999999</v>
      </c>
      <c r="BD225" s="213">
        <f t="shared" si="83"/>
        <v>1716.7374179999999</v>
      </c>
      <c r="BE225" s="213">
        <f t="shared" si="83"/>
        <v>1716.7374179999999</v>
      </c>
      <c r="BF225" s="213">
        <f t="shared" si="83"/>
        <v>1716.7374179999999</v>
      </c>
      <c r="BG225" s="213">
        <f t="shared" si="83"/>
        <v>1716.7374179999999</v>
      </c>
      <c r="BH225" s="213">
        <f t="shared" si="83"/>
        <v>1716.7374179999999</v>
      </c>
      <c r="BI225" s="213">
        <f t="shared" si="83"/>
        <v>1716.7374179999999</v>
      </c>
      <c r="BJ225" s="213">
        <f t="shared" si="83"/>
        <v>1716.7374179999999</v>
      </c>
      <c r="BK225" s="213">
        <f t="shared" si="83"/>
        <v>1716.7374179999999</v>
      </c>
      <c r="BL225" s="213">
        <f t="shared" si="83"/>
        <v>1716.7374179999999</v>
      </c>
      <c r="BM225" s="213">
        <f t="shared" si="83"/>
        <v>1716.7374179999999</v>
      </c>
      <c r="BN225" s="213">
        <f t="shared" si="83"/>
        <v>1716.7374179999999</v>
      </c>
      <c r="BO225" s="213">
        <f t="shared" si="83"/>
        <v>1716.7374179999999</v>
      </c>
      <c r="BP225" s="213">
        <f t="shared" si="83"/>
        <v>1716.7374179999999</v>
      </c>
      <c r="BQ225" s="213">
        <f t="shared" si="83"/>
        <v>1716.7374179999999</v>
      </c>
      <c r="BR225" s="213">
        <f t="shared" si="83"/>
        <v>1716.7374179999999</v>
      </c>
      <c r="BS225" s="213">
        <f t="shared" ref="BS225:CR225" si="84">SUM(BS221:BS224)</f>
        <v>1716.7374179999999</v>
      </c>
      <c r="BT225" s="213">
        <f t="shared" si="84"/>
        <v>1716.7374179999999</v>
      </c>
      <c r="BU225" s="213">
        <f t="shared" si="84"/>
        <v>1716.7374179999999</v>
      </c>
      <c r="BV225" s="213">
        <f t="shared" si="84"/>
        <v>1716.7374179999999</v>
      </c>
      <c r="BW225" s="213">
        <f t="shared" si="84"/>
        <v>1716.7374179999999</v>
      </c>
      <c r="BX225" s="213">
        <f t="shared" si="84"/>
        <v>1716.7374179999999</v>
      </c>
      <c r="BY225" s="213">
        <f t="shared" si="84"/>
        <v>1716.7374179999999</v>
      </c>
      <c r="BZ225" s="213">
        <f t="shared" si="84"/>
        <v>1716.7374179999999</v>
      </c>
      <c r="CA225" s="213">
        <f t="shared" si="84"/>
        <v>1716.7374179999999</v>
      </c>
      <c r="CB225" s="213">
        <f t="shared" si="84"/>
        <v>1716.7374179999999</v>
      </c>
      <c r="CC225" s="213">
        <f t="shared" si="84"/>
        <v>1716.7374179999999</v>
      </c>
      <c r="CD225" s="213">
        <f t="shared" si="84"/>
        <v>1716.7374179999999</v>
      </c>
      <c r="CE225" s="213">
        <f t="shared" si="84"/>
        <v>1716.7374179999999</v>
      </c>
      <c r="CF225" s="213">
        <f t="shared" si="84"/>
        <v>1716.7374179999999</v>
      </c>
      <c r="CG225" s="213">
        <f t="shared" si="84"/>
        <v>1716.7374179999999</v>
      </c>
      <c r="CH225" s="213">
        <f t="shared" si="84"/>
        <v>1716.7374179999999</v>
      </c>
      <c r="CI225" s="213">
        <f t="shared" si="84"/>
        <v>1716.7374179999999</v>
      </c>
      <c r="CJ225" s="213">
        <f t="shared" si="84"/>
        <v>1716.7374179999999</v>
      </c>
      <c r="CK225" s="213">
        <f t="shared" si="84"/>
        <v>1716.7374179999999</v>
      </c>
      <c r="CL225" s="213">
        <f t="shared" si="84"/>
        <v>1716.7374179999999</v>
      </c>
      <c r="CM225" s="213">
        <f t="shared" si="84"/>
        <v>1716.7374179999999</v>
      </c>
      <c r="CN225" s="213">
        <f t="shared" si="84"/>
        <v>1716.7374179999999</v>
      </c>
      <c r="CO225" s="213">
        <f t="shared" si="84"/>
        <v>1716.7374179999999</v>
      </c>
      <c r="CP225" s="213">
        <f t="shared" si="84"/>
        <v>1716.7374179999999</v>
      </c>
      <c r="CQ225" s="213">
        <f t="shared" si="84"/>
        <v>1716.7374179999999</v>
      </c>
      <c r="CR225" s="213">
        <f t="shared" si="84"/>
        <v>1716.7374179999999</v>
      </c>
      <c r="CS225" s="213">
        <f t="shared" ref="BN225:CS225" si="85">SUM(CS221:CS224)</f>
        <v>145751.01503800013</v>
      </c>
      <c r="CV225" s="27">
        <f t="shared" si="68"/>
        <v>1716.7374179999999</v>
      </c>
      <c r="CW225" s="28">
        <f t="shared" si="69"/>
        <v>1716.7374179999999</v>
      </c>
    </row>
    <row r="226" spans="1:101" x14ac:dyDescent="0.2">
      <c r="A226" s="214" t="s">
        <v>213</v>
      </c>
      <c r="B226" s="213">
        <f t="shared" ref="B226:BM226" si="86">SUM(B215:B219,B225)</f>
        <v>0</v>
      </c>
      <c r="C226" s="213">
        <f t="shared" si="86"/>
        <v>0</v>
      </c>
      <c r="D226" s="213">
        <f t="shared" si="86"/>
        <v>14660.91</v>
      </c>
      <c r="E226" s="213">
        <f t="shared" si="86"/>
        <v>0</v>
      </c>
      <c r="F226" s="213">
        <f t="shared" si="86"/>
        <v>1716.7374179999999</v>
      </c>
      <c r="G226" s="213">
        <f t="shared" ref="G226:BR226" si="87">SUM(G215:G219,G225)</f>
        <v>1716.7374179999999</v>
      </c>
      <c r="H226" s="213">
        <f t="shared" si="87"/>
        <v>1716.7374179999999</v>
      </c>
      <c r="I226" s="213">
        <f t="shared" si="87"/>
        <v>1716.7374179999999</v>
      </c>
      <c r="J226" s="213">
        <f t="shared" si="87"/>
        <v>1716.7374179999999</v>
      </c>
      <c r="K226" s="213">
        <f t="shared" si="87"/>
        <v>1716.7374179999999</v>
      </c>
      <c r="L226" s="213">
        <f t="shared" si="87"/>
        <v>1716.7374179999999</v>
      </c>
      <c r="M226" s="213">
        <f t="shared" si="87"/>
        <v>1716.7374179999999</v>
      </c>
      <c r="N226" s="213">
        <f t="shared" si="87"/>
        <v>1716.7374179999999</v>
      </c>
      <c r="O226" s="213">
        <f t="shared" si="87"/>
        <v>1716.7374179999999</v>
      </c>
      <c r="P226" s="213">
        <f t="shared" si="87"/>
        <v>1716.7374179999999</v>
      </c>
      <c r="Q226" s="213">
        <f t="shared" si="87"/>
        <v>1716.7374179999999</v>
      </c>
      <c r="R226" s="213">
        <f t="shared" si="87"/>
        <v>1716.7374179999999</v>
      </c>
      <c r="S226" s="213">
        <f t="shared" si="87"/>
        <v>1716.7374179999999</v>
      </c>
      <c r="T226" s="213">
        <f t="shared" si="87"/>
        <v>1716.7374179999999</v>
      </c>
      <c r="U226" s="213">
        <f t="shared" si="87"/>
        <v>1716.7374179999999</v>
      </c>
      <c r="V226" s="213">
        <f t="shared" si="87"/>
        <v>1716.7374179999999</v>
      </c>
      <c r="W226" s="213">
        <f t="shared" si="87"/>
        <v>1716.7374179999999</v>
      </c>
      <c r="X226" s="213">
        <f t="shared" si="87"/>
        <v>1716.7374179999999</v>
      </c>
      <c r="Y226" s="213">
        <f t="shared" si="87"/>
        <v>1716.7374179999999</v>
      </c>
      <c r="Z226" s="213">
        <f t="shared" si="87"/>
        <v>1716.7374179999999</v>
      </c>
      <c r="AA226" s="213">
        <f t="shared" si="87"/>
        <v>1716.7374179999999</v>
      </c>
      <c r="AB226" s="213">
        <f t="shared" si="87"/>
        <v>1716.7374179999999</v>
      </c>
      <c r="AC226" s="213">
        <f t="shared" si="87"/>
        <v>1716.7374179999999</v>
      </c>
      <c r="AD226" s="213">
        <f t="shared" si="87"/>
        <v>1716.7374179999999</v>
      </c>
      <c r="AE226" s="213">
        <f t="shared" si="87"/>
        <v>1716.7374179999999</v>
      </c>
      <c r="AF226" s="213">
        <f t="shared" si="87"/>
        <v>1716.7374179999999</v>
      </c>
      <c r="AG226" s="213">
        <f t="shared" si="87"/>
        <v>1716.7374179999999</v>
      </c>
      <c r="AH226" s="213">
        <f t="shared" si="87"/>
        <v>1716.7374179999999</v>
      </c>
      <c r="AI226" s="213">
        <f t="shared" si="87"/>
        <v>1716.7374179999999</v>
      </c>
      <c r="AJ226" s="213">
        <f t="shared" si="87"/>
        <v>1716.7374179999999</v>
      </c>
      <c r="AK226" s="213">
        <f t="shared" si="87"/>
        <v>1716.7374179999999</v>
      </c>
      <c r="AL226" s="213">
        <f t="shared" si="87"/>
        <v>1716.7374179999999</v>
      </c>
      <c r="AM226" s="213">
        <f t="shared" si="87"/>
        <v>1716.7374179999999</v>
      </c>
      <c r="AN226" s="213">
        <f t="shared" si="87"/>
        <v>1716.7374179999999</v>
      </c>
      <c r="AO226" s="213">
        <f t="shared" si="87"/>
        <v>1716.7374179999999</v>
      </c>
      <c r="AP226" s="213">
        <f t="shared" si="87"/>
        <v>1716.7374179999999</v>
      </c>
      <c r="AQ226" s="213">
        <f t="shared" si="87"/>
        <v>1716.7374179999999</v>
      </c>
      <c r="AR226" s="213">
        <f t="shared" si="87"/>
        <v>1716.7374179999999</v>
      </c>
      <c r="AS226" s="213">
        <f t="shared" si="87"/>
        <v>1716.7374179999999</v>
      </c>
      <c r="AT226" s="213">
        <f t="shared" si="87"/>
        <v>1716.7374179999999</v>
      </c>
      <c r="AU226" s="213">
        <f t="shared" si="87"/>
        <v>1716.7374179999999</v>
      </c>
      <c r="AV226" s="213">
        <f t="shared" si="87"/>
        <v>1716.7374179999999</v>
      </c>
      <c r="AW226" s="213">
        <f t="shared" si="87"/>
        <v>1716.7374179999999</v>
      </c>
      <c r="AX226" s="213">
        <f t="shared" si="87"/>
        <v>1716.7374179999999</v>
      </c>
      <c r="AY226" s="213">
        <f t="shared" si="87"/>
        <v>1716.7374179999999</v>
      </c>
      <c r="AZ226" s="213">
        <f t="shared" si="87"/>
        <v>1716.7374179999999</v>
      </c>
      <c r="BA226" s="213">
        <f t="shared" si="87"/>
        <v>1716.7374179999999</v>
      </c>
      <c r="BB226" s="213">
        <f t="shared" si="87"/>
        <v>1716.7374179999999</v>
      </c>
      <c r="BC226" s="213">
        <f t="shared" si="87"/>
        <v>1716.7374179999999</v>
      </c>
      <c r="BD226" s="213">
        <f t="shared" si="87"/>
        <v>1716.7374179999999</v>
      </c>
      <c r="BE226" s="213">
        <f t="shared" si="87"/>
        <v>1716.7374179999999</v>
      </c>
      <c r="BF226" s="213">
        <f t="shared" si="87"/>
        <v>1716.7374179999999</v>
      </c>
      <c r="BG226" s="213">
        <f t="shared" si="87"/>
        <v>1716.7374179999999</v>
      </c>
      <c r="BH226" s="213">
        <f t="shared" si="87"/>
        <v>1716.7374179999999</v>
      </c>
      <c r="BI226" s="213">
        <f t="shared" si="87"/>
        <v>1716.7374179999999</v>
      </c>
      <c r="BJ226" s="213">
        <f t="shared" si="87"/>
        <v>1716.7374179999999</v>
      </c>
      <c r="BK226" s="213">
        <f t="shared" si="87"/>
        <v>1716.7374179999999</v>
      </c>
      <c r="BL226" s="213">
        <f t="shared" si="87"/>
        <v>1716.7374179999999</v>
      </c>
      <c r="BM226" s="213">
        <f t="shared" si="87"/>
        <v>1716.7374179999999</v>
      </c>
      <c r="BN226" s="213">
        <f t="shared" si="87"/>
        <v>1716.7374179999999</v>
      </c>
      <c r="BO226" s="213">
        <f t="shared" si="87"/>
        <v>1716.7374179999999</v>
      </c>
      <c r="BP226" s="213">
        <f t="shared" si="87"/>
        <v>1716.7374179999999</v>
      </c>
      <c r="BQ226" s="213">
        <f t="shared" si="87"/>
        <v>1716.7374179999999</v>
      </c>
      <c r="BR226" s="213">
        <f t="shared" si="87"/>
        <v>1716.7374179999999</v>
      </c>
      <c r="BS226" s="213">
        <f t="shared" ref="BS226:CR226" si="88">SUM(BS215:BS219,BS225)</f>
        <v>1716.7374179999999</v>
      </c>
      <c r="BT226" s="213">
        <f t="shared" si="88"/>
        <v>1716.7374179999999</v>
      </c>
      <c r="BU226" s="213">
        <f t="shared" si="88"/>
        <v>1716.7374179999999</v>
      </c>
      <c r="BV226" s="213">
        <f t="shared" si="88"/>
        <v>1716.7374179999999</v>
      </c>
      <c r="BW226" s="213">
        <f t="shared" si="88"/>
        <v>1716.7374179999999</v>
      </c>
      <c r="BX226" s="213">
        <f t="shared" si="88"/>
        <v>1716.7374179999999</v>
      </c>
      <c r="BY226" s="213">
        <f t="shared" si="88"/>
        <v>1716.7374179999999</v>
      </c>
      <c r="BZ226" s="213">
        <f t="shared" si="88"/>
        <v>1716.7374179999999</v>
      </c>
      <c r="CA226" s="213">
        <f t="shared" si="88"/>
        <v>1716.7374179999999</v>
      </c>
      <c r="CB226" s="213">
        <f t="shared" si="88"/>
        <v>1716.7374179999999</v>
      </c>
      <c r="CC226" s="213">
        <f t="shared" si="88"/>
        <v>1716.7374179999999</v>
      </c>
      <c r="CD226" s="213">
        <f t="shared" si="88"/>
        <v>1716.7374179999999</v>
      </c>
      <c r="CE226" s="213">
        <f t="shared" si="88"/>
        <v>1716.7374179999999</v>
      </c>
      <c r="CF226" s="213">
        <f t="shared" si="88"/>
        <v>1716.7374179999999</v>
      </c>
      <c r="CG226" s="213">
        <f t="shared" si="88"/>
        <v>1716.7374179999999</v>
      </c>
      <c r="CH226" s="213">
        <f t="shared" si="88"/>
        <v>1716.7374179999999</v>
      </c>
      <c r="CI226" s="213">
        <f t="shared" si="88"/>
        <v>1716.7374179999999</v>
      </c>
      <c r="CJ226" s="213">
        <f t="shared" si="88"/>
        <v>1716.7374179999999</v>
      </c>
      <c r="CK226" s="213">
        <f t="shared" si="88"/>
        <v>1716.7374179999999</v>
      </c>
      <c r="CL226" s="213">
        <f t="shared" si="88"/>
        <v>1716.7374179999999</v>
      </c>
      <c r="CM226" s="213">
        <f t="shared" si="88"/>
        <v>1716.7374179999999</v>
      </c>
      <c r="CN226" s="213">
        <f t="shared" si="88"/>
        <v>1716.7374179999999</v>
      </c>
      <c r="CO226" s="213">
        <f t="shared" si="88"/>
        <v>1716.7374179999999</v>
      </c>
      <c r="CP226" s="213">
        <f t="shared" si="88"/>
        <v>1716.7374179999999</v>
      </c>
      <c r="CQ226" s="213">
        <f t="shared" si="88"/>
        <v>1716.7374179999999</v>
      </c>
      <c r="CR226" s="213">
        <f t="shared" si="88"/>
        <v>1716.7374179999999</v>
      </c>
      <c r="CS226" s="213">
        <f t="shared" ref="BN226:CS226" si="89">SUM(CS215:CS219,CS225)</f>
        <v>170884.01503800013</v>
      </c>
      <c r="CV226" s="27">
        <f t="shared" si="68"/>
        <v>1716.7374179999999</v>
      </c>
      <c r="CW226" s="28">
        <f t="shared" si="69"/>
        <v>1716.7374179999999</v>
      </c>
    </row>
    <row r="227" spans="1:101" x14ac:dyDescent="0.2">
      <c r="A227" s="219" t="s">
        <v>214</v>
      </c>
      <c r="B227" s="213">
        <f t="shared" ref="B227:BM227" si="90">SUM(B189,B208,B212:B213,B226)</f>
        <v>0</v>
      </c>
      <c r="C227" s="213">
        <f t="shared" si="90"/>
        <v>0</v>
      </c>
      <c r="D227" s="213">
        <f t="shared" si="90"/>
        <v>14660.91</v>
      </c>
      <c r="E227" s="213">
        <f t="shared" si="90"/>
        <v>0</v>
      </c>
      <c r="F227" s="213">
        <f t="shared" si="90"/>
        <v>-1346.7583948500003</v>
      </c>
      <c r="G227" s="213">
        <f t="shared" ref="G227:BR227" si="91">SUM(G189,G208,G212:G213,G226)</f>
        <v>-1346.7583948500003</v>
      </c>
      <c r="H227" s="213">
        <f t="shared" si="91"/>
        <v>-1346.7583948500003</v>
      </c>
      <c r="I227" s="213">
        <f t="shared" si="91"/>
        <v>-1346.7583948500003</v>
      </c>
      <c r="J227" s="213">
        <f t="shared" si="91"/>
        <v>-1346.7583948500003</v>
      </c>
      <c r="K227" s="213">
        <f t="shared" si="91"/>
        <v>-1346.7583948500003</v>
      </c>
      <c r="L227" s="213">
        <f t="shared" si="91"/>
        <v>-1346.7583948500003</v>
      </c>
      <c r="M227" s="213">
        <f t="shared" si="91"/>
        <v>-1346.7583948500003</v>
      </c>
      <c r="N227" s="213">
        <f t="shared" si="91"/>
        <v>-1346.7583948500003</v>
      </c>
      <c r="O227" s="213">
        <f t="shared" si="91"/>
        <v>-1346.7583948500003</v>
      </c>
      <c r="P227" s="213">
        <f t="shared" si="91"/>
        <v>-1346.7583948500003</v>
      </c>
      <c r="Q227" s="213">
        <f t="shared" si="91"/>
        <v>-1346.7583948500003</v>
      </c>
      <c r="R227" s="213">
        <f t="shared" si="91"/>
        <v>-1346.7583948500003</v>
      </c>
      <c r="S227" s="213">
        <f t="shared" si="91"/>
        <v>-1346.7583948500003</v>
      </c>
      <c r="T227" s="213">
        <f t="shared" si="91"/>
        <v>-1346.7583948500003</v>
      </c>
      <c r="U227" s="213">
        <f t="shared" si="91"/>
        <v>-1346.7583948500003</v>
      </c>
      <c r="V227" s="213">
        <f t="shared" si="91"/>
        <v>-1346.7583948500003</v>
      </c>
      <c r="W227" s="213">
        <f t="shared" si="91"/>
        <v>-1346.7583948500003</v>
      </c>
      <c r="X227" s="213">
        <f t="shared" si="91"/>
        <v>-1346.7583948500003</v>
      </c>
      <c r="Y227" s="213">
        <f t="shared" si="91"/>
        <v>-1346.7583948500003</v>
      </c>
      <c r="Z227" s="213">
        <f t="shared" si="91"/>
        <v>-1346.7583948500003</v>
      </c>
      <c r="AA227" s="213">
        <f t="shared" si="91"/>
        <v>-1346.7583948500003</v>
      </c>
      <c r="AB227" s="213">
        <f t="shared" si="91"/>
        <v>-1346.7583948500003</v>
      </c>
      <c r="AC227" s="213">
        <f t="shared" si="91"/>
        <v>-1346.7583948500003</v>
      </c>
      <c r="AD227" s="213">
        <f t="shared" si="91"/>
        <v>-1346.7583948500003</v>
      </c>
      <c r="AE227" s="213">
        <f t="shared" si="91"/>
        <v>-1346.7583948500003</v>
      </c>
      <c r="AF227" s="213">
        <f t="shared" si="91"/>
        <v>-1346.7583948500003</v>
      </c>
      <c r="AG227" s="213">
        <f t="shared" si="91"/>
        <v>-1346.7583948500003</v>
      </c>
      <c r="AH227" s="213">
        <f t="shared" si="91"/>
        <v>-1346.7583948500003</v>
      </c>
      <c r="AI227" s="213">
        <f t="shared" si="91"/>
        <v>-1346.7583948500003</v>
      </c>
      <c r="AJ227" s="213">
        <f t="shared" si="91"/>
        <v>-1346.7583948500003</v>
      </c>
      <c r="AK227" s="213">
        <f t="shared" si="91"/>
        <v>-1346.7583948500003</v>
      </c>
      <c r="AL227" s="213">
        <f t="shared" si="91"/>
        <v>-1346.7583948500003</v>
      </c>
      <c r="AM227" s="213">
        <f t="shared" si="91"/>
        <v>-1346.7583948500003</v>
      </c>
      <c r="AN227" s="213">
        <f t="shared" si="91"/>
        <v>-1346.7583948500003</v>
      </c>
      <c r="AO227" s="213">
        <f t="shared" si="91"/>
        <v>-1346.7583948500003</v>
      </c>
      <c r="AP227" s="213">
        <f t="shared" si="91"/>
        <v>-1346.7583948500003</v>
      </c>
      <c r="AQ227" s="213">
        <f t="shared" si="91"/>
        <v>-1346.7583948500003</v>
      </c>
      <c r="AR227" s="213">
        <f t="shared" si="91"/>
        <v>-1346.7583948500003</v>
      </c>
      <c r="AS227" s="213">
        <f t="shared" si="91"/>
        <v>-1346.7583948500003</v>
      </c>
      <c r="AT227" s="213">
        <f t="shared" si="91"/>
        <v>-1346.7583948500003</v>
      </c>
      <c r="AU227" s="213">
        <f t="shared" si="91"/>
        <v>-1346.7583948500003</v>
      </c>
      <c r="AV227" s="213">
        <f t="shared" si="91"/>
        <v>-1346.7583948500003</v>
      </c>
      <c r="AW227" s="213">
        <f t="shared" si="91"/>
        <v>-1346.7583948500003</v>
      </c>
      <c r="AX227" s="213">
        <f t="shared" si="91"/>
        <v>-1346.7583948500003</v>
      </c>
      <c r="AY227" s="213">
        <f t="shared" si="91"/>
        <v>-1346.7583948500003</v>
      </c>
      <c r="AZ227" s="213">
        <f t="shared" si="91"/>
        <v>-1346.7583948500003</v>
      </c>
      <c r="BA227" s="213">
        <f t="shared" si="91"/>
        <v>-1346.7583948500003</v>
      </c>
      <c r="BB227" s="213">
        <f t="shared" si="91"/>
        <v>-1346.7583948500003</v>
      </c>
      <c r="BC227" s="213">
        <f t="shared" si="91"/>
        <v>-1346.7583948500003</v>
      </c>
      <c r="BD227" s="213">
        <f t="shared" si="91"/>
        <v>-1346.7583948500003</v>
      </c>
      <c r="BE227" s="213">
        <f t="shared" si="91"/>
        <v>-1346.7583948500003</v>
      </c>
      <c r="BF227" s="213">
        <f t="shared" si="91"/>
        <v>-1346.7583948500003</v>
      </c>
      <c r="BG227" s="213">
        <f t="shared" si="91"/>
        <v>-1346.7583948500003</v>
      </c>
      <c r="BH227" s="213">
        <f t="shared" si="91"/>
        <v>-1346.7583948500003</v>
      </c>
      <c r="BI227" s="213">
        <f t="shared" si="91"/>
        <v>-1346.7583948500003</v>
      </c>
      <c r="BJ227" s="213">
        <f t="shared" si="91"/>
        <v>-1346.7583948500003</v>
      </c>
      <c r="BK227" s="213">
        <f t="shared" si="91"/>
        <v>-1346.7583948500003</v>
      </c>
      <c r="BL227" s="213">
        <f t="shared" si="91"/>
        <v>-1346.7583948500003</v>
      </c>
      <c r="BM227" s="213">
        <f t="shared" si="91"/>
        <v>-1346.7583948500003</v>
      </c>
      <c r="BN227" s="213">
        <f t="shared" si="91"/>
        <v>-1346.7583948500003</v>
      </c>
      <c r="BO227" s="213">
        <f t="shared" si="91"/>
        <v>-1346.7583948500003</v>
      </c>
      <c r="BP227" s="213">
        <f t="shared" si="91"/>
        <v>-1346.7583948500003</v>
      </c>
      <c r="BQ227" s="213">
        <f t="shared" si="91"/>
        <v>-1346.7583948500003</v>
      </c>
      <c r="BR227" s="213">
        <f t="shared" si="91"/>
        <v>-1346.7583948500003</v>
      </c>
      <c r="BS227" s="213">
        <f t="shared" ref="BS227:CR227" si="92">SUM(BS189,BS208,BS212:BS213,BS226)</f>
        <v>-1346.7583948500003</v>
      </c>
      <c r="BT227" s="213">
        <f t="shared" si="92"/>
        <v>-1346.7583948500003</v>
      </c>
      <c r="BU227" s="213">
        <f t="shared" si="92"/>
        <v>-1346.7583948500003</v>
      </c>
      <c r="BV227" s="213">
        <f t="shared" si="92"/>
        <v>-1346.7583948500003</v>
      </c>
      <c r="BW227" s="213">
        <f t="shared" si="92"/>
        <v>-1346.7583948500003</v>
      </c>
      <c r="BX227" s="213">
        <f t="shared" si="92"/>
        <v>-1346.7583948500003</v>
      </c>
      <c r="BY227" s="213">
        <f t="shared" si="92"/>
        <v>-1346.7583948500003</v>
      </c>
      <c r="BZ227" s="213">
        <f t="shared" si="92"/>
        <v>-1346.7583948500003</v>
      </c>
      <c r="CA227" s="213">
        <f t="shared" si="92"/>
        <v>-1346.7583948500003</v>
      </c>
      <c r="CB227" s="213">
        <f t="shared" si="92"/>
        <v>-1346.7583948500003</v>
      </c>
      <c r="CC227" s="213">
        <f t="shared" si="92"/>
        <v>-1346.7583948500003</v>
      </c>
      <c r="CD227" s="213">
        <f t="shared" si="92"/>
        <v>-1346.7583948500003</v>
      </c>
      <c r="CE227" s="213">
        <f t="shared" si="92"/>
        <v>-1346.7583948500003</v>
      </c>
      <c r="CF227" s="213">
        <f t="shared" si="92"/>
        <v>-1346.7583948500003</v>
      </c>
      <c r="CG227" s="213">
        <f t="shared" si="92"/>
        <v>-1346.7583948500003</v>
      </c>
      <c r="CH227" s="213">
        <f t="shared" si="92"/>
        <v>-1346.7583948500003</v>
      </c>
      <c r="CI227" s="213">
        <f t="shared" si="92"/>
        <v>-1346.7583948500003</v>
      </c>
      <c r="CJ227" s="213">
        <f t="shared" si="92"/>
        <v>-1346.7583948500003</v>
      </c>
      <c r="CK227" s="213">
        <f t="shared" si="92"/>
        <v>-1346.7583948500003</v>
      </c>
      <c r="CL227" s="213">
        <f t="shared" si="92"/>
        <v>-1346.7583948500003</v>
      </c>
      <c r="CM227" s="213">
        <f t="shared" si="92"/>
        <v>-1346.7583948500003</v>
      </c>
      <c r="CN227" s="213">
        <f t="shared" si="92"/>
        <v>-1346.7583948500003</v>
      </c>
      <c r="CO227" s="213">
        <f t="shared" si="92"/>
        <v>-1346.7583948500003</v>
      </c>
      <c r="CP227" s="213">
        <f t="shared" si="92"/>
        <v>-1346.7583948500003</v>
      </c>
      <c r="CQ227" s="213">
        <f t="shared" si="92"/>
        <v>-1346.7583948500003</v>
      </c>
      <c r="CR227" s="213">
        <f t="shared" si="92"/>
        <v>-1346.7583948500003</v>
      </c>
      <c r="CS227" s="213">
        <f t="shared" ref="BN227:CS227" si="93">SUM(CS189,CS208,CS212:CS213,CS226)</f>
        <v>-107894.10393135023</v>
      </c>
      <c r="CV227" s="27">
        <f t="shared" si="68"/>
        <v>-1346.7583948500003</v>
      </c>
      <c r="CW227" s="28">
        <f t="shared" si="69"/>
        <v>-1346.7583948500003</v>
      </c>
    </row>
    <row r="228" spans="1:101" x14ac:dyDescent="0.2">
      <c r="A228" s="206" t="s">
        <v>215</v>
      </c>
      <c r="B228" s="207"/>
      <c r="C228" s="207"/>
      <c r="D228" s="207"/>
      <c r="E228" s="207"/>
      <c r="F228" s="207"/>
      <c r="G228" s="207"/>
      <c r="H228" s="207"/>
      <c r="I228" s="207"/>
      <c r="J228" s="207"/>
      <c r="K228" s="207"/>
      <c r="L228" s="207"/>
      <c r="M228" s="207"/>
      <c r="N228" s="207"/>
      <c r="O228" s="207"/>
      <c r="P228" s="207"/>
      <c r="Q228" s="207"/>
      <c r="R228" s="207"/>
      <c r="S228" s="207"/>
      <c r="T228" s="207"/>
      <c r="U228" s="207"/>
      <c r="V228" s="207"/>
      <c r="W228" s="207"/>
      <c r="X228" s="207"/>
      <c r="Y228" s="207"/>
      <c r="Z228" s="207"/>
      <c r="AA228" s="207"/>
      <c r="AB228" s="207"/>
      <c r="AC228" s="207"/>
      <c r="AD228" s="207"/>
      <c r="AE228" s="207"/>
      <c r="AF228" s="207"/>
      <c r="AG228" s="207"/>
      <c r="AH228" s="207"/>
      <c r="AI228" s="207"/>
      <c r="AJ228" s="207"/>
      <c r="AK228" s="207"/>
      <c r="AL228" s="207"/>
      <c r="AM228" s="207"/>
      <c r="AN228" s="207"/>
      <c r="AO228" s="207"/>
      <c r="AP228" s="207"/>
      <c r="AQ228" s="207"/>
      <c r="AR228" s="207"/>
      <c r="AS228" s="207"/>
      <c r="AT228" s="207"/>
      <c r="AU228" s="207"/>
      <c r="AV228" s="207"/>
      <c r="AW228" s="207"/>
      <c r="AX228" s="207"/>
      <c r="AY228" s="207"/>
      <c r="AZ228" s="207"/>
      <c r="BA228" s="207"/>
      <c r="BB228" s="207"/>
      <c r="BC228" s="207"/>
      <c r="BD228" s="207"/>
      <c r="BE228" s="207"/>
      <c r="BF228" s="207"/>
      <c r="BG228" s="207"/>
      <c r="BH228" s="207"/>
      <c r="BI228" s="207"/>
      <c r="BJ228" s="207"/>
      <c r="BK228" s="207"/>
      <c r="BL228" s="207"/>
      <c r="BM228" s="207"/>
      <c r="BN228" s="207"/>
      <c r="BO228" s="207"/>
      <c r="BP228" s="207"/>
      <c r="BQ228" s="207"/>
      <c r="BR228" s="207"/>
      <c r="BS228" s="207"/>
      <c r="BT228" s="207"/>
      <c r="BU228" s="207"/>
      <c r="BV228" s="207"/>
      <c r="BW228" s="207"/>
      <c r="BX228" s="207"/>
      <c r="BY228" s="207"/>
      <c r="BZ228" s="207"/>
      <c r="CA228" s="207"/>
      <c r="CB228" s="207"/>
      <c r="CC228" s="207"/>
      <c r="CD228" s="207"/>
      <c r="CE228" s="207"/>
      <c r="CF228" s="207"/>
      <c r="CG228" s="207"/>
      <c r="CH228" s="207"/>
      <c r="CI228" s="207"/>
      <c r="CJ228" s="207"/>
      <c r="CK228" s="207"/>
      <c r="CL228" s="207"/>
      <c r="CM228" s="207"/>
      <c r="CN228" s="207"/>
      <c r="CO228" s="207"/>
      <c r="CP228" s="207"/>
      <c r="CQ228" s="207"/>
      <c r="CR228" s="207"/>
      <c r="CS228" s="207"/>
      <c r="CV228" s="27">
        <f t="shared" si="68"/>
        <v>0</v>
      </c>
      <c r="CW228" s="28">
        <f t="shared" si="69"/>
        <v>0</v>
      </c>
    </row>
    <row r="229" spans="1:101" x14ac:dyDescent="0.2">
      <c r="A229" s="218" t="s">
        <v>216</v>
      </c>
      <c r="B229" s="211">
        <v>0</v>
      </c>
      <c r="C229" s="211">
        <v>0</v>
      </c>
      <c r="D229" s="211">
        <v>0</v>
      </c>
      <c r="E229" s="211">
        <v>0</v>
      </c>
      <c r="F229" s="211">
        <v>0</v>
      </c>
      <c r="G229" s="211">
        <v>0</v>
      </c>
      <c r="H229" s="211">
        <v>0</v>
      </c>
      <c r="I229" s="211">
        <v>0</v>
      </c>
      <c r="J229" s="211">
        <v>0</v>
      </c>
      <c r="K229" s="211">
        <v>0</v>
      </c>
      <c r="L229" s="211">
        <v>0</v>
      </c>
      <c r="M229" s="211">
        <v>0</v>
      </c>
      <c r="N229" s="211">
        <v>0</v>
      </c>
      <c r="O229" s="211">
        <v>0</v>
      </c>
      <c r="P229" s="211">
        <v>0</v>
      </c>
      <c r="Q229" s="211">
        <v>0</v>
      </c>
      <c r="R229" s="211">
        <v>0</v>
      </c>
      <c r="S229" s="211">
        <v>0</v>
      </c>
      <c r="T229" s="211">
        <v>0</v>
      </c>
      <c r="U229" s="211">
        <v>0</v>
      </c>
      <c r="V229" s="211">
        <v>0</v>
      </c>
      <c r="W229" s="211">
        <v>0</v>
      </c>
      <c r="X229" s="211">
        <v>0</v>
      </c>
      <c r="Y229" s="211">
        <v>0</v>
      </c>
      <c r="Z229" s="211">
        <v>0</v>
      </c>
      <c r="AA229" s="211">
        <v>0</v>
      </c>
      <c r="AB229" s="211">
        <v>0</v>
      </c>
      <c r="AC229" s="211">
        <v>0</v>
      </c>
      <c r="AD229" s="211">
        <v>0</v>
      </c>
      <c r="AE229" s="211">
        <v>0</v>
      </c>
      <c r="AF229" s="211">
        <v>0</v>
      </c>
      <c r="AG229" s="211">
        <v>0</v>
      </c>
      <c r="AH229" s="211">
        <v>0</v>
      </c>
      <c r="AI229" s="211">
        <v>0</v>
      </c>
      <c r="AJ229" s="211">
        <v>0</v>
      </c>
      <c r="AK229" s="211">
        <v>0</v>
      </c>
      <c r="AL229" s="211">
        <v>0</v>
      </c>
      <c r="AM229" s="211">
        <v>0</v>
      </c>
      <c r="AN229" s="211">
        <v>0</v>
      </c>
      <c r="AO229" s="211">
        <v>0</v>
      </c>
      <c r="AP229" s="211">
        <v>0</v>
      </c>
      <c r="AQ229" s="211">
        <v>0</v>
      </c>
      <c r="AR229" s="211">
        <v>0</v>
      </c>
      <c r="AS229" s="211">
        <v>0</v>
      </c>
      <c r="AT229" s="211">
        <v>0</v>
      </c>
      <c r="AU229" s="211">
        <v>0</v>
      </c>
      <c r="AV229" s="211">
        <v>0</v>
      </c>
      <c r="AW229" s="211">
        <v>0</v>
      </c>
      <c r="AX229" s="211">
        <v>0</v>
      </c>
      <c r="AY229" s="211">
        <v>0</v>
      </c>
      <c r="AZ229" s="211">
        <v>0</v>
      </c>
      <c r="BA229" s="211">
        <v>0</v>
      </c>
      <c r="BB229" s="211">
        <v>0</v>
      </c>
      <c r="BC229" s="211">
        <v>0</v>
      </c>
      <c r="BD229" s="211">
        <v>0</v>
      </c>
      <c r="BE229" s="211">
        <v>0</v>
      </c>
      <c r="BF229" s="211">
        <v>0</v>
      </c>
      <c r="BG229" s="211">
        <v>0</v>
      </c>
      <c r="BH229" s="211">
        <v>0</v>
      </c>
      <c r="BI229" s="211">
        <v>0</v>
      </c>
      <c r="BJ229" s="211">
        <v>0</v>
      </c>
      <c r="BK229" s="211">
        <v>0</v>
      </c>
      <c r="BL229" s="211">
        <v>0</v>
      </c>
      <c r="BM229" s="211">
        <v>0</v>
      </c>
      <c r="BN229" s="211">
        <v>0</v>
      </c>
      <c r="BO229" s="211">
        <v>0</v>
      </c>
      <c r="BP229" s="211">
        <v>0</v>
      </c>
      <c r="BQ229" s="211">
        <v>0</v>
      </c>
      <c r="BR229" s="211">
        <v>0</v>
      </c>
      <c r="BS229" s="211">
        <v>0</v>
      </c>
      <c r="BT229" s="211">
        <v>0</v>
      </c>
      <c r="BU229" s="211">
        <v>0</v>
      </c>
      <c r="BV229" s="211">
        <v>0</v>
      </c>
      <c r="BW229" s="211">
        <v>0</v>
      </c>
      <c r="BX229" s="211">
        <v>0</v>
      </c>
      <c r="BY229" s="211">
        <v>0</v>
      </c>
      <c r="BZ229" s="211">
        <v>0</v>
      </c>
      <c r="CA229" s="211">
        <v>0</v>
      </c>
      <c r="CB229" s="211">
        <v>0</v>
      </c>
      <c r="CC229" s="211">
        <v>0</v>
      </c>
      <c r="CD229" s="211">
        <v>0</v>
      </c>
      <c r="CE229" s="211">
        <v>0</v>
      </c>
      <c r="CF229" s="211">
        <v>0</v>
      </c>
      <c r="CG229" s="211">
        <v>0</v>
      </c>
      <c r="CH229" s="211">
        <v>0</v>
      </c>
      <c r="CI229" s="211">
        <v>0</v>
      </c>
      <c r="CJ229" s="211">
        <v>0</v>
      </c>
      <c r="CK229" s="211">
        <v>0</v>
      </c>
      <c r="CL229" s="211">
        <v>0</v>
      </c>
      <c r="CM229" s="211">
        <v>0</v>
      </c>
      <c r="CN229" s="211">
        <v>0</v>
      </c>
      <c r="CO229" s="211">
        <v>0</v>
      </c>
      <c r="CP229" s="211">
        <v>0</v>
      </c>
      <c r="CQ229" s="211">
        <v>0</v>
      </c>
      <c r="CR229" s="211">
        <v>0</v>
      </c>
      <c r="CS229" s="211">
        <f>SUM(B229:CR229)</f>
        <v>0</v>
      </c>
      <c r="CV229" s="27">
        <f t="shared" si="68"/>
        <v>0</v>
      </c>
      <c r="CW229" s="28">
        <f t="shared" si="69"/>
        <v>0</v>
      </c>
    </row>
    <row r="230" spans="1:101" x14ac:dyDescent="0.2">
      <c r="A230" s="218" t="s">
        <v>217</v>
      </c>
      <c r="B230" s="211">
        <v>0</v>
      </c>
      <c r="C230" s="211">
        <v>0</v>
      </c>
      <c r="D230" s="211">
        <v>0</v>
      </c>
      <c r="E230" s="211">
        <v>0</v>
      </c>
      <c r="F230" s="211">
        <v>0</v>
      </c>
      <c r="G230" s="211">
        <v>0</v>
      </c>
      <c r="H230" s="211">
        <v>0</v>
      </c>
      <c r="I230" s="211">
        <v>0</v>
      </c>
      <c r="J230" s="211">
        <v>0</v>
      </c>
      <c r="K230" s="211">
        <v>0</v>
      </c>
      <c r="L230" s="211">
        <v>0</v>
      </c>
      <c r="M230" s="211">
        <v>0</v>
      </c>
      <c r="N230" s="211">
        <v>0</v>
      </c>
      <c r="O230" s="211">
        <v>0</v>
      </c>
      <c r="P230" s="211">
        <v>0</v>
      </c>
      <c r="Q230" s="211">
        <v>0</v>
      </c>
      <c r="R230" s="211">
        <v>0</v>
      </c>
      <c r="S230" s="211">
        <v>0</v>
      </c>
      <c r="T230" s="211">
        <v>0</v>
      </c>
      <c r="U230" s="211">
        <v>0</v>
      </c>
      <c r="V230" s="211">
        <v>0</v>
      </c>
      <c r="W230" s="211">
        <v>0</v>
      </c>
      <c r="X230" s="211">
        <v>0</v>
      </c>
      <c r="Y230" s="211">
        <v>0</v>
      </c>
      <c r="Z230" s="211">
        <v>0</v>
      </c>
      <c r="AA230" s="211">
        <v>0</v>
      </c>
      <c r="AB230" s="211">
        <v>0</v>
      </c>
      <c r="AC230" s="211">
        <v>0</v>
      </c>
      <c r="AD230" s="211">
        <v>0</v>
      </c>
      <c r="AE230" s="211">
        <v>0</v>
      </c>
      <c r="AF230" s="211">
        <v>0</v>
      </c>
      <c r="AG230" s="211">
        <v>0</v>
      </c>
      <c r="AH230" s="211">
        <v>0</v>
      </c>
      <c r="AI230" s="211">
        <v>0</v>
      </c>
      <c r="AJ230" s="211">
        <v>0</v>
      </c>
      <c r="AK230" s="211">
        <v>0</v>
      </c>
      <c r="AL230" s="211">
        <v>0</v>
      </c>
      <c r="AM230" s="211">
        <v>0</v>
      </c>
      <c r="AN230" s="211">
        <v>0</v>
      </c>
      <c r="AO230" s="211">
        <v>0</v>
      </c>
      <c r="AP230" s="211">
        <v>0</v>
      </c>
      <c r="AQ230" s="211">
        <v>0</v>
      </c>
      <c r="AR230" s="211">
        <v>0</v>
      </c>
      <c r="AS230" s="211">
        <v>0</v>
      </c>
      <c r="AT230" s="211">
        <v>0</v>
      </c>
      <c r="AU230" s="211">
        <v>0</v>
      </c>
      <c r="AV230" s="211">
        <v>0</v>
      </c>
      <c r="AW230" s="211">
        <v>0</v>
      </c>
      <c r="AX230" s="211">
        <v>0</v>
      </c>
      <c r="AY230" s="211">
        <v>0</v>
      </c>
      <c r="AZ230" s="211">
        <v>0</v>
      </c>
      <c r="BA230" s="211">
        <v>0</v>
      </c>
      <c r="BB230" s="211">
        <v>0</v>
      </c>
      <c r="BC230" s="211">
        <v>0</v>
      </c>
      <c r="BD230" s="211">
        <v>0</v>
      </c>
      <c r="BE230" s="211">
        <v>0</v>
      </c>
      <c r="BF230" s="211">
        <v>0</v>
      </c>
      <c r="BG230" s="211">
        <v>0</v>
      </c>
      <c r="BH230" s="211">
        <v>0</v>
      </c>
      <c r="BI230" s="211">
        <v>0</v>
      </c>
      <c r="BJ230" s="211">
        <v>0</v>
      </c>
      <c r="BK230" s="211">
        <v>0</v>
      </c>
      <c r="BL230" s="211">
        <v>0</v>
      </c>
      <c r="BM230" s="211">
        <v>0</v>
      </c>
      <c r="BN230" s="211">
        <v>0</v>
      </c>
      <c r="BO230" s="211">
        <v>0</v>
      </c>
      <c r="BP230" s="211">
        <v>0</v>
      </c>
      <c r="BQ230" s="211">
        <v>0</v>
      </c>
      <c r="BR230" s="211">
        <v>0</v>
      </c>
      <c r="BS230" s="211">
        <v>0</v>
      </c>
      <c r="BT230" s="211">
        <v>0</v>
      </c>
      <c r="BU230" s="211">
        <v>0</v>
      </c>
      <c r="BV230" s="211">
        <v>0</v>
      </c>
      <c r="BW230" s="211">
        <v>0</v>
      </c>
      <c r="BX230" s="211">
        <v>0</v>
      </c>
      <c r="BY230" s="211">
        <v>0</v>
      </c>
      <c r="BZ230" s="211">
        <v>0</v>
      </c>
      <c r="CA230" s="211">
        <v>0</v>
      </c>
      <c r="CB230" s="211">
        <v>0</v>
      </c>
      <c r="CC230" s="211">
        <v>0</v>
      </c>
      <c r="CD230" s="211">
        <v>0</v>
      </c>
      <c r="CE230" s="211">
        <v>0</v>
      </c>
      <c r="CF230" s="211">
        <v>0</v>
      </c>
      <c r="CG230" s="211">
        <v>0</v>
      </c>
      <c r="CH230" s="211">
        <v>0</v>
      </c>
      <c r="CI230" s="211">
        <v>0</v>
      </c>
      <c r="CJ230" s="211">
        <v>0</v>
      </c>
      <c r="CK230" s="211">
        <v>0</v>
      </c>
      <c r="CL230" s="211">
        <v>0</v>
      </c>
      <c r="CM230" s="211">
        <v>0</v>
      </c>
      <c r="CN230" s="211">
        <v>0</v>
      </c>
      <c r="CO230" s="211">
        <v>0</v>
      </c>
      <c r="CP230" s="211">
        <v>0</v>
      </c>
      <c r="CQ230" s="211">
        <v>0</v>
      </c>
      <c r="CR230" s="211">
        <v>0</v>
      </c>
      <c r="CS230" s="211">
        <f>SUM(B230:CR230)</f>
        <v>0</v>
      </c>
      <c r="CV230" s="27">
        <f t="shared" si="68"/>
        <v>0</v>
      </c>
      <c r="CW230" s="28">
        <f t="shared" si="69"/>
        <v>0</v>
      </c>
    </row>
    <row r="231" spans="1:101" x14ac:dyDescent="0.2">
      <c r="A231" s="208" t="s">
        <v>218</v>
      </c>
      <c r="B231" s="207"/>
      <c r="C231" s="207"/>
      <c r="D231" s="207"/>
      <c r="E231" s="207"/>
      <c r="F231" s="207"/>
      <c r="G231" s="207"/>
      <c r="H231" s="207"/>
      <c r="I231" s="207"/>
      <c r="J231" s="207"/>
      <c r="K231" s="207"/>
      <c r="L231" s="207"/>
      <c r="M231" s="207"/>
      <c r="N231" s="207"/>
      <c r="O231" s="207"/>
      <c r="P231" s="207"/>
      <c r="Q231" s="207"/>
      <c r="R231" s="207"/>
      <c r="S231" s="207"/>
      <c r="T231" s="207"/>
      <c r="U231" s="207"/>
      <c r="V231" s="207"/>
      <c r="W231" s="207"/>
      <c r="X231" s="207"/>
      <c r="Y231" s="207"/>
      <c r="Z231" s="207"/>
      <c r="AA231" s="207"/>
      <c r="AB231" s="207"/>
      <c r="AC231" s="207"/>
      <c r="AD231" s="207"/>
      <c r="AE231" s="207"/>
      <c r="AF231" s="207"/>
      <c r="AG231" s="207"/>
      <c r="AH231" s="207"/>
      <c r="AI231" s="207"/>
      <c r="AJ231" s="207"/>
      <c r="AK231" s="207"/>
      <c r="AL231" s="207"/>
      <c r="AM231" s="207"/>
      <c r="AN231" s="207"/>
      <c r="AO231" s="207"/>
      <c r="AP231" s="207"/>
      <c r="AQ231" s="207"/>
      <c r="AR231" s="207"/>
      <c r="AS231" s="207"/>
      <c r="AT231" s="207"/>
      <c r="AU231" s="207"/>
      <c r="AV231" s="207"/>
      <c r="AW231" s="207"/>
      <c r="AX231" s="207"/>
      <c r="AY231" s="207"/>
      <c r="AZ231" s="207"/>
      <c r="BA231" s="207"/>
      <c r="BB231" s="207"/>
      <c r="BC231" s="207"/>
      <c r="BD231" s="207"/>
      <c r="BE231" s="207"/>
      <c r="BF231" s="207"/>
      <c r="BG231" s="207"/>
      <c r="BH231" s="207"/>
      <c r="BI231" s="207"/>
      <c r="BJ231" s="207"/>
      <c r="BK231" s="207"/>
      <c r="BL231" s="207"/>
      <c r="BM231" s="207"/>
      <c r="BN231" s="207"/>
      <c r="BO231" s="207"/>
      <c r="BP231" s="207"/>
      <c r="BQ231" s="207"/>
      <c r="BR231" s="207"/>
      <c r="BS231" s="207"/>
      <c r="BT231" s="207"/>
      <c r="BU231" s="207"/>
      <c r="BV231" s="207"/>
      <c r="BW231" s="207"/>
      <c r="BX231" s="207"/>
      <c r="BY231" s="207"/>
      <c r="BZ231" s="207"/>
      <c r="CA231" s="207"/>
      <c r="CB231" s="207"/>
      <c r="CC231" s="207"/>
      <c r="CD231" s="207"/>
      <c r="CE231" s="207"/>
      <c r="CF231" s="207"/>
      <c r="CG231" s="207"/>
      <c r="CH231" s="207"/>
      <c r="CI231" s="207"/>
      <c r="CJ231" s="207"/>
      <c r="CK231" s="207"/>
      <c r="CL231" s="207"/>
      <c r="CM231" s="207"/>
      <c r="CN231" s="207"/>
      <c r="CO231" s="207"/>
      <c r="CP231" s="207"/>
      <c r="CQ231" s="207"/>
      <c r="CR231" s="207"/>
      <c r="CS231" s="207"/>
      <c r="CV231" s="27">
        <f t="shared" si="68"/>
        <v>0</v>
      </c>
      <c r="CW231" s="28">
        <f t="shared" si="69"/>
        <v>0</v>
      </c>
    </row>
    <row r="232" spans="1:101" x14ac:dyDescent="0.2">
      <c r="A232" s="215" t="s">
        <v>219</v>
      </c>
      <c r="B232" s="211">
        <v>0</v>
      </c>
      <c r="C232" s="211">
        <v>0</v>
      </c>
      <c r="D232" s="211">
        <v>0</v>
      </c>
      <c r="E232" s="211">
        <v>0</v>
      </c>
      <c r="F232" s="211">
        <v>0</v>
      </c>
      <c r="G232" s="211">
        <v>0</v>
      </c>
      <c r="H232" s="211">
        <v>0</v>
      </c>
      <c r="I232" s="211">
        <v>0</v>
      </c>
      <c r="J232" s="211">
        <v>0</v>
      </c>
      <c r="K232" s="211">
        <v>0</v>
      </c>
      <c r="L232" s="211">
        <v>0</v>
      </c>
      <c r="M232" s="211">
        <v>0</v>
      </c>
      <c r="N232" s="211">
        <v>0</v>
      </c>
      <c r="O232" s="211">
        <v>0</v>
      </c>
      <c r="P232" s="211">
        <v>0</v>
      </c>
      <c r="Q232" s="211">
        <v>0</v>
      </c>
      <c r="R232" s="211">
        <v>0</v>
      </c>
      <c r="S232" s="211">
        <v>0</v>
      </c>
      <c r="T232" s="211">
        <v>0</v>
      </c>
      <c r="U232" s="211">
        <v>0</v>
      </c>
      <c r="V232" s="211">
        <v>0</v>
      </c>
      <c r="W232" s="211">
        <v>0</v>
      </c>
      <c r="X232" s="211">
        <v>0</v>
      </c>
      <c r="Y232" s="211">
        <v>0</v>
      </c>
      <c r="Z232" s="211">
        <v>0</v>
      </c>
      <c r="AA232" s="211">
        <v>0</v>
      </c>
      <c r="AB232" s="211">
        <v>0</v>
      </c>
      <c r="AC232" s="211">
        <v>0</v>
      </c>
      <c r="AD232" s="211">
        <v>0</v>
      </c>
      <c r="AE232" s="211">
        <v>0</v>
      </c>
      <c r="AF232" s="211">
        <v>0</v>
      </c>
      <c r="AG232" s="211">
        <v>0</v>
      </c>
      <c r="AH232" s="211">
        <v>0</v>
      </c>
      <c r="AI232" s="211">
        <v>0</v>
      </c>
      <c r="AJ232" s="211">
        <v>0</v>
      </c>
      <c r="AK232" s="211">
        <v>0</v>
      </c>
      <c r="AL232" s="211">
        <v>0</v>
      </c>
      <c r="AM232" s="211">
        <v>0</v>
      </c>
      <c r="AN232" s="211">
        <v>0</v>
      </c>
      <c r="AO232" s="211">
        <v>0</v>
      </c>
      <c r="AP232" s="211">
        <v>0</v>
      </c>
      <c r="AQ232" s="211">
        <v>0</v>
      </c>
      <c r="AR232" s="211">
        <v>0</v>
      </c>
      <c r="AS232" s="211">
        <v>0</v>
      </c>
      <c r="AT232" s="211">
        <v>0</v>
      </c>
      <c r="AU232" s="211">
        <v>0</v>
      </c>
      <c r="AV232" s="211">
        <v>0</v>
      </c>
      <c r="AW232" s="211">
        <v>0</v>
      </c>
      <c r="AX232" s="211">
        <v>0</v>
      </c>
      <c r="AY232" s="211">
        <v>0</v>
      </c>
      <c r="AZ232" s="211">
        <v>0</v>
      </c>
      <c r="BA232" s="211">
        <v>0</v>
      </c>
      <c r="BB232" s="211">
        <v>0</v>
      </c>
      <c r="BC232" s="211">
        <v>0</v>
      </c>
      <c r="BD232" s="211">
        <v>0</v>
      </c>
      <c r="BE232" s="211">
        <v>0</v>
      </c>
      <c r="BF232" s="211">
        <v>0</v>
      </c>
      <c r="BG232" s="211">
        <v>0</v>
      </c>
      <c r="BH232" s="211">
        <v>0</v>
      </c>
      <c r="BI232" s="211">
        <v>0</v>
      </c>
      <c r="BJ232" s="211">
        <v>0</v>
      </c>
      <c r="BK232" s="211">
        <v>0</v>
      </c>
      <c r="BL232" s="211">
        <v>0</v>
      </c>
      <c r="BM232" s="211">
        <v>0</v>
      </c>
      <c r="BN232" s="211">
        <v>0</v>
      </c>
      <c r="BO232" s="211">
        <v>0</v>
      </c>
      <c r="BP232" s="211">
        <v>0</v>
      </c>
      <c r="BQ232" s="211">
        <v>0</v>
      </c>
      <c r="BR232" s="211">
        <v>0</v>
      </c>
      <c r="BS232" s="211">
        <v>0</v>
      </c>
      <c r="BT232" s="211">
        <v>0</v>
      </c>
      <c r="BU232" s="211">
        <v>0</v>
      </c>
      <c r="BV232" s="211">
        <v>0</v>
      </c>
      <c r="BW232" s="211">
        <v>0</v>
      </c>
      <c r="BX232" s="211">
        <v>0</v>
      </c>
      <c r="BY232" s="211">
        <v>0</v>
      </c>
      <c r="BZ232" s="211">
        <v>0</v>
      </c>
      <c r="CA232" s="211">
        <v>0</v>
      </c>
      <c r="CB232" s="211">
        <v>0</v>
      </c>
      <c r="CC232" s="211">
        <v>0</v>
      </c>
      <c r="CD232" s="211">
        <v>0</v>
      </c>
      <c r="CE232" s="211">
        <v>0</v>
      </c>
      <c r="CF232" s="211">
        <v>0</v>
      </c>
      <c r="CG232" s="211">
        <v>0</v>
      </c>
      <c r="CH232" s="211">
        <v>0</v>
      </c>
      <c r="CI232" s="211">
        <v>0</v>
      </c>
      <c r="CJ232" s="211">
        <v>0</v>
      </c>
      <c r="CK232" s="211">
        <v>0</v>
      </c>
      <c r="CL232" s="211">
        <v>0</v>
      </c>
      <c r="CM232" s="211">
        <v>0</v>
      </c>
      <c r="CN232" s="211">
        <v>0</v>
      </c>
      <c r="CO232" s="211">
        <v>0</v>
      </c>
      <c r="CP232" s="211">
        <v>0</v>
      </c>
      <c r="CQ232" s="211">
        <v>0</v>
      </c>
      <c r="CR232" s="211">
        <v>0</v>
      </c>
      <c r="CS232" s="211">
        <f t="shared" ref="CS232:CS287" si="94">SUM(B232:CR232)</f>
        <v>0</v>
      </c>
      <c r="CV232" s="27">
        <f t="shared" si="68"/>
        <v>0</v>
      </c>
      <c r="CW232" s="28">
        <f t="shared" si="69"/>
        <v>0</v>
      </c>
    </row>
    <row r="233" spans="1:101" x14ac:dyDescent="0.2">
      <c r="A233" s="215" t="s">
        <v>221</v>
      </c>
      <c r="B233" s="211">
        <v>0</v>
      </c>
      <c r="C233" s="211">
        <v>0</v>
      </c>
      <c r="D233" s="211">
        <v>0</v>
      </c>
      <c r="E233" s="211">
        <v>0</v>
      </c>
      <c r="F233" s="211">
        <v>0</v>
      </c>
      <c r="G233" s="211">
        <v>0</v>
      </c>
      <c r="H233" s="211">
        <v>0</v>
      </c>
      <c r="I233" s="211">
        <v>0</v>
      </c>
      <c r="J233" s="211">
        <v>0</v>
      </c>
      <c r="K233" s="211">
        <v>0</v>
      </c>
      <c r="L233" s="211">
        <v>0</v>
      </c>
      <c r="M233" s="211">
        <v>0</v>
      </c>
      <c r="N233" s="211">
        <v>0</v>
      </c>
      <c r="O233" s="211">
        <v>0</v>
      </c>
      <c r="P233" s="211">
        <v>0</v>
      </c>
      <c r="Q233" s="211">
        <v>0</v>
      </c>
      <c r="R233" s="211">
        <v>0</v>
      </c>
      <c r="S233" s="211">
        <v>0</v>
      </c>
      <c r="T233" s="211">
        <v>0</v>
      </c>
      <c r="U233" s="211">
        <v>0</v>
      </c>
      <c r="V233" s="211">
        <v>0</v>
      </c>
      <c r="W233" s="211">
        <v>0</v>
      </c>
      <c r="X233" s="211">
        <v>0</v>
      </c>
      <c r="Y233" s="211">
        <v>0</v>
      </c>
      <c r="Z233" s="211">
        <v>0</v>
      </c>
      <c r="AA233" s="211">
        <v>0</v>
      </c>
      <c r="AB233" s="211">
        <v>0</v>
      </c>
      <c r="AC233" s="211">
        <v>0</v>
      </c>
      <c r="AD233" s="211">
        <v>0</v>
      </c>
      <c r="AE233" s="211">
        <v>0</v>
      </c>
      <c r="AF233" s="211">
        <v>0</v>
      </c>
      <c r="AG233" s="211">
        <v>0</v>
      </c>
      <c r="AH233" s="211">
        <v>0</v>
      </c>
      <c r="AI233" s="211">
        <v>0</v>
      </c>
      <c r="AJ233" s="211">
        <v>0</v>
      </c>
      <c r="AK233" s="211">
        <v>0</v>
      </c>
      <c r="AL233" s="211">
        <v>0</v>
      </c>
      <c r="AM233" s="211">
        <v>0</v>
      </c>
      <c r="AN233" s="211">
        <v>0</v>
      </c>
      <c r="AO233" s="211">
        <v>0</v>
      </c>
      <c r="AP233" s="211">
        <v>0</v>
      </c>
      <c r="AQ233" s="211">
        <v>0</v>
      </c>
      <c r="AR233" s="211">
        <v>0</v>
      </c>
      <c r="AS233" s="211">
        <v>0</v>
      </c>
      <c r="AT233" s="211">
        <v>0</v>
      </c>
      <c r="AU233" s="211">
        <v>0</v>
      </c>
      <c r="AV233" s="211">
        <v>0</v>
      </c>
      <c r="AW233" s="211">
        <v>0</v>
      </c>
      <c r="AX233" s="211">
        <v>0</v>
      </c>
      <c r="AY233" s="211">
        <v>0</v>
      </c>
      <c r="AZ233" s="211">
        <v>0</v>
      </c>
      <c r="BA233" s="211">
        <v>0</v>
      </c>
      <c r="BB233" s="211">
        <v>0</v>
      </c>
      <c r="BC233" s="211">
        <v>0</v>
      </c>
      <c r="BD233" s="211">
        <v>0</v>
      </c>
      <c r="BE233" s="211">
        <v>0</v>
      </c>
      <c r="BF233" s="211">
        <v>0</v>
      </c>
      <c r="BG233" s="211">
        <v>0</v>
      </c>
      <c r="BH233" s="211">
        <v>0</v>
      </c>
      <c r="BI233" s="211">
        <v>0</v>
      </c>
      <c r="BJ233" s="211">
        <v>0</v>
      </c>
      <c r="BK233" s="211">
        <v>0</v>
      </c>
      <c r="BL233" s="211">
        <v>0</v>
      </c>
      <c r="BM233" s="211">
        <v>0</v>
      </c>
      <c r="BN233" s="211">
        <v>0</v>
      </c>
      <c r="BO233" s="211">
        <v>0</v>
      </c>
      <c r="BP233" s="211">
        <v>0</v>
      </c>
      <c r="BQ233" s="211">
        <v>0</v>
      </c>
      <c r="BR233" s="211">
        <v>0</v>
      </c>
      <c r="BS233" s="211">
        <v>0</v>
      </c>
      <c r="BT233" s="211">
        <v>0</v>
      </c>
      <c r="BU233" s="211">
        <v>0</v>
      </c>
      <c r="BV233" s="211">
        <v>0</v>
      </c>
      <c r="BW233" s="211">
        <v>0</v>
      </c>
      <c r="BX233" s="211">
        <v>0</v>
      </c>
      <c r="BY233" s="211">
        <v>0</v>
      </c>
      <c r="BZ233" s="211">
        <v>0</v>
      </c>
      <c r="CA233" s="211">
        <v>0</v>
      </c>
      <c r="CB233" s="211">
        <v>0</v>
      </c>
      <c r="CC233" s="211">
        <v>0</v>
      </c>
      <c r="CD233" s="211">
        <v>0</v>
      </c>
      <c r="CE233" s="211">
        <v>0</v>
      </c>
      <c r="CF233" s="211">
        <v>0</v>
      </c>
      <c r="CG233" s="211">
        <v>0</v>
      </c>
      <c r="CH233" s="211">
        <v>0</v>
      </c>
      <c r="CI233" s="211">
        <v>0</v>
      </c>
      <c r="CJ233" s="211">
        <v>0</v>
      </c>
      <c r="CK233" s="211">
        <v>0</v>
      </c>
      <c r="CL233" s="211">
        <v>0</v>
      </c>
      <c r="CM233" s="211">
        <v>0</v>
      </c>
      <c r="CN233" s="211">
        <v>0</v>
      </c>
      <c r="CO233" s="211">
        <v>0</v>
      </c>
      <c r="CP233" s="211">
        <v>0</v>
      </c>
      <c r="CQ233" s="211">
        <v>0</v>
      </c>
      <c r="CR233" s="211">
        <v>0</v>
      </c>
      <c r="CS233" s="211">
        <f t="shared" si="94"/>
        <v>0</v>
      </c>
      <c r="CV233" s="27">
        <f t="shared" si="68"/>
        <v>0</v>
      </c>
      <c r="CW233" s="28">
        <f t="shared" si="69"/>
        <v>0</v>
      </c>
    </row>
    <row r="234" spans="1:101" x14ac:dyDescent="0.2">
      <c r="A234" s="215" t="s">
        <v>222</v>
      </c>
      <c r="B234" s="211">
        <v>0</v>
      </c>
      <c r="C234" s="211">
        <v>0</v>
      </c>
      <c r="D234" s="211">
        <v>0</v>
      </c>
      <c r="E234" s="211">
        <v>0</v>
      </c>
      <c r="F234" s="211">
        <v>0</v>
      </c>
      <c r="G234" s="211">
        <v>0</v>
      </c>
      <c r="H234" s="211">
        <v>0</v>
      </c>
      <c r="I234" s="211">
        <v>0</v>
      </c>
      <c r="J234" s="211">
        <v>0</v>
      </c>
      <c r="K234" s="211">
        <v>0</v>
      </c>
      <c r="L234" s="211">
        <v>0</v>
      </c>
      <c r="M234" s="211">
        <v>0</v>
      </c>
      <c r="N234" s="211">
        <v>0</v>
      </c>
      <c r="O234" s="211">
        <v>0</v>
      </c>
      <c r="P234" s="211">
        <v>0</v>
      </c>
      <c r="Q234" s="211">
        <v>0</v>
      </c>
      <c r="R234" s="211">
        <v>0</v>
      </c>
      <c r="S234" s="211">
        <v>0</v>
      </c>
      <c r="T234" s="211">
        <v>0</v>
      </c>
      <c r="U234" s="211">
        <v>0</v>
      </c>
      <c r="V234" s="211">
        <v>0</v>
      </c>
      <c r="W234" s="211">
        <v>0</v>
      </c>
      <c r="X234" s="211">
        <v>0</v>
      </c>
      <c r="Y234" s="211">
        <v>0</v>
      </c>
      <c r="Z234" s="211">
        <v>0</v>
      </c>
      <c r="AA234" s="211">
        <v>0</v>
      </c>
      <c r="AB234" s="211">
        <v>0</v>
      </c>
      <c r="AC234" s="211">
        <v>0</v>
      </c>
      <c r="AD234" s="211">
        <v>0</v>
      </c>
      <c r="AE234" s="211">
        <v>0</v>
      </c>
      <c r="AF234" s="211">
        <v>0</v>
      </c>
      <c r="AG234" s="211">
        <v>0</v>
      </c>
      <c r="AH234" s="211">
        <v>0</v>
      </c>
      <c r="AI234" s="211">
        <v>0</v>
      </c>
      <c r="AJ234" s="211">
        <v>0</v>
      </c>
      <c r="AK234" s="211">
        <v>0</v>
      </c>
      <c r="AL234" s="211">
        <v>0</v>
      </c>
      <c r="AM234" s="211">
        <v>0</v>
      </c>
      <c r="AN234" s="211">
        <v>0</v>
      </c>
      <c r="AO234" s="211">
        <v>0</v>
      </c>
      <c r="AP234" s="211">
        <v>0</v>
      </c>
      <c r="AQ234" s="211">
        <v>0</v>
      </c>
      <c r="AR234" s="211">
        <v>0</v>
      </c>
      <c r="AS234" s="211">
        <v>0</v>
      </c>
      <c r="AT234" s="211">
        <v>0</v>
      </c>
      <c r="AU234" s="211">
        <v>0</v>
      </c>
      <c r="AV234" s="211">
        <v>0</v>
      </c>
      <c r="AW234" s="211">
        <v>0</v>
      </c>
      <c r="AX234" s="211">
        <v>0</v>
      </c>
      <c r="AY234" s="211">
        <v>0</v>
      </c>
      <c r="AZ234" s="211">
        <v>0</v>
      </c>
      <c r="BA234" s="211">
        <v>0</v>
      </c>
      <c r="BB234" s="211">
        <v>0</v>
      </c>
      <c r="BC234" s="211">
        <v>0</v>
      </c>
      <c r="BD234" s="211">
        <v>0</v>
      </c>
      <c r="BE234" s="211">
        <v>0</v>
      </c>
      <c r="BF234" s="211">
        <v>0</v>
      </c>
      <c r="BG234" s="211">
        <v>0</v>
      </c>
      <c r="BH234" s="211">
        <v>0</v>
      </c>
      <c r="BI234" s="211">
        <v>0</v>
      </c>
      <c r="BJ234" s="211">
        <v>0</v>
      </c>
      <c r="BK234" s="211">
        <v>0</v>
      </c>
      <c r="BL234" s="211">
        <v>0</v>
      </c>
      <c r="BM234" s="211">
        <v>0</v>
      </c>
      <c r="BN234" s="211">
        <v>0</v>
      </c>
      <c r="BO234" s="211">
        <v>0</v>
      </c>
      <c r="BP234" s="211">
        <v>0</v>
      </c>
      <c r="BQ234" s="211">
        <v>0</v>
      </c>
      <c r="BR234" s="211">
        <v>0</v>
      </c>
      <c r="BS234" s="211">
        <v>0</v>
      </c>
      <c r="BT234" s="211">
        <v>0</v>
      </c>
      <c r="BU234" s="211">
        <v>0</v>
      </c>
      <c r="BV234" s="211">
        <v>0</v>
      </c>
      <c r="BW234" s="211">
        <v>0</v>
      </c>
      <c r="BX234" s="211">
        <v>0</v>
      </c>
      <c r="BY234" s="211">
        <v>0</v>
      </c>
      <c r="BZ234" s="211">
        <v>0</v>
      </c>
      <c r="CA234" s="211">
        <v>0</v>
      </c>
      <c r="CB234" s="211">
        <v>0</v>
      </c>
      <c r="CC234" s="211">
        <v>0</v>
      </c>
      <c r="CD234" s="211">
        <v>0</v>
      </c>
      <c r="CE234" s="211">
        <v>0</v>
      </c>
      <c r="CF234" s="211">
        <v>0</v>
      </c>
      <c r="CG234" s="211">
        <v>0</v>
      </c>
      <c r="CH234" s="211">
        <v>0</v>
      </c>
      <c r="CI234" s="211">
        <v>0</v>
      </c>
      <c r="CJ234" s="211">
        <v>0</v>
      </c>
      <c r="CK234" s="211">
        <v>0</v>
      </c>
      <c r="CL234" s="211">
        <v>0</v>
      </c>
      <c r="CM234" s="211">
        <v>0</v>
      </c>
      <c r="CN234" s="211">
        <v>0</v>
      </c>
      <c r="CO234" s="211">
        <v>0</v>
      </c>
      <c r="CP234" s="211">
        <v>0</v>
      </c>
      <c r="CQ234" s="211">
        <v>0</v>
      </c>
      <c r="CR234" s="211">
        <v>0</v>
      </c>
      <c r="CS234" s="211">
        <f t="shared" si="94"/>
        <v>0</v>
      </c>
      <c r="CV234" s="27">
        <f t="shared" si="68"/>
        <v>0</v>
      </c>
      <c r="CW234" s="28">
        <f t="shared" si="69"/>
        <v>0</v>
      </c>
    </row>
    <row r="235" spans="1:101" x14ac:dyDescent="0.2">
      <c r="A235" s="215" t="s">
        <v>225</v>
      </c>
      <c r="B235" s="211">
        <v>0</v>
      </c>
      <c r="C235" s="211">
        <v>0</v>
      </c>
      <c r="D235" s="211">
        <v>0</v>
      </c>
      <c r="E235" s="211">
        <v>0</v>
      </c>
      <c r="F235" s="211">
        <v>0</v>
      </c>
      <c r="G235" s="211">
        <v>0</v>
      </c>
      <c r="H235" s="211">
        <v>0</v>
      </c>
      <c r="I235" s="211">
        <v>0</v>
      </c>
      <c r="J235" s="211">
        <v>0</v>
      </c>
      <c r="K235" s="211">
        <v>0</v>
      </c>
      <c r="L235" s="211">
        <v>0</v>
      </c>
      <c r="M235" s="211">
        <v>0</v>
      </c>
      <c r="N235" s="211">
        <v>0</v>
      </c>
      <c r="O235" s="211">
        <v>0</v>
      </c>
      <c r="P235" s="211">
        <v>0</v>
      </c>
      <c r="Q235" s="211">
        <v>0</v>
      </c>
      <c r="R235" s="211">
        <v>0</v>
      </c>
      <c r="S235" s="211">
        <v>0</v>
      </c>
      <c r="T235" s="211">
        <v>0</v>
      </c>
      <c r="U235" s="211">
        <v>0</v>
      </c>
      <c r="V235" s="211">
        <v>0</v>
      </c>
      <c r="W235" s="211">
        <v>0</v>
      </c>
      <c r="X235" s="211">
        <v>0</v>
      </c>
      <c r="Y235" s="211">
        <v>0</v>
      </c>
      <c r="Z235" s="211">
        <v>0</v>
      </c>
      <c r="AA235" s="211">
        <v>0</v>
      </c>
      <c r="AB235" s="211">
        <v>0</v>
      </c>
      <c r="AC235" s="211">
        <v>0</v>
      </c>
      <c r="AD235" s="211">
        <v>0</v>
      </c>
      <c r="AE235" s="211">
        <v>0</v>
      </c>
      <c r="AF235" s="211">
        <v>0</v>
      </c>
      <c r="AG235" s="211">
        <v>0</v>
      </c>
      <c r="AH235" s="211">
        <v>0</v>
      </c>
      <c r="AI235" s="211">
        <v>0</v>
      </c>
      <c r="AJ235" s="211">
        <v>0</v>
      </c>
      <c r="AK235" s="211">
        <v>0</v>
      </c>
      <c r="AL235" s="211">
        <v>0</v>
      </c>
      <c r="AM235" s="211">
        <v>0</v>
      </c>
      <c r="AN235" s="211">
        <v>0</v>
      </c>
      <c r="AO235" s="211">
        <v>0</v>
      </c>
      <c r="AP235" s="211">
        <v>0</v>
      </c>
      <c r="AQ235" s="211">
        <v>0</v>
      </c>
      <c r="AR235" s="211">
        <v>0</v>
      </c>
      <c r="AS235" s="211">
        <v>0</v>
      </c>
      <c r="AT235" s="211">
        <v>0</v>
      </c>
      <c r="AU235" s="211">
        <v>0</v>
      </c>
      <c r="AV235" s="211">
        <v>0</v>
      </c>
      <c r="AW235" s="211">
        <v>0</v>
      </c>
      <c r="AX235" s="211">
        <v>0</v>
      </c>
      <c r="AY235" s="211">
        <v>0</v>
      </c>
      <c r="AZ235" s="211">
        <v>0</v>
      </c>
      <c r="BA235" s="211">
        <v>0</v>
      </c>
      <c r="BB235" s="211">
        <v>0</v>
      </c>
      <c r="BC235" s="211">
        <v>0</v>
      </c>
      <c r="BD235" s="211">
        <v>0</v>
      </c>
      <c r="BE235" s="211">
        <v>0</v>
      </c>
      <c r="BF235" s="211">
        <v>0</v>
      </c>
      <c r="BG235" s="211">
        <v>0</v>
      </c>
      <c r="BH235" s="211">
        <v>0</v>
      </c>
      <c r="BI235" s="211">
        <v>0</v>
      </c>
      <c r="BJ235" s="211">
        <v>0</v>
      </c>
      <c r="BK235" s="211">
        <v>0</v>
      </c>
      <c r="BL235" s="211">
        <v>0</v>
      </c>
      <c r="BM235" s="211">
        <v>0</v>
      </c>
      <c r="BN235" s="211">
        <v>0</v>
      </c>
      <c r="BO235" s="211">
        <v>0</v>
      </c>
      <c r="BP235" s="211">
        <v>0</v>
      </c>
      <c r="BQ235" s="211">
        <v>0</v>
      </c>
      <c r="BR235" s="211">
        <v>0</v>
      </c>
      <c r="BS235" s="211">
        <v>0</v>
      </c>
      <c r="BT235" s="211">
        <v>0</v>
      </c>
      <c r="BU235" s="211">
        <v>0</v>
      </c>
      <c r="BV235" s="211">
        <v>0</v>
      </c>
      <c r="BW235" s="211">
        <v>0</v>
      </c>
      <c r="BX235" s="211">
        <v>0</v>
      </c>
      <c r="BY235" s="211">
        <v>0</v>
      </c>
      <c r="BZ235" s="211">
        <v>0</v>
      </c>
      <c r="CA235" s="211">
        <v>0</v>
      </c>
      <c r="CB235" s="211">
        <v>0</v>
      </c>
      <c r="CC235" s="211">
        <v>0</v>
      </c>
      <c r="CD235" s="211">
        <v>0</v>
      </c>
      <c r="CE235" s="211">
        <v>0</v>
      </c>
      <c r="CF235" s="211">
        <v>0</v>
      </c>
      <c r="CG235" s="211">
        <v>0</v>
      </c>
      <c r="CH235" s="211">
        <v>0</v>
      </c>
      <c r="CI235" s="211">
        <v>0</v>
      </c>
      <c r="CJ235" s="211">
        <v>0</v>
      </c>
      <c r="CK235" s="211">
        <v>0</v>
      </c>
      <c r="CL235" s="211">
        <v>0</v>
      </c>
      <c r="CM235" s="211">
        <v>0</v>
      </c>
      <c r="CN235" s="211">
        <v>0</v>
      </c>
      <c r="CO235" s="211">
        <v>0</v>
      </c>
      <c r="CP235" s="211">
        <v>0</v>
      </c>
      <c r="CQ235" s="211">
        <v>0</v>
      </c>
      <c r="CR235" s="211">
        <v>0</v>
      </c>
      <c r="CS235" s="211">
        <f t="shared" si="94"/>
        <v>0</v>
      </c>
      <c r="CV235" s="27">
        <f t="shared" si="68"/>
        <v>0</v>
      </c>
      <c r="CW235" s="28">
        <f t="shared" si="69"/>
        <v>0</v>
      </c>
    </row>
    <row r="236" spans="1:101" x14ac:dyDescent="0.2">
      <c r="A236" s="215" t="s">
        <v>226</v>
      </c>
      <c r="B236" s="211">
        <v>0</v>
      </c>
      <c r="C236" s="211">
        <v>0</v>
      </c>
      <c r="D236" s="211">
        <v>0</v>
      </c>
      <c r="E236" s="211">
        <v>0</v>
      </c>
      <c r="F236" s="211">
        <v>0</v>
      </c>
      <c r="G236" s="211">
        <v>0</v>
      </c>
      <c r="H236" s="211">
        <v>0</v>
      </c>
      <c r="I236" s="211">
        <v>0</v>
      </c>
      <c r="J236" s="211">
        <v>0</v>
      </c>
      <c r="K236" s="211">
        <v>0</v>
      </c>
      <c r="L236" s="211">
        <v>0</v>
      </c>
      <c r="M236" s="211">
        <v>0</v>
      </c>
      <c r="N236" s="211">
        <v>0</v>
      </c>
      <c r="O236" s="211">
        <v>0</v>
      </c>
      <c r="P236" s="211">
        <v>0</v>
      </c>
      <c r="Q236" s="211">
        <v>0</v>
      </c>
      <c r="R236" s="211">
        <v>0</v>
      </c>
      <c r="S236" s="211">
        <v>0</v>
      </c>
      <c r="T236" s="211">
        <v>0</v>
      </c>
      <c r="U236" s="211">
        <v>0</v>
      </c>
      <c r="V236" s="211">
        <v>0</v>
      </c>
      <c r="W236" s="211">
        <v>0</v>
      </c>
      <c r="X236" s="211">
        <v>0</v>
      </c>
      <c r="Y236" s="211">
        <v>0</v>
      </c>
      <c r="Z236" s="211">
        <v>0</v>
      </c>
      <c r="AA236" s="211">
        <v>0</v>
      </c>
      <c r="AB236" s="211">
        <v>0</v>
      </c>
      <c r="AC236" s="211">
        <v>0</v>
      </c>
      <c r="AD236" s="211">
        <v>0</v>
      </c>
      <c r="AE236" s="211">
        <v>0</v>
      </c>
      <c r="AF236" s="211">
        <v>0</v>
      </c>
      <c r="AG236" s="211">
        <v>0</v>
      </c>
      <c r="AH236" s="211">
        <v>0</v>
      </c>
      <c r="AI236" s="211">
        <v>0</v>
      </c>
      <c r="AJ236" s="211">
        <v>0</v>
      </c>
      <c r="AK236" s="211">
        <v>0</v>
      </c>
      <c r="AL236" s="211">
        <v>0</v>
      </c>
      <c r="AM236" s="211">
        <v>0</v>
      </c>
      <c r="AN236" s="211">
        <v>0</v>
      </c>
      <c r="AO236" s="211">
        <v>0</v>
      </c>
      <c r="AP236" s="211">
        <v>0</v>
      </c>
      <c r="AQ236" s="211">
        <v>0</v>
      </c>
      <c r="AR236" s="211">
        <v>0</v>
      </c>
      <c r="AS236" s="211">
        <v>0</v>
      </c>
      <c r="AT236" s="211">
        <v>0</v>
      </c>
      <c r="AU236" s="211">
        <v>0</v>
      </c>
      <c r="AV236" s="211">
        <v>0</v>
      </c>
      <c r="AW236" s="211">
        <v>0</v>
      </c>
      <c r="AX236" s="211">
        <v>0</v>
      </c>
      <c r="AY236" s="211">
        <v>0</v>
      </c>
      <c r="AZ236" s="211">
        <v>0</v>
      </c>
      <c r="BA236" s="211">
        <v>0</v>
      </c>
      <c r="BB236" s="211">
        <v>0</v>
      </c>
      <c r="BC236" s="211">
        <v>0</v>
      </c>
      <c r="BD236" s="211">
        <v>0</v>
      </c>
      <c r="BE236" s="211">
        <v>0</v>
      </c>
      <c r="BF236" s="211">
        <v>0</v>
      </c>
      <c r="BG236" s="211">
        <v>0</v>
      </c>
      <c r="BH236" s="211">
        <v>0</v>
      </c>
      <c r="BI236" s="211">
        <v>0</v>
      </c>
      <c r="BJ236" s="211">
        <v>0</v>
      </c>
      <c r="BK236" s="211">
        <v>0</v>
      </c>
      <c r="BL236" s="211">
        <v>0</v>
      </c>
      <c r="BM236" s="211">
        <v>0</v>
      </c>
      <c r="BN236" s="211">
        <v>0</v>
      </c>
      <c r="BO236" s="211">
        <v>0</v>
      </c>
      <c r="BP236" s="211">
        <v>0</v>
      </c>
      <c r="BQ236" s="211">
        <v>0</v>
      </c>
      <c r="BR236" s="211">
        <v>0</v>
      </c>
      <c r="BS236" s="211">
        <v>0</v>
      </c>
      <c r="BT236" s="211">
        <v>0</v>
      </c>
      <c r="BU236" s="211">
        <v>0</v>
      </c>
      <c r="BV236" s="211">
        <v>0</v>
      </c>
      <c r="BW236" s="211">
        <v>0</v>
      </c>
      <c r="BX236" s="211">
        <v>0</v>
      </c>
      <c r="BY236" s="211">
        <v>0</v>
      </c>
      <c r="BZ236" s="211">
        <v>0</v>
      </c>
      <c r="CA236" s="211">
        <v>0</v>
      </c>
      <c r="CB236" s="211">
        <v>0</v>
      </c>
      <c r="CC236" s="211">
        <v>0</v>
      </c>
      <c r="CD236" s="211">
        <v>0</v>
      </c>
      <c r="CE236" s="211">
        <v>0</v>
      </c>
      <c r="CF236" s="211">
        <v>0</v>
      </c>
      <c r="CG236" s="211">
        <v>0</v>
      </c>
      <c r="CH236" s="211">
        <v>0</v>
      </c>
      <c r="CI236" s="211">
        <v>0</v>
      </c>
      <c r="CJ236" s="211">
        <v>0</v>
      </c>
      <c r="CK236" s="211">
        <v>0</v>
      </c>
      <c r="CL236" s="211">
        <v>0</v>
      </c>
      <c r="CM236" s="211">
        <v>0</v>
      </c>
      <c r="CN236" s="211">
        <v>0</v>
      </c>
      <c r="CO236" s="211">
        <v>0</v>
      </c>
      <c r="CP236" s="211">
        <v>0</v>
      </c>
      <c r="CQ236" s="211">
        <v>0</v>
      </c>
      <c r="CR236" s="211">
        <v>0</v>
      </c>
      <c r="CS236" s="211">
        <f t="shared" si="94"/>
        <v>0</v>
      </c>
      <c r="CV236" s="27">
        <f t="shared" si="68"/>
        <v>0</v>
      </c>
      <c r="CW236" s="28">
        <f t="shared" si="69"/>
        <v>0</v>
      </c>
    </row>
    <row r="237" spans="1:101" x14ac:dyDescent="0.2">
      <c r="A237" s="215" t="s">
        <v>227</v>
      </c>
      <c r="B237" s="211">
        <v>0</v>
      </c>
      <c r="C237" s="211">
        <v>0</v>
      </c>
      <c r="D237" s="211">
        <v>0</v>
      </c>
      <c r="E237" s="211">
        <v>0</v>
      </c>
      <c r="F237" s="211">
        <v>0</v>
      </c>
      <c r="G237" s="211">
        <v>0</v>
      </c>
      <c r="H237" s="211">
        <v>0</v>
      </c>
      <c r="I237" s="211">
        <v>0</v>
      </c>
      <c r="J237" s="211">
        <v>0</v>
      </c>
      <c r="K237" s="211">
        <v>0</v>
      </c>
      <c r="L237" s="211">
        <v>0</v>
      </c>
      <c r="M237" s="211">
        <v>0</v>
      </c>
      <c r="N237" s="211">
        <v>0</v>
      </c>
      <c r="O237" s="211">
        <v>0</v>
      </c>
      <c r="P237" s="211">
        <v>0</v>
      </c>
      <c r="Q237" s="211">
        <v>0</v>
      </c>
      <c r="R237" s="211">
        <v>0</v>
      </c>
      <c r="S237" s="211">
        <v>0</v>
      </c>
      <c r="T237" s="211">
        <v>0</v>
      </c>
      <c r="U237" s="211">
        <v>0</v>
      </c>
      <c r="V237" s="211">
        <v>0</v>
      </c>
      <c r="W237" s="211">
        <v>0</v>
      </c>
      <c r="X237" s="211">
        <v>0</v>
      </c>
      <c r="Y237" s="211">
        <v>0</v>
      </c>
      <c r="Z237" s="211">
        <v>0</v>
      </c>
      <c r="AA237" s="211">
        <v>0</v>
      </c>
      <c r="AB237" s="211">
        <v>0</v>
      </c>
      <c r="AC237" s="211">
        <v>0</v>
      </c>
      <c r="AD237" s="211">
        <v>0</v>
      </c>
      <c r="AE237" s="211">
        <v>0</v>
      </c>
      <c r="AF237" s="211">
        <v>0</v>
      </c>
      <c r="AG237" s="211">
        <v>0</v>
      </c>
      <c r="AH237" s="211">
        <v>0</v>
      </c>
      <c r="AI237" s="211">
        <v>0</v>
      </c>
      <c r="AJ237" s="211">
        <v>0</v>
      </c>
      <c r="AK237" s="211">
        <v>0</v>
      </c>
      <c r="AL237" s="211">
        <v>0</v>
      </c>
      <c r="AM237" s="211">
        <v>0</v>
      </c>
      <c r="AN237" s="211">
        <v>0</v>
      </c>
      <c r="AO237" s="211">
        <v>0</v>
      </c>
      <c r="AP237" s="211">
        <v>0</v>
      </c>
      <c r="AQ237" s="211">
        <v>0</v>
      </c>
      <c r="AR237" s="211">
        <v>0</v>
      </c>
      <c r="AS237" s="211">
        <v>0</v>
      </c>
      <c r="AT237" s="211">
        <v>0</v>
      </c>
      <c r="AU237" s="211">
        <v>0</v>
      </c>
      <c r="AV237" s="211">
        <v>0</v>
      </c>
      <c r="AW237" s="211">
        <v>0</v>
      </c>
      <c r="AX237" s="211">
        <v>0</v>
      </c>
      <c r="AY237" s="211">
        <v>0</v>
      </c>
      <c r="AZ237" s="211">
        <v>0</v>
      </c>
      <c r="BA237" s="211">
        <v>0</v>
      </c>
      <c r="BB237" s="211">
        <v>0</v>
      </c>
      <c r="BC237" s="211">
        <v>0</v>
      </c>
      <c r="BD237" s="211">
        <v>0</v>
      </c>
      <c r="BE237" s="211">
        <v>0</v>
      </c>
      <c r="BF237" s="211">
        <v>0</v>
      </c>
      <c r="BG237" s="211">
        <v>0</v>
      </c>
      <c r="BH237" s="211">
        <v>0</v>
      </c>
      <c r="BI237" s="211">
        <v>0</v>
      </c>
      <c r="BJ237" s="211">
        <v>0</v>
      </c>
      <c r="BK237" s="211">
        <v>0</v>
      </c>
      <c r="BL237" s="211">
        <v>0</v>
      </c>
      <c r="BM237" s="211">
        <v>0</v>
      </c>
      <c r="BN237" s="211">
        <v>0</v>
      </c>
      <c r="BO237" s="211">
        <v>0</v>
      </c>
      <c r="BP237" s="211">
        <v>0</v>
      </c>
      <c r="BQ237" s="211">
        <v>0</v>
      </c>
      <c r="BR237" s="211">
        <v>0</v>
      </c>
      <c r="BS237" s="211">
        <v>0</v>
      </c>
      <c r="BT237" s="211">
        <v>0</v>
      </c>
      <c r="BU237" s="211">
        <v>0</v>
      </c>
      <c r="BV237" s="211">
        <v>0</v>
      </c>
      <c r="BW237" s="211">
        <v>0</v>
      </c>
      <c r="BX237" s="211">
        <v>0</v>
      </c>
      <c r="BY237" s="211">
        <v>0</v>
      </c>
      <c r="BZ237" s="211">
        <v>0</v>
      </c>
      <c r="CA237" s="211">
        <v>0</v>
      </c>
      <c r="CB237" s="211">
        <v>0</v>
      </c>
      <c r="CC237" s="211">
        <v>0</v>
      </c>
      <c r="CD237" s="211">
        <v>0</v>
      </c>
      <c r="CE237" s="211">
        <v>0</v>
      </c>
      <c r="CF237" s="211">
        <v>0</v>
      </c>
      <c r="CG237" s="211">
        <v>0</v>
      </c>
      <c r="CH237" s="211">
        <v>0</v>
      </c>
      <c r="CI237" s="211">
        <v>0</v>
      </c>
      <c r="CJ237" s="211">
        <v>0</v>
      </c>
      <c r="CK237" s="211">
        <v>0</v>
      </c>
      <c r="CL237" s="211">
        <v>0</v>
      </c>
      <c r="CM237" s="211">
        <v>0</v>
      </c>
      <c r="CN237" s="211">
        <v>0</v>
      </c>
      <c r="CO237" s="211">
        <v>0</v>
      </c>
      <c r="CP237" s="211">
        <v>0</v>
      </c>
      <c r="CQ237" s="211">
        <v>0</v>
      </c>
      <c r="CR237" s="211">
        <v>0</v>
      </c>
      <c r="CS237" s="211">
        <f t="shared" si="94"/>
        <v>0</v>
      </c>
      <c r="CV237" s="27">
        <f t="shared" si="68"/>
        <v>0</v>
      </c>
      <c r="CW237" s="28">
        <f t="shared" si="69"/>
        <v>0</v>
      </c>
    </row>
    <row r="238" spans="1:101" x14ac:dyDescent="0.2">
      <c r="A238" s="215" t="s">
        <v>228</v>
      </c>
      <c r="B238" s="211">
        <v>0</v>
      </c>
      <c r="C238" s="211">
        <v>0</v>
      </c>
      <c r="D238" s="211">
        <v>0</v>
      </c>
      <c r="E238" s="211">
        <v>0</v>
      </c>
      <c r="F238" s="211">
        <v>0</v>
      </c>
      <c r="G238" s="211">
        <v>0</v>
      </c>
      <c r="H238" s="211">
        <v>0</v>
      </c>
      <c r="I238" s="211">
        <v>0</v>
      </c>
      <c r="J238" s="211">
        <v>0</v>
      </c>
      <c r="K238" s="211">
        <v>0</v>
      </c>
      <c r="L238" s="211">
        <v>0</v>
      </c>
      <c r="M238" s="211">
        <v>0</v>
      </c>
      <c r="N238" s="211">
        <v>0</v>
      </c>
      <c r="O238" s="211">
        <v>0</v>
      </c>
      <c r="P238" s="211">
        <v>0</v>
      </c>
      <c r="Q238" s="211">
        <v>0</v>
      </c>
      <c r="R238" s="211">
        <v>0</v>
      </c>
      <c r="S238" s="211">
        <v>0</v>
      </c>
      <c r="T238" s="211">
        <v>0</v>
      </c>
      <c r="U238" s="211">
        <v>0</v>
      </c>
      <c r="V238" s="211">
        <v>0</v>
      </c>
      <c r="W238" s="211">
        <v>0</v>
      </c>
      <c r="X238" s="211">
        <v>0</v>
      </c>
      <c r="Y238" s="211">
        <v>0</v>
      </c>
      <c r="Z238" s="211">
        <v>0</v>
      </c>
      <c r="AA238" s="211">
        <v>0</v>
      </c>
      <c r="AB238" s="211">
        <v>0</v>
      </c>
      <c r="AC238" s="211">
        <v>0</v>
      </c>
      <c r="AD238" s="211">
        <v>0</v>
      </c>
      <c r="AE238" s="211">
        <v>0</v>
      </c>
      <c r="AF238" s="211">
        <v>0</v>
      </c>
      <c r="AG238" s="211">
        <v>0</v>
      </c>
      <c r="AH238" s="211">
        <v>0</v>
      </c>
      <c r="AI238" s="211">
        <v>0</v>
      </c>
      <c r="AJ238" s="211">
        <v>0</v>
      </c>
      <c r="AK238" s="211">
        <v>0</v>
      </c>
      <c r="AL238" s="211">
        <v>0</v>
      </c>
      <c r="AM238" s="211">
        <v>0</v>
      </c>
      <c r="AN238" s="211">
        <v>0</v>
      </c>
      <c r="AO238" s="211">
        <v>0</v>
      </c>
      <c r="AP238" s="211">
        <v>0</v>
      </c>
      <c r="AQ238" s="211">
        <v>0</v>
      </c>
      <c r="AR238" s="211">
        <v>0</v>
      </c>
      <c r="AS238" s="211">
        <v>0</v>
      </c>
      <c r="AT238" s="211">
        <v>0</v>
      </c>
      <c r="AU238" s="211">
        <v>0</v>
      </c>
      <c r="AV238" s="211">
        <v>0</v>
      </c>
      <c r="AW238" s="211">
        <v>0</v>
      </c>
      <c r="AX238" s="211">
        <v>0</v>
      </c>
      <c r="AY238" s="211">
        <v>0</v>
      </c>
      <c r="AZ238" s="211">
        <v>0</v>
      </c>
      <c r="BA238" s="211">
        <v>0</v>
      </c>
      <c r="BB238" s="211">
        <v>0</v>
      </c>
      <c r="BC238" s="211">
        <v>0</v>
      </c>
      <c r="BD238" s="211">
        <v>0</v>
      </c>
      <c r="BE238" s="211">
        <v>0</v>
      </c>
      <c r="BF238" s="211">
        <v>0</v>
      </c>
      <c r="BG238" s="211">
        <v>0</v>
      </c>
      <c r="BH238" s="211">
        <v>0</v>
      </c>
      <c r="BI238" s="211">
        <v>0</v>
      </c>
      <c r="BJ238" s="211">
        <v>0</v>
      </c>
      <c r="BK238" s="211">
        <v>0</v>
      </c>
      <c r="BL238" s="211">
        <v>0</v>
      </c>
      <c r="BM238" s="211">
        <v>0</v>
      </c>
      <c r="BN238" s="211">
        <v>0</v>
      </c>
      <c r="BO238" s="211">
        <v>0</v>
      </c>
      <c r="BP238" s="211">
        <v>0</v>
      </c>
      <c r="BQ238" s="211">
        <v>0</v>
      </c>
      <c r="BR238" s="211">
        <v>0</v>
      </c>
      <c r="BS238" s="211">
        <v>0</v>
      </c>
      <c r="BT238" s="211">
        <v>0</v>
      </c>
      <c r="BU238" s="211">
        <v>0</v>
      </c>
      <c r="BV238" s="211">
        <v>0</v>
      </c>
      <c r="BW238" s="211">
        <v>0</v>
      </c>
      <c r="BX238" s="211">
        <v>0</v>
      </c>
      <c r="BY238" s="211">
        <v>0</v>
      </c>
      <c r="BZ238" s="211">
        <v>0</v>
      </c>
      <c r="CA238" s="211">
        <v>0</v>
      </c>
      <c r="CB238" s="211">
        <v>0</v>
      </c>
      <c r="CC238" s="211">
        <v>0</v>
      </c>
      <c r="CD238" s="211">
        <v>0</v>
      </c>
      <c r="CE238" s="211">
        <v>0</v>
      </c>
      <c r="CF238" s="211">
        <v>0</v>
      </c>
      <c r="CG238" s="211">
        <v>0</v>
      </c>
      <c r="CH238" s="211">
        <v>0</v>
      </c>
      <c r="CI238" s="211">
        <v>0</v>
      </c>
      <c r="CJ238" s="211">
        <v>0</v>
      </c>
      <c r="CK238" s="211">
        <v>0</v>
      </c>
      <c r="CL238" s="211">
        <v>0</v>
      </c>
      <c r="CM238" s="211">
        <v>0</v>
      </c>
      <c r="CN238" s="211">
        <v>0</v>
      </c>
      <c r="CO238" s="211">
        <v>0</v>
      </c>
      <c r="CP238" s="211">
        <v>0</v>
      </c>
      <c r="CQ238" s="211">
        <v>0</v>
      </c>
      <c r="CR238" s="211">
        <v>0</v>
      </c>
      <c r="CS238" s="211">
        <f t="shared" si="94"/>
        <v>0</v>
      </c>
      <c r="CV238" s="27">
        <f t="shared" si="68"/>
        <v>0</v>
      </c>
      <c r="CW238" s="28">
        <f t="shared" si="69"/>
        <v>0</v>
      </c>
    </row>
    <row r="239" spans="1:101" x14ac:dyDescent="0.2">
      <c r="A239" s="215" t="s">
        <v>229</v>
      </c>
      <c r="B239" s="211">
        <v>0</v>
      </c>
      <c r="C239" s="211">
        <v>0</v>
      </c>
      <c r="D239" s="211">
        <v>0</v>
      </c>
      <c r="E239" s="211">
        <v>0</v>
      </c>
      <c r="F239" s="211">
        <v>0</v>
      </c>
      <c r="G239" s="211">
        <v>0</v>
      </c>
      <c r="H239" s="211">
        <v>0</v>
      </c>
      <c r="I239" s="211">
        <v>0</v>
      </c>
      <c r="J239" s="211">
        <v>0</v>
      </c>
      <c r="K239" s="211">
        <v>0</v>
      </c>
      <c r="L239" s="211">
        <v>0</v>
      </c>
      <c r="M239" s="211">
        <v>0</v>
      </c>
      <c r="N239" s="211">
        <v>0</v>
      </c>
      <c r="O239" s="211">
        <v>0</v>
      </c>
      <c r="P239" s="211">
        <v>0</v>
      </c>
      <c r="Q239" s="211">
        <v>0</v>
      </c>
      <c r="R239" s="211">
        <v>0</v>
      </c>
      <c r="S239" s="211">
        <v>0</v>
      </c>
      <c r="T239" s="211">
        <v>0</v>
      </c>
      <c r="U239" s="211">
        <v>0</v>
      </c>
      <c r="V239" s="211">
        <v>0</v>
      </c>
      <c r="W239" s="211">
        <v>0</v>
      </c>
      <c r="X239" s="211">
        <v>0</v>
      </c>
      <c r="Y239" s="211">
        <v>0</v>
      </c>
      <c r="Z239" s="211">
        <v>0</v>
      </c>
      <c r="AA239" s="211">
        <v>0</v>
      </c>
      <c r="AB239" s="211">
        <v>0</v>
      </c>
      <c r="AC239" s="211">
        <v>0</v>
      </c>
      <c r="AD239" s="211">
        <v>0</v>
      </c>
      <c r="AE239" s="211">
        <v>0</v>
      </c>
      <c r="AF239" s="211">
        <v>0</v>
      </c>
      <c r="AG239" s="211">
        <v>0</v>
      </c>
      <c r="AH239" s="211">
        <v>0</v>
      </c>
      <c r="AI239" s="211">
        <v>0</v>
      </c>
      <c r="AJ239" s="211">
        <v>0</v>
      </c>
      <c r="AK239" s="211">
        <v>0</v>
      </c>
      <c r="AL239" s="211">
        <v>0</v>
      </c>
      <c r="AM239" s="211">
        <v>0</v>
      </c>
      <c r="AN239" s="211">
        <v>0</v>
      </c>
      <c r="AO239" s="211">
        <v>0</v>
      </c>
      <c r="AP239" s="211">
        <v>0</v>
      </c>
      <c r="AQ239" s="211">
        <v>0</v>
      </c>
      <c r="AR239" s="211">
        <v>0</v>
      </c>
      <c r="AS239" s="211">
        <v>0</v>
      </c>
      <c r="AT239" s="211">
        <v>0</v>
      </c>
      <c r="AU239" s="211">
        <v>0</v>
      </c>
      <c r="AV239" s="211">
        <v>0</v>
      </c>
      <c r="AW239" s="211">
        <v>0</v>
      </c>
      <c r="AX239" s="211">
        <v>0</v>
      </c>
      <c r="AY239" s="211">
        <v>0</v>
      </c>
      <c r="AZ239" s="211">
        <v>0</v>
      </c>
      <c r="BA239" s="211">
        <v>0</v>
      </c>
      <c r="BB239" s="211">
        <v>0</v>
      </c>
      <c r="BC239" s="211">
        <v>0</v>
      </c>
      <c r="BD239" s="211">
        <v>0</v>
      </c>
      <c r="BE239" s="211">
        <v>0</v>
      </c>
      <c r="BF239" s="211">
        <v>0</v>
      </c>
      <c r="BG239" s="211">
        <v>0</v>
      </c>
      <c r="BH239" s="211">
        <v>0</v>
      </c>
      <c r="BI239" s="211">
        <v>0</v>
      </c>
      <c r="BJ239" s="211">
        <v>0</v>
      </c>
      <c r="BK239" s="211">
        <v>0</v>
      </c>
      <c r="BL239" s="211">
        <v>0</v>
      </c>
      <c r="BM239" s="211">
        <v>0</v>
      </c>
      <c r="BN239" s="211">
        <v>0</v>
      </c>
      <c r="BO239" s="211">
        <v>0</v>
      </c>
      <c r="BP239" s="211">
        <v>0</v>
      </c>
      <c r="BQ239" s="211">
        <v>0</v>
      </c>
      <c r="BR239" s="211">
        <v>0</v>
      </c>
      <c r="BS239" s="211">
        <v>0</v>
      </c>
      <c r="BT239" s="211">
        <v>0</v>
      </c>
      <c r="BU239" s="211">
        <v>0</v>
      </c>
      <c r="BV239" s="211">
        <v>0</v>
      </c>
      <c r="BW239" s="211">
        <v>0</v>
      </c>
      <c r="BX239" s="211">
        <v>0</v>
      </c>
      <c r="BY239" s="211">
        <v>0</v>
      </c>
      <c r="BZ239" s="211">
        <v>0</v>
      </c>
      <c r="CA239" s="211">
        <v>0</v>
      </c>
      <c r="CB239" s="211">
        <v>0</v>
      </c>
      <c r="CC239" s="211">
        <v>0</v>
      </c>
      <c r="CD239" s="211">
        <v>0</v>
      </c>
      <c r="CE239" s="211">
        <v>0</v>
      </c>
      <c r="CF239" s="211">
        <v>0</v>
      </c>
      <c r="CG239" s="211">
        <v>0</v>
      </c>
      <c r="CH239" s="211">
        <v>0</v>
      </c>
      <c r="CI239" s="211">
        <v>0</v>
      </c>
      <c r="CJ239" s="211">
        <v>0</v>
      </c>
      <c r="CK239" s="211">
        <v>0</v>
      </c>
      <c r="CL239" s="211">
        <v>0</v>
      </c>
      <c r="CM239" s="211">
        <v>0</v>
      </c>
      <c r="CN239" s="211">
        <v>0</v>
      </c>
      <c r="CO239" s="211">
        <v>0</v>
      </c>
      <c r="CP239" s="211">
        <v>0</v>
      </c>
      <c r="CQ239" s="211">
        <v>0</v>
      </c>
      <c r="CR239" s="211">
        <v>0</v>
      </c>
      <c r="CS239" s="211">
        <f t="shared" si="94"/>
        <v>0</v>
      </c>
      <c r="CV239" s="27">
        <f t="shared" si="68"/>
        <v>0</v>
      </c>
      <c r="CW239" s="28">
        <f t="shared" si="69"/>
        <v>0</v>
      </c>
    </row>
    <row r="240" spans="1:101" x14ac:dyDescent="0.2">
      <c r="A240" s="215" t="s">
        <v>230</v>
      </c>
      <c r="B240" s="211">
        <v>0</v>
      </c>
      <c r="C240" s="211">
        <v>0</v>
      </c>
      <c r="D240" s="211">
        <v>0</v>
      </c>
      <c r="E240" s="211">
        <v>0</v>
      </c>
      <c r="F240" s="211">
        <v>0</v>
      </c>
      <c r="G240" s="211">
        <v>0</v>
      </c>
      <c r="H240" s="211">
        <v>0</v>
      </c>
      <c r="I240" s="211">
        <v>0</v>
      </c>
      <c r="J240" s="211">
        <v>0</v>
      </c>
      <c r="K240" s="211">
        <v>0</v>
      </c>
      <c r="L240" s="211">
        <v>0</v>
      </c>
      <c r="M240" s="211">
        <v>0</v>
      </c>
      <c r="N240" s="211">
        <v>0</v>
      </c>
      <c r="O240" s="211">
        <v>0</v>
      </c>
      <c r="P240" s="211">
        <v>0</v>
      </c>
      <c r="Q240" s="211">
        <v>0</v>
      </c>
      <c r="R240" s="211">
        <v>0</v>
      </c>
      <c r="S240" s="211">
        <v>0</v>
      </c>
      <c r="T240" s="211">
        <v>0</v>
      </c>
      <c r="U240" s="211">
        <v>0</v>
      </c>
      <c r="V240" s="211">
        <v>0</v>
      </c>
      <c r="W240" s="211">
        <v>0</v>
      </c>
      <c r="X240" s="211">
        <v>0</v>
      </c>
      <c r="Y240" s="211">
        <v>0</v>
      </c>
      <c r="Z240" s="211">
        <v>0</v>
      </c>
      <c r="AA240" s="211">
        <v>0</v>
      </c>
      <c r="AB240" s="211">
        <v>0</v>
      </c>
      <c r="AC240" s="211">
        <v>0</v>
      </c>
      <c r="AD240" s="211">
        <v>0</v>
      </c>
      <c r="AE240" s="211">
        <v>0</v>
      </c>
      <c r="AF240" s="211">
        <v>0</v>
      </c>
      <c r="AG240" s="211">
        <v>0</v>
      </c>
      <c r="AH240" s="211">
        <v>0</v>
      </c>
      <c r="AI240" s="211">
        <v>0</v>
      </c>
      <c r="AJ240" s="211">
        <v>0</v>
      </c>
      <c r="AK240" s="211">
        <v>0</v>
      </c>
      <c r="AL240" s="211">
        <v>0</v>
      </c>
      <c r="AM240" s="211">
        <v>0</v>
      </c>
      <c r="AN240" s="211">
        <v>0</v>
      </c>
      <c r="AO240" s="211">
        <v>0</v>
      </c>
      <c r="AP240" s="211">
        <v>0</v>
      </c>
      <c r="AQ240" s="211">
        <v>0</v>
      </c>
      <c r="AR240" s="211">
        <v>0</v>
      </c>
      <c r="AS240" s="211">
        <v>0</v>
      </c>
      <c r="AT240" s="211">
        <v>0</v>
      </c>
      <c r="AU240" s="211">
        <v>0</v>
      </c>
      <c r="AV240" s="211">
        <v>0</v>
      </c>
      <c r="AW240" s="211">
        <v>0</v>
      </c>
      <c r="AX240" s="211">
        <v>0</v>
      </c>
      <c r="AY240" s="211">
        <v>0</v>
      </c>
      <c r="AZ240" s="211">
        <v>0</v>
      </c>
      <c r="BA240" s="211">
        <v>0</v>
      </c>
      <c r="BB240" s="211">
        <v>0</v>
      </c>
      <c r="BC240" s="211">
        <v>0</v>
      </c>
      <c r="BD240" s="211">
        <v>0</v>
      </c>
      <c r="BE240" s="211">
        <v>0</v>
      </c>
      <c r="BF240" s="211">
        <v>0</v>
      </c>
      <c r="BG240" s="211">
        <v>0</v>
      </c>
      <c r="BH240" s="211">
        <v>0</v>
      </c>
      <c r="BI240" s="211">
        <v>0</v>
      </c>
      <c r="BJ240" s="211">
        <v>0</v>
      </c>
      <c r="BK240" s="211">
        <v>0</v>
      </c>
      <c r="BL240" s="211">
        <v>0</v>
      </c>
      <c r="BM240" s="211">
        <v>0</v>
      </c>
      <c r="BN240" s="211">
        <v>0</v>
      </c>
      <c r="BO240" s="211">
        <v>0</v>
      </c>
      <c r="BP240" s="211">
        <v>0</v>
      </c>
      <c r="BQ240" s="211">
        <v>0</v>
      </c>
      <c r="BR240" s="211">
        <v>0</v>
      </c>
      <c r="BS240" s="211">
        <v>0</v>
      </c>
      <c r="BT240" s="211">
        <v>0</v>
      </c>
      <c r="BU240" s="211">
        <v>0</v>
      </c>
      <c r="BV240" s="211">
        <v>0</v>
      </c>
      <c r="BW240" s="211">
        <v>0</v>
      </c>
      <c r="BX240" s="211">
        <v>0</v>
      </c>
      <c r="BY240" s="211">
        <v>0</v>
      </c>
      <c r="BZ240" s="211">
        <v>0</v>
      </c>
      <c r="CA240" s="211">
        <v>0</v>
      </c>
      <c r="CB240" s="211">
        <v>0</v>
      </c>
      <c r="CC240" s="211">
        <v>0</v>
      </c>
      <c r="CD240" s="211">
        <v>0</v>
      </c>
      <c r="CE240" s="211">
        <v>0</v>
      </c>
      <c r="CF240" s="211">
        <v>0</v>
      </c>
      <c r="CG240" s="211">
        <v>0</v>
      </c>
      <c r="CH240" s="211">
        <v>0</v>
      </c>
      <c r="CI240" s="211">
        <v>0</v>
      </c>
      <c r="CJ240" s="211">
        <v>0</v>
      </c>
      <c r="CK240" s="211">
        <v>0</v>
      </c>
      <c r="CL240" s="211">
        <v>0</v>
      </c>
      <c r="CM240" s="211">
        <v>0</v>
      </c>
      <c r="CN240" s="211">
        <v>0</v>
      </c>
      <c r="CO240" s="211">
        <v>0</v>
      </c>
      <c r="CP240" s="211">
        <v>0</v>
      </c>
      <c r="CQ240" s="211">
        <v>0</v>
      </c>
      <c r="CR240" s="211">
        <v>0</v>
      </c>
      <c r="CS240" s="211">
        <f t="shared" si="94"/>
        <v>0</v>
      </c>
      <c r="CV240" s="27">
        <f t="shared" si="68"/>
        <v>0</v>
      </c>
      <c r="CW240" s="28">
        <f t="shared" si="69"/>
        <v>0</v>
      </c>
    </row>
    <row r="241" spans="1:101" x14ac:dyDescent="0.2">
      <c r="A241" s="215" t="s">
        <v>231</v>
      </c>
      <c r="B241" s="211">
        <v>0</v>
      </c>
      <c r="C241" s="211">
        <v>0</v>
      </c>
      <c r="D241" s="211">
        <v>0</v>
      </c>
      <c r="E241" s="211">
        <v>0</v>
      </c>
      <c r="F241" s="211">
        <v>0</v>
      </c>
      <c r="G241" s="211">
        <v>0</v>
      </c>
      <c r="H241" s="211">
        <v>0</v>
      </c>
      <c r="I241" s="211">
        <v>0</v>
      </c>
      <c r="J241" s="211">
        <v>0</v>
      </c>
      <c r="K241" s="211">
        <v>0</v>
      </c>
      <c r="L241" s="211">
        <v>0</v>
      </c>
      <c r="M241" s="211">
        <v>0</v>
      </c>
      <c r="N241" s="211">
        <v>0</v>
      </c>
      <c r="O241" s="211">
        <v>0</v>
      </c>
      <c r="P241" s="211">
        <v>0</v>
      </c>
      <c r="Q241" s="211">
        <v>0</v>
      </c>
      <c r="R241" s="211">
        <v>0</v>
      </c>
      <c r="S241" s="211">
        <v>0</v>
      </c>
      <c r="T241" s="211">
        <v>0</v>
      </c>
      <c r="U241" s="211">
        <v>0</v>
      </c>
      <c r="V241" s="211">
        <v>0</v>
      </c>
      <c r="W241" s="211">
        <v>0</v>
      </c>
      <c r="X241" s="211">
        <v>0</v>
      </c>
      <c r="Y241" s="211">
        <v>0</v>
      </c>
      <c r="Z241" s="211">
        <v>0</v>
      </c>
      <c r="AA241" s="211">
        <v>0</v>
      </c>
      <c r="AB241" s="211">
        <v>0</v>
      </c>
      <c r="AC241" s="211">
        <v>0</v>
      </c>
      <c r="AD241" s="211">
        <v>0</v>
      </c>
      <c r="AE241" s="211">
        <v>0</v>
      </c>
      <c r="AF241" s="211">
        <v>0</v>
      </c>
      <c r="AG241" s="211">
        <v>0</v>
      </c>
      <c r="AH241" s="211">
        <v>0</v>
      </c>
      <c r="AI241" s="211">
        <v>0</v>
      </c>
      <c r="AJ241" s="211">
        <v>0</v>
      </c>
      <c r="AK241" s="211">
        <v>0</v>
      </c>
      <c r="AL241" s="211">
        <v>0</v>
      </c>
      <c r="AM241" s="211">
        <v>0</v>
      </c>
      <c r="AN241" s="211">
        <v>0</v>
      </c>
      <c r="AO241" s="211">
        <v>0</v>
      </c>
      <c r="AP241" s="211">
        <v>0</v>
      </c>
      <c r="AQ241" s="211">
        <v>0</v>
      </c>
      <c r="AR241" s="211">
        <v>0</v>
      </c>
      <c r="AS241" s="211">
        <v>0</v>
      </c>
      <c r="AT241" s="211">
        <v>0</v>
      </c>
      <c r="AU241" s="211">
        <v>0</v>
      </c>
      <c r="AV241" s="211">
        <v>0</v>
      </c>
      <c r="AW241" s="211">
        <v>0</v>
      </c>
      <c r="AX241" s="211">
        <v>0</v>
      </c>
      <c r="AY241" s="211">
        <v>0</v>
      </c>
      <c r="AZ241" s="211">
        <v>0</v>
      </c>
      <c r="BA241" s="211">
        <v>0</v>
      </c>
      <c r="BB241" s="211">
        <v>0</v>
      </c>
      <c r="BC241" s="211">
        <v>0</v>
      </c>
      <c r="BD241" s="211">
        <v>0</v>
      </c>
      <c r="BE241" s="211">
        <v>0</v>
      </c>
      <c r="BF241" s="211">
        <v>0</v>
      </c>
      <c r="BG241" s="211">
        <v>0</v>
      </c>
      <c r="BH241" s="211">
        <v>0</v>
      </c>
      <c r="BI241" s="211">
        <v>0</v>
      </c>
      <c r="BJ241" s="211">
        <v>0</v>
      </c>
      <c r="BK241" s="211">
        <v>0</v>
      </c>
      <c r="BL241" s="211">
        <v>0</v>
      </c>
      <c r="BM241" s="211">
        <v>0</v>
      </c>
      <c r="BN241" s="211">
        <v>0</v>
      </c>
      <c r="BO241" s="211">
        <v>0</v>
      </c>
      <c r="BP241" s="211">
        <v>0</v>
      </c>
      <c r="BQ241" s="211">
        <v>0</v>
      </c>
      <c r="BR241" s="211">
        <v>0</v>
      </c>
      <c r="BS241" s="211">
        <v>0</v>
      </c>
      <c r="BT241" s="211">
        <v>0</v>
      </c>
      <c r="BU241" s="211">
        <v>0</v>
      </c>
      <c r="BV241" s="211">
        <v>0</v>
      </c>
      <c r="BW241" s="211">
        <v>0</v>
      </c>
      <c r="BX241" s="211">
        <v>0</v>
      </c>
      <c r="BY241" s="211">
        <v>0</v>
      </c>
      <c r="BZ241" s="211">
        <v>0</v>
      </c>
      <c r="CA241" s="211">
        <v>0</v>
      </c>
      <c r="CB241" s="211">
        <v>0</v>
      </c>
      <c r="CC241" s="211">
        <v>0</v>
      </c>
      <c r="CD241" s="211">
        <v>0</v>
      </c>
      <c r="CE241" s="211">
        <v>0</v>
      </c>
      <c r="CF241" s="211">
        <v>0</v>
      </c>
      <c r="CG241" s="211">
        <v>0</v>
      </c>
      <c r="CH241" s="211">
        <v>0</v>
      </c>
      <c r="CI241" s="211">
        <v>0</v>
      </c>
      <c r="CJ241" s="211">
        <v>0</v>
      </c>
      <c r="CK241" s="211">
        <v>0</v>
      </c>
      <c r="CL241" s="211">
        <v>0</v>
      </c>
      <c r="CM241" s="211">
        <v>0</v>
      </c>
      <c r="CN241" s="211">
        <v>0</v>
      </c>
      <c r="CO241" s="211">
        <v>0</v>
      </c>
      <c r="CP241" s="211">
        <v>0</v>
      </c>
      <c r="CQ241" s="211">
        <v>0</v>
      </c>
      <c r="CR241" s="211">
        <v>0</v>
      </c>
      <c r="CS241" s="211">
        <f t="shared" si="94"/>
        <v>0</v>
      </c>
      <c r="CV241" s="27">
        <f t="shared" si="68"/>
        <v>0</v>
      </c>
      <c r="CW241" s="28">
        <f t="shared" si="69"/>
        <v>0</v>
      </c>
    </row>
    <row r="242" spans="1:101" x14ac:dyDescent="0.2">
      <c r="A242" s="215" t="s">
        <v>232</v>
      </c>
      <c r="B242" s="211">
        <v>0</v>
      </c>
      <c r="C242" s="211">
        <v>0</v>
      </c>
      <c r="D242" s="211">
        <v>0</v>
      </c>
      <c r="E242" s="211">
        <v>0</v>
      </c>
      <c r="F242" s="211">
        <v>0</v>
      </c>
      <c r="G242" s="211">
        <v>0</v>
      </c>
      <c r="H242" s="211">
        <v>0</v>
      </c>
      <c r="I242" s="211">
        <v>0</v>
      </c>
      <c r="J242" s="211">
        <v>0</v>
      </c>
      <c r="K242" s="211">
        <v>0</v>
      </c>
      <c r="L242" s="211">
        <v>0</v>
      </c>
      <c r="M242" s="211">
        <v>0</v>
      </c>
      <c r="N242" s="211">
        <v>0</v>
      </c>
      <c r="O242" s="211">
        <v>0</v>
      </c>
      <c r="P242" s="211">
        <v>0</v>
      </c>
      <c r="Q242" s="211">
        <v>0</v>
      </c>
      <c r="R242" s="211">
        <v>0</v>
      </c>
      <c r="S242" s="211">
        <v>0</v>
      </c>
      <c r="T242" s="211">
        <v>0</v>
      </c>
      <c r="U242" s="211">
        <v>0</v>
      </c>
      <c r="V242" s="211">
        <v>0</v>
      </c>
      <c r="W242" s="211">
        <v>0</v>
      </c>
      <c r="X242" s="211">
        <v>0</v>
      </c>
      <c r="Y242" s="211">
        <v>0</v>
      </c>
      <c r="Z242" s="211">
        <v>0</v>
      </c>
      <c r="AA242" s="211">
        <v>0</v>
      </c>
      <c r="AB242" s="211">
        <v>0</v>
      </c>
      <c r="AC242" s="211">
        <v>0</v>
      </c>
      <c r="AD242" s="211">
        <v>0</v>
      </c>
      <c r="AE242" s="211">
        <v>0</v>
      </c>
      <c r="AF242" s="211">
        <v>0</v>
      </c>
      <c r="AG242" s="211">
        <v>0</v>
      </c>
      <c r="AH242" s="211">
        <v>0</v>
      </c>
      <c r="AI242" s="211">
        <v>0</v>
      </c>
      <c r="AJ242" s="211">
        <v>0</v>
      </c>
      <c r="AK242" s="211">
        <v>0</v>
      </c>
      <c r="AL242" s="211">
        <v>0</v>
      </c>
      <c r="AM242" s="211">
        <v>0</v>
      </c>
      <c r="AN242" s="211">
        <v>0</v>
      </c>
      <c r="AO242" s="211">
        <v>0</v>
      </c>
      <c r="AP242" s="211">
        <v>0</v>
      </c>
      <c r="AQ242" s="211">
        <v>0</v>
      </c>
      <c r="AR242" s="211">
        <v>0</v>
      </c>
      <c r="AS242" s="211">
        <v>0</v>
      </c>
      <c r="AT242" s="211">
        <v>0</v>
      </c>
      <c r="AU242" s="211">
        <v>0</v>
      </c>
      <c r="AV242" s="211">
        <v>0</v>
      </c>
      <c r="AW242" s="211">
        <v>0</v>
      </c>
      <c r="AX242" s="211">
        <v>0</v>
      </c>
      <c r="AY242" s="211">
        <v>0</v>
      </c>
      <c r="AZ242" s="211">
        <v>0</v>
      </c>
      <c r="BA242" s="211">
        <v>0</v>
      </c>
      <c r="BB242" s="211">
        <v>0</v>
      </c>
      <c r="BC242" s="211">
        <v>0</v>
      </c>
      <c r="BD242" s="211">
        <v>0</v>
      </c>
      <c r="BE242" s="211">
        <v>0</v>
      </c>
      <c r="BF242" s="211">
        <v>0</v>
      </c>
      <c r="BG242" s="211">
        <v>0</v>
      </c>
      <c r="BH242" s="211">
        <v>0</v>
      </c>
      <c r="BI242" s="211">
        <v>0</v>
      </c>
      <c r="BJ242" s="211">
        <v>0</v>
      </c>
      <c r="BK242" s="211">
        <v>0</v>
      </c>
      <c r="BL242" s="211">
        <v>0</v>
      </c>
      <c r="BM242" s="211">
        <v>0</v>
      </c>
      <c r="BN242" s="211">
        <v>0</v>
      </c>
      <c r="BO242" s="211">
        <v>0</v>
      </c>
      <c r="BP242" s="211">
        <v>0</v>
      </c>
      <c r="BQ242" s="211">
        <v>0</v>
      </c>
      <c r="BR242" s="211">
        <v>0</v>
      </c>
      <c r="BS242" s="211">
        <v>0</v>
      </c>
      <c r="BT242" s="211">
        <v>0</v>
      </c>
      <c r="BU242" s="211">
        <v>0</v>
      </c>
      <c r="BV242" s="211">
        <v>0</v>
      </c>
      <c r="BW242" s="211">
        <v>0</v>
      </c>
      <c r="BX242" s="211">
        <v>0</v>
      </c>
      <c r="BY242" s="211">
        <v>0</v>
      </c>
      <c r="BZ242" s="211">
        <v>0</v>
      </c>
      <c r="CA242" s="211">
        <v>0</v>
      </c>
      <c r="CB242" s="211">
        <v>0</v>
      </c>
      <c r="CC242" s="211">
        <v>0</v>
      </c>
      <c r="CD242" s="211">
        <v>0</v>
      </c>
      <c r="CE242" s="211">
        <v>0</v>
      </c>
      <c r="CF242" s="211">
        <v>0</v>
      </c>
      <c r="CG242" s="211">
        <v>0</v>
      </c>
      <c r="CH242" s="211">
        <v>0</v>
      </c>
      <c r="CI242" s="211">
        <v>0</v>
      </c>
      <c r="CJ242" s="211">
        <v>0</v>
      </c>
      <c r="CK242" s="211">
        <v>0</v>
      </c>
      <c r="CL242" s="211">
        <v>0</v>
      </c>
      <c r="CM242" s="211">
        <v>0</v>
      </c>
      <c r="CN242" s="211">
        <v>0</v>
      </c>
      <c r="CO242" s="211">
        <v>0</v>
      </c>
      <c r="CP242" s="211">
        <v>0</v>
      </c>
      <c r="CQ242" s="211">
        <v>0</v>
      </c>
      <c r="CR242" s="211">
        <v>0</v>
      </c>
      <c r="CS242" s="211">
        <f t="shared" si="94"/>
        <v>0</v>
      </c>
      <c r="CV242" s="27">
        <f t="shared" si="68"/>
        <v>0</v>
      </c>
      <c r="CW242" s="28">
        <f t="shared" si="69"/>
        <v>0</v>
      </c>
    </row>
    <row r="243" spans="1:101" x14ac:dyDescent="0.2">
      <c r="A243" s="215" t="s">
        <v>233</v>
      </c>
      <c r="B243" s="211">
        <v>0</v>
      </c>
      <c r="C243" s="211">
        <v>0</v>
      </c>
      <c r="D243" s="211">
        <v>0</v>
      </c>
      <c r="E243" s="211">
        <v>0</v>
      </c>
      <c r="F243" s="211">
        <v>0</v>
      </c>
      <c r="G243" s="211">
        <v>0</v>
      </c>
      <c r="H243" s="211">
        <v>0</v>
      </c>
      <c r="I243" s="211">
        <v>0</v>
      </c>
      <c r="J243" s="211">
        <v>0</v>
      </c>
      <c r="K243" s="211">
        <v>0</v>
      </c>
      <c r="L243" s="211">
        <v>0</v>
      </c>
      <c r="M243" s="211">
        <v>0</v>
      </c>
      <c r="N243" s="211">
        <v>0</v>
      </c>
      <c r="O243" s="211">
        <v>0</v>
      </c>
      <c r="P243" s="211">
        <v>0</v>
      </c>
      <c r="Q243" s="211">
        <v>0</v>
      </c>
      <c r="R243" s="211">
        <v>0</v>
      </c>
      <c r="S243" s="211">
        <v>0</v>
      </c>
      <c r="T243" s="211">
        <v>0</v>
      </c>
      <c r="U243" s="211">
        <v>0</v>
      </c>
      <c r="V243" s="211">
        <v>0</v>
      </c>
      <c r="W243" s="211">
        <v>0</v>
      </c>
      <c r="X243" s="211">
        <v>0</v>
      </c>
      <c r="Y243" s="211">
        <v>0</v>
      </c>
      <c r="Z243" s="211">
        <v>0</v>
      </c>
      <c r="AA243" s="211">
        <v>0</v>
      </c>
      <c r="AB243" s="211">
        <v>0</v>
      </c>
      <c r="AC243" s="211">
        <v>0</v>
      </c>
      <c r="AD243" s="211">
        <v>0</v>
      </c>
      <c r="AE243" s="211">
        <v>0</v>
      </c>
      <c r="AF243" s="211">
        <v>0</v>
      </c>
      <c r="AG243" s="211">
        <v>0</v>
      </c>
      <c r="AH243" s="211">
        <v>0</v>
      </c>
      <c r="AI243" s="211">
        <v>0</v>
      </c>
      <c r="AJ243" s="211">
        <v>0</v>
      </c>
      <c r="AK243" s="211">
        <v>0</v>
      </c>
      <c r="AL243" s="211">
        <v>0</v>
      </c>
      <c r="AM243" s="211">
        <v>0</v>
      </c>
      <c r="AN243" s="211">
        <v>0</v>
      </c>
      <c r="AO243" s="211">
        <v>0</v>
      </c>
      <c r="AP243" s="211">
        <v>0</v>
      </c>
      <c r="AQ243" s="211">
        <v>0</v>
      </c>
      <c r="AR243" s="211">
        <v>0</v>
      </c>
      <c r="AS243" s="211">
        <v>0</v>
      </c>
      <c r="AT243" s="211">
        <v>0</v>
      </c>
      <c r="AU243" s="211">
        <v>0</v>
      </c>
      <c r="AV243" s="211">
        <v>0</v>
      </c>
      <c r="AW243" s="211">
        <v>0</v>
      </c>
      <c r="AX243" s="211">
        <v>0</v>
      </c>
      <c r="AY243" s="211">
        <v>0</v>
      </c>
      <c r="AZ243" s="211">
        <v>0</v>
      </c>
      <c r="BA243" s="211">
        <v>0</v>
      </c>
      <c r="BB243" s="211">
        <v>0</v>
      </c>
      <c r="BC243" s="211">
        <v>0</v>
      </c>
      <c r="BD243" s="211">
        <v>0</v>
      </c>
      <c r="BE243" s="211">
        <v>0</v>
      </c>
      <c r="BF243" s="211">
        <v>0</v>
      </c>
      <c r="BG243" s="211">
        <v>0</v>
      </c>
      <c r="BH243" s="211">
        <v>0</v>
      </c>
      <c r="BI243" s="211">
        <v>0</v>
      </c>
      <c r="BJ243" s="211">
        <v>0</v>
      </c>
      <c r="BK243" s="211">
        <v>0</v>
      </c>
      <c r="BL243" s="211">
        <v>0</v>
      </c>
      <c r="BM243" s="211">
        <v>0</v>
      </c>
      <c r="BN243" s="211">
        <v>0</v>
      </c>
      <c r="BO243" s="211">
        <v>0</v>
      </c>
      <c r="BP243" s="211">
        <v>0</v>
      </c>
      <c r="BQ243" s="211">
        <v>0</v>
      </c>
      <c r="BR243" s="211">
        <v>0</v>
      </c>
      <c r="BS243" s="211">
        <v>0</v>
      </c>
      <c r="BT243" s="211">
        <v>0</v>
      </c>
      <c r="BU243" s="211">
        <v>0</v>
      </c>
      <c r="BV243" s="211">
        <v>0</v>
      </c>
      <c r="BW243" s="211">
        <v>0</v>
      </c>
      <c r="BX243" s="211">
        <v>0</v>
      </c>
      <c r="BY243" s="211">
        <v>0</v>
      </c>
      <c r="BZ243" s="211">
        <v>0</v>
      </c>
      <c r="CA243" s="211">
        <v>0</v>
      </c>
      <c r="CB243" s="211">
        <v>0</v>
      </c>
      <c r="CC243" s="211">
        <v>0</v>
      </c>
      <c r="CD243" s="211">
        <v>0</v>
      </c>
      <c r="CE243" s="211">
        <v>0</v>
      </c>
      <c r="CF243" s="211">
        <v>0</v>
      </c>
      <c r="CG243" s="211">
        <v>0</v>
      </c>
      <c r="CH243" s="211">
        <v>0</v>
      </c>
      <c r="CI243" s="211">
        <v>0</v>
      </c>
      <c r="CJ243" s="211">
        <v>0</v>
      </c>
      <c r="CK243" s="211">
        <v>0</v>
      </c>
      <c r="CL243" s="211">
        <v>0</v>
      </c>
      <c r="CM243" s="211">
        <v>0</v>
      </c>
      <c r="CN243" s="211">
        <v>0</v>
      </c>
      <c r="CO243" s="211">
        <v>0</v>
      </c>
      <c r="CP243" s="211">
        <v>0</v>
      </c>
      <c r="CQ243" s="211">
        <v>0</v>
      </c>
      <c r="CR243" s="211">
        <v>0</v>
      </c>
      <c r="CS243" s="211">
        <f t="shared" si="94"/>
        <v>0</v>
      </c>
      <c r="CV243" s="27">
        <f t="shared" si="68"/>
        <v>0</v>
      </c>
      <c r="CW243" s="28">
        <f t="shared" si="69"/>
        <v>0</v>
      </c>
    </row>
    <row r="244" spans="1:101" x14ac:dyDescent="0.2">
      <c r="A244" s="215" t="s">
        <v>234</v>
      </c>
      <c r="B244" s="211">
        <v>0</v>
      </c>
      <c r="C244" s="211">
        <v>0</v>
      </c>
      <c r="D244" s="211">
        <v>0</v>
      </c>
      <c r="E244" s="211">
        <v>0</v>
      </c>
      <c r="F244" s="211">
        <v>0</v>
      </c>
      <c r="G244" s="211">
        <v>0</v>
      </c>
      <c r="H244" s="211">
        <v>0</v>
      </c>
      <c r="I244" s="211">
        <v>0</v>
      </c>
      <c r="J244" s="211">
        <v>0</v>
      </c>
      <c r="K244" s="211">
        <v>0</v>
      </c>
      <c r="L244" s="211">
        <v>0</v>
      </c>
      <c r="M244" s="211">
        <v>0</v>
      </c>
      <c r="N244" s="211">
        <v>0</v>
      </c>
      <c r="O244" s="211">
        <v>0</v>
      </c>
      <c r="P244" s="211">
        <v>0</v>
      </c>
      <c r="Q244" s="211">
        <v>0</v>
      </c>
      <c r="R244" s="211">
        <v>0</v>
      </c>
      <c r="S244" s="211">
        <v>0</v>
      </c>
      <c r="T244" s="211">
        <v>0</v>
      </c>
      <c r="U244" s="211">
        <v>0</v>
      </c>
      <c r="V244" s="211">
        <v>0</v>
      </c>
      <c r="W244" s="211">
        <v>0</v>
      </c>
      <c r="X244" s="211">
        <v>0</v>
      </c>
      <c r="Y244" s="211">
        <v>0</v>
      </c>
      <c r="Z244" s="211">
        <v>0</v>
      </c>
      <c r="AA244" s="211">
        <v>0</v>
      </c>
      <c r="AB244" s="211">
        <v>0</v>
      </c>
      <c r="AC244" s="211">
        <v>0</v>
      </c>
      <c r="AD244" s="211">
        <v>0</v>
      </c>
      <c r="AE244" s="211">
        <v>0</v>
      </c>
      <c r="AF244" s="211">
        <v>0</v>
      </c>
      <c r="AG244" s="211">
        <v>0</v>
      </c>
      <c r="AH244" s="211">
        <v>0</v>
      </c>
      <c r="AI244" s="211">
        <v>0</v>
      </c>
      <c r="AJ244" s="211">
        <v>0</v>
      </c>
      <c r="AK244" s="211">
        <v>0</v>
      </c>
      <c r="AL244" s="211">
        <v>0</v>
      </c>
      <c r="AM244" s="211">
        <v>0</v>
      </c>
      <c r="AN244" s="211">
        <v>0</v>
      </c>
      <c r="AO244" s="211">
        <v>0</v>
      </c>
      <c r="AP244" s="211">
        <v>0</v>
      </c>
      <c r="AQ244" s="211">
        <v>0</v>
      </c>
      <c r="AR244" s="211">
        <v>0</v>
      </c>
      <c r="AS244" s="211">
        <v>0</v>
      </c>
      <c r="AT244" s="211">
        <v>0</v>
      </c>
      <c r="AU244" s="211">
        <v>0</v>
      </c>
      <c r="AV244" s="211">
        <v>0</v>
      </c>
      <c r="AW244" s="211">
        <v>0</v>
      </c>
      <c r="AX244" s="211">
        <v>0</v>
      </c>
      <c r="AY244" s="211">
        <v>0</v>
      </c>
      <c r="AZ244" s="211">
        <v>0</v>
      </c>
      <c r="BA244" s="211">
        <v>0</v>
      </c>
      <c r="BB244" s="211">
        <v>0</v>
      </c>
      <c r="BC244" s="211">
        <v>0</v>
      </c>
      <c r="BD244" s="211">
        <v>0</v>
      </c>
      <c r="BE244" s="211">
        <v>0</v>
      </c>
      <c r="BF244" s="211">
        <v>0</v>
      </c>
      <c r="BG244" s="211">
        <v>0</v>
      </c>
      <c r="BH244" s="211">
        <v>0</v>
      </c>
      <c r="BI244" s="211">
        <v>0</v>
      </c>
      <c r="BJ244" s="211">
        <v>0</v>
      </c>
      <c r="BK244" s="211">
        <v>0</v>
      </c>
      <c r="BL244" s="211">
        <v>0</v>
      </c>
      <c r="BM244" s="211">
        <v>0</v>
      </c>
      <c r="BN244" s="211">
        <v>0</v>
      </c>
      <c r="BO244" s="211">
        <v>0</v>
      </c>
      <c r="BP244" s="211">
        <v>0</v>
      </c>
      <c r="BQ244" s="211">
        <v>0</v>
      </c>
      <c r="BR244" s="211">
        <v>0</v>
      </c>
      <c r="BS244" s="211">
        <v>0</v>
      </c>
      <c r="BT244" s="211">
        <v>0</v>
      </c>
      <c r="BU244" s="211">
        <v>0</v>
      </c>
      <c r="BV244" s="211">
        <v>0</v>
      </c>
      <c r="BW244" s="211">
        <v>0</v>
      </c>
      <c r="BX244" s="211">
        <v>0</v>
      </c>
      <c r="BY244" s="211">
        <v>0</v>
      </c>
      <c r="BZ244" s="211">
        <v>0</v>
      </c>
      <c r="CA244" s="211">
        <v>0</v>
      </c>
      <c r="CB244" s="211">
        <v>0</v>
      </c>
      <c r="CC244" s="211">
        <v>0</v>
      </c>
      <c r="CD244" s="211">
        <v>0</v>
      </c>
      <c r="CE244" s="211">
        <v>0</v>
      </c>
      <c r="CF244" s="211">
        <v>0</v>
      </c>
      <c r="CG244" s="211">
        <v>0</v>
      </c>
      <c r="CH244" s="211">
        <v>0</v>
      </c>
      <c r="CI244" s="211">
        <v>0</v>
      </c>
      <c r="CJ244" s="211">
        <v>0</v>
      </c>
      <c r="CK244" s="211">
        <v>0</v>
      </c>
      <c r="CL244" s="211">
        <v>0</v>
      </c>
      <c r="CM244" s="211">
        <v>0</v>
      </c>
      <c r="CN244" s="211">
        <v>0</v>
      </c>
      <c r="CO244" s="211">
        <v>0</v>
      </c>
      <c r="CP244" s="211">
        <v>0</v>
      </c>
      <c r="CQ244" s="211">
        <v>0</v>
      </c>
      <c r="CR244" s="211">
        <v>0</v>
      </c>
      <c r="CS244" s="211">
        <f t="shared" si="94"/>
        <v>0</v>
      </c>
      <c r="CV244" s="27">
        <f t="shared" si="68"/>
        <v>0</v>
      </c>
      <c r="CW244" s="28">
        <f t="shared" si="69"/>
        <v>0</v>
      </c>
    </row>
    <row r="245" spans="1:101" x14ac:dyDescent="0.2">
      <c r="A245" s="215" t="s">
        <v>235</v>
      </c>
      <c r="B245" s="211">
        <v>0</v>
      </c>
      <c r="C245" s="211">
        <v>0</v>
      </c>
      <c r="D245" s="211">
        <v>0</v>
      </c>
      <c r="E245" s="211">
        <v>0</v>
      </c>
      <c r="F245" s="211">
        <v>0</v>
      </c>
      <c r="G245" s="211">
        <v>0</v>
      </c>
      <c r="H245" s="211">
        <v>0</v>
      </c>
      <c r="I245" s="211">
        <v>0</v>
      </c>
      <c r="J245" s="211">
        <v>0</v>
      </c>
      <c r="K245" s="211">
        <v>0</v>
      </c>
      <c r="L245" s="211">
        <v>0</v>
      </c>
      <c r="M245" s="211">
        <v>0</v>
      </c>
      <c r="N245" s="211">
        <v>0</v>
      </c>
      <c r="O245" s="211">
        <v>0</v>
      </c>
      <c r="P245" s="211">
        <v>0</v>
      </c>
      <c r="Q245" s="211">
        <v>0</v>
      </c>
      <c r="R245" s="211">
        <v>0</v>
      </c>
      <c r="S245" s="211">
        <v>0</v>
      </c>
      <c r="T245" s="211">
        <v>0</v>
      </c>
      <c r="U245" s="211">
        <v>0</v>
      </c>
      <c r="V245" s="211">
        <v>0</v>
      </c>
      <c r="W245" s="211">
        <v>0</v>
      </c>
      <c r="X245" s="211">
        <v>0</v>
      </c>
      <c r="Y245" s="211">
        <v>0</v>
      </c>
      <c r="Z245" s="211">
        <v>0</v>
      </c>
      <c r="AA245" s="211">
        <v>0</v>
      </c>
      <c r="AB245" s="211">
        <v>0</v>
      </c>
      <c r="AC245" s="211">
        <v>0</v>
      </c>
      <c r="AD245" s="211">
        <v>0</v>
      </c>
      <c r="AE245" s="211">
        <v>0</v>
      </c>
      <c r="AF245" s="211">
        <v>0</v>
      </c>
      <c r="AG245" s="211">
        <v>0</v>
      </c>
      <c r="AH245" s="211">
        <v>0</v>
      </c>
      <c r="AI245" s="211">
        <v>0</v>
      </c>
      <c r="AJ245" s="211">
        <v>0</v>
      </c>
      <c r="AK245" s="211">
        <v>0</v>
      </c>
      <c r="AL245" s="211">
        <v>0</v>
      </c>
      <c r="AM245" s="211">
        <v>0</v>
      </c>
      <c r="AN245" s="211">
        <v>0</v>
      </c>
      <c r="AO245" s="211">
        <v>0</v>
      </c>
      <c r="AP245" s="211">
        <v>0</v>
      </c>
      <c r="AQ245" s="211">
        <v>0</v>
      </c>
      <c r="AR245" s="211">
        <v>0</v>
      </c>
      <c r="AS245" s="211">
        <v>0</v>
      </c>
      <c r="AT245" s="211">
        <v>0</v>
      </c>
      <c r="AU245" s="211">
        <v>0</v>
      </c>
      <c r="AV245" s="211">
        <v>0</v>
      </c>
      <c r="AW245" s="211">
        <v>0</v>
      </c>
      <c r="AX245" s="211">
        <v>0</v>
      </c>
      <c r="AY245" s="211">
        <v>0</v>
      </c>
      <c r="AZ245" s="211">
        <v>0</v>
      </c>
      <c r="BA245" s="211">
        <v>0</v>
      </c>
      <c r="BB245" s="211">
        <v>0</v>
      </c>
      <c r="BC245" s="211">
        <v>0</v>
      </c>
      <c r="BD245" s="211">
        <v>0</v>
      </c>
      <c r="BE245" s="211">
        <v>0</v>
      </c>
      <c r="BF245" s="211">
        <v>0</v>
      </c>
      <c r="BG245" s="211">
        <v>0</v>
      </c>
      <c r="BH245" s="211">
        <v>0</v>
      </c>
      <c r="BI245" s="211">
        <v>0</v>
      </c>
      <c r="BJ245" s="211">
        <v>0</v>
      </c>
      <c r="BK245" s="211">
        <v>0</v>
      </c>
      <c r="BL245" s="211">
        <v>0</v>
      </c>
      <c r="BM245" s="211">
        <v>0</v>
      </c>
      <c r="BN245" s="211">
        <v>0</v>
      </c>
      <c r="BO245" s="211">
        <v>0</v>
      </c>
      <c r="BP245" s="211">
        <v>0</v>
      </c>
      <c r="BQ245" s="211">
        <v>0</v>
      </c>
      <c r="BR245" s="211">
        <v>0</v>
      </c>
      <c r="BS245" s="211">
        <v>0</v>
      </c>
      <c r="BT245" s="211">
        <v>0</v>
      </c>
      <c r="BU245" s="211">
        <v>0</v>
      </c>
      <c r="BV245" s="211">
        <v>0</v>
      </c>
      <c r="BW245" s="211">
        <v>0</v>
      </c>
      <c r="BX245" s="211">
        <v>0</v>
      </c>
      <c r="BY245" s="211">
        <v>0</v>
      </c>
      <c r="BZ245" s="211">
        <v>0</v>
      </c>
      <c r="CA245" s="211">
        <v>0</v>
      </c>
      <c r="CB245" s="211">
        <v>0</v>
      </c>
      <c r="CC245" s="211">
        <v>0</v>
      </c>
      <c r="CD245" s="211">
        <v>0</v>
      </c>
      <c r="CE245" s="211">
        <v>0</v>
      </c>
      <c r="CF245" s="211">
        <v>0</v>
      </c>
      <c r="CG245" s="211">
        <v>0</v>
      </c>
      <c r="CH245" s="211">
        <v>0</v>
      </c>
      <c r="CI245" s="211">
        <v>0</v>
      </c>
      <c r="CJ245" s="211">
        <v>0</v>
      </c>
      <c r="CK245" s="211">
        <v>0</v>
      </c>
      <c r="CL245" s="211">
        <v>0</v>
      </c>
      <c r="CM245" s="211">
        <v>0</v>
      </c>
      <c r="CN245" s="211">
        <v>0</v>
      </c>
      <c r="CO245" s="211">
        <v>0</v>
      </c>
      <c r="CP245" s="211">
        <v>0</v>
      </c>
      <c r="CQ245" s="211">
        <v>0</v>
      </c>
      <c r="CR245" s="211">
        <v>0</v>
      </c>
      <c r="CS245" s="211">
        <f t="shared" si="94"/>
        <v>0</v>
      </c>
      <c r="CV245" s="27">
        <f t="shared" si="68"/>
        <v>0</v>
      </c>
      <c r="CW245" s="28">
        <f t="shared" si="69"/>
        <v>0</v>
      </c>
    </row>
    <row r="246" spans="1:101" x14ac:dyDescent="0.2">
      <c r="A246" s="215" t="s">
        <v>236</v>
      </c>
      <c r="B246" s="211">
        <v>0</v>
      </c>
      <c r="C246" s="211">
        <v>0</v>
      </c>
      <c r="D246" s="211">
        <v>0</v>
      </c>
      <c r="E246" s="211">
        <v>0</v>
      </c>
      <c r="F246" s="211">
        <v>0</v>
      </c>
      <c r="G246" s="211">
        <v>0</v>
      </c>
      <c r="H246" s="211">
        <v>0</v>
      </c>
      <c r="I246" s="211">
        <v>0</v>
      </c>
      <c r="J246" s="211">
        <v>0</v>
      </c>
      <c r="K246" s="211">
        <v>0</v>
      </c>
      <c r="L246" s="211">
        <v>0</v>
      </c>
      <c r="M246" s="211">
        <v>0</v>
      </c>
      <c r="N246" s="211">
        <v>0</v>
      </c>
      <c r="O246" s="211">
        <v>0</v>
      </c>
      <c r="P246" s="211">
        <v>0</v>
      </c>
      <c r="Q246" s="211">
        <v>0</v>
      </c>
      <c r="R246" s="211">
        <v>0</v>
      </c>
      <c r="S246" s="211">
        <v>0</v>
      </c>
      <c r="T246" s="211">
        <v>0</v>
      </c>
      <c r="U246" s="211">
        <v>0</v>
      </c>
      <c r="V246" s="211">
        <v>0</v>
      </c>
      <c r="W246" s="211">
        <v>0</v>
      </c>
      <c r="X246" s="211">
        <v>0</v>
      </c>
      <c r="Y246" s="211">
        <v>0</v>
      </c>
      <c r="Z246" s="211">
        <v>0</v>
      </c>
      <c r="AA246" s="211">
        <v>0</v>
      </c>
      <c r="AB246" s="211">
        <v>0</v>
      </c>
      <c r="AC246" s="211">
        <v>0</v>
      </c>
      <c r="AD246" s="211">
        <v>0</v>
      </c>
      <c r="AE246" s="211">
        <v>0</v>
      </c>
      <c r="AF246" s="211">
        <v>0</v>
      </c>
      <c r="AG246" s="211">
        <v>0</v>
      </c>
      <c r="AH246" s="211">
        <v>0</v>
      </c>
      <c r="AI246" s="211">
        <v>0</v>
      </c>
      <c r="AJ246" s="211">
        <v>0</v>
      </c>
      <c r="AK246" s="211">
        <v>0</v>
      </c>
      <c r="AL246" s="211">
        <v>0</v>
      </c>
      <c r="AM246" s="211">
        <v>0</v>
      </c>
      <c r="AN246" s="211">
        <v>0</v>
      </c>
      <c r="AO246" s="211">
        <v>0</v>
      </c>
      <c r="AP246" s="211">
        <v>0</v>
      </c>
      <c r="AQ246" s="211">
        <v>0</v>
      </c>
      <c r="AR246" s="211">
        <v>0</v>
      </c>
      <c r="AS246" s="211">
        <v>0</v>
      </c>
      <c r="AT246" s="211">
        <v>0</v>
      </c>
      <c r="AU246" s="211">
        <v>0</v>
      </c>
      <c r="AV246" s="211">
        <v>0</v>
      </c>
      <c r="AW246" s="211">
        <v>0</v>
      </c>
      <c r="AX246" s="211">
        <v>0</v>
      </c>
      <c r="AY246" s="211">
        <v>0</v>
      </c>
      <c r="AZ246" s="211">
        <v>0</v>
      </c>
      <c r="BA246" s="211">
        <v>0</v>
      </c>
      <c r="BB246" s="211">
        <v>0</v>
      </c>
      <c r="BC246" s="211">
        <v>0</v>
      </c>
      <c r="BD246" s="211">
        <v>0</v>
      </c>
      <c r="BE246" s="211">
        <v>0</v>
      </c>
      <c r="BF246" s="211">
        <v>0</v>
      </c>
      <c r="BG246" s="211">
        <v>0</v>
      </c>
      <c r="BH246" s="211">
        <v>0</v>
      </c>
      <c r="BI246" s="211">
        <v>0</v>
      </c>
      <c r="BJ246" s="211">
        <v>0</v>
      </c>
      <c r="BK246" s="211">
        <v>0</v>
      </c>
      <c r="BL246" s="211">
        <v>0</v>
      </c>
      <c r="BM246" s="211">
        <v>0</v>
      </c>
      <c r="BN246" s="211">
        <v>0</v>
      </c>
      <c r="BO246" s="211">
        <v>0</v>
      </c>
      <c r="BP246" s="211">
        <v>0</v>
      </c>
      <c r="BQ246" s="211">
        <v>0</v>
      </c>
      <c r="BR246" s="211">
        <v>0</v>
      </c>
      <c r="BS246" s="211">
        <v>0</v>
      </c>
      <c r="BT246" s="211">
        <v>0</v>
      </c>
      <c r="BU246" s="211">
        <v>0</v>
      </c>
      <c r="BV246" s="211">
        <v>0</v>
      </c>
      <c r="BW246" s="211">
        <v>0</v>
      </c>
      <c r="BX246" s="211">
        <v>0</v>
      </c>
      <c r="BY246" s="211">
        <v>0</v>
      </c>
      <c r="BZ246" s="211">
        <v>0</v>
      </c>
      <c r="CA246" s="211">
        <v>0</v>
      </c>
      <c r="CB246" s="211">
        <v>0</v>
      </c>
      <c r="CC246" s="211">
        <v>0</v>
      </c>
      <c r="CD246" s="211">
        <v>0</v>
      </c>
      <c r="CE246" s="211">
        <v>0</v>
      </c>
      <c r="CF246" s="211">
        <v>0</v>
      </c>
      <c r="CG246" s="211">
        <v>0</v>
      </c>
      <c r="CH246" s="211">
        <v>0</v>
      </c>
      <c r="CI246" s="211">
        <v>0</v>
      </c>
      <c r="CJ246" s="211">
        <v>0</v>
      </c>
      <c r="CK246" s="211">
        <v>0</v>
      </c>
      <c r="CL246" s="211">
        <v>0</v>
      </c>
      <c r="CM246" s="211">
        <v>0</v>
      </c>
      <c r="CN246" s="211">
        <v>0</v>
      </c>
      <c r="CO246" s="211">
        <v>0</v>
      </c>
      <c r="CP246" s="211">
        <v>0</v>
      </c>
      <c r="CQ246" s="211">
        <v>0</v>
      </c>
      <c r="CR246" s="211">
        <v>0</v>
      </c>
      <c r="CS246" s="211">
        <f t="shared" si="94"/>
        <v>0</v>
      </c>
      <c r="CV246" s="27">
        <f t="shared" si="68"/>
        <v>0</v>
      </c>
      <c r="CW246" s="28">
        <f t="shared" si="69"/>
        <v>0</v>
      </c>
    </row>
    <row r="247" spans="1:101" x14ac:dyDescent="0.2">
      <c r="A247" s="215" t="s">
        <v>237</v>
      </c>
      <c r="B247" s="211">
        <v>0</v>
      </c>
      <c r="C247" s="211">
        <v>0</v>
      </c>
      <c r="D247" s="211">
        <v>0</v>
      </c>
      <c r="E247" s="211">
        <v>0</v>
      </c>
      <c r="F247" s="211">
        <v>0</v>
      </c>
      <c r="G247" s="211">
        <v>0</v>
      </c>
      <c r="H247" s="211">
        <v>0</v>
      </c>
      <c r="I247" s="211">
        <v>0</v>
      </c>
      <c r="J247" s="211">
        <v>0</v>
      </c>
      <c r="K247" s="211">
        <v>0</v>
      </c>
      <c r="L247" s="211">
        <v>0</v>
      </c>
      <c r="M247" s="211">
        <v>0</v>
      </c>
      <c r="N247" s="211">
        <v>0</v>
      </c>
      <c r="O247" s="211">
        <v>0</v>
      </c>
      <c r="P247" s="211">
        <v>0</v>
      </c>
      <c r="Q247" s="211">
        <v>0</v>
      </c>
      <c r="R247" s="211">
        <v>0</v>
      </c>
      <c r="S247" s="211">
        <v>0</v>
      </c>
      <c r="T247" s="211">
        <v>0</v>
      </c>
      <c r="U247" s="211">
        <v>0</v>
      </c>
      <c r="V247" s="211">
        <v>0</v>
      </c>
      <c r="W247" s="211">
        <v>0</v>
      </c>
      <c r="X247" s="211">
        <v>0</v>
      </c>
      <c r="Y247" s="211">
        <v>0</v>
      </c>
      <c r="Z247" s="211">
        <v>0</v>
      </c>
      <c r="AA247" s="211">
        <v>0</v>
      </c>
      <c r="AB247" s="211">
        <v>0</v>
      </c>
      <c r="AC247" s="211">
        <v>0</v>
      </c>
      <c r="AD247" s="211">
        <v>0</v>
      </c>
      <c r="AE247" s="211">
        <v>0</v>
      </c>
      <c r="AF247" s="211">
        <v>0</v>
      </c>
      <c r="AG247" s="211">
        <v>0</v>
      </c>
      <c r="AH247" s="211">
        <v>0</v>
      </c>
      <c r="AI247" s="211">
        <v>0</v>
      </c>
      <c r="AJ247" s="211">
        <v>0</v>
      </c>
      <c r="AK247" s="211">
        <v>0</v>
      </c>
      <c r="AL247" s="211">
        <v>0</v>
      </c>
      <c r="AM247" s="211">
        <v>0</v>
      </c>
      <c r="AN247" s="211">
        <v>0</v>
      </c>
      <c r="AO247" s="211">
        <v>0</v>
      </c>
      <c r="AP247" s="211">
        <v>0</v>
      </c>
      <c r="AQ247" s="211">
        <v>0</v>
      </c>
      <c r="AR247" s="211">
        <v>0</v>
      </c>
      <c r="AS247" s="211">
        <v>0</v>
      </c>
      <c r="AT247" s="211">
        <v>0</v>
      </c>
      <c r="AU247" s="211">
        <v>0</v>
      </c>
      <c r="AV247" s="211">
        <v>0</v>
      </c>
      <c r="AW247" s="211">
        <v>0</v>
      </c>
      <c r="AX247" s="211">
        <v>0</v>
      </c>
      <c r="AY247" s="211">
        <v>0</v>
      </c>
      <c r="AZ247" s="211">
        <v>0</v>
      </c>
      <c r="BA247" s="211">
        <v>0</v>
      </c>
      <c r="BB247" s="211">
        <v>0</v>
      </c>
      <c r="BC247" s="211">
        <v>0</v>
      </c>
      <c r="BD247" s="211">
        <v>0</v>
      </c>
      <c r="BE247" s="211">
        <v>0</v>
      </c>
      <c r="BF247" s="211">
        <v>0</v>
      </c>
      <c r="BG247" s="211">
        <v>0</v>
      </c>
      <c r="BH247" s="211">
        <v>0</v>
      </c>
      <c r="BI247" s="211">
        <v>0</v>
      </c>
      <c r="BJ247" s="211">
        <v>0</v>
      </c>
      <c r="BK247" s="211">
        <v>0</v>
      </c>
      <c r="BL247" s="211">
        <v>0</v>
      </c>
      <c r="BM247" s="211">
        <v>0</v>
      </c>
      <c r="BN247" s="211">
        <v>0</v>
      </c>
      <c r="BO247" s="211">
        <v>0</v>
      </c>
      <c r="BP247" s="211">
        <v>0</v>
      </c>
      <c r="BQ247" s="211">
        <v>0</v>
      </c>
      <c r="BR247" s="211">
        <v>0</v>
      </c>
      <c r="BS247" s="211">
        <v>0</v>
      </c>
      <c r="BT247" s="211">
        <v>0</v>
      </c>
      <c r="BU247" s="211">
        <v>0</v>
      </c>
      <c r="BV247" s="211">
        <v>0</v>
      </c>
      <c r="BW247" s="211">
        <v>0</v>
      </c>
      <c r="BX247" s="211">
        <v>0</v>
      </c>
      <c r="BY247" s="211">
        <v>0</v>
      </c>
      <c r="BZ247" s="211">
        <v>0</v>
      </c>
      <c r="CA247" s="211">
        <v>0</v>
      </c>
      <c r="CB247" s="211">
        <v>0</v>
      </c>
      <c r="CC247" s="211">
        <v>0</v>
      </c>
      <c r="CD247" s="211">
        <v>0</v>
      </c>
      <c r="CE247" s="211">
        <v>0</v>
      </c>
      <c r="CF247" s="211">
        <v>0</v>
      </c>
      <c r="CG247" s="211">
        <v>0</v>
      </c>
      <c r="CH247" s="211">
        <v>0</v>
      </c>
      <c r="CI247" s="211">
        <v>0</v>
      </c>
      <c r="CJ247" s="211">
        <v>0</v>
      </c>
      <c r="CK247" s="211">
        <v>0</v>
      </c>
      <c r="CL247" s="211">
        <v>0</v>
      </c>
      <c r="CM247" s="211">
        <v>0</v>
      </c>
      <c r="CN247" s="211">
        <v>0</v>
      </c>
      <c r="CO247" s="211">
        <v>0</v>
      </c>
      <c r="CP247" s="211">
        <v>0</v>
      </c>
      <c r="CQ247" s="211">
        <v>0</v>
      </c>
      <c r="CR247" s="211">
        <v>0</v>
      </c>
      <c r="CS247" s="211">
        <f t="shared" si="94"/>
        <v>0</v>
      </c>
      <c r="CV247" s="27">
        <f t="shared" si="68"/>
        <v>0</v>
      </c>
      <c r="CW247" s="28">
        <f t="shared" si="69"/>
        <v>0</v>
      </c>
    </row>
    <row r="248" spans="1:101" x14ac:dyDescent="0.2">
      <c r="A248" s="215" t="s">
        <v>238</v>
      </c>
      <c r="B248" s="211">
        <v>0</v>
      </c>
      <c r="C248" s="211">
        <v>0</v>
      </c>
      <c r="D248" s="211">
        <v>0</v>
      </c>
      <c r="E248" s="211">
        <v>0</v>
      </c>
      <c r="F248" s="211">
        <v>0</v>
      </c>
      <c r="G248" s="211">
        <v>0</v>
      </c>
      <c r="H248" s="211">
        <v>0</v>
      </c>
      <c r="I248" s="211">
        <v>0</v>
      </c>
      <c r="J248" s="211">
        <v>0</v>
      </c>
      <c r="K248" s="211">
        <v>0</v>
      </c>
      <c r="L248" s="211">
        <v>0</v>
      </c>
      <c r="M248" s="211">
        <v>0</v>
      </c>
      <c r="N248" s="211">
        <v>0</v>
      </c>
      <c r="O248" s="211">
        <v>0</v>
      </c>
      <c r="P248" s="211">
        <v>0</v>
      </c>
      <c r="Q248" s="211">
        <v>0</v>
      </c>
      <c r="R248" s="211">
        <v>0</v>
      </c>
      <c r="S248" s="211">
        <v>0</v>
      </c>
      <c r="T248" s="211">
        <v>0</v>
      </c>
      <c r="U248" s="211">
        <v>0</v>
      </c>
      <c r="V248" s="211">
        <v>0</v>
      </c>
      <c r="W248" s="211">
        <v>0</v>
      </c>
      <c r="X248" s="211">
        <v>0</v>
      </c>
      <c r="Y248" s="211">
        <v>0</v>
      </c>
      <c r="Z248" s="211">
        <v>0</v>
      </c>
      <c r="AA248" s="211">
        <v>0</v>
      </c>
      <c r="AB248" s="211">
        <v>0</v>
      </c>
      <c r="AC248" s="211">
        <v>0</v>
      </c>
      <c r="AD248" s="211">
        <v>0</v>
      </c>
      <c r="AE248" s="211">
        <v>0</v>
      </c>
      <c r="AF248" s="211">
        <v>0</v>
      </c>
      <c r="AG248" s="211">
        <v>0</v>
      </c>
      <c r="AH248" s="211">
        <v>0</v>
      </c>
      <c r="AI248" s="211">
        <v>0</v>
      </c>
      <c r="AJ248" s="211">
        <v>0</v>
      </c>
      <c r="AK248" s="211">
        <v>0</v>
      </c>
      <c r="AL248" s="211">
        <v>0</v>
      </c>
      <c r="AM248" s="211">
        <v>0</v>
      </c>
      <c r="AN248" s="211">
        <v>0</v>
      </c>
      <c r="AO248" s="211">
        <v>0</v>
      </c>
      <c r="AP248" s="211">
        <v>0</v>
      </c>
      <c r="AQ248" s="211">
        <v>0</v>
      </c>
      <c r="AR248" s="211">
        <v>0</v>
      </c>
      <c r="AS248" s="211">
        <v>0</v>
      </c>
      <c r="AT248" s="211">
        <v>0</v>
      </c>
      <c r="AU248" s="211">
        <v>0</v>
      </c>
      <c r="AV248" s="211">
        <v>0</v>
      </c>
      <c r="AW248" s="211">
        <v>0</v>
      </c>
      <c r="AX248" s="211">
        <v>0</v>
      </c>
      <c r="AY248" s="211">
        <v>0</v>
      </c>
      <c r="AZ248" s="211">
        <v>0</v>
      </c>
      <c r="BA248" s="211">
        <v>0</v>
      </c>
      <c r="BB248" s="211">
        <v>0</v>
      </c>
      <c r="BC248" s="211">
        <v>0</v>
      </c>
      <c r="BD248" s="211">
        <v>0</v>
      </c>
      <c r="BE248" s="211">
        <v>0</v>
      </c>
      <c r="BF248" s="211">
        <v>0</v>
      </c>
      <c r="BG248" s="211">
        <v>0</v>
      </c>
      <c r="BH248" s="211">
        <v>0</v>
      </c>
      <c r="BI248" s="211">
        <v>0</v>
      </c>
      <c r="BJ248" s="211">
        <v>0</v>
      </c>
      <c r="BK248" s="211">
        <v>0</v>
      </c>
      <c r="BL248" s="211">
        <v>0</v>
      </c>
      <c r="BM248" s="211">
        <v>0</v>
      </c>
      <c r="BN248" s="211">
        <v>0</v>
      </c>
      <c r="BO248" s="211">
        <v>0</v>
      </c>
      <c r="BP248" s="211">
        <v>0</v>
      </c>
      <c r="BQ248" s="211">
        <v>0</v>
      </c>
      <c r="BR248" s="211">
        <v>0</v>
      </c>
      <c r="BS248" s="211">
        <v>0</v>
      </c>
      <c r="BT248" s="211">
        <v>0</v>
      </c>
      <c r="BU248" s="211">
        <v>0</v>
      </c>
      <c r="BV248" s="211">
        <v>0</v>
      </c>
      <c r="BW248" s="211">
        <v>0</v>
      </c>
      <c r="BX248" s="211">
        <v>0</v>
      </c>
      <c r="BY248" s="211">
        <v>0</v>
      </c>
      <c r="BZ248" s="211">
        <v>0</v>
      </c>
      <c r="CA248" s="211">
        <v>0</v>
      </c>
      <c r="CB248" s="211">
        <v>0</v>
      </c>
      <c r="CC248" s="211">
        <v>0</v>
      </c>
      <c r="CD248" s="211">
        <v>0</v>
      </c>
      <c r="CE248" s="211">
        <v>0</v>
      </c>
      <c r="CF248" s="211">
        <v>0</v>
      </c>
      <c r="CG248" s="211">
        <v>0</v>
      </c>
      <c r="CH248" s="211">
        <v>0</v>
      </c>
      <c r="CI248" s="211">
        <v>0</v>
      </c>
      <c r="CJ248" s="211">
        <v>0</v>
      </c>
      <c r="CK248" s="211">
        <v>0</v>
      </c>
      <c r="CL248" s="211">
        <v>0</v>
      </c>
      <c r="CM248" s="211">
        <v>0</v>
      </c>
      <c r="CN248" s="211">
        <v>0</v>
      </c>
      <c r="CO248" s="211">
        <v>0</v>
      </c>
      <c r="CP248" s="211">
        <v>0</v>
      </c>
      <c r="CQ248" s="211">
        <v>0</v>
      </c>
      <c r="CR248" s="211">
        <v>0</v>
      </c>
      <c r="CS248" s="211">
        <f t="shared" si="94"/>
        <v>0</v>
      </c>
      <c r="CV248" s="27">
        <f t="shared" si="68"/>
        <v>0</v>
      </c>
      <c r="CW248" s="28">
        <f t="shared" si="69"/>
        <v>0</v>
      </c>
    </row>
    <row r="249" spans="1:101" x14ac:dyDescent="0.2">
      <c r="A249" s="215" t="s">
        <v>239</v>
      </c>
      <c r="B249" s="211">
        <v>0</v>
      </c>
      <c r="C249" s="211">
        <v>0</v>
      </c>
      <c r="D249" s="211">
        <v>0</v>
      </c>
      <c r="E249" s="211">
        <v>0</v>
      </c>
      <c r="F249" s="211">
        <v>0</v>
      </c>
      <c r="G249" s="211">
        <v>0</v>
      </c>
      <c r="H249" s="211">
        <v>0</v>
      </c>
      <c r="I249" s="211">
        <v>0</v>
      </c>
      <c r="J249" s="211">
        <v>0</v>
      </c>
      <c r="K249" s="211">
        <v>0</v>
      </c>
      <c r="L249" s="211">
        <v>0</v>
      </c>
      <c r="M249" s="211">
        <v>0</v>
      </c>
      <c r="N249" s="211">
        <v>0</v>
      </c>
      <c r="O249" s="211">
        <v>0</v>
      </c>
      <c r="P249" s="211">
        <v>0</v>
      </c>
      <c r="Q249" s="211">
        <v>0</v>
      </c>
      <c r="R249" s="211">
        <v>0</v>
      </c>
      <c r="S249" s="211">
        <v>0</v>
      </c>
      <c r="T249" s="211">
        <v>0</v>
      </c>
      <c r="U249" s="211">
        <v>0</v>
      </c>
      <c r="V249" s="211">
        <v>0</v>
      </c>
      <c r="W249" s="211">
        <v>0</v>
      </c>
      <c r="X249" s="211">
        <v>0</v>
      </c>
      <c r="Y249" s="211">
        <v>0</v>
      </c>
      <c r="Z249" s="211">
        <v>0</v>
      </c>
      <c r="AA249" s="211">
        <v>0</v>
      </c>
      <c r="AB249" s="211">
        <v>0</v>
      </c>
      <c r="AC249" s="211">
        <v>0</v>
      </c>
      <c r="AD249" s="211">
        <v>0</v>
      </c>
      <c r="AE249" s="211">
        <v>0</v>
      </c>
      <c r="AF249" s="211">
        <v>0</v>
      </c>
      <c r="AG249" s="211">
        <v>0</v>
      </c>
      <c r="AH249" s="211">
        <v>0</v>
      </c>
      <c r="AI249" s="211">
        <v>0</v>
      </c>
      <c r="AJ249" s="211">
        <v>0</v>
      </c>
      <c r="AK249" s="211">
        <v>0</v>
      </c>
      <c r="AL249" s="211">
        <v>0</v>
      </c>
      <c r="AM249" s="211">
        <v>0</v>
      </c>
      <c r="AN249" s="211">
        <v>0</v>
      </c>
      <c r="AO249" s="211">
        <v>0</v>
      </c>
      <c r="AP249" s="211">
        <v>0</v>
      </c>
      <c r="AQ249" s="211">
        <v>0</v>
      </c>
      <c r="AR249" s="211">
        <v>0</v>
      </c>
      <c r="AS249" s="211">
        <v>0</v>
      </c>
      <c r="AT249" s="211">
        <v>0</v>
      </c>
      <c r="AU249" s="211">
        <v>0</v>
      </c>
      <c r="AV249" s="211">
        <v>0</v>
      </c>
      <c r="AW249" s="211">
        <v>0</v>
      </c>
      <c r="AX249" s="211">
        <v>0</v>
      </c>
      <c r="AY249" s="211">
        <v>0</v>
      </c>
      <c r="AZ249" s="211">
        <v>0</v>
      </c>
      <c r="BA249" s="211">
        <v>0</v>
      </c>
      <c r="BB249" s="211">
        <v>0</v>
      </c>
      <c r="BC249" s="211">
        <v>0</v>
      </c>
      <c r="BD249" s="211">
        <v>0</v>
      </c>
      <c r="BE249" s="211">
        <v>0</v>
      </c>
      <c r="BF249" s="211">
        <v>0</v>
      </c>
      <c r="BG249" s="211">
        <v>0</v>
      </c>
      <c r="BH249" s="211">
        <v>0</v>
      </c>
      <c r="BI249" s="211">
        <v>0</v>
      </c>
      <c r="BJ249" s="211">
        <v>0</v>
      </c>
      <c r="BK249" s="211">
        <v>0</v>
      </c>
      <c r="BL249" s="211">
        <v>0</v>
      </c>
      <c r="BM249" s="211">
        <v>0</v>
      </c>
      <c r="BN249" s="211">
        <v>0</v>
      </c>
      <c r="BO249" s="211">
        <v>0</v>
      </c>
      <c r="BP249" s="211">
        <v>0</v>
      </c>
      <c r="BQ249" s="211">
        <v>0</v>
      </c>
      <c r="BR249" s="211">
        <v>0</v>
      </c>
      <c r="BS249" s="211">
        <v>0</v>
      </c>
      <c r="BT249" s="211">
        <v>0</v>
      </c>
      <c r="BU249" s="211">
        <v>0</v>
      </c>
      <c r="BV249" s="211">
        <v>0</v>
      </c>
      <c r="BW249" s="211">
        <v>0</v>
      </c>
      <c r="BX249" s="211">
        <v>0</v>
      </c>
      <c r="BY249" s="211">
        <v>0</v>
      </c>
      <c r="BZ249" s="211">
        <v>0</v>
      </c>
      <c r="CA249" s="211">
        <v>0</v>
      </c>
      <c r="CB249" s="211">
        <v>0</v>
      </c>
      <c r="CC249" s="211">
        <v>0</v>
      </c>
      <c r="CD249" s="211">
        <v>0</v>
      </c>
      <c r="CE249" s="211">
        <v>0</v>
      </c>
      <c r="CF249" s="211">
        <v>0</v>
      </c>
      <c r="CG249" s="211">
        <v>0</v>
      </c>
      <c r="CH249" s="211">
        <v>0</v>
      </c>
      <c r="CI249" s="211">
        <v>0</v>
      </c>
      <c r="CJ249" s="211">
        <v>0</v>
      </c>
      <c r="CK249" s="211">
        <v>0</v>
      </c>
      <c r="CL249" s="211">
        <v>0</v>
      </c>
      <c r="CM249" s="211">
        <v>0</v>
      </c>
      <c r="CN249" s="211">
        <v>0</v>
      </c>
      <c r="CO249" s="211">
        <v>0</v>
      </c>
      <c r="CP249" s="211">
        <v>0</v>
      </c>
      <c r="CQ249" s="211">
        <v>0</v>
      </c>
      <c r="CR249" s="211">
        <v>0</v>
      </c>
      <c r="CS249" s="211">
        <f t="shared" si="94"/>
        <v>0</v>
      </c>
      <c r="CV249" s="27">
        <f t="shared" si="68"/>
        <v>0</v>
      </c>
      <c r="CW249" s="28">
        <f t="shared" si="69"/>
        <v>0</v>
      </c>
    </row>
    <row r="250" spans="1:101" x14ac:dyDescent="0.2">
      <c r="A250" s="215" t="s">
        <v>240</v>
      </c>
      <c r="B250" s="211">
        <v>0</v>
      </c>
      <c r="C250" s="211">
        <v>0</v>
      </c>
      <c r="D250" s="211">
        <v>0</v>
      </c>
      <c r="E250" s="211">
        <v>0</v>
      </c>
      <c r="F250" s="211">
        <v>0</v>
      </c>
      <c r="G250" s="211">
        <v>0</v>
      </c>
      <c r="H250" s="211">
        <v>0</v>
      </c>
      <c r="I250" s="211">
        <v>0</v>
      </c>
      <c r="J250" s="211">
        <v>0</v>
      </c>
      <c r="K250" s="211">
        <v>0</v>
      </c>
      <c r="L250" s="211">
        <v>0</v>
      </c>
      <c r="M250" s="211">
        <v>0</v>
      </c>
      <c r="N250" s="211">
        <v>0</v>
      </c>
      <c r="O250" s="211">
        <v>0</v>
      </c>
      <c r="P250" s="211">
        <v>0</v>
      </c>
      <c r="Q250" s="211">
        <v>0</v>
      </c>
      <c r="R250" s="211">
        <v>0</v>
      </c>
      <c r="S250" s="211">
        <v>0</v>
      </c>
      <c r="T250" s="211">
        <v>0</v>
      </c>
      <c r="U250" s="211">
        <v>0</v>
      </c>
      <c r="V250" s="211">
        <v>0</v>
      </c>
      <c r="W250" s="211">
        <v>0</v>
      </c>
      <c r="X250" s="211">
        <v>0</v>
      </c>
      <c r="Y250" s="211">
        <v>0</v>
      </c>
      <c r="Z250" s="211">
        <v>0</v>
      </c>
      <c r="AA250" s="211">
        <v>0</v>
      </c>
      <c r="AB250" s="211">
        <v>0</v>
      </c>
      <c r="AC250" s="211">
        <v>0</v>
      </c>
      <c r="AD250" s="211">
        <v>0</v>
      </c>
      <c r="AE250" s="211">
        <v>0</v>
      </c>
      <c r="AF250" s="211">
        <v>0</v>
      </c>
      <c r="AG250" s="211">
        <v>0</v>
      </c>
      <c r="AH250" s="211">
        <v>0</v>
      </c>
      <c r="AI250" s="211">
        <v>0</v>
      </c>
      <c r="AJ250" s="211">
        <v>0</v>
      </c>
      <c r="AK250" s="211">
        <v>0</v>
      </c>
      <c r="AL250" s="211">
        <v>0</v>
      </c>
      <c r="AM250" s="211">
        <v>0</v>
      </c>
      <c r="AN250" s="211">
        <v>0</v>
      </c>
      <c r="AO250" s="211">
        <v>0</v>
      </c>
      <c r="AP250" s="211">
        <v>0</v>
      </c>
      <c r="AQ250" s="211">
        <v>0</v>
      </c>
      <c r="AR250" s="211">
        <v>0</v>
      </c>
      <c r="AS250" s="211">
        <v>0</v>
      </c>
      <c r="AT250" s="211">
        <v>0</v>
      </c>
      <c r="AU250" s="211">
        <v>0</v>
      </c>
      <c r="AV250" s="211">
        <v>0</v>
      </c>
      <c r="AW250" s="211">
        <v>0</v>
      </c>
      <c r="AX250" s="211">
        <v>0</v>
      </c>
      <c r="AY250" s="211">
        <v>0</v>
      </c>
      <c r="AZ250" s="211">
        <v>0</v>
      </c>
      <c r="BA250" s="211">
        <v>0</v>
      </c>
      <c r="BB250" s="211">
        <v>0</v>
      </c>
      <c r="BC250" s="211">
        <v>0</v>
      </c>
      <c r="BD250" s="211">
        <v>0</v>
      </c>
      <c r="BE250" s="211">
        <v>0</v>
      </c>
      <c r="BF250" s="211">
        <v>0</v>
      </c>
      <c r="BG250" s="211">
        <v>0</v>
      </c>
      <c r="BH250" s="211">
        <v>0</v>
      </c>
      <c r="BI250" s="211">
        <v>0</v>
      </c>
      <c r="BJ250" s="211">
        <v>0</v>
      </c>
      <c r="BK250" s="211">
        <v>0</v>
      </c>
      <c r="BL250" s="211">
        <v>0</v>
      </c>
      <c r="BM250" s="211">
        <v>0</v>
      </c>
      <c r="BN250" s="211">
        <v>0</v>
      </c>
      <c r="BO250" s="211">
        <v>0</v>
      </c>
      <c r="BP250" s="211">
        <v>0</v>
      </c>
      <c r="BQ250" s="211">
        <v>0</v>
      </c>
      <c r="BR250" s="211">
        <v>0</v>
      </c>
      <c r="BS250" s="211">
        <v>0</v>
      </c>
      <c r="BT250" s="211">
        <v>0</v>
      </c>
      <c r="BU250" s="211">
        <v>0</v>
      </c>
      <c r="BV250" s="211">
        <v>0</v>
      </c>
      <c r="BW250" s="211">
        <v>0</v>
      </c>
      <c r="BX250" s="211">
        <v>0</v>
      </c>
      <c r="BY250" s="211">
        <v>0</v>
      </c>
      <c r="BZ250" s="211">
        <v>0</v>
      </c>
      <c r="CA250" s="211">
        <v>0</v>
      </c>
      <c r="CB250" s="211">
        <v>0</v>
      </c>
      <c r="CC250" s="211">
        <v>0</v>
      </c>
      <c r="CD250" s="211">
        <v>0</v>
      </c>
      <c r="CE250" s="211">
        <v>0</v>
      </c>
      <c r="CF250" s="211">
        <v>0</v>
      </c>
      <c r="CG250" s="211">
        <v>0</v>
      </c>
      <c r="CH250" s="211">
        <v>0</v>
      </c>
      <c r="CI250" s="211">
        <v>0</v>
      </c>
      <c r="CJ250" s="211">
        <v>0</v>
      </c>
      <c r="CK250" s="211">
        <v>0</v>
      </c>
      <c r="CL250" s="211">
        <v>0</v>
      </c>
      <c r="CM250" s="211">
        <v>0</v>
      </c>
      <c r="CN250" s="211">
        <v>0</v>
      </c>
      <c r="CO250" s="211">
        <v>0</v>
      </c>
      <c r="CP250" s="211">
        <v>0</v>
      </c>
      <c r="CQ250" s="211">
        <v>0</v>
      </c>
      <c r="CR250" s="211">
        <v>0</v>
      </c>
      <c r="CS250" s="211">
        <f t="shared" si="94"/>
        <v>0</v>
      </c>
      <c r="CV250" s="27">
        <f t="shared" si="68"/>
        <v>0</v>
      </c>
      <c r="CW250" s="28">
        <f t="shared" si="69"/>
        <v>0</v>
      </c>
    </row>
    <row r="251" spans="1:101" x14ac:dyDescent="0.2">
      <c r="A251" s="215" t="s">
        <v>241</v>
      </c>
      <c r="B251" s="211">
        <v>0</v>
      </c>
      <c r="C251" s="211">
        <v>0</v>
      </c>
      <c r="D251" s="211">
        <v>0</v>
      </c>
      <c r="E251" s="211">
        <v>0</v>
      </c>
      <c r="F251" s="211">
        <v>0</v>
      </c>
      <c r="G251" s="211">
        <v>0</v>
      </c>
      <c r="H251" s="211">
        <v>0</v>
      </c>
      <c r="I251" s="211">
        <v>0</v>
      </c>
      <c r="J251" s="211">
        <v>0</v>
      </c>
      <c r="K251" s="211">
        <v>0</v>
      </c>
      <c r="L251" s="211">
        <v>0</v>
      </c>
      <c r="M251" s="211">
        <v>0</v>
      </c>
      <c r="N251" s="211">
        <v>0</v>
      </c>
      <c r="O251" s="211">
        <v>0</v>
      </c>
      <c r="P251" s="211">
        <v>0</v>
      </c>
      <c r="Q251" s="211">
        <v>0</v>
      </c>
      <c r="R251" s="211">
        <v>0</v>
      </c>
      <c r="S251" s="211">
        <v>0</v>
      </c>
      <c r="T251" s="211">
        <v>0</v>
      </c>
      <c r="U251" s="211">
        <v>0</v>
      </c>
      <c r="V251" s="211">
        <v>0</v>
      </c>
      <c r="W251" s="211">
        <v>0</v>
      </c>
      <c r="X251" s="211">
        <v>0</v>
      </c>
      <c r="Y251" s="211">
        <v>0</v>
      </c>
      <c r="Z251" s="211">
        <v>0</v>
      </c>
      <c r="AA251" s="211">
        <v>0</v>
      </c>
      <c r="AB251" s="211">
        <v>0</v>
      </c>
      <c r="AC251" s="211">
        <v>0</v>
      </c>
      <c r="AD251" s="211">
        <v>0</v>
      </c>
      <c r="AE251" s="211">
        <v>0</v>
      </c>
      <c r="AF251" s="211">
        <v>0</v>
      </c>
      <c r="AG251" s="211">
        <v>0</v>
      </c>
      <c r="AH251" s="211">
        <v>0</v>
      </c>
      <c r="AI251" s="211">
        <v>0</v>
      </c>
      <c r="AJ251" s="211">
        <v>0</v>
      </c>
      <c r="AK251" s="211">
        <v>0</v>
      </c>
      <c r="AL251" s="211">
        <v>0</v>
      </c>
      <c r="AM251" s="211">
        <v>0</v>
      </c>
      <c r="AN251" s="211">
        <v>0</v>
      </c>
      <c r="AO251" s="211">
        <v>0</v>
      </c>
      <c r="AP251" s="211">
        <v>0</v>
      </c>
      <c r="AQ251" s="211">
        <v>0</v>
      </c>
      <c r="AR251" s="211">
        <v>0</v>
      </c>
      <c r="AS251" s="211">
        <v>0</v>
      </c>
      <c r="AT251" s="211">
        <v>0</v>
      </c>
      <c r="AU251" s="211">
        <v>0</v>
      </c>
      <c r="AV251" s="211">
        <v>0</v>
      </c>
      <c r="AW251" s="211">
        <v>0</v>
      </c>
      <c r="AX251" s="211">
        <v>0</v>
      </c>
      <c r="AY251" s="211">
        <v>0</v>
      </c>
      <c r="AZ251" s="211">
        <v>0</v>
      </c>
      <c r="BA251" s="211">
        <v>0</v>
      </c>
      <c r="BB251" s="211">
        <v>0</v>
      </c>
      <c r="BC251" s="211">
        <v>0</v>
      </c>
      <c r="BD251" s="211">
        <v>0</v>
      </c>
      <c r="BE251" s="211">
        <v>0</v>
      </c>
      <c r="BF251" s="211">
        <v>0</v>
      </c>
      <c r="BG251" s="211">
        <v>0</v>
      </c>
      <c r="BH251" s="211">
        <v>0</v>
      </c>
      <c r="BI251" s="211">
        <v>0</v>
      </c>
      <c r="BJ251" s="211">
        <v>0</v>
      </c>
      <c r="BK251" s="211">
        <v>0</v>
      </c>
      <c r="BL251" s="211">
        <v>0</v>
      </c>
      <c r="BM251" s="211">
        <v>0</v>
      </c>
      <c r="BN251" s="211">
        <v>0</v>
      </c>
      <c r="BO251" s="211">
        <v>0</v>
      </c>
      <c r="BP251" s="211">
        <v>0</v>
      </c>
      <c r="BQ251" s="211">
        <v>0</v>
      </c>
      <c r="BR251" s="211">
        <v>0</v>
      </c>
      <c r="BS251" s="211">
        <v>0</v>
      </c>
      <c r="BT251" s="211">
        <v>0</v>
      </c>
      <c r="BU251" s="211">
        <v>0</v>
      </c>
      <c r="BV251" s="211">
        <v>0</v>
      </c>
      <c r="BW251" s="211">
        <v>0</v>
      </c>
      <c r="BX251" s="211">
        <v>0</v>
      </c>
      <c r="BY251" s="211">
        <v>0</v>
      </c>
      <c r="BZ251" s="211">
        <v>0</v>
      </c>
      <c r="CA251" s="211">
        <v>0</v>
      </c>
      <c r="CB251" s="211">
        <v>0</v>
      </c>
      <c r="CC251" s="211">
        <v>0</v>
      </c>
      <c r="CD251" s="211">
        <v>0</v>
      </c>
      <c r="CE251" s="211">
        <v>0</v>
      </c>
      <c r="CF251" s="211">
        <v>0</v>
      </c>
      <c r="CG251" s="211">
        <v>0</v>
      </c>
      <c r="CH251" s="211">
        <v>0</v>
      </c>
      <c r="CI251" s="211">
        <v>0</v>
      </c>
      <c r="CJ251" s="211">
        <v>0</v>
      </c>
      <c r="CK251" s="211">
        <v>0</v>
      </c>
      <c r="CL251" s="211">
        <v>0</v>
      </c>
      <c r="CM251" s="211">
        <v>0</v>
      </c>
      <c r="CN251" s="211">
        <v>0</v>
      </c>
      <c r="CO251" s="211">
        <v>0</v>
      </c>
      <c r="CP251" s="211">
        <v>0</v>
      </c>
      <c r="CQ251" s="211">
        <v>0</v>
      </c>
      <c r="CR251" s="211">
        <v>0</v>
      </c>
      <c r="CS251" s="211">
        <f t="shared" si="94"/>
        <v>0</v>
      </c>
      <c r="CV251" s="27">
        <f t="shared" si="68"/>
        <v>0</v>
      </c>
      <c r="CW251" s="28">
        <f t="shared" si="69"/>
        <v>0</v>
      </c>
    </row>
    <row r="252" spans="1:101" x14ac:dyDescent="0.2">
      <c r="A252" s="215" t="s">
        <v>242</v>
      </c>
      <c r="B252" s="211">
        <v>0</v>
      </c>
      <c r="C252" s="211">
        <v>0</v>
      </c>
      <c r="D252" s="211">
        <v>0</v>
      </c>
      <c r="E252" s="211">
        <v>0</v>
      </c>
      <c r="F252" s="211">
        <v>0</v>
      </c>
      <c r="G252" s="211">
        <v>0</v>
      </c>
      <c r="H252" s="211">
        <v>0</v>
      </c>
      <c r="I252" s="211">
        <v>0</v>
      </c>
      <c r="J252" s="211">
        <v>0</v>
      </c>
      <c r="K252" s="211">
        <v>0</v>
      </c>
      <c r="L252" s="211">
        <v>0</v>
      </c>
      <c r="M252" s="211">
        <v>0</v>
      </c>
      <c r="N252" s="211">
        <v>0</v>
      </c>
      <c r="O252" s="211">
        <v>0</v>
      </c>
      <c r="P252" s="211">
        <v>0</v>
      </c>
      <c r="Q252" s="211">
        <v>0</v>
      </c>
      <c r="R252" s="211">
        <v>0</v>
      </c>
      <c r="S252" s="211">
        <v>0</v>
      </c>
      <c r="T252" s="211">
        <v>0</v>
      </c>
      <c r="U252" s="211">
        <v>0</v>
      </c>
      <c r="V252" s="211">
        <v>0</v>
      </c>
      <c r="W252" s="211">
        <v>0</v>
      </c>
      <c r="X252" s="211">
        <v>0</v>
      </c>
      <c r="Y252" s="211">
        <v>0</v>
      </c>
      <c r="Z252" s="211">
        <v>0</v>
      </c>
      <c r="AA252" s="211">
        <v>0</v>
      </c>
      <c r="AB252" s="211">
        <v>0</v>
      </c>
      <c r="AC252" s="211">
        <v>0</v>
      </c>
      <c r="AD252" s="211">
        <v>0</v>
      </c>
      <c r="AE252" s="211">
        <v>0</v>
      </c>
      <c r="AF252" s="211">
        <v>0</v>
      </c>
      <c r="AG252" s="211">
        <v>0</v>
      </c>
      <c r="AH252" s="211">
        <v>0</v>
      </c>
      <c r="AI252" s="211">
        <v>0</v>
      </c>
      <c r="AJ252" s="211">
        <v>0</v>
      </c>
      <c r="AK252" s="211">
        <v>0</v>
      </c>
      <c r="AL252" s="211">
        <v>0</v>
      </c>
      <c r="AM252" s="211">
        <v>0</v>
      </c>
      <c r="AN252" s="211">
        <v>0</v>
      </c>
      <c r="AO252" s="211">
        <v>0</v>
      </c>
      <c r="AP252" s="211">
        <v>0</v>
      </c>
      <c r="AQ252" s="211">
        <v>0</v>
      </c>
      <c r="AR252" s="211">
        <v>0</v>
      </c>
      <c r="AS252" s="211">
        <v>0</v>
      </c>
      <c r="AT252" s="211">
        <v>0</v>
      </c>
      <c r="AU252" s="211">
        <v>0</v>
      </c>
      <c r="AV252" s="211">
        <v>0</v>
      </c>
      <c r="AW252" s="211">
        <v>0</v>
      </c>
      <c r="AX252" s="211">
        <v>0</v>
      </c>
      <c r="AY252" s="211">
        <v>0</v>
      </c>
      <c r="AZ252" s="211">
        <v>0</v>
      </c>
      <c r="BA252" s="211">
        <v>0</v>
      </c>
      <c r="BB252" s="211">
        <v>0</v>
      </c>
      <c r="BC252" s="211">
        <v>0</v>
      </c>
      <c r="BD252" s="211">
        <v>0</v>
      </c>
      <c r="BE252" s="211">
        <v>0</v>
      </c>
      <c r="BF252" s="211">
        <v>0</v>
      </c>
      <c r="BG252" s="211">
        <v>0</v>
      </c>
      <c r="BH252" s="211">
        <v>0</v>
      </c>
      <c r="BI252" s="211">
        <v>0</v>
      </c>
      <c r="BJ252" s="211">
        <v>0</v>
      </c>
      <c r="BK252" s="211">
        <v>0</v>
      </c>
      <c r="BL252" s="211">
        <v>0</v>
      </c>
      <c r="BM252" s="211">
        <v>0</v>
      </c>
      <c r="BN252" s="211">
        <v>0</v>
      </c>
      <c r="BO252" s="211">
        <v>0</v>
      </c>
      <c r="BP252" s="211">
        <v>0</v>
      </c>
      <c r="BQ252" s="211">
        <v>0</v>
      </c>
      <c r="BR252" s="211">
        <v>0</v>
      </c>
      <c r="BS252" s="211">
        <v>0</v>
      </c>
      <c r="BT252" s="211">
        <v>0</v>
      </c>
      <c r="BU252" s="211">
        <v>0</v>
      </c>
      <c r="BV252" s="211">
        <v>0</v>
      </c>
      <c r="BW252" s="211">
        <v>0</v>
      </c>
      <c r="BX252" s="211">
        <v>0</v>
      </c>
      <c r="BY252" s="211">
        <v>0</v>
      </c>
      <c r="BZ252" s="211">
        <v>0</v>
      </c>
      <c r="CA252" s="211">
        <v>0</v>
      </c>
      <c r="CB252" s="211">
        <v>0</v>
      </c>
      <c r="CC252" s="211">
        <v>0</v>
      </c>
      <c r="CD252" s="211">
        <v>0</v>
      </c>
      <c r="CE252" s="211">
        <v>0</v>
      </c>
      <c r="CF252" s="211">
        <v>0</v>
      </c>
      <c r="CG252" s="211">
        <v>0</v>
      </c>
      <c r="CH252" s="211">
        <v>0</v>
      </c>
      <c r="CI252" s="211">
        <v>0</v>
      </c>
      <c r="CJ252" s="211">
        <v>0</v>
      </c>
      <c r="CK252" s="211">
        <v>0</v>
      </c>
      <c r="CL252" s="211">
        <v>0</v>
      </c>
      <c r="CM252" s="211">
        <v>0</v>
      </c>
      <c r="CN252" s="211">
        <v>0</v>
      </c>
      <c r="CO252" s="211">
        <v>0</v>
      </c>
      <c r="CP252" s="211">
        <v>0</v>
      </c>
      <c r="CQ252" s="211">
        <v>0</v>
      </c>
      <c r="CR252" s="211">
        <v>0</v>
      </c>
      <c r="CS252" s="211">
        <f t="shared" si="94"/>
        <v>0</v>
      </c>
      <c r="CV252" s="27">
        <f t="shared" si="68"/>
        <v>0</v>
      </c>
      <c r="CW252" s="28">
        <f t="shared" si="69"/>
        <v>0</v>
      </c>
    </row>
    <row r="253" spans="1:101" x14ac:dyDescent="0.2">
      <c r="A253" s="215" t="s">
        <v>243</v>
      </c>
      <c r="B253" s="211">
        <v>0</v>
      </c>
      <c r="C253" s="211">
        <v>0</v>
      </c>
      <c r="D253" s="211">
        <v>0</v>
      </c>
      <c r="E253" s="211">
        <v>0</v>
      </c>
      <c r="F253" s="211">
        <v>0</v>
      </c>
      <c r="G253" s="211">
        <v>0</v>
      </c>
      <c r="H253" s="211">
        <v>0</v>
      </c>
      <c r="I253" s="211">
        <v>0</v>
      </c>
      <c r="J253" s="211">
        <v>0</v>
      </c>
      <c r="K253" s="211">
        <v>0</v>
      </c>
      <c r="L253" s="211">
        <v>0</v>
      </c>
      <c r="M253" s="211">
        <v>0</v>
      </c>
      <c r="N253" s="211">
        <v>0</v>
      </c>
      <c r="O253" s="211">
        <v>0</v>
      </c>
      <c r="P253" s="211">
        <v>0</v>
      </c>
      <c r="Q253" s="211">
        <v>0</v>
      </c>
      <c r="R253" s="211">
        <v>0</v>
      </c>
      <c r="S253" s="211">
        <v>0</v>
      </c>
      <c r="T253" s="211">
        <v>0</v>
      </c>
      <c r="U253" s="211">
        <v>0</v>
      </c>
      <c r="V253" s="211">
        <v>0</v>
      </c>
      <c r="W253" s="211">
        <v>0</v>
      </c>
      <c r="X253" s="211">
        <v>0</v>
      </c>
      <c r="Y253" s="211">
        <v>0</v>
      </c>
      <c r="Z253" s="211">
        <v>0</v>
      </c>
      <c r="AA253" s="211">
        <v>0</v>
      </c>
      <c r="AB253" s="211">
        <v>0</v>
      </c>
      <c r="AC253" s="211">
        <v>0</v>
      </c>
      <c r="AD253" s="211">
        <v>0</v>
      </c>
      <c r="AE253" s="211">
        <v>0</v>
      </c>
      <c r="AF253" s="211">
        <v>0</v>
      </c>
      <c r="AG253" s="211">
        <v>0</v>
      </c>
      <c r="AH253" s="211">
        <v>0</v>
      </c>
      <c r="AI253" s="211">
        <v>0</v>
      </c>
      <c r="AJ253" s="211">
        <v>0</v>
      </c>
      <c r="AK253" s="211">
        <v>0</v>
      </c>
      <c r="AL253" s="211">
        <v>0</v>
      </c>
      <c r="AM253" s="211">
        <v>0</v>
      </c>
      <c r="AN253" s="211">
        <v>0</v>
      </c>
      <c r="AO253" s="211">
        <v>0</v>
      </c>
      <c r="AP253" s="211">
        <v>0</v>
      </c>
      <c r="AQ253" s="211">
        <v>0</v>
      </c>
      <c r="AR253" s="211">
        <v>0</v>
      </c>
      <c r="AS253" s="211">
        <v>0</v>
      </c>
      <c r="AT253" s="211">
        <v>0</v>
      </c>
      <c r="AU253" s="211">
        <v>0</v>
      </c>
      <c r="AV253" s="211">
        <v>0</v>
      </c>
      <c r="AW253" s="211">
        <v>0</v>
      </c>
      <c r="AX253" s="211">
        <v>0</v>
      </c>
      <c r="AY253" s="211">
        <v>0</v>
      </c>
      <c r="AZ253" s="211">
        <v>0</v>
      </c>
      <c r="BA253" s="211">
        <v>0</v>
      </c>
      <c r="BB253" s="211">
        <v>0</v>
      </c>
      <c r="BC253" s="211">
        <v>0</v>
      </c>
      <c r="BD253" s="211">
        <v>0</v>
      </c>
      <c r="BE253" s="211">
        <v>0</v>
      </c>
      <c r="BF253" s="211">
        <v>0</v>
      </c>
      <c r="BG253" s="211">
        <v>0</v>
      </c>
      <c r="BH253" s="211">
        <v>0</v>
      </c>
      <c r="BI253" s="211">
        <v>0</v>
      </c>
      <c r="BJ253" s="211">
        <v>0</v>
      </c>
      <c r="BK253" s="211">
        <v>0</v>
      </c>
      <c r="BL253" s="211">
        <v>0</v>
      </c>
      <c r="BM253" s="211">
        <v>0</v>
      </c>
      <c r="BN253" s="211">
        <v>0</v>
      </c>
      <c r="BO253" s="211">
        <v>0</v>
      </c>
      <c r="BP253" s="211">
        <v>0</v>
      </c>
      <c r="BQ253" s="211">
        <v>0</v>
      </c>
      <c r="BR253" s="211">
        <v>0</v>
      </c>
      <c r="BS253" s="211">
        <v>0</v>
      </c>
      <c r="BT253" s="211">
        <v>0</v>
      </c>
      <c r="BU253" s="211">
        <v>0</v>
      </c>
      <c r="BV253" s="211">
        <v>0</v>
      </c>
      <c r="BW253" s="211">
        <v>0</v>
      </c>
      <c r="BX253" s="211">
        <v>0</v>
      </c>
      <c r="BY253" s="211">
        <v>0</v>
      </c>
      <c r="BZ253" s="211">
        <v>0</v>
      </c>
      <c r="CA253" s="211">
        <v>0</v>
      </c>
      <c r="CB253" s="211">
        <v>0</v>
      </c>
      <c r="CC253" s="211">
        <v>0</v>
      </c>
      <c r="CD253" s="211">
        <v>0</v>
      </c>
      <c r="CE253" s="211">
        <v>0</v>
      </c>
      <c r="CF253" s="211">
        <v>0</v>
      </c>
      <c r="CG253" s="211">
        <v>0</v>
      </c>
      <c r="CH253" s="211">
        <v>0</v>
      </c>
      <c r="CI253" s="211">
        <v>0</v>
      </c>
      <c r="CJ253" s="211">
        <v>0</v>
      </c>
      <c r="CK253" s="211">
        <v>0</v>
      </c>
      <c r="CL253" s="211">
        <v>0</v>
      </c>
      <c r="CM253" s="211">
        <v>0</v>
      </c>
      <c r="CN253" s="211">
        <v>0</v>
      </c>
      <c r="CO253" s="211">
        <v>0</v>
      </c>
      <c r="CP253" s="211">
        <v>0</v>
      </c>
      <c r="CQ253" s="211">
        <v>0</v>
      </c>
      <c r="CR253" s="211">
        <v>0</v>
      </c>
      <c r="CS253" s="211">
        <f t="shared" si="94"/>
        <v>0</v>
      </c>
      <c r="CV253" s="27">
        <f t="shared" si="68"/>
        <v>0</v>
      </c>
      <c r="CW253" s="28">
        <f t="shared" si="69"/>
        <v>0</v>
      </c>
    </row>
    <row r="254" spans="1:101" x14ac:dyDescent="0.2">
      <c r="A254" s="215" t="s">
        <v>244</v>
      </c>
      <c r="B254" s="211">
        <v>0</v>
      </c>
      <c r="C254" s="211">
        <v>0</v>
      </c>
      <c r="D254" s="211">
        <v>0</v>
      </c>
      <c r="E254" s="211">
        <v>0</v>
      </c>
      <c r="F254" s="211">
        <v>0</v>
      </c>
      <c r="G254" s="211">
        <v>0</v>
      </c>
      <c r="H254" s="211">
        <v>0</v>
      </c>
      <c r="I254" s="211">
        <v>0</v>
      </c>
      <c r="J254" s="211">
        <v>0</v>
      </c>
      <c r="K254" s="211">
        <v>0</v>
      </c>
      <c r="L254" s="211">
        <v>0</v>
      </c>
      <c r="M254" s="211">
        <v>0</v>
      </c>
      <c r="N254" s="211">
        <v>0</v>
      </c>
      <c r="O254" s="211">
        <v>0</v>
      </c>
      <c r="P254" s="211">
        <v>0</v>
      </c>
      <c r="Q254" s="211">
        <v>0</v>
      </c>
      <c r="R254" s="211">
        <v>0</v>
      </c>
      <c r="S254" s="211">
        <v>0</v>
      </c>
      <c r="T254" s="211">
        <v>0</v>
      </c>
      <c r="U254" s="211">
        <v>0</v>
      </c>
      <c r="V254" s="211">
        <v>0</v>
      </c>
      <c r="W254" s="211">
        <v>0</v>
      </c>
      <c r="X254" s="211">
        <v>0</v>
      </c>
      <c r="Y254" s="211">
        <v>0</v>
      </c>
      <c r="Z254" s="211">
        <v>0</v>
      </c>
      <c r="AA254" s="211">
        <v>0</v>
      </c>
      <c r="AB254" s="211">
        <v>0</v>
      </c>
      <c r="AC254" s="211">
        <v>0</v>
      </c>
      <c r="AD254" s="211">
        <v>0</v>
      </c>
      <c r="AE254" s="211">
        <v>0</v>
      </c>
      <c r="AF254" s="211">
        <v>0</v>
      </c>
      <c r="AG254" s="211">
        <v>0</v>
      </c>
      <c r="AH254" s="211">
        <v>0</v>
      </c>
      <c r="AI254" s="211">
        <v>0</v>
      </c>
      <c r="AJ254" s="211">
        <v>0</v>
      </c>
      <c r="AK254" s="211">
        <v>0</v>
      </c>
      <c r="AL254" s="211">
        <v>0</v>
      </c>
      <c r="AM254" s="211">
        <v>0</v>
      </c>
      <c r="AN254" s="211">
        <v>0</v>
      </c>
      <c r="AO254" s="211">
        <v>0</v>
      </c>
      <c r="AP254" s="211">
        <v>0</v>
      </c>
      <c r="AQ254" s="211">
        <v>0</v>
      </c>
      <c r="AR254" s="211">
        <v>0</v>
      </c>
      <c r="AS254" s="211">
        <v>0</v>
      </c>
      <c r="AT254" s="211">
        <v>0</v>
      </c>
      <c r="AU254" s="211">
        <v>0</v>
      </c>
      <c r="AV254" s="211">
        <v>0</v>
      </c>
      <c r="AW254" s="211">
        <v>0</v>
      </c>
      <c r="AX254" s="211">
        <v>0</v>
      </c>
      <c r="AY254" s="211">
        <v>0</v>
      </c>
      <c r="AZ254" s="211">
        <v>0</v>
      </c>
      <c r="BA254" s="211">
        <v>0</v>
      </c>
      <c r="BB254" s="211">
        <v>0</v>
      </c>
      <c r="BC254" s="211">
        <v>0</v>
      </c>
      <c r="BD254" s="211">
        <v>0</v>
      </c>
      <c r="BE254" s="211">
        <v>0</v>
      </c>
      <c r="BF254" s="211">
        <v>0</v>
      </c>
      <c r="BG254" s="211">
        <v>0</v>
      </c>
      <c r="BH254" s="211">
        <v>0</v>
      </c>
      <c r="BI254" s="211">
        <v>0</v>
      </c>
      <c r="BJ254" s="211">
        <v>0</v>
      </c>
      <c r="BK254" s="211">
        <v>0</v>
      </c>
      <c r="BL254" s="211">
        <v>0</v>
      </c>
      <c r="BM254" s="211">
        <v>0</v>
      </c>
      <c r="BN254" s="211">
        <v>0</v>
      </c>
      <c r="BO254" s="211">
        <v>0</v>
      </c>
      <c r="BP254" s="211">
        <v>0</v>
      </c>
      <c r="BQ254" s="211">
        <v>0</v>
      </c>
      <c r="BR254" s="211">
        <v>0</v>
      </c>
      <c r="BS254" s="211">
        <v>0</v>
      </c>
      <c r="BT254" s="211">
        <v>0</v>
      </c>
      <c r="BU254" s="211">
        <v>0</v>
      </c>
      <c r="BV254" s="211">
        <v>0</v>
      </c>
      <c r="BW254" s="211">
        <v>0</v>
      </c>
      <c r="BX254" s="211">
        <v>0</v>
      </c>
      <c r="BY254" s="211">
        <v>0</v>
      </c>
      <c r="BZ254" s="211">
        <v>0</v>
      </c>
      <c r="CA254" s="211">
        <v>0</v>
      </c>
      <c r="CB254" s="211">
        <v>0</v>
      </c>
      <c r="CC254" s="211">
        <v>0</v>
      </c>
      <c r="CD254" s="211">
        <v>0</v>
      </c>
      <c r="CE254" s="211">
        <v>0</v>
      </c>
      <c r="CF254" s="211">
        <v>0</v>
      </c>
      <c r="CG254" s="211">
        <v>0</v>
      </c>
      <c r="CH254" s="211">
        <v>0</v>
      </c>
      <c r="CI254" s="211">
        <v>0</v>
      </c>
      <c r="CJ254" s="211">
        <v>0</v>
      </c>
      <c r="CK254" s="211">
        <v>0</v>
      </c>
      <c r="CL254" s="211">
        <v>0</v>
      </c>
      <c r="CM254" s="211">
        <v>0</v>
      </c>
      <c r="CN254" s="211">
        <v>0</v>
      </c>
      <c r="CO254" s="211">
        <v>0</v>
      </c>
      <c r="CP254" s="211">
        <v>0</v>
      </c>
      <c r="CQ254" s="211">
        <v>0</v>
      </c>
      <c r="CR254" s="211">
        <v>0</v>
      </c>
      <c r="CS254" s="211">
        <f t="shared" si="94"/>
        <v>0</v>
      </c>
      <c r="CV254" s="27">
        <f t="shared" si="68"/>
        <v>0</v>
      </c>
      <c r="CW254" s="28">
        <f t="shared" si="69"/>
        <v>0</v>
      </c>
    </row>
    <row r="255" spans="1:101" x14ac:dyDescent="0.2">
      <c r="A255" s="215" t="s">
        <v>245</v>
      </c>
      <c r="B255" s="211">
        <v>0</v>
      </c>
      <c r="C255" s="211">
        <v>0</v>
      </c>
      <c r="D255" s="211">
        <v>0</v>
      </c>
      <c r="E255" s="211">
        <v>0</v>
      </c>
      <c r="F255" s="211">
        <v>0</v>
      </c>
      <c r="G255" s="211">
        <v>0</v>
      </c>
      <c r="H255" s="211">
        <v>0</v>
      </c>
      <c r="I255" s="211">
        <v>0</v>
      </c>
      <c r="J255" s="211">
        <v>0</v>
      </c>
      <c r="K255" s="211">
        <v>0</v>
      </c>
      <c r="L255" s="211">
        <v>0</v>
      </c>
      <c r="M255" s="211">
        <v>0</v>
      </c>
      <c r="N255" s="211">
        <v>0</v>
      </c>
      <c r="O255" s="211">
        <v>0</v>
      </c>
      <c r="P255" s="211">
        <v>0</v>
      </c>
      <c r="Q255" s="211">
        <v>0</v>
      </c>
      <c r="R255" s="211">
        <v>0</v>
      </c>
      <c r="S255" s="211">
        <v>0</v>
      </c>
      <c r="T255" s="211">
        <v>0</v>
      </c>
      <c r="U255" s="211">
        <v>0</v>
      </c>
      <c r="V255" s="211">
        <v>0</v>
      </c>
      <c r="W255" s="211">
        <v>0</v>
      </c>
      <c r="X255" s="211">
        <v>0</v>
      </c>
      <c r="Y255" s="211">
        <v>0</v>
      </c>
      <c r="Z255" s="211">
        <v>0</v>
      </c>
      <c r="AA255" s="211">
        <v>0</v>
      </c>
      <c r="AB255" s="211">
        <v>0</v>
      </c>
      <c r="AC255" s="211">
        <v>0</v>
      </c>
      <c r="AD255" s="211">
        <v>0</v>
      </c>
      <c r="AE255" s="211">
        <v>0</v>
      </c>
      <c r="AF255" s="211">
        <v>0</v>
      </c>
      <c r="AG255" s="211">
        <v>0</v>
      </c>
      <c r="AH255" s="211">
        <v>0</v>
      </c>
      <c r="AI255" s="211">
        <v>0</v>
      </c>
      <c r="AJ255" s="211">
        <v>0</v>
      </c>
      <c r="AK255" s="211">
        <v>0</v>
      </c>
      <c r="AL255" s="211">
        <v>0</v>
      </c>
      <c r="AM255" s="211">
        <v>0</v>
      </c>
      <c r="AN255" s="211">
        <v>0</v>
      </c>
      <c r="AO255" s="211">
        <v>0</v>
      </c>
      <c r="AP255" s="211">
        <v>0</v>
      </c>
      <c r="AQ255" s="211">
        <v>0</v>
      </c>
      <c r="AR255" s="211">
        <v>0</v>
      </c>
      <c r="AS255" s="211">
        <v>0</v>
      </c>
      <c r="AT255" s="211">
        <v>0</v>
      </c>
      <c r="AU255" s="211">
        <v>0</v>
      </c>
      <c r="AV255" s="211">
        <v>0</v>
      </c>
      <c r="AW255" s="211">
        <v>0</v>
      </c>
      <c r="AX255" s="211">
        <v>0</v>
      </c>
      <c r="AY255" s="211">
        <v>0</v>
      </c>
      <c r="AZ255" s="211">
        <v>0</v>
      </c>
      <c r="BA255" s="211">
        <v>0</v>
      </c>
      <c r="BB255" s="211">
        <v>0</v>
      </c>
      <c r="BC255" s="211">
        <v>0</v>
      </c>
      <c r="BD255" s="211">
        <v>0</v>
      </c>
      <c r="BE255" s="211">
        <v>0</v>
      </c>
      <c r="BF255" s="211">
        <v>0</v>
      </c>
      <c r="BG255" s="211">
        <v>0</v>
      </c>
      <c r="BH255" s="211">
        <v>0</v>
      </c>
      <c r="BI255" s="211">
        <v>0</v>
      </c>
      <c r="BJ255" s="211">
        <v>0</v>
      </c>
      <c r="BK255" s="211">
        <v>0</v>
      </c>
      <c r="BL255" s="211">
        <v>0</v>
      </c>
      <c r="BM255" s="211">
        <v>0</v>
      </c>
      <c r="BN255" s="211">
        <v>0</v>
      </c>
      <c r="BO255" s="211">
        <v>0</v>
      </c>
      <c r="BP255" s="211">
        <v>0</v>
      </c>
      <c r="BQ255" s="211">
        <v>0</v>
      </c>
      <c r="BR255" s="211">
        <v>0</v>
      </c>
      <c r="BS255" s="211">
        <v>0</v>
      </c>
      <c r="BT255" s="211">
        <v>0</v>
      </c>
      <c r="BU255" s="211">
        <v>0</v>
      </c>
      <c r="BV255" s="211">
        <v>0</v>
      </c>
      <c r="BW255" s="211">
        <v>0</v>
      </c>
      <c r="BX255" s="211">
        <v>0</v>
      </c>
      <c r="BY255" s="211">
        <v>0</v>
      </c>
      <c r="BZ255" s="211">
        <v>0</v>
      </c>
      <c r="CA255" s="211">
        <v>0</v>
      </c>
      <c r="CB255" s="211">
        <v>0</v>
      </c>
      <c r="CC255" s="211">
        <v>0</v>
      </c>
      <c r="CD255" s="211">
        <v>0</v>
      </c>
      <c r="CE255" s="211">
        <v>0</v>
      </c>
      <c r="CF255" s="211">
        <v>0</v>
      </c>
      <c r="CG255" s="211">
        <v>0</v>
      </c>
      <c r="CH255" s="211">
        <v>0</v>
      </c>
      <c r="CI255" s="211">
        <v>0</v>
      </c>
      <c r="CJ255" s="211">
        <v>0</v>
      </c>
      <c r="CK255" s="211">
        <v>0</v>
      </c>
      <c r="CL255" s="211">
        <v>0</v>
      </c>
      <c r="CM255" s="211">
        <v>0</v>
      </c>
      <c r="CN255" s="211">
        <v>0</v>
      </c>
      <c r="CO255" s="211">
        <v>0</v>
      </c>
      <c r="CP255" s="211">
        <v>0</v>
      </c>
      <c r="CQ255" s="211">
        <v>0</v>
      </c>
      <c r="CR255" s="211">
        <v>0</v>
      </c>
      <c r="CS255" s="211">
        <f t="shared" si="94"/>
        <v>0</v>
      </c>
      <c r="CV255" s="27">
        <f t="shared" si="68"/>
        <v>0</v>
      </c>
      <c r="CW255" s="28">
        <f t="shared" si="69"/>
        <v>0</v>
      </c>
    </row>
    <row r="256" spans="1:101" x14ac:dyDescent="0.2">
      <c r="A256" s="215" t="s">
        <v>246</v>
      </c>
      <c r="B256" s="211">
        <v>0</v>
      </c>
      <c r="C256" s="211">
        <v>0</v>
      </c>
      <c r="D256" s="211">
        <v>0</v>
      </c>
      <c r="E256" s="211">
        <v>0</v>
      </c>
      <c r="F256" s="211">
        <v>0</v>
      </c>
      <c r="G256" s="211">
        <v>0</v>
      </c>
      <c r="H256" s="211">
        <v>0</v>
      </c>
      <c r="I256" s="211">
        <v>0</v>
      </c>
      <c r="J256" s="211">
        <v>0</v>
      </c>
      <c r="K256" s="211">
        <v>0</v>
      </c>
      <c r="L256" s="211">
        <v>0</v>
      </c>
      <c r="M256" s="211">
        <v>0</v>
      </c>
      <c r="N256" s="211">
        <v>0</v>
      </c>
      <c r="O256" s="211">
        <v>0</v>
      </c>
      <c r="P256" s="211">
        <v>0</v>
      </c>
      <c r="Q256" s="211">
        <v>0</v>
      </c>
      <c r="R256" s="211">
        <v>0</v>
      </c>
      <c r="S256" s="211">
        <v>0</v>
      </c>
      <c r="T256" s="211">
        <v>0</v>
      </c>
      <c r="U256" s="211">
        <v>0</v>
      </c>
      <c r="V256" s="211">
        <v>0</v>
      </c>
      <c r="W256" s="211">
        <v>0</v>
      </c>
      <c r="X256" s="211">
        <v>0</v>
      </c>
      <c r="Y256" s="211">
        <v>0</v>
      </c>
      <c r="Z256" s="211">
        <v>0</v>
      </c>
      <c r="AA256" s="211">
        <v>0</v>
      </c>
      <c r="AB256" s="211">
        <v>0</v>
      </c>
      <c r="AC256" s="211">
        <v>0</v>
      </c>
      <c r="AD256" s="211">
        <v>0</v>
      </c>
      <c r="AE256" s="211">
        <v>0</v>
      </c>
      <c r="AF256" s="211">
        <v>0</v>
      </c>
      <c r="AG256" s="211">
        <v>0</v>
      </c>
      <c r="AH256" s="211">
        <v>0</v>
      </c>
      <c r="AI256" s="211">
        <v>0</v>
      </c>
      <c r="AJ256" s="211">
        <v>0</v>
      </c>
      <c r="AK256" s="211">
        <v>0</v>
      </c>
      <c r="AL256" s="211">
        <v>0</v>
      </c>
      <c r="AM256" s="211">
        <v>0</v>
      </c>
      <c r="AN256" s="211">
        <v>0</v>
      </c>
      <c r="AO256" s="211">
        <v>0</v>
      </c>
      <c r="AP256" s="211">
        <v>0</v>
      </c>
      <c r="AQ256" s="211">
        <v>0</v>
      </c>
      <c r="AR256" s="211">
        <v>0</v>
      </c>
      <c r="AS256" s="211">
        <v>0</v>
      </c>
      <c r="AT256" s="211">
        <v>0</v>
      </c>
      <c r="AU256" s="211">
        <v>0</v>
      </c>
      <c r="AV256" s="211">
        <v>0</v>
      </c>
      <c r="AW256" s="211">
        <v>0</v>
      </c>
      <c r="AX256" s="211">
        <v>0</v>
      </c>
      <c r="AY256" s="211">
        <v>0</v>
      </c>
      <c r="AZ256" s="211">
        <v>0</v>
      </c>
      <c r="BA256" s="211">
        <v>0</v>
      </c>
      <c r="BB256" s="211">
        <v>0</v>
      </c>
      <c r="BC256" s="211">
        <v>0</v>
      </c>
      <c r="BD256" s="211">
        <v>0</v>
      </c>
      <c r="BE256" s="211">
        <v>0</v>
      </c>
      <c r="BF256" s="211">
        <v>0</v>
      </c>
      <c r="BG256" s="211">
        <v>0</v>
      </c>
      <c r="BH256" s="211">
        <v>0</v>
      </c>
      <c r="BI256" s="211">
        <v>0</v>
      </c>
      <c r="BJ256" s="211">
        <v>0</v>
      </c>
      <c r="BK256" s="211">
        <v>0</v>
      </c>
      <c r="BL256" s="211">
        <v>0</v>
      </c>
      <c r="BM256" s="211">
        <v>0</v>
      </c>
      <c r="BN256" s="211">
        <v>0</v>
      </c>
      <c r="BO256" s="211">
        <v>0</v>
      </c>
      <c r="BP256" s="211">
        <v>0</v>
      </c>
      <c r="BQ256" s="211">
        <v>0</v>
      </c>
      <c r="BR256" s="211">
        <v>0</v>
      </c>
      <c r="BS256" s="211">
        <v>0</v>
      </c>
      <c r="BT256" s="211">
        <v>0</v>
      </c>
      <c r="BU256" s="211">
        <v>0</v>
      </c>
      <c r="BV256" s="211">
        <v>0</v>
      </c>
      <c r="BW256" s="211">
        <v>0</v>
      </c>
      <c r="BX256" s="211">
        <v>0</v>
      </c>
      <c r="BY256" s="211">
        <v>0</v>
      </c>
      <c r="BZ256" s="211">
        <v>0</v>
      </c>
      <c r="CA256" s="211">
        <v>0</v>
      </c>
      <c r="CB256" s="211">
        <v>0</v>
      </c>
      <c r="CC256" s="211">
        <v>0</v>
      </c>
      <c r="CD256" s="211">
        <v>0</v>
      </c>
      <c r="CE256" s="211">
        <v>0</v>
      </c>
      <c r="CF256" s="211">
        <v>0</v>
      </c>
      <c r="CG256" s="211">
        <v>0</v>
      </c>
      <c r="CH256" s="211">
        <v>0</v>
      </c>
      <c r="CI256" s="211">
        <v>0</v>
      </c>
      <c r="CJ256" s="211">
        <v>0</v>
      </c>
      <c r="CK256" s="211">
        <v>0</v>
      </c>
      <c r="CL256" s="211">
        <v>0</v>
      </c>
      <c r="CM256" s="211">
        <v>0</v>
      </c>
      <c r="CN256" s="211">
        <v>0</v>
      </c>
      <c r="CO256" s="211">
        <v>0</v>
      </c>
      <c r="CP256" s="211">
        <v>0</v>
      </c>
      <c r="CQ256" s="211">
        <v>0</v>
      </c>
      <c r="CR256" s="211">
        <v>0</v>
      </c>
      <c r="CS256" s="211">
        <f t="shared" si="94"/>
        <v>0</v>
      </c>
      <c r="CV256" s="27">
        <f t="shared" si="68"/>
        <v>0</v>
      </c>
      <c r="CW256" s="28">
        <f t="shared" si="69"/>
        <v>0</v>
      </c>
    </row>
    <row r="257" spans="1:101" x14ac:dyDescent="0.2">
      <c r="A257" s="215" t="s">
        <v>247</v>
      </c>
      <c r="B257" s="211">
        <v>0</v>
      </c>
      <c r="C257" s="211">
        <v>0</v>
      </c>
      <c r="D257" s="211">
        <v>0</v>
      </c>
      <c r="E257" s="211">
        <v>0</v>
      </c>
      <c r="F257" s="211">
        <v>0</v>
      </c>
      <c r="G257" s="211">
        <v>0</v>
      </c>
      <c r="H257" s="211">
        <v>0</v>
      </c>
      <c r="I257" s="211">
        <v>0</v>
      </c>
      <c r="J257" s="211">
        <v>0</v>
      </c>
      <c r="K257" s="211">
        <v>0</v>
      </c>
      <c r="L257" s="211">
        <v>0</v>
      </c>
      <c r="M257" s="211">
        <v>0</v>
      </c>
      <c r="N257" s="211">
        <v>0</v>
      </c>
      <c r="O257" s="211">
        <v>0</v>
      </c>
      <c r="P257" s="211">
        <v>0</v>
      </c>
      <c r="Q257" s="211">
        <v>0</v>
      </c>
      <c r="R257" s="211">
        <v>0</v>
      </c>
      <c r="S257" s="211">
        <v>0</v>
      </c>
      <c r="T257" s="211">
        <v>0</v>
      </c>
      <c r="U257" s="211">
        <v>0</v>
      </c>
      <c r="V257" s="211">
        <v>0</v>
      </c>
      <c r="W257" s="211">
        <v>0</v>
      </c>
      <c r="X257" s="211">
        <v>0</v>
      </c>
      <c r="Y257" s="211">
        <v>0</v>
      </c>
      <c r="Z257" s="211">
        <v>0</v>
      </c>
      <c r="AA257" s="211">
        <v>0</v>
      </c>
      <c r="AB257" s="211">
        <v>0</v>
      </c>
      <c r="AC257" s="211">
        <v>0</v>
      </c>
      <c r="AD257" s="211">
        <v>0</v>
      </c>
      <c r="AE257" s="211">
        <v>0</v>
      </c>
      <c r="AF257" s="211">
        <v>0</v>
      </c>
      <c r="AG257" s="211">
        <v>0</v>
      </c>
      <c r="AH257" s="211">
        <v>0</v>
      </c>
      <c r="AI257" s="211">
        <v>0</v>
      </c>
      <c r="AJ257" s="211">
        <v>0</v>
      </c>
      <c r="AK257" s="211">
        <v>0</v>
      </c>
      <c r="AL257" s="211">
        <v>0</v>
      </c>
      <c r="AM257" s="211">
        <v>0</v>
      </c>
      <c r="AN257" s="211">
        <v>0</v>
      </c>
      <c r="AO257" s="211">
        <v>0</v>
      </c>
      <c r="AP257" s="211">
        <v>0</v>
      </c>
      <c r="AQ257" s="211">
        <v>0</v>
      </c>
      <c r="AR257" s="211">
        <v>0</v>
      </c>
      <c r="AS257" s="211">
        <v>0</v>
      </c>
      <c r="AT257" s="211">
        <v>0</v>
      </c>
      <c r="AU257" s="211">
        <v>0</v>
      </c>
      <c r="AV257" s="211">
        <v>0</v>
      </c>
      <c r="AW257" s="211">
        <v>0</v>
      </c>
      <c r="AX257" s="211">
        <v>0</v>
      </c>
      <c r="AY257" s="211">
        <v>0</v>
      </c>
      <c r="AZ257" s="211">
        <v>0</v>
      </c>
      <c r="BA257" s="211">
        <v>0</v>
      </c>
      <c r="BB257" s="211">
        <v>0</v>
      </c>
      <c r="BC257" s="211">
        <v>0</v>
      </c>
      <c r="BD257" s="211">
        <v>0</v>
      </c>
      <c r="BE257" s="211">
        <v>0</v>
      </c>
      <c r="BF257" s="211">
        <v>0</v>
      </c>
      <c r="BG257" s="211">
        <v>0</v>
      </c>
      <c r="BH257" s="211">
        <v>0</v>
      </c>
      <c r="BI257" s="211">
        <v>0</v>
      </c>
      <c r="BJ257" s="211">
        <v>0</v>
      </c>
      <c r="BK257" s="211">
        <v>0</v>
      </c>
      <c r="BL257" s="211">
        <v>0</v>
      </c>
      <c r="BM257" s="211">
        <v>0</v>
      </c>
      <c r="BN257" s="211">
        <v>0</v>
      </c>
      <c r="BO257" s="211">
        <v>0</v>
      </c>
      <c r="BP257" s="211">
        <v>0</v>
      </c>
      <c r="BQ257" s="211">
        <v>0</v>
      </c>
      <c r="BR257" s="211">
        <v>0</v>
      </c>
      <c r="BS257" s="211">
        <v>0</v>
      </c>
      <c r="BT257" s="211">
        <v>0</v>
      </c>
      <c r="BU257" s="211">
        <v>0</v>
      </c>
      <c r="BV257" s="211">
        <v>0</v>
      </c>
      <c r="BW257" s="211">
        <v>0</v>
      </c>
      <c r="BX257" s="211">
        <v>0</v>
      </c>
      <c r="BY257" s="211">
        <v>0</v>
      </c>
      <c r="BZ257" s="211">
        <v>0</v>
      </c>
      <c r="CA257" s="211">
        <v>0</v>
      </c>
      <c r="CB257" s="211">
        <v>0</v>
      </c>
      <c r="CC257" s="211">
        <v>0</v>
      </c>
      <c r="CD257" s="211">
        <v>0</v>
      </c>
      <c r="CE257" s="211">
        <v>0</v>
      </c>
      <c r="CF257" s="211">
        <v>0</v>
      </c>
      <c r="CG257" s="211">
        <v>0</v>
      </c>
      <c r="CH257" s="211">
        <v>0</v>
      </c>
      <c r="CI257" s="211">
        <v>0</v>
      </c>
      <c r="CJ257" s="211">
        <v>0</v>
      </c>
      <c r="CK257" s="211">
        <v>0</v>
      </c>
      <c r="CL257" s="211">
        <v>0</v>
      </c>
      <c r="CM257" s="211">
        <v>0</v>
      </c>
      <c r="CN257" s="211">
        <v>0</v>
      </c>
      <c r="CO257" s="211">
        <v>0</v>
      </c>
      <c r="CP257" s="211">
        <v>0</v>
      </c>
      <c r="CQ257" s="211">
        <v>0</v>
      </c>
      <c r="CR257" s="211">
        <v>0</v>
      </c>
      <c r="CS257" s="211">
        <f t="shared" si="94"/>
        <v>0</v>
      </c>
      <c r="CV257" s="27">
        <f t="shared" si="68"/>
        <v>0</v>
      </c>
      <c r="CW257" s="28">
        <f t="shared" si="69"/>
        <v>0</v>
      </c>
    </row>
    <row r="258" spans="1:101" x14ac:dyDescent="0.2">
      <c r="A258" s="215" t="s">
        <v>248</v>
      </c>
      <c r="B258" s="211">
        <v>0</v>
      </c>
      <c r="C258" s="211">
        <v>0</v>
      </c>
      <c r="D258" s="211">
        <v>0</v>
      </c>
      <c r="E258" s="211">
        <v>0</v>
      </c>
      <c r="F258" s="211">
        <v>0</v>
      </c>
      <c r="G258" s="211">
        <v>0</v>
      </c>
      <c r="H258" s="211">
        <v>0</v>
      </c>
      <c r="I258" s="211">
        <v>0</v>
      </c>
      <c r="J258" s="211">
        <v>0</v>
      </c>
      <c r="K258" s="211">
        <v>0</v>
      </c>
      <c r="L258" s="211">
        <v>0</v>
      </c>
      <c r="M258" s="211">
        <v>0</v>
      </c>
      <c r="N258" s="211">
        <v>0</v>
      </c>
      <c r="O258" s="211">
        <v>0</v>
      </c>
      <c r="P258" s="211">
        <v>0</v>
      </c>
      <c r="Q258" s="211">
        <v>0</v>
      </c>
      <c r="R258" s="211">
        <v>0</v>
      </c>
      <c r="S258" s="211">
        <v>0</v>
      </c>
      <c r="T258" s="211">
        <v>0</v>
      </c>
      <c r="U258" s="211">
        <v>0</v>
      </c>
      <c r="V258" s="211">
        <v>0</v>
      </c>
      <c r="W258" s="211">
        <v>0</v>
      </c>
      <c r="X258" s="211">
        <v>0</v>
      </c>
      <c r="Y258" s="211">
        <v>0</v>
      </c>
      <c r="Z258" s="211">
        <v>0</v>
      </c>
      <c r="AA258" s="211">
        <v>0</v>
      </c>
      <c r="AB258" s="211">
        <v>0</v>
      </c>
      <c r="AC258" s="211">
        <v>0</v>
      </c>
      <c r="AD258" s="211">
        <v>0</v>
      </c>
      <c r="AE258" s="211">
        <v>0</v>
      </c>
      <c r="AF258" s="211">
        <v>0</v>
      </c>
      <c r="AG258" s="211">
        <v>0</v>
      </c>
      <c r="AH258" s="211">
        <v>0</v>
      </c>
      <c r="AI258" s="211">
        <v>0</v>
      </c>
      <c r="AJ258" s="211">
        <v>0</v>
      </c>
      <c r="AK258" s="211">
        <v>0</v>
      </c>
      <c r="AL258" s="211">
        <v>0</v>
      </c>
      <c r="AM258" s="211">
        <v>0</v>
      </c>
      <c r="AN258" s="211">
        <v>0</v>
      </c>
      <c r="AO258" s="211">
        <v>0</v>
      </c>
      <c r="AP258" s="211">
        <v>0</v>
      </c>
      <c r="AQ258" s="211">
        <v>0</v>
      </c>
      <c r="AR258" s="211">
        <v>0</v>
      </c>
      <c r="AS258" s="211">
        <v>0</v>
      </c>
      <c r="AT258" s="211">
        <v>0</v>
      </c>
      <c r="AU258" s="211">
        <v>0</v>
      </c>
      <c r="AV258" s="211">
        <v>0</v>
      </c>
      <c r="AW258" s="211">
        <v>0</v>
      </c>
      <c r="AX258" s="211">
        <v>0</v>
      </c>
      <c r="AY258" s="211">
        <v>0</v>
      </c>
      <c r="AZ258" s="211">
        <v>0</v>
      </c>
      <c r="BA258" s="211">
        <v>0</v>
      </c>
      <c r="BB258" s="211">
        <v>0</v>
      </c>
      <c r="BC258" s="211">
        <v>0</v>
      </c>
      <c r="BD258" s="211">
        <v>0</v>
      </c>
      <c r="BE258" s="211">
        <v>0</v>
      </c>
      <c r="BF258" s="211">
        <v>0</v>
      </c>
      <c r="BG258" s="211">
        <v>0</v>
      </c>
      <c r="BH258" s="211">
        <v>0</v>
      </c>
      <c r="BI258" s="211">
        <v>0</v>
      </c>
      <c r="BJ258" s="211">
        <v>0</v>
      </c>
      <c r="BK258" s="211">
        <v>0</v>
      </c>
      <c r="BL258" s="211">
        <v>0</v>
      </c>
      <c r="BM258" s="211">
        <v>0</v>
      </c>
      <c r="BN258" s="211">
        <v>0</v>
      </c>
      <c r="BO258" s="211">
        <v>0</v>
      </c>
      <c r="BP258" s="211">
        <v>0</v>
      </c>
      <c r="BQ258" s="211">
        <v>0</v>
      </c>
      <c r="BR258" s="211">
        <v>0</v>
      </c>
      <c r="BS258" s="211">
        <v>0</v>
      </c>
      <c r="BT258" s="211">
        <v>0</v>
      </c>
      <c r="BU258" s="211">
        <v>0</v>
      </c>
      <c r="BV258" s="211">
        <v>0</v>
      </c>
      <c r="BW258" s="211">
        <v>0</v>
      </c>
      <c r="BX258" s="211">
        <v>0</v>
      </c>
      <c r="BY258" s="211">
        <v>0</v>
      </c>
      <c r="BZ258" s="211">
        <v>0</v>
      </c>
      <c r="CA258" s="211">
        <v>0</v>
      </c>
      <c r="CB258" s="211">
        <v>0</v>
      </c>
      <c r="CC258" s="211">
        <v>0</v>
      </c>
      <c r="CD258" s="211">
        <v>0</v>
      </c>
      <c r="CE258" s="211">
        <v>0</v>
      </c>
      <c r="CF258" s="211">
        <v>0</v>
      </c>
      <c r="CG258" s="211">
        <v>0</v>
      </c>
      <c r="CH258" s="211">
        <v>0</v>
      </c>
      <c r="CI258" s="211">
        <v>0</v>
      </c>
      <c r="CJ258" s="211">
        <v>0</v>
      </c>
      <c r="CK258" s="211">
        <v>0</v>
      </c>
      <c r="CL258" s="211">
        <v>0</v>
      </c>
      <c r="CM258" s="211">
        <v>0</v>
      </c>
      <c r="CN258" s="211">
        <v>0</v>
      </c>
      <c r="CO258" s="211">
        <v>0</v>
      </c>
      <c r="CP258" s="211">
        <v>0</v>
      </c>
      <c r="CQ258" s="211">
        <v>0</v>
      </c>
      <c r="CR258" s="211">
        <v>0</v>
      </c>
      <c r="CS258" s="211">
        <f t="shared" si="94"/>
        <v>0</v>
      </c>
      <c r="CV258" s="27">
        <f t="shared" si="68"/>
        <v>0</v>
      </c>
      <c r="CW258" s="28">
        <f t="shared" si="69"/>
        <v>0</v>
      </c>
    </row>
    <row r="259" spans="1:101" x14ac:dyDescent="0.2">
      <c r="A259" s="215" t="s">
        <v>249</v>
      </c>
      <c r="B259" s="211">
        <v>0</v>
      </c>
      <c r="C259" s="211">
        <v>0</v>
      </c>
      <c r="D259" s="211">
        <v>0</v>
      </c>
      <c r="E259" s="211">
        <v>0</v>
      </c>
      <c r="F259" s="211">
        <v>0</v>
      </c>
      <c r="G259" s="211">
        <v>0</v>
      </c>
      <c r="H259" s="211">
        <v>0</v>
      </c>
      <c r="I259" s="211">
        <v>0</v>
      </c>
      <c r="J259" s="211">
        <v>0</v>
      </c>
      <c r="K259" s="211">
        <v>0</v>
      </c>
      <c r="L259" s="211">
        <v>0</v>
      </c>
      <c r="M259" s="211">
        <v>0</v>
      </c>
      <c r="N259" s="211">
        <v>0</v>
      </c>
      <c r="O259" s="211">
        <v>0</v>
      </c>
      <c r="P259" s="211">
        <v>0</v>
      </c>
      <c r="Q259" s="211">
        <v>0</v>
      </c>
      <c r="R259" s="211">
        <v>0</v>
      </c>
      <c r="S259" s="211">
        <v>0</v>
      </c>
      <c r="T259" s="211">
        <v>0</v>
      </c>
      <c r="U259" s="211">
        <v>0</v>
      </c>
      <c r="V259" s="211">
        <v>0</v>
      </c>
      <c r="W259" s="211">
        <v>0</v>
      </c>
      <c r="X259" s="211">
        <v>0</v>
      </c>
      <c r="Y259" s="211">
        <v>0</v>
      </c>
      <c r="Z259" s="211">
        <v>0</v>
      </c>
      <c r="AA259" s="211">
        <v>0</v>
      </c>
      <c r="AB259" s="211">
        <v>0</v>
      </c>
      <c r="AC259" s="211">
        <v>0</v>
      </c>
      <c r="AD259" s="211">
        <v>0</v>
      </c>
      <c r="AE259" s="211">
        <v>0</v>
      </c>
      <c r="AF259" s="211">
        <v>0</v>
      </c>
      <c r="AG259" s="211">
        <v>0</v>
      </c>
      <c r="AH259" s="211">
        <v>0</v>
      </c>
      <c r="AI259" s="211">
        <v>0</v>
      </c>
      <c r="AJ259" s="211">
        <v>0</v>
      </c>
      <c r="AK259" s="211">
        <v>0</v>
      </c>
      <c r="AL259" s="211">
        <v>0</v>
      </c>
      <c r="AM259" s="211">
        <v>0</v>
      </c>
      <c r="AN259" s="211">
        <v>0</v>
      </c>
      <c r="AO259" s="211">
        <v>0</v>
      </c>
      <c r="AP259" s="211">
        <v>0</v>
      </c>
      <c r="AQ259" s="211">
        <v>0</v>
      </c>
      <c r="AR259" s="211">
        <v>0</v>
      </c>
      <c r="AS259" s="211">
        <v>0</v>
      </c>
      <c r="AT259" s="211">
        <v>0</v>
      </c>
      <c r="AU259" s="211">
        <v>0</v>
      </c>
      <c r="AV259" s="211">
        <v>0</v>
      </c>
      <c r="AW259" s="211">
        <v>0</v>
      </c>
      <c r="AX259" s="211">
        <v>0</v>
      </c>
      <c r="AY259" s="211">
        <v>0</v>
      </c>
      <c r="AZ259" s="211">
        <v>0</v>
      </c>
      <c r="BA259" s="211">
        <v>0</v>
      </c>
      <c r="BB259" s="211">
        <v>0</v>
      </c>
      <c r="BC259" s="211">
        <v>0</v>
      </c>
      <c r="BD259" s="211">
        <v>0</v>
      </c>
      <c r="BE259" s="211">
        <v>0</v>
      </c>
      <c r="BF259" s="211">
        <v>0</v>
      </c>
      <c r="BG259" s="211">
        <v>0</v>
      </c>
      <c r="BH259" s="211">
        <v>0</v>
      </c>
      <c r="BI259" s="211">
        <v>0</v>
      </c>
      <c r="BJ259" s="211">
        <v>0</v>
      </c>
      <c r="BK259" s="211">
        <v>0</v>
      </c>
      <c r="BL259" s="211">
        <v>0</v>
      </c>
      <c r="BM259" s="211">
        <v>0</v>
      </c>
      <c r="BN259" s="211">
        <v>0</v>
      </c>
      <c r="BO259" s="211">
        <v>0</v>
      </c>
      <c r="BP259" s="211">
        <v>0</v>
      </c>
      <c r="BQ259" s="211">
        <v>0</v>
      </c>
      <c r="BR259" s="211">
        <v>0</v>
      </c>
      <c r="BS259" s="211">
        <v>0</v>
      </c>
      <c r="BT259" s="211">
        <v>0</v>
      </c>
      <c r="BU259" s="211">
        <v>0</v>
      </c>
      <c r="BV259" s="211">
        <v>0</v>
      </c>
      <c r="BW259" s="211">
        <v>0</v>
      </c>
      <c r="BX259" s="211">
        <v>0</v>
      </c>
      <c r="BY259" s="211">
        <v>0</v>
      </c>
      <c r="BZ259" s="211">
        <v>0</v>
      </c>
      <c r="CA259" s="211">
        <v>0</v>
      </c>
      <c r="CB259" s="211">
        <v>0</v>
      </c>
      <c r="CC259" s="211">
        <v>0</v>
      </c>
      <c r="CD259" s="211">
        <v>0</v>
      </c>
      <c r="CE259" s="211">
        <v>0</v>
      </c>
      <c r="CF259" s="211">
        <v>0</v>
      </c>
      <c r="CG259" s="211">
        <v>0</v>
      </c>
      <c r="CH259" s="211">
        <v>0</v>
      </c>
      <c r="CI259" s="211">
        <v>0</v>
      </c>
      <c r="CJ259" s="211">
        <v>0</v>
      </c>
      <c r="CK259" s="211">
        <v>0</v>
      </c>
      <c r="CL259" s="211">
        <v>0</v>
      </c>
      <c r="CM259" s="211">
        <v>0</v>
      </c>
      <c r="CN259" s="211">
        <v>0</v>
      </c>
      <c r="CO259" s="211">
        <v>0</v>
      </c>
      <c r="CP259" s="211">
        <v>0</v>
      </c>
      <c r="CQ259" s="211">
        <v>0</v>
      </c>
      <c r="CR259" s="211">
        <v>0</v>
      </c>
      <c r="CS259" s="211">
        <f t="shared" si="94"/>
        <v>0</v>
      </c>
      <c r="CV259" s="27">
        <f t="shared" si="68"/>
        <v>0</v>
      </c>
      <c r="CW259" s="28">
        <f t="shared" si="69"/>
        <v>0</v>
      </c>
    </row>
    <row r="260" spans="1:101" x14ac:dyDescent="0.2">
      <c r="A260" s="215" t="s">
        <v>250</v>
      </c>
      <c r="B260" s="211">
        <v>0</v>
      </c>
      <c r="C260" s="211">
        <v>0</v>
      </c>
      <c r="D260" s="211">
        <v>0</v>
      </c>
      <c r="E260" s="211">
        <v>0</v>
      </c>
      <c r="F260" s="211">
        <v>0</v>
      </c>
      <c r="G260" s="211">
        <v>0</v>
      </c>
      <c r="H260" s="211">
        <v>0</v>
      </c>
      <c r="I260" s="211">
        <v>0</v>
      </c>
      <c r="J260" s="211">
        <v>0</v>
      </c>
      <c r="K260" s="211">
        <v>0</v>
      </c>
      <c r="L260" s="211">
        <v>0</v>
      </c>
      <c r="M260" s="211">
        <v>0</v>
      </c>
      <c r="N260" s="211">
        <v>0</v>
      </c>
      <c r="O260" s="211">
        <v>0</v>
      </c>
      <c r="P260" s="211">
        <v>0</v>
      </c>
      <c r="Q260" s="211">
        <v>0</v>
      </c>
      <c r="R260" s="211">
        <v>0</v>
      </c>
      <c r="S260" s="211">
        <v>0</v>
      </c>
      <c r="T260" s="211">
        <v>0</v>
      </c>
      <c r="U260" s="211">
        <v>0</v>
      </c>
      <c r="V260" s="211">
        <v>0</v>
      </c>
      <c r="W260" s="211">
        <v>0</v>
      </c>
      <c r="X260" s="211">
        <v>0</v>
      </c>
      <c r="Y260" s="211">
        <v>0</v>
      </c>
      <c r="Z260" s="211">
        <v>0</v>
      </c>
      <c r="AA260" s="211">
        <v>0</v>
      </c>
      <c r="AB260" s="211">
        <v>0</v>
      </c>
      <c r="AC260" s="211">
        <v>0</v>
      </c>
      <c r="AD260" s="211">
        <v>0</v>
      </c>
      <c r="AE260" s="211">
        <v>0</v>
      </c>
      <c r="AF260" s="211">
        <v>0</v>
      </c>
      <c r="AG260" s="211">
        <v>0</v>
      </c>
      <c r="AH260" s="211">
        <v>0</v>
      </c>
      <c r="AI260" s="211">
        <v>0</v>
      </c>
      <c r="AJ260" s="211">
        <v>0</v>
      </c>
      <c r="AK260" s="211">
        <v>0</v>
      </c>
      <c r="AL260" s="211">
        <v>0</v>
      </c>
      <c r="AM260" s="211">
        <v>0</v>
      </c>
      <c r="AN260" s="211">
        <v>0</v>
      </c>
      <c r="AO260" s="211">
        <v>0</v>
      </c>
      <c r="AP260" s="211">
        <v>0</v>
      </c>
      <c r="AQ260" s="211">
        <v>0</v>
      </c>
      <c r="AR260" s="211">
        <v>0</v>
      </c>
      <c r="AS260" s="211">
        <v>0</v>
      </c>
      <c r="AT260" s="211">
        <v>0</v>
      </c>
      <c r="AU260" s="211">
        <v>0</v>
      </c>
      <c r="AV260" s="211">
        <v>0</v>
      </c>
      <c r="AW260" s="211">
        <v>0</v>
      </c>
      <c r="AX260" s="211">
        <v>0</v>
      </c>
      <c r="AY260" s="211">
        <v>0</v>
      </c>
      <c r="AZ260" s="211">
        <v>0</v>
      </c>
      <c r="BA260" s="211">
        <v>0</v>
      </c>
      <c r="BB260" s="211">
        <v>0</v>
      </c>
      <c r="BC260" s="211">
        <v>0</v>
      </c>
      <c r="BD260" s="211">
        <v>0</v>
      </c>
      <c r="BE260" s="211">
        <v>0</v>
      </c>
      <c r="BF260" s="211">
        <v>0</v>
      </c>
      <c r="BG260" s="211">
        <v>0</v>
      </c>
      <c r="BH260" s="211">
        <v>0</v>
      </c>
      <c r="BI260" s="211">
        <v>0</v>
      </c>
      <c r="BJ260" s="211">
        <v>0</v>
      </c>
      <c r="BK260" s="211">
        <v>0</v>
      </c>
      <c r="BL260" s="211">
        <v>0</v>
      </c>
      <c r="BM260" s="211">
        <v>0</v>
      </c>
      <c r="BN260" s="211">
        <v>0</v>
      </c>
      <c r="BO260" s="211">
        <v>0</v>
      </c>
      <c r="BP260" s="211">
        <v>0</v>
      </c>
      <c r="BQ260" s="211">
        <v>0</v>
      </c>
      <c r="BR260" s="211">
        <v>0</v>
      </c>
      <c r="BS260" s="211">
        <v>0</v>
      </c>
      <c r="BT260" s="211">
        <v>0</v>
      </c>
      <c r="BU260" s="211">
        <v>0</v>
      </c>
      <c r="BV260" s="211">
        <v>0</v>
      </c>
      <c r="BW260" s="211">
        <v>0</v>
      </c>
      <c r="BX260" s="211">
        <v>0</v>
      </c>
      <c r="BY260" s="211">
        <v>0</v>
      </c>
      <c r="BZ260" s="211">
        <v>0</v>
      </c>
      <c r="CA260" s="211">
        <v>0</v>
      </c>
      <c r="CB260" s="211">
        <v>0</v>
      </c>
      <c r="CC260" s="211">
        <v>0</v>
      </c>
      <c r="CD260" s="211">
        <v>0</v>
      </c>
      <c r="CE260" s="211">
        <v>0</v>
      </c>
      <c r="CF260" s="211">
        <v>0</v>
      </c>
      <c r="CG260" s="211">
        <v>0</v>
      </c>
      <c r="CH260" s="211">
        <v>0</v>
      </c>
      <c r="CI260" s="211">
        <v>0</v>
      </c>
      <c r="CJ260" s="211">
        <v>0</v>
      </c>
      <c r="CK260" s="211">
        <v>0</v>
      </c>
      <c r="CL260" s="211">
        <v>0</v>
      </c>
      <c r="CM260" s="211">
        <v>0</v>
      </c>
      <c r="CN260" s="211">
        <v>0</v>
      </c>
      <c r="CO260" s="211">
        <v>0</v>
      </c>
      <c r="CP260" s="211">
        <v>0</v>
      </c>
      <c r="CQ260" s="211">
        <v>0</v>
      </c>
      <c r="CR260" s="211">
        <v>0</v>
      </c>
      <c r="CS260" s="211">
        <f t="shared" si="94"/>
        <v>0</v>
      </c>
      <c r="CV260" s="27">
        <f t="shared" si="68"/>
        <v>0</v>
      </c>
      <c r="CW260" s="28">
        <f t="shared" si="69"/>
        <v>0</v>
      </c>
    </row>
    <row r="261" spans="1:101" x14ac:dyDescent="0.2">
      <c r="A261" s="215" t="s">
        <v>251</v>
      </c>
      <c r="B261" s="211">
        <v>0</v>
      </c>
      <c r="C261" s="211">
        <v>0</v>
      </c>
      <c r="D261" s="211">
        <v>0</v>
      </c>
      <c r="E261" s="211">
        <v>0</v>
      </c>
      <c r="F261" s="211">
        <v>0</v>
      </c>
      <c r="G261" s="211">
        <v>0</v>
      </c>
      <c r="H261" s="211">
        <v>0</v>
      </c>
      <c r="I261" s="211">
        <v>0</v>
      </c>
      <c r="J261" s="211">
        <v>0</v>
      </c>
      <c r="K261" s="211">
        <v>0</v>
      </c>
      <c r="L261" s="211">
        <v>0</v>
      </c>
      <c r="M261" s="211">
        <v>0</v>
      </c>
      <c r="N261" s="211">
        <v>0</v>
      </c>
      <c r="O261" s="211">
        <v>0</v>
      </c>
      <c r="P261" s="211">
        <v>0</v>
      </c>
      <c r="Q261" s="211">
        <v>0</v>
      </c>
      <c r="R261" s="211">
        <v>0</v>
      </c>
      <c r="S261" s="211">
        <v>0</v>
      </c>
      <c r="T261" s="211">
        <v>0</v>
      </c>
      <c r="U261" s="211">
        <v>0</v>
      </c>
      <c r="V261" s="211">
        <v>0</v>
      </c>
      <c r="W261" s="211">
        <v>0</v>
      </c>
      <c r="X261" s="211">
        <v>0</v>
      </c>
      <c r="Y261" s="211">
        <v>0</v>
      </c>
      <c r="Z261" s="211">
        <v>0</v>
      </c>
      <c r="AA261" s="211">
        <v>0</v>
      </c>
      <c r="AB261" s="211">
        <v>0</v>
      </c>
      <c r="AC261" s="211">
        <v>0</v>
      </c>
      <c r="AD261" s="211">
        <v>0</v>
      </c>
      <c r="AE261" s="211">
        <v>0</v>
      </c>
      <c r="AF261" s="211">
        <v>0</v>
      </c>
      <c r="AG261" s="211">
        <v>0</v>
      </c>
      <c r="AH261" s="211">
        <v>0</v>
      </c>
      <c r="AI261" s="211">
        <v>0</v>
      </c>
      <c r="AJ261" s="211">
        <v>0</v>
      </c>
      <c r="AK261" s="211">
        <v>0</v>
      </c>
      <c r="AL261" s="211">
        <v>0</v>
      </c>
      <c r="AM261" s="211">
        <v>0</v>
      </c>
      <c r="AN261" s="211">
        <v>0</v>
      </c>
      <c r="AO261" s="211">
        <v>0</v>
      </c>
      <c r="AP261" s="211">
        <v>0</v>
      </c>
      <c r="AQ261" s="211">
        <v>0</v>
      </c>
      <c r="AR261" s="211">
        <v>0</v>
      </c>
      <c r="AS261" s="211">
        <v>0</v>
      </c>
      <c r="AT261" s="211">
        <v>0</v>
      </c>
      <c r="AU261" s="211">
        <v>0</v>
      </c>
      <c r="AV261" s="211">
        <v>0</v>
      </c>
      <c r="AW261" s="211">
        <v>0</v>
      </c>
      <c r="AX261" s="211">
        <v>0</v>
      </c>
      <c r="AY261" s="211">
        <v>0</v>
      </c>
      <c r="AZ261" s="211">
        <v>0</v>
      </c>
      <c r="BA261" s="211">
        <v>0</v>
      </c>
      <c r="BB261" s="211">
        <v>0</v>
      </c>
      <c r="BC261" s="211">
        <v>0</v>
      </c>
      <c r="BD261" s="211">
        <v>0</v>
      </c>
      <c r="BE261" s="211">
        <v>0</v>
      </c>
      <c r="BF261" s="211">
        <v>0</v>
      </c>
      <c r="BG261" s="211">
        <v>0</v>
      </c>
      <c r="BH261" s="211">
        <v>0</v>
      </c>
      <c r="BI261" s="211">
        <v>0</v>
      </c>
      <c r="BJ261" s="211">
        <v>0</v>
      </c>
      <c r="BK261" s="211">
        <v>0</v>
      </c>
      <c r="BL261" s="211">
        <v>0</v>
      </c>
      <c r="BM261" s="211">
        <v>0</v>
      </c>
      <c r="BN261" s="211">
        <v>0</v>
      </c>
      <c r="BO261" s="211">
        <v>0</v>
      </c>
      <c r="BP261" s="211">
        <v>0</v>
      </c>
      <c r="BQ261" s="211">
        <v>0</v>
      </c>
      <c r="BR261" s="211">
        <v>0</v>
      </c>
      <c r="BS261" s="211">
        <v>0</v>
      </c>
      <c r="BT261" s="211">
        <v>0</v>
      </c>
      <c r="BU261" s="211">
        <v>0</v>
      </c>
      <c r="BV261" s="211">
        <v>0</v>
      </c>
      <c r="BW261" s="211">
        <v>0</v>
      </c>
      <c r="BX261" s="211">
        <v>0</v>
      </c>
      <c r="BY261" s="211">
        <v>0</v>
      </c>
      <c r="BZ261" s="211">
        <v>0</v>
      </c>
      <c r="CA261" s="211">
        <v>0</v>
      </c>
      <c r="CB261" s="211">
        <v>0</v>
      </c>
      <c r="CC261" s="211">
        <v>0</v>
      </c>
      <c r="CD261" s="211">
        <v>0</v>
      </c>
      <c r="CE261" s="211">
        <v>0</v>
      </c>
      <c r="CF261" s="211">
        <v>0</v>
      </c>
      <c r="CG261" s="211">
        <v>0</v>
      </c>
      <c r="CH261" s="211">
        <v>0</v>
      </c>
      <c r="CI261" s="211">
        <v>0</v>
      </c>
      <c r="CJ261" s="211">
        <v>0</v>
      </c>
      <c r="CK261" s="211">
        <v>0</v>
      </c>
      <c r="CL261" s="211">
        <v>0</v>
      </c>
      <c r="CM261" s="211">
        <v>0</v>
      </c>
      <c r="CN261" s="211">
        <v>0</v>
      </c>
      <c r="CO261" s="211">
        <v>0</v>
      </c>
      <c r="CP261" s="211">
        <v>0</v>
      </c>
      <c r="CQ261" s="211">
        <v>0</v>
      </c>
      <c r="CR261" s="211">
        <v>0</v>
      </c>
      <c r="CS261" s="211">
        <f t="shared" si="94"/>
        <v>0</v>
      </c>
      <c r="CV261" s="27">
        <f t="shared" si="68"/>
        <v>0</v>
      </c>
      <c r="CW261" s="28">
        <f t="shared" si="69"/>
        <v>0</v>
      </c>
    </row>
    <row r="262" spans="1:101" x14ac:dyDescent="0.2">
      <c r="A262" s="215" t="s">
        <v>252</v>
      </c>
      <c r="B262" s="211">
        <v>0</v>
      </c>
      <c r="C262" s="211">
        <v>0</v>
      </c>
      <c r="D262" s="211">
        <v>0</v>
      </c>
      <c r="E262" s="211">
        <v>0</v>
      </c>
      <c r="F262" s="211">
        <v>0</v>
      </c>
      <c r="G262" s="211">
        <v>0</v>
      </c>
      <c r="H262" s="211">
        <v>0</v>
      </c>
      <c r="I262" s="211">
        <v>0</v>
      </c>
      <c r="J262" s="211">
        <v>0</v>
      </c>
      <c r="K262" s="211">
        <v>0</v>
      </c>
      <c r="L262" s="211">
        <v>0</v>
      </c>
      <c r="M262" s="211">
        <v>0</v>
      </c>
      <c r="N262" s="211">
        <v>0</v>
      </c>
      <c r="O262" s="211">
        <v>0</v>
      </c>
      <c r="P262" s="211">
        <v>0</v>
      </c>
      <c r="Q262" s="211">
        <v>0</v>
      </c>
      <c r="R262" s="211">
        <v>0</v>
      </c>
      <c r="S262" s="211">
        <v>0</v>
      </c>
      <c r="T262" s="211">
        <v>0</v>
      </c>
      <c r="U262" s="211">
        <v>0</v>
      </c>
      <c r="V262" s="211">
        <v>0</v>
      </c>
      <c r="W262" s="211">
        <v>0</v>
      </c>
      <c r="X262" s="211">
        <v>0</v>
      </c>
      <c r="Y262" s="211">
        <v>0</v>
      </c>
      <c r="Z262" s="211">
        <v>0</v>
      </c>
      <c r="AA262" s="211">
        <v>0</v>
      </c>
      <c r="AB262" s="211">
        <v>0</v>
      </c>
      <c r="AC262" s="211">
        <v>0</v>
      </c>
      <c r="AD262" s="211">
        <v>0</v>
      </c>
      <c r="AE262" s="211">
        <v>0</v>
      </c>
      <c r="AF262" s="211">
        <v>0</v>
      </c>
      <c r="AG262" s="211">
        <v>0</v>
      </c>
      <c r="AH262" s="211">
        <v>0</v>
      </c>
      <c r="AI262" s="211">
        <v>0</v>
      </c>
      <c r="AJ262" s="211">
        <v>0</v>
      </c>
      <c r="AK262" s="211">
        <v>0</v>
      </c>
      <c r="AL262" s="211">
        <v>0</v>
      </c>
      <c r="AM262" s="211">
        <v>0</v>
      </c>
      <c r="AN262" s="211">
        <v>0</v>
      </c>
      <c r="AO262" s="211">
        <v>0</v>
      </c>
      <c r="AP262" s="211">
        <v>0</v>
      </c>
      <c r="AQ262" s="211">
        <v>0</v>
      </c>
      <c r="AR262" s="211">
        <v>0</v>
      </c>
      <c r="AS262" s="211">
        <v>0</v>
      </c>
      <c r="AT262" s="211">
        <v>0</v>
      </c>
      <c r="AU262" s="211">
        <v>0</v>
      </c>
      <c r="AV262" s="211">
        <v>0</v>
      </c>
      <c r="AW262" s="211">
        <v>0</v>
      </c>
      <c r="AX262" s="211">
        <v>0</v>
      </c>
      <c r="AY262" s="211">
        <v>0</v>
      </c>
      <c r="AZ262" s="211">
        <v>0</v>
      </c>
      <c r="BA262" s="211">
        <v>0</v>
      </c>
      <c r="BB262" s="211">
        <v>0</v>
      </c>
      <c r="BC262" s="211">
        <v>0</v>
      </c>
      <c r="BD262" s="211">
        <v>0</v>
      </c>
      <c r="BE262" s="211">
        <v>0</v>
      </c>
      <c r="BF262" s="211">
        <v>0</v>
      </c>
      <c r="BG262" s="211">
        <v>0</v>
      </c>
      <c r="BH262" s="211">
        <v>0</v>
      </c>
      <c r="BI262" s="211">
        <v>0</v>
      </c>
      <c r="BJ262" s="211">
        <v>0</v>
      </c>
      <c r="BK262" s="211">
        <v>0</v>
      </c>
      <c r="BL262" s="211">
        <v>0</v>
      </c>
      <c r="BM262" s="211">
        <v>0</v>
      </c>
      <c r="BN262" s="211">
        <v>0</v>
      </c>
      <c r="BO262" s="211">
        <v>0</v>
      </c>
      <c r="BP262" s="211">
        <v>0</v>
      </c>
      <c r="BQ262" s="211">
        <v>0</v>
      </c>
      <c r="BR262" s="211">
        <v>0</v>
      </c>
      <c r="BS262" s="211">
        <v>0</v>
      </c>
      <c r="BT262" s="211">
        <v>0</v>
      </c>
      <c r="BU262" s="211">
        <v>0</v>
      </c>
      <c r="BV262" s="211">
        <v>0</v>
      </c>
      <c r="BW262" s="211">
        <v>0</v>
      </c>
      <c r="BX262" s="211">
        <v>0</v>
      </c>
      <c r="BY262" s="211">
        <v>0</v>
      </c>
      <c r="BZ262" s="211">
        <v>0</v>
      </c>
      <c r="CA262" s="211">
        <v>0</v>
      </c>
      <c r="CB262" s="211">
        <v>0</v>
      </c>
      <c r="CC262" s="211">
        <v>0</v>
      </c>
      <c r="CD262" s="211">
        <v>0</v>
      </c>
      <c r="CE262" s="211">
        <v>0</v>
      </c>
      <c r="CF262" s="211">
        <v>0</v>
      </c>
      <c r="CG262" s="211">
        <v>0</v>
      </c>
      <c r="CH262" s="211">
        <v>0</v>
      </c>
      <c r="CI262" s="211">
        <v>0</v>
      </c>
      <c r="CJ262" s="211">
        <v>0</v>
      </c>
      <c r="CK262" s="211">
        <v>0</v>
      </c>
      <c r="CL262" s="211">
        <v>0</v>
      </c>
      <c r="CM262" s="211">
        <v>0</v>
      </c>
      <c r="CN262" s="211">
        <v>0</v>
      </c>
      <c r="CO262" s="211">
        <v>0</v>
      </c>
      <c r="CP262" s="211">
        <v>0</v>
      </c>
      <c r="CQ262" s="211">
        <v>0</v>
      </c>
      <c r="CR262" s="211">
        <v>0</v>
      </c>
      <c r="CS262" s="211">
        <f t="shared" si="94"/>
        <v>0</v>
      </c>
      <c r="CV262" s="27">
        <f t="shared" si="68"/>
        <v>0</v>
      </c>
      <c r="CW262" s="28">
        <f t="shared" si="69"/>
        <v>0</v>
      </c>
    </row>
    <row r="263" spans="1:101" x14ac:dyDescent="0.2">
      <c r="A263" s="215" t="s">
        <v>253</v>
      </c>
      <c r="B263" s="211">
        <v>0</v>
      </c>
      <c r="C263" s="211">
        <v>0</v>
      </c>
      <c r="D263" s="211">
        <v>0</v>
      </c>
      <c r="E263" s="211">
        <v>0</v>
      </c>
      <c r="F263" s="211">
        <v>0</v>
      </c>
      <c r="G263" s="211">
        <v>0</v>
      </c>
      <c r="H263" s="211">
        <v>0</v>
      </c>
      <c r="I263" s="211">
        <v>0</v>
      </c>
      <c r="J263" s="211">
        <v>0</v>
      </c>
      <c r="K263" s="211">
        <v>0</v>
      </c>
      <c r="L263" s="211">
        <v>0</v>
      </c>
      <c r="M263" s="211">
        <v>0</v>
      </c>
      <c r="N263" s="211">
        <v>0</v>
      </c>
      <c r="O263" s="211">
        <v>0</v>
      </c>
      <c r="P263" s="211">
        <v>0</v>
      </c>
      <c r="Q263" s="211">
        <v>0</v>
      </c>
      <c r="R263" s="211">
        <v>0</v>
      </c>
      <c r="S263" s="211">
        <v>0</v>
      </c>
      <c r="T263" s="211">
        <v>0</v>
      </c>
      <c r="U263" s="211">
        <v>0</v>
      </c>
      <c r="V263" s="211">
        <v>0</v>
      </c>
      <c r="W263" s="211">
        <v>0</v>
      </c>
      <c r="X263" s="211">
        <v>0</v>
      </c>
      <c r="Y263" s="211">
        <v>0</v>
      </c>
      <c r="Z263" s="211">
        <v>0</v>
      </c>
      <c r="AA263" s="211">
        <v>0</v>
      </c>
      <c r="AB263" s="211">
        <v>0</v>
      </c>
      <c r="AC263" s="211">
        <v>0</v>
      </c>
      <c r="AD263" s="211">
        <v>0</v>
      </c>
      <c r="AE263" s="211">
        <v>0</v>
      </c>
      <c r="AF263" s="211">
        <v>0</v>
      </c>
      <c r="AG263" s="211">
        <v>0</v>
      </c>
      <c r="AH263" s="211">
        <v>0</v>
      </c>
      <c r="AI263" s="211">
        <v>0</v>
      </c>
      <c r="AJ263" s="211">
        <v>0</v>
      </c>
      <c r="AK263" s="211">
        <v>0</v>
      </c>
      <c r="AL263" s="211">
        <v>0</v>
      </c>
      <c r="AM263" s="211">
        <v>0</v>
      </c>
      <c r="AN263" s="211">
        <v>0</v>
      </c>
      <c r="AO263" s="211">
        <v>0</v>
      </c>
      <c r="AP263" s="211">
        <v>0</v>
      </c>
      <c r="AQ263" s="211">
        <v>0</v>
      </c>
      <c r="AR263" s="211">
        <v>0</v>
      </c>
      <c r="AS263" s="211">
        <v>0</v>
      </c>
      <c r="AT263" s="211">
        <v>0</v>
      </c>
      <c r="AU263" s="211">
        <v>0</v>
      </c>
      <c r="AV263" s="211">
        <v>0</v>
      </c>
      <c r="AW263" s="211">
        <v>0</v>
      </c>
      <c r="AX263" s="211">
        <v>0</v>
      </c>
      <c r="AY263" s="211">
        <v>0</v>
      </c>
      <c r="AZ263" s="211">
        <v>0</v>
      </c>
      <c r="BA263" s="211">
        <v>0</v>
      </c>
      <c r="BB263" s="211">
        <v>0</v>
      </c>
      <c r="BC263" s="211">
        <v>0</v>
      </c>
      <c r="BD263" s="211">
        <v>0</v>
      </c>
      <c r="BE263" s="211">
        <v>0</v>
      </c>
      <c r="BF263" s="211">
        <v>0</v>
      </c>
      <c r="BG263" s="211">
        <v>0</v>
      </c>
      <c r="BH263" s="211">
        <v>0</v>
      </c>
      <c r="BI263" s="211">
        <v>0</v>
      </c>
      <c r="BJ263" s="211">
        <v>0</v>
      </c>
      <c r="BK263" s="211">
        <v>0</v>
      </c>
      <c r="BL263" s="211">
        <v>0</v>
      </c>
      <c r="BM263" s="211">
        <v>0</v>
      </c>
      <c r="BN263" s="211">
        <v>0</v>
      </c>
      <c r="BO263" s="211">
        <v>0</v>
      </c>
      <c r="BP263" s="211">
        <v>0</v>
      </c>
      <c r="BQ263" s="211">
        <v>0</v>
      </c>
      <c r="BR263" s="211">
        <v>0</v>
      </c>
      <c r="BS263" s="211">
        <v>0</v>
      </c>
      <c r="BT263" s="211">
        <v>0</v>
      </c>
      <c r="BU263" s="211">
        <v>0</v>
      </c>
      <c r="BV263" s="211">
        <v>0</v>
      </c>
      <c r="BW263" s="211">
        <v>0</v>
      </c>
      <c r="BX263" s="211">
        <v>0</v>
      </c>
      <c r="BY263" s="211">
        <v>0</v>
      </c>
      <c r="BZ263" s="211">
        <v>0</v>
      </c>
      <c r="CA263" s="211">
        <v>0</v>
      </c>
      <c r="CB263" s="211">
        <v>0</v>
      </c>
      <c r="CC263" s="211">
        <v>0</v>
      </c>
      <c r="CD263" s="211">
        <v>0</v>
      </c>
      <c r="CE263" s="211">
        <v>0</v>
      </c>
      <c r="CF263" s="211">
        <v>0</v>
      </c>
      <c r="CG263" s="211">
        <v>0</v>
      </c>
      <c r="CH263" s="211">
        <v>0</v>
      </c>
      <c r="CI263" s="211">
        <v>0</v>
      </c>
      <c r="CJ263" s="211">
        <v>0</v>
      </c>
      <c r="CK263" s="211">
        <v>0</v>
      </c>
      <c r="CL263" s="211">
        <v>0</v>
      </c>
      <c r="CM263" s="211">
        <v>0</v>
      </c>
      <c r="CN263" s="211">
        <v>0</v>
      </c>
      <c r="CO263" s="211">
        <v>0</v>
      </c>
      <c r="CP263" s="211">
        <v>0</v>
      </c>
      <c r="CQ263" s="211">
        <v>0</v>
      </c>
      <c r="CR263" s="211">
        <v>0</v>
      </c>
      <c r="CS263" s="211">
        <f t="shared" si="94"/>
        <v>0</v>
      </c>
      <c r="CV263" s="27">
        <f t="shared" si="68"/>
        <v>0</v>
      </c>
      <c r="CW263" s="28">
        <f t="shared" si="69"/>
        <v>0</v>
      </c>
    </row>
    <row r="264" spans="1:101" x14ac:dyDescent="0.2">
      <c r="A264" s="215" t="s">
        <v>254</v>
      </c>
      <c r="B264" s="211">
        <v>0</v>
      </c>
      <c r="C264" s="211">
        <v>0</v>
      </c>
      <c r="D264" s="211">
        <v>0</v>
      </c>
      <c r="E264" s="211">
        <v>0</v>
      </c>
      <c r="F264" s="211">
        <v>0</v>
      </c>
      <c r="G264" s="211">
        <v>0</v>
      </c>
      <c r="H264" s="211">
        <v>0</v>
      </c>
      <c r="I264" s="211">
        <v>0</v>
      </c>
      <c r="J264" s="211">
        <v>0</v>
      </c>
      <c r="K264" s="211">
        <v>0</v>
      </c>
      <c r="L264" s="211">
        <v>0</v>
      </c>
      <c r="M264" s="211">
        <v>0</v>
      </c>
      <c r="N264" s="211">
        <v>0</v>
      </c>
      <c r="O264" s="211">
        <v>0</v>
      </c>
      <c r="P264" s="211">
        <v>0</v>
      </c>
      <c r="Q264" s="211">
        <v>0</v>
      </c>
      <c r="R264" s="211">
        <v>0</v>
      </c>
      <c r="S264" s="211">
        <v>0</v>
      </c>
      <c r="T264" s="211">
        <v>0</v>
      </c>
      <c r="U264" s="211">
        <v>0</v>
      </c>
      <c r="V264" s="211">
        <v>0</v>
      </c>
      <c r="W264" s="211">
        <v>0</v>
      </c>
      <c r="X264" s="211">
        <v>0</v>
      </c>
      <c r="Y264" s="211">
        <v>0</v>
      </c>
      <c r="Z264" s="211">
        <v>0</v>
      </c>
      <c r="AA264" s="211">
        <v>0</v>
      </c>
      <c r="AB264" s="211">
        <v>0</v>
      </c>
      <c r="AC264" s="211">
        <v>0</v>
      </c>
      <c r="AD264" s="211">
        <v>0</v>
      </c>
      <c r="AE264" s="211">
        <v>0</v>
      </c>
      <c r="AF264" s="211">
        <v>0</v>
      </c>
      <c r="AG264" s="211">
        <v>0</v>
      </c>
      <c r="AH264" s="211">
        <v>0</v>
      </c>
      <c r="AI264" s="211">
        <v>0</v>
      </c>
      <c r="AJ264" s="211">
        <v>0</v>
      </c>
      <c r="AK264" s="211">
        <v>0</v>
      </c>
      <c r="AL264" s="211">
        <v>0</v>
      </c>
      <c r="AM264" s="211">
        <v>0</v>
      </c>
      <c r="AN264" s="211">
        <v>0</v>
      </c>
      <c r="AO264" s="211">
        <v>0</v>
      </c>
      <c r="AP264" s="211">
        <v>0</v>
      </c>
      <c r="AQ264" s="211">
        <v>0</v>
      </c>
      <c r="AR264" s="211">
        <v>0</v>
      </c>
      <c r="AS264" s="211">
        <v>0</v>
      </c>
      <c r="AT264" s="211">
        <v>0</v>
      </c>
      <c r="AU264" s="211">
        <v>0</v>
      </c>
      <c r="AV264" s="211">
        <v>0</v>
      </c>
      <c r="AW264" s="211">
        <v>0</v>
      </c>
      <c r="AX264" s="211">
        <v>0</v>
      </c>
      <c r="AY264" s="211">
        <v>0</v>
      </c>
      <c r="AZ264" s="211">
        <v>0</v>
      </c>
      <c r="BA264" s="211">
        <v>0</v>
      </c>
      <c r="BB264" s="211">
        <v>0</v>
      </c>
      <c r="BC264" s="211">
        <v>0</v>
      </c>
      <c r="BD264" s="211">
        <v>0</v>
      </c>
      <c r="BE264" s="211">
        <v>0</v>
      </c>
      <c r="BF264" s="211">
        <v>0</v>
      </c>
      <c r="BG264" s="211">
        <v>0</v>
      </c>
      <c r="BH264" s="211">
        <v>0</v>
      </c>
      <c r="BI264" s="211">
        <v>0</v>
      </c>
      <c r="BJ264" s="211">
        <v>0</v>
      </c>
      <c r="BK264" s="211">
        <v>0</v>
      </c>
      <c r="BL264" s="211">
        <v>0</v>
      </c>
      <c r="BM264" s="211">
        <v>0</v>
      </c>
      <c r="BN264" s="211">
        <v>0</v>
      </c>
      <c r="BO264" s="211">
        <v>0</v>
      </c>
      <c r="BP264" s="211">
        <v>0</v>
      </c>
      <c r="BQ264" s="211">
        <v>0</v>
      </c>
      <c r="BR264" s="211">
        <v>0</v>
      </c>
      <c r="BS264" s="211">
        <v>0</v>
      </c>
      <c r="BT264" s="211">
        <v>0</v>
      </c>
      <c r="BU264" s="211">
        <v>0</v>
      </c>
      <c r="BV264" s="211">
        <v>0</v>
      </c>
      <c r="BW264" s="211">
        <v>0</v>
      </c>
      <c r="BX264" s="211">
        <v>0</v>
      </c>
      <c r="BY264" s="211">
        <v>0</v>
      </c>
      <c r="BZ264" s="211">
        <v>0</v>
      </c>
      <c r="CA264" s="211">
        <v>0</v>
      </c>
      <c r="CB264" s="211">
        <v>0</v>
      </c>
      <c r="CC264" s="211">
        <v>0</v>
      </c>
      <c r="CD264" s="211">
        <v>0</v>
      </c>
      <c r="CE264" s="211">
        <v>0</v>
      </c>
      <c r="CF264" s="211">
        <v>0</v>
      </c>
      <c r="CG264" s="211">
        <v>0</v>
      </c>
      <c r="CH264" s="211">
        <v>0</v>
      </c>
      <c r="CI264" s="211">
        <v>0</v>
      </c>
      <c r="CJ264" s="211">
        <v>0</v>
      </c>
      <c r="CK264" s="211">
        <v>0</v>
      </c>
      <c r="CL264" s="211">
        <v>0</v>
      </c>
      <c r="CM264" s="211">
        <v>0</v>
      </c>
      <c r="CN264" s="211">
        <v>0</v>
      </c>
      <c r="CO264" s="211">
        <v>0</v>
      </c>
      <c r="CP264" s="211">
        <v>0</v>
      </c>
      <c r="CQ264" s="211">
        <v>0</v>
      </c>
      <c r="CR264" s="211">
        <v>0</v>
      </c>
      <c r="CS264" s="211">
        <f t="shared" si="94"/>
        <v>0</v>
      </c>
      <c r="CV264" s="27">
        <f t="shared" si="68"/>
        <v>0</v>
      </c>
      <c r="CW264" s="28">
        <f t="shared" si="69"/>
        <v>0</v>
      </c>
    </row>
    <row r="265" spans="1:101" x14ac:dyDescent="0.2">
      <c r="A265" s="215" t="s">
        <v>256</v>
      </c>
      <c r="B265" s="211">
        <v>0</v>
      </c>
      <c r="C265" s="211">
        <v>0</v>
      </c>
      <c r="D265" s="211">
        <v>0</v>
      </c>
      <c r="E265" s="211">
        <v>0</v>
      </c>
      <c r="F265" s="211">
        <v>0</v>
      </c>
      <c r="G265" s="211">
        <v>0</v>
      </c>
      <c r="H265" s="211">
        <v>0</v>
      </c>
      <c r="I265" s="211">
        <v>0</v>
      </c>
      <c r="J265" s="211">
        <v>0</v>
      </c>
      <c r="K265" s="211">
        <v>0</v>
      </c>
      <c r="L265" s="211">
        <v>0</v>
      </c>
      <c r="M265" s="211">
        <v>0</v>
      </c>
      <c r="N265" s="211">
        <v>0</v>
      </c>
      <c r="O265" s="211">
        <v>0</v>
      </c>
      <c r="P265" s="211">
        <v>0</v>
      </c>
      <c r="Q265" s="211">
        <v>0</v>
      </c>
      <c r="R265" s="211">
        <v>0</v>
      </c>
      <c r="S265" s="211">
        <v>0</v>
      </c>
      <c r="T265" s="211">
        <v>0</v>
      </c>
      <c r="U265" s="211">
        <v>0</v>
      </c>
      <c r="V265" s="211">
        <v>0</v>
      </c>
      <c r="W265" s="211">
        <v>0</v>
      </c>
      <c r="X265" s="211">
        <v>0</v>
      </c>
      <c r="Y265" s="211">
        <v>0</v>
      </c>
      <c r="Z265" s="211">
        <v>0</v>
      </c>
      <c r="AA265" s="211">
        <v>0</v>
      </c>
      <c r="AB265" s="211">
        <v>0</v>
      </c>
      <c r="AC265" s="211">
        <v>0</v>
      </c>
      <c r="AD265" s="211">
        <v>0</v>
      </c>
      <c r="AE265" s="211">
        <v>0</v>
      </c>
      <c r="AF265" s="211">
        <v>0</v>
      </c>
      <c r="AG265" s="211">
        <v>0</v>
      </c>
      <c r="AH265" s="211">
        <v>0</v>
      </c>
      <c r="AI265" s="211">
        <v>0</v>
      </c>
      <c r="AJ265" s="211">
        <v>0</v>
      </c>
      <c r="AK265" s="211">
        <v>0</v>
      </c>
      <c r="AL265" s="211">
        <v>0</v>
      </c>
      <c r="AM265" s="211">
        <v>0</v>
      </c>
      <c r="AN265" s="211">
        <v>0</v>
      </c>
      <c r="AO265" s="211">
        <v>0</v>
      </c>
      <c r="AP265" s="211">
        <v>0</v>
      </c>
      <c r="AQ265" s="211">
        <v>0</v>
      </c>
      <c r="AR265" s="211">
        <v>0</v>
      </c>
      <c r="AS265" s="211">
        <v>0</v>
      </c>
      <c r="AT265" s="211">
        <v>0</v>
      </c>
      <c r="AU265" s="211">
        <v>0</v>
      </c>
      <c r="AV265" s="211">
        <v>0</v>
      </c>
      <c r="AW265" s="211">
        <v>0</v>
      </c>
      <c r="AX265" s="211">
        <v>0</v>
      </c>
      <c r="AY265" s="211">
        <v>0</v>
      </c>
      <c r="AZ265" s="211">
        <v>0</v>
      </c>
      <c r="BA265" s="211">
        <v>0</v>
      </c>
      <c r="BB265" s="211">
        <v>0</v>
      </c>
      <c r="BC265" s="211">
        <v>0</v>
      </c>
      <c r="BD265" s="211">
        <v>0</v>
      </c>
      <c r="BE265" s="211">
        <v>0</v>
      </c>
      <c r="BF265" s="211">
        <v>0</v>
      </c>
      <c r="BG265" s="211">
        <v>0</v>
      </c>
      <c r="BH265" s="211">
        <v>0</v>
      </c>
      <c r="BI265" s="211">
        <v>0</v>
      </c>
      <c r="BJ265" s="211">
        <v>0</v>
      </c>
      <c r="BK265" s="211">
        <v>0</v>
      </c>
      <c r="BL265" s="211">
        <v>0</v>
      </c>
      <c r="BM265" s="211">
        <v>0</v>
      </c>
      <c r="BN265" s="211">
        <v>0</v>
      </c>
      <c r="BO265" s="211">
        <v>0</v>
      </c>
      <c r="BP265" s="211">
        <v>0</v>
      </c>
      <c r="BQ265" s="211">
        <v>0</v>
      </c>
      <c r="BR265" s="211">
        <v>0</v>
      </c>
      <c r="BS265" s="211">
        <v>0</v>
      </c>
      <c r="BT265" s="211">
        <v>0</v>
      </c>
      <c r="BU265" s="211">
        <v>0</v>
      </c>
      <c r="BV265" s="211">
        <v>0</v>
      </c>
      <c r="BW265" s="211">
        <v>0</v>
      </c>
      <c r="BX265" s="211">
        <v>0</v>
      </c>
      <c r="BY265" s="211">
        <v>0</v>
      </c>
      <c r="BZ265" s="211">
        <v>0</v>
      </c>
      <c r="CA265" s="211">
        <v>0</v>
      </c>
      <c r="CB265" s="211">
        <v>0</v>
      </c>
      <c r="CC265" s="211">
        <v>0</v>
      </c>
      <c r="CD265" s="211">
        <v>0</v>
      </c>
      <c r="CE265" s="211">
        <v>0</v>
      </c>
      <c r="CF265" s="211">
        <v>0</v>
      </c>
      <c r="CG265" s="211">
        <v>0</v>
      </c>
      <c r="CH265" s="211">
        <v>0</v>
      </c>
      <c r="CI265" s="211">
        <v>0</v>
      </c>
      <c r="CJ265" s="211">
        <v>0</v>
      </c>
      <c r="CK265" s="211">
        <v>0</v>
      </c>
      <c r="CL265" s="211">
        <v>0</v>
      </c>
      <c r="CM265" s="211">
        <v>0</v>
      </c>
      <c r="CN265" s="211">
        <v>0</v>
      </c>
      <c r="CO265" s="211">
        <v>0</v>
      </c>
      <c r="CP265" s="211">
        <v>0</v>
      </c>
      <c r="CQ265" s="211">
        <v>0</v>
      </c>
      <c r="CR265" s="211">
        <v>0</v>
      </c>
      <c r="CS265" s="211">
        <f t="shared" si="94"/>
        <v>0</v>
      </c>
      <c r="CV265" s="27">
        <f t="shared" si="68"/>
        <v>0</v>
      </c>
      <c r="CW265" s="28">
        <f t="shared" si="69"/>
        <v>0</v>
      </c>
    </row>
    <row r="266" spans="1:101" x14ac:dyDescent="0.2">
      <c r="A266" s="215" t="s">
        <v>257</v>
      </c>
      <c r="B266" s="211">
        <v>0</v>
      </c>
      <c r="C266" s="211">
        <v>0</v>
      </c>
      <c r="D266" s="211">
        <v>0</v>
      </c>
      <c r="E266" s="211">
        <v>0</v>
      </c>
      <c r="F266" s="211">
        <v>0</v>
      </c>
      <c r="G266" s="211">
        <v>0</v>
      </c>
      <c r="H266" s="211">
        <v>0</v>
      </c>
      <c r="I266" s="211">
        <v>0</v>
      </c>
      <c r="J266" s="211">
        <v>0</v>
      </c>
      <c r="K266" s="211">
        <v>0</v>
      </c>
      <c r="L266" s="211">
        <v>0</v>
      </c>
      <c r="M266" s="211">
        <v>0</v>
      </c>
      <c r="N266" s="211">
        <v>0</v>
      </c>
      <c r="O266" s="211">
        <v>0</v>
      </c>
      <c r="P266" s="211">
        <v>0</v>
      </c>
      <c r="Q266" s="211">
        <v>0</v>
      </c>
      <c r="R266" s="211">
        <v>0</v>
      </c>
      <c r="S266" s="211">
        <v>0</v>
      </c>
      <c r="T266" s="211">
        <v>0</v>
      </c>
      <c r="U266" s="211">
        <v>0</v>
      </c>
      <c r="V266" s="211">
        <v>0</v>
      </c>
      <c r="W266" s="211">
        <v>0</v>
      </c>
      <c r="X266" s="211">
        <v>0</v>
      </c>
      <c r="Y266" s="211">
        <v>0</v>
      </c>
      <c r="Z266" s="211">
        <v>0</v>
      </c>
      <c r="AA266" s="211">
        <v>0</v>
      </c>
      <c r="AB266" s="211">
        <v>0</v>
      </c>
      <c r="AC266" s="211">
        <v>0</v>
      </c>
      <c r="AD266" s="211">
        <v>0</v>
      </c>
      <c r="AE266" s="211">
        <v>0</v>
      </c>
      <c r="AF266" s="211">
        <v>0</v>
      </c>
      <c r="AG266" s="211">
        <v>0</v>
      </c>
      <c r="AH266" s="211">
        <v>0</v>
      </c>
      <c r="AI266" s="211">
        <v>0</v>
      </c>
      <c r="AJ266" s="211">
        <v>0</v>
      </c>
      <c r="AK266" s="211">
        <v>0</v>
      </c>
      <c r="AL266" s="211">
        <v>0</v>
      </c>
      <c r="AM266" s="211">
        <v>0</v>
      </c>
      <c r="AN266" s="211">
        <v>0</v>
      </c>
      <c r="AO266" s="211">
        <v>0</v>
      </c>
      <c r="AP266" s="211">
        <v>0</v>
      </c>
      <c r="AQ266" s="211">
        <v>0</v>
      </c>
      <c r="AR266" s="211">
        <v>0</v>
      </c>
      <c r="AS266" s="211">
        <v>0</v>
      </c>
      <c r="AT266" s="211">
        <v>0</v>
      </c>
      <c r="AU266" s="211">
        <v>0</v>
      </c>
      <c r="AV266" s="211">
        <v>0</v>
      </c>
      <c r="AW266" s="211">
        <v>0</v>
      </c>
      <c r="AX266" s="211">
        <v>0</v>
      </c>
      <c r="AY266" s="211">
        <v>0</v>
      </c>
      <c r="AZ266" s="211">
        <v>0</v>
      </c>
      <c r="BA266" s="211">
        <v>0</v>
      </c>
      <c r="BB266" s="211">
        <v>0</v>
      </c>
      <c r="BC266" s="211">
        <v>0</v>
      </c>
      <c r="BD266" s="211">
        <v>0</v>
      </c>
      <c r="BE266" s="211">
        <v>0</v>
      </c>
      <c r="BF266" s="211">
        <v>0</v>
      </c>
      <c r="BG266" s="211">
        <v>0</v>
      </c>
      <c r="BH266" s="211">
        <v>0</v>
      </c>
      <c r="BI266" s="211">
        <v>0</v>
      </c>
      <c r="BJ266" s="211">
        <v>0</v>
      </c>
      <c r="BK266" s="211">
        <v>0</v>
      </c>
      <c r="BL266" s="211">
        <v>0</v>
      </c>
      <c r="BM266" s="211">
        <v>0</v>
      </c>
      <c r="BN266" s="211">
        <v>0</v>
      </c>
      <c r="BO266" s="211">
        <v>0</v>
      </c>
      <c r="BP266" s="211">
        <v>0</v>
      </c>
      <c r="BQ266" s="211">
        <v>0</v>
      </c>
      <c r="BR266" s="211">
        <v>0</v>
      </c>
      <c r="BS266" s="211">
        <v>0</v>
      </c>
      <c r="BT266" s="211">
        <v>0</v>
      </c>
      <c r="BU266" s="211">
        <v>0</v>
      </c>
      <c r="BV266" s="211">
        <v>0</v>
      </c>
      <c r="BW266" s="211">
        <v>0</v>
      </c>
      <c r="BX266" s="211">
        <v>0</v>
      </c>
      <c r="BY266" s="211">
        <v>0</v>
      </c>
      <c r="BZ266" s="211">
        <v>0</v>
      </c>
      <c r="CA266" s="211">
        <v>0</v>
      </c>
      <c r="CB266" s="211">
        <v>0</v>
      </c>
      <c r="CC266" s="211">
        <v>0</v>
      </c>
      <c r="CD266" s="211">
        <v>0</v>
      </c>
      <c r="CE266" s="211">
        <v>0</v>
      </c>
      <c r="CF266" s="211">
        <v>0</v>
      </c>
      <c r="CG266" s="211">
        <v>0</v>
      </c>
      <c r="CH266" s="211">
        <v>0</v>
      </c>
      <c r="CI266" s="211">
        <v>0</v>
      </c>
      <c r="CJ266" s="211">
        <v>0</v>
      </c>
      <c r="CK266" s="211">
        <v>0</v>
      </c>
      <c r="CL266" s="211">
        <v>0</v>
      </c>
      <c r="CM266" s="211">
        <v>0</v>
      </c>
      <c r="CN266" s="211">
        <v>0</v>
      </c>
      <c r="CO266" s="211">
        <v>0</v>
      </c>
      <c r="CP266" s="211">
        <v>0</v>
      </c>
      <c r="CQ266" s="211">
        <v>0</v>
      </c>
      <c r="CR266" s="211">
        <v>0</v>
      </c>
      <c r="CS266" s="211">
        <f t="shared" si="94"/>
        <v>0</v>
      </c>
      <c r="CV266" s="27">
        <f t="shared" si="68"/>
        <v>0</v>
      </c>
      <c r="CW266" s="28">
        <f t="shared" si="69"/>
        <v>0</v>
      </c>
    </row>
    <row r="267" spans="1:101" x14ac:dyDescent="0.2">
      <c r="A267" s="215" t="s">
        <v>258</v>
      </c>
      <c r="B267" s="211">
        <v>0</v>
      </c>
      <c r="C267" s="211">
        <v>0</v>
      </c>
      <c r="D267" s="211">
        <v>0</v>
      </c>
      <c r="E267" s="211">
        <v>0</v>
      </c>
      <c r="F267" s="211">
        <v>0</v>
      </c>
      <c r="G267" s="211">
        <v>0</v>
      </c>
      <c r="H267" s="211">
        <v>0</v>
      </c>
      <c r="I267" s="211">
        <v>0</v>
      </c>
      <c r="J267" s="211">
        <v>0</v>
      </c>
      <c r="K267" s="211">
        <v>0</v>
      </c>
      <c r="L267" s="211">
        <v>0</v>
      </c>
      <c r="M267" s="211">
        <v>0</v>
      </c>
      <c r="N267" s="211">
        <v>0</v>
      </c>
      <c r="O267" s="211">
        <v>0</v>
      </c>
      <c r="P267" s="211">
        <v>0</v>
      </c>
      <c r="Q267" s="211">
        <v>0</v>
      </c>
      <c r="R267" s="211">
        <v>0</v>
      </c>
      <c r="S267" s="211">
        <v>0</v>
      </c>
      <c r="T267" s="211">
        <v>0</v>
      </c>
      <c r="U267" s="211">
        <v>0</v>
      </c>
      <c r="V267" s="211">
        <v>0</v>
      </c>
      <c r="W267" s="211">
        <v>0</v>
      </c>
      <c r="X267" s="211">
        <v>0</v>
      </c>
      <c r="Y267" s="211">
        <v>0</v>
      </c>
      <c r="Z267" s="211">
        <v>0</v>
      </c>
      <c r="AA267" s="211">
        <v>0</v>
      </c>
      <c r="AB267" s="211">
        <v>0</v>
      </c>
      <c r="AC267" s="211">
        <v>0</v>
      </c>
      <c r="AD267" s="211">
        <v>0</v>
      </c>
      <c r="AE267" s="211">
        <v>0</v>
      </c>
      <c r="AF267" s="211">
        <v>0</v>
      </c>
      <c r="AG267" s="211">
        <v>0</v>
      </c>
      <c r="AH267" s="211">
        <v>0</v>
      </c>
      <c r="AI267" s="211">
        <v>0</v>
      </c>
      <c r="AJ267" s="211">
        <v>0</v>
      </c>
      <c r="AK267" s="211">
        <v>0</v>
      </c>
      <c r="AL267" s="211">
        <v>0</v>
      </c>
      <c r="AM267" s="211">
        <v>0</v>
      </c>
      <c r="AN267" s="211">
        <v>0</v>
      </c>
      <c r="AO267" s="211">
        <v>0</v>
      </c>
      <c r="AP267" s="211">
        <v>0</v>
      </c>
      <c r="AQ267" s="211">
        <v>0</v>
      </c>
      <c r="AR267" s="211">
        <v>0</v>
      </c>
      <c r="AS267" s="211">
        <v>0</v>
      </c>
      <c r="AT267" s="211">
        <v>0</v>
      </c>
      <c r="AU267" s="211">
        <v>0</v>
      </c>
      <c r="AV267" s="211">
        <v>0</v>
      </c>
      <c r="AW267" s="211">
        <v>0</v>
      </c>
      <c r="AX267" s="211">
        <v>0</v>
      </c>
      <c r="AY267" s="211">
        <v>0</v>
      </c>
      <c r="AZ267" s="211">
        <v>0</v>
      </c>
      <c r="BA267" s="211">
        <v>0</v>
      </c>
      <c r="BB267" s="211">
        <v>0</v>
      </c>
      <c r="BC267" s="211">
        <v>0</v>
      </c>
      <c r="BD267" s="211">
        <v>0</v>
      </c>
      <c r="BE267" s="211">
        <v>0</v>
      </c>
      <c r="BF267" s="211">
        <v>0</v>
      </c>
      <c r="BG267" s="211">
        <v>0</v>
      </c>
      <c r="BH267" s="211">
        <v>0</v>
      </c>
      <c r="BI267" s="211">
        <v>0</v>
      </c>
      <c r="BJ267" s="211">
        <v>0</v>
      </c>
      <c r="BK267" s="211">
        <v>0</v>
      </c>
      <c r="BL267" s="211">
        <v>0</v>
      </c>
      <c r="BM267" s="211">
        <v>0</v>
      </c>
      <c r="BN267" s="211">
        <v>0</v>
      </c>
      <c r="BO267" s="211">
        <v>0</v>
      </c>
      <c r="BP267" s="211">
        <v>0</v>
      </c>
      <c r="BQ267" s="211">
        <v>0</v>
      </c>
      <c r="BR267" s="211">
        <v>0</v>
      </c>
      <c r="BS267" s="211">
        <v>0</v>
      </c>
      <c r="BT267" s="211">
        <v>0</v>
      </c>
      <c r="BU267" s="211">
        <v>0</v>
      </c>
      <c r="BV267" s="211">
        <v>0</v>
      </c>
      <c r="BW267" s="211">
        <v>0</v>
      </c>
      <c r="BX267" s="211">
        <v>0</v>
      </c>
      <c r="BY267" s="211">
        <v>0</v>
      </c>
      <c r="BZ267" s="211">
        <v>0</v>
      </c>
      <c r="CA267" s="211">
        <v>0</v>
      </c>
      <c r="CB267" s="211">
        <v>0</v>
      </c>
      <c r="CC267" s="211">
        <v>0</v>
      </c>
      <c r="CD267" s="211">
        <v>0</v>
      </c>
      <c r="CE267" s="211">
        <v>0</v>
      </c>
      <c r="CF267" s="211">
        <v>0</v>
      </c>
      <c r="CG267" s="211">
        <v>0</v>
      </c>
      <c r="CH267" s="211">
        <v>0</v>
      </c>
      <c r="CI267" s="211">
        <v>0</v>
      </c>
      <c r="CJ267" s="211">
        <v>0</v>
      </c>
      <c r="CK267" s="211">
        <v>0</v>
      </c>
      <c r="CL267" s="211">
        <v>0</v>
      </c>
      <c r="CM267" s="211">
        <v>0</v>
      </c>
      <c r="CN267" s="211">
        <v>0</v>
      </c>
      <c r="CO267" s="211">
        <v>0</v>
      </c>
      <c r="CP267" s="211">
        <v>0</v>
      </c>
      <c r="CQ267" s="211">
        <v>0</v>
      </c>
      <c r="CR267" s="211">
        <v>0</v>
      </c>
      <c r="CS267" s="211">
        <f t="shared" si="94"/>
        <v>0</v>
      </c>
      <c r="CV267" s="27">
        <f t="shared" si="68"/>
        <v>0</v>
      </c>
      <c r="CW267" s="28">
        <f t="shared" si="69"/>
        <v>0</v>
      </c>
    </row>
    <row r="268" spans="1:101" x14ac:dyDescent="0.2">
      <c r="A268" s="215" t="s">
        <v>259</v>
      </c>
      <c r="B268" s="211">
        <v>0</v>
      </c>
      <c r="C268" s="211">
        <v>0</v>
      </c>
      <c r="D268" s="211">
        <v>0</v>
      </c>
      <c r="E268" s="211">
        <v>0</v>
      </c>
      <c r="F268" s="211">
        <v>0</v>
      </c>
      <c r="G268" s="211">
        <v>0</v>
      </c>
      <c r="H268" s="211">
        <v>0</v>
      </c>
      <c r="I268" s="211">
        <v>0</v>
      </c>
      <c r="J268" s="211">
        <v>0</v>
      </c>
      <c r="K268" s="211">
        <v>0</v>
      </c>
      <c r="L268" s="211">
        <v>0</v>
      </c>
      <c r="M268" s="211">
        <v>0</v>
      </c>
      <c r="N268" s="211">
        <v>0</v>
      </c>
      <c r="O268" s="211">
        <v>0</v>
      </c>
      <c r="P268" s="211">
        <v>0</v>
      </c>
      <c r="Q268" s="211">
        <v>0</v>
      </c>
      <c r="R268" s="211">
        <v>0</v>
      </c>
      <c r="S268" s="211">
        <v>0</v>
      </c>
      <c r="T268" s="211">
        <v>0</v>
      </c>
      <c r="U268" s="211">
        <v>0</v>
      </c>
      <c r="V268" s="211">
        <v>0</v>
      </c>
      <c r="W268" s="211">
        <v>0</v>
      </c>
      <c r="X268" s="211">
        <v>0</v>
      </c>
      <c r="Y268" s="211">
        <v>0</v>
      </c>
      <c r="Z268" s="211">
        <v>0</v>
      </c>
      <c r="AA268" s="211">
        <v>0</v>
      </c>
      <c r="AB268" s="211">
        <v>0</v>
      </c>
      <c r="AC268" s="211">
        <v>0</v>
      </c>
      <c r="AD268" s="211">
        <v>0</v>
      </c>
      <c r="AE268" s="211">
        <v>0</v>
      </c>
      <c r="AF268" s="211">
        <v>0</v>
      </c>
      <c r="AG268" s="211">
        <v>0</v>
      </c>
      <c r="AH268" s="211">
        <v>0</v>
      </c>
      <c r="AI268" s="211">
        <v>0</v>
      </c>
      <c r="AJ268" s="211">
        <v>0</v>
      </c>
      <c r="AK268" s="211">
        <v>0</v>
      </c>
      <c r="AL268" s="211">
        <v>0</v>
      </c>
      <c r="AM268" s="211">
        <v>0</v>
      </c>
      <c r="AN268" s="211">
        <v>0</v>
      </c>
      <c r="AO268" s="211">
        <v>0</v>
      </c>
      <c r="AP268" s="211">
        <v>0</v>
      </c>
      <c r="AQ268" s="211">
        <v>0</v>
      </c>
      <c r="AR268" s="211">
        <v>0</v>
      </c>
      <c r="AS268" s="211">
        <v>0</v>
      </c>
      <c r="AT268" s="211">
        <v>0</v>
      </c>
      <c r="AU268" s="211">
        <v>0</v>
      </c>
      <c r="AV268" s="211">
        <v>0</v>
      </c>
      <c r="AW268" s="211">
        <v>0</v>
      </c>
      <c r="AX268" s="211">
        <v>0</v>
      </c>
      <c r="AY268" s="211">
        <v>0</v>
      </c>
      <c r="AZ268" s="211">
        <v>0</v>
      </c>
      <c r="BA268" s="211">
        <v>0</v>
      </c>
      <c r="BB268" s="211">
        <v>0</v>
      </c>
      <c r="BC268" s="211">
        <v>0</v>
      </c>
      <c r="BD268" s="211">
        <v>0</v>
      </c>
      <c r="BE268" s="211">
        <v>0</v>
      </c>
      <c r="BF268" s="211">
        <v>0</v>
      </c>
      <c r="BG268" s="211">
        <v>0</v>
      </c>
      <c r="BH268" s="211">
        <v>0</v>
      </c>
      <c r="BI268" s="211">
        <v>0</v>
      </c>
      <c r="BJ268" s="211">
        <v>0</v>
      </c>
      <c r="BK268" s="211">
        <v>0</v>
      </c>
      <c r="BL268" s="211">
        <v>0</v>
      </c>
      <c r="BM268" s="211">
        <v>0</v>
      </c>
      <c r="BN268" s="211">
        <v>0</v>
      </c>
      <c r="BO268" s="211">
        <v>0</v>
      </c>
      <c r="BP268" s="211">
        <v>0</v>
      </c>
      <c r="BQ268" s="211">
        <v>0</v>
      </c>
      <c r="BR268" s="211">
        <v>0</v>
      </c>
      <c r="BS268" s="211">
        <v>0</v>
      </c>
      <c r="BT268" s="211">
        <v>0</v>
      </c>
      <c r="BU268" s="211">
        <v>0</v>
      </c>
      <c r="BV268" s="211">
        <v>0</v>
      </c>
      <c r="BW268" s="211">
        <v>0</v>
      </c>
      <c r="BX268" s="211">
        <v>0</v>
      </c>
      <c r="BY268" s="211">
        <v>0</v>
      </c>
      <c r="BZ268" s="211">
        <v>0</v>
      </c>
      <c r="CA268" s="211">
        <v>0</v>
      </c>
      <c r="CB268" s="211">
        <v>0</v>
      </c>
      <c r="CC268" s="211">
        <v>0</v>
      </c>
      <c r="CD268" s="211">
        <v>0</v>
      </c>
      <c r="CE268" s="211">
        <v>0</v>
      </c>
      <c r="CF268" s="211">
        <v>0</v>
      </c>
      <c r="CG268" s="211">
        <v>0</v>
      </c>
      <c r="CH268" s="211">
        <v>0</v>
      </c>
      <c r="CI268" s="211">
        <v>0</v>
      </c>
      <c r="CJ268" s="211">
        <v>0</v>
      </c>
      <c r="CK268" s="211">
        <v>0</v>
      </c>
      <c r="CL268" s="211">
        <v>0</v>
      </c>
      <c r="CM268" s="211">
        <v>0</v>
      </c>
      <c r="CN268" s="211">
        <v>0</v>
      </c>
      <c r="CO268" s="211">
        <v>0</v>
      </c>
      <c r="CP268" s="211">
        <v>0</v>
      </c>
      <c r="CQ268" s="211">
        <v>0</v>
      </c>
      <c r="CR268" s="211">
        <v>0</v>
      </c>
      <c r="CS268" s="211">
        <f t="shared" si="94"/>
        <v>0</v>
      </c>
      <c r="CV268" s="27">
        <f t="shared" si="68"/>
        <v>0</v>
      </c>
      <c r="CW268" s="28">
        <f t="shared" si="69"/>
        <v>0</v>
      </c>
    </row>
    <row r="269" spans="1:101" x14ac:dyDescent="0.2">
      <c r="A269" s="215" t="s">
        <v>260</v>
      </c>
      <c r="B269" s="211">
        <v>0</v>
      </c>
      <c r="C269" s="211">
        <v>0</v>
      </c>
      <c r="D269" s="211">
        <v>0</v>
      </c>
      <c r="E269" s="211">
        <v>0</v>
      </c>
      <c r="F269" s="211">
        <v>0</v>
      </c>
      <c r="G269" s="211">
        <v>0</v>
      </c>
      <c r="H269" s="211">
        <v>0</v>
      </c>
      <c r="I269" s="211">
        <v>0</v>
      </c>
      <c r="J269" s="211">
        <v>0</v>
      </c>
      <c r="K269" s="211">
        <v>0</v>
      </c>
      <c r="L269" s="211">
        <v>0</v>
      </c>
      <c r="M269" s="211">
        <v>0</v>
      </c>
      <c r="N269" s="211">
        <v>0</v>
      </c>
      <c r="O269" s="211">
        <v>0</v>
      </c>
      <c r="P269" s="211">
        <v>0</v>
      </c>
      <c r="Q269" s="211">
        <v>0</v>
      </c>
      <c r="R269" s="211">
        <v>0</v>
      </c>
      <c r="S269" s="211">
        <v>0</v>
      </c>
      <c r="T269" s="211">
        <v>0</v>
      </c>
      <c r="U269" s="211">
        <v>0</v>
      </c>
      <c r="V269" s="211">
        <v>0</v>
      </c>
      <c r="W269" s="211">
        <v>0</v>
      </c>
      <c r="X269" s="211">
        <v>0</v>
      </c>
      <c r="Y269" s="211">
        <v>0</v>
      </c>
      <c r="Z269" s="211">
        <v>0</v>
      </c>
      <c r="AA269" s="211">
        <v>0</v>
      </c>
      <c r="AB269" s="211">
        <v>0</v>
      </c>
      <c r="AC269" s="211">
        <v>0</v>
      </c>
      <c r="AD269" s="211">
        <v>0</v>
      </c>
      <c r="AE269" s="211">
        <v>0</v>
      </c>
      <c r="AF269" s="211">
        <v>0</v>
      </c>
      <c r="AG269" s="211">
        <v>0</v>
      </c>
      <c r="AH269" s="211">
        <v>0</v>
      </c>
      <c r="AI269" s="211">
        <v>0</v>
      </c>
      <c r="AJ269" s="211">
        <v>0</v>
      </c>
      <c r="AK269" s="211">
        <v>0</v>
      </c>
      <c r="AL269" s="211">
        <v>0</v>
      </c>
      <c r="AM269" s="211">
        <v>0</v>
      </c>
      <c r="AN269" s="211">
        <v>0</v>
      </c>
      <c r="AO269" s="211">
        <v>0</v>
      </c>
      <c r="AP269" s="211">
        <v>0</v>
      </c>
      <c r="AQ269" s="211">
        <v>0</v>
      </c>
      <c r="AR269" s="211">
        <v>0</v>
      </c>
      <c r="AS269" s="211">
        <v>0</v>
      </c>
      <c r="AT269" s="211">
        <v>0</v>
      </c>
      <c r="AU269" s="211">
        <v>0</v>
      </c>
      <c r="AV269" s="211">
        <v>0</v>
      </c>
      <c r="AW269" s="211">
        <v>0</v>
      </c>
      <c r="AX269" s="211">
        <v>0</v>
      </c>
      <c r="AY269" s="211">
        <v>0</v>
      </c>
      <c r="AZ269" s="211">
        <v>0</v>
      </c>
      <c r="BA269" s="211">
        <v>0</v>
      </c>
      <c r="BB269" s="211">
        <v>0</v>
      </c>
      <c r="BC269" s="211">
        <v>0</v>
      </c>
      <c r="BD269" s="211">
        <v>0</v>
      </c>
      <c r="BE269" s="211">
        <v>0</v>
      </c>
      <c r="BF269" s="211">
        <v>0</v>
      </c>
      <c r="BG269" s="211">
        <v>0</v>
      </c>
      <c r="BH269" s="211">
        <v>0</v>
      </c>
      <c r="BI269" s="211">
        <v>0</v>
      </c>
      <c r="BJ269" s="211">
        <v>0</v>
      </c>
      <c r="BK269" s="211">
        <v>0</v>
      </c>
      <c r="BL269" s="211">
        <v>0</v>
      </c>
      <c r="BM269" s="211">
        <v>0</v>
      </c>
      <c r="BN269" s="211">
        <v>0</v>
      </c>
      <c r="BO269" s="211">
        <v>0</v>
      </c>
      <c r="BP269" s="211">
        <v>0</v>
      </c>
      <c r="BQ269" s="211">
        <v>0</v>
      </c>
      <c r="BR269" s="211">
        <v>0</v>
      </c>
      <c r="BS269" s="211">
        <v>0</v>
      </c>
      <c r="BT269" s="211">
        <v>0</v>
      </c>
      <c r="BU269" s="211">
        <v>0</v>
      </c>
      <c r="BV269" s="211">
        <v>0</v>
      </c>
      <c r="BW269" s="211">
        <v>0</v>
      </c>
      <c r="BX269" s="211">
        <v>0</v>
      </c>
      <c r="BY269" s="211">
        <v>0</v>
      </c>
      <c r="BZ269" s="211">
        <v>0</v>
      </c>
      <c r="CA269" s="211">
        <v>0</v>
      </c>
      <c r="CB269" s="211">
        <v>0</v>
      </c>
      <c r="CC269" s="211">
        <v>0</v>
      </c>
      <c r="CD269" s="211">
        <v>0</v>
      </c>
      <c r="CE269" s="211">
        <v>0</v>
      </c>
      <c r="CF269" s="211">
        <v>0</v>
      </c>
      <c r="CG269" s="211">
        <v>0</v>
      </c>
      <c r="CH269" s="211">
        <v>0</v>
      </c>
      <c r="CI269" s="211">
        <v>0</v>
      </c>
      <c r="CJ269" s="211">
        <v>0</v>
      </c>
      <c r="CK269" s="211">
        <v>0</v>
      </c>
      <c r="CL269" s="211">
        <v>0</v>
      </c>
      <c r="CM269" s="211">
        <v>0</v>
      </c>
      <c r="CN269" s="211">
        <v>0</v>
      </c>
      <c r="CO269" s="211">
        <v>0</v>
      </c>
      <c r="CP269" s="211">
        <v>0</v>
      </c>
      <c r="CQ269" s="211">
        <v>0</v>
      </c>
      <c r="CR269" s="211">
        <v>0</v>
      </c>
      <c r="CS269" s="211">
        <f t="shared" si="94"/>
        <v>0</v>
      </c>
      <c r="CV269" s="27">
        <f t="shared" si="68"/>
        <v>0</v>
      </c>
      <c r="CW269" s="28">
        <f t="shared" si="69"/>
        <v>0</v>
      </c>
    </row>
    <row r="270" spans="1:101" x14ac:dyDescent="0.2">
      <c r="A270" s="215" t="s">
        <v>261</v>
      </c>
      <c r="B270" s="211">
        <v>0</v>
      </c>
      <c r="C270" s="211">
        <v>0</v>
      </c>
      <c r="D270" s="211">
        <v>0</v>
      </c>
      <c r="E270" s="211">
        <v>0</v>
      </c>
      <c r="F270" s="211">
        <v>0</v>
      </c>
      <c r="G270" s="211">
        <v>0</v>
      </c>
      <c r="H270" s="211">
        <v>0</v>
      </c>
      <c r="I270" s="211">
        <v>0</v>
      </c>
      <c r="J270" s="211">
        <v>0</v>
      </c>
      <c r="K270" s="211">
        <v>0</v>
      </c>
      <c r="L270" s="211">
        <v>0</v>
      </c>
      <c r="M270" s="211">
        <v>0</v>
      </c>
      <c r="N270" s="211">
        <v>0</v>
      </c>
      <c r="O270" s="211">
        <v>0</v>
      </c>
      <c r="P270" s="211">
        <v>0</v>
      </c>
      <c r="Q270" s="211">
        <v>0</v>
      </c>
      <c r="R270" s="211">
        <v>0</v>
      </c>
      <c r="S270" s="211">
        <v>0</v>
      </c>
      <c r="T270" s="211">
        <v>0</v>
      </c>
      <c r="U270" s="211">
        <v>0</v>
      </c>
      <c r="V270" s="211">
        <v>0</v>
      </c>
      <c r="W270" s="211">
        <v>0</v>
      </c>
      <c r="X270" s="211">
        <v>0</v>
      </c>
      <c r="Y270" s="211">
        <v>0</v>
      </c>
      <c r="Z270" s="211">
        <v>0</v>
      </c>
      <c r="AA270" s="211">
        <v>0</v>
      </c>
      <c r="AB270" s="211">
        <v>0</v>
      </c>
      <c r="AC270" s="211">
        <v>0</v>
      </c>
      <c r="AD270" s="211">
        <v>0</v>
      </c>
      <c r="AE270" s="211">
        <v>0</v>
      </c>
      <c r="AF270" s="211">
        <v>0</v>
      </c>
      <c r="AG270" s="211">
        <v>0</v>
      </c>
      <c r="AH270" s="211">
        <v>0</v>
      </c>
      <c r="AI270" s="211">
        <v>0</v>
      </c>
      <c r="AJ270" s="211">
        <v>0</v>
      </c>
      <c r="AK270" s="211">
        <v>0</v>
      </c>
      <c r="AL270" s="211">
        <v>0</v>
      </c>
      <c r="AM270" s="211">
        <v>0</v>
      </c>
      <c r="AN270" s="211">
        <v>0</v>
      </c>
      <c r="AO270" s="211">
        <v>0</v>
      </c>
      <c r="AP270" s="211">
        <v>0</v>
      </c>
      <c r="AQ270" s="211">
        <v>0</v>
      </c>
      <c r="AR270" s="211">
        <v>0</v>
      </c>
      <c r="AS270" s="211">
        <v>0</v>
      </c>
      <c r="AT270" s="211">
        <v>0</v>
      </c>
      <c r="AU270" s="211">
        <v>0</v>
      </c>
      <c r="AV270" s="211">
        <v>0</v>
      </c>
      <c r="AW270" s="211">
        <v>0</v>
      </c>
      <c r="AX270" s="211">
        <v>0</v>
      </c>
      <c r="AY270" s="211">
        <v>0</v>
      </c>
      <c r="AZ270" s="211">
        <v>0</v>
      </c>
      <c r="BA270" s="211">
        <v>0</v>
      </c>
      <c r="BB270" s="211">
        <v>0</v>
      </c>
      <c r="BC270" s="211">
        <v>0</v>
      </c>
      <c r="BD270" s="211">
        <v>0</v>
      </c>
      <c r="BE270" s="211">
        <v>0</v>
      </c>
      <c r="BF270" s="211">
        <v>0</v>
      </c>
      <c r="BG270" s="211">
        <v>0</v>
      </c>
      <c r="BH270" s="211">
        <v>0</v>
      </c>
      <c r="BI270" s="211">
        <v>0</v>
      </c>
      <c r="BJ270" s="211">
        <v>0</v>
      </c>
      <c r="BK270" s="211">
        <v>0</v>
      </c>
      <c r="BL270" s="211">
        <v>0</v>
      </c>
      <c r="BM270" s="211">
        <v>0</v>
      </c>
      <c r="BN270" s="211">
        <v>0</v>
      </c>
      <c r="BO270" s="211">
        <v>0</v>
      </c>
      <c r="BP270" s="211">
        <v>0</v>
      </c>
      <c r="BQ270" s="211">
        <v>0</v>
      </c>
      <c r="BR270" s="211">
        <v>0</v>
      </c>
      <c r="BS270" s="211">
        <v>0</v>
      </c>
      <c r="BT270" s="211">
        <v>0</v>
      </c>
      <c r="BU270" s="211">
        <v>0</v>
      </c>
      <c r="BV270" s="211">
        <v>0</v>
      </c>
      <c r="BW270" s="211">
        <v>0</v>
      </c>
      <c r="BX270" s="211">
        <v>0</v>
      </c>
      <c r="BY270" s="211">
        <v>0</v>
      </c>
      <c r="BZ270" s="211">
        <v>0</v>
      </c>
      <c r="CA270" s="211">
        <v>0</v>
      </c>
      <c r="CB270" s="211">
        <v>0</v>
      </c>
      <c r="CC270" s="211">
        <v>0</v>
      </c>
      <c r="CD270" s="211">
        <v>0</v>
      </c>
      <c r="CE270" s="211">
        <v>0</v>
      </c>
      <c r="CF270" s="211">
        <v>0</v>
      </c>
      <c r="CG270" s="211">
        <v>0</v>
      </c>
      <c r="CH270" s="211">
        <v>0</v>
      </c>
      <c r="CI270" s="211">
        <v>0</v>
      </c>
      <c r="CJ270" s="211">
        <v>0</v>
      </c>
      <c r="CK270" s="211">
        <v>0</v>
      </c>
      <c r="CL270" s="211">
        <v>0</v>
      </c>
      <c r="CM270" s="211">
        <v>0</v>
      </c>
      <c r="CN270" s="211">
        <v>0</v>
      </c>
      <c r="CO270" s="211">
        <v>0</v>
      </c>
      <c r="CP270" s="211">
        <v>0</v>
      </c>
      <c r="CQ270" s="211">
        <v>0</v>
      </c>
      <c r="CR270" s="211">
        <v>0</v>
      </c>
      <c r="CS270" s="211">
        <f t="shared" si="94"/>
        <v>0</v>
      </c>
      <c r="CV270" s="27">
        <f t="shared" ref="CV270:CV333" si="95">J270</f>
        <v>0</v>
      </c>
      <c r="CW270" s="28">
        <f t="shared" ref="CW270:CW333" si="96">BK270</f>
        <v>0</v>
      </c>
    </row>
    <row r="271" spans="1:101" x14ac:dyDescent="0.2">
      <c r="A271" s="215" t="s">
        <v>262</v>
      </c>
      <c r="B271" s="211">
        <v>0</v>
      </c>
      <c r="C271" s="211">
        <v>0</v>
      </c>
      <c r="D271" s="211">
        <v>0</v>
      </c>
      <c r="E271" s="211">
        <v>0</v>
      </c>
      <c r="F271" s="211">
        <v>0</v>
      </c>
      <c r="G271" s="211">
        <v>0</v>
      </c>
      <c r="H271" s="211">
        <v>0</v>
      </c>
      <c r="I271" s="211">
        <v>0</v>
      </c>
      <c r="J271" s="211">
        <v>0</v>
      </c>
      <c r="K271" s="211">
        <v>0</v>
      </c>
      <c r="L271" s="211">
        <v>0</v>
      </c>
      <c r="M271" s="211">
        <v>0</v>
      </c>
      <c r="N271" s="211">
        <v>0</v>
      </c>
      <c r="O271" s="211">
        <v>0</v>
      </c>
      <c r="P271" s="211">
        <v>0</v>
      </c>
      <c r="Q271" s="211">
        <v>0</v>
      </c>
      <c r="R271" s="211">
        <v>0</v>
      </c>
      <c r="S271" s="211">
        <v>0</v>
      </c>
      <c r="T271" s="211">
        <v>0</v>
      </c>
      <c r="U271" s="211">
        <v>0</v>
      </c>
      <c r="V271" s="211">
        <v>0</v>
      </c>
      <c r="W271" s="211">
        <v>0</v>
      </c>
      <c r="X271" s="211">
        <v>0</v>
      </c>
      <c r="Y271" s="211">
        <v>0</v>
      </c>
      <c r="Z271" s="211">
        <v>0</v>
      </c>
      <c r="AA271" s="211">
        <v>0</v>
      </c>
      <c r="AB271" s="211">
        <v>0</v>
      </c>
      <c r="AC271" s="211">
        <v>0</v>
      </c>
      <c r="AD271" s="211">
        <v>0</v>
      </c>
      <c r="AE271" s="211">
        <v>0</v>
      </c>
      <c r="AF271" s="211">
        <v>0</v>
      </c>
      <c r="AG271" s="211">
        <v>0</v>
      </c>
      <c r="AH271" s="211">
        <v>0</v>
      </c>
      <c r="AI271" s="211">
        <v>0</v>
      </c>
      <c r="AJ271" s="211">
        <v>0</v>
      </c>
      <c r="AK271" s="211">
        <v>0</v>
      </c>
      <c r="AL271" s="211">
        <v>0</v>
      </c>
      <c r="AM271" s="211">
        <v>0</v>
      </c>
      <c r="AN271" s="211">
        <v>0</v>
      </c>
      <c r="AO271" s="211">
        <v>0</v>
      </c>
      <c r="AP271" s="211">
        <v>0</v>
      </c>
      <c r="AQ271" s="211">
        <v>0</v>
      </c>
      <c r="AR271" s="211">
        <v>0</v>
      </c>
      <c r="AS271" s="211">
        <v>0</v>
      </c>
      <c r="AT271" s="211">
        <v>0</v>
      </c>
      <c r="AU271" s="211">
        <v>0</v>
      </c>
      <c r="AV271" s="211">
        <v>0</v>
      </c>
      <c r="AW271" s="211">
        <v>0</v>
      </c>
      <c r="AX271" s="211">
        <v>0</v>
      </c>
      <c r="AY271" s="211">
        <v>0</v>
      </c>
      <c r="AZ271" s="211">
        <v>0</v>
      </c>
      <c r="BA271" s="211">
        <v>0</v>
      </c>
      <c r="BB271" s="211">
        <v>0</v>
      </c>
      <c r="BC271" s="211">
        <v>0</v>
      </c>
      <c r="BD271" s="211">
        <v>0</v>
      </c>
      <c r="BE271" s="211">
        <v>0</v>
      </c>
      <c r="BF271" s="211">
        <v>0</v>
      </c>
      <c r="BG271" s="211">
        <v>0</v>
      </c>
      <c r="BH271" s="211">
        <v>0</v>
      </c>
      <c r="BI271" s="211">
        <v>0</v>
      </c>
      <c r="BJ271" s="211">
        <v>0</v>
      </c>
      <c r="BK271" s="211">
        <v>0</v>
      </c>
      <c r="BL271" s="211">
        <v>0</v>
      </c>
      <c r="BM271" s="211">
        <v>0</v>
      </c>
      <c r="BN271" s="211">
        <v>0</v>
      </c>
      <c r="BO271" s="211">
        <v>0</v>
      </c>
      <c r="BP271" s="211">
        <v>0</v>
      </c>
      <c r="BQ271" s="211">
        <v>0</v>
      </c>
      <c r="BR271" s="211">
        <v>0</v>
      </c>
      <c r="BS271" s="211">
        <v>0</v>
      </c>
      <c r="BT271" s="211">
        <v>0</v>
      </c>
      <c r="BU271" s="211">
        <v>0</v>
      </c>
      <c r="BV271" s="211">
        <v>0</v>
      </c>
      <c r="BW271" s="211">
        <v>0</v>
      </c>
      <c r="BX271" s="211">
        <v>0</v>
      </c>
      <c r="BY271" s="211">
        <v>0</v>
      </c>
      <c r="BZ271" s="211">
        <v>0</v>
      </c>
      <c r="CA271" s="211">
        <v>0</v>
      </c>
      <c r="CB271" s="211">
        <v>0</v>
      </c>
      <c r="CC271" s="211">
        <v>0</v>
      </c>
      <c r="CD271" s="211">
        <v>0</v>
      </c>
      <c r="CE271" s="211">
        <v>0</v>
      </c>
      <c r="CF271" s="211">
        <v>0</v>
      </c>
      <c r="CG271" s="211">
        <v>0</v>
      </c>
      <c r="CH271" s="211">
        <v>0</v>
      </c>
      <c r="CI271" s="211">
        <v>0</v>
      </c>
      <c r="CJ271" s="211">
        <v>0</v>
      </c>
      <c r="CK271" s="211">
        <v>0</v>
      </c>
      <c r="CL271" s="211">
        <v>0</v>
      </c>
      <c r="CM271" s="211">
        <v>0</v>
      </c>
      <c r="CN271" s="211">
        <v>0</v>
      </c>
      <c r="CO271" s="211">
        <v>0</v>
      </c>
      <c r="CP271" s="211">
        <v>0</v>
      </c>
      <c r="CQ271" s="211">
        <v>0</v>
      </c>
      <c r="CR271" s="211">
        <v>0</v>
      </c>
      <c r="CS271" s="211">
        <f t="shared" si="94"/>
        <v>0</v>
      </c>
      <c r="CV271" s="27">
        <f t="shared" si="95"/>
        <v>0</v>
      </c>
      <c r="CW271" s="28">
        <f t="shared" si="96"/>
        <v>0</v>
      </c>
    </row>
    <row r="272" spans="1:101" x14ac:dyDescent="0.2">
      <c r="A272" s="215" t="s">
        <v>263</v>
      </c>
      <c r="B272" s="211">
        <v>0</v>
      </c>
      <c r="C272" s="211">
        <v>0</v>
      </c>
      <c r="D272" s="211">
        <v>0</v>
      </c>
      <c r="E272" s="211">
        <v>0</v>
      </c>
      <c r="F272" s="211">
        <v>0</v>
      </c>
      <c r="G272" s="211">
        <v>0</v>
      </c>
      <c r="H272" s="211">
        <v>0</v>
      </c>
      <c r="I272" s="211">
        <v>0</v>
      </c>
      <c r="J272" s="211">
        <v>0</v>
      </c>
      <c r="K272" s="211">
        <v>0</v>
      </c>
      <c r="L272" s="211">
        <v>0</v>
      </c>
      <c r="M272" s="211">
        <v>0</v>
      </c>
      <c r="N272" s="211">
        <v>0</v>
      </c>
      <c r="O272" s="211">
        <v>0</v>
      </c>
      <c r="P272" s="211">
        <v>0</v>
      </c>
      <c r="Q272" s="211">
        <v>0</v>
      </c>
      <c r="R272" s="211">
        <v>0</v>
      </c>
      <c r="S272" s="211">
        <v>0</v>
      </c>
      <c r="T272" s="211">
        <v>0</v>
      </c>
      <c r="U272" s="211">
        <v>0</v>
      </c>
      <c r="V272" s="211">
        <v>0</v>
      </c>
      <c r="W272" s="211">
        <v>0</v>
      </c>
      <c r="X272" s="211">
        <v>0</v>
      </c>
      <c r="Y272" s="211">
        <v>0</v>
      </c>
      <c r="Z272" s="211">
        <v>0</v>
      </c>
      <c r="AA272" s="211">
        <v>0</v>
      </c>
      <c r="AB272" s="211">
        <v>0</v>
      </c>
      <c r="AC272" s="211">
        <v>0</v>
      </c>
      <c r="AD272" s="211">
        <v>0</v>
      </c>
      <c r="AE272" s="211">
        <v>0</v>
      </c>
      <c r="AF272" s="211">
        <v>0</v>
      </c>
      <c r="AG272" s="211">
        <v>0</v>
      </c>
      <c r="AH272" s="211">
        <v>0</v>
      </c>
      <c r="AI272" s="211">
        <v>0</v>
      </c>
      <c r="AJ272" s="211">
        <v>0</v>
      </c>
      <c r="AK272" s="211">
        <v>0</v>
      </c>
      <c r="AL272" s="211">
        <v>0</v>
      </c>
      <c r="AM272" s="211">
        <v>0</v>
      </c>
      <c r="AN272" s="211">
        <v>0</v>
      </c>
      <c r="AO272" s="211">
        <v>0</v>
      </c>
      <c r="AP272" s="211">
        <v>0</v>
      </c>
      <c r="AQ272" s="211">
        <v>0</v>
      </c>
      <c r="AR272" s="211">
        <v>0</v>
      </c>
      <c r="AS272" s="211">
        <v>0</v>
      </c>
      <c r="AT272" s="211">
        <v>0</v>
      </c>
      <c r="AU272" s="211">
        <v>0</v>
      </c>
      <c r="AV272" s="211">
        <v>0</v>
      </c>
      <c r="AW272" s="211">
        <v>0</v>
      </c>
      <c r="AX272" s="211">
        <v>0</v>
      </c>
      <c r="AY272" s="211">
        <v>0</v>
      </c>
      <c r="AZ272" s="211">
        <v>0</v>
      </c>
      <c r="BA272" s="211">
        <v>0</v>
      </c>
      <c r="BB272" s="211">
        <v>0</v>
      </c>
      <c r="BC272" s="211">
        <v>0</v>
      </c>
      <c r="BD272" s="211">
        <v>0</v>
      </c>
      <c r="BE272" s="211">
        <v>0</v>
      </c>
      <c r="BF272" s="211">
        <v>0</v>
      </c>
      <c r="BG272" s="211">
        <v>0</v>
      </c>
      <c r="BH272" s="211">
        <v>0</v>
      </c>
      <c r="BI272" s="211">
        <v>0</v>
      </c>
      <c r="BJ272" s="211">
        <v>0</v>
      </c>
      <c r="BK272" s="211">
        <v>0</v>
      </c>
      <c r="BL272" s="211">
        <v>0</v>
      </c>
      <c r="BM272" s="211">
        <v>0</v>
      </c>
      <c r="BN272" s="211">
        <v>0</v>
      </c>
      <c r="BO272" s="211">
        <v>0</v>
      </c>
      <c r="BP272" s="211">
        <v>0</v>
      </c>
      <c r="BQ272" s="211">
        <v>0</v>
      </c>
      <c r="BR272" s="211">
        <v>0</v>
      </c>
      <c r="BS272" s="211">
        <v>0</v>
      </c>
      <c r="BT272" s="211">
        <v>0</v>
      </c>
      <c r="BU272" s="211">
        <v>0</v>
      </c>
      <c r="BV272" s="211">
        <v>0</v>
      </c>
      <c r="BW272" s="211">
        <v>0</v>
      </c>
      <c r="BX272" s="211">
        <v>0</v>
      </c>
      <c r="BY272" s="211">
        <v>0</v>
      </c>
      <c r="BZ272" s="211">
        <v>0</v>
      </c>
      <c r="CA272" s="211">
        <v>0</v>
      </c>
      <c r="CB272" s="211">
        <v>0</v>
      </c>
      <c r="CC272" s="211">
        <v>0</v>
      </c>
      <c r="CD272" s="211">
        <v>0</v>
      </c>
      <c r="CE272" s="211">
        <v>0</v>
      </c>
      <c r="CF272" s="211">
        <v>0</v>
      </c>
      <c r="CG272" s="211">
        <v>0</v>
      </c>
      <c r="CH272" s="211">
        <v>0</v>
      </c>
      <c r="CI272" s="211">
        <v>0</v>
      </c>
      <c r="CJ272" s="211">
        <v>0</v>
      </c>
      <c r="CK272" s="211">
        <v>0</v>
      </c>
      <c r="CL272" s="211">
        <v>0</v>
      </c>
      <c r="CM272" s="211">
        <v>0</v>
      </c>
      <c r="CN272" s="211">
        <v>0</v>
      </c>
      <c r="CO272" s="211">
        <v>0</v>
      </c>
      <c r="CP272" s="211">
        <v>0</v>
      </c>
      <c r="CQ272" s="211">
        <v>0</v>
      </c>
      <c r="CR272" s="211">
        <v>0</v>
      </c>
      <c r="CS272" s="211">
        <f t="shared" si="94"/>
        <v>0</v>
      </c>
      <c r="CV272" s="27">
        <f t="shared" si="95"/>
        <v>0</v>
      </c>
      <c r="CW272" s="28">
        <f t="shared" si="96"/>
        <v>0</v>
      </c>
    </row>
    <row r="273" spans="1:101" x14ac:dyDescent="0.2">
      <c r="A273" s="215" t="s">
        <v>264</v>
      </c>
      <c r="B273" s="211">
        <v>0</v>
      </c>
      <c r="C273" s="211">
        <v>0</v>
      </c>
      <c r="D273" s="211">
        <v>0</v>
      </c>
      <c r="E273" s="211">
        <v>0</v>
      </c>
      <c r="F273" s="211">
        <v>0</v>
      </c>
      <c r="G273" s="211">
        <v>0</v>
      </c>
      <c r="H273" s="211">
        <v>0</v>
      </c>
      <c r="I273" s="211">
        <v>0</v>
      </c>
      <c r="J273" s="211">
        <v>0</v>
      </c>
      <c r="K273" s="211">
        <v>0</v>
      </c>
      <c r="L273" s="211">
        <v>0</v>
      </c>
      <c r="M273" s="211">
        <v>0</v>
      </c>
      <c r="N273" s="211">
        <v>0</v>
      </c>
      <c r="O273" s="211">
        <v>0</v>
      </c>
      <c r="P273" s="211">
        <v>0</v>
      </c>
      <c r="Q273" s="211">
        <v>0</v>
      </c>
      <c r="R273" s="211">
        <v>0</v>
      </c>
      <c r="S273" s="211">
        <v>0</v>
      </c>
      <c r="T273" s="211">
        <v>0</v>
      </c>
      <c r="U273" s="211">
        <v>0</v>
      </c>
      <c r="V273" s="211">
        <v>0</v>
      </c>
      <c r="W273" s="211">
        <v>0</v>
      </c>
      <c r="X273" s="211">
        <v>0</v>
      </c>
      <c r="Y273" s="211">
        <v>0</v>
      </c>
      <c r="Z273" s="211">
        <v>0</v>
      </c>
      <c r="AA273" s="211">
        <v>0</v>
      </c>
      <c r="AB273" s="211">
        <v>0</v>
      </c>
      <c r="AC273" s="211">
        <v>0</v>
      </c>
      <c r="AD273" s="211">
        <v>0</v>
      </c>
      <c r="AE273" s="211">
        <v>0</v>
      </c>
      <c r="AF273" s="211">
        <v>0</v>
      </c>
      <c r="AG273" s="211">
        <v>0</v>
      </c>
      <c r="AH273" s="211">
        <v>0</v>
      </c>
      <c r="AI273" s="211">
        <v>0</v>
      </c>
      <c r="AJ273" s="211">
        <v>0</v>
      </c>
      <c r="AK273" s="211">
        <v>0</v>
      </c>
      <c r="AL273" s="211">
        <v>0</v>
      </c>
      <c r="AM273" s="211">
        <v>0</v>
      </c>
      <c r="AN273" s="211">
        <v>0</v>
      </c>
      <c r="AO273" s="211">
        <v>0</v>
      </c>
      <c r="AP273" s="211">
        <v>0</v>
      </c>
      <c r="AQ273" s="211">
        <v>0</v>
      </c>
      <c r="AR273" s="211">
        <v>0</v>
      </c>
      <c r="AS273" s="211">
        <v>0</v>
      </c>
      <c r="AT273" s="211">
        <v>0</v>
      </c>
      <c r="AU273" s="211">
        <v>0</v>
      </c>
      <c r="AV273" s="211">
        <v>0</v>
      </c>
      <c r="AW273" s="211">
        <v>0</v>
      </c>
      <c r="AX273" s="211">
        <v>0</v>
      </c>
      <c r="AY273" s="211">
        <v>0</v>
      </c>
      <c r="AZ273" s="211">
        <v>0</v>
      </c>
      <c r="BA273" s="211">
        <v>0</v>
      </c>
      <c r="BB273" s="211">
        <v>0</v>
      </c>
      <c r="BC273" s="211">
        <v>0</v>
      </c>
      <c r="BD273" s="211">
        <v>0</v>
      </c>
      <c r="BE273" s="211">
        <v>0</v>
      </c>
      <c r="BF273" s="211">
        <v>0</v>
      </c>
      <c r="BG273" s="211">
        <v>0</v>
      </c>
      <c r="BH273" s="211">
        <v>0</v>
      </c>
      <c r="BI273" s="211">
        <v>0</v>
      </c>
      <c r="BJ273" s="211">
        <v>0</v>
      </c>
      <c r="BK273" s="211">
        <v>0</v>
      </c>
      <c r="BL273" s="211">
        <v>0</v>
      </c>
      <c r="BM273" s="211">
        <v>0</v>
      </c>
      <c r="BN273" s="211">
        <v>0</v>
      </c>
      <c r="BO273" s="211">
        <v>0</v>
      </c>
      <c r="BP273" s="211">
        <v>0</v>
      </c>
      <c r="BQ273" s="211">
        <v>0</v>
      </c>
      <c r="BR273" s="211">
        <v>0</v>
      </c>
      <c r="BS273" s="211">
        <v>0</v>
      </c>
      <c r="BT273" s="211">
        <v>0</v>
      </c>
      <c r="BU273" s="211">
        <v>0</v>
      </c>
      <c r="BV273" s="211">
        <v>0</v>
      </c>
      <c r="BW273" s="211">
        <v>0</v>
      </c>
      <c r="BX273" s="211">
        <v>0</v>
      </c>
      <c r="BY273" s="211">
        <v>0</v>
      </c>
      <c r="BZ273" s="211">
        <v>0</v>
      </c>
      <c r="CA273" s="211">
        <v>0</v>
      </c>
      <c r="CB273" s="211">
        <v>0</v>
      </c>
      <c r="CC273" s="211">
        <v>0</v>
      </c>
      <c r="CD273" s="211">
        <v>0</v>
      </c>
      <c r="CE273" s="211">
        <v>0</v>
      </c>
      <c r="CF273" s="211">
        <v>0</v>
      </c>
      <c r="CG273" s="211">
        <v>0</v>
      </c>
      <c r="CH273" s="211">
        <v>0</v>
      </c>
      <c r="CI273" s="211">
        <v>0</v>
      </c>
      <c r="CJ273" s="211">
        <v>0</v>
      </c>
      <c r="CK273" s="211">
        <v>0</v>
      </c>
      <c r="CL273" s="211">
        <v>0</v>
      </c>
      <c r="CM273" s="211">
        <v>0</v>
      </c>
      <c r="CN273" s="211">
        <v>0</v>
      </c>
      <c r="CO273" s="211">
        <v>0</v>
      </c>
      <c r="CP273" s="211">
        <v>0</v>
      </c>
      <c r="CQ273" s="211">
        <v>0</v>
      </c>
      <c r="CR273" s="211">
        <v>0</v>
      </c>
      <c r="CS273" s="211">
        <f t="shared" si="94"/>
        <v>0</v>
      </c>
      <c r="CV273" s="27">
        <f t="shared" si="95"/>
        <v>0</v>
      </c>
      <c r="CW273" s="28">
        <f t="shared" si="96"/>
        <v>0</v>
      </c>
    </row>
    <row r="274" spans="1:101" x14ac:dyDescent="0.2">
      <c r="A274" s="215" t="s">
        <v>265</v>
      </c>
      <c r="B274" s="211">
        <v>0</v>
      </c>
      <c r="C274" s="211">
        <v>0</v>
      </c>
      <c r="D274" s="211">
        <v>0</v>
      </c>
      <c r="E274" s="211">
        <v>0</v>
      </c>
      <c r="F274" s="211">
        <v>0</v>
      </c>
      <c r="G274" s="211">
        <v>0</v>
      </c>
      <c r="H274" s="211">
        <v>0</v>
      </c>
      <c r="I274" s="211">
        <v>0</v>
      </c>
      <c r="J274" s="211">
        <v>0</v>
      </c>
      <c r="K274" s="211">
        <v>0</v>
      </c>
      <c r="L274" s="211">
        <v>0</v>
      </c>
      <c r="M274" s="211">
        <v>0</v>
      </c>
      <c r="N274" s="211">
        <v>0</v>
      </c>
      <c r="O274" s="211">
        <v>0</v>
      </c>
      <c r="P274" s="211">
        <v>0</v>
      </c>
      <c r="Q274" s="211">
        <v>0</v>
      </c>
      <c r="R274" s="211">
        <v>0</v>
      </c>
      <c r="S274" s="211">
        <v>0</v>
      </c>
      <c r="T274" s="211">
        <v>0</v>
      </c>
      <c r="U274" s="211">
        <v>0</v>
      </c>
      <c r="V274" s="211">
        <v>0</v>
      </c>
      <c r="W274" s="211">
        <v>0</v>
      </c>
      <c r="X274" s="211">
        <v>0</v>
      </c>
      <c r="Y274" s="211">
        <v>0</v>
      </c>
      <c r="Z274" s="211">
        <v>0</v>
      </c>
      <c r="AA274" s="211">
        <v>0</v>
      </c>
      <c r="AB274" s="211">
        <v>0</v>
      </c>
      <c r="AC274" s="211">
        <v>0</v>
      </c>
      <c r="AD274" s="211">
        <v>0</v>
      </c>
      <c r="AE274" s="211">
        <v>0</v>
      </c>
      <c r="AF274" s="211">
        <v>0</v>
      </c>
      <c r="AG274" s="211">
        <v>0</v>
      </c>
      <c r="AH274" s="211">
        <v>0</v>
      </c>
      <c r="AI274" s="211">
        <v>0</v>
      </c>
      <c r="AJ274" s="211">
        <v>0</v>
      </c>
      <c r="AK274" s="211">
        <v>0</v>
      </c>
      <c r="AL274" s="211">
        <v>0</v>
      </c>
      <c r="AM274" s="211">
        <v>0</v>
      </c>
      <c r="AN274" s="211">
        <v>0</v>
      </c>
      <c r="AO274" s="211">
        <v>0</v>
      </c>
      <c r="AP274" s="211">
        <v>0</v>
      </c>
      <c r="AQ274" s="211">
        <v>0</v>
      </c>
      <c r="AR274" s="211">
        <v>0</v>
      </c>
      <c r="AS274" s="211">
        <v>0</v>
      </c>
      <c r="AT274" s="211">
        <v>0</v>
      </c>
      <c r="AU274" s="211">
        <v>0</v>
      </c>
      <c r="AV274" s="211">
        <v>0</v>
      </c>
      <c r="AW274" s="211">
        <v>0</v>
      </c>
      <c r="AX274" s="211">
        <v>0</v>
      </c>
      <c r="AY274" s="211">
        <v>0</v>
      </c>
      <c r="AZ274" s="211">
        <v>0</v>
      </c>
      <c r="BA274" s="211">
        <v>0</v>
      </c>
      <c r="BB274" s="211">
        <v>0</v>
      </c>
      <c r="BC274" s="211">
        <v>0</v>
      </c>
      <c r="BD274" s="211">
        <v>0</v>
      </c>
      <c r="BE274" s="211">
        <v>0</v>
      </c>
      <c r="BF274" s="211">
        <v>0</v>
      </c>
      <c r="BG274" s="211">
        <v>0</v>
      </c>
      <c r="BH274" s="211">
        <v>0</v>
      </c>
      <c r="BI274" s="211">
        <v>0</v>
      </c>
      <c r="BJ274" s="211">
        <v>0</v>
      </c>
      <c r="BK274" s="211">
        <v>0</v>
      </c>
      <c r="BL274" s="211">
        <v>0</v>
      </c>
      <c r="BM274" s="211">
        <v>0</v>
      </c>
      <c r="BN274" s="211">
        <v>0</v>
      </c>
      <c r="BO274" s="211">
        <v>0</v>
      </c>
      <c r="BP274" s="211">
        <v>0</v>
      </c>
      <c r="BQ274" s="211">
        <v>0</v>
      </c>
      <c r="BR274" s="211">
        <v>0</v>
      </c>
      <c r="BS274" s="211">
        <v>0</v>
      </c>
      <c r="BT274" s="211">
        <v>0</v>
      </c>
      <c r="BU274" s="211">
        <v>0</v>
      </c>
      <c r="BV274" s="211">
        <v>0</v>
      </c>
      <c r="BW274" s="211">
        <v>0</v>
      </c>
      <c r="BX274" s="211">
        <v>0</v>
      </c>
      <c r="BY274" s="211">
        <v>0</v>
      </c>
      <c r="BZ274" s="211">
        <v>0</v>
      </c>
      <c r="CA274" s="211">
        <v>0</v>
      </c>
      <c r="CB274" s="211">
        <v>0</v>
      </c>
      <c r="CC274" s="211">
        <v>0</v>
      </c>
      <c r="CD274" s="211">
        <v>0</v>
      </c>
      <c r="CE274" s="211">
        <v>0</v>
      </c>
      <c r="CF274" s="211">
        <v>0</v>
      </c>
      <c r="CG274" s="211">
        <v>0</v>
      </c>
      <c r="CH274" s="211">
        <v>0</v>
      </c>
      <c r="CI274" s="211">
        <v>0</v>
      </c>
      <c r="CJ274" s="211">
        <v>0</v>
      </c>
      <c r="CK274" s="211">
        <v>0</v>
      </c>
      <c r="CL274" s="211">
        <v>0</v>
      </c>
      <c r="CM274" s="211">
        <v>0</v>
      </c>
      <c r="CN274" s="211">
        <v>0</v>
      </c>
      <c r="CO274" s="211">
        <v>0</v>
      </c>
      <c r="CP274" s="211">
        <v>0</v>
      </c>
      <c r="CQ274" s="211">
        <v>0</v>
      </c>
      <c r="CR274" s="211">
        <v>0</v>
      </c>
      <c r="CS274" s="211">
        <f t="shared" si="94"/>
        <v>0</v>
      </c>
      <c r="CV274" s="27">
        <f t="shared" si="95"/>
        <v>0</v>
      </c>
      <c r="CW274" s="28">
        <f t="shared" si="96"/>
        <v>0</v>
      </c>
    </row>
    <row r="275" spans="1:101" x14ac:dyDescent="0.2">
      <c r="A275" s="215" t="s">
        <v>266</v>
      </c>
      <c r="B275" s="211">
        <v>0</v>
      </c>
      <c r="C275" s="211">
        <v>0</v>
      </c>
      <c r="D275" s="211">
        <v>0</v>
      </c>
      <c r="E275" s="211">
        <v>0</v>
      </c>
      <c r="F275" s="211">
        <v>0</v>
      </c>
      <c r="G275" s="211">
        <v>0</v>
      </c>
      <c r="H275" s="211">
        <v>0</v>
      </c>
      <c r="I275" s="211">
        <v>0</v>
      </c>
      <c r="J275" s="211">
        <v>0</v>
      </c>
      <c r="K275" s="211">
        <v>0</v>
      </c>
      <c r="L275" s="211">
        <v>0</v>
      </c>
      <c r="M275" s="211">
        <v>0</v>
      </c>
      <c r="N275" s="211">
        <v>0</v>
      </c>
      <c r="O275" s="211">
        <v>0</v>
      </c>
      <c r="P275" s="211">
        <v>0</v>
      </c>
      <c r="Q275" s="211">
        <v>0</v>
      </c>
      <c r="R275" s="211">
        <v>0</v>
      </c>
      <c r="S275" s="211">
        <v>0</v>
      </c>
      <c r="T275" s="211">
        <v>0</v>
      </c>
      <c r="U275" s="211">
        <v>0</v>
      </c>
      <c r="V275" s="211">
        <v>0</v>
      </c>
      <c r="W275" s="211">
        <v>0</v>
      </c>
      <c r="X275" s="211">
        <v>0</v>
      </c>
      <c r="Y275" s="211">
        <v>0</v>
      </c>
      <c r="Z275" s="211">
        <v>0</v>
      </c>
      <c r="AA275" s="211">
        <v>0</v>
      </c>
      <c r="AB275" s="211">
        <v>0</v>
      </c>
      <c r="AC275" s="211">
        <v>0</v>
      </c>
      <c r="AD275" s="211">
        <v>0</v>
      </c>
      <c r="AE275" s="211">
        <v>0</v>
      </c>
      <c r="AF275" s="211">
        <v>0</v>
      </c>
      <c r="AG275" s="211">
        <v>0</v>
      </c>
      <c r="AH275" s="211">
        <v>0</v>
      </c>
      <c r="AI275" s="211">
        <v>0</v>
      </c>
      <c r="AJ275" s="211">
        <v>0</v>
      </c>
      <c r="AK275" s="211">
        <v>0</v>
      </c>
      <c r="AL275" s="211">
        <v>0</v>
      </c>
      <c r="AM275" s="211">
        <v>0</v>
      </c>
      <c r="AN275" s="211">
        <v>0</v>
      </c>
      <c r="AO275" s="211">
        <v>0</v>
      </c>
      <c r="AP275" s="211">
        <v>0</v>
      </c>
      <c r="AQ275" s="211">
        <v>0</v>
      </c>
      <c r="AR275" s="211">
        <v>0</v>
      </c>
      <c r="AS275" s="211">
        <v>0</v>
      </c>
      <c r="AT275" s="211">
        <v>0</v>
      </c>
      <c r="AU275" s="211">
        <v>0</v>
      </c>
      <c r="AV275" s="211">
        <v>0</v>
      </c>
      <c r="AW275" s="211">
        <v>0</v>
      </c>
      <c r="AX275" s="211">
        <v>0</v>
      </c>
      <c r="AY275" s="211">
        <v>0</v>
      </c>
      <c r="AZ275" s="211">
        <v>0</v>
      </c>
      <c r="BA275" s="211">
        <v>0</v>
      </c>
      <c r="BB275" s="211">
        <v>0</v>
      </c>
      <c r="BC275" s="211">
        <v>0</v>
      </c>
      <c r="BD275" s="211">
        <v>0</v>
      </c>
      <c r="BE275" s="211">
        <v>0</v>
      </c>
      <c r="BF275" s="211">
        <v>0</v>
      </c>
      <c r="BG275" s="211">
        <v>0</v>
      </c>
      <c r="BH275" s="211">
        <v>0</v>
      </c>
      <c r="BI275" s="211">
        <v>0</v>
      </c>
      <c r="BJ275" s="211">
        <v>0</v>
      </c>
      <c r="BK275" s="211">
        <v>0</v>
      </c>
      <c r="BL275" s="211">
        <v>0</v>
      </c>
      <c r="BM275" s="211">
        <v>0</v>
      </c>
      <c r="BN275" s="211">
        <v>0</v>
      </c>
      <c r="BO275" s="211">
        <v>0</v>
      </c>
      <c r="BP275" s="211">
        <v>0</v>
      </c>
      <c r="BQ275" s="211">
        <v>0</v>
      </c>
      <c r="BR275" s="211">
        <v>0</v>
      </c>
      <c r="BS275" s="211">
        <v>0</v>
      </c>
      <c r="BT275" s="211">
        <v>0</v>
      </c>
      <c r="BU275" s="211">
        <v>0</v>
      </c>
      <c r="BV275" s="211">
        <v>0</v>
      </c>
      <c r="BW275" s="211">
        <v>0</v>
      </c>
      <c r="BX275" s="211">
        <v>0</v>
      </c>
      <c r="BY275" s="211">
        <v>0</v>
      </c>
      <c r="BZ275" s="211">
        <v>0</v>
      </c>
      <c r="CA275" s="211">
        <v>0</v>
      </c>
      <c r="CB275" s="211">
        <v>0</v>
      </c>
      <c r="CC275" s="211">
        <v>0</v>
      </c>
      <c r="CD275" s="211">
        <v>0</v>
      </c>
      <c r="CE275" s="211">
        <v>0</v>
      </c>
      <c r="CF275" s="211">
        <v>0</v>
      </c>
      <c r="CG275" s="211">
        <v>0</v>
      </c>
      <c r="CH275" s="211">
        <v>0</v>
      </c>
      <c r="CI275" s="211">
        <v>0</v>
      </c>
      <c r="CJ275" s="211">
        <v>0</v>
      </c>
      <c r="CK275" s="211">
        <v>0</v>
      </c>
      <c r="CL275" s="211">
        <v>0</v>
      </c>
      <c r="CM275" s="211">
        <v>0</v>
      </c>
      <c r="CN275" s="211">
        <v>0</v>
      </c>
      <c r="CO275" s="211">
        <v>0</v>
      </c>
      <c r="CP275" s="211">
        <v>0</v>
      </c>
      <c r="CQ275" s="211">
        <v>0</v>
      </c>
      <c r="CR275" s="211">
        <v>0</v>
      </c>
      <c r="CS275" s="211">
        <f t="shared" si="94"/>
        <v>0</v>
      </c>
      <c r="CV275" s="27">
        <f t="shared" si="95"/>
        <v>0</v>
      </c>
      <c r="CW275" s="28">
        <f t="shared" si="96"/>
        <v>0</v>
      </c>
    </row>
    <row r="276" spans="1:101" x14ac:dyDescent="0.2">
      <c r="A276" s="215" t="s">
        <v>267</v>
      </c>
      <c r="B276" s="211">
        <v>0</v>
      </c>
      <c r="C276" s="211">
        <v>0</v>
      </c>
      <c r="D276" s="211">
        <v>0</v>
      </c>
      <c r="E276" s="211">
        <v>0</v>
      </c>
      <c r="F276" s="211">
        <v>0</v>
      </c>
      <c r="G276" s="211">
        <v>0</v>
      </c>
      <c r="H276" s="211">
        <v>0</v>
      </c>
      <c r="I276" s="211">
        <v>0</v>
      </c>
      <c r="J276" s="211">
        <v>0</v>
      </c>
      <c r="K276" s="211">
        <v>0</v>
      </c>
      <c r="L276" s="211">
        <v>0</v>
      </c>
      <c r="M276" s="211">
        <v>0</v>
      </c>
      <c r="N276" s="211">
        <v>0</v>
      </c>
      <c r="O276" s="211">
        <v>0</v>
      </c>
      <c r="P276" s="211">
        <v>0</v>
      </c>
      <c r="Q276" s="211">
        <v>0</v>
      </c>
      <c r="R276" s="211">
        <v>0</v>
      </c>
      <c r="S276" s="211">
        <v>0</v>
      </c>
      <c r="T276" s="211">
        <v>0</v>
      </c>
      <c r="U276" s="211">
        <v>0</v>
      </c>
      <c r="V276" s="211">
        <v>0</v>
      </c>
      <c r="W276" s="211">
        <v>0</v>
      </c>
      <c r="X276" s="211">
        <v>0</v>
      </c>
      <c r="Y276" s="211">
        <v>0</v>
      </c>
      <c r="Z276" s="211">
        <v>0</v>
      </c>
      <c r="AA276" s="211">
        <v>0</v>
      </c>
      <c r="AB276" s="211">
        <v>0</v>
      </c>
      <c r="AC276" s="211">
        <v>0</v>
      </c>
      <c r="AD276" s="211">
        <v>0</v>
      </c>
      <c r="AE276" s="211">
        <v>0</v>
      </c>
      <c r="AF276" s="211">
        <v>0</v>
      </c>
      <c r="AG276" s="211">
        <v>0</v>
      </c>
      <c r="AH276" s="211">
        <v>0</v>
      </c>
      <c r="AI276" s="211">
        <v>0</v>
      </c>
      <c r="AJ276" s="211">
        <v>0</v>
      </c>
      <c r="AK276" s="211">
        <v>0</v>
      </c>
      <c r="AL276" s="211">
        <v>0</v>
      </c>
      <c r="AM276" s="211">
        <v>0</v>
      </c>
      <c r="AN276" s="211">
        <v>0</v>
      </c>
      <c r="AO276" s="211">
        <v>0</v>
      </c>
      <c r="AP276" s="211">
        <v>0</v>
      </c>
      <c r="AQ276" s="211">
        <v>0</v>
      </c>
      <c r="AR276" s="211">
        <v>0</v>
      </c>
      <c r="AS276" s="211">
        <v>0</v>
      </c>
      <c r="AT276" s="211">
        <v>0</v>
      </c>
      <c r="AU276" s="211">
        <v>0</v>
      </c>
      <c r="AV276" s="211">
        <v>0</v>
      </c>
      <c r="AW276" s="211">
        <v>0</v>
      </c>
      <c r="AX276" s="211">
        <v>0</v>
      </c>
      <c r="AY276" s="211">
        <v>0</v>
      </c>
      <c r="AZ276" s="211">
        <v>0</v>
      </c>
      <c r="BA276" s="211">
        <v>0</v>
      </c>
      <c r="BB276" s="211">
        <v>0</v>
      </c>
      <c r="BC276" s="211">
        <v>0</v>
      </c>
      <c r="BD276" s="211">
        <v>0</v>
      </c>
      <c r="BE276" s="211">
        <v>0</v>
      </c>
      <c r="BF276" s="211">
        <v>0</v>
      </c>
      <c r="BG276" s="211">
        <v>0</v>
      </c>
      <c r="BH276" s="211">
        <v>0</v>
      </c>
      <c r="BI276" s="211">
        <v>0</v>
      </c>
      <c r="BJ276" s="211">
        <v>0</v>
      </c>
      <c r="BK276" s="211">
        <v>0</v>
      </c>
      <c r="BL276" s="211">
        <v>0</v>
      </c>
      <c r="BM276" s="211">
        <v>0</v>
      </c>
      <c r="BN276" s="211">
        <v>0</v>
      </c>
      <c r="BO276" s="211">
        <v>0</v>
      </c>
      <c r="BP276" s="211">
        <v>0</v>
      </c>
      <c r="BQ276" s="211">
        <v>0</v>
      </c>
      <c r="BR276" s="211">
        <v>0</v>
      </c>
      <c r="BS276" s="211">
        <v>0</v>
      </c>
      <c r="BT276" s="211">
        <v>0</v>
      </c>
      <c r="BU276" s="211">
        <v>0</v>
      </c>
      <c r="BV276" s="211">
        <v>0</v>
      </c>
      <c r="BW276" s="211">
        <v>0</v>
      </c>
      <c r="BX276" s="211">
        <v>0</v>
      </c>
      <c r="BY276" s="211">
        <v>0</v>
      </c>
      <c r="BZ276" s="211">
        <v>0</v>
      </c>
      <c r="CA276" s="211">
        <v>0</v>
      </c>
      <c r="CB276" s="211">
        <v>0</v>
      </c>
      <c r="CC276" s="211">
        <v>0</v>
      </c>
      <c r="CD276" s="211">
        <v>0</v>
      </c>
      <c r="CE276" s="211">
        <v>0</v>
      </c>
      <c r="CF276" s="211">
        <v>0</v>
      </c>
      <c r="CG276" s="211">
        <v>0</v>
      </c>
      <c r="CH276" s="211">
        <v>0</v>
      </c>
      <c r="CI276" s="211">
        <v>0</v>
      </c>
      <c r="CJ276" s="211">
        <v>0</v>
      </c>
      <c r="CK276" s="211">
        <v>0</v>
      </c>
      <c r="CL276" s="211">
        <v>0</v>
      </c>
      <c r="CM276" s="211">
        <v>0</v>
      </c>
      <c r="CN276" s="211">
        <v>0</v>
      </c>
      <c r="CO276" s="211">
        <v>0</v>
      </c>
      <c r="CP276" s="211">
        <v>0</v>
      </c>
      <c r="CQ276" s="211">
        <v>0</v>
      </c>
      <c r="CR276" s="211">
        <v>0</v>
      </c>
      <c r="CS276" s="211">
        <f t="shared" si="94"/>
        <v>0</v>
      </c>
      <c r="CV276" s="27">
        <f t="shared" si="95"/>
        <v>0</v>
      </c>
      <c r="CW276" s="28">
        <f t="shared" si="96"/>
        <v>0</v>
      </c>
    </row>
    <row r="277" spans="1:101" x14ac:dyDescent="0.2">
      <c r="A277" s="215" t="s">
        <v>268</v>
      </c>
      <c r="B277" s="211">
        <v>0</v>
      </c>
      <c r="C277" s="211">
        <v>0</v>
      </c>
      <c r="D277" s="211">
        <v>0</v>
      </c>
      <c r="E277" s="211">
        <v>0</v>
      </c>
      <c r="F277" s="211">
        <v>0</v>
      </c>
      <c r="G277" s="211">
        <v>0</v>
      </c>
      <c r="H277" s="211">
        <v>0</v>
      </c>
      <c r="I277" s="211">
        <v>0</v>
      </c>
      <c r="J277" s="211">
        <v>0</v>
      </c>
      <c r="K277" s="211">
        <v>0</v>
      </c>
      <c r="L277" s="211">
        <v>0</v>
      </c>
      <c r="M277" s="211">
        <v>0</v>
      </c>
      <c r="N277" s="211">
        <v>0</v>
      </c>
      <c r="O277" s="211">
        <v>0</v>
      </c>
      <c r="P277" s="211">
        <v>0</v>
      </c>
      <c r="Q277" s="211">
        <v>0</v>
      </c>
      <c r="R277" s="211">
        <v>0</v>
      </c>
      <c r="S277" s="211">
        <v>0</v>
      </c>
      <c r="T277" s="211">
        <v>0</v>
      </c>
      <c r="U277" s="211">
        <v>0</v>
      </c>
      <c r="V277" s="211">
        <v>0</v>
      </c>
      <c r="W277" s="211">
        <v>0</v>
      </c>
      <c r="X277" s="211">
        <v>0</v>
      </c>
      <c r="Y277" s="211">
        <v>0</v>
      </c>
      <c r="Z277" s="211">
        <v>0</v>
      </c>
      <c r="AA277" s="211">
        <v>0</v>
      </c>
      <c r="AB277" s="211">
        <v>0</v>
      </c>
      <c r="AC277" s="211">
        <v>0</v>
      </c>
      <c r="AD277" s="211">
        <v>0</v>
      </c>
      <c r="AE277" s="211">
        <v>0</v>
      </c>
      <c r="AF277" s="211">
        <v>0</v>
      </c>
      <c r="AG277" s="211">
        <v>0</v>
      </c>
      <c r="AH277" s="211">
        <v>0</v>
      </c>
      <c r="AI277" s="211">
        <v>0</v>
      </c>
      <c r="AJ277" s="211">
        <v>0</v>
      </c>
      <c r="AK277" s="211">
        <v>0</v>
      </c>
      <c r="AL277" s="211">
        <v>0</v>
      </c>
      <c r="AM277" s="211">
        <v>0</v>
      </c>
      <c r="AN277" s="211">
        <v>0</v>
      </c>
      <c r="AO277" s="211">
        <v>0</v>
      </c>
      <c r="AP277" s="211">
        <v>0</v>
      </c>
      <c r="AQ277" s="211">
        <v>0</v>
      </c>
      <c r="AR277" s="211">
        <v>0</v>
      </c>
      <c r="AS277" s="211">
        <v>0</v>
      </c>
      <c r="AT277" s="211">
        <v>0</v>
      </c>
      <c r="AU277" s="211">
        <v>0</v>
      </c>
      <c r="AV277" s="211">
        <v>0</v>
      </c>
      <c r="AW277" s="211">
        <v>0</v>
      </c>
      <c r="AX277" s="211">
        <v>0</v>
      </c>
      <c r="AY277" s="211">
        <v>0</v>
      </c>
      <c r="AZ277" s="211">
        <v>0</v>
      </c>
      <c r="BA277" s="211">
        <v>0</v>
      </c>
      <c r="BB277" s="211">
        <v>0</v>
      </c>
      <c r="BC277" s="211">
        <v>0</v>
      </c>
      <c r="BD277" s="211">
        <v>0</v>
      </c>
      <c r="BE277" s="211">
        <v>0</v>
      </c>
      <c r="BF277" s="211">
        <v>0</v>
      </c>
      <c r="BG277" s="211">
        <v>0</v>
      </c>
      <c r="BH277" s="211">
        <v>0</v>
      </c>
      <c r="BI277" s="211">
        <v>0</v>
      </c>
      <c r="BJ277" s="211">
        <v>0</v>
      </c>
      <c r="BK277" s="211">
        <v>0</v>
      </c>
      <c r="BL277" s="211">
        <v>0</v>
      </c>
      <c r="BM277" s="211">
        <v>0</v>
      </c>
      <c r="BN277" s="211">
        <v>0</v>
      </c>
      <c r="BO277" s="211">
        <v>0</v>
      </c>
      <c r="BP277" s="211">
        <v>0</v>
      </c>
      <c r="BQ277" s="211">
        <v>0</v>
      </c>
      <c r="BR277" s="211">
        <v>0</v>
      </c>
      <c r="BS277" s="211">
        <v>0</v>
      </c>
      <c r="BT277" s="211">
        <v>0</v>
      </c>
      <c r="BU277" s="211">
        <v>0</v>
      </c>
      <c r="BV277" s="211">
        <v>0</v>
      </c>
      <c r="BW277" s="211">
        <v>0</v>
      </c>
      <c r="BX277" s="211">
        <v>0</v>
      </c>
      <c r="BY277" s="211">
        <v>0</v>
      </c>
      <c r="BZ277" s="211">
        <v>0</v>
      </c>
      <c r="CA277" s="211">
        <v>0</v>
      </c>
      <c r="CB277" s="211">
        <v>0</v>
      </c>
      <c r="CC277" s="211">
        <v>0</v>
      </c>
      <c r="CD277" s="211">
        <v>0</v>
      </c>
      <c r="CE277" s="211">
        <v>0</v>
      </c>
      <c r="CF277" s="211">
        <v>0</v>
      </c>
      <c r="CG277" s="211">
        <v>0</v>
      </c>
      <c r="CH277" s="211">
        <v>0</v>
      </c>
      <c r="CI277" s="211">
        <v>0</v>
      </c>
      <c r="CJ277" s="211">
        <v>0</v>
      </c>
      <c r="CK277" s="211">
        <v>0</v>
      </c>
      <c r="CL277" s="211">
        <v>0</v>
      </c>
      <c r="CM277" s="211">
        <v>0</v>
      </c>
      <c r="CN277" s="211">
        <v>0</v>
      </c>
      <c r="CO277" s="211">
        <v>0</v>
      </c>
      <c r="CP277" s="211">
        <v>0</v>
      </c>
      <c r="CQ277" s="211">
        <v>0</v>
      </c>
      <c r="CR277" s="211">
        <v>0</v>
      </c>
      <c r="CS277" s="211">
        <f t="shared" si="94"/>
        <v>0</v>
      </c>
      <c r="CV277" s="27">
        <f t="shared" si="95"/>
        <v>0</v>
      </c>
      <c r="CW277" s="28">
        <f t="shared" si="96"/>
        <v>0</v>
      </c>
    </row>
    <row r="278" spans="1:101" x14ac:dyDescent="0.2">
      <c r="A278" s="215" t="s">
        <v>269</v>
      </c>
      <c r="B278" s="211">
        <v>0</v>
      </c>
      <c r="C278" s="211">
        <v>0</v>
      </c>
      <c r="D278" s="211">
        <v>0</v>
      </c>
      <c r="E278" s="211">
        <v>0</v>
      </c>
      <c r="F278" s="211">
        <v>0</v>
      </c>
      <c r="G278" s="211">
        <v>0</v>
      </c>
      <c r="H278" s="211">
        <v>0</v>
      </c>
      <c r="I278" s="211">
        <v>0</v>
      </c>
      <c r="J278" s="211">
        <v>0</v>
      </c>
      <c r="K278" s="211">
        <v>0</v>
      </c>
      <c r="L278" s="211">
        <v>0</v>
      </c>
      <c r="M278" s="211">
        <v>0</v>
      </c>
      <c r="N278" s="211">
        <v>0</v>
      </c>
      <c r="O278" s="211">
        <v>0</v>
      </c>
      <c r="P278" s="211">
        <v>0</v>
      </c>
      <c r="Q278" s="211">
        <v>0</v>
      </c>
      <c r="R278" s="211">
        <v>0</v>
      </c>
      <c r="S278" s="211">
        <v>0</v>
      </c>
      <c r="T278" s="211">
        <v>0</v>
      </c>
      <c r="U278" s="211">
        <v>0</v>
      </c>
      <c r="V278" s="211">
        <v>0</v>
      </c>
      <c r="W278" s="211">
        <v>0</v>
      </c>
      <c r="X278" s="211">
        <v>0</v>
      </c>
      <c r="Y278" s="211">
        <v>0</v>
      </c>
      <c r="Z278" s="211">
        <v>0</v>
      </c>
      <c r="AA278" s="211">
        <v>0</v>
      </c>
      <c r="AB278" s="211">
        <v>0</v>
      </c>
      <c r="AC278" s="211">
        <v>0</v>
      </c>
      <c r="AD278" s="211">
        <v>0</v>
      </c>
      <c r="AE278" s="211">
        <v>0</v>
      </c>
      <c r="AF278" s="211">
        <v>0</v>
      </c>
      <c r="AG278" s="211">
        <v>0</v>
      </c>
      <c r="AH278" s="211">
        <v>0</v>
      </c>
      <c r="AI278" s="211">
        <v>0</v>
      </c>
      <c r="AJ278" s="211">
        <v>0</v>
      </c>
      <c r="AK278" s="211">
        <v>0</v>
      </c>
      <c r="AL278" s="211">
        <v>0</v>
      </c>
      <c r="AM278" s="211">
        <v>0</v>
      </c>
      <c r="AN278" s="211">
        <v>0</v>
      </c>
      <c r="AO278" s="211">
        <v>0</v>
      </c>
      <c r="AP278" s="211">
        <v>0</v>
      </c>
      <c r="AQ278" s="211">
        <v>0</v>
      </c>
      <c r="AR278" s="211">
        <v>0</v>
      </c>
      <c r="AS278" s="211">
        <v>0</v>
      </c>
      <c r="AT278" s="211">
        <v>0</v>
      </c>
      <c r="AU278" s="211">
        <v>0</v>
      </c>
      <c r="AV278" s="211">
        <v>0</v>
      </c>
      <c r="AW278" s="211">
        <v>0</v>
      </c>
      <c r="AX278" s="211">
        <v>0</v>
      </c>
      <c r="AY278" s="211">
        <v>0</v>
      </c>
      <c r="AZ278" s="211">
        <v>0</v>
      </c>
      <c r="BA278" s="211">
        <v>0</v>
      </c>
      <c r="BB278" s="211">
        <v>0</v>
      </c>
      <c r="BC278" s="211">
        <v>0</v>
      </c>
      <c r="BD278" s="211">
        <v>0</v>
      </c>
      <c r="BE278" s="211">
        <v>0</v>
      </c>
      <c r="BF278" s="211">
        <v>0</v>
      </c>
      <c r="BG278" s="211">
        <v>0</v>
      </c>
      <c r="BH278" s="211">
        <v>0</v>
      </c>
      <c r="BI278" s="211">
        <v>0</v>
      </c>
      <c r="BJ278" s="211">
        <v>0</v>
      </c>
      <c r="BK278" s="211">
        <v>0</v>
      </c>
      <c r="BL278" s="211">
        <v>0</v>
      </c>
      <c r="BM278" s="211">
        <v>0</v>
      </c>
      <c r="BN278" s="211">
        <v>0</v>
      </c>
      <c r="BO278" s="211">
        <v>0</v>
      </c>
      <c r="BP278" s="211">
        <v>0</v>
      </c>
      <c r="BQ278" s="211">
        <v>0</v>
      </c>
      <c r="BR278" s="211">
        <v>0</v>
      </c>
      <c r="BS278" s="211">
        <v>0</v>
      </c>
      <c r="BT278" s="211">
        <v>0</v>
      </c>
      <c r="BU278" s="211">
        <v>0</v>
      </c>
      <c r="BV278" s="211">
        <v>0</v>
      </c>
      <c r="BW278" s="211">
        <v>0</v>
      </c>
      <c r="BX278" s="211">
        <v>0</v>
      </c>
      <c r="BY278" s="211">
        <v>0</v>
      </c>
      <c r="BZ278" s="211">
        <v>0</v>
      </c>
      <c r="CA278" s="211">
        <v>0</v>
      </c>
      <c r="CB278" s="211">
        <v>0</v>
      </c>
      <c r="CC278" s="211">
        <v>0</v>
      </c>
      <c r="CD278" s="211">
        <v>0</v>
      </c>
      <c r="CE278" s="211">
        <v>0</v>
      </c>
      <c r="CF278" s="211">
        <v>0</v>
      </c>
      <c r="CG278" s="211">
        <v>0</v>
      </c>
      <c r="CH278" s="211">
        <v>0</v>
      </c>
      <c r="CI278" s="211">
        <v>0</v>
      </c>
      <c r="CJ278" s="211">
        <v>0</v>
      </c>
      <c r="CK278" s="211">
        <v>0</v>
      </c>
      <c r="CL278" s="211">
        <v>0</v>
      </c>
      <c r="CM278" s="211">
        <v>0</v>
      </c>
      <c r="CN278" s="211">
        <v>0</v>
      </c>
      <c r="CO278" s="211">
        <v>0</v>
      </c>
      <c r="CP278" s="211">
        <v>0</v>
      </c>
      <c r="CQ278" s="211">
        <v>0</v>
      </c>
      <c r="CR278" s="211">
        <v>0</v>
      </c>
      <c r="CS278" s="211">
        <f t="shared" si="94"/>
        <v>0</v>
      </c>
      <c r="CV278" s="27">
        <f t="shared" si="95"/>
        <v>0</v>
      </c>
      <c r="CW278" s="28">
        <f t="shared" si="96"/>
        <v>0</v>
      </c>
    </row>
    <row r="279" spans="1:101" x14ac:dyDescent="0.2">
      <c r="A279" s="215" t="s">
        <v>270</v>
      </c>
      <c r="B279" s="211">
        <v>0</v>
      </c>
      <c r="C279" s="211">
        <v>0</v>
      </c>
      <c r="D279" s="211">
        <v>0</v>
      </c>
      <c r="E279" s="211">
        <v>0</v>
      </c>
      <c r="F279" s="211">
        <v>0</v>
      </c>
      <c r="G279" s="211">
        <v>0</v>
      </c>
      <c r="H279" s="211">
        <v>0</v>
      </c>
      <c r="I279" s="211">
        <v>0</v>
      </c>
      <c r="J279" s="211">
        <v>0</v>
      </c>
      <c r="K279" s="211">
        <v>0</v>
      </c>
      <c r="L279" s="211">
        <v>0</v>
      </c>
      <c r="M279" s="211">
        <v>0</v>
      </c>
      <c r="N279" s="211">
        <v>0</v>
      </c>
      <c r="O279" s="211">
        <v>0</v>
      </c>
      <c r="P279" s="211">
        <v>0</v>
      </c>
      <c r="Q279" s="211">
        <v>0</v>
      </c>
      <c r="R279" s="211">
        <v>0</v>
      </c>
      <c r="S279" s="211">
        <v>0</v>
      </c>
      <c r="T279" s="211">
        <v>0</v>
      </c>
      <c r="U279" s="211">
        <v>0</v>
      </c>
      <c r="V279" s="211">
        <v>0</v>
      </c>
      <c r="W279" s="211">
        <v>0</v>
      </c>
      <c r="X279" s="211">
        <v>0</v>
      </c>
      <c r="Y279" s="211">
        <v>0</v>
      </c>
      <c r="Z279" s="211">
        <v>0</v>
      </c>
      <c r="AA279" s="211">
        <v>0</v>
      </c>
      <c r="AB279" s="211">
        <v>0</v>
      </c>
      <c r="AC279" s="211">
        <v>0</v>
      </c>
      <c r="AD279" s="211">
        <v>0</v>
      </c>
      <c r="AE279" s="211">
        <v>0</v>
      </c>
      <c r="AF279" s="211">
        <v>0</v>
      </c>
      <c r="AG279" s="211">
        <v>0</v>
      </c>
      <c r="AH279" s="211">
        <v>0</v>
      </c>
      <c r="AI279" s="211">
        <v>0</v>
      </c>
      <c r="AJ279" s="211">
        <v>0</v>
      </c>
      <c r="AK279" s="211">
        <v>0</v>
      </c>
      <c r="AL279" s="211">
        <v>0</v>
      </c>
      <c r="AM279" s="211">
        <v>0</v>
      </c>
      <c r="AN279" s="211">
        <v>0</v>
      </c>
      <c r="AO279" s="211">
        <v>0</v>
      </c>
      <c r="AP279" s="211">
        <v>0</v>
      </c>
      <c r="AQ279" s="211">
        <v>0</v>
      </c>
      <c r="AR279" s="211">
        <v>0</v>
      </c>
      <c r="AS279" s="211">
        <v>0</v>
      </c>
      <c r="AT279" s="211">
        <v>0</v>
      </c>
      <c r="AU279" s="211">
        <v>0</v>
      </c>
      <c r="AV279" s="211">
        <v>0</v>
      </c>
      <c r="AW279" s="211">
        <v>0</v>
      </c>
      <c r="AX279" s="211">
        <v>0</v>
      </c>
      <c r="AY279" s="211">
        <v>0</v>
      </c>
      <c r="AZ279" s="211">
        <v>0</v>
      </c>
      <c r="BA279" s="211">
        <v>0</v>
      </c>
      <c r="BB279" s="211">
        <v>0</v>
      </c>
      <c r="BC279" s="211">
        <v>0</v>
      </c>
      <c r="BD279" s="211">
        <v>0</v>
      </c>
      <c r="BE279" s="211">
        <v>0</v>
      </c>
      <c r="BF279" s="211">
        <v>0</v>
      </c>
      <c r="BG279" s="211">
        <v>0</v>
      </c>
      <c r="BH279" s="211">
        <v>0</v>
      </c>
      <c r="BI279" s="211">
        <v>0</v>
      </c>
      <c r="BJ279" s="211">
        <v>0</v>
      </c>
      <c r="BK279" s="211">
        <v>0</v>
      </c>
      <c r="BL279" s="211">
        <v>0</v>
      </c>
      <c r="BM279" s="211">
        <v>0</v>
      </c>
      <c r="BN279" s="211">
        <v>0</v>
      </c>
      <c r="BO279" s="211">
        <v>0</v>
      </c>
      <c r="BP279" s="211">
        <v>0</v>
      </c>
      <c r="BQ279" s="211">
        <v>0</v>
      </c>
      <c r="BR279" s="211">
        <v>0</v>
      </c>
      <c r="BS279" s="211">
        <v>0</v>
      </c>
      <c r="BT279" s="211">
        <v>0</v>
      </c>
      <c r="BU279" s="211">
        <v>0</v>
      </c>
      <c r="BV279" s="211">
        <v>0</v>
      </c>
      <c r="BW279" s="211">
        <v>0</v>
      </c>
      <c r="BX279" s="211">
        <v>0</v>
      </c>
      <c r="BY279" s="211">
        <v>0</v>
      </c>
      <c r="BZ279" s="211">
        <v>0</v>
      </c>
      <c r="CA279" s="211">
        <v>0</v>
      </c>
      <c r="CB279" s="211">
        <v>0</v>
      </c>
      <c r="CC279" s="211">
        <v>0</v>
      </c>
      <c r="CD279" s="211">
        <v>0</v>
      </c>
      <c r="CE279" s="211">
        <v>0</v>
      </c>
      <c r="CF279" s="211">
        <v>0</v>
      </c>
      <c r="CG279" s="211">
        <v>0</v>
      </c>
      <c r="CH279" s="211">
        <v>0</v>
      </c>
      <c r="CI279" s="211">
        <v>0</v>
      </c>
      <c r="CJ279" s="211">
        <v>0</v>
      </c>
      <c r="CK279" s="211">
        <v>0</v>
      </c>
      <c r="CL279" s="211">
        <v>0</v>
      </c>
      <c r="CM279" s="211">
        <v>0</v>
      </c>
      <c r="CN279" s="211">
        <v>0</v>
      </c>
      <c r="CO279" s="211">
        <v>0</v>
      </c>
      <c r="CP279" s="211">
        <v>0</v>
      </c>
      <c r="CQ279" s="211">
        <v>0</v>
      </c>
      <c r="CR279" s="211">
        <v>0</v>
      </c>
      <c r="CS279" s="211">
        <f t="shared" si="94"/>
        <v>0</v>
      </c>
      <c r="CV279" s="27">
        <f t="shared" si="95"/>
        <v>0</v>
      </c>
      <c r="CW279" s="28">
        <f t="shared" si="96"/>
        <v>0</v>
      </c>
    </row>
    <row r="280" spans="1:101" x14ac:dyDescent="0.2">
      <c r="A280" s="215" t="s">
        <v>271</v>
      </c>
      <c r="B280" s="211">
        <v>0</v>
      </c>
      <c r="C280" s="211">
        <v>0</v>
      </c>
      <c r="D280" s="211">
        <v>0</v>
      </c>
      <c r="E280" s="211">
        <v>0</v>
      </c>
      <c r="F280" s="211">
        <v>0</v>
      </c>
      <c r="G280" s="211">
        <v>0</v>
      </c>
      <c r="H280" s="211">
        <v>0</v>
      </c>
      <c r="I280" s="211">
        <v>0</v>
      </c>
      <c r="J280" s="211">
        <v>0</v>
      </c>
      <c r="K280" s="211">
        <v>0</v>
      </c>
      <c r="L280" s="211">
        <v>0</v>
      </c>
      <c r="M280" s="211">
        <v>0</v>
      </c>
      <c r="N280" s="211">
        <v>0</v>
      </c>
      <c r="O280" s="211">
        <v>0</v>
      </c>
      <c r="P280" s="211">
        <v>0</v>
      </c>
      <c r="Q280" s="211">
        <v>0</v>
      </c>
      <c r="R280" s="211">
        <v>0</v>
      </c>
      <c r="S280" s="211">
        <v>0</v>
      </c>
      <c r="T280" s="211">
        <v>0</v>
      </c>
      <c r="U280" s="211">
        <v>0</v>
      </c>
      <c r="V280" s="211">
        <v>0</v>
      </c>
      <c r="W280" s="211">
        <v>0</v>
      </c>
      <c r="X280" s="211">
        <v>0</v>
      </c>
      <c r="Y280" s="211">
        <v>0</v>
      </c>
      <c r="Z280" s="211">
        <v>0</v>
      </c>
      <c r="AA280" s="211">
        <v>0</v>
      </c>
      <c r="AB280" s="211">
        <v>0</v>
      </c>
      <c r="AC280" s="211">
        <v>0</v>
      </c>
      <c r="AD280" s="211">
        <v>0</v>
      </c>
      <c r="AE280" s="211">
        <v>0</v>
      </c>
      <c r="AF280" s="211">
        <v>0</v>
      </c>
      <c r="AG280" s="211">
        <v>0</v>
      </c>
      <c r="AH280" s="211">
        <v>0</v>
      </c>
      <c r="AI280" s="211">
        <v>0</v>
      </c>
      <c r="AJ280" s="211">
        <v>0</v>
      </c>
      <c r="AK280" s="211">
        <v>0</v>
      </c>
      <c r="AL280" s="211">
        <v>0</v>
      </c>
      <c r="AM280" s="211">
        <v>0</v>
      </c>
      <c r="AN280" s="211">
        <v>0</v>
      </c>
      <c r="AO280" s="211">
        <v>0</v>
      </c>
      <c r="AP280" s="211">
        <v>0</v>
      </c>
      <c r="AQ280" s="211">
        <v>0</v>
      </c>
      <c r="AR280" s="211">
        <v>0</v>
      </c>
      <c r="AS280" s="211">
        <v>0</v>
      </c>
      <c r="AT280" s="211">
        <v>0</v>
      </c>
      <c r="AU280" s="211">
        <v>0</v>
      </c>
      <c r="AV280" s="211">
        <v>0</v>
      </c>
      <c r="AW280" s="211">
        <v>0</v>
      </c>
      <c r="AX280" s="211">
        <v>0</v>
      </c>
      <c r="AY280" s="211">
        <v>0</v>
      </c>
      <c r="AZ280" s="211">
        <v>0</v>
      </c>
      <c r="BA280" s="211">
        <v>0</v>
      </c>
      <c r="BB280" s="211">
        <v>0</v>
      </c>
      <c r="BC280" s="211">
        <v>0</v>
      </c>
      <c r="BD280" s="211">
        <v>0</v>
      </c>
      <c r="BE280" s="211">
        <v>0</v>
      </c>
      <c r="BF280" s="211">
        <v>0</v>
      </c>
      <c r="BG280" s="211">
        <v>0</v>
      </c>
      <c r="BH280" s="211">
        <v>0</v>
      </c>
      <c r="BI280" s="211">
        <v>0</v>
      </c>
      <c r="BJ280" s="211">
        <v>0</v>
      </c>
      <c r="BK280" s="211">
        <v>0</v>
      </c>
      <c r="BL280" s="211">
        <v>0</v>
      </c>
      <c r="BM280" s="211">
        <v>0</v>
      </c>
      <c r="BN280" s="211">
        <v>0</v>
      </c>
      <c r="BO280" s="211">
        <v>0</v>
      </c>
      <c r="BP280" s="211">
        <v>0</v>
      </c>
      <c r="BQ280" s="211">
        <v>0</v>
      </c>
      <c r="BR280" s="211">
        <v>0</v>
      </c>
      <c r="BS280" s="211">
        <v>0</v>
      </c>
      <c r="BT280" s="211">
        <v>0</v>
      </c>
      <c r="BU280" s="211">
        <v>0</v>
      </c>
      <c r="BV280" s="211">
        <v>0</v>
      </c>
      <c r="BW280" s="211">
        <v>0</v>
      </c>
      <c r="BX280" s="211">
        <v>0</v>
      </c>
      <c r="BY280" s="211">
        <v>0</v>
      </c>
      <c r="BZ280" s="211">
        <v>0</v>
      </c>
      <c r="CA280" s="211">
        <v>0</v>
      </c>
      <c r="CB280" s="211">
        <v>0</v>
      </c>
      <c r="CC280" s="211">
        <v>0</v>
      </c>
      <c r="CD280" s="211">
        <v>0</v>
      </c>
      <c r="CE280" s="211">
        <v>0</v>
      </c>
      <c r="CF280" s="211">
        <v>0</v>
      </c>
      <c r="CG280" s="211">
        <v>0</v>
      </c>
      <c r="CH280" s="211">
        <v>0</v>
      </c>
      <c r="CI280" s="211">
        <v>0</v>
      </c>
      <c r="CJ280" s="211">
        <v>0</v>
      </c>
      <c r="CK280" s="211">
        <v>0</v>
      </c>
      <c r="CL280" s="211">
        <v>0</v>
      </c>
      <c r="CM280" s="211">
        <v>0</v>
      </c>
      <c r="CN280" s="211">
        <v>0</v>
      </c>
      <c r="CO280" s="211">
        <v>0</v>
      </c>
      <c r="CP280" s="211">
        <v>0</v>
      </c>
      <c r="CQ280" s="211">
        <v>0</v>
      </c>
      <c r="CR280" s="211">
        <v>0</v>
      </c>
      <c r="CS280" s="211">
        <f t="shared" si="94"/>
        <v>0</v>
      </c>
      <c r="CV280" s="27">
        <f t="shared" si="95"/>
        <v>0</v>
      </c>
      <c r="CW280" s="28">
        <f t="shared" si="96"/>
        <v>0</v>
      </c>
    </row>
    <row r="281" spans="1:101" x14ac:dyDescent="0.2">
      <c r="A281" s="215" t="s">
        <v>272</v>
      </c>
      <c r="B281" s="211">
        <v>0</v>
      </c>
      <c r="C281" s="211">
        <v>0</v>
      </c>
      <c r="D281" s="211">
        <v>0</v>
      </c>
      <c r="E281" s="211">
        <v>0</v>
      </c>
      <c r="F281" s="211">
        <v>0</v>
      </c>
      <c r="G281" s="211">
        <v>0</v>
      </c>
      <c r="H281" s="211">
        <v>0</v>
      </c>
      <c r="I281" s="211">
        <v>0</v>
      </c>
      <c r="J281" s="211">
        <v>0</v>
      </c>
      <c r="K281" s="211">
        <v>0</v>
      </c>
      <c r="L281" s="211">
        <v>0</v>
      </c>
      <c r="M281" s="211">
        <v>0</v>
      </c>
      <c r="N281" s="211">
        <v>0</v>
      </c>
      <c r="O281" s="211">
        <v>0</v>
      </c>
      <c r="P281" s="211">
        <v>0</v>
      </c>
      <c r="Q281" s="211">
        <v>0</v>
      </c>
      <c r="R281" s="211">
        <v>0</v>
      </c>
      <c r="S281" s="211">
        <v>0</v>
      </c>
      <c r="T281" s="211">
        <v>0</v>
      </c>
      <c r="U281" s="211">
        <v>0</v>
      </c>
      <c r="V281" s="211">
        <v>0</v>
      </c>
      <c r="W281" s="211">
        <v>0</v>
      </c>
      <c r="X281" s="211">
        <v>0</v>
      </c>
      <c r="Y281" s="211">
        <v>0</v>
      </c>
      <c r="Z281" s="211">
        <v>0</v>
      </c>
      <c r="AA281" s="211">
        <v>0</v>
      </c>
      <c r="AB281" s="211">
        <v>0</v>
      </c>
      <c r="AC281" s="211">
        <v>0</v>
      </c>
      <c r="AD281" s="211">
        <v>0</v>
      </c>
      <c r="AE281" s="211">
        <v>0</v>
      </c>
      <c r="AF281" s="211">
        <v>0</v>
      </c>
      <c r="AG281" s="211">
        <v>0</v>
      </c>
      <c r="AH281" s="211">
        <v>0</v>
      </c>
      <c r="AI281" s="211">
        <v>0</v>
      </c>
      <c r="AJ281" s="211">
        <v>0</v>
      </c>
      <c r="AK281" s="211">
        <v>0</v>
      </c>
      <c r="AL281" s="211">
        <v>0</v>
      </c>
      <c r="AM281" s="211">
        <v>0</v>
      </c>
      <c r="AN281" s="211">
        <v>0</v>
      </c>
      <c r="AO281" s="211">
        <v>0</v>
      </c>
      <c r="AP281" s="211">
        <v>0</v>
      </c>
      <c r="AQ281" s="211">
        <v>0</v>
      </c>
      <c r="AR281" s="211">
        <v>0</v>
      </c>
      <c r="AS281" s="211">
        <v>0</v>
      </c>
      <c r="AT281" s="211">
        <v>0</v>
      </c>
      <c r="AU281" s="211">
        <v>0</v>
      </c>
      <c r="AV281" s="211">
        <v>0</v>
      </c>
      <c r="AW281" s="211">
        <v>0</v>
      </c>
      <c r="AX281" s="211">
        <v>0</v>
      </c>
      <c r="AY281" s="211">
        <v>0</v>
      </c>
      <c r="AZ281" s="211">
        <v>0</v>
      </c>
      <c r="BA281" s="211">
        <v>0</v>
      </c>
      <c r="BB281" s="211">
        <v>0</v>
      </c>
      <c r="BC281" s="211">
        <v>0</v>
      </c>
      <c r="BD281" s="211">
        <v>0</v>
      </c>
      <c r="BE281" s="211">
        <v>0</v>
      </c>
      <c r="BF281" s="211">
        <v>0</v>
      </c>
      <c r="BG281" s="211">
        <v>0</v>
      </c>
      <c r="BH281" s="211">
        <v>0</v>
      </c>
      <c r="BI281" s="211">
        <v>0</v>
      </c>
      <c r="BJ281" s="211">
        <v>0</v>
      </c>
      <c r="BK281" s="211">
        <v>0</v>
      </c>
      <c r="BL281" s="211">
        <v>0</v>
      </c>
      <c r="BM281" s="211">
        <v>0</v>
      </c>
      <c r="BN281" s="211">
        <v>0</v>
      </c>
      <c r="BO281" s="211">
        <v>0</v>
      </c>
      <c r="BP281" s="211">
        <v>0</v>
      </c>
      <c r="BQ281" s="211">
        <v>0</v>
      </c>
      <c r="BR281" s="211">
        <v>0</v>
      </c>
      <c r="BS281" s="211">
        <v>0</v>
      </c>
      <c r="BT281" s="211">
        <v>0</v>
      </c>
      <c r="BU281" s="211">
        <v>0</v>
      </c>
      <c r="BV281" s="211">
        <v>0</v>
      </c>
      <c r="BW281" s="211">
        <v>0</v>
      </c>
      <c r="BX281" s="211">
        <v>0</v>
      </c>
      <c r="BY281" s="211">
        <v>0</v>
      </c>
      <c r="BZ281" s="211">
        <v>0</v>
      </c>
      <c r="CA281" s="211">
        <v>0</v>
      </c>
      <c r="CB281" s="211">
        <v>0</v>
      </c>
      <c r="CC281" s="211">
        <v>0</v>
      </c>
      <c r="CD281" s="211">
        <v>0</v>
      </c>
      <c r="CE281" s="211">
        <v>0</v>
      </c>
      <c r="CF281" s="211">
        <v>0</v>
      </c>
      <c r="CG281" s="211">
        <v>0</v>
      </c>
      <c r="CH281" s="211">
        <v>0</v>
      </c>
      <c r="CI281" s="211">
        <v>0</v>
      </c>
      <c r="CJ281" s="211">
        <v>0</v>
      </c>
      <c r="CK281" s="211">
        <v>0</v>
      </c>
      <c r="CL281" s="211">
        <v>0</v>
      </c>
      <c r="CM281" s="211">
        <v>0</v>
      </c>
      <c r="CN281" s="211">
        <v>0</v>
      </c>
      <c r="CO281" s="211">
        <v>0</v>
      </c>
      <c r="CP281" s="211">
        <v>0</v>
      </c>
      <c r="CQ281" s="211">
        <v>0</v>
      </c>
      <c r="CR281" s="211">
        <v>0</v>
      </c>
      <c r="CS281" s="211">
        <f t="shared" si="94"/>
        <v>0</v>
      </c>
      <c r="CV281" s="27">
        <f t="shared" si="95"/>
        <v>0</v>
      </c>
      <c r="CW281" s="28">
        <f t="shared" si="96"/>
        <v>0</v>
      </c>
    </row>
    <row r="282" spans="1:101" x14ac:dyDescent="0.2">
      <c r="A282" s="215" t="s">
        <v>273</v>
      </c>
      <c r="B282" s="211">
        <v>0</v>
      </c>
      <c r="C282" s="211">
        <v>0</v>
      </c>
      <c r="D282" s="211">
        <v>0</v>
      </c>
      <c r="E282" s="211">
        <v>0</v>
      </c>
      <c r="F282" s="211">
        <v>0</v>
      </c>
      <c r="G282" s="211">
        <v>0</v>
      </c>
      <c r="H282" s="211">
        <v>0</v>
      </c>
      <c r="I282" s="211">
        <v>0</v>
      </c>
      <c r="J282" s="211">
        <v>0</v>
      </c>
      <c r="K282" s="211">
        <v>0</v>
      </c>
      <c r="L282" s="211">
        <v>0</v>
      </c>
      <c r="M282" s="211">
        <v>0</v>
      </c>
      <c r="N282" s="211">
        <v>0</v>
      </c>
      <c r="O282" s="211">
        <v>0</v>
      </c>
      <c r="P282" s="211">
        <v>0</v>
      </c>
      <c r="Q282" s="211">
        <v>0</v>
      </c>
      <c r="R282" s="211">
        <v>0</v>
      </c>
      <c r="S282" s="211">
        <v>0</v>
      </c>
      <c r="T282" s="211">
        <v>0</v>
      </c>
      <c r="U282" s="211">
        <v>0</v>
      </c>
      <c r="V282" s="211">
        <v>0</v>
      </c>
      <c r="W282" s="211">
        <v>0</v>
      </c>
      <c r="X282" s="211">
        <v>0</v>
      </c>
      <c r="Y282" s="211">
        <v>0</v>
      </c>
      <c r="Z282" s="211">
        <v>0</v>
      </c>
      <c r="AA282" s="211">
        <v>0</v>
      </c>
      <c r="AB282" s="211">
        <v>0</v>
      </c>
      <c r="AC282" s="211">
        <v>0</v>
      </c>
      <c r="AD282" s="211">
        <v>0</v>
      </c>
      <c r="AE282" s="211">
        <v>0</v>
      </c>
      <c r="AF282" s="211">
        <v>0</v>
      </c>
      <c r="AG282" s="211">
        <v>0</v>
      </c>
      <c r="AH282" s="211">
        <v>0</v>
      </c>
      <c r="AI282" s="211">
        <v>0</v>
      </c>
      <c r="AJ282" s="211">
        <v>0</v>
      </c>
      <c r="AK282" s="211">
        <v>0</v>
      </c>
      <c r="AL282" s="211">
        <v>0</v>
      </c>
      <c r="AM282" s="211">
        <v>0</v>
      </c>
      <c r="AN282" s="211">
        <v>0</v>
      </c>
      <c r="AO282" s="211">
        <v>0</v>
      </c>
      <c r="AP282" s="211">
        <v>0</v>
      </c>
      <c r="AQ282" s="211">
        <v>0</v>
      </c>
      <c r="AR282" s="211">
        <v>0</v>
      </c>
      <c r="AS282" s="211">
        <v>0</v>
      </c>
      <c r="AT282" s="211">
        <v>0</v>
      </c>
      <c r="AU282" s="211">
        <v>0</v>
      </c>
      <c r="AV282" s="211">
        <v>0</v>
      </c>
      <c r="AW282" s="211">
        <v>0</v>
      </c>
      <c r="AX282" s="211">
        <v>0</v>
      </c>
      <c r="AY282" s="211">
        <v>0</v>
      </c>
      <c r="AZ282" s="211">
        <v>0</v>
      </c>
      <c r="BA282" s="211">
        <v>0</v>
      </c>
      <c r="BB282" s="211">
        <v>0</v>
      </c>
      <c r="BC282" s="211">
        <v>0</v>
      </c>
      <c r="BD282" s="211">
        <v>0</v>
      </c>
      <c r="BE282" s="211">
        <v>0</v>
      </c>
      <c r="BF282" s="211">
        <v>0</v>
      </c>
      <c r="BG282" s="211">
        <v>0</v>
      </c>
      <c r="BH282" s="211">
        <v>0</v>
      </c>
      <c r="BI282" s="211">
        <v>0</v>
      </c>
      <c r="BJ282" s="211">
        <v>0</v>
      </c>
      <c r="BK282" s="211">
        <v>0</v>
      </c>
      <c r="BL282" s="211">
        <v>0</v>
      </c>
      <c r="BM282" s="211">
        <v>0</v>
      </c>
      <c r="BN282" s="211">
        <v>0</v>
      </c>
      <c r="BO282" s="211">
        <v>0</v>
      </c>
      <c r="BP282" s="211">
        <v>0</v>
      </c>
      <c r="BQ282" s="211">
        <v>0</v>
      </c>
      <c r="BR282" s="211">
        <v>0</v>
      </c>
      <c r="BS282" s="211">
        <v>0</v>
      </c>
      <c r="BT282" s="211">
        <v>0</v>
      </c>
      <c r="BU282" s="211">
        <v>0</v>
      </c>
      <c r="BV282" s="211">
        <v>0</v>
      </c>
      <c r="BW282" s="211">
        <v>0</v>
      </c>
      <c r="BX282" s="211">
        <v>0</v>
      </c>
      <c r="BY282" s="211">
        <v>0</v>
      </c>
      <c r="BZ282" s="211">
        <v>0</v>
      </c>
      <c r="CA282" s="211">
        <v>0</v>
      </c>
      <c r="CB282" s="211">
        <v>0</v>
      </c>
      <c r="CC282" s="211">
        <v>0</v>
      </c>
      <c r="CD282" s="211">
        <v>0</v>
      </c>
      <c r="CE282" s="211">
        <v>0</v>
      </c>
      <c r="CF282" s="211">
        <v>0</v>
      </c>
      <c r="CG282" s="211">
        <v>0</v>
      </c>
      <c r="CH282" s="211">
        <v>0</v>
      </c>
      <c r="CI282" s="211">
        <v>0</v>
      </c>
      <c r="CJ282" s="211">
        <v>0</v>
      </c>
      <c r="CK282" s="211">
        <v>0</v>
      </c>
      <c r="CL282" s="211">
        <v>0</v>
      </c>
      <c r="CM282" s="211">
        <v>0</v>
      </c>
      <c r="CN282" s="211">
        <v>0</v>
      </c>
      <c r="CO282" s="211">
        <v>0</v>
      </c>
      <c r="CP282" s="211">
        <v>0</v>
      </c>
      <c r="CQ282" s="211">
        <v>0</v>
      </c>
      <c r="CR282" s="211">
        <v>0</v>
      </c>
      <c r="CS282" s="211">
        <f t="shared" si="94"/>
        <v>0</v>
      </c>
      <c r="CV282" s="27">
        <f t="shared" si="95"/>
        <v>0</v>
      </c>
      <c r="CW282" s="28">
        <f t="shared" si="96"/>
        <v>0</v>
      </c>
    </row>
    <row r="283" spans="1:101" x14ac:dyDescent="0.2">
      <c r="A283" s="215" t="s">
        <v>274</v>
      </c>
      <c r="B283" s="211">
        <v>0</v>
      </c>
      <c r="C283" s="211">
        <v>0</v>
      </c>
      <c r="D283" s="211">
        <v>0</v>
      </c>
      <c r="E283" s="211">
        <v>0</v>
      </c>
      <c r="F283" s="211">
        <v>0</v>
      </c>
      <c r="G283" s="211">
        <v>0</v>
      </c>
      <c r="H283" s="211">
        <v>0</v>
      </c>
      <c r="I283" s="211">
        <v>0</v>
      </c>
      <c r="J283" s="211">
        <v>0</v>
      </c>
      <c r="K283" s="211">
        <v>0</v>
      </c>
      <c r="L283" s="211">
        <v>0</v>
      </c>
      <c r="M283" s="211">
        <v>0</v>
      </c>
      <c r="N283" s="211">
        <v>0</v>
      </c>
      <c r="O283" s="211">
        <v>0</v>
      </c>
      <c r="P283" s="211">
        <v>0</v>
      </c>
      <c r="Q283" s="211">
        <v>0</v>
      </c>
      <c r="R283" s="211">
        <v>0</v>
      </c>
      <c r="S283" s="211">
        <v>0</v>
      </c>
      <c r="T283" s="211">
        <v>0</v>
      </c>
      <c r="U283" s="211">
        <v>0</v>
      </c>
      <c r="V283" s="211">
        <v>0</v>
      </c>
      <c r="W283" s="211">
        <v>0</v>
      </c>
      <c r="X283" s="211">
        <v>0</v>
      </c>
      <c r="Y283" s="211">
        <v>0</v>
      </c>
      <c r="Z283" s="211">
        <v>0</v>
      </c>
      <c r="AA283" s="211">
        <v>0</v>
      </c>
      <c r="AB283" s="211">
        <v>0</v>
      </c>
      <c r="AC283" s="211">
        <v>0</v>
      </c>
      <c r="AD283" s="211">
        <v>0</v>
      </c>
      <c r="AE283" s="211">
        <v>0</v>
      </c>
      <c r="AF283" s="211">
        <v>0</v>
      </c>
      <c r="AG283" s="211">
        <v>0</v>
      </c>
      <c r="AH283" s="211">
        <v>0</v>
      </c>
      <c r="AI283" s="211">
        <v>0</v>
      </c>
      <c r="AJ283" s="211">
        <v>0</v>
      </c>
      <c r="AK283" s="211">
        <v>0</v>
      </c>
      <c r="AL283" s="211">
        <v>0</v>
      </c>
      <c r="AM283" s="211">
        <v>0</v>
      </c>
      <c r="AN283" s="211">
        <v>0</v>
      </c>
      <c r="AO283" s="211">
        <v>0</v>
      </c>
      <c r="AP283" s="211">
        <v>0</v>
      </c>
      <c r="AQ283" s="211">
        <v>0</v>
      </c>
      <c r="AR283" s="211">
        <v>0</v>
      </c>
      <c r="AS283" s="211">
        <v>0</v>
      </c>
      <c r="AT283" s="211">
        <v>0</v>
      </c>
      <c r="AU283" s="211">
        <v>0</v>
      </c>
      <c r="AV283" s="211">
        <v>0</v>
      </c>
      <c r="AW283" s="211">
        <v>0</v>
      </c>
      <c r="AX283" s="211">
        <v>0</v>
      </c>
      <c r="AY283" s="211">
        <v>0</v>
      </c>
      <c r="AZ283" s="211">
        <v>0</v>
      </c>
      <c r="BA283" s="211">
        <v>0</v>
      </c>
      <c r="BB283" s="211">
        <v>0</v>
      </c>
      <c r="BC283" s="211">
        <v>0</v>
      </c>
      <c r="BD283" s="211">
        <v>0</v>
      </c>
      <c r="BE283" s="211">
        <v>0</v>
      </c>
      <c r="BF283" s="211">
        <v>0</v>
      </c>
      <c r="BG283" s="211">
        <v>0</v>
      </c>
      <c r="BH283" s="211">
        <v>0</v>
      </c>
      <c r="BI283" s="211">
        <v>0</v>
      </c>
      <c r="BJ283" s="211">
        <v>0</v>
      </c>
      <c r="BK283" s="211">
        <v>0</v>
      </c>
      <c r="BL283" s="211">
        <v>0</v>
      </c>
      <c r="BM283" s="211">
        <v>0</v>
      </c>
      <c r="BN283" s="211">
        <v>0</v>
      </c>
      <c r="BO283" s="211">
        <v>0</v>
      </c>
      <c r="BP283" s="211">
        <v>0</v>
      </c>
      <c r="BQ283" s="211">
        <v>0</v>
      </c>
      <c r="BR283" s="211">
        <v>0</v>
      </c>
      <c r="BS283" s="211">
        <v>0</v>
      </c>
      <c r="BT283" s="211">
        <v>0</v>
      </c>
      <c r="BU283" s="211">
        <v>0</v>
      </c>
      <c r="BV283" s="211">
        <v>0</v>
      </c>
      <c r="BW283" s="211">
        <v>0</v>
      </c>
      <c r="BX283" s="211">
        <v>0</v>
      </c>
      <c r="BY283" s="211">
        <v>0</v>
      </c>
      <c r="BZ283" s="211">
        <v>0</v>
      </c>
      <c r="CA283" s="211">
        <v>0</v>
      </c>
      <c r="CB283" s="211">
        <v>0</v>
      </c>
      <c r="CC283" s="211">
        <v>0</v>
      </c>
      <c r="CD283" s="211">
        <v>0</v>
      </c>
      <c r="CE283" s="211">
        <v>0</v>
      </c>
      <c r="CF283" s="211">
        <v>0</v>
      </c>
      <c r="CG283" s="211">
        <v>0</v>
      </c>
      <c r="CH283" s="211">
        <v>0</v>
      </c>
      <c r="CI283" s="211">
        <v>0</v>
      </c>
      <c r="CJ283" s="211">
        <v>0</v>
      </c>
      <c r="CK283" s="211">
        <v>0</v>
      </c>
      <c r="CL283" s="211">
        <v>0</v>
      </c>
      <c r="CM283" s="211">
        <v>0</v>
      </c>
      <c r="CN283" s="211">
        <v>0</v>
      </c>
      <c r="CO283" s="211">
        <v>0</v>
      </c>
      <c r="CP283" s="211">
        <v>0</v>
      </c>
      <c r="CQ283" s="211">
        <v>0</v>
      </c>
      <c r="CR283" s="211">
        <v>0</v>
      </c>
      <c r="CS283" s="211">
        <f t="shared" si="94"/>
        <v>0</v>
      </c>
      <c r="CV283" s="27">
        <f t="shared" si="95"/>
        <v>0</v>
      </c>
      <c r="CW283" s="28">
        <f t="shared" si="96"/>
        <v>0</v>
      </c>
    </row>
    <row r="284" spans="1:101" x14ac:dyDescent="0.2">
      <c r="A284" s="215" t="s">
        <v>275</v>
      </c>
      <c r="B284" s="211">
        <v>0</v>
      </c>
      <c r="C284" s="211">
        <v>0</v>
      </c>
      <c r="D284" s="211">
        <v>0</v>
      </c>
      <c r="E284" s="211">
        <v>0</v>
      </c>
      <c r="F284" s="211">
        <v>0</v>
      </c>
      <c r="G284" s="211">
        <v>0</v>
      </c>
      <c r="H284" s="211">
        <v>0</v>
      </c>
      <c r="I284" s="211">
        <v>0</v>
      </c>
      <c r="J284" s="211">
        <v>0</v>
      </c>
      <c r="K284" s="211">
        <v>0</v>
      </c>
      <c r="L284" s="211">
        <v>0</v>
      </c>
      <c r="M284" s="211">
        <v>0</v>
      </c>
      <c r="N284" s="211">
        <v>0</v>
      </c>
      <c r="O284" s="211">
        <v>0</v>
      </c>
      <c r="P284" s="211">
        <v>0</v>
      </c>
      <c r="Q284" s="211">
        <v>0</v>
      </c>
      <c r="R284" s="211">
        <v>0</v>
      </c>
      <c r="S284" s="211">
        <v>0</v>
      </c>
      <c r="T284" s="211">
        <v>0</v>
      </c>
      <c r="U284" s="211">
        <v>0</v>
      </c>
      <c r="V284" s="211">
        <v>0</v>
      </c>
      <c r="W284" s="211">
        <v>0</v>
      </c>
      <c r="X284" s="211">
        <v>0</v>
      </c>
      <c r="Y284" s="211">
        <v>0</v>
      </c>
      <c r="Z284" s="211">
        <v>0</v>
      </c>
      <c r="AA284" s="211">
        <v>0</v>
      </c>
      <c r="AB284" s="211">
        <v>0</v>
      </c>
      <c r="AC284" s="211">
        <v>0</v>
      </c>
      <c r="AD284" s="211">
        <v>0</v>
      </c>
      <c r="AE284" s="211">
        <v>0</v>
      </c>
      <c r="AF284" s="211">
        <v>0</v>
      </c>
      <c r="AG284" s="211">
        <v>0</v>
      </c>
      <c r="AH284" s="211">
        <v>0</v>
      </c>
      <c r="AI284" s="211">
        <v>0</v>
      </c>
      <c r="AJ284" s="211">
        <v>0</v>
      </c>
      <c r="AK284" s="211">
        <v>0</v>
      </c>
      <c r="AL284" s="211">
        <v>0</v>
      </c>
      <c r="AM284" s="211">
        <v>0</v>
      </c>
      <c r="AN284" s="211">
        <v>0</v>
      </c>
      <c r="AO284" s="211">
        <v>0</v>
      </c>
      <c r="AP284" s="211">
        <v>0</v>
      </c>
      <c r="AQ284" s="211">
        <v>0</v>
      </c>
      <c r="AR284" s="211">
        <v>0</v>
      </c>
      <c r="AS284" s="211">
        <v>0</v>
      </c>
      <c r="AT284" s="211">
        <v>0</v>
      </c>
      <c r="AU284" s="211">
        <v>0</v>
      </c>
      <c r="AV284" s="211">
        <v>0</v>
      </c>
      <c r="AW284" s="211">
        <v>0</v>
      </c>
      <c r="AX284" s="211">
        <v>0</v>
      </c>
      <c r="AY284" s="211">
        <v>0</v>
      </c>
      <c r="AZ284" s="211">
        <v>0</v>
      </c>
      <c r="BA284" s="211">
        <v>0</v>
      </c>
      <c r="BB284" s="211">
        <v>0</v>
      </c>
      <c r="BC284" s="211">
        <v>0</v>
      </c>
      <c r="BD284" s="211">
        <v>0</v>
      </c>
      <c r="BE284" s="211">
        <v>0</v>
      </c>
      <c r="BF284" s="211">
        <v>0</v>
      </c>
      <c r="BG284" s="211">
        <v>0</v>
      </c>
      <c r="BH284" s="211">
        <v>0</v>
      </c>
      <c r="BI284" s="211">
        <v>0</v>
      </c>
      <c r="BJ284" s="211">
        <v>0</v>
      </c>
      <c r="BK284" s="211">
        <v>0</v>
      </c>
      <c r="BL284" s="211">
        <v>0</v>
      </c>
      <c r="BM284" s="211">
        <v>0</v>
      </c>
      <c r="BN284" s="211">
        <v>0</v>
      </c>
      <c r="BO284" s="211">
        <v>0</v>
      </c>
      <c r="BP284" s="211">
        <v>0</v>
      </c>
      <c r="BQ284" s="211">
        <v>0</v>
      </c>
      <c r="BR284" s="211">
        <v>0</v>
      </c>
      <c r="BS284" s="211">
        <v>0</v>
      </c>
      <c r="BT284" s="211">
        <v>0</v>
      </c>
      <c r="BU284" s="211">
        <v>0</v>
      </c>
      <c r="BV284" s="211">
        <v>0</v>
      </c>
      <c r="BW284" s="211">
        <v>0</v>
      </c>
      <c r="BX284" s="211">
        <v>0</v>
      </c>
      <c r="BY284" s="211">
        <v>0</v>
      </c>
      <c r="BZ284" s="211">
        <v>0</v>
      </c>
      <c r="CA284" s="211">
        <v>0</v>
      </c>
      <c r="CB284" s="211">
        <v>0</v>
      </c>
      <c r="CC284" s="211">
        <v>0</v>
      </c>
      <c r="CD284" s="211">
        <v>0</v>
      </c>
      <c r="CE284" s="211">
        <v>0</v>
      </c>
      <c r="CF284" s="211">
        <v>0</v>
      </c>
      <c r="CG284" s="211">
        <v>0</v>
      </c>
      <c r="CH284" s="211">
        <v>0</v>
      </c>
      <c r="CI284" s="211">
        <v>0</v>
      </c>
      <c r="CJ284" s="211">
        <v>0</v>
      </c>
      <c r="CK284" s="211">
        <v>0</v>
      </c>
      <c r="CL284" s="211">
        <v>0</v>
      </c>
      <c r="CM284" s="211">
        <v>0</v>
      </c>
      <c r="CN284" s="211">
        <v>0</v>
      </c>
      <c r="CO284" s="211">
        <v>0</v>
      </c>
      <c r="CP284" s="211">
        <v>0</v>
      </c>
      <c r="CQ284" s="211">
        <v>0</v>
      </c>
      <c r="CR284" s="211">
        <v>0</v>
      </c>
      <c r="CS284" s="211">
        <f t="shared" si="94"/>
        <v>0</v>
      </c>
      <c r="CV284" s="27">
        <f t="shared" si="95"/>
        <v>0</v>
      </c>
      <c r="CW284" s="28">
        <f t="shared" si="96"/>
        <v>0</v>
      </c>
    </row>
    <row r="285" spans="1:101" x14ac:dyDescent="0.2">
      <c r="A285" s="215" t="s">
        <v>276</v>
      </c>
      <c r="B285" s="211">
        <v>0</v>
      </c>
      <c r="C285" s="211">
        <v>0</v>
      </c>
      <c r="D285" s="211">
        <v>0</v>
      </c>
      <c r="E285" s="211">
        <v>0</v>
      </c>
      <c r="F285" s="211">
        <v>0</v>
      </c>
      <c r="G285" s="211">
        <v>0</v>
      </c>
      <c r="H285" s="211">
        <v>0</v>
      </c>
      <c r="I285" s="211">
        <v>0</v>
      </c>
      <c r="J285" s="211">
        <v>0</v>
      </c>
      <c r="K285" s="211">
        <v>0</v>
      </c>
      <c r="L285" s="211">
        <v>0</v>
      </c>
      <c r="M285" s="211">
        <v>0</v>
      </c>
      <c r="N285" s="211">
        <v>0</v>
      </c>
      <c r="O285" s="211">
        <v>0</v>
      </c>
      <c r="P285" s="211">
        <v>0</v>
      </c>
      <c r="Q285" s="211">
        <v>0</v>
      </c>
      <c r="R285" s="211">
        <v>0</v>
      </c>
      <c r="S285" s="211">
        <v>0</v>
      </c>
      <c r="T285" s="211">
        <v>0</v>
      </c>
      <c r="U285" s="211">
        <v>0</v>
      </c>
      <c r="V285" s="211">
        <v>0</v>
      </c>
      <c r="W285" s="211">
        <v>0</v>
      </c>
      <c r="X285" s="211">
        <v>0</v>
      </c>
      <c r="Y285" s="211">
        <v>0</v>
      </c>
      <c r="Z285" s="211">
        <v>0</v>
      </c>
      <c r="AA285" s="211">
        <v>0</v>
      </c>
      <c r="AB285" s="211">
        <v>0</v>
      </c>
      <c r="AC285" s="211">
        <v>0</v>
      </c>
      <c r="AD285" s="211">
        <v>0</v>
      </c>
      <c r="AE285" s="211">
        <v>0</v>
      </c>
      <c r="AF285" s="211">
        <v>0</v>
      </c>
      <c r="AG285" s="211">
        <v>0</v>
      </c>
      <c r="AH285" s="211">
        <v>0</v>
      </c>
      <c r="AI285" s="211">
        <v>0</v>
      </c>
      <c r="AJ285" s="211">
        <v>0</v>
      </c>
      <c r="AK285" s="211">
        <v>0</v>
      </c>
      <c r="AL285" s="211">
        <v>0</v>
      </c>
      <c r="AM285" s="211">
        <v>0</v>
      </c>
      <c r="AN285" s="211">
        <v>0</v>
      </c>
      <c r="AO285" s="211">
        <v>0</v>
      </c>
      <c r="AP285" s="211">
        <v>0</v>
      </c>
      <c r="AQ285" s="211">
        <v>0</v>
      </c>
      <c r="AR285" s="211">
        <v>0</v>
      </c>
      <c r="AS285" s="211">
        <v>0</v>
      </c>
      <c r="AT285" s="211">
        <v>0</v>
      </c>
      <c r="AU285" s="211">
        <v>0</v>
      </c>
      <c r="AV285" s="211">
        <v>0</v>
      </c>
      <c r="AW285" s="211">
        <v>0</v>
      </c>
      <c r="AX285" s="211">
        <v>0</v>
      </c>
      <c r="AY285" s="211">
        <v>0</v>
      </c>
      <c r="AZ285" s="211">
        <v>0</v>
      </c>
      <c r="BA285" s="211">
        <v>0</v>
      </c>
      <c r="BB285" s="211">
        <v>0</v>
      </c>
      <c r="BC285" s="211">
        <v>0</v>
      </c>
      <c r="BD285" s="211">
        <v>0</v>
      </c>
      <c r="BE285" s="211">
        <v>0</v>
      </c>
      <c r="BF285" s="211">
        <v>0</v>
      </c>
      <c r="BG285" s="211">
        <v>0</v>
      </c>
      <c r="BH285" s="211">
        <v>0</v>
      </c>
      <c r="BI285" s="211">
        <v>0</v>
      </c>
      <c r="BJ285" s="211">
        <v>0</v>
      </c>
      <c r="BK285" s="211">
        <v>0</v>
      </c>
      <c r="BL285" s="211">
        <v>0</v>
      </c>
      <c r="BM285" s="211">
        <v>0</v>
      </c>
      <c r="BN285" s="211">
        <v>0</v>
      </c>
      <c r="BO285" s="211">
        <v>0</v>
      </c>
      <c r="BP285" s="211">
        <v>0</v>
      </c>
      <c r="BQ285" s="211">
        <v>0</v>
      </c>
      <c r="BR285" s="211">
        <v>0</v>
      </c>
      <c r="BS285" s="211">
        <v>0</v>
      </c>
      <c r="BT285" s="211">
        <v>0</v>
      </c>
      <c r="BU285" s="211">
        <v>0</v>
      </c>
      <c r="BV285" s="211">
        <v>0</v>
      </c>
      <c r="BW285" s="211">
        <v>0</v>
      </c>
      <c r="BX285" s="211">
        <v>0</v>
      </c>
      <c r="BY285" s="211">
        <v>0</v>
      </c>
      <c r="BZ285" s="211">
        <v>0</v>
      </c>
      <c r="CA285" s="211">
        <v>0</v>
      </c>
      <c r="CB285" s="211">
        <v>0</v>
      </c>
      <c r="CC285" s="211">
        <v>0</v>
      </c>
      <c r="CD285" s="211">
        <v>0</v>
      </c>
      <c r="CE285" s="211">
        <v>0</v>
      </c>
      <c r="CF285" s="211">
        <v>0</v>
      </c>
      <c r="CG285" s="211">
        <v>0</v>
      </c>
      <c r="CH285" s="211">
        <v>0</v>
      </c>
      <c r="CI285" s="211">
        <v>0</v>
      </c>
      <c r="CJ285" s="211">
        <v>0</v>
      </c>
      <c r="CK285" s="211">
        <v>0</v>
      </c>
      <c r="CL285" s="211">
        <v>0</v>
      </c>
      <c r="CM285" s="211">
        <v>0</v>
      </c>
      <c r="CN285" s="211">
        <v>0</v>
      </c>
      <c r="CO285" s="211">
        <v>0</v>
      </c>
      <c r="CP285" s="211">
        <v>0</v>
      </c>
      <c r="CQ285" s="211">
        <v>0</v>
      </c>
      <c r="CR285" s="211">
        <v>0</v>
      </c>
      <c r="CS285" s="211">
        <f t="shared" si="94"/>
        <v>0</v>
      </c>
      <c r="CV285" s="27">
        <f t="shared" si="95"/>
        <v>0</v>
      </c>
      <c r="CW285" s="28">
        <f t="shared" si="96"/>
        <v>0</v>
      </c>
    </row>
    <row r="286" spans="1:101" x14ac:dyDescent="0.2">
      <c r="A286" s="215" t="s">
        <v>277</v>
      </c>
      <c r="B286" s="211">
        <v>0</v>
      </c>
      <c r="C286" s="211">
        <v>0</v>
      </c>
      <c r="D286" s="211">
        <v>0</v>
      </c>
      <c r="E286" s="211">
        <v>0</v>
      </c>
      <c r="F286" s="211">
        <v>0</v>
      </c>
      <c r="G286" s="211">
        <v>0</v>
      </c>
      <c r="H286" s="211">
        <v>0</v>
      </c>
      <c r="I286" s="211">
        <v>0</v>
      </c>
      <c r="J286" s="211">
        <v>0</v>
      </c>
      <c r="K286" s="211">
        <v>0</v>
      </c>
      <c r="L286" s="211">
        <v>0</v>
      </c>
      <c r="M286" s="211">
        <v>0</v>
      </c>
      <c r="N286" s="211">
        <v>0</v>
      </c>
      <c r="O286" s="211">
        <v>0</v>
      </c>
      <c r="P286" s="211">
        <v>0</v>
      </c>
      <c r="Q286" s="211">
        <v>0</v>
      </c>
      <c r="R286" s="211">
        <v>0</v>
      </c>
      <c r="S286" s="211">
        <v>0</v>
      </c>
      <c r="T286" s="211">
        <v>0</v>
      </c>
      <c r="U286" s="211">
        <v>0</v>
      </c>
      <c r="V286" s="211">
        <v>0</v>
      </c>
      <c r="W286" s="211">
        <v>0</v>
      </c>
      <c r="X286" s="211">
        <v>0</v>
      </c>
      <c r="Y286" s="211">
        <v>0</v>
      </c>
      <c r="Z286" s="211">
        <v>0</v>
      </c>
      <c r="AA286" s="211">
        <v>0</v>
      </c>
      <c r="AB286" s="211">
        <v>0</v>
      </c>
      <c r="AC286" s="211">
        <v>0</v>
      </c>
      <c r="AD286" s="211">
        <v>0</v>
      </c>
      <c r="AE286" s="211">
        <v>0</v>
      </c>
      <c r="AF286" s="211">
        <v>0</v>
      </c>
      <c r="AG286" s="211">
        <v>0</v>
      </c>
      <c r="AH286" s="211">
        <v>0</v>
      </c>
      <c r="AI286" s="211">
        <v>0</v>
      </c>
      <c r="AJ286" s="211">
        <v>0</v>
      </c>
      <c r="AK286" s="211">
        <v>0</v>
      </c>
      <c r="AL286" s="211">
        <v>0</v>
      </c>
      <c r="AM286" s="211">
        <v>0</v>
      </c>
      <c r="AN286" s="211">
        <v>0</v>
      </c>
      <c r="AO286" s="211">
        <v>0</v>
      </c>
      <c r="AP286" s="211">
        <v>0</v>
      </c>
      <c r="AQ286" s="211">
        <v>0</v>
      </c>
      <c r="AR286" s="211">
        <v>0</v>
      </c>
      <c r="AS286" s="211">
        <v>0</v>
      </c>
      <c r="AT286" s="211">
        <v>0</v>
      </c>
      <c r="AU286" s="211">
        <v>0</v>
      </c>
      <c r="AV286" s="211">
        <v>0</v>
      </c>
      <c r="AW286" s="211">
        <v>0</v>
      </c>
      <c r="AX286" s="211">
        <v>0</v>
      </c>
      <c r="AY286" s="211">
        <v>0</v>
      </c>
      <c r="AZ286" s="211">
        <v>0</v>
      </c>
      <c r="BA286" s="211">
        <v>0</v>
      </c>
      <c r="BB286" s="211">
        <v>0</v>
      </c>
      <c r="BC286" s="211">
        <v>0</v>
      </c>
      <c r="BD286" s="211">
        <v>0</v>
      </c>
      <c r="BE286" s="211">
        <v>0</v>
      </c>
      <c r="BF286" s="211">
        <v>0</v>
      </c>
      <c r="BG286" s="211">
        <v>0</v>
      </c>
      <c r="BH286" s="211">
        <v>0</v>
      </c>
      <c r="BI286" s="211">
        <v>0</v>
      </c>
      <c r="BJ286" s="211">
        <v>0</v>
      </c>
      <c r="BK286" s="211">
        <v>0</v>
      </c>
      <c r="BL286" s="211">
        <v>0</v>
      </c>
      <c r="BM286" s="211">
        <v>0</v>
      </c>
      <c r="BN286" s="211">
        <v>0</v>
      </c>
      <c r="BO286" s="211">
        <v>0</v>
      </c>
      <c r="BP286" s="211">
        <v>0</v>
      </c>
      <c r="BQ286" s="211">
        <v>0</v>
      </c>
      <c r="BR286" s="211">
        <v>0</v>
      </c>
      <c r="BS286" s="211">
        <v>0</v>
      </c>
      <c r="BT286" s="211">
        <v>0</v>
      </c>
      <c r="BU286" s="211">
        <v>0</v>
      </c>
      <c r="BV286" s="211">
        <v>0</v>
      </c>
      <c r="BW286" s="211">
        <v>0</v>
      </c>
      <c r="BX286" s="211">
        <v>0</v>
      </c>
      <c r="BY286" s="211">
        <v>0</v>
      </c>
      <c r="BZ286" s="211">
        <v>0</v>
      </c>
      <c r="CA286" s="211">
        <v>0</v>
      </c>
      <c r="CB286" s="211">
        <v>0</v>
      </c>
      <c r="CC286" s="211">
        <v>0</v>
      </c>
      <c r="CD286" s="211">
        <v>0</v>
      </c>
      <c r="CE286" s="211">
        <v>0</v>
      </c>
      <c r="CF286" s="211">
        <v>0</v>
      </c>
      <c r="CG286" s="211">
        <v>0</v>
      </c>
      <c r="CH286" s="211">
        <v>0</v>
      </c>
      <c r="CI286" s="211">
        <v>0</v>
      </c>
      <c r="CJ286" s="211">
        <v>0</v>
      </c>
      <c r="CK286" s="211">
        <v>0</v>
      </c>
      <c r="CL286" s="211">
        <v>0</v>
      </c>
      <c r="CM286" s="211">
        <v>0</v>
      </c>
      <c r="CN286" s="211">
        <v>0</v>
      </c>
      <c r="CO286" s="211">
        <v>0</v>
      </c>
      <c r="CP286" s="211">
        <v>0</v>
      </c>
      <c r="CQ286" s="211">
        <v>0</v>
      </c>
      <c r="CR286" s="211">
        <v>0</v>
      </c>
      <c r="CS286" s="211">
        <f t="shared" si="94"/>
        <v>0</v>
      </c>
      <c r="CV286" s="27">
        <f t="shared" si="95"/>
        <v>0</v>
      </c>
      <c r="CW286" s="28">
        <f t="shared" si="96"/>
        <v>0</v>
      </c>
    </row>
    <row r="287" spans="1:101" x14ac:dyDescent="0.2">
      <c r="A287" s="215" t="s">
        <v>278</v>
      </c>
      <c r="B287" s="211">
        <v>0</v>
      </c>
      <c r="C287" s="211">
        <v>0</v>
      </c>
      <c r="D287" s="211">
        <v>0</v>
      </c>
      <c r="E287" s="211">
        <v>0</v>
      </c>
      <c r="F287" s="211">
        <v>0</v>
      </c>
      <c r="G287" s="211">
        <v>0</v>
      </c>
      <c r="H287" s="211">
        <v>0</v>
      </c>
      <c r="I287" s="211">
        <v>0</v>
      </c>
      <c r="J287" s="211">
        <v>0</v>
      </c>
      <c r="K287" s="211">
        <v>0</v>
      </c>
      <c r="L287" s="211">
        <v>0</v>
      </c>
      <c r="M287" s="211">
        <v>0</v>
      </c>
      <c r="N287" s="211">
        <v>0</v>
      </c>
      <c r="O287" s="211">
        <v>0</v>
      </c>
      <c r="P287" s="211">
        <v>0</v>
      </c>
      <c r="Q287" s="211">
        <v>0</v>
      </c>
      <c r="R287" s="211">
        <v>0</v>
      </c>
      <c r="S287" s="211">
        <v>0</v>
      </c>
      <c r="T287" s="211">
        <v>0</v>
      </c>
      <c r="U287" s="211">
        <v>0</v>
      </c>
      <c r="V287" s="211">
        <v>0</v>
      </c>
      <c r="W287" s="211">
        <v>0</v>
      </c>
      <c r="X287" s="211">
        <v>0</v>
      </c>
      <c r="Y287" s="211">
        <v>0</v>
      </c>
      <c r="Z287" s="211">
        <v>0</v>
      </c>
      <c r="AA287" s="211">
        <v>0</v>
      </c>
      <c r="AB287" s="211">
        <v>0</v>
      </c>
      <c r="AC287" s="211">
        <v>0</v>
      </c>
      <c r="AD287" s="211">
        <v>0</v>
      </c>
      <c r="AE287" s="211">
        <v>0</v>
      </c>
      <c r="AF287" s="211">
        <v>0</v>
      </c>
      <c r="AG287" s="211">
        <v>0</v>
      </c>
      <c r="AH287" s="211">
        <v>0</v>
      </c>
      <c r="AI287" s="211">
        <v>0</v>
      </c>
      <c r="AJ287" s="211">
        <v>0</v>
      </c>
      <c r="AK287" s="211">
        <v>0</v>
      </c>
      <c r="AL287" s="211">
        <v>0</v>
      </c>
      <c r="AM287" s="211">
        <v>0</v>
      </c>
      <c r="AN287" s="211">
        <v>0</v>
      </c>
      <c r="AO287" s="211">
        <v>0</v>
      </c>
      <c r="AP287" s="211">
        <v>0</v>
      </c>
      <c r="AQ287" s="211">
        <v>0</v>
      </c>
      <c r="AR287" s="211">
        <v>0</v>
      </c>
      <c r="AS287" s="211">
        <v>0</v>
      </c>
      <c r="AT287" s="211">
        <v>0</v>
      </c>
      <c r="AU287" s="211">
        <v>0</v>
      </c>
      <c r="AV287" s="211">
        <v>0</v>
      </c>
      <c r="AW287" s="211">
        <v>0</v>
      </c>
      <c r="AX287" s="211">
        <v>0</v>
      </c>
      <c r="AY287" s="211">
        <v>0</v>
      </c>
      <c r="AZ287" s="211">
        <v>0</v>
      </c>
      <c r="BA287" s="211">
        <v>0</v>
      </c>
      <c r="BB287" s="211">
        <v>0</v>
      </c>
      <c r="BC287" s="211">
        <v>0</v>
      </c>
      <c r="BD287" s="211">
        <v>0</v>
      </c>
      <c r="BE287" s="211">
        <v>0</v>
      </c>
      <c r="BF287" s="211">
        <v>0</v>
      </c>
      <c r="BG287" s="211">
        <v>0</v>
      </c>
      <c r="BH287" s="211">
        <v>0</v>
      </c>
      <c r="BI287" s="211">
        <v>0</v>
      </c>
      <c r="BJ287" s="211">
        <v>0</v>
      </c>
      <c r="BK287" s="211">
        <v>0</v>
      </c>
      <c r="BL287" s="211">
        <v>0</v>
      </c>
      <c r="BM287" s="211">
        <v>0</v>
      </c>
      <c r="BN287" s="211">
        <v>0</v>
      </c>
      <c r="BO287" s="211">
        <v>0</v>
      </c>
      <c r="BP287" s="211">
        <v>0</v>
      </c>
      <c r="BQ287" s="211">
        <v>0</v>
      </c>
      <c r="BR287" s="211">
        <v>0</v>
      </c>
      <c r="BS287" s="211">
        <v>0</v>
      </c>
      <c r="BT287" s="211">
        <v>0</v>
      </c>
      <c r="BU287" s="211">
        <v>0</v>
      </c>
      <c r="BV287" s="211">
        <v>0</v>
      </c>
      <c r="BW287" s="211">
        <v>0</v>
      </c>
      <c r="BX287" s="211">
        <v>0</v>
      </c>
      <c r="BY287" s="211">
        <v>0</v>
      </c>
      <c r="BZ287" s="211">
        <v>0</v>
      </c>
      <c r="CA287" s="211">
        <v>0</v>
      </c>
      <c r="CB287" s="211">
        <v>0</v>
      </c>
      <c r="CC287" s="211">
        <v>0</v>
      </c>
      <c r="CD287" s="211">
        <v>0</v>
      </c>
      <c r="CE287" s="211">
        <v>0</v>
      </c>
      <c r="CF287" s="211">
        <v>0</v>
      </c>
      <c r="CG287" s="211">
        <v>0</v>
      </c>
      <c r="CH287" s="211">
        <v>0</v>
      </c>
      <c r="CI287" s="211">
        <v>0</v>
      </c>
      <c r="CJ287" s="211">
        <v>0</v>
      </c>
      <c r="CK287" s="211">
        <v>0</v>
      </c>
      <c r="CL287" s="211">
        <v>0</v>
      </c>
      <c r="CM287" s="211">
        <v>0</v>
      </c>
      <c r="CN287" s="211">
        <v>0</v>
      </c>
      <c r="CO287" s="211">
        <v>0</v>
      </c>
      <c r="CP287" s="211">
        <v>0</v>
      </c>
      <c r="CQ287" s="211">
        <v>0</v>
      </c>
      <c r="CR287" s="211">
        <v>0</v>
      </c>
      <c r="CS287" s="211">
        <f t="shared" si="94"/>
        <v>0</v>
      </c>
      <c r="CV287" s="27">
        <f t="shared" si="95"/>
        <v>0</v>
      </c>
      <c r="CW287" s="28">
        <f t="shared" si="96"/>
        <v>0</v>
      </c>
    </row>
    <row r="288" spans="1:101" x14ac:dyDescent="0.2">
      <c r="A288" s="214" t="s">
        <v>279</v>
      </c>
      <c r="B288" s="213">
        <f t="shared" ref="B288:BM288" si="97">SUM(B232:B287)</f>
        <v>0</v>
      </c>
      <c r="C288" s="213">
        <f t="shared" si="97"/>
        <v>0</v>
      </c>
      <c r="D288" s="213">
        <f t="shared" si="97"/>
        <v>0</v>
      </c>
      <c r="E288" s="213">
        <f t="shared" si="97"/>
        <v>0</v>
      </c>
      <c r="F288" s="213">
        <f t="shared" si="97"/>
        <v>0</v>
      </c>
      <c r="G288" s="213">
        <f t="shared" ref="G288:BR288" si="98">SUM(G232:G287)</f>
        <v>0</v>
      </c>
      <c r="H288" s="213">
        <f t="shared" si="98"/>
        <v>0</v>
      </c>
      <c r="I288" s="213">
        <f t="shared" si="98"/>
        <v>0</v>
      </c>
      <c r="J288" s="213">
        <f t="shared" si="98"/>
        <v>0</v>
      </c>
      <c r="K288" s="213">
        <f t="shared" si="98"/>
        <v>0</v>
      </c>
      <c r="L288" s="213">
        <f t="shared" si="98"/>
        <v>0</v>
      </c>
      <c r="M288" s="213">
        <f t="shared" si="98"/>
        <v>0</v>
      </c>
      <c r="N288" s="213">
        <f t="shared" si="98"/>
        <v>0</v>
      </c>
      <c r="O288" s="213">
        <f t="shared" si="98"/>
        <v>0</v>
      </c>
      <c r="P288" s="213">
        <f t="shared" si="98"/>
        <v>0</v>
      </c>
      <c r="Q288" s="213">
        <f t="shared" si="98"/>
        <v>0</v>
      </c>
      <c r="R288" s="213">
        <f t="shared" si="98"/>
        <v>0</v>
      </c>
      <c r="S288" s="213">
        <f t="shared" si="98"/>
        <v>0</v>
      </c>
      <c r="T288" s="213">
        <f t="shared" si="98"/>
        <v>0</v>
      </c>
      <c r="U288" s="213">
        <f t="shared" si="98"/>
        <v>0</v>
      </c>
      <c r="V288" s="213">
        <f t="shared" si="98"/>
        <v>0</v>
      </c>
      <c r="W288" s="213">
        <f t="shared" si="98"/>
        <v>0</v>
      </c>
      <c r="X288" s="213">
        <f t="shared" si="98"/>
        <v>0</v>
      </c>
      <c r="Y288" s="213">
        <f t="shared" si="98"/>
        <v>0</v>
      </c>
      <c r="Z288" s="213">
        <f t="shared" si="98"/>
        <v>0</v>
      </c>
      <c r="AA288" s="213">
        <f t="shared" si="98"/>
        <v>0</v>
      </c>
      <c r="AB288" s="213">
        <f t="shared" si="98"/>
        <v>0</v>
      </c>
      <c r="AC288" s="213">
        <f t="shared" si="98"/>
        <v>0</v>
      </c>
      <c r="AD288" s="213">
        <f t="shared" si="98"/>
        <v>0</v>
      </c>
      <c r="AE288" s="213">
        <f t="shared" si="98"/>
        <v>0</v>
      </c>
      <c r="AF288" s="213">
        <f t="shared" si="98"/>
        <v>0</v>
      </c>
      <c r="AG288" s="213">
        <f t="shared" si="98"/>
        <v>0</v>
      </c>
      <c r="AH288" s="213">
        <f t="shared" si="98"/>
        <v>0</v>
      </c>
      <c r="AI288" s="213">
        <f t="shared" si="98"/>
        <v>0</v>
      </c>
      <c r="AJ288" s="213">
        <f t="shared" si="98"/>
        <v>0</v>
      </c>
      <c r="AK288" s="213">
        <f t="shared" si="98"/>
        <v>0</v>
      </c>
      <c r="AL288" s="213">
        <f t="shared" si="98"/>
        <v>0</v>
      </c>
      <c r="AM288" s="213">
        <f t="shared" si="98"/>
        <v>0</v>
      </c>
      <c r="AN288" s="213">
        <f t="shared" si="98"/>
        <v>0</v>
      </c>
      <c r="AO288" s="213">
        <f t="shared" si="98"/>
        <v>0</v>
      </c>
      <c r="AP288" s="213">
        <f t="shared" si="98"/>
        <v>0</v>
      </c>
      <c r="AQ288" s="213">
        <f t="shared" si="98"/>
        <v>0</v>
      </c>
      <c r="AR288" s="213">
        <f t="shared" si="98"/>
        <v>0</v>
      </c>
      <c r="AS288" s="213">
        <f t="shared" si="98"/>
        <v>0</v>
      </c>
      <c r="AT288" s="213">
        <f t="shared" si="98"/>
        <v>0</v>
      </c>
      <c r="AU288" s="213">
        <f t="shared" si="98"/>
        <v>0</v>
      </c>
      <c r="AV288" s="213">
        <f t="shared" si="98"/>
        <v>0</v>
      </c>
      <c r="AW288" s="213">
        <f t="shared" si="98"/>
        <v>0</v>
      </c>
      <c r="AX288" s="213">
        <f t="shared" si="98"/>
        <v>0</v>
      </c>
      <c r="AY288" s="213">
        <f t="shared" si="98"/>
        <v>0</v>
      </c>
      <c r="AZ288" s="213">
        <f t="shared" si="98"/>
        <v>0</v>
      </c>
      <c r="BA288" s="213">
        <f t="shared" si="98"/>
        <v>0</v>
      </c>
      <c r="BB288" s="213">
        <f t="shared" si="98"/>
        <v>0</v>
      </c>
      <c r="BC288" s="213">
        <f t="shared" si="98"/>
        <v>0</v>
      </c>
      <c r="BD288" s="213">
        <f t="shared" si="98"/>
        <v>0</v>
      </c>
      <c r="BE288" s="213">
        <f t="shared" si="98"/>
        <v>0</v>
      </c>
      <c r="BF288" s="213">
        <f t="shared" si="98"/>
        <v>0</v>
      </c>
      <c r="BG288" s="213">
        <f t="shared" si="98"/>
        <v>0</v>
      </c>
      <c r="BH288" s="213">
        <f t="shared" si="98"/>
        <v>0</v>
      </c>
      <c r="BI288" s="213">
        <f t="shared" si="98"/>
        <v>0</v>
      </c>
      <c r="BJ288" s="213">
        <f t="shared" si="98"/>
        <v>0</v>
      </c>
      <c r="BK288" s="213">
        <f t="shared" si="98"/>
        <v>0</v>
      </c>
      <c r="BL288" s="213">
        <f t="shared" si="98"/>
        <v>0</v>
      </c>
      <c r="BM288" s="213">
        <f t="shared" si="98"/>
        <v>0</v>
      </c>
      <c r="BN288" s="213">
        <f t="shared" si="98"/>
        <v>0</v>
      </c>
      <c r="BO288" s="213">
        <f t="shared" si="98"/>
        <v>0</v>
      </c>
      <c r="BP288" s="213">
        <f t="shared" si="98"/>
        <v>0</v>
      </c>
      <c r="BQ288" s="213">
        <f t="shared" si="98"/>
        <v>0</v>
      </c>
      <c r="BR288" s="213">
        <f t="shared" si="98"/>
        <v>0</v>
      </c>
      <c r="BS288" s="213">
        <f t="shared" ref="BS288:CR288" si="99">SUM(BS232:BS287)</f>
        <v>0</v>
      </c>
      <c r="BT288" s="213">
        <f t="shared" si="99"/>
        <v>0</v>
      </c>
      <c r="BU288" s="213">
        <f t="shared" si="99"/>
        <v>0</v>
      </c>
      <c r="BV288" s="213">
        <f t="shared" si="99"/>
        <v>0</v>
      </c>
      <c r="BW288" s="213">
        <f t="shared" si="99"/>
        <v>0</v>
      </c>
      <c r="BX288" s="213">
        <f t="shared" si="99"/>
        <v>0</v>
      </c>
      <c r="BY288" s="213">
        <f t="shared" si="99"/>
        <v>0</v>
      </c>
      <c r="BZ288" s="213">
        <f t="shared" si="99"/>
        <v>0</v>
      </c>
      <c r="CA288" s="213">
        <f t="shared" si="99"/>
        <v>0</v>
      </c>
      <c r="CB288" s="213">
        <f t="shared" si="99"/>
        <v>0</v>
      </c>
      <c r="CC288" s="213">
        <f t="shared" si="99"/>
        <v>0</v>
      </c>
      <c r="CD288" s="213">
        <f t="shared" si="99"/>
        <v>0</v>
      </c>
      <c r="CE288" s="213">
        <f t="shared" si="99"/>
        <v>0</v>
      </c>
      <c r="CF288" s="213">
        <f t="shared" si="99"/>
        <v>0</v>
      </c>
      <c r="CG288" s="213">
        <f t="shared" si="99"/>
        <v>0</v>
      </c>
      <c r="CH288" s="213">
        <f t="shared" si="99"/>
        <v>0</v>
      </c>
      <c r="CI288" s="213">
        <f t="shared" si="99"/>
        <v>0</v>
      </c>
      <c r="CJ288" s="213">
        <f t="shared" si="99"/>
        <v>0</v>
      </c>
      <c r="CK288" s="213">
        <f t="shared" si="99"/>
        <v>0</v>
      </c>
      <c r="CL288" s="213">
        <f t="shared" si="99"/>
        <v>0</v>
      </c>
      <c r="CM288" s="213">
        <f t="shared" si="99"/>
        <v>0</v>
      </c>
      <c r="CN288" s="213">
        <f t="shared" si="99"/>
        <v>0</v>
      </c>
      <c r="CO288" s="213">
        <f t="shared" si="99"/>
        <v>0</v>
      </c>
      <c r="CP288" s="213">
        <f t="shared" si="99"/>
        <v>0</v>
      </c>
      <c r="CQ288" s="213">
        <f t="shared" si="99"/>
        <v>0</v>
      </c>
      <c r="CR288" s="213">
        <f t="shared" si="99"/>
        <v>0</v>
      </c>
      <c r="CS288" s="213">
        <f t="shared" ref="BN288:CS288" si="100">SUM(CS232:CS287)</f>
        <v>0</v>
      </c>
      <c r="CV288" s="27">
        <f t="shared" si="95"/>
        <v>0</v>
      </c>
      <c r="CW288" s="28">
        <f t="shared" si="96"/>
        <v>0</v>
      </c>
    </row>
    <row r="289" spans="1:101" x14ac:dyDescent="0.2">
      <c r="A289" s="208" t="s">
        <v>280</v>
      </c>
      <c r="B289" s="207"/>
      <c r="C289" s="207"/>
      <c r="D289" s="207"/>
      <c r="E289" s="207"/>
      <c r="F289" s="207"/>
      <c r="G289" s="207"/>
      <c r="H289" s="207"/>
      <c r="I289" s="207"/>
      <c r="J289" s="207"/>
      <c r="K289" s="207"/>
      <c r="L289" s="207"/>
      <c r="M289" s="207"/>
      <c r="N289" s="207"/>
      <c r="O289" s="207"/>
      <c r="P289" s="207"/>
      <c r="Q289" s="207"/>
      <c r="R289" s="207"/>
      <c r="S289" s="207"/>
      <c r="T289" s="207"/>
      <c r="U289" s="207"/>
      <c r="V289" s="207"/>
      <c r="W289" s="207"/>
      <c r="X289" s="207"/>
      <c r="Y289" s="207"/>
      <c r="Z289" s="207"/>
      <c r="AA289" s="207"/>
      <c r="AB289" s="207"/>
      <c r="AC289" s="207"/>
      <c r="AD289" s="207"/>
      <c r="AE289" s="207"/>
      <c r="AF289" s="207"/>
      <c r="AG289" s="207"/>
      <c r="AH289" s="207"/>
      <c r="AI289" s="207"/>
      <c r="AJ289" s="207"/>
      <c r="AK289" s="207"/>
      <c r="AL289" s="207"/>
      <c r="AM289" s="207"/>
      <c r="AN289" s="207"/>
      <c r="AO289" s="207"/>
      <c r="AP289" s="207"/>
      <c r="AQ289" s="207"/>
      <c r="AR289" s="207"/>
      <c r="AS289" s="207"/>
      <c r="AT289" s="207"/>
      <c r="AU289" s="207"/>
      <c r="AV289" s="207"/>
      <c r="AW289" s="207"/>
      <c r="AX289" s="207"/>
      <c r="AY289" s="207"/>
      <c r="AZ289" s="207"/>
      <c r="BA289" s="207"/>
      <c r="BB289" s="207"/>
      <c r="BC289" s="207"/>
      <c r="BD289" s="207"/>
      <c r="BE289" s="207"/>
      <c r="BF289" s="207"/>
      <c r="BG289" s="207"/>
      <c r="BH289" s="207"/>
      <c r="BI289" s="207"/>
      <c r="BJ289" s="207"/>
      <c r="BK289" s="207"/>
      <c r="BL289" s="207"/>
      <c r="BM289" s="207"/>
      <c r="BN289" s="207"/>
      <c r="BO289" s="207"/>
      <c r="BP289" s="207"/>
      <c r="BQ289" s="207"/>
      <c r="BR289" s="207"/>
      <c r="BS289" s="207"/>
      <c r="BT289" s="207"/>
      <c r="BU289" s="207"/>
      <c r="BV289" s="207"/>
      <c r="BW289" s="207"/>
      <c r="BX289" s="207"/>
      <c r="BY289" s="207"/>
      <c r="BZ289" s="207"/>
      <c r="CA289" s="207"/>
      <c r="CB289" s="207"/>
      <c r="CC289" s="207"/>
      <c r="CD289" s="207"/>
      <c r="CE289" s="207"/>
      <c r="CF289" s="207"/>
      <c r="CG289" s="207"/>
      <c r="CH289" s="207"/>
      <c r="CI289" s="207"/>
      <c r="CJ289" s="207"/>
      <c r="CK289" s="207"/>
      <c r="CL289" s="207"/>
      <c r="CM289" s="207"/>
      <c r="CN289" s="207"/>
      <c r="CO289" s="207"/>
      <c r="CP289" s="207"/>
      <c r="CQ289" s="207"/>
      <c r="CR289" s="207"/>
      <c r="CS289" s="207"/>
      <c r="CV289" s="27">
        <f t="shared" si="95"/>
        <v>0</v>
      </c>
      <c r="CW289" s="28">
        <f t="shared" si="96"/>
        <v>0</v>
      </c>
    </row>
    <row r="290" spans="1:101" x14ac:dyDescent="0.2">
      <c r="A290" s="215" t="s">
        <v>281</v>
      </c>
      <c r="B290" s="211">
        <v>0</v>
      </c>
      <c r="C290" s="211">
        <v>0</v>
      </c>
      <c r="D290" s="211">
        <v>0</v>
      </c>
      <c r="E290" s="211">
        <v>0</v>
      </c>
      <c r="F290" s="211">
        <v>0</v>
      </c>
      <c r="G290" s="211">
        <v>0</v>
      </c>
      <c r="H290" s="211">
        <v>0</v>
      </c>
      <c r="I290" s="211">
        <v>0</v>
      </c>
      <c r="J290" s="211">
        <v>0</v>
      </c>
      <c r="K290" s="211">
        <v>0</v>
      </c>
      <c r="L290" s="211">
        <v>0</v>
      </c>
      <c r="M290" s="211">
        <v>0</v>
      </c>
      <c r="N290" s="211">
        <v>0</v>
      </c>
      <c r="O290" s="211">
        <v>0</v>
      </c>
      <c r="P290" s="211">
        <v>0</v>
      </c>
      <c r="Q290" s="211">
        <v>0</v>
      </c>
      <c r="R290" s="211">
        <v>0</v>
      </c>
      <c r="S290" s="211">
        <v>0</v>
      </c>
      <c r="T290" s="211">
        <v>0</v>
      </c>
      <c r="U290" s="211">
        <v>0</v>
      </c>
      <c r="V290" s="211">
        <v>0</v>
      </c>
      <c r="W290" s="211">
        <v>0</v>
      </c>
      <c r="X290" s="211">
        <v>0</v>
      </c>
      <c r="Y290" s="211">
        <v>0</v>
      </c>
      <c r="Z290" s="211">
        <v>0</v>
      </c>
      <c r="AA290" s="211">
        <v>0</v>
      </c>
      <c r="AB290" s="211">
        <v>0</v>
      </c>
      <c r="AC290" s="211">
        <v>0</v>
      </c>
      <c r="AD290" s="211">
        <v>0</v>
      </c>
      <c r="AE290" s="211">
        <v>0</v>
      </c>
      <c r="AF290" s="211">
        <v>0</v>
      </c>
      <c r="AG290" s="211">
        <v>0</v>
      </c>
      <c r="AH290" s="211">
        <v>0</v>
      </c>
      <c r="AI290" s="211">
        <v>0</v>
      </c>
      <c r="AJ290" s="211">
        <v>0</v>
      </c>
      <c r="AK290" s="211">
        <v>0</v>
      </c>
      <c r="AL290" s="211">
        <v>0</v>
      </c>
      <c r="AM290" s="211">
        <v>0</v>
      </c>
      <c r="AN290" s="211">
        <v>0</v>
      </c>
      <c r="AO290" s="211">
        <v>0</v>
      </c>
      <c r="AP290" s="211">
        <v>0</v>
      </c>
      <c r="AQ290" s="211">
        <v>0</v>
      </c>
      <c r="AR290" s="211">
        <v>0</v>
      </c>
      <c r="AS290" s="211">
        <v>0</v>
      </c>
      <c r="AT290" s="211">
        <v>0</v>
      </c>
      <c r="AU290" s="211">
        <v>0</v>
      </c>
      <c r="AV290" s="211">
        <v>0</v>
      </c>
      <c r="AW290" s="211">
        <v>0</v>
      </c>
      <c r="AX290" s="211">
        <v>0</v>
      </c>
      <c r="AY290" s="211">
        <v>0</v>
      </c>
      <c r="AZ290" s="211">
        <v>0</v>
      </c>
      <c r="BA290" s="211">
        <v>0</v>
      </c>
      <c r="BB290" s="211">
        <v>0</v>
      </c>
      <c r="BC290" s="211">
        <v>0</v>
      </c>
      <c r="BD290" s="211">
        <v>0</v>
      </c>
      <c r="BE290" s="211">
        <v>0</v>
      </c>
      <c r="BF290" s="211">
        <v>0</v>
      </c>
      <c r="BG290" s="211">
        <v>0</v>
      </c>
      <c r="BH290" s="211">
        <v>0</v>
      </c>
      <c r="BI290" s="211">
        <v>0</v>
      </c>
      <c r="BJ290" s="211">
        <v>0</v>
      </c>
      <c r="BK290" s="211">
        <v>0</v>
      </c>
      <c r="BL290" s="211">
        <v>0</v>
      </c>
      <c r="BM290" s="211">
        <v>0</v>
      </c>
      <c r="BN290" s="211">
        <v>0</v>
      </c>
      <c r="BO290" s="211">
        <v>0</v>
      </c>
      <c r="BP290" s="211">
        <v>0</v>
      </c>
      <c r="BQ290" s="211">
        <v>0</v>
      </c>
      <c r="BR290" s="211">
        <v>0</v>
      </c>
      <c r="BS290" s="211">
        <v>0</v>
      </c>
      <c r="BT290" s="211">
        <v>0</v>
      </c>
      <c r="BU290" s="211">
        <v>0</v>
      </c>
      <c r="BV290" s="211">
        <v>0</v>
      </c>
      <c r="BW290" s="211">
        <v>0</v>
      </c>
      <c r="BX290" s="211">
        <v>0</v>
      </c>
      <c r="BY290" s="211">
        <v>0</v>
      </c>
      <c r="BZ290" s="211">
        <v>0</v>
      </c>
      <c r="CA290" s="211">
        <v>0</v>
      </c>
      <c r="CB290" s="211">
        <v>0</v>
      </c>
      <c r="CC290" s="211">
        <v>0</v>
      </c>
      <c r="CD290" s="211">
        <v>0</v>
      </c>
      <c r="CE290" s="211">
        <v>0</v>
      </c>
      <c r="CF290" s="211">
        <v>0</v>
      </c>
      <c r="CG290" s="211">
        <v>0</v>
      </c>
      <c r="CH290" s="211">
        <v>0</v>
      </c>
      <c r="CI290" s="211">
        <v>0</v>
      </c>
      <c r="CJ290" s="211">
        <v>0</v>
      </c>
      <c r="CK290" s="211">
        <v>0</v>
      </c>
      <c r="CL290" s="211">
        <v>0</v>
      </c>
      <c r="CM290" s="211">
        <v>0</v>
      </c>
      <c r="CN290" s="211">
        <v>0</v>
      </c>
      <c r="CO290" s="211">
        <v>0</v>
      </c>
      <c r="CP290" s="211">
        <v>0</v>
      </c>
      <c r="CQ290" s="211">
        <v>0</v>
      </c>
      <c r="CR290" s="211">
        <v>0</v>
      </c>
      <c r="CS290" s="211">
        <f t="shared" ref="CS290:CS307" si="101">SUM(B290:CR290)</f>
        <v>0</v>
      </c>
      <c r="CV290" s="27">
        <f t="shared" si="95"/>
        <v>0</v>
      </c>
      <c r="CW290" s="28">
        <f t="shared" si="96"/>
        <v>0</v>
      </c>
    </row>
    <row r="291" spans="1:101" x14ac:dyDescent="0.2">
      <c r="A291" s="215" t="s">
        <v>282</v>
      </c>
      <c r="B291" s="211">
        <v>0</v>
      </c>
      <c r="C291" s="211">
        <v>0</v>
      </c>
      <c r="D291" s="211">
        <v>0</v>
      </c>
      <c r="E291" s="211">
        <v>0</v>
      </c>
      <c r="F291" s="211">
        <v>0</v>
      </c>
      <c r="G291" s="211">
        <v>0</v>
      </c>
      <c r="H291" s="211">
        <v>0</v>
      </c>
      <c r="I291" s="211">
        <v>0</v>
      </c>
      <c r="J291" s="211">
        <v>0</v>
      </c>
      <c r="K291" s="211">
        <v>0</v>
      </c>
      <c r="L291" s="211">
        <v>0</v>
      </c>
      <c r="M291" s="211">
        <v>0</v>
      </c>
      <c r="N291" s="211">
        <v>0</v>
      </c>
      <c r="O291" s="211">
        <v>0</v>
      </c>
      <c r="P291" s="211">
        <v>0</v>
      </c>
      <c r="Q291" s="211">
        <v>0</v>
      </c>
      <c r="R291" s="211">
        <v>0</v>
      </c>
      <c r="S291" s="211">
        <v>0</v>
      </c>
      <c r="T291" s="211">
        <v>0</v>
      </c>
      <c r="U291" s="211">
        <v>0</v>
      </c>
      <c r="V291" s="211">
        <v>0</v>
      </c>
      <c r="W291" s="211">
        <v>0</v>
      </c>
      <c r="X291" s="211">
        <v>0</v>
      </c>
      <c r="Y291" s="211">
        <v>0</v>
      </c>
      <c r="Z291" s="211">
        <v>0</v>
      </c>
      <c r="AA291" s="211">
        <v>0</v>
      </c>
      <c r="AB291" s="211">
        <v>0</v>
      </c>
      <c r="AC291" s="211">
        <v>0</v>
      </c>
      <c r="AD291" s="211">
        <v>0</v>
      </c>
      <c r="AE291" s="211">
        <v>0</v>
      </c>
      <c r="AF291" s="211">
        <v>0</v>
      </c>
      <c r="AG291" s="211">
        <v>0</v>
      </c>
      <c r="AH291" s="211">
        <v>0</v>
      </c>
      <c r="AI291" s="211">
        <v>0</v>
      </c>
      <c r="AJ291" s="211">
        <v>0</v>
      </c>
      <c r="AK291" s="211">
        <v>0</v>
      </c>
      <c r="AL291" s="211">
        <v>0</v>
      </c>
      <c r="AM291" s="211">
        <v>0</v>
      </c>
      <c r="AN291" s="211">
        <v>0</v>
      </c>
      <c r="AO291" s="211">
        <v>0</v>
      </c>
      <c r="AP291" s="211">
        <v>0</v>
      </c>
      <c r="AQ291" s="211">
        <v>0</v>
      </c>
      <c r="AR291" s="211">
        <v>0</v>
      </c>
      <c r="AS291" s="211">
        <v>0</v>
      </c>
      <c r="AT291" s="211">
        <v>0</v>
      </c>
      <c r="AU291" s="211">
        <v>0</v>
      </c>
      <c r="AV291" s="211">
        <v>0</v>
      </c>
      <c r="AW291" s="211">
        <v>0</v>
      </c>
      <c r="AX291" s="211">
        <v>0</v>
      </c>
      <c r="AY291" s="211">
        <v>0</v>
      </c>
      <c r="AZ291" s="211">
        <v>0</v>
      </c>
      <c r="BA291" s="211">
        <v>0</v>
      </c>
      <c r="BB291" s="211">
        <v>0</v>
      </c>
      <c r="BC291" s="211">
        <v>0</v>
      </c>
      <c r="BD291" s="211">
        <v>0</v>
      </c>
      <c r="BE291" s="211">
        <v>0</v>
      </c>
      <c r="BF291" s="211">
        <v>0</v>
      </c>
      <c r="BG291" s="211">
        <v>0</v>
      </c>
      <c r="BH291" s="211">
        <v>0</v>
      </c>
      <c r="BI291" s="211">
        <v>0</v>
      </c>
      <c r="BJ291" s="211">
        <v>0</v>
      </c>
      <c r="BK291" s="211">
        <v>0</v>
      </c>
      <c r="BL291" s="211">
        <v>0</v>
      </c>
      <c r="BM291" s="211">
        <v>0</v>
      </c>
      <c r="BN291" s="211">
        <v>0</v>
      </c>
      <c r="BO291" s="211">
        <v>0</v>
      </c>
      <c r="BP291" s="211">
        <v>0</v>
      </c>
      <c r="BQ291" s="211">
        <v>0</v>
      </c>
      <c r="BR291" s="211">
        <v>0</v>
      </c>
      <c r="BS291" s="211">
        <v>0</v>
      </c>
      <c r="BT291" s="211">
        <v>0</v>
      </c>
      <c r="BU291" s="211">
        <v>0</v>
      </c>
      <c r="BV291" s="211">
        <v>0</v>
      </c>
      <c r="BW291" s="211">
        <v>0</v>
      </c>
      <c r="BX291" s="211">
        <v>0</v>
      </c>
      <c r="BY291" s="211">
        <v>0</v>
      </c>
      <c r="BZ291" s="211">
        <v>0</v>
      </c>
      <c r="CA291" s="211">
        <v>0</v>
      </c>
      <c r="CB291" s="211">
        <v>0</v>
      </c>
      <c r="CC291" s="211">
        <v>0</v>
      </c>
      <c r="CD291" s="211">
        <v>0</v>
      </c>
      <c r="CE291" s="211">
        <v>0</v>
      </c>
      <c r="CF291" s="211">
        <v>0</v>
      </c>
      <c r="CG291" s="211">
        <v>0</v>
      </c>
      <c r="CH291" s="211">
        <v>0</v>
      </c>
      <c r="CI291" s="211">
        <v>0</v>
      </c>
      <c r="CJ291" s="211">
        <v>0</v>
      </c>
      <c r="CK291" s="211">
        <v>0</v>
      </c>
      <c r="CL291" s="211">
        <v>0</v>
      </c>
      <c r="CM291" s="211">
        <v>0</v>
      </c>
      <c r="CN291" s="211">
        <v>0</v>
      </c>
      <c r="CO291" s="211">
        <v>0</v>
      </c>
      <c r="CP291" s="211">
        <v>0</v>
      </c>
      <c r="CQ291" s="211">
        <v>0</v>
      </c>
      <c r="CR291" s="211">
        <v>0</v>
      </c>
      <c r="CS291" s="211">
        <f t="shared" si="101"/>
        <v>0</v>
      </c>
      <c r="CV291" s="27">
        <f t="shared" si="95"/>
        <v>0</v>
      </c>
      <c r="CW291" s="28">
        <f t="shared" si="96"/>
        <v>0</v>
      </c>
    </row>
    <row r="292" spans="1:101" x14ac:dyDescent="0.2">
      <c r="A292" s="215" t="s">
        <v>283</v>
      </c>
      <c r="B292" s="211">
        <v>0</v>
      </c>
      <c r="C292" s="211">
        <v>0</v>
      </c>
      <c r="D292" s="211">
        <v>0</v>
      </c>
      <c r="E292" s="211">
        <v>0</v>
      </c>
      <c r="F292" s="211">
        <v>0</v>
      </c>
      <c r="G292" s="211">
        <v>0</v>
      </c>
      <c r="H292" s="211">
        <v>0</v>
      </c>
      <c r="I292" s="211">
        <v>0</v>
      </c>
      <c r="J292" s="211">
        <v>0</v>
      </c>
      <c r="K292" s="211">
        <v>0</v>
      </c>
      <c r="L292" s="211">
        <v>0</v>
      </c>
      <c r="M292" s="211">
        <v>0</v>
      </c>
      <c r="N292" s="211">
        <v>0</v>
      </c>
      <c r="O292" s="211">
        <v>0</v>
      </c>
      <c r="P292" s="211">
        <v>0</v>
      </c>
      <c r="Q292" s="211">
        <v>0</v>
      </c>
      <c r="R292" s="211">
        <v>0</v>
      </c>
      <c r="S292" s="211">
        <v>0</v>
      </c>
      <c r="T292" s="211">
        <v>0</v>
      </c>
      <c r="U292" s="211">
        <v>0</v>
      </c>
      <c r="V292" s="211">
        <v>0</v>
      </c>
      <c r="W292" s="211">
        <v>0</v>
      </c>
      <c r="X292" s="211">
        <v>0</v>
      </c>
      <c r="Y292" s="211">
        <v>0</v>
      </c>
      <c r="Z292" s="211">
        <v>0</v>
      </c>
      <c r="AA292" s="211">
        <v>0</v>
      </c>
      <c r="AB292" s="211">
        <v>0</v>
      </c>
      <c r="AC292" s="211">
        <v>0</v>
      </c>
      <c r="AD292" s="211">
        <v>0</v>
      </c>
      <c r="AE292" s="211">
        <v>0</v>
      </c>
      <c r="AF292" s="211">
        <v>0</v>
      </c>
      <c r="AG292" s="211">
        <v>0</v>
      </c>
      <c r="AH292" s="211">
        <v>0</v>
      </c>
      <c r="AI292" s="211">
        <v>0</v>
      </c>
      <c r="AJ292" s="211">
        <v>0</v>
      </c>
      <c r="AK292" s="211">
        <v>0</v>
      </c>
      <c r="AL292" s="211">
        <v>0</v>
      </c>
      <c r="AM292" s="211">
        <v>0</v>
      </c>
      <c r="AN292" s="211">
        <v>0</v>
      </c>
      <c r="AO292" s="211">
        <v>0</v>
      </c>
      <c r="AP292" s="211">
        <v>0</v>
      </c>
      <c r="AQ292" s="211">
        <v>0</v>
      </c>
      <c r="AR292" s="211">
        <v>0</v>
      </c>
      <c r="AS292" s="211">
        <v>0</v>
      </c>
      <c r="AT292" s="211">
        <v>0</v>
      </c>
      <c r="AU292" s="211">
        <v>0</v>
      </c>
      <c r="AV292" s="211">
        <v>0</v>
      </c>
      <c r="AW292" s="211">
        <v>0</v>
      </c>
      <c r="AX292" s="211">
        <v>0</v>
      </c>
      <c r="AY292" s="211">
        <v>0</v>
      </c>
      <c r="AZ292" s="211">
        <v>0</v>
      </c>
      <c r="BA292" s="211">
        <v>0</v>
      </c>
      <c r="BB292" s="211">
        <v>0</v>
      </c>
      <c r="BC292" s="211">
        <v>0</v>
      </c>
      <c r="BD292" s="211">
        <v>0</v>
      </c>
      <c r="BE292" s="211">
        <v>0</v>
      </c>
      <c r="BF292" s="211">
        <v>0</v>
      </c>
      <c r="BG292" s="211">
        <v>0</v>
      </c>
      <c r="BH292" s="211">
        <v>0</v>
      </c>
      <c r="BI292" s="211">
        <v>0</v>
      </c>
      <c r="BJ292" s="211">
        <v>0</v>
      </c>
      <c r="BK292" s="211">
        <v>0</v>
      </c>
      <c r="BL292" s="211">
        <v>0</v>
      </c>
      <c r="BM292" s="211">
        <v>0</v>
      </c>
      <c r="BN292" s="211">
        <v>0</v>
      </c>
      <c r="BO292" s="211">
        <v>0</v>
      </c>
      <c r="BP292" s="211">
        <v>0</v>
      </c>
      <c r="BQ292" s="211">
        <v>0</v>
      </c>
      <c r="BR292" s="211">
        <v>0</v>
      </c>
      <c r="BS292" s="211">
        <v>0</v>
      </c>
      <c r="BT292" s="211">
        <v>0</v>
      </c>
      <c r="BU292" s="211">
        <v>0</v>
      </c>
      <c r="BV292" s="211">
        <v>0</v>
      </c>
      <c r="BW292" s="211">
        <v>0</v>
      </c>
      <c r="BX292" s="211">
        <v>0</v>
      </c>
      <c r="BY292" s="211">
        <v>0</v>
      </c>
      <c r="BZ292" s="211">
        <v>0</v>
      </c>
      <c r="CA292" s="211">
        <v>0</v>
      </c>
      <c r="CB292" s="211">
        <v>0</v>
      </c>
      <c r="CC292" s="211">
        <v>0</v>
      </c>
      <c r="CD292" s="211">
        <v>0</v>
      </c>
      <c r="CE292" s="211">
        <v>0</v>
      </c>
      <c r="CF292" s="211">
        <v>0</v>
      </c>
      <c r="CG292" s="211">
        <v>0</v>
      </c>
      <c r="CH292" s="211">
        <v>0</v>
      </c>
      <c r="CI292" s="211">
        <v>0</v>
      </c>
      <c r="CJ292" s="211">
        <v>0</v>
      </c>
      <c r="CK292" s="211">
        <v>0</v>
      </c>
      <c r="CL292" s="211">
        <v>0</v>
      </c>
      <c r="CM292" s="211">
        <v>0</v>
      </c>
      <c r="CN292" s="211">
        <v>0</v>
      </c>
      <c r="CO292" s="211">
        <v>0</v>
      </c>
      <c r="CP292" s="211">
        <v>0</v>
      </c>
      <c r="CQ292" s="211">
        <v>0</v>
      </c>
      <c r="CR292" s="211">
        <v>0</v>
      </c>
      <c r="CS292" s="211">
        <f t="shared" si="101"/>
        <v>0</v>
      </c>
      <c r="CV292" s="27">
        <f t="shared" si="95"/>
        <v>0</v>
      </c>
      <c r="CW292" s="28">
        <f t="shared" si="96"/>
        <v>0</v>
      </c>
    </row>
    <row r="293" spans="1:101" x14ac:dyDescent="0.2">
      <c r="A293" s="215" t="s">
        <v>284</v>
      </c>
      <c r="B293" s="211">
        <v>0</v>
      </c>
      <c r="C293" s="211">
        <v>0</v>
      </c>
      <c r="D293" s="211">
        <v>0</v>
      </c>
      <c r="E293" s="211">
        <v>0</v>
      </c>
      <c r="F293" s="211">
        <v>0</v>
      </c>
      <c r="G293" s="211">
        <v>0</v>
      </c>
      <c r="H293" s="211">
        <v>0</v>
      </c>
      <c r="I293" s="211">
        <v>0</v>
      </c>
      <c r="J293" s="211">
        <v>0</v>
      </c>
      <c r="K293" s="211">
        <v>0</v>
      </c>
      <c r="L293" s="211">
        <v>0</v>
      </c>
      <c r="M293" s="211">
        <v>0</v>
      </c>
      <c r="N293" s="211">
        <v>0</v>
      </c>
      <c r="O293" s="211">
        <v>0</v>
      </c>
      <c r="P293" s="211">
        <v>0</v>
      </c>
      <c r="Q293" s="211">
        <v>0</v>
      </c>
      <c r="R293" s="211">
        <v>0</v>
      </c>
      <c r="S293" s="211">
        <v>0</v>
      </c>
      <c r="T293" s="211">
        <v>0</v>
      </c>
      <c r="U293" s="211">
        <v>0</v>
      </c>
      <c r="V293" s="211">
        <v>0</v>
      </c>
      <c r="W293" s="211">
        <v>0</v>
      </c>
      <c r="X293" s="211">
        <v>0</v>
      </c>
      <c r="Y293" s="211">
        <v>0</v>
      </c>
      <c r="Z293" s="211">
        <v>0</v>
      </c>
      <c r="AA293" s="211">
        <v>0</v>
      </c>
      <c r="AB293" s="211">
        <v>0</v>
      </c>
      <c r="AC293" s="211">
        <v>0</v>
      </c>
      <c r="AD293" s="211">
        <v>0</v>
      </c>
      <c r="AE293" s="211">
        <v>0</v>
      </c>
      <c r="AF293" s="211">
        <v>0</v>
      </c>
      <c r="AG293" s="211">
        <v>0</v>
      </c>
      <c r="AH293" s="211">
        <v>0</v>
      </c>
      <c r="AI293" s="211">
        <v>0</v>
      </c>
      <c r="AJ293" s="211">
        <v>0</v>
      </c>
      <c r="AK293" s="211">
        <v>0</v>
      </c>
      <c r="AL293" s="211">
        <v>0</v>
      </c>
      <c r="AM293" s="211">
        <v>0</v>
      </c>
      <c r="AN293" s="211">
        <v>0</v>
      </c>
      <c r="AO293" s="211">
        <v>0</v>
      </c>
      <c r="AP293" s="211">
        <v>0</v>
      </c>
      <c r="AQ293" s="211">
        <v>0</v>
      </c>
      <c r="AR293" s="211">
        <v>0</v>
      </c>
      <c r="AS293" s="211">
        <v>0</v>
      </c>
      <c r="AT293" s="211">
        <v>0</v>
      </c>
      <c r="AU293" s="211">
        <v>0</v>
      </c>
      <c r="AV293" s="211">
        <v>0</v>
      </c>
      <c r="AW293" s="211">
        <v>0</v>
      </c>
      <c r="AX293" s="211">
        <v>0</v>
      </c>
      <c r="AY293" s="211">
        <v>0</v>
      </c>
      <c r="AZ293" s="211">
        <v>0</v>
      </c>
      <c r="BA293" s="211">
        <v>0</v>
      </c>
      <c r="BB293" s="211">
        <v>0</v>
      </c>
      <c r="BC293" s="211">
        <v>0</v>
      </c>
      <c r="BD293" s="211">
        <v>0</v>
      </c>
      <c r="BE293" s="211">
        <v>0</v>
      </c>
      <c r="BF293" s="211">
        <v>0</v>
      </c>
      <c r="BG293" s="211">
        <v>0</v>
      </c>
      <c r="BH293" s="211">
        <v>0</v>
      </c>
      <c r="BI293" s="211">
        <v>0</v>
      </c>
      <c r="BJ293" s="211">
        <v>0</v>
      </c>
      <c r="BK293" s="211">
        <v>0</v>
      </c>
      <c r="BL293" s="211">
        <v>0</v>
      </c>
      <c r="BM293" s="211">
        <v>0</v>
      </c>
      <c r="BN293" s="211">
        <v>0</v>
      </c>
      <c r="BO293" s="211">
        <v>0</v>
      </c>
      <c r="BP293" s="211">
        <v>0</v>
      </c>
      <c r="BQ293" s="211">
        <v>0</v>
      </c>
      <c r="BR293" s="211">
        <v>0</v>
      </c>
      <c r="BS293" s="211">
        <v>0</v>
      </c>
      <c r="BT293" s="211">
        <v>0</v>
      </c>
      <c r="BU293" s="211">
        <v>0</v>
      </c>
      <c r="BV293" s="211">
        <v>0</v>
      </c>
      <c r="BW293" s="211">
        <v>0</v>
      </c>
      <c r="BX293" s="211">
        <v>0</v>
      </c>
      <c r="BY293" s="211">
        <v>0</v>
      </c>
      <c r="BZ293" s="211">
        <v>0</v>
      </c>
      <c r="CA293" s="211">
        <v>0</v>
      </c>
      <c r="CB293" s="211">
        <v>0</v>
      </c>
      <c r="CC293" s="211">
        <v>0</v>
      </c>
      <c r="CD293" s="211">
        <v>0</v>
      </c>
      <c r="CE293" s="211">
        <v>0</v>
      </c>
      <c r="CF293" s="211">
        <v>0</v>
      </c>
      <c r="CG293" s="211">
        <v>0</v>
      </c>
      <c r="CH293" s="211">
        <v>0</v>
      </c>
      <c r="CI293" s="211">
        <v>0</v>
      </c>
      <c r="CJ293" s="211">
        <v>0</v>
      </c>
      <c r="CK293" s="211">
        <v>0</v>
      </c>
      <c r="CL293" s="211">
        <v>0</v>
      </c>
      <c r="CM293" s="211">
        <v>0</v>
      </c>
      <c r="CN293" s="211">
        <v>0</v>
      </c>
      <c r="CO293" s="211">
        <v>0</v>
      </c>
      <c r="CP293" s="211">
        <v>0</v>
      </c>
      <c r="CQ293" s="211">
        <v>0</v>
      </c>
      <c r="CR293" s="211">
        <v>0</v>
      </c>
      <c r="CS293" s="211">
        <f t="shared" si="101"/>
        <v>0</v>
      </c>
      <c r="CV293" s="27">
        <f t="shared" si="95"/>
        <v>0</v>
      </c>
      <c r="CW293" s="28">
        <f t="shared" si="96"/>
        <v>0</v>
      </c>
    </row>
    <row r="294" spans="1:101" x14ac:dyDescent="0.2">
      <c r="A294" s="215" t="s">
        <v>285</v>
      </c>
      <c r="B294" s="211">
        <v>0</v>
      </c>
      <c r="C294" s="211">
        <v>0</v>
      </c>
      <c r="D294" s="211">
        <v>0</v>
      </c>
      <c r="E294" s="211">
        <v>0</v>
      </c>
      <c r="F294" s="211">
        <v>0</v>
      </c>
      <c r="G294" s="211">
        <v>0</v>
      </c>
      <c r="H294" s="211">
        <v>0</v>
      </c>
      <c r="I294" s="211">
        <v>0</v>
      </c>
      <c r="J294" s="211">
        <v>0</v>
      </c>
      <c r="K294" s="211">
        <v>0</v>
      </c>
      <c r="L294" s="211">
        <v>0</v>
      </c>
      <c r="M294" s="211">
        <v>0</v>
      </c>
      <c r="N294" s="211">
        <v>0</v>
      </c>
      <c r="O294" s="211">
        <v>0</v>
      </c>
      <c r="P294" s="211">
        <v>0</v>
      </c>
      <c r="Q294" s="211">
        <v>0</v>
      </c>
      <c r="R294" s="211">
        <v>0</v>
      </c>
      <c r="S294" s="211">
        <v>0</v>
      </c>
      <c r="T294" s="211">
        <v>0</v>
      </c>
      <c r="U294" s="211">
        <v>0</v>
      </c>
      <c r="V294" s="211">
        <v>0</v>
      </c>
      <c r="W294" s="211">
        <v>0</v>
      </c>
      <c r="X294" s="211">
        <v>0</v>
      </c>
      <c r="Y294" s="211">
        <v>0</v>
      </c>
      <c r="Z294" s="211">
        <v>0</v>
      </c>
      <c r="AA294" s="211">
        <v>0</v>
      </c>
      <c r="AB294" s="211">
        <v>0</v>
      </c>
      <c r="AC294" s="211">
        <v>0</v>
      </c>
      <c r="AD294" s="211">
        <v>0</v>
      </c>
      <c r="AE294" s="211">
        <v>0</v>
      </c>
      <c r="AF294" s="211">
        <v>0</v>
      </c>
      <c r="AG294" s="211">
        <v>0</v>
      </c>
      <c r="AH294" s="211">
        <v>0</v>
      </c>
      <c r="AI294" s="211">
        <v>0</v>
      </c>
      <c r="AJ294" s="211">
        <v>0</v>
      </c>
      <c r="AK294" s="211">
        <v>0</v>
      </c>
      <c r="AL294" s="211">
        <v>0</v>
      </c>
      <c r="AM294" s="211">
        <v>0</v>
      </c>
      <c r="AN294" s="211">
        <v>0</v>
      </c>
      <c r="AO294" s="211">
        <v>0</v>
      </c>
      <c r="AP294" s="211">
        <v>0</v>
      </c>
      <c r="AQ294" s="211">
        <v>0</v>
      </c>
      <c r="AR294" s="211">
        <v>0</v>
      </c>
      <c r="AS294" s="211">
        <v>0</v>
      </c>
      <c r="AT294" s="211">
        <v>0</v>
      </c>
      <c r="AU294" s="211">
        <v>0</v>
      </c>
      <c r="AV294" s="211">
        <v>0</v>
      </c>
      <c r="AW294" s="211">
        <v>0</v>
      </c>
      <c r="AX294" s="211">
        <v>0</v>
      </c>
      <c r="AY294" s="211">
        <v>0</v>
      </c>
      <c r="AZ294" s="211">
        <v>0</v>
      </c>
      <c r="BA294" s="211">
        <v>0</v>
      </c>
      <c r="BB294" s="211">
        <v>0</v>
      </c>
      <c r="BC294" s="211">
        <v>0</v>
      </c>
      <c r="BD294" s="211">
        <v>0</v>
      </c>
      <c r="BE294" s="211">
        <v>0</v>
      </c>
      <c r="BF294" s="211">
        <v>0</v>
      </c>
      <c r="BG294" s="211">
        <v>0</v>
      </c>
      <c r="BH294" s="211">
        <v>0</v>
      </c>
      <c r="BI294" s="211">
        <v>0</v>
      </c>
      <c r="BJ294" s="211">
        <v>0</v>
      </c>
      <c r="BK294" s="211">
        <v>0</v>
      </c>
      <c r="BL294" s="211">
        <v>0</v>
      </c>
      <c r="BM294" s="211">
        <v>0</v>
      </c>
      <c r="BN294" s="211">
        <v>0</v>
      </c>
      <c r="BO294" s="211">
        <v>0</v>
      </c>
      <c r="BP294" s="211">
        <v>0</v>
      </c>
      <c r="BQ294" s="211">
        <v>0</v>
      </c>
      <c r="BR294" s="211">
        <v>0</v>
      </c>
      <c r="BS294" s="211">
        <v>0</v>
      </c>
      <c r="BT294" s="211">
        <v>0</v>
      </c>
      <c r="BU294" s="211">
        <v>0</v>
      </c>
      <c r="BV294" s="211">
        <v>0</v>
      </c>
      <c r="BW294" s="211">
        <v>0</v>
      </c>
      <c r="BX294" s="211">
        <v>0</v>
      </c>
      <c r="BY294" s="211">
        <v>0</v>
      </c>
      <c r="BZ294" s="211">
        <v>0</v>
      </c>
      <c r="CA294" s="211">
        <v>0</v>
      </c>
      <c r="CB294" s="211">
        <v>0</v>
      </c>
      <c r="CC294" s="211">
        <v>0</v>
      </c>
      <c r="CD294" s="211">
        <v>0</v>
      </c>
      <c r="CE294" s="211">
        <v>0</v>
      </c>
      <c r="CF294" s="211">
        <v>0</v>
      </c>
      <c r="CG294" s="211">
        <v>0</v>
      </c>
      <c r="CH294" s="211">
        <v>0</v>
      </c>
      <c r="CI294" s="211">
        <v>0</v>
      </c>
      <c r="CJ294" s="211">
        <v>0</v>
      </c>
      <c r="CK294" s="211">
        <v>0</v>
      </c>
      <c r="CL294" s="211">
        <v>0</v>
      </c>
      <c r="CM294" s="211">
        <v>0</v>
      </c>
      <c r="CN294" s="211">
        <v>0</v>
      </c>
      <c r="CO294" s="211">
        <v>0</v>
      </c>
      <c r="CP294" s="211">
        <v>0</v>
      </c>
      <c r="CQ294" s="211">
        <v>0</v>
      </c>
      <c r="CR294" s="211">
        <v>0</v>
      </c>
      <c r="CS294" s="211">
        <f t="shared" si="101"/>
        <v>0</v>
      </c>
      <c r="CV294" s="27">
        <f t="shared" si="95"/>
        <v>0</v>
      </c>
      <c r="CW294" s="28">
        <f t="shared" si="96"/>
        <v>0</v>
      </c>
    </row>
    <row r="295" spans="1:101" x14ac:dyDescent="0.2">
      <c r="A295" s="215" t="s">
        <v>286</v>
      </c>
      <c r="B295" s="211">
        <v>0</v>
      </c>
      <c r="C295" s="211">
        <v>0</v>
      </c>
      <c r="D295" s="211">
        <v>0</v>
      </c>
      <c r="E295" s="211">
        <v>0</v>
      </c>
      <c r="F295" s="211">
        <v>0</v>
      </c>
      <c r="G295" s="211">
        <v>0</v>
      </c>
      <c r="H295" s="211">
        <v>0</v>
      </c>
      <c r="I295" s="211">
        <v>0</v>
      </c>
      <c r="J295" s="211">
        <v>0</v>
      </c>
      <c r="K295" s="211">
        <v>0</v>
      </c>
      <c r="L295" s="211">
        <v>0</v>
      </c>
      <c r="M295" s="211">
        <v>0</v>
      </c>
      <c r="N295" s="211">
        <v>0</v>
      </c>
      <c r="O295" s="211">
        <v>0</v>
      </c>
      <c r="P295" s="211">
        <v>0</v>
      </c>
      <c r="Q295" s="211">
        <v>0</v>
      </c>
      <c r="R295" s="211">
        <v>0</v>
      </c>
      <c r="S295" s="211">
        <v>0</v>
      </c>
      <c r="T295" s="211">
        <v>0</v>
      </c>
      <c r="U295" s="211">
        <v>0</v>
      </c>
      <c r="V295" s="211">
        <v>0</v>
      </c>
      <c r="W295" s="211">
        <v>0</v>
      </c>
      <c r="X295" s="211">
        <v>0</v>
      </c>
      <c r="Y295" s="211">
        <v>0</v>
      </c>
      <c r="Z295" s="211">
        <v>0</v>
      </c>
      <c r="AA295" s="211">
        <v>0</v>
      </c>
      <c r="AB295" s="211">
        <v>0</v>
      </c>
      <c r="AC295" s="211">
        <v>0</v>
      </c>
      <c r="AD295" s="211">
        <v>0</v>
      </c>
      <c r="AE295" s="211">
        <v>0</v>
      </c>
      <c r="AF295" s="211">
        <v>0</v>
      </c>
      <c r="AG295" s="211">
        <v>0</v>
      </c>
      <c r="AH295" s="211">
        <v>0</v>
      </c>
      <c r="AI295" s="211">
        <v>0</v>
      </c>
      <c r="AJ295" s="211">
        <v>0</v>
      </c>
      <c r="AK295" s="211">
        <v>0</v>
      </c>
      <c r="AL295" s="211">
        <v>0</v>
      </c>
      <c r="AM295" s="211">
        <v>0</v>
      </c>
      <c r="AN295" s="211">
        <v>0</v>
      </c>
      <c r="AO295" s="211">
        <v>0</v>
      </c>
      <c r="AP295" s="211">
        <v>0</v>
      </c>
      <c r="AQ295" s="211">
        <v>0</v>
      </c>
      <c r="AR295" s="211">
        <v>0</v>
      </c>
      <c r="AS295" s="211">
        <v>0</v>
      </c>
      <c r="AT295" s="211">
        <v>0</v>
      </c>
      <c r="AU295" s="211">
        <v>0</v>
      </c>
      <c r="AV295" s="211">
        <v>0</v>
      </c>
      <c r="AW295" s="211">
        <v>0</v>
      </c>
      <c r="AX295" s="211">
        <v>0</v>
      </c>
      <c r="AY295" s="211">
        <v>0</v>
      </c>
      <c r="AZ295" s="211">
        <v>0</v>
      </c>
      <c r="BA295" s="211">
        <v>0</v>
      </c>
      <c r="BB295" s="211">
        <v>0</v>
      </c>
      <c r="BC295" s="211">
        <v>0</v>
      </c>
      <c r="BD295" s="211">
        <v>0</v>
      </c>
      <c r="BE295" s="211">
        <v>0</v>
      </c>
      <c r="BF295" s="211">
        <v>0</v>
      </c>
      <c r="BG295" s="211">
        <v>0</v>
      </c>
      <c r="BH295" s="211">
        <v>0</v>
      </c>
      <c r="BI295" s="211">
        <v>0</v>
      </c>
      <c r="BJ295" s="211">
        <v>0</v>
      </c>
      <c r="BK295" s="211">
        <v>0</v>
      </c>
      <c r="BL295" s="211">
        <v>0</v>
      </c>
      <c r="BM295" s="211">
        <v>0</v>
      </c>
      <c r="BN295" s="211">
        <v>0</v>
      </c>
      <c r="BO295" s="211">
        <v>0</v>
      </c>
      <c r="BP295" s="211">
        <v>0</v>
      </c>
      <c r="BQ295" s="211">
        <v>0</v>
      </c>
      <c r="BR295" s="211">
        <v>0</v>
      </c>
      <c r="BS295" s="211">
        <v>0</v>
      </c>
      <c r="BT295" s="211">
        <v>0</v>
      </c>
      <c r="BU295" s="211">
        <v>0</v>
      </c>
      <c r="BV295" s="211">
        <v>0</v>
      </c>
      <c r="BW295" s="211">
        <v>0</v>
      </c>
      <c r="BX295" s="211">
        <v>0</v>
      </c>
      <c r="BY295" s="211">
        <v>0</v>
      </c>
      <c r="BZ295" s="211">
        <v>0</v>
      </c>
      <c r="CA295" s="211">
        <v>0</v>
      </c>
      <c r="CB295" s="211">
        <v>0</v>
      </c>
      <c r="CC295" s="211">
        <v>0</v>
      </c>
      <c r="CD295" s="211">
        <v>0</v>
      </c>
      <c r="CE295" s="211">
        <v>0</v>
      </c>
      <c r="CF295" s="211">
        <v>0</v>
      </c>
      <c r="CG295" s="211">
        <v>0</v>
      </c>
      <c r="CH295" s="211">
        <v>0</v>
      </c>
      <c r="CI295" s="211">
        <v>0</v>
      </c>
      <c r="CJ295" s="211">
        <v>0</v>
      </c>
      <c r="CK295" s="211">
        <v>0</v>
      </c>
      <c r="CL295" s="211">
        <v>0</v>
      </c>
      <c r="CM295" s="211">
        <v>0</v>
      </c>
      <c r="CN295" s="211">
        <v>0</v>
      </c>
      <c r="CO295" s="211">
        <v>0</v>
      </c>
      <c r="CP295" s="211">
        <v>0</v>
      </c>
      <c r="CQ295" s="211">
        <v>0</v>
      </c>
      <c r="CR295" s="211">
        <v>0</v>
      </c>
      <c r="CS295" s="211">
        <f t="shared" si="101"/>
        <v>0</v>
      </c>
      <c r="CV295" s="27">
        <f t="shared" si="95"/>
        <v>0</v>
      </c>
      <c r="CW295" s="28">
        <f t="shared" si="96"/>
        <v>0</v>
      </c>
    </row>
    <row r="296" spans="1:101" x14ac:dyDescent="0.2">
      <c r="A296" s="215" t="s">
        <v>287</v>
      </c>
      <c r="B296" s="211">
        <v>0</v>
      </c>
      <c r="C296" s="211">
        <v>0</v>
      </c>
      <c r="D296" s="211">
        <v>0</v>
      </c>
      <c r="E296" s="211">
        <v>0</v>
      </c>
      <c r="F296" s="211">
        <v>0</v>
      </c>
      <c r="G296" s="211">
        <v>0</v>
      </c>
      <c r="H296" s="211">
        <v>0</v>
      </c>
      <c r="I296" s="211">
        <v>0</v>
      </c>
      <c r="J296" s="211">
        <v>0</v>
      </c>
      <c r="K296" s="211">
        <v>0</v>
      </c>
      <c r="L296" s="211">
        <v>0</v>
      </c>
      <c r="M296" s="211">
        <v>0</v>
      </c>
      <c r="N296" s="211">
        <v>0</v>
      </c>
      <c r="O296" s="211">
        <v>0</v>
      </c>
      <c r="P296" s="211">
        <v>0</v>
      </c>
      <c r="Q296" s="211">
        <v>0</v>
      </c>
      <c r="R296" s="211">
        <v>0</v>
      </c>
      <c r="S296" s="211">
        <v>0</v>
      </c>
      <c r="T296" s="211">
        <v>0</v>
      </c>
      <c r="U296" s="211">
        <v>0</v>
      </c>
      <c r="V296" s="211">
        <v>0</v>
      </c>
      <c r="W296" s="211">
        <v>0</v>
      </c>
      <c r="X296" s="211">
        <v>0</v>
      </c>
      <c r="Y296" s="211">
        <v>0</v>
      </c>
      <c r="Z296" s="211">
        <v>0</v>
      </c>
      <c r="AA296" s="211">
        <v>0</v>
      </c>
      <c r="AB296" s="211">
        <v>0</v>
      </c>
      <c r="AC296" s="211">
        <v>0</v>
      </c>
      <c r="AD296" s="211">
        <v>0</v>
      </c>
      <c r="AE296" s="211">
        <v>0</v>
      </c>
      <c r="AF296" s="211">
        <v>0</v>
      </c>
      <c r="AG296" s="211">
        <v>0</v>
      </c>
      <c r="AH296" s="211">
        <v>0</v>
      </c>
      <c r="AI296" s="211">
        <v>0</v>
      </c>
      <c r="AJ296" s="211">
        <v>0</v>
      </c>
      <c r="AK296" s="211">
        <v>0</v>
      </c>
      <c r="AL296" s="211">
        <v>0</v>
      </c>
      <c r="AM296" s="211">
        <v>0</v>
      </c>
      <c r="AN296" s="211">
        <v>0</v>
      </c>
      <c r="AO296" s="211">
        <v>0</v>
      </c>
      <c r="AP296" s="211">
        <v>0</v>
      </c>
      <c r="AQ296" s="211">
        <v>0</v>
      </c>
      <c r="AR296" s="211">
        <v>0</v>
      </c>
      <c r="AS296" s="211">
        <v>0</v>
      </c>
      <c r="AT296" s="211">
        <v>0</v>
      </c>
      <c r="AU296" s="211">
        <v>0</v>
      </c>
      <c r="AV296" s="211">
        <v>0</v>
      </c>
      <c r="AW296" s="211">
        <v>0</v>
      </c>
      <c r="AX296" s="211">
        <v>0</v>
      </c>
      <c r="AY296" s="211">
        <v>0</v>
      </c>
      <c r="AZ296" s="211">
        <v>0</v>
      </c>
      <c r="BA296" s="211">
        <v>0</v>
      </c>
      <c r="BB296" s="211">
        <v>0</v>
      </c>
      <c r="BC296" s="211">
        <v>0</v>
      </c>
      <c r="BD296" s="211">
        <v>0</v>
      </c>
      <c r="BE296" s="211">
        <v>0</v>
      </c>
      <c r="BF296" s="211">
        <v>0</v>
      </c>
      <c r="BG296" s="211">
        <v>0</v>
      </c>
      <c r="BH296" s="211">
        <v>0</v>
      </c>
      <c r="BI296" s="211">
        <v>0</v>
      </c>
      <c r="BJ296" s="211">
        <v>0</v>
      </c>
      <c r="BK296" s="211">
        <v>0</v>
      </c>
      <c r="BL296" s="211">
        <v>0</v>
      </c>
      <c r="BM296" s="211">
        <v>0</v>
      </c>
      <c r="BN296" s="211">
        <v>0</v>
      </c>
      <c r="BO296" s="211">
        <v>0</v>
      </c>
      <c r="BP296" s="211">
        <v>0</v>
      </c>
      <c r="BQ296" s="211">
        <v>0</v>
      </c>
      <c r="BR296" s="211">
        <v>0</v>
      </c>
      <c r="BS296" s="211">
        <v>0</v>
      </c>
      <c r="BT296" s="211">
        <v>0</v>
      </c>
      <c r="BU296" s="211">
        <v>0</v>
      </c>
      <c r="BV296" s="211">
        <v>0</v>
      </c>
      <c r="BW296" s="211">
        <v>0</v>
      </c>
      <c r="BX296" s="211">
        <v>0</v>
      </c>
      <c r="BY296" s="211">
        <v>0</v>
      </c>
      <c r="BZ296" s="211">
        <v>0</v>
      </c>
      <c r="CA296" s="211">
        <v>0</v>
      </c>
      <c r="CB296" s="211">
        <v>0</v>
      </c>
      <c r="CC296" s="211">
        <v>0</v>
      </c>
      <c r="CD296" s="211">
        <v>0</v>
      </c>
      <c r="CE296" s="211">
        <v>0</v>
      </c>
      <c r="CF296" s="211">
        <v>0</v>
      </c>
      <c r="CG296" s="211">
        <v>0</v>
      </c>
      <c r="CH296" s="211">
        <v>0</v>
      </c>
      <c r="CI296" s="211">
        <v>0</v>
      </c>
      <c r="CJ296" s="211">
        <v>0</v>
      </c>
      <c r="CK296" s="211">
        <v>0</v>
      </c>
      <c r="CL296" s="211">
        <v>0</v>
      </c>
      <c r="CM296" s="211">
        <v>0</v>
      </c>
      <c r="CN296" s="211">
        <v>0</v>
      </c>
      <c r="CO296" s="211">
        <v>0</v>
      </c>
      <c r="CP296" s="211">
        <v>0</v>
      </c>
      <c r="CQ296" s="211">
        <v>0</v>
      </c>
      <c r="CR296" s="211">
        <v>0</v>
      </c>
      <c r="CS296" s="211">
        <f t="shared" si="101"/>
        <v>0</v>
      </c>
      <c r="CV296" s="27">
        <f t="shared" si="95"/>
        <v>0</v>
      </c>
      <c r="CW296" s="28">
        <f t="shared" si="96"/>
        <v>0</v>
      </c>
    </row>
    <row r="297" spans="1:101" x14ac:dyDescent="0.2">
      <c r="A297" s="215" t="s">
        <v>288</v>
      </c>
      <c r="B297" s="211">
        <v>0</v>
      </c>
      <c r="C297" s="211">
        <v>0</v>
      </c>
      <c r="D297" s="211">
        <v>0</v>
      </c>
      <c r="E297" s="211">
        <v>0</v>
      </c>
      <c r="F297" s="211">
        <v>0</v>
      </c>
      <c r="G297" s="211">
        <v>0</v>
      </c>
      <c r="H297" s="211">
        <v>0</v>
      </c>
      <c r="I297" s="211">
        <v>0</v>
      </c>
      <c r="J297" s="211">
        <v>0</v>
      </c>
      <c r="K297" s="211">
        <v>0</v>
      </c>
      <c r="L297" s="211">
        <v>0</v>
      </c>
      <c r="M297" s="211">
        <v>0</v>
      </c>
      <c r="N297" s="211">
        <v>0</v>
      </c>
      <c r="O297" s="211">
        <v>0</v>
      </c>
      <c r="P297" s="211">
        <v>0</v>
      </c>
      <c r="Q297" s="211">
        <v>0</v>
      </c>
      <c r="R297" s="211">
        <v>0</v>
      </c>
      <c r="S297" s="211">
        <v>0</v>
      </c>
      <c r="T297" s="211">
        <v>0</v>
      </c>
      <c r="U297" s="211">
        <v>0</v>
      </c>
      <c r="V297" s="211">
        <v>0</v>
      </c>
      <c r="W297" s="211">
        <v>0</v>
      </c>
      <c r="X297" s="211">
        <v>0</v>
      </c>
      <c r="Y297" s="211">
        <v>0</v>
      </c>
      <c r="Z297" s="211">
        <v>0</v>
      </c>
      <c r="AA297" s="211">
        <v>0</v>
      </c>
      <c r="AB297" s="211">
        <v>0</v>
      </c>
      <c r="AC297" s="211">
        <v>0</v>
      </c>
      <c r="AD297" s="211">
        <v>0</v>
      </c>
      <c r="AE297" s="211">
        <v>0</v>
      </c>
      <c r="AF297" s="211">
        <v>0</v>
      </c>
      <c r="AG297" s="211">
        <v>0</v>
      </c>
      <c r="AH297" s="211">
        <v>0</v>
      </c>
      <c r="AI297" s="211">
        <v>0</v>
      </c>
      <c r="AJ297" s="211">
        <v>0</v>
      </c>
      <c r="AK297" s="211">
        <v>0</v>
      </c>
      <c r="AL297" s="211">
        <v>0</v>
      </c>
      <c r="AM297" s="211">
        <v>0</v>
      </c>
      <c r="AN297" s="211">
        <v>0</v>
      </c>
      <c r="AO297" s="211">
        <v>0</v>
      </c>
      <c r="AP297" s="211">
        <v>0</v>
      </c>
      <c r="AQ297" s="211">
        <v>0</v>
      </c>
      <c r="AR297" s="211">
        <v>0</v>
      </c>
      <c r="AS297" s="211">
        <v>0</v>
      </c>
      <c r="AT297" s="211">
        <v>0</v>
      </c>
      <c r="AU297" s="211">
        <v>0</v>
      </c>
      <c r="AV297" s="211">
        <v>0</v>
      </c>
      <c r="AW297" s="211">
        <v>0</v>
      </c>
      <c r="AX297" s="211">
        <v>0</v>
      </c>
      <c r="AY297" s="211">
        <v>0</v>
      </c>
      <c r="AZ297" s="211">
        <v>0</v>
      </c>
      <c r="BA297" s="211">
        <v>0</v>
      </c>
      <c r="BB297" s="211">
        <v>0</v>
      </c>
      <c r="BC297" s="211">
        <v>0</v>
      </c>
      <c r="BD297" s="211">
        <v>0</v>
      </c>
      <c r="BE297" s="211">
        <v>0</v>
      </c>
      <c r="BF297" s="211">
        <v>0</v>
      </c>
      <c r="BG297" s="211">
        <v>0</v>
      </c>
      <c r="BH297" s="211">
        <v>0</v>
      </c>
      <c r="BI297" s="211">
        <v>0</v>
      </c>
      <c r="BJ297" s="211">
        <v>0</v>
      </c>
      <c r="BK297" s="211">
        <v>0</v>
      </c>
      <c r="BL297" s="211">
        <v>0</v>
      </c>
      <c r="BM297" s="211">
        <v>0</v>
      </c>
      <c r="BN297" s="211">
        <v>0</v>
      </c>
      <c r="BO297" s="211">
        <v>0</v>
      </c>
      <c r="BP297" s="211">
        <v>0</v>
      </c>
      <c r="BQ297" s="211">
        <v>0</v>
      </c>
      <c r="BR297" s="211">
        <v>0</v>
      </c>
      <c r="BS297" s="211">
        <v>0</v>
      </c>
      <c r="BT297" s="211">
        <v>0</v>
      </c>
      <c r="BU297" s="211">
        <v>0</v>
      </c>
      <c r="BV297" s="211">
        <v>0</v>
      </c>
      <c r="BW297" s="211">
        <v>0</v>
      </c>
      <c r="BX297" s="211">
        <v>0</v>
      </c>
      <c r="BY297" s="211">
        <v>0</v>
      </c>
      <c r="BZ297" s="211">
        <v>0</v>
      </c>
      <c r="CA297" s="211">
        <v>0</v>
      </c>
      <c r="CB297" s="211">
        <v>0</v>
      </c>
      <c r="CC297" s="211">
        <v>0</v>
      </c>
      <c r="CD297" s="211">
        <v>0</v>
      </c>
      <c r="CE297" s="211">
        <v>0</v>
      </c>
      <c r="CF297" s="211">
        <v>0</v>
      </c>
      <c r="CG297" s="211">
        <v>0</v>
      </c>
      <c r="CH297" s="211">
        <v>0</v>
      </c>
      <c r="CI297" s="211">
        <v>0</v>
      </c>
      <c r="CJ297" s="211">
        <v>0</v>
      </c>
      <c r="CK297" s="211">
        <v>0</v>
      </c>
      <c r="CL297" s="211">
        <v>0</v>
      </c>
      <c r="CM297" s="211">
        <v>0</v>
      </c>
      <c r="CN297" s="211">
        <v>0</v>
      </c>
      <c r="CO297" s="211">
        <v>0</v>
      </c>
      <c r="CP297" s="211">
        <v>0</v>
      </c>
      <c r="CQ297" s="211">
        <v>0</v>
      </c>
      <c r="CR297" s="211">
        <v>0</v>
      </c>
      <c r="CS297" s="211">
        <f t="shared" si="101"/>
        <v>0</v>
      </c>
      <c r="CV297" s="27">
        <f t="shared" si="95"/>
        <v>0</v>
      </c>
      <c r="CW297" s="28">
        <f t="shared" si="96"/>
        <v>0</v>
      </c>
    </row>
    <row r="298" spans="1:101" x14ac:dyDescent="0.2">
      <c r="A298" s="215" t="s">
        <v>289</v>
      </c>
      <c r="B298" s="211">
        <v>0</v>
      </c>
      <c r="C298" s="211">
        <v>0</v>
      </c>
      <c r="D298" s="211">
        <v>0</v>
      </c>
      <c r="E298" s="211">
        <v>0</v>
      </c>
      <c r="F298" s="211">
        <v>0</v>
      </c>
      <c r="G298" s="211">
        <v>0</v>
      </c>
      <c r="H298" s="211">
        <v>0</v>
      </c>
      <c r="I298" s="211">
        <v>0</v>
      </c>
      <c r="J298" s="211">
        <v>0</v>
      </c>
      <c r="K298" s="211">
        <v>0</v>
      </c>
      <c r="L298" s="211">
        <v>0</v>
      </c>
      <c r="M298" s="211">
        <v>0</v>
      </c>
      <c r="N298" s="211">
        <v>0</v>
      </c>
      <c r="O298" s="211">
        <v>0</v>
      </c>
      <c r="P298" s="211">
        <v>0</v>
      </c>
      <c r="Q298" s="211">
        <v>0</v>
      </c>
      <c r="R298" s="211">
        <v>0</v>
      </c>
      <c r="S298" s="211">
        <v>0</v>
      </c>
      <c r="T298" s="211">
        <v>0</v>
      </c>
      <c r="U298" s="211">
        <v>0</v>
      </c>
      <c r="V298" s="211">
        <v>0</v>
      </c>
      <c r="W298" s="211">
        <v>0</v>
      </c>
      <c r="X298" s="211">
        <v>0</v>
      </c>
      <c r="Y298" s="211">
        <v>0</v>
      </c>
      <c r="Z298" s="211">
        <v>0</v>
      </c>
      <c r="AA298" s="211">
        <v>0</v>
      </c>
      <c r="AB298" s="211">
        <v>0</v>
      </c>
      <c r="AC298" s="211">
        <v>0</v>
      </c>
      <c r="AD298" s="211">
        <v>0</v>
      </c>
      <c r="AE298" s="211">
        <v>0</v>
      </c>
      <c r="AF298" s="211">
        <v>0</v>
      </c>
      <c r="AG298" s="211">
        <v>0</v>
      </c>
      <c r="AH298" s="211">
        <v>0</v>
      </c>
      <c r="AI298" s="211">
        <v>0</v>
      </c>
      <c r="AJ298" s="211">
        <v>0</v>
      </c>
      <c r="AK298" s="211">
        <v>0</v>
      </c>
      <c r="AL298" s="211">
        <v>0</v>
      </c>
      <c r="AM298" s="211">
        <v>0</v>
      </c>
      <c r="AN298" s="211">
        <v>0</v>
      </c>
      <c r="AO298" s="211">
        <v>0</v>
      </c>
      <c r="AP298" s="211">
        <v>0</v>
      </c>
      <c r="AQ298" s="211">
        <v>0</v>
      </c>
      <c r="AR298" s="211">
        <v>0</v>
      </c>
      <c r="AS298" s="211">
        <v>0</v>
      </c>
      <c r="AT298" s="211">
        <v>0</v>
      </c>
      <c r="AU298" s="211">
        <v>0</v>
      </c>
      <c r="AV298" s="211">
        <v>0</v>
      </c>
      <c r="AW298" s="211">
        <v>0</v>
      </c>
      <c r="AX298" s="211">
        <v>0</v>
      </c>
      <c r="AY298" s="211">
        <v>0</v>
      </c>
      <c r="AZ298" s="211">
        <v>0</v>
      </c>
      <c r="BA298" s="211">
        <v>0</v>
      </c>
      <c r="BB298" s="211">
        <v>0</v>
      </c>
      <c r="BC298" s="211">
        <v>0</v>
      </c>
      <c r="BD298" s="211">
        <v>0</v>
      </c>
      <c r="BE298" s="211">
        <v>0</v>
      </c>
      <c r="BF298" s="211">
        <v>0</v>
      </c>
      <c r="BG298" s="211">
        <v>0</v>
      </c>
      <c r="BH298" s="211">
        <v>0</v>
      </c>
      <c r="BI298" s="211">
        <v>0</v>
      </c>
      <c r="BJ298" s="211">
        <v>0</v>
      </c>
      <c r="BK298" s="211">
        <v>0</v>
      </c>
      <c r="BL298" s="211">
        <v>0</v>
      </c>
      <c r="BM298" s="211">
        <v>0</v>
      </c>
      <c r="BN298" s="211">
        <v>0</v>
      </c>
      <c r="BO298" s="211">
        <v>0</v>
      </c>
      <c r="BP298" s="211">
        <v>0</v>
      </c>
      <c r="BQ298" s="211">
        <v>0</v>
      </c>
      <c r="BR298" s="211">
        <v>0</v>
      </c>
      <c r="BS298" s="211">
        <v>0</v>
      </c>
      <c r="BT298" s="211">
        <v>0</v>
      </c>
      <c r="BU298" s="211">
        <v>0</v>
      </c>
      <c r="BV298" s="211">
        <v>0</v>
      </c>
      <c r="BW298" s="211">
        <v>0</v>
      </c>
      <c r="BX298" s="211">
        <v>0</v>
      </c>
      <c r="BY298" s="211">
        <v>0</v>
      </c>
      <c r="BZ298" s="211">
        <v>0</v>
      </c>
      <c r="CA298" s="211">
        <v>0</v>
      </c>
      <c r="CB298" s="211">
        <v>0</v>
      </c>
      <c r="CC298" s="211">
        <v>0</v>
      </c>
      <c r="CD298" s="211">
        <v>0</v>
      </c>
      <c r="CE298" s="211">
        <v>0</v>
      </c>
      <c r="CF298" s="211">
        <v>0</v>
      </c>
      <c r="CG298" s="211">
        <v>0</v>
      </c>
      <c r="CH298" s="211">
        <v>0</v>
      </c>
      <c r="CI298" s="211">
        <v>0</v>
      </c>
      <c r="CJ298" s="211">
        <v>0</v>
      </c>
      <c r="CK298" s="211">
        <v>0</v>
      </c>
      <c r="CL298" s="211">
        <v>0</v>
      </c>
      <c r="CM298" s="211">
        <v>0</v>
      </c>
      <c r="CN298" s="211">
        <v>0</v>
      </c>
      <c r="CO298" s="211">
        <v>0</v>
      </c>
      <c r="CP298" s="211">
        <v>0</v>
      </c>
      <c r="CQ298" s="211">
        <v>0</v>
      </c>
      <c r="CR298" s="211">
        <v>0</v>
      </c>
      <c r="CS298" s="211">
        <f t="shared" si="101"/>
        <v>0</v>
      </c>
      <c r="CV298" s="27">
        <f t="shared" si="95"/>
        <v>0</v>
      </c>
      <c r="CW298" s="28">
        <f t="shared" si="96"/>
        <v>0</v>
      </c>
    </row>
    <row r="299" spans="1:101" x14ac:dyDescent="0.2">
      <c r="A299" s="215" t="s">
        <v>290</v>
      </c>
      <c r="B299" s="211">
        <v>0</v>
      </c>
      <c r="C299" s="211">
        <v>0</v>
      </c>
      <c r="D299" s="211">
        <v>0</v>
      </c>
      <c r="E299" s="211">
        <v>0</v>
      </c>
      <c r="F299" s="211">
        <v>0</v>
      </c>
      <c r="G299" s="211">
        <v>0</v>
      </c>
      <c r="H299" s="211">
        <v>0</v>
      </c>
      <c r="I299" s="211">
        <v>0</v>
      </c>
      <c r="J299" s="211">
        <v>0</v>
      </c>
      <c r="K299" s="211">
        <v>0</v>
      </c>
      <c r="L299" s="211">
        <v>0</v>
      </c>
      <c r="M299" s="211">
        <v>0</v>
      </c>
      <c r="N299" s="211">
        <v>0</v>
      </c>
      <c r="O299" s="211">
        <v>0</v>
      </c>
      <c r="P299" s="211">
        <v>0</v>
      </c>
      <c r="Q299" s="211">
        <v>0</v>
      </c>
      <c r="R299" s="211">
        <v>0</v>
      </c>
      <c r="S299" s="211">
        <v>0</v>
      </c>
      <c r="T299" s="211">
        <v>0</v>
      </c>
      <c r="U299" s="211">
        <v>0</v>
      </c>
      <c r="V299" s="211">
        <v>0</v>
      </c>
      <c r="W299" s="211">
        <v>0</v>
      </c>
      <c r="X299" s="211">
        <v>0</v>
      </c>
      <c r="Y299" s="211">
        <v>0</v>
      </c>
      <c r="Z299" s="211">
        <v>0</v>
      </c>
      <c r="AA299" s="211">
        <v>0</v>
      </c>
      <c r="AB299" s="211">
        <v>0</v>
      </c>
      <c r="AC299" s="211">
        <v>0</v>
      </c>
      <c r="AD299" s="211">
        <v>0</v>
      </c>
      <c r="AE299" s="211">
        <v>0</v>
      </c>
      <c r="AF299" s="211">
        <v>0</v>
      </c>
      <c r="AG299" s="211">
        <v>0</v>
      </c>
      <c r="AH299" s="211">
        <v>0</v>
      </c>
      <c r="AI299" s="211">
        <v>0</v>
      </c>
      <c r="AJ299" s="211">
        <v>0</v>
      </c>
      <c r="AK299" s="211">
        <v>0</v>
      </c>
      <c r="AL299" s="211">
        <v>0</v>
      </c>
      <c r="AM299" s="211">
        <v>0</v>
      </c>
      <c r="AN299" s="211">
        <v>0</v>
      </c>
      <c r="AO299" s="211">
        <v>0</v>
      </c>
      <c r="AP299" s="211">
        <v>0</v>
      </c>
      <c r="AQ299" s="211">
        <v>0</v>
      </c>
      <c r="AR299" s="211">
        <v>0</v>
      </c>
      <c r="AS299" s="211">
        <v>0</v>
      </c>
      <c r="AT299" s="211">
        <v>0</v>
      </c>
      <c r="AU299" s="211">
        <v>0</v>
      </c>
      <c r="AV299" s="211">
        <v>0</v>
      </c>
      <c r="AW299" s="211">
        <v>0</v>
      </c>
      <c r="AX299" s="211">
        <v>0</v>
      </c>
      <c r="AY299" s="211">
        <v>0</v>
      </c>
      <c r="AZ299" s="211">
        <v>0</v>
      </c>
      <c r="BA299" s="211">
        <v>0</v>
      </c>
      <c r="BB299" s="211">
        <v>0</v>
      </c>
      <c r="BC299" s="211">
        <v>0</v>
      </c>
      <c r="BD299" s="211">
        <v>0</v>
      </c>
      <c r="BE299" s="211">
        <v>0</v>
      </c>
      <c r="BF299" s="211">
        <v>0</v>
      </c>
      <c r="BG299" s="211">
        <v>0</v>
      </c>
      <c r="BH299" s="211">
        <v>0</v>
      </c>
      <c r="BI299" s="211">
        <v>0</v>
      </c>
      <c r="BJ299" s="211">
        <v>0</v>
      </c>
      <c r="BK299" s="211">
        <v>0</v>
      </c>
      <c r="BL299" s="211">
        <v>0</v>
      </c>
      <c r="BM299" s="211">
        <v>0</v>
      </c>
      <c r="BN299" s="211">
        <v>0</v>
      </c>
      <c r="BO299" s="211">
        <v>0</v>
      </c>
      <c r="BP299" s="211">
        <v>0</v>
      </c>
      <c r="BQ299" s="211">
        <v>0</v>
      </c>
      <c r="BR299" s="211">
        <v>0</v>
      </c>
      <c r="BS299" s="211">
        <v>0</v>
      </c>
      <c r="BT299" s="211">
        <v>0</v>
      </c>
      <c r="BU299" s="211">
        <v>0</v>
      </c>
      <c r="BV299" s="211">
        <v>0</v>
      </c>
      <c r="BW299" s="211">
        <v>0</v>
      </c>
      <c r="BX299" s="211">
        <v>0</v>
      </c>
      <c r="BY299" s="211">
        <v>0</v>
      </c>
      <c r="BZ299" s="211">
        <v>0</v>
      </c>
      <c r="CA299" s="211">
        <v>0</v>
      </c>
      <c r="CB299" s="211">
        <v>0</v>
      </c>
      <c r="CC299" s="211">
        <v>0</v>
      </c>
      <c r="CD299" s="211">
        <v>0</v>
      </c>
      <c r="CE299" s="211">
        <v>0</v>
      </c>
      <c r="CF299" s="211">
        <v>0</v>
      </c>
      <c r="CG299" s="211">
        <v>0</v>
      </c>
      <c r="CH299" s="211">
        <v>0</v>
      </c>
      <c r="CI299" s="211">
        <v>0</v>
      </c>
      <c r="CJ299" s="211">
        <v>0</v>
      </c>
      <c r="CK299" s="211">
        <v>0</v>
      </c>
      <c r="CL299" s="211">
        <v>0</v>
      </c>
      <c r="CM299" s="211">
        <v>0</v>
      </c>
      <c r="CN299" s="211">
        <v>0</v>
      </c>
      <c r="CO299" s="211">
        <v>0</v>
      </c>
      <c r="CP299" s="211">
        <v>0</v>
      </c>
      <c r="CQ299" s="211">
        <v>0</v>
      </c>
      <c r="CR299" s="211">
        <v>0</v>
      </c>
      <c r="CS299" s="211">
        <f t="shared" si="101"/>
        <v>0</v>
      </c>
      <c r="CV299" s="27">
        <f t="shared" si="95"/>
        <v>0</v>
      </c>
      <c r="CW299" s="28">
        <f t="shared" si="96"/>
        <v>0</v>
      </c>
    </row>
    <row r="300" spans="1:101" x14ac:dyDescent="0.2">
      <c r="A300" s="215" t="s">
        <v>291</v>
      </c>
      <c r="B300" s="211">
        <v>0</v>
      </c>
      <c r="C300" s="211">
        <v>0</v>
      </c>
      <c r="D300" s="211">
        <v>0</v>
      </c>
      <c r="E300" s="211">
        <v>0</v>
      </c>
      <c r="F300" s="211">
        <v>0</v>
      </c>
      <c r="G300" s="211">
        <v>0</v>
      </c>
      <c r="H300" s="211">
        <v>0</v>
      </c>
      <c r="I300" s="211">
        <v>0</v>
      </c>
      <c r="J300" s="211">
        <v>0</v>
      </c>
      <c r="K300" s="211">
        <v>0</v>
      </c>
      <c r="L300" s="211">
        <v>0</v>
      </c>
      <c r="M300" s="211">
        <v>0</v>
      </c>
      <c r="N300" s="211">
        <v>0</v>
      </c>
      <c r="O300" s="211">
        <v>0</v>
      </c>
      <c r="P300" s="211">
        <v>0</v>
      </c>
      <c r="Q300" s="211">
        <v>0</v>
      </c>
      <c r="R300" s="211">
        <v>0</v>
      </c>
      <c r="S300" s="211">
        <v>0</v>
      </c>
      <c r="T300" s="211">
        <v>0</v>
      </c>
      <c r="U300" s="211">
        <v>0</v>
      </c>
      <c r="V300" s="211">
        <v>0</v>
      </c>
      <c r="W300" s="211">
        <v>0</v>
      </c>
      <c r="X300" s="211">
        <v>0</v>
      </c>
      <c r="Y300" s="211">
        <v>0</v>
      </c>
      <c r="Z300" s="211">
        <v>0</v>
      </c>
      <c r="AA300" s="211">
        <v>0</v>
      </c>
      <c r="AB300" s="211">
        <v>0</v>
      </c>
      <c r="AC300" s="211">
        <v>0</v>
      </c>
      <c r="AD300" s="211">
        <v>0</v>
      </c>
      <c r="AE300" s="211">
        <v>0</v>
      </c>
      <c r="AF300" s="211">
        <v>0</v>
      </c>
      <c r="AG300" s="211">
        <v>0</v>
      </c>
      <c r="AH300" s="211">
        <v>0</v>
      </c>
      <c r="AI300" s="211">
        <v>0</v>
      </c>
      <c r="AJ300" s="211">
        <v>0</v>
      </c>
      <c r="AK300" s="211">
        <v>0</v>
      </c>
      <c r="AL300" s="211">
        <v>0</v>
      </c>
      <c r="AM300" s="211">
        <v>0</v>
      </c>
      <c r="AN300" s="211">
        <v>0</v>
      </c>
      <c r="AO300" s="211">
        <v>0</v>
      </c>
      <c r="AP300" s="211">
        <v>0</v>
      </c>
      <c r="AQ300" s="211">
        <v>0</v>
      </c>
      <c r="AR300" s="211">
        <v>0</v>
      </c>
      <c r="AS300" s="211">
        <v>0</v>
      </c>
      <c r="AT300" s="211">
        <v>0</v>
      </c>
      <c r="AU300" s="211">
        <v>0</v>
      </c>
      <c r="AV300" s="211">
        <v>0</v>
      </c>
      <c r="AW300" s="211">
        <v>0</v>
      </c>
      <c r="AX300" s="211">
        <v>0</v>
      </c>
      <c r="AY300" s="211">
        <v>0</v>
      </c>
      <c r="AZ300" s="211">
        <v>0</v>
      </c>
      <c r="BA300" s="211">
        <v>0</v>
      </c>
      <c r="BB300" s="211">
        <v>0</v>
      </c>
      <c r="BC300" s="211">
        <v>0</v>
      </c>
      <c r="BD300" s="211">
        <v>0</v>
      </c>
      <c r="BE300" s="211">
        <v>0</v>
      </c>
      <c r="BF300" s="211">
        <v>0</v>
      </c>
      <c r="BG300" s="211">
        <v>0</v>
      </c>
      <c r="BH300" s="211">
        <v>0</v>
      </c>
      <c r="BI300" s="211">
        <v>0</v>
      </c>
      <c r="BJ300" s="211">
        <v>0</v>
      </c>
      <c r="BK300" s="211">
        <v>0</v>
      </c>
      <c r="BL300" s="211">
        <v>0</v>
      </c>
      <c r="BM300" s="211">
        <v>0</v>
      </c>
      <c r="BN300" s="211">
        <v>0</v>
      </c>
      <c r="BO300" s="211">
        <v>0</v>
      </c>
      <c r="BP300" s="211">
        <v>0</v>
      </c>
      <c r="BQ300" s="211">
        <v>0</v>
      </c>
      <c r="BR300" s="211">
        <v>0</v>
      </c>
      <c r="BS300" s="211">
        <v>0</v>
      </c>
      <c r="BT300" s="211">
        <v>0</v>
      </c>
      <c r="BU300" s="211">
        <v>0</v>
      </c>
      <c r="BV300" s="211">
        <v>0</v>
      </c>
      <c r="BW300" s="211">
        <v>0</v>
      </c>
      <c r="BX300" s="211">
        <v>0</v>
      </c>
      <c r="BY300" s="211">
        <v>0</v>
      </c>
      <c r="BZ300" s="211">
        <v>0</v>
      </c>
      <c r="CA300" s="211">
        <v>0</v>
      </c>
      <c r="CB300" s="211">
        <v>0</v>
      </c>
      <c r="CC300" s="211">
        <v>0</v>
      </c>
      <c r="CD300" s="211">
        <v>0</v>
      </c>
      <c r="CE300" s="211">
        <v>0</v>
      </c>
      <c r="CF300" s="211">
        <v>0</v>
      </c>
      <c r="CG300" s="211">
        <v>0</v>
      </c>
      <c r="CH300" s="211">
        <v>0</v>
      </c>
      <c r="CI300" s="211">
        <v>0</v>
      </c>
      <c r="CJ300" s="211">
        <v>0</v>
      </c>
      <c r="CK300" s="211">
        <v>0</v>
      </c>
      <c r="CL300" s="211">
        <v>0</v>
      </c>
      <c r="CM300" s="211">
        <v>0</v>
      </c>
      <c r="CN300" s="211">
        <v>0</v>
      </c>
      <c r="CO300" s="211">
        <v>0</v>
      </c>
      <c r="CP300" s="211">
        <v>0</v>
      </c>
      <c r="CQ300" s="211">
        <v>0</v>
      </c>
      <c r="CR300" s="211">
        <v>0</v>
      </c>
      <c r="CS300" s="211">
        <f t="shared" si="101"/>
        <v>0</v>
      </c>
      <c r="CV300" s="27">
        <f t="shared" si="95"/>
        <v>0</v>
      </c>
      <c r="CW300" s="28">
        <f t="shared" si="96"/>
        <v>0</v>
      </c>
    </row>
    <row r="301" spans="1:101" x14ac:dyDescent="0.2">
      <c r="A301" s="215" t="s">
        <v>292</v>
      </c>
      <c r="B301" s="211">
        <v>0</v>
      </c>
      <c r="C301" s="211">
        <v>0</v>
      </c>
      <c r="D301" s="211">
        <v>0</v>
      </c>
      <c r="E301" s="211">
        <v>0</v>
      </c>
      <c r="F301" s="211">
        <v>0</v>
      </c>
      <c r="G301" s="211">
        <v>0</v>
      </c>
      <c r="H301" s="211">
        <v>0</v>
      </c>
      <c r="I301" s="211">
        <v>0</v>
      </c>
      <c r="J301" s="211">
        <v>0</v>
      </c>
      <c r="K301" s="211">
        <v>0</v>
      </c>
      <c r="L301" s="211">
        <v>0</v>
      </c>
      <c r="M301" s="211">
        <v>0</v>
      </c>
      <c r="N301" s="211">
        <v>0</v>
      </c>
      <c r="O301" s="211">
        <v>0</v>
      </c>
      <c r="P301" s="211">
        <v>0</v>
      </c>
      <c r="Q301" s="211">
        <v>0</v>
      </c>
      <c r="R301" s="211">
        <v>0</v>
      </c>
      <c r="S301" s="211">
        <v>0</v>
      </c>
      <c r="T301" s="211">
        <v>0</v>
      </c>
      <c r="U301" s="211">
        <v>0</v>
      </c>
      <c r="V301" s="211">
        <v>0</v>
      </c>
      <c r="W301" s="211">
        <v>0</v>
      </c>
      <c r="X301" s="211">
        <v>0</v>
      </c>
      <c r="Y301" s="211">
        <v>0</v>
      </c>
      <c r="Z301" s="211">
        <v>0</v>
      </c>
      <c r="AA301" s="211">
        <v>0</v>
      </c>
      <c r="AB301" s="211">
        <v>0</v>
      </c>
      <c r="AC301" s="211">
        <v>0</v>
      </c>
      <c r="AD301" s="211">
        <v>0</v>
      </c>
      <c r="AE301" s="211">
        <v>0</v>
      </c>
      <c r="AF301" s="211">
        <v>0</v>
      </c>
      <c r="AG301" s="211">
        <v>0</v>
      </c>
      <c r="AH301" s="211">
        <v>0</v>
      </c>
      <c r="AI301" s="211">
        <v>0</v>
      </c>
      <c r="AJ301" s="211">
        <v>0</v>
      </c>
      <c r="AK301" s="211">
        <v>0</v>
      </c>
      <c r="AL301" s="211">
        <v>0</v>
      </c>
      <c r="AM301" s="211">
        <v>0</v>
      </c>
      <c r="AN301" s="211">
        <v>0</v>
      </c>
      <c r="AO301" s="211">
        <v>0</v>
      </c>
      <c r="AP301" s="211">
        <v>0</v>
      </c>
      <c r="AQ301" s="211">
        <v>0</v>
      </c>
      <c r="AR301" s="211">
        <v>0</v>
      </c>
      <c r="AS301" s="211">
        <v>0</v>
      </c>
      <c r="AT301" s="211">
        <v>0</v>
      </c>
      <c r="AU301" s="211">
        <v>0</v>
      </c>
      <c r="AV301" s="211">
        <v>0</v>
      </c>
      <c r="AW301" s="211">
        <v>0</v>
      </c>
      <c r="AX301" s="211">
        <v>0</v>
      </c>
      <c r="AY301" s="211">
        <v>0</v>
      </c>
      <c r="AZ301" s="211">
        <v>0</v>
      </c>
      <c r="BA301" s="211">
        <v>0</v>
      </c>
      <c r="BB301" s="211">
        <v>0</v>
      </c>
      <c r="BC301" s="211">
        <v>0</v>
      </c>
      <c r="BD301" s="211">
        <v>0</v>
      </c>
      <c r="BE301" s="211">
        <v>0</v>
      </c>
      <c r="BF301" s="211">
        <v>0</v>
      </c>
      <c r="BG301" s="211">
        <v>0</v>
      </c>
      <c r="BH301" s="211">
        <v>0</v>
      </c>
      <c r="BI301" s="211">
        <v>0</v>
      </c>
      <c r="BJ301" s="211">
        <v>0</v>
      </c>
      <c r="BK301" s="211">
        <v>0</v>
      </c>
      <c r="BL301" s="211">
        <v>0</v>
      </c>
      <c r="BM301" s="211">
        <v>0</v>
      </c>
      <c r="BN301" s="211">
        <v>0</v>
      </c>
      <c r="BO301" s="211">
        <v>0</v>
      </c>
      <c r="BP301" s="211">
        <v>0</v>
      </c>
      <c r="BQ301" s="211">
        <v>0</v>
      </c>
      <c r="BR301" s="211">
        <v>0</v>
      </c>
      <c r="BS301" s="211">
        <v>0</v>
      </c>
      <c r="BT301" s="211">
        <v>0</v>
      </c>
      <c r="BU301" s="211">
        <v>0</v>
      </c>
      <c r="BV301" s="211">
        <v>0</v>
      </c>
      <c r="BW301" s="211">
        <v>0</v>
      </c>
      <c r="BX301" s="211">
        <v>0</v>
      </c>
      <c r="BY301" s="211">
        <v>0</v>
      </c>
      <c r="BZ301" s="211">
        <v>0</v>
      </c>
      <c r="CA301" s="211">
        <v>0</v>
      </c>
      <c r="CB301" s="211">
        <v>0</v>
      </c>
      <c r="CC301" s="211">
        <v>0</v>
      </c>
      <c r="CD301" s="211">
        <v>0</v>
      </c>
      <c r="CE301" s="211">
        <v>0</v>
      </c>
      <c r="CF301" s="211">
        <v>0</v>
      </c>
      <c r="CG301" s="211">
        <v>0</v>
      </c>
      <c r="CH301" s="211">
        <v>0</v>
      </c>
      <c r="CI301" s="211">
        <v>0</v>
      </c>
      <c r="CJ301" s="211">
        <v>0</v>
      </c>
      <c r="CK301" s="211">
        <v>0</v>
      </c>
      <c r="CL301" s="211">
        <v>0</v>
      </c>
      <c r="CM301" s="211">
        <v>0</v>
      </c>
      <c r="CN301" s="211">
        <v>0</v>
      </c>
      <c r="CO301" s="211">
        <v>0</v>
      </c>
      <c r="CP301" s="211">
        <v>0</v>
      </c>
      <c r="CQ301" s="211">
        <v>0</v>
      </c>
      <c r="CR301" s="211">
        <v>0</v>
      </c>
      <c r="CS301" s="211">
        <f t="shared" si="101"/>
        <v>0</v>
      </c>
      <c r="CV301" s="27">
        <f t="shared" si="95"/>
        <v>0</v>
      </c>
      <c r="CW301" s="28">
        <f t="shared" si="96"/>
        <v>0</v>
      </c>
    </row>
    <row r="302" spans="1:101" x14ac:dyDescent="0.2">
      <c r="A302" s="215" t="s">
        <v>293</v>
      </c>
      <c r="B302" s="211">
        <v>0</v>
      </c>
      <c r="C302" s="211">
        <v>0</v>
      </c>
      <c r="D302" s="211">
        <v>0</v>
      </c>
      <c r="E302" s="211">
        <v>0</v>
      </c>
      <c r="F302" s="211">
        <v>0</v>
      </c>
      <c r="G302" s="211">
        <v>0</v>
      </c>
      <c r="H302" s="211">
        <v>0</v>
      </c>
      <c r="I302" s="211">
        <v>0</v>
      </c>
      <c r="J302" s="211">
        <v>0</v>
      </c>
      <c r="K302" s="211">
        <v>0</v>
      </c>
      <c r="L302" s="211">
        <v>0</v>
      </c>
      <c r="M302" s="211">
        <v>0</v>
      </c>
      <c r="N302" s="211">
        <v>0</v>
      </c>
      <c r="O302" s="211">
        <v>0</v>
      </c>
      <c r="P302" s="211">
        <v>0</v>
      </c>
      <c r="Q302" s="211">
        <v>0</v>
      </c>
      <c r="R302" s="211">
        <v>0</v>
      </c>
      <c r="S302" s="211">
        <v>0</v>
      </c>
      <c r="T302" s="211">
        <v>0</v>
      </c>
      <c r="U302" s="211">
        <v>0</v>
      </c>
      <c r="V302" s="211">
        <v>0</v>
      </c>
      <c r="W302" s="211">
        <v>0</v>
      </c>
      <c r="X302" s="211">
        <v>0</v>
      </c>
      <c r="Y302" s="211">
        <v>0</v>
      </c>
      <c r="Z302" s="211">
        <v>0</v>
      </c>
      <c r="AA302" s="211">
        <v>0</v>
      </c>
      <c r="AB302" s="211">
        <v>0</v>
      </c>
      <c r="AC302" s="211">
        <v>0</v>
      </c>
      <c r="AD302" s="211">
        <v>0</v>
      </c>
      <c r="AE302" s="211">
        <v>0</v>
      </c>
      <c r="AF302" s="211">
        <v>0</v>
      </c>
      <c r="AG302" s="211">
        <v>0</v>
      </c>
      <c r="AH302" s="211">
        <v>0</v>
      </c>
      <c r="AI302" s="211">
        <v>0</v>
      </c>
      <c r="AJ302" s="211">
        <v>0</v>
      </c>
      <c r="AK302" s="211">
        <v>0</v>
      </c>
      <c r="AL302" s="211">
        <v>0</v>
      </c>
      <c r="AM302" s="211">
        <v>0</v>
      </c>
      <c r="AN302" s="211">
        <v>0</v>
      </c>
      <c r="AO302" s="211">
        <v>0</v>
      </c>
      <c r="AP302" s="211">
        <v>0</v>
      </c>
      <c r="AQ302" s="211">
        <v>0</v>
      </c>
      <c r="AR302" s="211">
        <v>0</v>
      </c>
      <c r="AS302" s="211">
        <v>0</v>
      </c>
      <c r="AT302" s="211">
        <v>0</v>
      </c>
      <c r="AU302" s="211">
        <v>0</v>
      </c>
      <c r="AV302" s="211">
        <v>0</v>
      </c>
      <c r="AW302" s="211">
        <v>0</v>
      </c>
      <c r="AX302" s="211">
        <v>0</v>
      </c>
      <c r="AY302" s="211">
        <v>0</v>
      </c>
      <c r="AZ302" s="211">
        <v>0</v>
      </c>
      <c r="BA302" s="211">
        <v>0</v>
      </c>
      <c r="BB302" s="211">
        <v>0</v>
      </c>
      <c r="BC302" s="211">
        <v>0</v>
      </c>
      <c r="BD302" s="211">
        <v>0</v>
      </c>
      <c r="BE302" s="211">
        <v>0</v>
      </c>
      <c r="BF302" s="211">
        <v>0</v>
      </c>
      <c r="BG302" s="211">
        <v>0</v>
      </c>
      <c r="BH302" s="211">
        <v>0</v>
      </c>
      <c r="BI302" s="211">
        <v>0</v>
      </c>
      <c r="BJ302" s="211">
        <v>0</v>
      </c>
      <c r="BK302" s="211">
        <v>0</v>
      </c>
      <c r="BL302" s="211">
        <v>0</v>
      </c>
      <c r="BM302" s="211">
        <v>0</v>
      </c>
      <c r="BN302" s="211">
        <v>0</v>
      </c>
      <c r="BO302" s="211">
        <v>0</v>
      </c>
      <c r="BP302" s="211">
        <v>0</v>
      </c>
      <c r="BQ302" s="211">
        <v>0</v>
      </c>
      <c r="BR302" s="211">
        <v>0</v>
      </c>
      <c r="BS302" s="211">
        <v>0</v>
      </c>
      <c r="BT302" s="211">
        <v>0</v>
      </c>
      <c r="BU302" s="211">
        <v>0</v>
      </c>
      <c r="BV302" s="211">
        <v>0</v>
      </c>
      <c r="BW302" s="211">
        <v>0</v>
      </c>
      <c r="BX302" s="211">
        <v>0</v>
      </c>
      <c r="BY302" s="211">
        <v>0</v>
      </c>
      <c r="BZ302" s="211">
        <v>0</v>
      </c>
      <c r="CA302" s="211">
        <v>0</v>
      </c>
      <c r="CB302" s="211">
        <v>0</v>
      </c>
      <c r="CC302" s="211">
        <v>0</v>
      </c>
      <c r="CD302" s="211">
        <v>0</v>
      </c>
      <c r="CE302" s="211">
        <v>0</v>
      </c>
      <c r="CF302" s="211">
        <v>0</v>
      </c>
      <c r="CG302" s="211">
        <v>0</v>
      </c>
      <c r="CH302" s="211">
        <v>0</v>
      </c>
      <c r="CI302" s="211">
        <v>0</v>
      </c>
      <c r="CJ302" s="211">
        <v>0</v>
      </c>
      <c r="CK302" s="211">
        <v>0</v>
      </c>
      <c r="CL302" s="211">
        <v>0</v>
      </c>
      <c r="CM302" s="211">
        <v>0</v>
      </c>
      <c r="CN302" s="211">
        <v>0</v>
      </c>
      <c r="CO302" s="211">
        <v>0</v>
      </c>
      <c r="CP302" s="211">
        <v>0</v>
      </c>
      <c r="CQ302" s="211">
        <v>0</v>
      </c>
      <c r="CR302" s="211">
        <v>0</v>
      </c>
      <c r="CS302" s="211">
        <f t="shared" si="101"/>
        <v>0</v>
      </c>
      <c r="CV302" s="27">
        <f t="shared" si="95"/>
        <v>0</v>
      </c>
      <c r="CW302" s="28">
        <f t="shared" si="96"/>
        <v>0</v>
      </c>
    </row>
    <row r="303" spans="1:101" x14ac:dyDescent="0.2">
      <c r="A303" s="215" t="s">
        <v>294</v>
      </c>
      <c r="B303" s="211">
        <v>0</v>
      </c>
      <c r="C303" s="211">
        <v>0</v>
      </c>
      <c r="D303" s="211">
        <v>0</v>
      </c>
      <c r="E303" s="211">
        <v>0</v>
      </c>
      <c r="F303" s="211">
        <v>0</v>
      </c>
      <c r="G303" s="211">
        <v>0</v>
      </c>
      <c r="H303" s="211">
        <v>0</v>
      </c>
      <c r="I303" s="211">
        <v>0</v>
      </c>
      <c r="J303" s="211">
        <v>0</v>
      </c>
      <c r="K303" s="211">
        <v>0</v>
      </c>
      <c r="L303" s="211">
        <v>0</v>
      </c>
      <c r="M303" s="211">
        <v>0</v>
      </c>
      <c r="N303" s="211">
        <v>0</v>
      </c>
      <c r="O303" s="211">
        <v>0</v>
      </c>
      <c r="P303" s="211">
        <v>0</v>
      </c>
      <c r="Q303" s="211">
        <v>0</v>
      </c>
      <c r="R303" s="211">
        <v>0</v>
      </c>
      <c r="S303" s="211">
        <v>0</v>
      </c>
      <c r="T303" s="211">
        <v>0</v>
      </c>
      <c r="U303" s="211">
        <v>0</v>
      </c>
      <c r="V303" s="211">
        <v>0</v>
      </c>
      <c r="W303" s="211">
        <v>0</v>
      </c>
      <c r="X303" s="211">
        <v>0</v>
      </c>
      <c r="Y303" s="211">
        <v>0</v>
      </c>
      <c r="Z303" s="211">
        <v>0</v>
      </c>
      <c r="AA303" s="211">
        <v>0</v>
      </c>
      <c r="AB303" s="211">
        <v>0</v>
      </c>
      <c r="AC303" s="211">
        <v>0</v>
      </c>
      <c r="AD303" s="211">
        <v>0</v>
      </c>
      <c r="AE303" s="211">
        <v>0</v>
      </c>
      <c r="AF303" s="211">
        <v>0</v>
      </c>
      <c r="AG303" s="211">
        <v>0</v>
      </c>
      <c r="AH303" s="211">
        <v>0</v>
      </c>
      <c r="AI303" s="211">
        <v>0</v>
      </c>
      <c r="AJ303" s="211">
        <v>0</v>
      </c>
      <c r="AK303" s="211">
        <v>0</v>
      </c>
      <c r="AL303" s="211">
        <v>0</v>
      </c>
      <c r="AM303" s="211">
        <v>0</v>
      </c>
      <c r="AN303" s="211">
        <v>0</v>
      </c>
      <c r="AO303" s="211">
        <v>0</v>
      </c>
      <c r="AP303" s="211">
        <v>0</v>
      </c>
      <c r="AQ303" s="211">
        <v>0</v>
      </c>
      <c r="AR303" s="211">
        <v>0</v>
      </c>
      <c r="AS303" s="211">
        <v>0</v>
      </c>
      <c r="AT303" s="211">
        <v>0</v>
      </c>
      <c r="AU303" s="211">
        <v>0</v>
      </c>
      <c r="AV303" s="211">
        <v>0</v>
      </c>
      <c r="AW303" s="211">
        <v>0</v>
      </c>
      <c r="AX303" s="211">
        <v>0</v>
      </c>
      <c r="AY303" s="211">
        <v>0</v>
      </c>
      <c r="AZ303" s="211">
        <v>0</v>
      </c>
      <c r="BA303" s="211">
        <v>0</v>
      </c>
      <c r="BB303" s="211">
        <v>0</v>
      </c>
      <c r="BC303" s="211">
        <v>0</v>
      </c>
      <c r="BD303" s="211">
        <v>0</v>
      </c>
      <c r="BE303" s="211">
        <v>0</v>
      </c>
      <c r="BF303" s="211">
        <v>0</v>
      </c>
      <c r="BG303" s="211">
        <v>0</v>
      </c>
      <c r="BH303" s="211">
        <v>0</v>
      </c>
      <c r="BI303" s="211">
        <v>0</v>
      </c>
      <c r="BJ303" s="211">
        <v>0</v>
      </c>
      <c r="BK303" s="211">
        <v>0</v>
      </c>
      <c r="BL303" s="211">
        <v>0</v>
      </c>
      <c r="BM303" s="211">
        <v>0</v>
      </c>
      <c r="BN303" s="211">
        <v>0</v>
      </c>
      <c r="BO303" s="211">
        <v>0</v>
      </c>
      <c r="BP303" s="211">
        <v>0</v>
      </c>
      <c r="BQ303" s="211">
        <v>0</v>
      </c>
      <c r="BR303" s="211">
        <v>0</v>
      </c>
      <c r="BS303" s="211">
        <v>0</v>
      </c>
      <c r="BT303" s="211">
        <v>0</v>
      </c>
      <c r="BU303" s="211">
        <v>0</v>
      </c>
      <c r="BV303" s="211">
        <v>0</v>
      </c>
      <c r="BW303" s="211">
        <v>0</v>
      </c>
      <c r="BX303" s="211">
        <v>0</v>
      </c>
      <c r="BY303" s="211">
        <v>0</v>
      </c>
      <c r="BZ303" s="211">
        <v>0</v>
      </c>
      <c r="CA303" s="211">
        <v>0</v>
      </c>
      <c r="CB303" s="211">
        <v>0</v>
      </c>
      <c r="CC303" s="211">
        <v>0</v>
      </c>
      <c r="CD303" s="211">
        <v>0</v>
      </c>
      <c r="CE303" s="211">
        <v>0</v>
      </c>
      <c r="CF303" s="211">
        <v>0</v>
      </c>
      <c r="CG303" s="211">
        <v>0</v>
      </c>
      <c r="CH303" s="211">
        <v>0</v>
      </c>
      <c r="CI303" s="211">
        <v>0</v>
      </c>
      <c r="CJ303" s="211">
        <v>0</v>
      </c>
      <c r="CK303" s="211">
        <v>0</v>
      </c>
      <c r="CL303" s="211">
        <v>0</v>
      </c>
      <c r="CM303" s="211">
        <v>0</v>
      </c>
      <c r="CN303" s="211">
        <v>0</v>
      </c>
      <c r="CO303" s="211">
        <v>0</v>
      </c>
      <c r="CP303" s="211">
        <v>0</v>
      </c>
      <c r="CQ303" s="211">
        <v>0</v>
      </c>
      <c r="CR303" s="211">
        <v>0</v>
      </c>
      <c r="CS303" s="211">
        <f t="shared" si="101"/>
        <v>0</v>
      </c>
      <c r="CV303" s="27">
        <f t="shared" si="95"/>
        <v>0</v>
      </c>
      <c r="CW303" s="28">
        <f t="shared" si="96"/>
        <v>0</v>
      </c>
    </row>
    <row r="304" spans="1:101" x14ac:dyDescent="0.2">
      <c r="A304" s="215" t="s">
        <v>295</v>
      </c>
      <c r="B304" s="211">
        <v>0</v>
      </c>
      <c r="C304" s="211">
        <v>0</v>
      </c>
      <c r="D304" s="211">
        <v>0</v>
      </c>
      <c r="E304" s="211">
        <v>0</v>
      </c>
      <c r="F304" s="211">
        <v>0</v>
      </c>
      <c r="G304" s="211">
        <v>0</v>
      </c>
      <c r="H304" s="211">
        <v>0</v>
      </c>
      <c r="I304" s="211">
        <v>0</v>
      </c>
      <c r="J304" s="211">
        <v>0</v>
      </c>
      <c r="K304" s="211">
        <v>0</v>
      </c>
      <c r="L304" s="211">
        <v>0</v>
      </c>
      <c r="M304" s="211">
        <v>0</v>
      </c>
      <c r="N304" s="211">
        <v>0</v>
      </c>
      <c r="O304" s="211">
        <v>0</v>
      </c>
      <c r="P304" s="211">
        <v>0</v>
      </c>
      <c r="Q304" s="211">
        <v>0</v>
      </c>
      <c r="R304" s="211">
        <v>0</v>
      </c>
      <c r="S304" s="211">
        <v>0</v>
      </c>
      <c r="T304" s="211">
        <v>0</v>
      </c>
      <c r="U304" s="211">
        <v>0</v>
      </c>
      <c r="V304" s="211">
        <v>0</v>
      </c>
      <c r="W304" s="211">
        <v>0</v>
      </c>
      <c r="X304" s="211">
        <v>0</v>
      </c>
      <c r="Y304" s="211">
        <v>0</v>
      </c>
      <c r="Z304" s="211">
        <v>0</v>
      </c>
      <c r="AA304" s="211">
        <v>0</v>
      </c>
      <c r="AB304" s="211">
        <v>0</v>
      </c>
      <c r="AC304" s="211">
        <v>0</v>
      </c>
      <c r="AD304" s="211">
        <v>0</v>
      </c>
      <c r="AE304" s="211">
        <v>0</v>
      </c>
      <c r="AF304" s="211">
        <v>0</v>
      </c>
      <c r="AG304" s="211">
        <v>0</v>
      </c>
      <c r="AH304" s="211">
        <v>0</v>
      </c>
      <c r="AI304" s="211">
        <v>0</v>
      </c>
      <c r="AJ304" s="211">
        <v>0</v>
      </c>
      <c r="AK304" s="211">
        <v>0</v>
      </c>
      <c r="AL304" s="211">
        <v>0</v>
      </c>
      <c r="AM304" s="211">
        <v>0</v>
      </c>
      <c r="AN304" s="211">
        <v>0</v>
      </c>
      <c r="AO304" s="211">
        <v>0</v>
      </c>
      <c r="AP304" s="211">
        <v>0</v>
      </c>
      <c r="AQ304" s="211">
        <v>0</v>
      </c>
      <c r="AR304" s="211">
        <v>0</v>
      </c>
      <c r="AS304" s="211">
        <v>0</v>
      </c>
      <c r="AT304" s="211">
        <v>0</v>
      </c>
      <c r="AU304" s="211">
        <v>0</v>
      </c>
      <c r="AV304" s="211">
        <v>0</v>
      </c>
      <c r="AW304" s="211">
        <v>0</v>
      </c>
      <c r="AX304" s="211">
        <v>0</v>
      </c>
      <c r="AY304" s="211">
        <v>0</v>
      </c>
      <c r="AZ304" s="211">
        <v>0</v>
      </c>
      <c r="BA304" s="211">
        <v>0</v>
      </c>
      <c r="BB304" s="211">
        <v>0</v>
      </c>
      <c r="BC304" s="211">
        <v>0</v>
      </c>
      <c r="BD304" s="211">
        <v>0</v>
      </c>
      <c r="BE304" s="211">
        <v>0</v>
      </c>
      <c r="BF304" s="211">
        <v>0</v>
      </c>
      <c r="BG304" s="211">
        <v>0</v>
      </c>
      <c r="BH304" s="211">
        <v>0</v>
      </c>
      <c r="BI304" s="211">
        <v>0</v>
      </c>
      <c r="BJ304" s="211">
        <v>0</v>
      </c>
      <c r="BK304" s="211">
        <v>0</v>
      </c>
      <c r="BL304" s="211">
        <v>0</v>
      </c>
      <c r="BM304" s="211">
        <v>0</v>
      </c>
      <c r="BN304" s="211">
        <v>0</v>
      </c>
      <c r="BO304" s="211">
        <v>0</v>
      </c>
      <c r="BP304" s="211">
        <v>0</v>
      </c>
      <c r="BQ304" s="211">
        <v>0</v>
      </c>
      <c r="BR304" s="211">
        <v>0</v>
      </c>
      <c r="BS304" s="211">
        <v>0</v>
      </c>
      <c r="BT304" s="211">
        <v>0</v>
      </c>
      <c r="BU304" s="211">
        <v>0</v>
      </c>
      <c r="BV304" s="211">
        <v>0</v>
      </c>
      <c r="BW304" s="211">
        <v>0</v>
      </c>
      <c r="BX304" s="211">
        <v>0</v>
      </c>
      <c r="BY304" s="211">
        <v>0</v>
      </c>
      <c r="BZ304" s="211">
        <v>0</v>
      </c>
      <c r="CA304" s="211">
        <v>0</v>
      </c>
      <c r="CB304" s="211">
        <v>0</v>
      </c>
      <c r="CC304" s="211">
        <v>0</v>
      </c>
      <c r="CD304" s="211">
        <v>0</v>
      </c>
      <c r="CE304" s="211">
        <v>0</v>
      </c>
      <c r="CF304" s="211">
        <v>0</v>
      </c>
      <c r="CG304" s="211">
        <v>0</v>
      </c>
      <c r="CH304" s="211">
        <v>0</v>
      </c>
      <c r="CI304" s="211">
        <v>0</v>
      </c>
      <c r="CJ304" s="211">
        <v>0</v>
      </c>
      <c r="CK304" s="211">
        <v>0</v>
      </c>
      <c r="CL304" s="211">
        <v>0</v>
      </c>
      <c r="CM304" s="211">
        <v>0</v>
      </c>
      <c r="CN304" s="211">
        <v>0</v>
      </c>
      <c r="CO304" s="211">
        <v>0</v>
      </c>
      <c r="CP304" s="211">
        <v>0</v>
      </c>
      <c r="CQ304" s="211">
        <v>0</v>
      </c>
      <c r="CR304" s="211">
        <v>0</v>
      </c>
      <c r="CS304" s="211">
        <f t="shared" si="101"/>
        <v>0</v>
      </c>
      <c r="CV304" s="27">
        <f t="shared" si="95"/>
        <v>0</v>
      </c>
      <c r="CW304" s="28">
        <f t="shared" si="96"/>
        <v>0</v>
      </c>
    </row>
    <row r="305" spans="1:101" x14ac:dyDescent="0.2">
      <c r="A305" s="215" t="s">
        <v>296</v>
      </c>
      <c r="B305" s="211">
        <v>0</v>
      </c>
      <c r="C305" s="211">
        <v>0</v>
      </c>
      <c r="D305" s="211">
        <v>0</v>
      </c>
      <c r="E305" s="211">
        <v>0</v>
      </c>
      <c r="F305" s="211">
        <v>0</v>
      </c>
      <c r="G305" s="211">
        <v>0</v>
      </c>
      <c r="H305" s="211">
        <v>0</v>
      </c>
      <c r="I305" s="211">
        <v>0</v>
      </c>
      <c r="J305" s="211">
        <v>0</v>
      </c>
      <c r="K305" s="211">
        <v>0</v>
      </c>
      <c r="L305" s="211">
        <v>0</v>
      </c>
      <c r="M305" s="211">
        <v>0</v>
      </c>
      <c r="N305" s="211">
        <v>0</v>
      </c>
      <c r="O305" s="211">
        <v>0</v>
      </c>
      <c r="P305" s="211">
        <v>0</v>
      </c>
      <c r="Q305" s="211">
        <v>0</v>
      </c>
      <c r="R305" s="211">
        <v>0</v>
      </c>
      <c r="S305" s="211">
        <v>0</v>
      </c>
      <c r="T305" s="211">
        <v>0</v>
      </c>
      <c r="U305" s="211">
        <v>0</v>
      </c>
      <c r="V305" s="211">
        <v>0</v>
      </c>
      <c r="W305" s="211">
        <v>0</v>
      </c>
      <c r="X305" s="211">
        <v>0</v>
      </c>
      <c r="Y305" s="211">
        <v>0</v>
      </c>
      <c r="Z305" s="211">
        <v>0</v>
      </c>
      <c r="AA305" s="211">
        <v>0</v>
      </c>
      <c r="AB305" s="211">
        <v>0</v>
      </c>
      <c r="AC305" s="211">
        <v>0</v>
      </c>
      <c r="AD305" s="211">
        <v>0</v>
      </c>
      <c r="AE305" s="211">
        <v>0</v>
      </c>
      <c r="AF305" s="211">
        <v>0</v>
      </c>
      <c r="AG305" s="211">
        <v>0</v>
      </c>
      <c r="AH305" s="211">
        <v>0</v>
      </c>
      <c r="AI305" s="211">
        <v>0</v>
      </c>
      <c r="AJ305" s="211">
        <v>0</v>
      </c>
      <c r="AK305" s="211">
        <v>0</v>
      </c>
      <c r="AL305" s="211">
        <v>0</v>
      </c>
      <c r="AM305" s="211">
        <v>0</v>
      </c>
      <c r="AN305" s="211">
        <v>0</v>
      </c>
      <c r="AO305" s="211">
        <v>0</v>
      </c>
      <c r="AP305" s="211">
        <v>0</v>
      </c>
      <c r="AQ305" s="211">
        <v>0</v>
      </c>
      <c r="AR305" s="211">
        <v>0</v>
      </c>
      <c r="AS305" s="211">
        <v>0</v>
      </c>
      <c r="AT305" s="211">
        <v>0</v>
      </c>
      <c r="AU305" s="211">
        <v>0</v>
      </c>
      <c r="AV305" s="211">
        <v>0</v>
      </c>
      <c r="AW305" s="211">
        <v>0</v>
      </c>
      <c r="AX305" s="211">
        <v>0</v>
      </c>
      <c r="AY305" s="211">
        <v>0</v>
      </c>
      <c r="AZ305" s="211">
        <v>0</v>
      </c>
      <c r="BA305" s="211">
        <v>0</v>
      </c>
      <c r="BB305" s="211">
        <v>0</v>
      </c>
      <c r="BC305" s="211">
        <v>0</v>
      </c>
      <c r="BD305" s="211">
        <v>0</v>
      </c>
      <c r="BE305" s="211">
        <v>0</v>
      </c>
      <c r="BF305" s="211">
        <v>0</v>
      </c>
      <c r="BG305" s="211">
        <v>0</v>
      </c>
      <c r="BH305" s="211">
        <v>0</v>
      </c>
      <c r="BI305" s="211">
        <v>0</v>
      </c>
      <c r="BJ305" s="211">
        <v>0</v>
      </c>
      <c r="BK305" s="211">
        <v>0</v>
      </c>
      <c r="BL305" s="211">
        <v>0</v>
      </c>
      <c r="BM305" s="211">
        <v>0</v>
      </c>
      <c r="BN305" s="211">
        <v>0</v>
      </c>
      <c r="BO305" s="211">
        <v>0</v>
      </c>
      <c r="BP305" s="211">
        <v>0</v>
      </c>
      <c r="BQ305" s="211">
        <v>0</v>
      </c>
      <c r="BR305" s="211">
        <v>0</v>
      </c>
      <c r="BS305" s="211">
        <v>0</v>
      </c>
      <c r="BT305" s="211">
        <v>0</v>
      </c>
      <c r="BU305" s="211">
        <v>0</v>
      </c>
      <c r="BV305" s="211">
        <v>0</v>
      </c>
      <c r="BW305" s="211">
        <v>0</v>
      </c>
      <c r="BX305" s="211">
        <v>0</v>
      </c>
      <c r="BY305" s="211">
        <v>0</v>
      </c>
      <c r="BZ305" s="211">
        <v>0</v>
      </c>
      <c r="CA305" s="211">
        <v>0</v>
      </c>
      <c r="CB305" s="211">
        <v>0</v>
      </c>
      <c r="CC305" s="211">
        <v>0</v>
      </c>
      <c r="CD305" s="211">
        <v>0</v>
      </c>
      <c r="CE305" s="211">
        <v>0</v>
      </c>
      <c r="CF305" s="211">
        <v>0</v>
      </c>
      <c r="CG305" s="211">
        <v>0</v>
      </c>
      <c r="CH305" s="211">
        <v>0</v>
      </c>
      <c r="CI305" s="211">
        <v>0</v>
      </c>
      <c r="CJ305" s="211">
        <v>0</v>
      </c>
      <c r="CK305" s="211">
        <v>0</v>
      </c>
      <c r="CL305" s="211">
        <v>0</v>
      </c>
      <c r="CM305" s="211">
        <v>0</v>
      </c>
      <c r="CN305" s="211">
        <v>0</v>
      </c>
      <c r="CO305" s="211">
        <v>0</v>
      </c>
      <c r="CP305" s="211">
        <v>0</v>
      </c>
      <c r="CQ305" s="211">
        <v>0</v>
      </c>
      <c r="CR305" s="211">
        <v>0</v>
      </c>
      <c r="CS305" s="211">
        <f t="shared" si="101"/>
        <v>0</v>
      </c>
      <c r="CV305" s="27">
        <f t="shared" si="95"/>
        <v>0</v>
      </c>
      <c r="CW305" s="28">
        <f t="shared" si="96"/>
        <v>0</v>
      </c>
    </row>
    <row r="306" spans="1:101" x14ac:dyDescent="0.2">
      <c r="A306" s="215" t="s">
        <v>297</v>
      </c>
      <c r="B306" s="211">
        <v>0</v>
      </c>
      <c r="C306" s="211">
        <v>0</v>
      </c>
      <c r="D306" s="211">
        <v>0</v>
      </c>
      <c r="E306" s="211">
        <v>0</v>
      </c>
      <c r="F306" s="211">
        <v>0</v>
      </c>
      <c r="G306" s="211">
        <v>0</v>
      </c>
      <c r="H306" s="211">
        <v>0</v>
      </c>
      <c r="I306" s="211">
        <v>0</v>
      </c>
      <c r="J306" s="211">
        <v>0</v>
      </c>
      <c r="K306" s="211">
        <v>0</v>
      </c>
      <c r="L306" s="211">
        <v>0</v>
      </c>
      <c r="M306" s="211">
        <v>0</v>
      </c>
      <c r="N306" s="211">
        <v>0</v>
      </c>
      <c r="O306" s="211">
        <v>0</v>
      </c>
      <c r="P306" s="211">
        <v>0</v>
      </c>
      <c r="Q306" s="211">
        <v>0</v>
      </c>
      <c r="R306" s="211">
        <v>0</v>
      </c>
      <c r="S306" s="211">
        <v>0</v>
      </c>
      <c r="T306" s="211">
        <v>0</v>
      </c>
      <c r="U306" s="211">
        <v>0</v>
      </c>
      <c r="V306" s="211">
        <v>0</v>
      </c>
      <c r="W306" s="211">
        <v>0</v>
      </c>
      <c r="X306" s="211">
        <v>0</v>
      </c>
      <c r="Y306" s="211">
        <v>0</v>
      </c>
      <c r="Z306" s="211">
        <v>0</v>
      </c>
      <c r="AA306" s="211">
        <v>0</v>
      </c>
      <c r="AB306" s="211">
        <v>0</v>
      </c>
      <c r="AC306" s="211">
        <v>0</v>
      </c>
      <c r="AD306" s="211">
        <v>0</v>
      </c>
      <c r="AE306" s="211">
        <v>0</v>
      </c>
      <c r="AF306" s="211">
        <v>0</v>
      </c>
      <c r="AG306" s="211">
        <v>0</v>
      </c>
      <c r="AH306" s="211">
        <v>0</v>
      </c>
      <c r="AI306" s="211">
        <v>0</v>
      </c>
      <c r="AJ306" s="211">
        <v>0</v>
      </c>
      <c r="AK306" s="211">
        <v>0</v>
      </c>
      <c r="AL306" s="211">
        <v>0</v>
      </c>
      <c r="AM306" s="211">
        <v>0</v>
      </c>
      <c r="AN306" s="211">
        <v>0</v>
      </c>
      <c r="AO306" s="211">
        <v>0</v>
      </c>
      <c r="AP306" s="211">
        <v>0</v>
      </c>
      <c r="AQ306" s="211">
        <v>0</v>
      </c>
      <c r="AR306" s="211">
        <v>0</v>
      </c>
      <c r="AS306" s="211">
        <v>0</v>
      </c>
      <c r="AT306" s="211">
        <v>0</v>
      </c>
      <c r="AU306" s="211">
        <v>0</v>
      </c>
      <c r="AV306" s="211">
        <v>0</v>
      </c>
      <c r="AW306" s="211">
        <v>0</v>
      </c>
      <c r="AX306" s="211">
        <v>0</v>
      </c>
      <c r="AY306" s="211">
        <v>0</v>
      </c>
      <c r="AZ306" s="211">
        <v>0</v>
      </c>
      <c r="BA306" s="211">
        <v>0</v>
      </c>
      <c r="BB306" s="211">
        <v>0</v>
      </c>
      <c r="BC306" s="211">
        <v>0</v>
      </c>
      <c r="BD306" s="211">
        <v>0</v>
      </c>
      <c r="BE306" s="211">
        <v>0</v>
      </c>
      <c r="BF306" s="211">
        <v>0</v>
      </c>
      <c r="BG306" s="211">
        <v>0</v>
      </c>
      <c r="BH306" s="211">
        <v>0</v>
      </c>
      <c r="BI306" s="211">
        <v>0</v>
      </c>
      <c r="BJ306" s="211">
        <v>0</v>
      </c>
      <c r="BK306" s="211">
        <v>0</v>
      </c>
      <c r="BL306" s="211">
        <v>0</v>
      </c>
      <c r="BM306" s="211">
        <v>0</v>
      </c>
      <c r="BN306" s="211">
        <v>0</v>
      </c>
      <c r="BO306" s="211">
        <v>0</v>
      </c>
      <c r="BP306" s="211">
        <v>0</v>
      </c>
      <c r="BQ306" s="211">
        <v>0</v>
      </c>
      <c r="BR306" s="211">
        <v>0</v>
      </c>
      <c r="BS306" s="211">
        <v>0</v>
      </c>
      <c r="BT306" s="211">
        <v>0</v>
      </c>
      <c r="BU306" s="211">
        <v>0</v>
      </c>
      <c r="BV306" s="211">
        <v>0</v>
      </c>
      <c r="BW306" s="211">
        <v>0</v>
      </c>
      <c r="BX306" s="211">
        <v>0</v>
      </c>
      <c r="BY306" s="211">
        <v>0</v>
      </c>
      <c r="BZ306" s="211">
        <v>0</v>
      </c>
      <c r="CA306" s="211">
        <v>0</v>
      </c>
      <c r="CB306" s="211">
        <v>0</v>
      </c>
      <c r="CC306" s="211">
        <v>0</v>
      </c>
      <c r="CD306" s="211">
        <v>0</v>
      </c>
      <c r="CE306" s="211">
        <v>0</v>
      </c>
      <c r="CF306" s="211">
        <v>0</v>
      </c>
      <c r="CG306" s="211">
        <v>0</v>
      </c>
      <c r="CH306" s="211">
        <v>0</v>
      </c>
      <c r="CI306" s="211">
        <v>0</v>
      </c>
      <c r="CJ306" s="211">
        <v>0</v>
      </c>
      <c r="CK306" s="211">
        <v>0</v>
      </c>
      <c r="CL306" s="211">
        <v>0</v>
      </c>
      <c r="CM306" s="211">
        <v>0</v>
      </c>
      <c r="CN306" s="211">
        <v>0</v>
      </c>
      <c r="CO306" s="211">
        <v>0</v>
      </c>
      <c r="CP306" s="211">
        <v>0</v>
      </c>
      <c r="CQ306" s="211">
        <v>0</v>
      </c>
      <c r="CR306" s="211">
        <v>0</v>
      </c>
      <c r="CS306" s="211">
        <f t="shared" si="101"/>
        <v>0</v>
      </c>
      <c r="CV306" s="27">
        <f t="shared" si="95"/>
        <v>0</v>
      </c>
      <c r="CW306" s="28">
        <f t="shared" si="96"/>
        <v>0</v>
      </c>
    </row>
    <row r="307" spans="1:101" x14ac:dyDescent="0.2">
      <c r="A307" s="215" t="s">
        <v>886</v>
      </c>
      <c r="B307" s="211">
        <v>0</v>
      </c>
      <c r="C307" s="211">
        <v>0</v>
      </c>
      <c r="D307" s="211">
        <v>0</v>
      </c>
      <c r="E307" s="211">
        <v>0</v>
      </c>
      <c r="F307" s="211">
        <v>0</v>
      </c>
      <c r="G307" s="211">
        <v>0</v>
      </c>
      <c r="H307" s="211">
        <v>0</v>
      </c>
      <c r="I307" s="211">
        <v>0</v>
      </c>
      <c r="J307" s="211">
        <v>0</v>
      </c>
      <c r="K307" s="211">
        <v>0</v>
      </c>
      <c r="L307" s="211">
        <v>0</v>
      </c>
      <c r="M307" s="211">
        <v>0</v>
      </c>
      <c r="N307" s="211">
        <v>0</v>
      </c>
      <c r="O307" s="211">
        <v>0</v>
      </c>
      <c r="P307" s="211">
        <v>0</v>
      </c>
      <c r="Q307" s="211">
        <v>0</v>
      </c>
      <c r="R307" s="211">
        <v>0</v>
      </c>
      <c r="S307" s="211">
        <v>0</v>
      </c>
      <c r="T307" s="211">
        <v>0</v>
      </c>
      <c r="U307" s="211">
        <v>0</v>
      </c>
      <c r="V307" s="211">
        <v>0</v>
      </c>
      <c r="W307" s="211">
        <v>0</v>
      </c>
      <c r="X307" s="211">
        <v>0</v>
      </c>
      <c r="Y307" s="211">
        <v>0</v>
      </c>
      <c r="Z307" s="211">
        <v>0</v>
      </c>
      <c r="AA307" s="211">
        <v>0</v>
      </c>
      <c r="AB307" s="211">
        <v>0</v>
      </c>
      <c r="AC307" s="211">
        <v>0</v>
      </c>
      <c r="AD307" s="211">
        <v>0</v>
      </c>
      <c r="AE307" s="211">
        <v>0</v>
      </c>
      <c r="AF307" s="211">
        <v>0</v>
      </c>
      <c r="AG307" s="211">
        <v>0</v>
      </c>
      <c r="AH307" s="211">
        <v>0</v>
      </c>
      <c r="AI307" s="211">
        <v>0</v>
      </c>
      <c r="AJ307" s="211">
        <v>0</v>
      </c>
      <c r="AK307" s="211">
        <v>0</v>
      </c>
      <c r="AL307" s="211">
        <v>0</v>
      </c>
      <c r="AM307" s="211">
        <v>0</v>
      </c>
      <c r="AN307" s="211">
        <v>0</v>
      </c>
      <c r="AO307" s="211">
        <v>0</v>
      </c>
      <c r="AP307" s="211">
        <v>0</v>
      </c>
      <c r="AQ307" s="211">
        <v>0</v>
      </c>
      <c r="AR307" s="211">
        <v>0</v>
      </c>
      <c r="AS307" s="211">
        <v>0</v>
      </c>
      <c r="AT307" s="211">
        <v>0</v>
      </c>
      <c r="AU307" s="211">
        <v>0</v>
      </c>
      <c r="AV307" s="211">
        <v>0</v>
      </c>
      <c r="AW307" s="211">
        <v>0</v>
      </c>
      <c r="AX307" s="211">
        <v>0</v>
      </c>
      <c r="AY307" s="211">
        <v>0</v>
      </c>
      <c r="AZ307" s="211">
        <v>0</v>
      </c>
      <c r="BA307" s="211">
        <v>0</v>
      </c>
      <c r="BB307" s="211">
        <v>0</v>
      </c>
      <c r="BC307" s="211">
        <v>0</v>
      </c>
      <c r="BD307" s="211">
        <v>0</v>
      </c>
      <c r="BE307" s="211">
        <v>0</v>
      </c>
      <c r="BF307" s="211">
        <v>0</v>
      </c>
      <c r="BG307" s="211">
        <v>0</v>
      </c>
      <c r="BH307" s="211">
        <v>0</v>
      </c>
      <c r="BI307" s="211">
        <v>0</v>
      </c>
      <c r="BJ307" s="211">
        <v>0</v>
      </c>
      <c r="BK307" s="211">
        <v>0</v>
      </c>
      <c r="BL307" s="211">
        <v>0</v>
      </c>
      <c r="BM307" s="211">
        <v>0</v>
      </c>
      <c r="BN307" s="211">
        <v>0</v>
      </c>
      <c r="BO307" s="211">
        <v>0</v>
      </c>
      <c r="BP307" s="211">
        <v>0</v>
      </c>
      <c r="BQ307" s="211">
        <v>0</v>
      </c>
      <c r="BR307" s="211">
        <v>0</v>
      </c>
      <c r="BS307" s="211">
        <v>0</v>
      </c>
      <c r="BT307" s="211">
        <v>0</v>
      </c>
      <c r="BU307" s="211">
        <v>0</v>
      </c>
      <c r="BV307" s="211">
        <v>0</v>
      </c>
      <c r="BW307" s="211">
        <v>0</v>
      </c>
      <c r="BX307" s="211">
        <v>0</v>
      </c>
      <c r="BY307" s="211">
        <v>0</v>
      </c>
      <c r="BZ307" s="211">
        <v>0</v>
      </c>
      <c r="CA307" s="211">
        <v>0</v>
      </c>
      <c r="CB307" s="211">
        <v>0</v>
      </c>
      <c r="CC307" s="211">
        <v>0</v>
      </c>
      <c r="CD307" s="211">
        <v>0</v>
      </c>
      <c r="CE307" s="211">
        <v>0</v>
      </c>
      <c r="CF307" s="211">
        <v>0</v>
      </c>
      <c r="CG307" s="211">
        <v>0</v>
      </c>
      <c r="CH307" s="211">
        <v>0</v>
      </c>
      <c r="CI307" s="211">
        <v>0</v>
      </c>
      <c r="CJ307" s="211">
        <v>0</v>
      </c>
      <c r="CK307" s="211">
        <v>0</v>
      </c>
      <c r="CL307" s="211">
        <v>0</v>
      </c>
      <c r="CM307" s="211">
        <v>0</v>
      </c>
      <c r="CN307" s="211">
        <v>0</v>
      </c>
      <c r="CO307" s="211">
        <v>0</v>
      </c>
      <c r="CP307" s="211">
        <v>0</v>
      </c>
      <c r="CQ307" s="211">
        <v>0</v>
      </c>
      <c r="CR307" s="211">
        <v>0</v>
      </c>
      <c r="CS307" s="211">
        <f t="shared" si="101"/>
        <v>0</v>
      </c>
      <c r="CV307" s="27">
        <f t="shared" si="95"/>
        <v>0</v>
      </c>
      <c r="CW307" s="28">
        <f t="shared" si="96"/>
        <v>0</v>
      </c>
    </row>
    <row r="308" spans="1:101" x14ac:dyDescent="0.2">
      <c r="A308" s="214" t="s">
        <v>298</v>
      </c>
      <c r="B308" s="213">
        <f t="shared" ref="B308:BM308" si="102">SUM(B290:B307)</f>
        <v>0</v>
      </c>
      <c r="C308" s="213">
        <f t="shared" si="102"/>
        <v>0</v>
      </c>
      <c r="D308" s="213">
        <f t="shared" si="102"/>
        <v>0</v>
      </c>
      <c r="E308" s="213">
        <f t="shared" si="102"/>
        <v>0</v>
      </c>
      <c r="F308" s="213">
        <f t="shared" si="102"/>
        <v>0</v>
      </c>
      <c r="G308" s="213">
        <f t="shared" ref="G308:BR308" si="103">SUM(G290:G307)</f>
        <v>0</v>
      </c>
      <c r="H308" s="213">
        <f t="shared" si="103"/>
        <v>0</v>
      </c>
      <c r="I308" s="213">
        <f t="shared" si="103"/>
        <v>0</v>
      </c>
      <c r="J308" s="213">
        <f t="shared" si="103"/>
        <v>0</v>
      </c>
      <c r="K308" s="213">
        <f t="shared" si="103"/>
        <v>0</v>
      </c>
      <c r="L308" s="213">
        <f t="shared" si="103"/>
        <v>0</v>
      </c>
      <c r="M308" s="213">
        <f t="shared" si="103"/>
        <v>0</v>
      </c>
      <c r="N308" s="213">
        <f t="shared" si="103"/>
        <v>0</v>
      </c>
      <c r="O308" s="213">
        <f t="shared" si="103"/>
        <v>0</v>
      </c>
      <c r="P308" s="213">
        <f t="shared" si="103"/>
        <v>0</v>
      </c>
      <c r="Q308" s="213">
        <f t="shared" si="103"/>
        <v>0</v>
      </c>
      <c r="R308" s="213">
        <f t="shared" si="103"/>
        <v>0</v>
      </c>
      <c r="S308" s="213">
        <f t="shared" si="103"/>
        <v>0</v>
      </c>
      <c r="T308" s="213">
        <f t="shared" si="103"/>
        <v>0</v>
      </c>
      <c r="U308" s="213">
        <f t="shared" si="103"/>
        <v>0</v>
      </c>
      <c r="V308" s="213">
        <f t="shared" si="103"/>
        <v>0</v>
      </c>
      <c r="W308" s="213">
        <f t="shared" si="103"/>
        <v>0</v>
      </c>
      <c r="X308" s="213">
        <f t="shared" si="103"/>
        <v>0</v>
      </c>
      <c r="Y308" s="213">
        <f t="shared" si="103"/>
        <v>0</v>
      </c>
      <c r="Z308" s="213">
        <f t="shared" si="103"/>
        <v>0</v>
      </c>
      <c r="AA308" s="213">
        <f t="shared" si="103"/>
        <v>0</v>
      </c>
      <c r="AB308" s="213">
        <f t="shared" si="103"/>
        <v>0</v>
      </c>
      <c r="AC308" s="213">
        <f t="shared" si="103"/>
        <v>0</v>
      </c>
      <c r="AD308" s="213">
        <f t="shared" si="103"/>
        <v>0</v>
      </c>
      <c r="AE308" s="213">
        <f t="shared" si="103"/>
        <v>0</v>
      </c>
      <c r="AF308" s="213">
        <f t="shared" si="103"/>
        <v>0</v>
      </c>
      <c r="AG308" s="213">
        <f t="shared" si="103"/>
        <v>0</v>
      </c>
      <c r="AH308" s="213">
        <f t="shared" si="103"/>
        <v>0</v>
      </c>
      <c r="AI308" s="213">
        <f t="shared" si="103"/>
        <v>0</v>
      </c>
      <c r="AJ308" s="213">
        <f t="shared" si="103"/>
        <v>0</v>
      </c>
      <c r="AK308" s="213">
        <f t="shared" si="103"/>
        <v>0</v>
      </c>
      <c r="AL308" s="213">
        <f t="shared" si="103"/>
        <v>0</v>
      </c>
      <c r="AM308" s="213">
        <f t="shared" si="103"/>
        <v>0</v>
      </c>
      <c r="AN308" s="213">
        <f t="shared" si="103"/>
        <v>0</v>
      </c>
      <c r="AO308" s="213">
        <f t="shared" si="103"/>
        <v>0</v>
      </c>
      <c r="AP308" s="213">
        <f t="shared" si="103"/>
        <v>0</v>
      </c>
      <c r="AQ308" s="213">
        <f t="shared" si="103"/>
        <v>0</v>
      </c>
      <c r="AR308" s="213">
        <f t="shared" si="103"/>
        <v>0</v>
      </c>
      <c r="AS308" s="213">
        <f t="shared" si="103"/>
        <v>0</v>
      </c>
      <c r="AT308" s="213">
        <f t="shared" si="103"/>
        <v>0</v>
      </c>
      <c r="AU308" s="213">
        <f t="shared" si="103"/>
        <v>0</v>
      </c>
      <c r="AV308" s="213">
        <f t="shared" si="103"/>
        <v>0</v>
      </c>
      <c r="AW308" s="213">
        <f t="shared" si="103"/>
        <v>0</v>
      </c>
      <c r="AX308" s="213">
        <f t="shared" si="103"/>
        <v>0</v>
      </c>
      <c r="AY308" s="213">
        <f t="shared" si="103"/>
        <v>0</v>
      </c>
      <c r="AZ308" s="213">
        <f t="shared" si="103"/>
        <v>0</v>
      </c>
      <c r="BA308" s="213">
        <f t="shared" si="103"/>
        <v>0</v>
      </c>
      <c r="BB308" s="213">
        <f t="shared" si="103"/>
        <v>0</v>
      </c>
      <c r="BC308" s="213">
        <f t="shared" si="103"/>
        <v>0</v>
      </c>
      <c r="BD308" s="213">
        <f t="shared" si="103"/>
        <v>0</v>
      </c>
      <c r="BE308" s="213">
        <f t="shared" si="103"/>
        <v>0</v>
      </c>
      <c r="BF308" s="213">
        <f t="shared" si="103"/>
        <v>0</v>
      </c>
      <c r="BG308" s="213">
        <f t="shared" si="103"/>
        <v>0</v>
      </c>
      <c r="BH308" s="213">
        <f t="shared" si="103"/>
        <v>0</v>
      </c>
      <c r="BI308" s="213">
        <f t="shared" si="103"/>
        <v>0</v>
      </c>
      <c r="BJ308" s="213">
        <f t="shared" si="103"/>
        <v>0</v>
      </c>
      <c r="BK308" s="213">
        <f t="shared" si="103"/>
        <v>0</v>
      </c>
      <c r="BL308" s="213">
        <f t="shared" si="103"/>
        <v>0</v>
      </c>
      <c r="BM308" s="213">
        <f t="shared" si="103"/>
        <v>0</v>
      </c>
      <c r="BN308" s="213">
        <f t="shared" si="103"/>
        <v>0</v>
      </c>
      <c r="BO308" s="213">
        <f t="shared" si="103"/>
        <v>0</v>
      </c>
      <c r="BP308" s="213">
        <f t="shared" si="103"/>
        <v>0</v>
      </c>
      <c r="BQ308" s="213">
        <f t="shared" si="103"/>
        <v>0</v>
      </c>
      <c r="BR308" s="213">
        <f t="shared" si="103"/>
        <v>0</v>
      </c>
      <c r="BS308" s="213">
        <f t="shared" ref="BS308:CR308" si="104">SUM(BS290:BS307)</f>
        <v>0</v>
      </c>
      <c r="BT308" s="213">
        <f t="shared" si="104"/>
        <v>0</v>
      </c>
      <c r="BU308" s="213">
        <f t="shared" si="104"/>
        <v>0</v>
      </c>
      <c r="BV308" s="213">
        <f t="shared" si="104"/>
        <v>0</v>
      </c>
      <c r="BW308" s="213">
        <f t="shared" si="104"/>
        <v>0</v>
      </c>
      <c r="BX308" s="213">
        <f t="shared" si="104"/>
        <v>0</v>
      </c>
      <c r="BY308" s="213">
        <f t="shared" si="104"/>
        <v>0</v>
      </c>
      <c r="BZ308" s="213">
        <f t="shared" si="104"/>
        <v>0</v>
      </c>
      <c r="CA308" s="213">
        <f t="shared" si="104"/>
        <v>0</v>
      </c>
      <c r="CB308" s="213">
        <f t="shared" si="104"/>
        <v>0</v>
      </c>
      <c r="CC308" s="213">
        <f t="shared" si="104"/>
        <v>0</v>
      </c>
      <c r="CD308" s="213">
        <f t="shared" si="104"/>
        <v>0</v>
      </c>
      <c r="CE308" s="213">
        <f t="shared" si="104"/>
        <v>0</v>
      </c>
      <c r="CF308" s="213">
        <f t="shared" si="104"/>
        <v>0</v>
      </c>
      <c r="CG308" s="213">
        <f t="shared" si="104"/>
        <v>0</v>
      </c>
      <c r="CH308" s="213">
        <f t="shared" si="104"/>
        <v>0</v>
      </c>
      <c r="CI308" s="213">
        <f t="shared" si="104"/>
        <v>0</v>
      </c>
      <c r="CJ308" s="213">
        <f t="shared" si="104"/>
        <v>0</v>
      </c>
      <c r="CK308" s="213">
        <f t="shared" si="104"/>
        <v>0</v>
      </c>
      <c r="CL308" s="213">
        <f t="shared" si="104"/>
        <v>0</v>
      </c>
      <c r="CM308" s="213">
        <f t="shared" si="104"/>
        <v>0</v>
      </c>
      <c r="CN308" s="213">
        <f t="shared" si="104"/>
        <v>0</v>
      </c>
      <c r="CO308" s="213">
        <f t="shared" si="104"/>
        <v>0</v>
      </c>
      <c r="CP308" s="213">
        <f t="shared" si="104"/>
        <v>0</v>
      </c>
      <c r="CQ308" s="213">
        <f t="shared" si="104"/>
        <v>0</v>
      </c>
      <c r="CR308" s="213">
        <f t="shared" si="104"/>
        <v>0</v>
      </c>
      <c r="CS308" s="213">
        <f t="shared" ref="BN308:CS308" si="105">SUM(CS290:CS307)</f>
        <v>0</v>
      </c>
      <c r="CV308" s="27">
        <f t="shared" si="95"/>
        <v>0</v>
      </c>
      <c r="CW308" s="28">
        <f t="shared" si="96"/>
        <v>0</v>
      </c>
    </row>
    <row r="309" spans="1:101" x14ac:dyDescent="0.2">
      <c r="A309" s="208" t="s">
        <v>299</v>
      </c>
      <c r="B309" s="207"/>
      <c r="C309" s="207"/>
      <c r="D309" s="207"/>
      <c r="E309" s="207"/>
      <c r="F309" s="207"/>
      <c r="G309" s="207"/>
      <c r="H309" s="207"/>
      <c r="I309" s="207"/>
      <c r="J309" s="207"/>
      <c r="K309" s="207"/>
      <c r="L309" s="207"/>
      <c r="M309" s="207"/>
      <c r="N309" s="207"/>
      <c r="O309" s="207"/>
      <c r="P309" s="207"/>
      <c r="Q309" s="207"/>
      <c r="R309" s="207"/>
      <c r="S309" s="207"/>
      <c r="T309" s="207"/>
      <c r="U309" s="207"/>
      <c r="V309" s="207"/>
      <c r="W309" s="207"/>
      <c r="X309" s="207"/>
      <c r="Y309" s="207"/>
      <c r="Z309" s="207"/>
      <c r="AA309" s="207"/>
      <c r="AB309" s="207"/>
      <c r="AC309" s="207"/>
      <c r="AD309" s="207"/>
      <c r="AE309" s="207"/>
      <c r="AF309" s="207"/>
      <c r="AG309" s="207"/>
      <c r="AH309" s="207"/>
      <c r="AI309" s="207"/>
      <c r="AJ309" s="207"/>
      <c r="AK309" s="207"/>
      <c r="AL309" s="207"/>
      <c r="AM309" s="207"/>
      <c r="AN309" s="207"/>
      <c r="AO309" s="207"/>
      <c r="AP309" s="207"/>
      <c r="AQ309" s="207"/>
      <c r="AR309" s="207"/>
      <c r="AS309" s="207"/>
      <c r="AT309" s="207"/>
      <c r="AU309" s="207"/>
      <c r="AV309" s="207"/>
      <c r="AW309" s="207"/>
      <c r="AX309" s="207"/>
      <c r="AY309" s="207"/>
      <c r="AZ309" s="207"/>
      <c r="BA309" s="207"/>
      <c r="BB309" s="207"/>
      <c r="BC309" s="207"/>
      <c r="BD309" s="207"/>
      <c r="BE309" s="207"/>
      <c r="BF309" s="207"/>
      <c r="BG309" s="207"/>
      <c r="BH309" s="207"/>
      <c r="BI309" s="207"/>
      <c r="BJ309" s="207"/>
      <c r="BK309" s="207"/>
      <c r="BL309" s="207"/>
      <c r="BM309" s="207"/>
      <c r="BN309" s="207"/>
      <c r="BO309" s="207"/>
      <c r="BP309" s="207"/>
      <c r="BQ309" s="207"/>
      <c r="BR309" s="207"/>
      <c r="BS309" s="207"/>
      <c r="BT309" s="207"/>
      <c r="BU309" s="207"/>
      <c r="BV309" s="207"/>
      <c r="BW309" s="207"/>
      <c r="BX309" s="207"/>
      <c r="BY309" s="207"/>
      <c r="BZ309" s="207"/>
      <c r="CA309" s="207"/>
      <c r="CB309" s="207"/>
      <c r="CC309" s="207"/>
      <c r="CD309" s="207"/>
      <c r="CE309" s="207"/>
      <c r="CF309" s="207"/>
      <c r="CG309" s="207"/>
      <c r="CH309" s="207"/>
      <c r="CI309" s="207"/>
      <c r="CJ309" s="207"/>
      <c r="CK309" s="207"/>
      <c r="CL309" s="207"/>
      <c r="CM309" s="207"/>
      <c r="CN309" s="207"/>
      <c r="CO309" s="207"/>
      <c r="CP309" s="207"/>
      <c r="CQ309" s="207"/>
      <c r="CR309" s="207"/>
      <c r="CS309" s="207"/>
      <c r="CV309" s="27">
        <f t="shared" si="95"/>
        <v>0</v>
      </c>
      <c r="CW309" s="28">
        <f t="shared" si="96"/>
        <v>0</v>
      </c>
    </row>
    <row r="310" spans="1:101" x14ac:dyDescent="0.2">
      <c r="A310" s="215" t="s">
        <v>300</v>
      </c>
      <c r="B310" s="211">
        <v>0</v>
      </c>
      <c r="C310" s="211">
        <v>0</v>
      </c>
      <c r="D310" s="211">
        <v>0</v>
      </c>
      <c r="E310" s="211">
        <v>0</v>
      </c>
      <c r="F310" s="211">
        <v>111111</v>
      </c>
      <c r="G310" s="211">
        <v>111111</v>
      </c>
      <c r="H310" s="211">
        <v>111111</v>
      </c>
      <c r="I310" s="211">
        <v>111111</v>
      </c>
      <c r="J310" s="211">
        <v>111111</v>
      </c>
      <c r="K310" s="211">
        <v>111111</v>
      </c>
      <c r="L310" s="211">
        <v>111111</v>
      </c>
      <c r="M310" s="211">
        <v>111111</v>
      </c>
      <c r="N310" s="211">
        <v>111111</v>
      </c>
      <c r="O310" s="211">
        <v>111111</v>
      </c>
      <c r="P310" s="211">
        <v>111111</v>
      </c>
      <c r="Q310" s="211">
        <v>111111</v>
      </c>
      <c r="R310" s="211">
        <v>111111</v>
      </c>
      <c r="S310" s="211">
        <v>111111</v>
      </c>
      <c r="T310" s="211">
        <v>111111</v>
      </c>
      <c r="U310" s="211">
        <v>111111</v>
      </c>
      <c r="V310" s="211">
        <v>111111</v>
      </c>
      <c r="W310" s="211">
        <v>111111</v>
      </c>
      <c r="X310" s="211">
        <v>111111</v>
      </c>
      <c r="Y310" s="211">
        <v>111111</v>
      </c>
      <c r="Z310" s="211">
        <v>111111</v>
      </c>
      <c r="AA310" s="211">
        <v>111111</v>
      </c>
      <c r="AB310" s="211">
        <v>111111</v>
      </c>
      <c r="AC310" s="211">
        <v>111111</v>
      </c>
      <c r="AD310" s="211">
        <v>111111</v>
      </c>
      <c r="AE310" s="211">
        <v>111111</v>
      </c>
      <c r="AF310" s="211">
        <v>111111</v>
      </c>
      <c r="AG310" s="211">
        <v>111111</v>
      </c>
      <c r="AH310" s="211">
        <v>111111</v>
      </c>
      <c r="AI310" s="211">
        <v>111111</v>
      </c>
      <c r="AJ310" s="211">
        <v>111111</v>
      </c>
      <c r="AK310" s="211">
        <v>111111</v>
      </c>
      <c r="AL310" s="211">
        <v>111111</v>
      </c>
      <c r="AM310" s="211">
        <v>111111</v>
      </c>
      <c r="AN310" s="211">
        <v>111111</v>
      </c>
      <c r="AO310" s="211">
        <v>111111</v>
      </c>
      <c r="AP310" s="211">
        <v>111111</v>
      </c>
      <c r="AQ310" s="211">
        <v>111111</v>
      </c>
      <c r="AR310" s="211">
        <v>111111</v>
      </c>
      <c r="AS310" s="211">
        <v>111111</v>
      </c>
      <c r="AT310" s="211">
        <v>111111</v>
      </c>
      <c r="AU310" s="211">
        <v>111111</v>
      </c>
      <c r="AV310" s="211">
        <v>111111</v>
      </c>
      <c r="AW310" s="211">
        <v>111111</v>
      </c>
      <c r="AX310" s="211">
        <v>111111</v>
      </c>
      <c r="AY310" s="211">
        <v>111111</v>
      </c>
      <c r="AZ310" s="211">
        <v>111111</v>
      </c>
      <c r="BA310" s="211">
        <v>111111</v>
      </c>
      <c r="BB310" s="211">
        <v>111111</v>
      </c>
      <c r="BC310" s="211">
        <v>111111</v>
      </c>
      <c r="BD310" s="211">
        <v>111111</v>
      </c>
      <c r="BE310" s="211">
        <v>111111</v>
      </c>
      <c r="BF310" s="211">
        <v>111111</v>
      </c>
      <c r="BG310" s="211">
        <v>111111</v>
      </c>
      <c r="BH310" s="211">
        <v>111111</v>
      </c>
      <c r="BI310" s="211">
        <v>111111</v>
      </c>
      <c r="BJ310" s="211">
        <v>111111</v>
      </c>
      <c r="BK310" s="211">
        <v>111111</v>
      </c>
      <c r="BL310" s="211">
        <v>111111</v>
      </c>
      <c r="BM310" s="211">
        <v>111111</v>
      </c>
      <c r="BN310" s="211">
        <v>111111</v>
      </c>
      <c r="BO310" s="211">
        <v>111111</v>
      </c>
      <c r="BP310" s="211">
        <v>111111</v>
      </c>
      <c r="BQ310" s="211">
        <v>111111</v>
      </c>
      <c r="BR310" s="211">
        <v>111111</v>
      </c>
      <c r="BS310" s="211">
        <v>111111</v>
      </c>
      <c r="BT310" s="211">
        <v>111111</v>
      </c>
      <c r="BU310" s="211">
        <v>111111</v>
      </c>
      <c r="BV310" s="211">
        <v>111111</v>
      </c>
      <c r="BW310" s="211">
        <v>111111</v>
      </c>
      <c r="BX310" s="211">
        <v>111111</v>
      </c>
      <c r="BY310" s="211">
        <v>111111</v>
      </c>
      <c r="BZ310" s="211">
        <v>111111</v>
      </c>
      <c r="CA310" s="211">
        <v>111111</v>
      </c>
      <c r="CB310" s="211">
        <v>111111</v>
      </c>
      <c r="CC310" s="211">
        <v>111111</v>
      </c>
      <c r="CD310" s="211">
        <v>111111</v>
      </c>
      <c r="CE310" s="211">
        <v>111111</v>
      </c>
      <c r="CF310" s="211">
        <v>111111</v>
      </c>
      <c r="CG310" s="211">
        <v>111111</v>
      </c>
      <c r="CH310" s="211">
        <v>111111</v>
      </c>
      <c r="CI310" s="211">
        <v>111111</v>
      </c>
      <c r="CJ310" s="211">
        <v>111111</v>
      </c>
      <c r="CK310" s="211">
        <v>111111</v>
      </c>
      <c r="CL310" s="211">
        <v>111111</v>
      </c>
      <c r="CM310" s="211">
        <v>111111</v>
      </c>
      <c r="CN310" s="211">
        <v>111111</v>
      </c>
      <c r="CO310" s="211">
        <v>111111</v>
      </c>
      <c r="CP310" s="211">
        <v>111111</v>
      </c>
      <c r="CQ310" s="211">
        <v>111111</v>
      </c>
      <c r="CR310" s="211">
        <v>111111</v>
      </c>
      <c r="CS310" s="211">
        <f t="shared" ref="CS310:CS335" si="106">SUM(B310:CR310)</f>
        <v>10111101</v>
      </c>
      <c r="CV310" s="27">
        <f t="shared" si="95"/>
        <v>111111</v>
      </c>
      <c r="CW310" s="28">
        <f t="shared" si="96"/>
        <v>111111</v>
      </c>
    </row>
    <row r="311" spans="1:101" x14ac:dyDescent="0.2">
      <c r="A311" s="215" t="s">
        <v>301</v>
      </c>
      <c r="B311" s="211">
        <v>0</v>
      </c>
      <c r="C311" s="211">
        <v>0</v>
      </c>
      <c r="D311" s="211">
        <v>0</v>
      </c>
      <c r="E311" s="211">
        <v>0</v>
      </c>
      <c r="F311" s="211">
        <v>222</v>
      </c>
      <c r="G311" s="211">
        <v>222</v>
      </c>
      <c r="H311" s="211">
        <v>222</v>
      </c>
      <c r="I311" s="211">
        <v>222</v>
      </c>
      <c r="J311" s="211">
        <v>222</v>
      </c>
      <c r="K311" s="211">
        <v>222</v>
      </c>
      <c r="L311" s="211">
        <v>222</v>
      </c>
      <c r="M311" s="211">
        <v>222</v>
      </c>
      <c r="N311" s="211">
        <v>222</v>
      </c>
      <c r="O311" s="211">
        <v>222</v>
      </c>
      <c r="P311" s="211">
        <v>222</v>
      </c>
      <c r="Q311" s="211">
        <v>222</v>
      </c>
      <c r="R311" s="211">
        <v>222</v>
      </c>
      <c r="S311" s="211">
        <v>222</v>
      </c>
      <c r="T311" s="211">
        <v>222</v>
      </c>
      <c r="U311" s="211">
        <v>222</v>
      </c>
      <c r="V311" s="211">
        <v>222</v>
      </c>
      <c r="W311" s="211">
        <v>222</v>
      </c>
      <c r="X311" s="211">
        <v>222</v>
      </c>
      <c r="Y311" s="211">
        <v>222</v>
      </c>
      <c r="Z311" s="211">
        <v>222</v>
      </c>
      <c r="AA311" s="211">
        <v>222</v>
      </c>
      <c r="AB311" s="211">
        <v>222</v>
      </c>
      <c r="AC311" s="211">
        <v>222</v>
      </c>
      <c r="AD311" s="211">
        <v>222</v>
      </c>
      <c r="AE311" s="211">
        <v>222</v>
      </c>
      <c r="AF311" s="211">
        <v>222</v>
      </c>
      <c r="AG311" s="211">
        <v>222</v>
      </c>
      <c r="AH311" s="211">
        <v>222</v>
      </c>
      <c r="AI311" s="211">
        <v>222</v>
      </c>
      <c r="AJ311" s="211">
        <v>222</v>
      </c>
      <c r="AK311" s="211">
        <v>222</v>
      </c>
      <c r="AL311" s="211">
        <v>222</v>
      </c>
      <c r="AM311" s="211">
        <v>222</v>
      </c>
      <c r="AN311" s="211">
        <v>222</v>
      </c>
      <c r="AO311" s="211">
        <v>222</v>
      </c>
      <c r="AP311" s="211">
        <v>222</v>
      </c>
      <c r="AQ311" s="211">
        <v>222</v>
      </c>
      <c r="AR311" s="211">
        <v>222</v>
      </c>
      <c r="AS311" s="211">
        <v>222</v>
      </c>
      <c r="AT311" s="211">
        <v>222</v>
      </c>
      <c r="AU311" s="211">
        <v>222</v>
      </c>
      <c r="AV311" s="211">
        <v>222</v>
      </c>
      <c r="AW311" s="211">
        <v>222</v>
      </c>
      <c r="AX311" s="211">
        <v>222</v>
      </c>
      <c r="AY311" s="211">
        <v>222</v>
      </c>
      <c r="AZ311" s="211">
        <v>222</v>
      </c>
      <c r="BA311" s="211">
        <v>222</v>
      </c>
      <c r="BB311" s="211">
        <v>222</v>
      </c>
      <c r="BC311" s="211">
        <v>222</v>
      </c>
      <c r="BD311" s="211">
        <v>222</v>
      </c>
      <c r="BE311" s="211">
        <v>222</v>
      </c>
      <c r="BF311" s="211">
        <v>222</v>
      </c>
      <c r="BG311" s="211">
        <v>222</v>
      </c>
      <c r="BH311" s="211">
        <v>222</v>
      </c>
      <c r="BI311" s="211">
        <v>222</v>
      </c>
      <c r="BJ311" s="211">
        <v>222</v>
      </c>
      <c r="BK311" s="211">
        <v>222</v>
      </c>
      <c r="BL311" s="211">
        <v>222</v>
      </c>
      <c r="BM311" s="211">
        <v>222</v>
      </c>
      <c r="BN311" s="211">
        <v>222</v>
      </c>
      <c r="BO311" s="211">
        <v>222</v>
      </c>
      <c r="BP311" s="211">
        <v>222</v>
      </c>
      <c r="BQ311" s="211">
        <v>222</v>
      </c>
      <c r="BR311" s="211">
        <v>222</v>
      </c>
      <c r="BS311" s="211">
        <v>222</v>
      </c>
      <c r="BT311" s="211">
        <v>222</v>
      </c>
      <c r="BU311" s="211">
        <v>222</v>
      </c>
      <c r="BV311" s="211">
        <v>222</v>
      </c>
      <c r="BW311" s="211">
        <v>222</v>
      </c>
      <c r="BX311" s="211">
        <v>222</v>
      </c>
      <c r="BY311" s="211">
        <v>222</v>
      </c>
      <c r="BZ311" s="211">
        <v>222</v>
      </c>
      <c r="CA311" s="211">
        <v>222</v>
      </c>
      <c r="CB311" s="211">
        <v>222</v>
      </c>
      <c r="CC311" s="211">
        <v>222</v>
      </c>
      <c r="CD311" s="211">
        <v>222</v>
      </c>
      <c r="CE311" s="211">
        <v>222</v>
      </c>
      <c r="CF311" s="211">
        <v>222</v>
      </c>
      <c r="CG311" s="211">
        <v>222</v>
      </c>
      <c r="CH311" s="211">
        <v>222</v>
      </c>
      <c r="CI311" s="211">
        <v>222</v>
      </c>
      <c r="CJ311" s="211">
        <v>222</v>
      </c>
      <c r="CK311" s="211">
        <v>222</v>
      </c>
      <c r="CL311" s="211">
        <v>222</v>
      </c>
      <c r="CM311" s="211">
        <v>222</v>
      </c>
      <c r="CN311" s="211">
        <v>222</v>
      </c>
      <c r="CO311" s="211">
        <v>222</v>
      </c>
      <c r="CP311" s="211">
        <v>222</v>
      </c>
      <c r="CQ311" s="211">
        <v>222</v>
      </c>
      <c r="CR311" s="211">
        <v>222</v>
      </c>
      <c r="CS311" s="211">
        <f t="shared" si="106"/>
        <v>20202</v>
      </c>
      <c r="CV311" s="27">
        <f t="shared" si="95"/>
        <v>222</v>
      </c>
      <c r="CW311" s="28">
        <f t="shared" si="96"/>
        <v>222</v>
      </c>
    </row>
    <row r="312" spans="1:101" x14ac:dyDescent="0.2">
      <c r="A312" s="215" t="s">
        <v>304</v>
      </c>
      <c r="B312" s="211">
        <v>0</v>
      </c>
      <c r="C312" s="211">
        <v>0</v>
      </c>
      <c r="D312" s="211">
        <v>0</v>
      </c>
      <c r="E312" s="211">
        <v>0</v>
      </c>
      <c r="F312" s="211">
        <v>3333</v>
      </c>
      <c r="G312" s="211">
        <v>3333</v>
      </c>
      <c r="H312" s="211">
        <v>3333</v>
      </c>
      <c r="I312" s="211">
        <v>3333</v>
      </c>
      <c r="J312" s="211">
        <v>3333</v>
      </c>
      <c r="K312" s="211">
        <v>3333</v>
      </c>
      <c r="L312" s="211">
        <v>3333</v>
      </c>
      <c r="M312" s="211">
        <v>3333</v>
      </c>
      <c r="N312" s="211">
        <v>3333</v>
      </c>
      <c r="O312" s="211">
        <v>3333</v>
      </c>
      <c r="P312" s="211">
        <v>3333</v>
      </c>
      <c r="Q312" s="211">
        <v>3333</v>
      </c>
      <c r="R312" s="211">
        <v>3333</v>
      </c>
      <c r="S312" s="211">
        <v>3333</v>
      </c>
      <c r="T312" s="211">
        <v>3333</v>
      </c>
      <c r="U312" s="211">
        <v>3333</v>
      </c>
      <c r="V312" s="211">
        <v>3333</v>
      </c>
      <c r="W312" s="211">
        <v>3333</v>
      </c>
      <c r="X312" s="211">
        <v>3333</v>
      </c>
      <c r="Y312" s="211">
        <v>3333</v>
      </c>
      <c r="Z312" s="211">
        <v>3333</v>
      </c>
      <c r="AA312" s="211">
        <v>3333</v>
      </c>
      <c r="AB312" s="211">
        <v>3333</v>
      </c>
      <c r="AC312" s="211">
        <v>3333</v>
      </c>
      <c r="AD312" s="211">
        <v>3333</v>
      </c>
      <c r="AE312" s="211">
        <v>3333</v>
      </c>
      <c r="AF312" s="211">
        <v>3333</v>
      </c>
      <c r="AG312" s="211">
        <v>3333</v>
      </c>
      <c r="AH312" s="211">
        <v>3333</v>
      </c>
      <c r="AI312" s="211">
        <v>3333</v>
      </c>
      <c r="AJ312" s="211">
        <v>3333</v>
      </c>
      <c r="AK312" s="211">
        <v>3333</v>
      </c>
      <c r="AL312" s="211">
        <v>3333</v>
      </c>
      <c r="AM312" s="211">
        <v>3333</v>
      </c>
      <c r="AN312" s="211">
        <v>3333</v>
      </c>
      <c r="AO312" s="211">
        <v>3333</v>
      </c>
      <c r="AP312" s="211">
        <v>3333</v>
      </c>
      <c r="AQ312" s="211">
        <v>3333</v>
      </c>
      <c r="AR312" s="211">
        <v>3333</v>
      </c>
      <c r="AS312" s="211">
        <v>3333</v>
      </c>
      <c r="AT312" s="211">
        <v>3333</v>
      </c>
      <c r="AU312" s="211">
        <v>3333</v>
      </c>
      <c r="AV312" s="211">
        <v>3333</v>
      </c>
      <c r="AW312" s="211">
        <v>3333</v>
      </c>
      <c r="AX312" s="211">
        <v>3333</v>
      </c>
      <c r="AY312" s="211">
        <v>3333</v>
      </c>
      <c r="AZ312" s="211">
        <v>3333</v>
      </c>
      <c r="BA312" s="211">
        <v>3333</v>
      </c>
      <c r="BB312" s="211">
        <v>3333</v>
      </c>
      <c r="BC312" s="211">
        <v>3333</v>
      </c>
      <c r="BD312" s="211">
        <v>3333</v>
      </c>
      <c r="BE312" s="211">
        <v>3333</v>
      </c>
      <c r="BF312" s="211">
        <v>3333</v>
      </c>
      <c r="BG312" s="211">
        <v>3333</v>
      </c>
      <c r="BH312" s="211">
        <v>3333</v>
      </c>
      <c r="BI312" s="211">
        <v>3333</v>
      </c>
      <c r="BJ312" s="211">
        <v>3333</v>
      </c>
      <c r="BK312" s="211">
        <v>3333</v>
      </c>
      <c r="BL312" s="211">
        <v>3333</v>
      </c>
      <c r="BM312" s="211">
        <v>3333</v>
      </c>
      <c r="BN312" s="211">
        <v>3333</v>
      </c>
      <c r="BO312" s="211">
        <v>3333</v>
      </c>
      <c r="BP312" s="211">
        <v>3333</v>
      </c>
      <c r="BQ312" s="211">
        <v>3333</v>
      </c>
      <c r="BR312" s="211">
        <v>3333</v>
      </c>
      <c r="BS312" s="211">
        <v>3333</v>
      </c>
      <c r="BT312" s="211">
        <v>3333</v>
      </c>
      <c r="BU312" s="211">
        <v>3333</v>
      </c>
      <c r="BV312" s="211">
        <v>3333</v>
      </c>
      <c r="BW312" s="211">
        <v>3333</v>
      </c>
      <c r="BX312" s="211">
        <v>3333</v>
      </c>
      <c r="BY312" s="211">
        <v>3333</v>
      </c>
      <c r="BZ312" s="211">
        <v>3333</v>
      </c>
      <c r="CA312" s="211">
        <v>3333</v>
      </c>
      <c r="CB312" s="211">
        <v>3333</v>
      </c>
      <c r="CC312" s="211">
        <v>3333</v>
      </c>
      <c r="CD312" s="211">
        <v>3333</v>
      </c>
      <c r="CE312" s="211">
        <v>3333</v>
      </c>
      <c r="CF312" s="211">
        <v>3333</v>
      </c>
      <c r="CG312" s="211">
        <v>3333</v>
      </c>
      <c r="CH312" s="211">
        <v>3333</v>
      </c>
      <c r="CI312" s="211">
        <v>3333</v>
      </c>
      <c r="CJ312" s="211">
        <v>3333</v>
      </c>
      <c r="CK312" s="211">
        <v>3333</v>
      </c>
      <c r="CL312" s="211">
        <v>3333</v>
      </c>
      <c r="CM312" s="211">
        <v>3333</v>
      </c>
      <c r="CN312" s="211">
        <v>3333</v>
      </c>
      <c r="CO312" s="211">
        <v>3333</v>
      </c>
      <c r="CP312" s="211">
        <v>3333</v>
      </c>
      <c r="CQ312" s="211">
        <v>3333</v>
      </c>
      <c r="CR312" s="211">
        <v>3333</v>
      </c>
      <c r="CS312" s="211">
        <f t="shared" si="106"/>
        <v>303303</v>
      </c>
      <c r="CV312" s="27">
        <f t="shared" si="95"/>
        <v>3333</v>
      </c>
      <c r="CW312" s="28">
        <f t="shared" si="96"/>
        <v>3333</v>
      </c>
    </row>
    <row r="313" spans="1:101" x14ac:dyDescent="0.2">
      <c r="A313" s="215" t="s">
        <v>305</v>
      </c>
      <c r="B313" s="211">
        <v>0</v>
      </c>
      <c r="C313" s="211">
        <v>0</v>
      </c>
      <c r="D313" s="211">
        <v>0</v>
      </c>
      <c r="E313" s="211">
        <v>0</v>
      </c>
      <c r="F313" s="211">
        <v>444</v>
      </c>
      <c r="G313" s="211">
        <v>444</v>
      </c>
      <c r="H313" s="211">
        <v>444</v>
      </c>
      <c r="I313" s="211">
        <v>444</v>
      </c>
      <c r="J313" s="211">
        <v>444</v>
      </c>
      <c r="K313" s="211">
        <v>444</v>
      </c>
      <c r="L313" s="211">
        <v>444</v>
      </c>
      <c r="M313" s="211">
        <v>444</v>
      </c>
      <c r="N313" s="211">
        <v>444</v>
      </c>
      <c r="O313" s="211">
        <v>444</v>
      </c>
      <c r="P313" s="211">
        <v>444</v>
      </c>
      <c r="Q313" s="211">
        <v>444</v>
      </c>
      <c r="R313" s="211">
        <v>444</v>
      </c>
      <c r="S313" s="211">
        <v>444</v>
      </c>
      <c r="T313" s="211">
        <v>444</v>
      </c>
      <c r="U313" s="211">
        <v>444</v>
      </c>
      <c r="V313" s="211">
        <v>444</v>
      </c>
      <c r="W313" s="211">
        <v>444</v>
      </c>
      <c r="X313" s="211">
        <v>444</v>
      </c>
      <c r="Y313" s="211">
        <v>444</v>
      </c>
      <c r="Z313" s="211">
        <v>444</v>
      </c>
      <c r="AA313" s="211">
        <v>444</v>
      </c>
      <c r="AB313" s="211">
        <v>444</v>
      </c>
      <c r="AC313" s="211">
        <v>444</v>
      </c>
      <c r="AD313" s="211">
        <v>444</v>
      </c>
      <c r="AE313" s="211">
        <v>444</v>
      </c>
      <c r="AF313" s="211">
        <v>444</v>
      </c>
      <c r="AG313" s="211">
        <v>444</v>
      </c>
      <c r="AH313" s="211">
        <v>444</v>
      </c>
      <c r="AI313" s="211">
        <v>444</v>
      </c>
      <c r="AJ313" s="211">
        <v>444</v>
      </c>
      <c r="AK313" s="211">
        <v>444</v>
      </c>
      <c r="AL313" s="211">
        <v>444</v>
      </c>
      <c r="AM313" s="211">
        <v>444</v>
      </c>
      <c r="AN313" s="211">
        <v>444</v>
      </c>
      <c r="AO313" s="211">
        <v>444</v>
      </c>
      <c r="AP313" s="211">
        <v>444</v>
      </c>
      <c r="AQ313" s="211">
        <v>444</v>
      </c>
      <c r="AR313" s="211">
        <v>444</v>
      </c>
      <c r="AS313" s="211">
        <v>444</v>
      </c>
      <c r="AT313" s="211">
        <v>444</v>
      </c>
      <c r="AU313" s="211">
        <v>444</v>
      </c>
      <c r="AV313" s="211">
        <v>444</v>
      </c>
      <c r="AW313" s="211">
        <v>444</v>
      </c>
      <c r="AX313" s="211">
        <v>444</v>
      </c>
      <c r="AY313" s="211">
        <v>444</v>
      </c>
      <c r="AZ313" s="211">
        <v>444</v>
      </c>
      <c r="BA313" s="211">
        <v>444</v>
      </c>
      <c r="BB313" s="211">
        <v>444</v>
      </c>
      <c r="BC313" s="211">
        <v>444</v>
      </c>
      <c r="BD313" s="211">
        <v>444</v>
      </c>
      <c r="BE313" s="211">
        <v>444</v>
      </c>
      <c r="BF313" s="211">
        <v>444</v>
      </c>
      <c r="BG313" s="211">
        <v>444</v>
      </c>
      <c r="BH313" s="211">
        <v>444</v>
      </c>
      <c r="BI313" s="211">
        <v>444</v>
      </c>
      <c r="BJ313" s="211">
        <v>444</v>
      </c>
      <c r="BK313" s="211">
        <v>444</v>
      </c>
      <c r="BL313" s="211">
        <v>444</v>
      </c>
      <c r="BM313" s="211">
        <v>444</v>
      </c>
      <c r="BN313" s="211">
        <v>444</v>
      </c>
      <c r="BO313" s="211">
        <v>444</v>
      </c>
      <c r="BP313" s="211">
        <v>444</v>
      </c>
      <c r="BQ313" s="211">
        <v>444</v>
      </c>
      <c r="BR313" s="211">
        <v>444</v>
      </c>
      <c r="BS313" s="211">
        <v>444</v>
      </c>
      <c r="BT313" s="211">
        <v>444</v>
      </c>
      <c r="BU313" s="211">
        <v>444</v>
      </c>
      <c r="BV313" s="211">
        <v>444</v>
      </c>
      <c r="BW313" s="211">
        <v>444</v>
      </c>
      <c r="BX313" s="211">
        <v>444</v>
      </c>
      <c r="BY313" s="211">
        <v>444</v>
      </c>
      <c r="BZ313" s="211">
        <v>444</v>
      </c>
      <c r="CA313" s="211">
        <v>444</v>
      </c>
      <c r="CB313" s="211">
        <v>444</v>
      </c>
      <c r="CC313" s="211">
        <v>444</v>
      </c>
      <c r="CD313" s="211">
        <v>444</v>
      </c>
      <c r="CE313" s="211">
        <v>444</v>
      </c>
      <c r="CF313" s="211">
        <v>444</v>
      </c>
      <c r="CG313" s="211">
        <v>444</v>
      </c>
      <c r="CH313" s="211">
        <v>444</v>
      </c>
      <c r="CI313" s="211">
        <v>444</v>
      </c>
      <c r="CJ313" s="211">
        <v>444</v>
      </c>
      <c r="CK313" s="211">
        <v>444</v>
      </c>
      <c r="CL313" s="211">
        <v>444</v>
      </c>
      <c r="CM313" s="211">
        <v>444</v>
      </c>
      <c r="CN313" s="211">
        <v>444</v>
      </c>
      <c r="CO313" s="211">
        <v>444</v>
      </c>
      <c r="CP313" s="211">
        <v>444</v>
      </c>
      <c r="CQ313" s="211">
        <v>444</v>
      </c>
      <c r="CR313" s="211">
        <v>444</v>
      </c>
      <c r="CS313" s="211">
        <f t="shared" si="106"/>
        <v>40404</v>
      </c>
      <c r="CV313" s="27">
        <f t="shared" si="95"/>
        <v>444</v>
      </c>
      <c r="CW313" s="28">
        <f t="shared" si="96"/>
        <v>444</v>
      </c>
    </row>
    <row r="314" spans="1:101" x14ac:dyDescent="0.2">
      <c r="A314" s="215" t="s">
        <v>306</v>
      </c>
      <c r="B314" s="211">
        <v>0</v>
      </c>
      <c r="C314" s="211">
        <v>0</v>
      </c>
      <c r="D314" s="211">
        <v>0</v>
      </c>
      <c r="E314" s="211">
        <v>0</v>
      </c>
      <c r="F314" s="211">
        <v>5</v>
      </c>
      <c r="G314" s="211">
        <v>5</v>
      </c>
      <c r="H314" s="211">
        <v>5</v>
      </c>
      <c r="I314" s="211">
        <v>5</v>
      </c>
      <c r="J314" s="211">
        <v>5</v>
      </c>
      <c r="K314" s="211">
        <v>5</v>
      </c>
      <c r="L314" s="211">
        <v>5</v>
      </c>
      <c r="M314" s="211">
        <v>5</v>
      </c>
      <c r="N314" s="211">
        <v>5</v>
      </c>
      <c r="O314" s="211">
        <v>5</v>
      </c>
      <c r="P314" s="211">
        <v>5</v>
      </c>
      <c r="Q314" s="211">
        <v>5</v>
      </c>
      <c r="R314" s="211">
        <v>5</v>
      </c>
      <c r="S314" s="211">
        <v>5</v>
      </c>
      <c r="T314" s="211">
        <v>5</v>
      </c>
      <c r="U314" s="211">
        <v>5</v>
      </c>
      <c r="V314" s="211">
        <v>5</v>
      </c>
      <c r="W314" s="211">
        <v>5</v>
      </c>
      <c r="X314" s="211">
        <v>5</v>
      </c>
      <c r="Y314" s="211">
        <v>5</v>
      </c>
      <c r="Z314" s="211">
        <v>5</v>
      </c>
      <c r="AA314" s="211">
        <v>5</v>
      </c>
      <c r="AB314" s="211">
        <v>5</v>
      </c>
      <c r="AC314" s="211">
        <v>5</v>
      </c>
      <c r="AD314" s="211">
        <v>5</v>
      </c>
      <c r="AE314" s="211">
        <v>5</v>
      </c>
      <c r="AF314" s="211">
        <v>5</v>
      </c>
      <c r="AG314" s="211">
        <v>5</v>
      </c>
      <c r="AH314" s="211">
        <v>5</v>
      </c>
      <c r="AI314" s="211">
        <v>5</v>
      </c>
      <c r="AJ314" s="211">
        <v>5</v>
      </c>
      <c r="AK314" s="211">
        <v>5</v>
      </c>
      <c r="AL314" s="211">
        <v>5</v>
      </c>
      <c r="AM314" s="211">
        <v>5</v>
      </c>
      <c r="AN314" s="211">
        <v>5</v>
      </c>
      <c r="AO314" s="211">
        <v>5</v>
      </c>
      <c r="AP314" s="211">
        <v>5</v>
      </c>
      <c r="AQ314" s="211">
        <v>5</v>
      </c>
      <c r="AR314" s="211">
        <v>5</v>
      </c>
      <c r="AS314" s="211">
        <v>5</v>
      </c>
      <c r="AT314" s="211">
        <v>5</v>
      </c>
      <c r="AU314" s="211">
        <v>5</v>
      </c>
      <c r="AV314" s="211">
        <v>5</v>
      </c>
      <c r="AW314" s="211">
        <v>5</v>
      </c>
      <c r="AX314" s="211">
        <v>5</v>
      </c>
      <c r="AY314" s="211">
        <v>5</v>
      </c>
      <c r="AZ314" s="211">
        <v>5</v>
      </c>
      <c r="BA314" s="211">
        <v>5</v>
      </c>
      <c r="BB314" s="211">
        <v>5</v>
      </c>
      <c r="BC314" s="211">
        <v>5</v>
      </c>
      <c r="BD314" s="211">
        <v>5</v>
      </c>
      <c r="BE314" s="211">
        <v>5</v>
      </c>
      <c r="BF314" s="211">
        <v>5</v>
      </c>
      <c r="BG314" s="211">
        <v>5</v>
      </c>
      <c r="BH314" s="211">
        <v>5</v>
      </c>
      <c r="BI314" s="211">
        <v>5</v>
      </c>
      <c r="BJ314" s="211">
        <v>5</v>
      </c>
      <c r="BK314" s="211">
        <v>5</v>
      </c>
      <c r="BL314" s="211">
        <v>5</v>
      </c>
      <c r="BM314" s="211">
        <v>5</v>
      </c>
      <c r="BN314" s="211">
        <v>5</v>
      </c>
      <c r="BO314" s="211">
        <v>5</v>
      </c>
      <c r="BP314" s="211">
        <v>5</v>
      </c>
      <c r="BQ314" s="211">
        <v>5</v>
      </c>
      <c r="BR314" s="211">
        <v>5</v>
      </c>
      <c r="BS314" s="211">
        <v>5</v>
      </c>
      <c r="BT314" s="211">
        <v>5</v>
      </c>
      <c r="BU314" s="211">
        <v>5</v>
      </c>
      <c r="BV314" s="211">
        <v>5</v>
      </c>
      <c r="BW314" s="211">
        <v>5</v>
      </c>
      <c r="BX314" s="211">
        <v>5</v>
      </c>
      <c r="BY314" s="211">
        <v>5</v>
      </c>
      <c r="BZ314" s="211">
        <v>5</v>
      </c>
      <c r="CA314" s="211">
        <v>5</v>
      </c>
      <c r="CB314" s="211">
        <v>5</v>
      </c>
      <c r="CC314" s="211">
        <v>5</v>
      </c>
      <c r="CD314" s="211">
        <v>5</v>
      </c>
      <c r="CE314" s="211">
        <v>5</v>
      </c>
      <c r="CF314" s="211">
        <v>5</v>
      </c>
      <c r="CG314" s="211">
        <v>5</v>
      </c>
      <c r="CH314" s="211">
        <v>5</v>
      </c>
      <c r="CI314" s="211">
        <v>5</v>
      </c>
      <c r="CJ314" s="211">
        <v>5</v>
      </c>
      <c r="CK314" s="211">
        <v>5</v>
      </c>
      <c r="CL314" s="211">
        <v>5</v>
      </c>
      <c r="CM314" s="211">
        <v>5</v>
      </c>
      <c r="CN314" s="211">
        <v>5</v>
      </c>
      <c r="CO314" s="211">
        <v>5</v>
      </c>
      <c r="CP314" s="211">
        <v>5</v>
      </c>
      <c r="CQ314" s="211">
        <v>5</v>
      </c>
      <c r="CR314" s="211">
        <v>5</v>
      </c>
      <c r="CS314" s="211">
        <f t="shared" si="106"/>
        <v>455</v>
      </c>
      <c r="CV314" s="27">
        <f t="shared" si="95"/>
        <v>5</v>
      </c>
      <c r="CW314" s="28">
        <f t="shared" si="96"/>
        <v>5</v>
      </c>
    </row>
    <row r="315" spans="1:101" x14ac:dyDescent="0.2">
      <c r="A315" s="215" t="s">
        <v>307</v>
      </c>
      <c r="B315" s="211">
        <v>0</v>
      </c>
      <c r="C315" s="211">
        <v>0</v>
      </c>
      <c r="D315" s="211">
        <v>0</v>
      </c>
      <c r="E315" s="211">
        <v>0</v>
      </c>
      <c r="F315" s="211">
        <v>6666</v>
      </c>
      <c r="G315" s="211">
        <v>6666</v>
      </c>
      <c r="H315" s="211">
        <v>6666</v>
      </c>
      <c r="I315" s="211">
        <v>6666</v>
      </c>
      <c r="J315" s="211">
        <v>6666</v>
      </c>
      <c r="K315" s="211">
        <v>6666</v>
      </c>
      <c r="L315" s="211">
        <v>6666</v>
      </c>
      <c r="M315" s="211">
        <v>6666</v>
      </c>
      <c r="N315" s="211">
        <v>6666</v>
      </c>
      <c r="O315" s="211">
        <v>6666</v>
      </c>
      <c r="P315" s="211">
        <v>6666</v>
      </c>
      <c r="Q315" s="211">
        <v>6666</v>
      </c>
      <c r="R315" s="211">
        <v>6666</v>
      </c>
      <c r="S315" s="211">
        <v>6666</v>
      </c>
      <c r="T315" s="211">
        <v>6666</v>
      </c>
      <c r="U315" s="211">
        <v>6666</v>
      </c>
      <c r="V315" s="211">
        <v>6666</v>
      </c>
      <c r="W315" s="211">
        <v>6666</v>
      </c>
      <c r="X315" s="211">
        <v>6666</v>
      </c>
      <c r="Y315" s="211">
        <v>6666</v>
      </c>
      <c r="Z315" s="211">
        <v>6666</v>
      </c>
      <c r="AA315" s="211">
        <v>6666</v>
      </c>
      <c r="AB315" s="211">
        <v>6666</v>
      </c>
      <c r="AC315" s="211">
        <v>6666</v>
      </c>
      <c r="AD315" s="211">
        <v>6666</v>
      </c>
      <c r="AE315" s="211">
        <v>6666</v>
      </c>
      <c r="AF315" s="211">
        <v>6666</v>
      </c>
      <c r="AG315" s="211">
        <v>6666</v>
      </c>
      <c r="AH315" s="211">
        <v>6666</v>
      </c>
      <c r="AI315" s="211">
        <v>6666</v>
      </c>
      <c r="AJ315" s="211">
        <v>6666</v>
      </c>
      <c r="AK315" s="211">
        <v>6666</v>
      </c>
      <c r="AL315" s="211">
        <v>6666</v>
      </c>
      <c r="AM315" s="211">
        <v>6666</v>
      </c>
      <c r="AN315" s="211">
        <v>6666</v>
      </c>
      <c r="AO315" s="211">
        <v>6666</v>
      </c>
      <c r="AP315" s="211">
        <v>6666</v>
      </c>
      <c r="AQ315" s="211">
        <v>6666</v>
      </c>
      <c r="AR315" s="211">
        <v>6666</v>
      </c>
      <c r="AS315" s="211">
        <v>6666</v>
      </c>
      <c r="AT315" s="211">
        <v>6666</v>
      </c>
      <c r="AU315" s="211">
        <v>6666</v>
      </c>
      <c r="AV315" s="211">
        <v>6666</v>
      </c>
      <c r="AW315" s="211">
        <v>6666</v>
      </c>
      <c r="AX315" s="211">
        <v>6666</v>
      </c>
      <c r="AY315" s="211">
        <v>6666</v>
      </c>
      <c r="AZ315" s="211">
        <v>6666</v>
      </c>
      <c r="BA315" s="211">
        <v>6666</v>
      </c>
      <c r="BB315" s="211">
        <v>6666</v>
      </c>
      <c r="BC315" s="211">
        <v>6666</v>
      </c>
      <c r="BD315" s="211">
        <v>6666</v>
      </c>
      <c r="BE315" s="211">
        <v>6666</v>
      </c>
      <c r="BF315" s="211">
        <v>6666</v>
      </c>
      <c r="BG315" s="211">
        <v>6666</v>
      </c>
      <c r="BH315" s="211">
        <v>6666</v>
      </c>
      <c r="BI315" s="211">
        <v>6666</v>
      </c>
      <c r="BJ315" s="211">
        <v>6666</v>
      </c>
      <c r="BK315" s="211">
        <v>6666</v>
      </c>
      <c r="BL315" s="211">
        <v>6666</v>
      </c>
      <c r="BM315" s="211">
        <v>6666</v>
      </c>
      <c r="BN315" s="211">
        <v>6666</v>
      </c>
      <c r="BO315" s="211">
        <v>6666</v>
      </c>
      <c r="BP315" s="211">
        <v>6666</v>
      </c>
      <c r="BQ315" s="211">
        <v>6666</v>
      </c>
      <c r="BR315" s="211">
        <v>6666</v>
      </c>
      <c r="BS315" s="211">
        <v>6666</v>
      </c>
      <c r="BT315" s="211">
        <v>6666</v>
      </c>
      <c r="BU315" s="211">
        <v>6666</v>
      </c>
      <c r="BV315" s="211">
        <v>6666</v>
      </c>
      <c r="BW315" s="211">
        <v>6666</v>
      </c>
      <c r="BX315" s="211">
        <v>6666</v>
      </c>
      <c r="BY315" s="211">
        <v>6666</v>
      </c>
      <c r="BZ315" s="211">
        <v>6666</v>
      </c>
      <c r="CA315" s="211">
        <v>6666</v>
      </c>
      <c r="CB315" s="211">
        <v>6666</v>
      </c>
      <c r="CC315" s="211">
        <v>6666</v>
      </c>
      <c r="CD315" s="211">
        <v>6666</v>
      </c>
      <c r="CE315" s="211">
        <v>6666</v>
      </c>
      <c r="CF315" s="211">
        <v>6666</v>
      </c>
      <c r="CG315" s="211">
        <v>6666</v>
      </c>
      <c r="CH315" s="211">
        <v>6666</v>
      </c>
      <c r="CI315" s="211">
        <v>6666</v>
      </c>
      <c r="CJ315" s="211">
        <v>6666</v>
      </c>
      <c r="CK315" s="211">
        <v>6666</v>
      </c>
      <c r="CL315" s="211">
        <v>6666</v>
      </c>
      <c r="CM315" s="211">
        <v>6666</v>
      </c>
      <c r="CN315" s="211">
        <v>6666</v>
      </c>
      <c r="CO315" s="211">
        <v>6666</v>
      </c>
      <c r="CP315" s="211">
        <v>6666</v>
      </c>
      <c r="CQ315" s="211">
        <v>6666</v>
      </c>
      <c r="CR315" s="211">
        <v>6666</v>
      </c>
      <c r="CS315" s="211">
        <f t="shared" si="106"/>
        <v>606606</v>
      </c>
      <c r="CV315" s="27">
        <f t="shared" si="95"/>
        <v>6666</v>
      </c>
      <c r="CW315" s="28">
        <f t="shared" si="96"/>
        <v>6666</v>
      </c>
    </row>
    <row r="316" spans="1:101" x14ac:dyDescent="0.2">
      <c r="A316" s="215" t="s">
        <v>308</v>
      </c>
      <c r="B316" s="211">
        <v>0</v>
      </c>
      <c r="C316" s="211">
        <v>0</v>
      </c>
      <c r="D316" s="211">
        <v>0</v>
      </c>
      <c r="E316" s="211">
        <v>0</v>
      </c>
      <c r="F316" s="211">
        <v>77731</v>
      </c>
      <c r="G316" s="211">
        <v>77731</v>
      </c>
      <c r="H316" s="211">
        <v>77731</v>
      </c>
      <c r="I316" s="211">
        <v>77731</v>
      </c>
      <c r="J316" s="211">
        <v>77731</v>
      </c>
      <c r="K316" s="211">
        <v>77731</v>
      </c>
      <c r="L316" s="211">
        <v>77731</v>
      </c>
      <c r="M316" s="211">
        <v>77731</v>
      </c>
      <c r="N316" s="211">
        <v>77731</v>
      </c>
      <c r="O316" s="211">
        <v>77731</v>
      </c>
      <c r="P316" s="211">
        <v>77731</v>
      </c>
      <c r="Q316" s="211">
        <v>77731</v>
      </c>
      <c r="R316" s="211">
        <v>77731</v>
      </c>
      <c r="S316" s="211">
        <v>77731</v>
      </c>
      <c r="T316" s="211">
        <v>77731</v>
      </c>
      <c r="U316" s="211">
        <v>77731</v>
      </c>
      <c r="V316" s="211">
        <v>77731</v>
      </c>
      <c r="W316" s="211">
        <v>77731</v>
      </c>
      <c r="X316" s="211">
        <v>77731</v>
      </c>
      <c r="Y316" s="211">
        <v>77731</v>
      </c>
      <c r="Z316" s="211">
        <v>77731</v>
      </c>
      <c r="AA316" s="211">
        <v>77731</v>
      </c>
      <c r="AB316" s="211">
        <v>77731</v>
      </c>
      <c r="AC316" s="211">
        <v>77731</v>
      </c>
      <c r="AD316" s="211">
        <v>77731</v>
      </c>
      <c r="AE316" s="211">
        <v>77731</v>
      </c>
      <c r="AF316" s="211">
        <v>77731</v>
      </c>
      <c r="AG316" s="211">
        <v>77731</v>
      </c>
      <c r="AH316" s="211">
        <v>77731</v>
      </c>
      <c r="AI316" s="211">
        <v>77731</v>
      </c>
      <c r="AJ316" s="211">
        <v>77731</v>
      </c>
      <c r="AK316" s="211">
        <v>77731</v>
      </c>
      <c r="AL316" s="211">
        <v>77731</v>
      </c>
      <c r="AM316" s="211">
        <v>77731</v>
      </c>
      <c r="AN316" s="211">
        <v>77731</v>
      </c>
      <c r="AO316" s="211">
        <v>77731</v>
      </c>
      <c r="AP316" s="211">
        <v>77731</v>
      </c>
      <c r="AQ316" s="211">
        <v>77731</v>
      </c>
      <c r="AR316" s="211">
        <v>77731</v>
      </c>
      <c r="AS316" s="211">
        <v>77731</v>
      </c>
      <c r="AT316" s="211">
        <v>77731</v>
      </c>
      <c r="AU316" s="211">
        <v>77731</v>
      </c>
      <c r="AV316" s="211">
        <v>77731</v>
      </c>
      <c r="AW316" s="211">
        <v>77731</v>
      </c>
      <c r="AX316" s="211">
        <v>77731</v>
      </c>
      <c r="AY316" s="211">
        <v>77731</v>
      </c>
      <c r="AZ316" s="211">
        <v>77731</v>
      </c>
      <c r="BA316" s="211">
        <v>77731</v>
      </c>
      <c r="BB316" s="211">
        <v>77731</v>
      </c>
      <c r="BC316" s="211">
        <v>77731</v>
      </c>
      <c r="BD316" s="211">
        <v>77731</v>
      </c>
      <c r="BE316" s="211">
        <v>77731</v>
      </c>
      <c r="BF316" s="211">
        <v>77731</v>
      </c>
      <c r="BG316" s="211">
        <v>77731</v>
      </c>
      <c r="BH316" s="211">
        <v>77731</v>
      </c>
      <c r="BI316" s="211">
        <v>77731</v>
      </c>
      <c r="BJ316" s="211">
        <v>77731</v>
      </c>
      <c r="BK316" s="211">
        <v>77731</v>
      </c>
      <c r="BL316" s="211">
        <v>77731</v>
      </c>
      <c r="BM316" s="211">
        <v>77731</v>
      </c>
      <c r="BN316" s="211">
        <v>77731</v>
      </c>
      <c r="BO316" s="211">
        <v>77731</v>
      </c>
      <c r="BP316" s="211">
        <v>77731</v>
      </c>
      <c r="BQ316" s="211">
        <v>77731</v>
      </c>
      <c r="BR316" s="211">
        <v>77731</v>
      </c>
      <c r="BS316" s="211">
        <v>77731</v>
      </c>
      <c r="BT316" s="211">
        <v>77731</v>
      </c>
      <c r="BU316" s="211">
        <v>77731</v>
      </c>
      <c r="BV316" s="211">
        <v>77731</v>
      </c>
      <c r="BW316" s="211">
        <v>77731</v>
      </c>
      <c r="BX316" s="211">
        <v>77731</v>
      </c>
      <c r="BY316" s="211">
        <v>77731</v>
      </c>
      <c r="BZ316" s="211">
        <v>77731</v>
      </c>
      <c r="CA316" s="211">
        <v>77731</v>
      </c>
      <c r="CB316" s="211">
        <v>77731</v>
      </c>
      <c r="CC316" s="211">
        <v>77731</v>
      </c>
      <c r="CD316" s="211">
        <v>77731</v>
      </c>
      <c r="CE316" s="211">
        <v>77731</v>
      </c>
      <c r="CF316" s="211">
        <v>77731</v>
      </c>
      <c r="CG316" s="211">
        <v>77731</v>
      </c>
      <c r="CH316" s="211">
        <v>77731</v>
      </c>
      <c r="CI316" s="211">
        <v>77731</v>
      </c>
      <c r="CJ316" s="211">
        <v>77731</v>
      </c>
      <c r="CK316" s="211">
        <v>77731</v>
      </c>
      <c r="CL316" s="211">
        <v>77731</v>
      </c>
      <c r="CM316" s="211">
        <v>77731</v>
      </c>
      <c r="CN316" s="211">
        <v>77731</v>
      </c>
      <c r="CO316" s="211">
        <v>77731</v>
      </c>
      <c r="CP316" s="211">
        <v>77731</v>
      </c>
      <c r="CQ316" s="211">
        <v>77731</v>
      </c>
      <c r="CR316" s="211">
        <v>77731</v>
      </c>
      <c r="CS316" s="211">
        <f t="shared" si="106"/>
        <v>7073521</v>
      </c>
      <c r="CV316" s="27">
        <f t="shared" si="95"/>
        <v>77731</v>
      </c>
      <c r="CW316" s="28">
        <f t="shared" si="96"/>
        <v>77731</v>
      </c>
    </row>
    <row r="317" spans="1:101" x14ac:dyDescent="0.2">
      <c r="A317" s="215" t="s">
        <v>309</v>
      </c>
      <c r="B317" s="211">
        <v>0</v>
      </c>
      <c r="C317" s="211">
        <v>0</v>
      </c>
      <c r="D317" s="211">
        <v>0</v>
      </c>
      <c r="E317" s="211">
        <v>0</v>
      </c>
      <c r="F317" s="211">
        <v>512657</v>
      </c>
      <c r="G317" s="211">
        <v>512657</v>
      </c>
      <c r="H317" s="211">
        <v>512657</v>
      </c>
      <c r="I317" s="211">
        <v>512657</v>
      </c>
      <c r="J317" s="211">
        <v>512657</v>
      </c>
      <c r="K317" s="211">
        <v>512657</v>
      </c>
      <c r="L317" s="211">
        <v>512657</v>
      </c>
      <c r="M317" s="211">
        <v>512657</v>
      </c>
      <c r="N317" s="211">
        <v>512657</v>
      </c>
      <c r="O317" s="211">
        <v>512657</v>
      </c>
      <c r="P317" s="211">
        <v>512657</v>
      </c>
      <c r="Q317" s="211">
        <v>512657</v>
      </c>
      <c r="R317" s="211">
        <v>512657</v>
      </c>
      <c r="S317" s="211">
        <v>512657</v>
      </c>
      <c r="T317" s="211">
        <v>512657</v>
      </c>
      <c r="U317" s="211">
        <v>512657</v>
      </c>
      <c r="V317" s="211">
        <v>512657</v>
      </c>
      <c r="W317" s="211">
        <v>512657</v>
      </c>
      <c r="X317" s="211">
        <v>512657</v>
      </c>
      <c r="Y317" s="211">
        <v>512657</v>
      </c>
      <c r="Z317" s="211">
        <v>512657</v>
      </c>
      <c r="AA317" s="211">
        <v>512657</v>
      </c>
      <c r="AB317" s="211">
        <v>512657</v>
      </c>
      <c r="AC317" s="211">
        <v>512657</v>
      </c>
      <c r="AD317" s="211">
        <v>512657</v>
      </c>
      <c r="AE317" s="211">
        <v>512657</v>
      </c>
      <c r="AF317" s="211">
        <v>512657</v>
      </c>
      <c r="AG317" s="211">
        <v>512657</v>
      </c>
      <c r="AH317" s="211">
        <v>512657</v>
      </c>
      <c r="AI317" s="211">
        <v>512657</v>
      </c>
      <c r="AJ317" s="211">
        <v>512657</v>
      </c>
      <c r="AK317" s="211">
        <v>512657</v>
      </c>
      <c r="AL317" s="211">
        <v>512657</v>
      </c>
      <c r="AM317" s="211">
        <v>512657</v>
      </c>
      <c r="AN317" s="211">
        <v>512657</v>
      </c>
      <c r="AO317" s="211">
        <v>512657</v>
      </c>
      <c r="AP317" s="211">
        <v>512657</v>
      </c>
      <c r="AQ317" s="211">
        <v>512657</v>
      </c>
      <c r="AR317" s="211">
        <v>512657</v>
      </c>
      <c r="AS317" s="211">
        <v>512657</v>
      </c>
      <c r="AT317" s="211">
        <v>512657</v>
      </c>
      <c r="AU317" s="211">
        <v>512657</v>
      </c>
      <c r="AV317" s="211">
        <v>512657</v>
      </c>
      <c r="AW317" s="211">
        <v>512657</v>
      </c>
      <c r="AX317" s="211">
        <v>512657</v>
      </c>
      <c r="AY317" s="211">
        <v>512657</v>
      </c>
      <c r="AZ317" s="211">
        <v>512657</v>
      </c>
      <c r="BA317" s="211">
        <v>512657</v>
      </c>
      <c r="BB317" s="211">
        <v>512657</v>
      </c>
      <c r="BC317" s="211">
        <v>512657</v>
      </c>
      <c r="BD317" s="211">
        <v>512657</v>
      </c>
      <c r="BE317" s="211">
        <v>512657</v>
      </c>
      <c r="BF317" s="211">
        <v>512657</v>
      </c>
      <c r="BG317" s="211">
        <v>512657</v>
      </c>
      <c r="BH317" s="211">
        <v>512657</v>
      </c>
      <c r="BI317" s="211">
        <v>512657</v>
      </c>
      <c r="BJ317" s="211">
        <v>512657</v>
      </c>
      <c r="BK317" s="211">
        <v>512657</v>
      </c>
      <c r="BL317" s="211">
        <v>512657</v>
      </c>
      <c r="BM317" s="211">
        <v>512657</v>
      </c>
      <c r="BN317" s="211">
        <v>512657</v>
      </c>
      <c r="BO317" s="211">
        <v>512657</v>
      </c>
      <c r="BP317" s="211">
        <v>512657</v>
      </c>
      <c r="BQ317" s="211">
        <v>512657</v>
      </c>
      <c r="BR317" s="211">
        <v>512657</v>
      </c>
      <c r="BS317" s="211">
        <v>512657</v>
      </c>
      <c r="BT317" s="211">
        <v>512657</v>
      </c>
      <c r="BU317" s="211">
        <v>512657</v>
      </c>
      <c r="BV317" s="211">
        <v>512657</v>
      </c>
      <c r="BW317" s="211">
        <v>512657</v>
      </c>
      <c r="BX317" s="211">
        <v>512657</v>
      </c>
      <c r="BY317" s="211">
        <v>512657</v>
      </c>
      <c r="BZ317" s="211">
        <v>512657</v>
      </c>
      <c r="CA317" s="211">
        <v>512657</v>
      </c>
      <c r="CB317" s="211">
        <v>512657</v>
      </c>
      <c r="CC317" s="211">
        <v>512657</v>
      </c>
      <c r="CD317" s="211">
        <v>512657</v>
      </c>
      <c r="CE317" s="211">
        <v>512657</v>
      </c>
      <c r="CF317" s="211">
        <v>512657</v>
      </c>
      <c r="CG317" s="211">
        <v>512657</v>
      </c>
      <c r="CH317" s="211">
        <v>512657</v>
      </c>
      <c r="CI317" s="211">
        <v>512657</v>
      </c>
      <c r="CJ317" s="211">
        <v>512657</v>
      </c>
      <c r="CK317" s="211">
        <v>512657</v>
      </c>
      <c r="CL317" s="211">
        <v>512657</v>
      </c>
      <c r="CM317" s="211">
        <v>512657</v>
      </c>
      <c r="CN317" s="211">
        <v>512657</v>
      </c>
      <c r="CO317" s="211">
        <v>512657</v>
      </c>
      <c r="CP317" s="211">
        <v>512657</v>
      </c>
      <c r="CQ317" s="211">
        <v>512657</v>
      </c>
      <c r="CR317" s="211">
        <v>512657</v>
      </c>
      <c r="CS317" s="211">
        <f t="shared" si="106"/>
        <v>46651787</v>
      </c>
      <c r="CV317" s="27">
        <f t="shared" si="95"/>
        <v>512657</v>
      </c>
      <c r="CW317" s="28">
        <f t="shared" si="96"/>
        <v>512657</v>
      </c>
    </row>
    <row r="318" spans="1:101" x14ac:dyDescent="0.2">
      <c r="A318" s="215" t="s">
        <v>310</v>
      </c>
      <c r="B318" s="211">
        <v>0</v>
      </c>
      <c r="C318" s="211">
        <v>0</v>
      </c>
      <c r="D318" s="211">
        <v>0</v>
      </c>
      <c r="E318" s="211">
        <v>0</v>
      </c>
      <c r="F318" s="211">
        <v>33411</v>
      </c>
      <c r="G318" s="211">
        <v>33411</v>
      </c>
      <c r="H318" s="211">
        <v>33411</v>
      </c>
      <c r="I318" s="211">
        <v>33411</v>
      </c>
      <c r="J318" s="211">
        <v>33411</v>
      </c>
      <c r="K318" s="211">
        <v>33411</v>
      </c>
      <c r="L318" s="211">
        <v>33411</v>
      </c>
      <c r="M318" s="211">
        <v>33411</v>
      </c>
      <c r="N318" s="211">
        <v>33411</v>
      </c>
      <c r="O318" s="211">
        <v>33411</v>
      </c>
      <c r="P318" s="211">
        <v>33411</v>
      </c>
      <c r="Q318" s="211">
        <v>33411</v>
      </c>
      <c r="R318" s="211">
        <v>33411</v>
      </c>
      <c r="S318" s="211">
        <v>33411</v>
      </c>
      <c r="T318" s="211">
        <v>33411</v>
      </c>
      <c r="U318" s="211">
        <v>33411</v>
      </c>
      <c r="V318" s="211">
        <v>33411</v>
      </c>
      <c r="W318" s="211">
        <v>33411</v>
      </c>
      <c r="X318" s="211">
        <v>33411</v>
      </c>
      <c r="Y318" s="211">
        <v>33411</v>
      </c>
      <c r="Z318" s="211">
        <v>33411</v>
      </c>
      <c r="AA318" s="211">
        <v>33411</v>
      </c>
      <c r="AB318" s="211">
        <v>33411</v>
      </c>
      <c r="AC318" s="211">
        <v>33411</v>
      </c>
      <c r="AD318" s="211">
        <v>33411</v>
      </c>
      <c r="AE318" s="211">
        <v>33411</v>
      </c>
      <c r="AF318" s="211">
        <v>33411</v>
      </c>
      <c r="AG318" s="211">
        <v>33411</v>
      </c>
      <c r="AH318" s="211">
        <v>33411</v>
      </c>
      <c r="AI318" s="211">
        <v>33411</v>
      </c>
      <c r="AJ318" s="211">
        <v>33411</v>
      </c>
      <c r="AK318" s="211">
        <v>33411</v>
      </c>
      <c r="AL318" s="211">
        <v>33411</v>
      </c>
      <c r="AM318" s="211">
        <v>33411</v>
      </c>
      <c r="AN318" s="211">
        <v>33411</v>
      </c>
      <c r="AO318" s="211">
        <v>33411</v>
      </c>
      <c r="AP318" s="211">
        <v>33411</v>
      </c>
      <c r="AQ318" s="211">
        <v>33411</v>
      </c>
      <c r="AR318" s="211">
        <v>33411</v>
      </c>
      <c r="AS318" s="211">
        <v>33411</v>
      </c>
      <c r="AT318" s="211">
        <v>33411</v>
      </c>
      <c r="AU318" s="211">
        <v>33411</v>
      </c>
      <c r="AV318" s="211">
        <v>33411</v>
      </c>
      <c r="AW318" s="211">
        <v>33411</v>
      </c>
      <c r="AX318" s="211">
        <v>33411</v>
      </c>
      <c r="AY318" s="211">
        <v>33411</v>
      </c>
      <c r="AZ318" s="211">
        <v>33411</v>
      </c>
      <c r="BA318" s="211">
        <v>33411</v>
      </c>
      <c r="BB318" s="211">
        <v>33411</v>
      </c>
      <c r="BC318" s="211">
        <v>33411</v>
      </c>
      <c r="BD318" s="211">
        <v>33411</v>
      </c>
      <c r="BE318" s="211">
        <v>33411</v>
      </c>
      <c r="BF318" s="211">
        <v>33411</v>
      </c>
      <c r="BG318" s="211">
        <v>33411</v>
      </c>
      <c r="BH318" s="211">
        <v>33411</v>
      </c>
      <c r="BI318" s="211">
        <v>33411</v>
      </c>
      <c r="BJ318" s="211">
        <v>33411</v>
      </c>
      <c r="BK318" s="211">
        <v>33411</v>
      </c>
      <c r="BL318" s="211">
        <v>33411</v>
      </c>
      <c r="BM318" s="211">
        <v>33411</v>
      </c>
      <c r="BN318" s="211">
        <v>33411</v>
      </c>
      <c r="BO318" s="211">
        <v>33411</v>
      </c>
      <c r="BP318" s="211">
        <v>33411</v>
      </c>
      <c r="BQ318" s="211">
        <v>33411</v>
      </c>
      <c r="BR318" s="211">
        <v>33411</v>
      </c>
      <c r="BS318" s="211">
        <v>33411</v>
      </c>
      <c r="BT318" s="211">
        <v>33411</v>
      </c>
      <c r="BU318" s="211">
        <v>33411</v>
      </c>
      <c r="BV318" s="211">
        <v>33411</v>
      </c>
      <c r="BW318" s="211">
        <v>33411</v>
      </c>
      <c r="BX318" s="211">
        <v>33411</v>
      </c>
      <c r="BY318" s="211">
        <v>33411</v>
      </c>
      <c r="BZ318" s="211">
        <v>33411</v>
      </c>
      <c r="CA318" s="211">
        <v>33411</v>
      </c>
      <c r="CB318" s="211">
        <v>33411</v>
      </c>
      <c r="CC318" s="211">
        <v>33411</v>
      </c>
      <c r="CD318" s="211">
        <v>33411</v>
      </c>
      <c r="CE318" s="211">
        <v>33411</v>
      </c>
      <c r="CF318" s="211">
        <v>33411</v>
      </c>
      <c r="CG318" s="211">
        <v>33411</v>
      </c>
      <c r="CH318" s="211">
        <v>33411</v>
      </c>
      <c r="CI318" s="211">
        <v>33411</v>
      </c>
      <c r="CJ318" s="211">
        <v>33411</v>
      </c>
      <c r="CK318" s="211">
        <v>33411</v>
      </c>
      <c r="CL318" s="211">
        <v>33411</v>
      </c>
      <c r="CM318" s="211">
        <v>33411</v>
      </c>
      <c r="CN318" s="211">
        <v>33411</v>
      </c>
      <c r="CO318" s="211">
        <v>33411</v>
      </c>
      <c r="CP318" s="211">
        <v>33411</v>
      </c>
      <c r="CQ318" s="211">
        <v>33411</v>
      </c>
      <c r="CR318" s="211">
        <v>33411</v>
      </c>
      <c r="CS318" s="211">
        <f t="shared" si="106"/>
        <v>3040401</v>
      </c>
      <c r="CV318" s="27">
        <f t="shared" si="95"/>
        <v>33411</v>
      </c>
      <c r="CW318" s="28">
        <f t="shared" si="96"/>
        <v>33411</v>
      </c>
    </row>
    <row r="319" spans="1:101" x14ac:dyDescent="0.2">
      <c r="A319" s="215" t="s">
        <v>311</v>
      </c>
      <c r="B319" s="211">
        <v>0</v>
      </c>
      <c r="C319" s="211">
        <v>0</v>
      </c>
      <c r="D319" s="211">
        <v>0</v>
      </c>
      <c r="E319" s="211">
        <v>0</v>
      </c>
      <c r="F319" s="211">
        <v>6341</v>
      </c>
      <c r="G319" s="211">
        <v>6341</v>
      </c>
      <c r="H319" s="211">
        <v>6341</v>
      </c>
      <c r="I319" s="211">
        <v>6341</v>
      </c>
      <c r="J319" s="211">
        <v>6341</v>
      </c>
      <c r="K319" s="211">
        <v>6341</v>
      </c>
      <c r="L319" s="211">
        <v>6341</v>
      </c>
      <c r="M319" s="211">
        <v>6341</v>
      </c>
      <c r="N319" s="211">
        <v>6341</v>
      </c>
      <c r="O319" s="211">
        <v>6341</v>
      </c>
      <c r="P319" s="211">
        <v>6341</v>
      </c>
      <c r="Q319" s="211">
        <v>6341</v>
      </c>
      <c r="R319" s="211">
        <v>6341</v>
      </c>
      <c r="S319" s="211">
        <v>6341</v>
      </c>
      <c r="T319" s="211">
        <v>6341</v>
      </c>
      <c r="U319" s="211">
        <v>6341</v>
      </c>
      <c r="V319" s="211">
        <v>6341</v>
      </c>
      <c r="W319" s="211">
        <v>6341</v>
      </c>
      <c r="X319" s="211">
        <v>6341</v>
      </c>
      <c r="Y319" s="211">
        <v>6341</v>
      </c>
      <c r="Z319" s="211">
        <v>6341</v>
      </c>
      <c r="AA319" s="211">
        <v>6341</v>
      </c>
      <c r="AB319" s="211">
        <v>6341</v>
      </c>
      <c r="AC319" s="211">
        <v>6341</v>
      </c>
      <c r="AD319" s="211">
        <v>6341</v>
      </c>
      <c r="AE319" s="211">
        <v>6341</v>
      </c>
      <c r="AF319" s="211">
        <v>6341</v>
      </c>
      <c r="AG319" s="211">
        <v>6341</v>
      </c>
      <c r="AH319" s="211">
        <v>6341</v>
      </c>
      <c r="AI319" s="211">
        <v>6341</v>
      </c>
      <c r="AJ319" s="211">
        <v>6341</v>
      </c>
      <c r="AK319" s="211">
        <v>6341</v>
      </c>
      <c r="AL319" s="211">
        <v>6341</v>
      </c>
      <c r="AM319" s="211">
        <v>6341</v>
      </c>
      <c r="AN319" s="211">
        <v>6341</v>
      </c>
      <c r="AO319" s="211">
        <v>6341</v>
      </c>
      <c r="AP319" s="211">
        <v>6341</v>
      </c>
      <c r="AQ319" s="211">
        <v>6341</v>
      </c>
      <c r="AR319" s="211">
        <v>6341</v>
      </c>
      <c r="AS319" s="211">
        <v>6341</v>
      </c>
      <c r="AT319" s="211">
        <v>6341</v>
      </c>
      <c r="AU319" s="211">
        <v>6341</v>
      </c>
      <c r="AV319" s="211">
        <v>6341</v>
      </c>
      <c r="AW319" s="211">
        <v>6341</v>
      </c>
      <c r="AX319" s="211">
        <v>6341</v>
      </c>
      <c r="AY319" s="211">
        <v>6341</v>
      </c>
      <c r="AZ319" s="211">
        <v>6341</v>
      </c>
      <c r="BA319" s="211">
        <v>6341</v>
      </c>
      <c r="BB319" s="211">
        <v>6341</v>
      </c>
      <c r="BC319" s="211">
        <v>6341</v>
      </c>
      <c r="BD319" s="211">
        <v>6341</v>
      </c>
      <c r="BE319" s="211">
        <v>6341</v>
      </c>
      <c r="BF319" s="211">
        <v>6341</v>
      </c>
      <c r="BG319" s="211">
        <v>6341</v>
      </c>
      <c r="BH319" s="211">
        <v>6341</v>
      </c>
      <c r="BI319" s="211">
        <v>6341</v>
      </c>
      <c r="BJ319" s="211">
        <v>6341</v>
      </c>
      <c r="BK319" s="211">
        <v>6341</v>
      </c>
      <c r="BL319" s="211">
        <v>6341</v>
      </c>
      <c r="BM319" s="211">
        <v>6341</v>
      </c>
      <c r="BN319" s="211">
        <v>6341</v>
      </c>
      <c r="BO319" s="211">
        <v>6341</v>
      </c>
      <c r="BP319" s="211">
        <v>6341</v>
      </c>
      <c r="BQ319" s="211">
        <v>6341</v>
      </c>
      <c r="BR319" s="211">
        <v>6341</v>
      </c>
      <c r="BS319" s="211">
        <v>6341</v>
      </c>
      <c r="BT319" s="211">
        <v>6341</v>
      </c>
      <c r="BU319" s="211">
        <v>6341</v>
      </c>
      <c r="BV319" s="211">
        <v>6341</v>
      </c>
      <c r="BW319" s="211">
        <v>6341</v>
      </c>
      <c r="BX319" s="211">
        <v>6341</v>
      </c>
      <c r="BY319" s="211">
        <v>6341</v>
      </c>
      <c r="BZ319" s="211">
        <v>6341</v>
      </c>
      <c r="CA319" s="211">
        <v>6341</v>
      </c>
      <c r="CB319" s="211">
        <v>6341</v>
      </c>
      <c r="CC319" s="211">
        <v>6341</v>
      </c>
      <c r="CD319" s="211">
        <v>6341</v>
      </c>
      <c r="CE319" s="211">
        <v>6341</v>
      </c>
      <c r="CF319" s="211">
        <v>6341</v>
      </c>
      <c r="CG319" s="211">
        <v>6341</v>
      </c>
      <c r="CH319" s="211">
        <v>6341</v>
      </c>
      <c r="CI319" s="211">
        <v>6341</v>
      </c>
      <c r="CJ319" s="211">
        <v>6341</v>
      </c>
      <c r="CK319" s="211">
        <v>6341</v>
      </c>
      <c r="CL319" s="211">
        <v>6341</v>
      </c>
      <c r="CM319" s="211">
        <v>6341</v>
      </c>
      <c r="CN319" s="211">
        <v>6341</v>
      </c>
      <c r="CO319" s="211">
        <v>6341</v>
      </c>
      <c r="CP319" s="211">
        <v>6341</v>
      </c>
      <c r="CQ319" s="211">
        <v>6341</v>
      </c>
      <c r="CR319" s="211">
        <v>6341</v>
      </c>
      <c r="CS319" s="211">
        <f t="shared" si="106"/>
        <v>577031</v>
      </c>
      <c r="CV319" s="27">
        <f t="shared" si="95"/>
        <v>6341</v>
      </c>
      <c r="CW319" s="28">
        <f t="shared" si="96"/>
        <v>6341</v>
      </c>
    </row>
    <row r="320" spans="1:101" x14ac:dyDescent="0.2">
      <c r="A320" s="215" t="s">
        <v>312</v>
      </c>
      <c r="B320" s="211">
        <v>0</v>
      </c>
      <c r="C320" s="211">
        <v>0</v>
      </c>
      <c r="D320" s="211">
        <v>0</v>
      </c>
      <c r="E320" s="211">
        <v>0</v>
      </c>
      <c r="F320" s="211">
        <v>5136</v>
      </c>
      <c r="G320" s="211">
        <v>5136</v>
      </c>
      <c r="H320" s="211">
        <v>5136</v>
      </c>
      <c r="I320" s="211">
        <v>5136</v>
      </c>
      <c r="J320" s="211">
        <v>5136</v>
      </c>
      <c r="K320" s="211">
        <v>5136</v>
      </c>
      <c r="L320" s="211">
        <v>5136</v>
      </c>
      <c r="M320" s="211">
        <v>5136</v>
      </c>
      <c r="N320" s="211">
        <v>5136</v>
      </c>
      <c r="O320" s="211">
        <v>5136</v>
      </c>
      <c r="P320" s="211">
        <v>5136</v>
      </c>
      <c r="Q320" s="211">
        <v>5136</v>
      </c>
      <c r="R320" s="211">
        <v>5136</v>
      </c>
      <c r="S320" s="211">
        <v>5136</v>
      </c>
      <c r="T320" s="211">
        <v>5136</v>
      </c>
      <c r="U320" s="211">
        <v>5136</v>
      </c>
      <c r="V320" s="211">
        <v>5136</v>
      </c>
      <c r="W320" s="211">
        <v>5136</v>
      </c>
      <c r="X320" s="211">
        <v>5136</v>
      </c>
      <c r="Y320" s="211">
        <v>5136</v>
      </c>
      <c r="Z320" s="211">
        <v>5136</v>
      </c>
      <c r="AA320" s="211">
        <v>5136</v>
      </c>
      <c r="AB320" s="211">
        <v>5136</v>
      </c>
      <c r="AC320" s="211">
        <v>5136</v>
      </c>
      <c r="AD320" s="211">
        <v>5136</v>
      </c>
      <c r="AE320" s="211">
        <v>5136</v>
      </c>
      <c r="AF320" s="211">
        <v>5136</v>
      </c>
      <c r="AG320" s="211">
        <v>5136</v>
      </c>
      <c r="AH320" s="211">
        <v>5136</v>
      </c>
      <c r="AI320" s="211">
        <v>5136</v>
      </c>
      <c r="AJ320" s="211">
        <v>5136</v>
      </c>
      <c r="AK320" s="211">
        <v>5136</v>
      </c>
      <c r="AL320" s="211">
        <v>5136</v>
      </c>
      <c r="AM320" s="211">
        <v>5136</v>
      </c>
      <c r="AN320" s="211">
        <v>5136</v>
      </c>
      <c r="AO320" s="211">
        <v>5136</v>
      </c>
      <c r="AP320" s="211">
        <v>5136</v>
      </c>
      <c r="AQ320" s="211">
        <v>5136</v>
      </c>
      <c r="AR320" s="211">
        <v>5136</v>
      </c>
      <c r="AS320" s="211">
        <v>5136</v>
      </c>
      <c r="AT320" s="211">
        <v>5136</v>
      </c>
      <c r="AU320" s="211">
        <v>5136</v>
      </c>
      <c r="AV320" s="211">
        <v>5136</v>
      </c>
      <c r="AW320" s="211">
        <v>5136</v>
      </c>
      <c r="AX320" s="211">
        <v>5136</v>
      </c>
      <c r="AY320" s="211">
        <v>5136</v>
      </c>
      <c r="AZ320" s="211">
        <v>5136</v>
      </c>
      <c r="BA320" s="211">
        <v>5136</v>
      </c>
      <c r="BB320" s="211">
        <v>5136</v>
      </c>
      <c r="BC320" s="211">
        <v>5136</v>
      </c>
      <c r="BD320" s="211">
        <v>5136</v>
      </c>
      <c r="BE320" s="211">
        <v>5136</v>
      </c>
      <c r="BF320" s="211">
        <v>5136</v>
      </c>
      <c r="BG320" s="211">
        <v>5136</v>
      </c>
      <c r="BH320" s="211">
        <v>5136</v>
      </c>
      <c r="BI320" s="211">
        <v>5136</v>
      </c>
      <c r="BJ320" s="211">
        <v>5136</v>
      </c>
      <c r="BK320" s="211">
        <v>5136</v>
      </c>
      <c r="BL320" s="211">
        <v>5136</v>
      </c>
      <c r="BM320" s="211">
        <v>5136</v>
      </c>
      <c r="BN320" s="211">
        <v>5136</v>
      </c>
      <c r="BO320" s="211">
        <v>5136</v>
      </c>
      <c r="BP320" s="211">
        <v>5136</v>
      </c>
      <c r="BQ320" s="211">
        <v>5136</v>
      </c>
      <c r="BR320" s="211">
        <v>5136</v>
      </c>
      <c r="BS320" s="211">
        <v>5136</v>
      </c>
      <c r="BT320" s="211">
        <v>5136</v>
      </c>
      <c r="BU320" s="211">
        <v>5136</v>
      </c>
      <c r="BV320" s="211">
        <v>5136</v>
      </c>
      <c r="BW320" s="211">
        <v>5136</v>
      </c>
      <c r="BX320" s="211">
        <v>5136</v>
      </c>
      <c r="BY320" s="211">
        <v>5136</v>
      </c>
      <c r="BZ320" s="211">
        <v>5136</v>
      </c>
      <c r="CA320" s="211">
        <v>5136</v>
      </c>
      <c r="CB320" s="211">
        <v>5136</v>
      </c>
      <c r="CC320" s="211">
        <v>5136</v>
      </c>
      <c r="CD320" s="211">
        <v>5136</v>
      </c>
      <c r="CE320" s="211">
        <v>5136</v>
      </c>
      <c r="CF320" s="211">
        <v>5136</v>
      </c>
      <c r="CG320" s="211">
        <v>5136</v>
      </c>
      <c r="CH320" s="211">
        <v>5136</v>
      </c>
      <c r="CI320" s="211">
        <v>5136</v>
      </c>
      <c r="CJ320" s="211">
        <v>5136</v>
      </c>
      <c r="CK320" s="211">
        <v>5136</v>
      </c>
      <c r="CL320" s="211">
        <v>5136</v>
      </c>
      <c r="CM320" s="211">
        <v>5136</v>
      </c>
      <c r="CN320" s="211">
        <v>5136</v>
      </c>
      <c r="CO320" s="211">
        <v>5136</v>
      </c>
      <c r="CP320" s="211">
        <v>5136</v>
      </c>
      <c r="CQ320" s="211">
        <v>5136</v>
      </c>
      <c r="CR320" s="211">
        <v>5136</v>
      </c>
      <c r="CS320" s="211">
        <f t="shared" si="106"/>
        <v>467376</v>
      </c>
      <c r="CV320" s="27">
        <f t="shared" si="95"/>
        <v>5136</v>
      </c>
      <c r="CW320" s="28">
        <f t="shared" si="96"/>
        <v>5136</v>
      </c>
    </row>
    <row r="321" spans="1:101" x14ac:dyDescent="0.2">
      <c r="A321" s="215" t="s">
        <v>313</v>
      </c>
      <c r="B321" s="211">
        <v>0</v>
      </c>
      <c r="C321" s="211">
        <v>0</v>
      </c>
      <c r="D321" s="211">
        <v>0</v>
      </c>
      <c r="E321" s="211">
        <v>0</v>
      </c>
      <c r="F321" s="211">
        <v>246347</v>
      </c>
      <c r="G321" s="211">
        <v>246347</v>
      </c>
      <c r="H321" s="211">
        <v>246347</v>
      </c>
      <c r="I321" s="211">
        <v>246347</v>
      </c>
      <c r="J321" s="211">
        <v>246347</v>
      </c>
      <c r="K321" s="211">
        <v>246347</v>
      </c>
      <c r="L321" s="211">
        <v>246347</v>
      </c>
      <c r="M321" s="211">
        <v>246347</v>
      </c>
      <c r="N321" s="211">
        <v>246347</v>
      </c>
      <c r="O321" s="211">
        <v>246347</v>
      </c>
      <c r="P321" s="211">
        <v>246347</v>
      </c>
      <c r="Q321" s="211">
        <v>246347</v>
      </c>
      <c r="R321" s="211">
        <v>246347</v>
      </c>
      <c r="S321" s="211">
        <v>246347</v>
      </c>
      <c r="T321" s="211">
        <v>246347</v>
      </c>
      <c r="U321" s="211">
        <v>246347</v>
      </c>
      <c r="V321" s="211">
        <v>246347</v>
      </c>
      <c r="W321" s="211">
        <v>246347</v>
      </c>
      <c r="X321" s="211">
        <v>246347</v>
      </c>
      <c r="Y321" s="211">
        <v>246347</v>
      </c>
      <c r="Z321" s="211">
        <v>246347</v>
      </c>
      <c r="AA321" s="211">
        <v>246347</v>
      </c>
      <c r="AB321" s="211">
        <v>246347</v>
      </c>
      <c r="AC321" s="211">
        <v>246347</v>
      </c>
      <c r="AD321" s="211">
        <v>246347</v>
      </c>
      <c r="AE321" s="211">
        <v>246347</v>
      </c>
      <c r="AF321" s="211">
        <v>246347</v>
      </c>
      <c r="AG321" s="211">
        <v>246347</v>
      </c>
      <c r="AH321" s="211">
        <v>246347</v>
      </c>
      <c r="AI321" s="211">
        <v>246347</v>
      </c>
      <c r="AJ321" s="211">
        <v>246347</v>
      </c>
      <c r="AK321" s="211">
        <v>246347</v>
      </c>
      <c r="AL321" s="211">
        <v>246347</v>
      </c>
      <c r="AM321" s="211">
        <v>246347</v>
      </c>
      <c r="AN321" s="211">
        <v>246347</v>
      </c>
      <c r="AO321" s="211">
        <v>246347</v>
      </c>
      <c r="AP321" s="211">
        <v>246347</v>
      </c>
      <c r="AQ321" s="211">
        <v>246347</v>
      </c>
      <c r="AR321" s="211">
        <v>246347</v>
      </c>
      <c r="AS321" s="211">
        <v>246347</v>
      </c>
      <c r="AT321" s="211">
        <v>246347</v>
      </c>
      <c r="AU321" s="211">
        <v>246347</v>
      </c>
      <c r="AV321" s="211">
        <v>246347</v>
      </c>
      <c r="AW321" s="211">
        <v>246347</v>
      </c>
      <c r="AX321" s="211">
        <v>246347</v>
      </c>
      <c r="AY321" s="211">
        <v>246347</v>
      </c>
      <c r="AZ321" s="211">
        <v>246347</v>
      </c>
      <c r="BA321" s="211">
        <v>246347</v>
      </c>
      <c r="BB321" s="211">
        <v>246347</v>
      </c>
      <c r="BC321" s="211">
        <v>246347</v>
      </c>
      <c r="BD321" s="211">
        <v>246347</v>
      </c>
      <c r="BE321" s="211">
        <v>246347</v>
      </c>
      <c r="BF321" s="211">
        <v>246347</v>
      </c>
      <c r="BG321" s="211">
        <v>246347</v>
      </c>
      <c r="BH321" s="211">
        <v>246347</v>
      </c>
      <c r="BI321" s="211">
        <v>246347</v>
      </c>
      <c r="BJ321" s="211">
        <v>246347</v>
      </c>
      <c r="BK321" s="211">
        <v>246347</v>
      </c>
      <c r="BL321" s="211">
        <v>246347</v>
      </c>
      <c r="BM321" s="211">
        <v>246347</v>
      </c>
      <c r="BN321" s="211">
        <v>246347</v>
      </c>
      <c r="BO321" s="211">
        <v>246347</v>
      </c>
      <c r="BP321" s="211">
        <v>246347</v>
      </c>
      <c r="BQ321" s="211">
        <v>246347</v>
      </c>
      <c r="BR321" s="211">
        <v>246347</v>
      </c>
      <c r="BS321" s="211">
        <v>246347</v>
      </c>
      <c r="BT321" s="211">
        <v>246347</v>
      </c>
      <c r="BU321" s="211">
        <v>246347</v>
      </c>
      <c r="BV321" s="211">
        <v>246347</v>
      </c>
      <c r="BW321" s="211">
        <v>246347</v>
      </c>
      <c r="BX321" s="211">
        <v>246347</v>
      </c>
      <c r="BY321" s="211">
        <v>246347</v>
      </c>
      <c r="BZ321" s="211">
        <v>246347</v>
      </c>
      <c r="CA321" s="211">
        <v>246347</v>
      </c>
      <c r="CB321" s="211">
        <v>246347</v>
      </c>
      <c r="CC321" s="211">
        <v>246347</v>
      </c>
      <c r="CD321" s="211">
        <v>246347</v>
      </c>
      <c r="CE321" s="211">
        <v>246347</v>
      </c>
      <c r="CF321" s="211">
        <v>246347</v>
      </c>
      <c r="CG321" s="211">
        <v>246347</v>
      </c>
      <c r="CH321" s="211">
        <v>246347</v>
      </c>
      <c r="CI321" s="211">
        <v>246347</v>
      </c>
      <c r="CJ321" s="211">
        <v>246347</v>
      </c>
      <c r="CK321" s="211">
        <v>246347</v>
      </c>
      <c r="CL321" s="211">
        <v>246347</v>
      </c>
      <c r="CM321" s="211">
        <v>246347</v>
      </c>
      <c r="CN321" s="211">
        <v>246347</v>
      </c>
      <c r="CO321" s="211">
        <v>246347</v>
      </c>
      <c r="CP321" s="211">
        <v>246347</v>
      </c>
      <c r="CQ321" s="211">
        <v>246347</v>
      </c>
      <c r="CR321" s="211">
        <v>246347</v>
      </c>
      <c r="CS321" s="211">
        <f t="shared" si="106"/>
        <v>22417577</v>
      </c>
      <c r="CV321" s="27">
        <f t="shared" si="95"/>
        <v>246347</v>
      </c>
      <c r="CW321" s="28">
        <f t="shared" si="96"/>
        <v>246347</v>
      </c>
    </row>
    <row r="322" spans="1:101" x14ac:dyDescent="0.2">
      <c r="A322" s="215" t="s">
        <v>314</v>
      </c>
      <c r="B322" s="211">
        <v>0</v>
      </c>
      <c r="C322" s="211">
        <v>0</v>
      </c>
      <c r="D322" s="211">
        <v>0</v>
      </c>
      <c r="E322" s="211">
        <v>0</v>
      </c>
      <c r="F322" s="211">
        <v>634</v>
      </c>
      <c r="G322" s="211">
        <v>634</v>
      </c>
      <c r="H322" s="211">
        <v>634</v>
      </c>
      <c r="I322" s="211">
        <v>634</v>
      </c>
      <c r="J322" s="211">
        <v>634</v>
      </c>
      <c r="K322" s="211">
        <v>634</v>
      </c>
      <c r="L322" s="211">
        <v>634</v>
      </c>
      <c r="M322" s="211">
        <v>634</v>
      </c>
      <c r="N322" s="211">
        <v>634</v>
      </c>
      <c r="O322" s="211">
        <v>634</v>
      </c>
      <c r="P322" s="211">
        <v>634</v>
      </c>
      <c r="Q322" s="211">
        <v>634</v>
      </c>
      <c r="R322" s="211">
        <v>634</v>
      </c>
      <c r="S322" s="211">
        <v>634</v>
      </c>
      <c r="T322" s="211">
        <v>634</v>
      </c>
      <c r="U322" s="211">
        <v>634</v>
      </c>
      <c r="V322" s="211">
        <v>634</v>
      </c>
      <c r="W322" s="211">
        <v>634</v>
      </c>
      <c r="X322" s="211">
        <v>634</v>
      </c>
      <c r="Y322" s="211">
        <v>634</v>
      </c>
      <c r="Z322" s="211">
        <v>634</v>
      </c>
      <c r="AA322" s="211">
        <v>634</v>
      </c>
      <c r="AB322" s="211">
        <v>634</v>
      </c>
      <c r="AC322" s="211">
        <v>634</v>
      </c>
      <c r="AD322" s="211">
        <v>634</v>
      </c>
      <c r="AE322" s="211">
        <v>634</v>
      </c>
      <c r="AF322" s="211">
        <v>634</v>
      </c>
      <c r="AG322" s="211">
        <v>634</v>
      </c>
      <c r="AH322" s="211">
        <v>634</v>
      </c>
      <c r="AI322" s="211">
        <v>634</v>
      </c>
      <c r="AJ322" s="211">
        <v>634</v>
      </c>
      <c r="AK322" s="211">
        <v>634</v>
      </c>
      <c r="AL322" s="211">
        <v>634</v>
      </c>
      <c r="AM322" s="211">
        <v>634</v>
      </c>
      <c r="AN322" s="211">
        <v>634</v>
      </c>
      <c r="AO322" s="211">
        <v>634</v>
      </c>
      <c r="AP322" s="211">
        <v>634</v>
      </c>
      <c r="AQ322" s="211">
        <v>634</v>
      </c>
      <c r="AR322" s="211">
        <v>634</v>
      </c>
      <c r="AS322" s="211">
        <v>634</v>
      </c>
      <c r="AT322" s="211">
        <v>634</v>
      </c>
      <c r="AU322" s="211">
        <v>634</v>
      </c>
      <c r="AV322" s="211">
        <v>634</v>
      </c>
      <c r="AW322" s="211">
        <v>634</v>
      </c>
      <c r="AX322" s="211">
        <v>634</v>
      </c>
      <c r="AY322" s="211">
        <v>634</v>
      </c>
      <c r="AZ322" s="211">
        <v>634</v>
      </c>
      <c r="BA322" s="211">
        <v>634</v>
      </c>
      <c r="BB322" s="211">
        <v>634</v>
      </c>
      <c r="BC322" s="211">
        <v>634</v>
      </c>
      <c r="BD322" s="211">
        <v>634</v>
      </c>
      <c r="BE322" s="211">
        <v>634</v>
      </c>
      <c r="BF322" s="211">
        <v>634</v>
      </c>
      <c r="BG322" s="211">
        <v>634</v>
      </c>
      <c r="BH322" s="211">
        <v>634</v>
      </c>
      <c r="BI322" s="211">
        <v>634</v>
      </c>
      <c r="BJ322" s="211">
        <v>634</v>
      </c>
      <c r="BK322" s="211">
        <v>634</v>
      </c>
      <c r="BL322" s="211">
        <v>634</v>
      </c>
      <c r="BM322" s="211">
        <v>634</v>
      </c>
      <c r="BN322" s="211">
        <v>634</v>
      </c>
      <c r="BO322" s="211">
        <v>634</v>
      </c>
      <c r="BP322" s="211">
        <v>634</v>
      </c>
      <c r="BQ322" s="211">
        <v>634</v>
      </c>
      <c r="BR322" s="211">
        <v>634</v>
      </c>
      <c r="BS322" s="211">
        <v>634</v>
      </c>
      <c r="BT322" s="211">
        <v>634</v>
      </c>
      <c r="BU322" s="211">
        <v>634</v>
      </c>
      <c r="BV322" s="211">
        <v>634</v>
      </c>
      <c r="BW322" s="211">
        <v>634</v>
      </c>
      <c r="BX322" s="211">
        <v>634</v>
      </c>
      <c r="BY322" s="211">
        <v>634</v>
      </c>
      <c r="BZ322" s="211">
        <v>634</v>
      </c>
      <c r="CA322" s="211">
        <v>634</v>
      </c>
      <c r="CB322" s="211">
        <v>634</v>
      </c>
      <c r="CC322" s="211">
        <v>634</v>
      </c>
      <c r="CD322" s="211">
        <v>634</v>
      </c>
      <c r="CE322" s="211">
        <v>634</v>
      </c>
      <c r="CF322" s="211">
        <v>634</v>
      </c>
      <c r="CG322" s="211">
        <v>634</v>
      </c>
      <c r="CH322" s="211">
        <v>634</v>
      </c>
      <c r="CI322" s="211">
        <v>634</v>
      </c>
      <c r="CJ322" s="211">
        <v>634</v>
      </c>
      <c r="CK322" s="211">
        <v>634</v>
      </c>
      <c r="CL322" s="211">
        <v>634</v>
      </c>
      <c r="CM322" s="211">
        <v>634</v>
      </c>
      <c r="CN322" s="211">
        <v>634</v>
      </c>
      <c r="CO322" s="211">
        <v>634</v>
      </c>
      <c r="CP322" s="211">
        <v>634</v>
      </c>
      <c r="CQ322" s="211">
        <v>634</v>
      </c>
      <c r="CR322" s="211">
        <v>634</v>
      </c>
      <c r="CS322" s="211">
        <f t="shared" si="106"/>
        <v>57694</v>
      </c>
      <c r="CV322" s="27">
        <f t="shared" si="95"/>
        <v>634</v>
      </c>
      <c r="CW322" s="28">
        <f t="shared" si="96"/>
        <v>634</v>
      </c>
    </row>
    <row r="323" spans="1:101" x14ac:dyDescent="0.2">
      <c r="A323" s="215" t="s">
        <v>315</v>
      </c>
      <c r="B323" s="211">
        <v>0</v>
      </c>
      <c r="C323" s="211">
        <v>0</v>
      </c>
      <c r="D323" s="211">
        <v>0</v>
      </c>
      <c r="E323" s="211">
        <v>0</v>
      </c>
      <c r="F323" s="211">
        <v>6326</v>
      </c>
      <c r="G323" s="211">
        <v>6326</v>
      </c>
      <c r="H323" s="211">
        <v>6326</v>
      </c>
      <c r="I323" s="211">
        <v>6326</v>
      </c>
      <c r="J323" s="211">
        <v>6326</v>
      </c>
      <c r="K323" s="211">
        <v>6326</v>
      </c>
      <c r="L323" s="211">
        <v>6326</v>
      </c>
      <c r="M323" s="211">
        <v>6326</v>
      </c>
      <c r="N323" s="211">
        <v>6326</v>
      </c>
      <c r="O323" s="211">
        <v>6326</v>
      </c>
      <c r="P323" s="211">
        <v>6326</v>
      </c>
      <c r="Q323" s="211">
        <v>6326</v>
      </c>
      <c r="R323" s="211">
        <v>6326</v>
      </c>
      <c r="S323" s="211">
        <v>6326</v>
      </c>
      <c r="T323" s="211">
        <v>6326</v>
      </c>
      <c r="U323" s="211">
        <v>6326</v>
      </c>
      <c r="V323" s="211">
        <v>6326</v>
      </c>
      <c r="W323" s="211">
        <v>6326</v>
      </c>
      <c r="X323" s="211">
        <v>6326</v>
      </c>
      <c r="Y323" s="211">
        <v>6326</v>
      </c>
      <c r="Z323" s="211">
        <v>6326</v>
      </c>
      <c r="AA323" s="211">
        <v>6326</v>
      </c>
      <c r="AB323" s="211">
        <v>6326</v>
      </c>
      <c r="AC323" s="211">
        <v>6326</v>
      </c>
      <c r="AD323" s="211">
        <v>6326</v>
      </c>
      <c r="AE323" s="211">
        <v>6326</v>
      </c>
      <c r="AF323" s="211">
        <v>6326</v>
      </c>
      <c r="AG323" s="211">
        <v>6326</v>
      </c>
      <c r="AH323" s="211">
        <v>6326</v>
      </c>
      <c r="AI323" s="211">
        <v>6326</v>
      </c>
      <c r="AJ323" s="211">
        <v>6326</v>
      </c>
      <c r="AK323" s="211">
        <v>6326</v>
      </c>
      <c r="AL323" s="211">
        <v>6326</v>
      </c>
      <c r="AM323" s="211">
        <v>6326</v>
      </c>
      <c r="AN323" s="211">
        <v>6326</v>
      </c>
      <c r="AO323" s="211">
        <v>6326</v>
      </c>
      <c r="AP323" s="211">
        <v>6326</v>
      </c>
      <c r="AQ323" s="211">
        <v>6326</v>
      </c>
      <c r="AR323" s="211">
        <v>6326</v>
      </c>
      <c r="AS323" s="211">
        <v>6326</v>
      </c>
      <c r="AT323" s="211">
        <v>6326</v>
      </c>
      <c r="AU323" s="211">
        <v>6326</v>
      </c>
      <c r="AV323" s="211">
        <v>6326</v>
      </c>
      <c r="AW323" s="211">
        <v>6326</v>
      </c>
      <c r="AX323" s="211">
        <v>6326</v>
      </c>
      <c r="AY323" s="211">
        <v>6326</v>
      </c>
      <c r="AZ323" s="211">
        <v>6326</v>
      </c>
      <c r="BA323" s="211">
        <v>6326</v>
      </c>
      <c r="BB323" s="211">
        <v>6326</v>
      </c>
      <c r="BC323" s="211">
        <v>6326</v>
      </c>
      <c r="BD323" s="211">
        <v>6326</v>
      </c>
      <c r="BE323" s="211">
        <v>6326</v>
      </c>
      <c r="BF323" s="211">
        <v>6326</v>
      </c>
      <c r="BG323" s="211">
        <v>6326</v>
      </c>
      <c r="BH323" s="211">
        <v>6326</v>
      </c>
      <c r="BI323" s="211">
        <v>6326</v>
      </c>
      <c r="BJ323" s="211">
        <v>6326</v>
      </c>
      <c r="BK323" s="211">
        <v>6326</v>
      </c>
      <c r="BL323" s="211">
        <v>6326</v>
      </c>
      <c r="BM323" s="211">
        <v>6326</v>
      </c>
      <c r="BN323" s="211">
        <v>6326</v>
      </c>
      <c r="BO323" s="211">
        <v>6326</v>
      </c>
      <c r="BP323" s="211">
        <v>6326</v>
      </c>
      <c r="BQ323" s="211">
        <v>6326</v>
      </c>
      <c r="BR323" s="211">
        <v>6326</v>
      </c>
      <c r="BS323" s="211">
        <v>6326</v>
      </c>
      <c r="BT323" s="211">
        <v>6326</v>
      </c>
      <c r="BU323" s="211">
        <v>6326</v>
      </c>
      <c r="BV323" s="211">
        <v>6326</v>
      </c>
      <c r="BW323" s="211">
        <v>6326</v>
      </c>
      <c r="BX323" s="211">
        <v>6326</v>
      </c>
      <c r="BY323" s="211">
        <v>6326</v>
      </c>
      <c r="BZ323" s="211">
        <v>6326</v>
      </c>
      <c r="CA323" s="211">
        <v>6326</v>
      </c>
      <c r="CB323" s="211">
        <v>6326</v>
      </c>
      <c r="CC323" s="211">
        <v>6326</v>
      </c>
      <c r="CD323" s="211">
        <v>6326</v>
      </c>
      <c r="CE323" s="211">
        <v>6326</v>
      </c>
      <c r="CF323" s="211">
        <v>6326</v>
      </c>
      <c r="CG323" s="211">
        <v>6326</v>
      </c>
      <c r="CH323" s="211">
        <v>6326</v>
      </c>
      <c r="CI323" s="211">
        <v>6326</v>
      </c>
      <c r="CJ323" s="211">
        <v>6326</v>
      </c>
      <c r="CK323" s="211">
        <v>6326</v>
      </c>
      <c r="CL323" s="211">
        <v>6326</v>
      </c>
      <c r="CM323" s="211">
        <v>6326</v>
      </c>
      <c r="CN323" s="211">
        <v>6326</v>
      </c>
      <c r="CO323" s="211">
        <v>6326</v>
      </c>
      <c r="CP323" s="211">
        <v>6326</v>
      </c>
      <c r="CQ323" s="211">
        <v>6326</v>
      </c>
      <c r="CR323" s="211">
        <v>6326</v>
      </c>
      <c r="CS323" s="211">
        <f t="shared" si="106"/>
        <v>575666</v>
      </c>
      <c r="CV323" s="27">
        <f t="shared" si="95"/>
        <v>6326</v>
      </c>
      <c r="CW323" s="28">
        <f t="shared" si="96"/>
        <v>6326</v>
      </c>
    </row>
    <row r="324" spans="1:101" x14ac:dyDescent="0.2">
      <c r="A324" s="215" t="s">
        <v>316</v>
      </c>
      <c r="B324" s="211">
        <v>0</v>
      </c>
      <c r="C324" s="211">
        <v>0</v>
      </c>
      <c r="D324" s="211">
        <v>0</v>
      </c>
      <c r="E324" s="211">
        <v>0</v>
      </c>
      <c r="F324" s="211">
        <v>3463</v>
      </c>
      <c r="G324" s="211">
        <v>3463</v>
      </c>
      <c r="H324" s="211">
        <v>3463</v>
      </c>
      <c r="I324" s="211">
        <v>3463</v>
      </c>
      <c r="J324" s="211">
        <v>3463</v>
      </c>
      <c r="K324" s="211">
        <v>3463</v>
      </c>
      <c r="L324" s="211">
        <v>3463</v>
      </c>
      <c r="M324" s="211">
        <v>3463</v>
      </c>
      <c r="N324" s="211">
        <v>3463</v>
      </c>
      <c r="O324" s="211">
        <v>3463</v>
      </c>
      <c r="P324" s="211">
        <v>3463</v>
      </c>
      <c r="Q324" s="211">
        <v>3463</v>
      </c>
      <c r="R324" s="211">
        <v>3463</v>
      </c>
      <c r="S324" s="211">
        <v>3463</v>
      </c>
      <c r="T324" s="211">
        <v>3463</v>
      </c>
      <c r="U324" s="211">
        <v>3463</v>
      </c>
      <c r="V324" s="211">
        <v>3463</v>
      </c>
      <c r="W324" s="211">
        <v>3463</v>
      </c>
      <c r="X324" s="211">
        <v>3463</v>
      </c>
      <c r="Y324" s="211">
        <v>3463</v>
      </c>
      <c r="Z324" s="211">
        <v>3463</v>
      </c>
      <c r="AA324" s="211">
        <v>3463</v>
      </c>
      <c r="AB324" s="211">
        <v>3463</v>
      </c>
      <c r="AC324" s="211">
        <v>3463</v>
      </c>
      <c r="AD324" s="211">
        <v>3463</v>
      </c>
      <c r="AE324" s="211">
        <v>3463</v>
      </c>
      <c r="AF324" s="211">
        <v>3463</v>
      </c>
      <c r="AG324" s="211">
        <v>3463</v>
      </c>
      <c r="AH324" s="211">
        <v>3463</v>
      </c>
      <c r="AI324" s="211">
        <v>3463</v>
      </c>
      <c r="AJ324" s="211">
        <v>3463</v>
      </c>
      <c r="AK324" s="211">
        <v>3463</v>
      </c>
      <c r="AL324" s="211">
        <v>3463</v>
      </c>
      <c r="AM324" s="211">
        <v>3463</v>
      </c>
      <c r="AN324" s="211">
        <v>3463</v>
      </c>
      <c r="AO324" s="211">
        <v>3463</v>
      </c>
      <c r="AP324" s="211">
        <v>3463</v>
      </c>
      <c r="AQ324" s="211">
        <v>3463</v>
      </c>
      <c r="AR324" s="211">
        <v>3463</v>
      </c>
      <c r="AS324" s="211">
        <v>3463</v>
      </c>
      <c r="AT324" s="211">
        <v>3463</v>
      </c>
      <c r="AU324" s="211">
        <v>3463</v>
      </c>
      <c r="AV324" s="211">
        <v>3463</v>
      </c>
      <c r="AW324" s="211">
        <v>3463</v>
      </c>
      <c r="AX324" s="211">
        <v>3463</v>
      </c>
      <c r="AY324" s="211">
        <v>3463</v>
      </c>
      <c r="AZ324" s="211">
        <v>3463</v>
      </c>
      <c r="BA324" s="211">
        <v>3463</v>
      </c>
      <c r="BB324" s="211">
        <v>3463</v>
      </c>
      <c r="BC324" s="211">
        <v>3463</v>
      </c>
      <c r="BD324" s="211">
        <v>3463</v>
      </c>
      <c r="BE324" s="211">
        <v>3463</v>
      </c>
      <c r="BF324" s="211">
        <v>3463</v>
      </c>
      <c r="BG324" s="211">
        <v>3463</v>
      </c>
      <c r="BH324" s="211">
        <v>3463</v>
      </c>
      <c r="BI324" s="211">
        <v>3463</v>
      </c>
      <c r="BJ324" s="211">
        <v>3463</v>
      </c>
      <c r="BK324" s="211">
        <v>3463</v>
      </c>
      <c r="BL324" s="211">
        <v>3463</v>
      </c>
      <c r="BM324" s="211">
        <v>3463</v>
      </c>
      <c r="BN324" s="211">
        <v>3463</v>
      </c>
      <c r="BO324" s="211">
        <v>3463</v>
      </c>
      <c r="BP324" s="211">
        <v>3463</v>
      </c>
      <c r="BQ324" s="211">
        <v>3463</v>
      </c>
      <c r="BR324" s="211">
        <v>3463</v>
      </c>
      <c r="BS324" s="211">
        <v>3463</v>
      </c>
      <c r="BT324" s="211">
        <v>3463</v>
      </c>
      <c r="BU324" s="211">
        <v>3463</v>
      </c>
      <c r="BV324" s="211">
        <v>3463</v>
      </c>
      <c r="BW324" s="211">
        <v>3463</v>
      </c>
      <c r="BX324" s="211">
        <v>3463</v>
      </c>
      <c r="BY324" s="211">
        <v>3463</v>
      </c>
      <c r="BZ324" s="211">
        <v>3463</v>
      </c>
      <c r="CA324" s="211">
        <v>3463</v>
      </c>
      <c r="CB324" s="211">
        <v>3463</v>
      </c>
      <c r="CC324" s="211">
        <v>3463</v>
      </c>
      <c r="CD324" s="211">
        <v>3463</v>
      </c>
      <c r="CE324" s="211">
        <v>3463</v>
      </c>
      <c r="CF324" s="211">
        <v>3463</v>
      </c>
      <c r="CG324" s="211">
        <v>3463</v>
      </c>
      <c r="CH324" s="211">
        <v>3463</v>
      </c>
      <c r="CI324" s="211">
        <v>3463</v>
      </c>
      <c r="CJ324" s="211">
        <v>3463</v>
      </c>
      <c r="CK324" s="211">
        <v>3463</v>
      </c>
      <c r="CL324" s="211">
        <v>3463</v>
      </c>
      <c r="CM324" s="211">
        <v>3463</v>
      </c>
      <c r="CN324" s="211">
        <v>3463</v>
      </c>
      <c r="CO324" s="211">
        <v>3463</v>
      </c>
      <c r="CP324" s="211">
        <v>3463</v>
      </c>
      <c r="CQ324" s="211">
        <v>3463</v>
      </c>
      <c r="CR324" s="211">
        <v>3463</v>
      </c>
      <c r="CS324" s="211">
        <f t="shared" si="106"/>
        <v>315133</v>
      </c>
      <c r="CV324" s="27">
        <f t="shared" si="95"/>
        <v>3463</v>
      </c>
      <c r="CW324" s="28">
        <f t="shared" si="96"/>
        <v>3463</v>
      </c>
    </row>
    <row r="325" spans="1:101" x14ac:dyDescent="0.2">
      <c r="A325" s="215" t="s">
        <v>317</v>
      </c>
      <c r="B325" s="211">
        <v>0</v>
      </c>
      <c r="C325" s="211">
        <v>0</v>
      </c>
      <c r="D325" s="211">
        <v>0</v>
      </c>
      <c r="E325" s="211">
        <v>0</v>
      </c>
      <c r="F325" s="211">
        <v>26</v>
      </c>
      <c r="G325" s="211">
        <v>26</v>
      </c>
      <c r="H325" s="211">
        <v>26</v>
      </c>
      <c r="I325" s="211">
        <v>26</v>
      </c>
      <c r="J325" s="211">
        <v>26</v>
      </c>
      <c r="K325" s="211">
        <v>26</v>
      </c>
      <c r="L325" s="211">
        <v>26</v>
      </c>
      <c r="M325" s="211">
        <v>26</v>
      </c>
      <c r="N325" s="211">
        <v>26</v>
      </c>
      <c r="O325" s="211">
        <v>26</v>
      </c>
      <c r="P325" s="211">
        <v>26</v>
      </c>
      <c r="Q325" s="211">
        <v>26</v>
      </c>
      <c r="R325" s="211">
        <v>26</v>
      </c>
      <c r="S325" s="211">
        <v>26</v>
      </c>
      <c r="T325" s="211">
        <v>26</v>
      </c>
      <c r="U325" s="211">
        <v>26</v>
      </c>
      <c r="V325" s="211">
        <v>26</v>
      </c>
      <c r="W325" s="211">
        <v>26</v>
      </c>
      <c r="X325" s="211">
        <v>26</v>
      </c>
      <c r="Y325" s="211">
        <v>26</v>
      </c>
      <c r="Z325" s="211">
        <v>26</v>
      </c>
      <c r="AA325" s="211">
        <v>26</v>
      </c>
      <c r="AB325" s="211">
        <v>26</v>
      </c>
      <c r="AC325" s="211">
        <v>26</v>
      </c>
      <c r="AD325" s="211">
        <v>26</v>
      </c>
      <c r="AE325" s="211">
        <v>26</v>
      </c>
      <c r="AF325" s="211">
        <v>26</v>
      </c>
      <c r="AG325" s="211">
        <v>26</v>
      </c>
      <c r="AH325" s="211">
        <v>26</v>
      </c>
      <c r="AI325" s="211">
        <v>26</v>
      </c>
      <c r="AJ325" s="211">
        <v>26</v>
      </c>
      <c r="AK325" s="211">
        <v>26</v>
      </c>
      <c r="AL325" s="211">
        <v>26</v>
      </c>
      <c r="AM325" s="211">
        <v>26</v>
      </c>
      <c r="AN325" s="211">
        <v>26</v>
      </c>
      <c r="AO325" s="211">
        <v>26</v>
      </c>
      <c r="AP325" s="211">
        <v>26</v>
      </c>
      <c r="AQ325" s="211">
        <v>26</v>
      </c>
      <c r="AR325" s="211">
        <v>26</v>
      </c>
      <c r="AS325" s="211">
        <v>26</v>
      </c>
      <c r="AT325" s="211">
        <v>26</v>
      </c>
      <c r="AU325" s="211">
        <v>26</v>
      </c>
      <c r="AV325" s="211">
        <v>26</v>
      </c>
      <c r="AW325" s="211">
        <v>26</v>
      </c>
      <c r="AX325" s="211">
        <v>26</v>
      </c>
      <c r="AY325" s="211">
        <v>26</v>
      </c>
      <c r="AZ325" s="211">
        <v>26</v>
      </c>
      <c r="BA325" s="211">
        <v>26</v>
      </c>
      <c r="BB325" s="211">
        <v>26</v>
      </c>
      <c r="BC325" s="211">
        <v>26</v>
      </c>
      <c r="BD325" s="211">
        <v>26</v>
      </c>
      <c r="BE325" s="211">
        <v>26</v>
      </c>
      <c r="BF325" s="211">
        <v>26</v>
      </c>
      <c r="BG325" s="211">
        <v>26</v>
      </c>
      <c r="BH325" s="211">
        <v>26</v>
      </c>
      <c r="BI325" s="211">
        <v>26</v>
      </c>
      <c r="BJ325" s="211">
        <v>26</v>
      </c>
      <c r="BK325" s="211">
        <v>26</v>
      </c>
      <c r="BL325" s="211">
        <v>26</v>
      </c>
      <c r="BM325" s="211">
        <v>26</v>
      </c>
      <c r="BN325" s="211">
        <v>26</v>
      </c>
      <c r="BO325" s="211">
        <v>26</v>
      </c>
      <c r="BP325" s="211">
        <v>26</v>
      </c>
      <c r="BQ325" s="211">
        <v>26</v>
      </c>
      <c r="BR325" s="211">
        <v>26</v>
      </c>
      <c r="BS325" s="211">
        <v>26</v>
      </c>
      <c r="BT325" s="211">
        <v>26</v>
      </c>
      <c r="BU325" s="211">
        <v>26</v>
      </c>
      <c r="BV325" s="211">
        <v>26</v>
      </c>
      <c r="BW325" s="211">
        <v>26</v>
      </c>
      <c r="BX325" s="211">
        <v>26</v>
      </c>
      <c r="BY325" s="211">
        <v>26</v>
      </c>
      <c r="BZ325" s="211">
        <v>26</v>
      </c>
      <c r="CA325" s="211">
        <v>26</v>
      </c>
      <c r="CB325" s="211">
        <v>26</v>
      </c>
      <c r="CC325" s="211">
        <v>26</v>
      </c>
      <c r="CD325" s="211">
        <v>26</v>
      </c>
      <c r="CE325" s="211">
        <v>26</v>
      </c>
      <c r="CF325" s="211">
        <v>26</v>
      </c>
      <c r="CG325" s="211">
        <v>26</v>
      </c>
      <c r="CH325" s="211">
        <v>26</v>
      </c>
      <c r="CI325" s="211">
        <v>26</v>
      </c>
      <c r="CJ325" s="211">
        <v>26</v>
      </c>
      <c r="CK325" s="211">
        <v>26</v>
      </c>
      <c r="CL325" s="211">
        <v>26</v>
      </c>
      <c r="CM325" s="211">
        <v>26</v>
      </c>
      <c r="CN325" s="211">
        <v>26</v>
      </c>
      <c r="CO325" s="211">
        <v>26</v>
      </c>
      <c r="CP325" s="211">
        <v>26</v>
      </c>
      <c r="CQ325" s="211">
        <v>26</v>
      </c>
      <c r="CR325" s="211">
        <v>26</v>
      </c>
      <c r="CS325" s="211">
        <f t="shared" si="106"/>
        <v>2366</v>
      </c>
      <c r="CV325" s="27">
        <f t="shared" si="95"/>
        <v>26</v>
      </c>
      <c r="CW325" s="28">
        <f t="shared" si="96"/>
        <v>26</v>
      </c>
    </row>
    <row r="326" spans="1:101" x14ac:dyDescent="0.2">
      <c r="A326" s="215" t="s">
        <v>318</v>
      </c>
      <c r="B326" s="211">
        <v>0</v>
      </c>
      <c r="C326" s="211">
        <v>0</v>
      </c>
      <c r="D326" s="211">
        <v>0</v>
      </c>
      <c r="E326" s="211">
        <v>0</v>
      </c>
      <c r="F326" s="211">
        <v>346</v>
      </c>
      <c r="G326" s="211">
        <v>346</v>
      </c>
      <c r="H326" s="211">
        <v>346</v>
      </c>
      <c r="I326" s="211">
        <v>346</v>
      </c>
      <c r="J326" s="211">
        <v>346</v>
      </c>
      <c r="K326" s="211">
        <v>346</v>
      </c>
      <c r="L326" s="211">
        <v>346</v>
      </c>
      <c r="M326" s="211">
        <v>346</v>
      </c>
      <c r="N326" s="211">
        <v>346</v>
      </c>
      <c r="O326" s="211">
        <v>346</v>
      </c>
      <c r="P326" s="211">
        <v>346</v>
      </c>
      <c r="Q326" s="211">
        <v>346</v>
      </c>
      <c r="R326" s="211">
        <v>346</v>
      </c>
      <c r="S326" s="211">
        <v>346</v>
      </c>
      <c r="T326" s="211">
        <v>346</v>
      </c>
      <c r="U326" s="211">
        <v>346</v>
      </c>
      <c r="V326" s="211">
        <v>346</v>
      </c>
      <c r="W326" s="211">
        <v>346</v>
      </c>
      <c r="X326" s="211">
        <v>346</v>
      </c>
      <c r="Y326" s="211">
        <v>346</v>
      </c>
      <c r="Z326" s="211">
        <v>346</v>
      </c>
      <c r="AA326" s="211">
        <v>346</v>
      </c>
      <c r="AB326" s="211">
        <v>346</v>
      </c>
      <c r="AC326" s="211">
        <v>346</v>
      </c>
      <c r="AD326" s="211">
        <v>346</v>
      </c>
      <c r="AE326" s="211">
        <v>346</v>
      </c>
      <c r="AF326" s="211">
        <v>346</v>
      </c>
      <c r="AG326" s="211">
        <v>346</v>
      </c>
      <c r="AH326" s="211">
        <v>346</v>
      </c>
      <c r="AI326" s="211">
        <v>346</v>
      </c>
      <c r="AJ326" s="211">
        <v>346</v>
      </c>
      <c r="AK326" s="211">
        <v>346</v>
      </c>
      <c r="AL326" s="211">
        <v>346</v>
      </c>
      <c r="AM326" s="211">
        <v>346</v>
      </c>
      <c r="AN326" s="211">
        <v>346</v>
      </c>
      <c r="AO326" s="211">
        <v>346</v>
      </c>
      <c r="AP326" s="211">
        <v>346</v>
      </c>
      <c r="AQ326" s="211">
        <v>346</v>
      </c>
      <c r="AR326" s="211">
        <v>346</v>
      </c>
      <c r="AS326" s="211">
        <v>346</v>
      </c>
      <c r="AT326" s="211">
        <v>346</v>
      </c>
      <c r="AU326" s="211">
        <v>346</v>
      </c>
      <c r="AV326" s="211">
        <v>346</v>
      </c>
      <c r="AW326" s="211">
        <v>346</v>
      </c>
      <c r="AX326" s="211">
        <v>346</v>
      </c>
      <c r="AY326" s="211">
        <v>346</v>
      </c>
      <c r="AZ326" s="211">
        <v>346</v>
      </c>
      <c r="BA326" s="211">
        <v>346</v>
      </c>
      <c r="BB326" s="211">
        <v>346</v>
      </c>
      <c r="BC326" s="211">
        <v>346</v>
      </c>
      <c r="BD326" s="211">
        <v>346</v>
      </c>
      <c r="BE326" s="211">
        <v>346</v>
      </c>
      <c r="BF326" s="211">
        <v>346</v>
      </c>
      <c r="BG326" s="211">
        <v>346</v>
      </c>
      <c r="BH326" s="211">
        <v>346</v>
      </c>
      <c r="BI326" s="211">
        <v>346</v>
      </c>
      <c r="BJ326" s="211">
        <v>346</v>
      </c>
      <c r="BK326" s="211">
        <v>346</v>
      </c>
      <c r="BL326" s="211">
        <v>346</v>
      </c>
      <c r="BM326" s="211">
        <v>346</v>
      </c>
      <c r="BN326" s="211">
        <v>346</v>
      </c>
      <c r="BO326" s="211">
        <v>346</v>
      </c>
      <c r="BP326" s="211">
        <v>346</v>
      </c>
      <c r="BQ326" s="211">
        <v>346</v>
      </c>
      <c r="BR326" s="211">
        <v>346</v>
      </c>
      <c r="BS326" s="211">
        <v>346</v>
      </c>
      <c r="BT326" s="211">
        <v>346</v>
      </c>
      <c r="BU326" s="211">
        <v>346</v>
      </c>
      <c r="BV326" s="211">
        <v>346</v>
      </c>
      <c r="BW326" s="211">
        <v>346</v>
      </c>
      <c r="BX326" s="211">
        <v>346</v>
      </c>
      <c r="BY326" s="211">
        <v>346</v>
      </c>
      <c r="BZ326" s="211">
        <v>346</v>
      </c>
      <c r="CA326" s="211">
        <v>346</v>
      </c>
      <c r="CB326" s="211">
        <v>346</v>
      </c>
      <c r="CC326" s="211">
        <v>346</v>
      </c>
      <c r="CD326" s="211">
        <v>346</v>
      </c>
      <c r="CE326" s="211">
        <v>346</v>
      </c>
      <c r="CF326" s="211">
        <v>346</v>
      </c>
      <c r="CG326" s="211">
        <v>346</v>
      </c>
      <c r="CH326" s="211">
        <v>346</v>
      </c>
      <c r="CI326" s="211">
        <v>346</v>
      </c>
      <c r="CJ326" s="211">
        <v>346</v>
      </c>
      <c r="CK326" s="211">
        <v>346</v>
      </c>
      <c r="CL326" s="211">
        <v>346</v>
      </c>
      <c r="CM326" s="211">
        <v>346</v>
      </c>
      <c r="CN326" s="211">
        <v>346</v>
      </c>
      <c r="CO326" s="211">
        <v>346</v>
      </c>
      <c r="CP326" s="211">
        <v>346</v>
      </c>
      <c r="CQ326" s="211">
        <v>346</v>
      </c>
      <c r="CR326" s="211">
        <v>346</v>
      </c>
      <c r="CS326" s="211">
        <f t="shared" si="106"/>
        <v>31486</v>
      </c>
      <c r="CV326" s="27">
        <f t="shared" si="95"/>
        <v>346</v>
      </c>
      <c r="CW326" s="28">
        <f t="shared" si="96"/>
        <v>346</v>
      </c>
    </row>
    <row r="327" spans="1:101" x14ac:dyDescent="0.2">
      <c r="A327" s="215" t="s">
        <v>319</v>
      </c>
      <c r="B327" s="211">
        <v>0</v>
      </c>
      <c r="C327" s="211">
        <v>0</v>
      </c>
      <c r="D327" s="211">
        <v>0</v>
      </c>
      <c r="E327" s="211">
        <v>0</v>
      </c>
      <c r="F327" s="211">
        <v>346</v>
      </c>
      <c r="G327" s="211">
        <v>346</v>
      </c>
      <c r="H327" s="211">
        <v>346</v>
      </c>
      <c r="I327" s="211">
        <v>346</v>
      </c>
      <c r="J327" s="211">
        <v>346</v>
      </c>
      <c r="K327" s="211">
        <v>346</v>
      </c>
      <c r="L327" s="211">
        <v>346</v>
      </c>
      <c r="M327" s="211">
        <v>346</v>
      </c>
      <c r="N327" s="211">
        <v>346</v>
      </c>
      <c r="O327" s="211">
        <v>346</v>
      </c>
      <c r="P327" s="211">
        <v>346</v>
      </c>
      <c r="Q327" s="211">
        <v>346</v>
      </c>
      <c r="R327" s="211">
        <v>346</v>
      </c>
      <c r="S327" s="211">
        <v>346</v>
      </c>
      <c r="T327" s="211">
        <v>346</v>
      </c>
      <c r="U327" s="211">
        <v>346</v>
      </c>
      <c r="V327" s="211">
        <v>346</v>
      </c>
      <c r="W327" s="211">
        <v>346</v>
      </c>
      <c r="X327" s="211">
        <v>346</v>
      </c>
      <c r="Y327" s="211">
        <v>346</v>
      </c>
      <c r="Z327" s="211">
        <v>346</v>
      </c>
      <c r="AA327" s="211">
        <v>346</v>
      </c>
      <c r="AB327" s="211">
        <v>346</v>
      </c>
      <c r="AC327" s="211">
        <v>346</v>
      </c>
      <c r="AD327" s="211">
        <v>346</v>
      </c>
      <c r="AE327" s="211">
        <v>346</v>
      </c>
      <c r="AF327" s="211">
        <v>346</v>
      </c>
      <c r="AG327" s="211">
        <v>346</v>
      </c>
      <c r="AH327" s="211">
        <v>346</v>
      </c>
      <c r="AI327" s="211">
        <v>346</v>
      </c>
      <c r="AJ327" s="211">
        <v>346</v>
      </c>
      <c r="AK327" s="211">
        <v>346</v>
      </c>
      <c r="AL327" s="211">
        <v>346</v>
      </c>
      <c r="AM327" s="211">
        <v>346</v>
      </c>
      <c r="AN327" s="211">
        <v>346</v>
      </c>
      <c r="AO327" s="211">
        <v>346</v>
      </c>
      <c r="AP327" s="211">
        <v>346</v>
      </c>
      <c r="AQ327" s="211">
        <v>346</v>
      </c>
      <c r="AR327" s="211">
        <v>346</v>
      </c>
      <c r="AS327" s="211">
        <v>346</v>
      </c>
      <c r="AT327" s="211">
        <v>346</v>
      </c>
      <c r="AU327" s="211">
        <v>346</v>
      </c>
      <c r="AV327" s="211">
        <v>346</v>
      </c>
      <c r="AW327" s="211">
        <v>346</v>
      </c>
      <c r="AX327" s="211">
        <v>346</v>
      </c>
      <c r="AY327" s="211">
        <v>346</v>
      </c>
      <c r="AZ327" s="211">
        <v>346</v>
      </c>
      <c r="BA327" s="211">
        <v>346</v>
      </c>
      <c r="BB327" s="211">
        <v>346</v>
      </c>
      <c r="BC327" s="211">
        <v>346</v>
      </c>
      <c r="BD327" s="211">
        <v>346</v>
      </c>
      <c r="BE327" s="211">
        <v>346</v>
      </c>
      <c r="BF327" s="211">
        <v>346</v>
      </c>
      <c r="BG327" s="211">
        <v>346</v>
      </c>
      <c r="BH327" s="211">
        <v>346</v>
      </c>
      <c r="BI327" s="211">
        <v>346</v>
      </c>
      <c r="BJ327" s="211">
        <v>346</v>
      </c>
      <c r="BK327" s="211">
        <v>346</v>
      </c>
      <c r="BL327" s="211">
        <v>346</v>
      </c>
      <c r="BM327" s="211">
        <v>346</v>
      </c>
      <c r="BN327" s="211">
        <v>346</v>
      </c>
      <c r="BO327" s="211">
        <v>346</v>
      </c>
      <c r="BP327" s="211">
        <v>346</v>
      </c>
      <c r="BQ327" s="211">
        <v>346</v>
      </c>
      <c r="BR327" s="211">
        <v>346</v>
      </c>
      <c r="BS327" s="211">
        <v>346</v>
      </c>
      <c r="BT327" s="211">
        <v>346</v>
      </c>
      <c r="BU327" s="211">
        <v>346</v>
      </c>
      <c r="BV327" s="211">
        <v>346</v>
      </c>
      <c r="BW327" s="211">
        <v>346</v>
      </c>
      <c r="BX327" s="211">
        <v>346</v>
      </c>
      <c r="BY327" s="211">
        <v>346</v>
      </c>
      <c r="BZ327" s="211">
        <v>346</v>
      </c>
      <c r="CA327" s="211">
        <v>346</v>
      </c>
      <c r="CB327" s="211">
        <v>346</v>
      </c>
      <c r="CC327" s="211">
        <v>346</v>
      </c>
      <c r="CD327" s="211">
        <v>346</v>
      </c>
      <c r="CE327" s="211">
        <v>346</v>
      </c>
      <c r="CF327" s="211">
        <v>346</v>
      </c>
      <c r="CG327" s="211">
        <v>346</v>
      </c>
      <c r="CH327" s="211">
        <v>346</v>
      </c>
      <c r="CI327" s="211">
        <v>346</v>
      </c>
      <c r="CJ327" s="211">
        <v>346</v>
      </c>
      <c r="CK327" s="211">
        <v>346</v>
      </c>
      <c r="CL327" s="211">
        <v>346</v>
      </c>
      <c r="CM327" s="211">
        <v>346</v>
      </c>
      <c r="CN327" s="211">
        <v>346</v>
      </c>
      <c r="CO327" s="211">
        <v>346</v>
      </c>
      <c r="CP327" s="211">
        <v>346</v>
      </c>
      <c r="CQ327" s="211">
        <v>346</v>
      </c>
      <c r="CR327" s="211">
        <v>346</v>
      </c>
      <c r="CS327" s="211">
        <f t="shared" si="106"/>
        <v>31486</v>
      </c>
      <c r="CV327" s="27">
        <f t="shared" si="95"/>
        <v>346</v>
      </c>
      <c r="CW327" s="28">
        <f t="shared" si="96"/>
        <v>346</v>
      </c>
    </row>
    <row r="328" spans="1:101" x14ac:dyDescent="0.2">
      <c r="A328" s="215" t="s">
        <v>320</v>
      </c>
      <c r="B328" s="211">
        <v>0</v>
      </c>
      <c r="C328" s="211">
        <v>0</v>
      </c>
      <c r="D328" s="211">
        <v>0</v>
      </c>
      <c r="E328" s="211">
        <v>0</v>
      </c>
      <c r="F328" s="211">
        <v>3643</v>
      </c>
      <c r="G328" s="211">
        <v>3643</v>
      </c>
      <c r="H328" s="211">
        <v>3643</v>
      </c>
      <c r="I328" s="211">
        <v>3643</v>
      </c>
      <c r="J328" s="211">
        <v>3643</v>
      </c>
      <c r="K328" s="211">
        <v>3643</v>
      </c>
      <c r="L328" s="211">
        <v>3643</v>
      </c>
      <c r="M328" s="211">
        <v>3643</v>
      </c>
      <c r="N328" s="211">
        <v>3643</v>
      </c>
      <c r="O328" s="211">
        <v>3643</v>
      </c>
      <c r="P328" s="211">
        <v>3643</v>
      </c>
      <c r="Q328" s="211">
        <v>3643</v>
      </c>
      <c r="R328" s="211">
        <v>3643</v>
      </c>
      <c r="S328" s="211">
        <v>3643</v>
      </c>
      <c r="T328" s="211">
        <v>3643</v>
      </c>
      <c r="U328" s="211">
        <v>3643</v>
      </c>
      <c r="V328" s="211">
        <v>3643</v>
      </c>
      <c r="W328" s="211">
        <v>3643</v>
      </c>
      <c r="X328" s="211">
        <v>3643</v>
      </c>
      <c r="Y328" s="211">
        <v>3643</v>
      </c>
      <c r="Z328" s="211">
        <v>3643</v>
      </c>
      <c r="AA328" s="211">
        <v>3643</v>
      </c>
      <c r="AB328" s="211">
        <v>3643</v>
      </c>
      <c r="AC328" s="211">
        <v>3643</v>
      </c>
      <c r="AD328" s="211">
        <v>3643</v>
      </c>
      <c r="AE328" s="211">
        <v>3643</v>
      </c>
      <c r="AF328" s="211">
        <v>3643</v>
      </c>
      <c r="AG328" s="211">
        <v>3643</v>
      </c>
      <c r="AH328" s="211">
        <v>3643</v>
      </c>
      <c r="AI328" s="211">
        <v>3643</v>
      </c>
      <c r="AJ328" s="211">
        <v>3643</v>
      </c>
      <c r="AK328" s="211">
        <v>3643</v>
      </c>
      <c r="AL328" s="211">
        <v>3643</v>
      </c>
      <c r="AM328" s="211">
        <v>3643</v>
      </c>
      <c r="AN328" s="211">
        <v>3643</v>
      </c>
      <c r="AO328" s="211">
        <v>3643</v>
      </c>
      <c r="AP328" s="211">
        <v>3643</v>
      </c>
      <c r="AQ328" s="211">
        <v>3643</v>
      </c>
      <c r="AR328" s="211">
        <v>3643</v>
      </c>
      <c r="AS328" s="211">
        <v>3643</v>
      </c>
      <c r="AT328" s="211">
        <v>3643</v>
      </c>
      <c r="AU328" s="211">
        <v>3643</v>
      </c>
      <c r="AV328" s="211">
        <v>3643</v>
      </c>
      <c r="AW328" s="211">
        <v>3643</v>
      </c>
      <c r="AX328" s="211">
        <v>3643</v>
      </c>
      <c r="AY328" s="211">
        <v>3643</v>
      </c>
      <c r="AZ328" s="211">
        <v>3643</v>
      </c>
      <c r="BA328" s="211">
        <v>3643</v>
      </c>
      <c r="BB328" s="211">
        <v>3643</v>
      </c>
      <c r="BC328" s="211">
        <v>3643</v>
      </c>
      <c r="BD328" s="211">
        <v>3643</v>
      </c>
      <c r="BE328" s="211">
        <v>3643</v>
      </c>
      <c r="BF328" s="211">
        <v>3643</v>
      </c>
      <c r="BG328" s="211">
        <v>3643</v>
      </c>
      <c r="BH328" s="211">
        <v>3643</v>
      </c>
      <c r="BI328" s="211">
        <v>3643</v>
      </c>
      <c r="BJ328" s="211">
        <v>3643</v>
      </c>
      <c r="BK328" s="211">
        <v>3643</v>
      </c>
      <c r="BL328" s="211">
        <v>3643</v>
      </c>
      <c r="BM328" s="211">
        <v>3643</v>
      </c>
      <c r="BN328" s="211">
        <v>3643</v>
      </c>
      <c r="BO328" s="211">
        <v>3643</v>
      </c>
      <c r="BP328" s="211">
        <v>3643</v>
      </c>
      <c r="BQ328" s="211">
        <v>3643</v>
      </c>
      <c r="BR328" s="211">
        <v>3643</v>
      </c>
      <c r="BS328" s="211">
        <v>3643</v>
      </c>
      <c r="BT328" s="211">
        <v>3643</v>
      </c>
      <c r="BU328" s="211">
        <v>3643</v>
      </c>
      <c r="BV328" s="211">
        <v>3643</v>
      </c>
      <c r="BW328" s="211">
        <v>3643</v>
      </c>
      <c r="BX328" s="211">
        <v>3643</v>
      </c>
      <c r="BY328" s="211">
        <v>3643</v>
      </c>
      <c r="BZ328" s="211">
        <v>3643</v>
      </c>
      <c r="CA328" s="211">
        <v>3643</v>
      </c>
      <c r="CB328" s="211">
        <v>3643</v>
      </c>
      <c r="CC328" s="211">
        <v>3643</v>
      </c>
      <c r="CD328" s="211">
        <v>3643</v>
      </c>
      <c r="CE328" s="211">
        <v>3643</v>
      </c>
      <c r="CF328" s="211">
        <v>3643</v>
      </c>
      <c r="CG328" s="211">
        <v>3643</v>
      </c>
      <c r="CH328" s="211">
        <v>3643</v>
      </c>
      <c r="CI328" s="211">
        <v>3643</v>
      </c>
      <c r="CJ328" s="211">
        <v>3643</v>
      </c>
      <c r="CK328" s="211">
        <v>3643</v>
      </c>
      <c r="CL328" s="211">
        <v>3643</v>
      </c>
      <c r="CM328" s="211">
        <v>3643</v>
      </c>
      <c r="CN328" s="211">
        <v>3643</v>
      </c>
      <c r="CO328" s="211">
        <v>3643</v>
      </c>
      <c r="CP328" s="211">
        <v>3643</v>
      </c>
      <c r="CQ328" s="211">
        <v>3643</v>
      </c>
      <c r="CR328" s="211">
        <v>3643</v>
      </c>
      <c r="CS328" s="211">
        <f t="shared" si="106"/>
        <v>331513</v>
      </c>
      <c r="CV328" s="27">
        <f t="shared" si="95"/>
        <v>3643</v>
      </c>
      <c r="CW328" s="28">
        <f t="shared" si="96"/>
        <v>3643</v>
      </c>
    </row>
    <row r="329" spans="1:101" x14ac:dyDescent="0.2">
      <c r="A329" s="215" t="s">
        <v>321</v>
      </c>
      <c r="B329" s="211">
        <v>0</v>
      </c>
      <c r="C329" s="211">
        <v>0</v>
      </c>
      <c r="D329" s="211">
        <v>0</v>
      </c>
      <c r="E329" s="211">
        <v>0</v>
      </c>
      <c r="F329" s="211">
        <v>426</v>
      </c>
      <c r="G329" s="211">
        <v>426</v>
      </c>
      <c r="H329" s="211">
        <v>426</v>
      </c>
      <c r="I329" s="211">
        <v>426</v>
      </c>
      <c r="J329" s="211">
        <v>426</v>
      </c>
      <c r="K329" s="211">
        <v>426</v>
      </c>
      <c r="L329" s="211">
        <v>426</v>
      </c>
      <c r="M329" s="211">
        <v>426</v>
      </c>
      <c r="N329" s="211">
        <v>426</v>
      </c>
      <c r="O329" s="211">
        <v>426</v>
      </c>
      <c r="P329" s="211">
        <v>426</v>
      </c>
      <c r="Q329" s="211">
        <v>426</v>
      </c>
      <c r="R329" s="211">
        <v>426</v>
      </c>
      <c r="S329" s="211">
        <v>426</v>
      </c>
      <c r="T329" s="211">
        <v>426</v>
      </c>
      <c r="U329" s="211">
        <v>426</v>
      </c>
      <c r="V329" s="211">
        <v>426</v>
      </c>
      <c r="W329" s="211">
        <v>426</v>
      </c>
      <c r="X329" s="211">
        <v>426</v>
      </c>
      <c r="Y329" s="211">
        <v>426</v>
      </c>
      <c r="Z329" s="211">
        <v>426</v>
      </c>
      <c r="AA329" s="211">
        <v>426</v>
      </c>
      <c r="AB329" s="211">
        <v>426</v>
      </c>
      <c r="AC329" s="211">
        <v>426</v>
      </c>
      <c r="AD329" s="211">
        <v>426</v>
      </c>
      <c r="AE329" s="211">
        <v>426</v>
      </c>
      <c r="AF329" s="211">
        <v>426</v>
      </c>
      <c r="AG329" s="211">
        <v>426</v>
      </c>
      <c r="AH329" s="211">
        <v>426</v>
      </c>
      <c r="AI329" s="211">
        <v>426</v>
      </c>
      <c r="AJ329" s="211">
        <v>426</v>
      </c>
      <c r="AK329" s="211">
        <v>426</v>
      </c>
      <c r="AL329" s="211">
        <v>426</v>
      </c>
      <c r="AM329" s="211">
        <v>426</v>
      </c>
      <c r="AN329" s="211">
        <v>426</v>
      </c>
      <c r="AO329" s="211">
        <v>426</v>
      </c>
      <c r="AP329" s="211">
        <v>426</v>
      </c>
      <c r="AQ329" s="211">
        <v>426</v>
      </c>
      <c r="AR329" s="211">
        <v>426</v>
      </c>
      <c r="AS329" s="211">
        <v>426</v>
      </c>
      <c r="AT329" s="211">
        <v>426</v>
      </c>
      <c r="AU329" s="211">
        <v>426</v>
      </c>
      <c r="AV329" s="211">
        <v>426</v>
      </c>
      <c r="AW329" s="211">
        <v>426</v>
      </c>
      <c r="AX329" s="211">
        <v>426</v>
      </c>
      <c r="AY329" s="211">
        <v>426</v>
      </c>
      <c r="AZ329" s="211">
        <v>426</v>
      </c>
      <c r="BA329" s="211">
        <v>426</v>
      </c>
      <c r="BB329" s="211">
        <v>426</v>
      </c>
      <c r="BC329" s="211">
        <v>426</v>
      </c>
      <c r="BD329" s="211">
        <v>426</v>
      </c>
      <c r="BE329" s="211">
        <v>426</v>
      </c>
      <c r="BF329" s="211">
        <v>426</v>
      </c>
      <c r="BG329" s="211">
        <v>426</v>
      </c>
      <c r="BH329" s="211">
        <v>426</v>
      </c>
      <c r="BI329" s="211">
        <v>426</v>
      </c>
      <c r="BJ329" s="211">
        <v>426</v>
      </c>
      <c r="BK329" s="211">
        <v>426</v>
      </c>
      <c r="BL329" s="211">
        <v>426</v>
      </c>
      <c r="BM329" s="211">
        <v>426</v>
      </c>
      <c r="BN329" s="211">
        <v>426</v>
      </c>
      <c r="BO329" s="211">
        <v>426</v>
      </c>
      <c r="BP329" s="211">
        <v>426</v>
      </c>
      <c r="BQ329" s="211">
        <v>426</v>
      </c>
      <c r="BR329" s="211">
        <v>426</v>
      </c>
      <c r="BS329" s="211">
        <v>426</v>
      </c>
      <c r="BT329" s="211">
        <v>426</v>
      </c>
      <c r="BU329" s="211">
        <v>426</v>
      </c>
      <c r="BV329" s="211">
        <v>426</v>
      </c>
      <c r="BW329" s="211">
        <v>426</v>
      </c>
      <c r="BX329" s="211">
        <v>426</v>
      </c>
      <c r="BY329" s="211">
        <v>426</v>
      </c>
      <c r="BZ329" s="211">
        <v>426</v>
      </c>
      <c r="CA329" s="211">
        <v>426</v>
      </c>
      <c r="CB329" s="211">
        <v>426</v>
      </c>
      <c r="CC329" s="211">
        <v>426</v>
      </c>
      <c r="CD329" s="211">
        <v>426</v>
      </c>
      <c r="CE329" s="211">
        <v>426</v>
      </c>
      <c r="CF329" s="211">
        <v>426</v>
      </c>
      <c r="CG329" s="211">
        <v>426</v>
      </c>
      <c r="CH329" s="211">
        <v>426</v>
      </c>
      <c r="CI329" s="211">
        <v>426</v>
      </c>
      <c r="CJ329" s="211">
        <v>426</v>
      </c>
      <c r="CK329" s="211">
        <v>426</v>
      </c>
      <c r="CL329" s="211">
        <v>426</v>
      </c>
      <c r="CM329" s="211">
        <v>426</v>
      </c>
      <c r="CN329" s="211">
        <v>426</v>
      </c>
      <c r="CO329" s="211">
        <v>426</v>
      </c>
      <c r="CP329" s="211">
        <v>426</v>
      </c>
      <c r="CQ329" s="211">
        <v>426</v>
      </c>
      <c r="CR329" s="211">
        <v>426</v>
      </c>
      <c r="CS329" s="211">
        <f t="shared" si="106"/>
        <v>38766</v>
      </c>
      <c r="CV329" s="27">
        <f t="shared" si="95"/>
        <v>426</v>
      </c>
      <c r="CW329" s="28">
        <f t="shared" si="96"/>
        <v>426</v>
      </c>
    </row>
    <row r="330" spans="1:101" x14ac:dyDescent="0.2">
      <c r="A330" s="215" t="s">
        <v>322</v>
      </c>
      <c r="B330" s="211">
        <v>0</v>
      </c>
      <c r="C330" s="211">
        <v>0</v>
      </c>
      <c r="D330" s="211">
        <v>0</v>
      </c>
      <c r="E330" s="211">
        <v>0</v>
      </c>
      <c r="F330" s="211">
        <v>346</v>
      </c>
      <c r="G330" s="211">
        <v>346</v>
      </c>
      <c r="H330" s="211">
        <v>346</v>
      </c>
      <c r="I330" s="211">
        <v>346</v>
      </c>
      <c r="J330" s="211">
        <v>346</v>
      </c>
      <c r="K330" s="211">
        <v>346</v>
      </c>
      <c r="L330" s="211">
        <v>346</v>
      </c>
      <c r="M330" s="211">
        <v>346</v>
      </c>
      <c r="N330" s="211">
        <v>346</v>
      </c>
      <c r="O330" s="211">
        <v>346</v>
      </c>
      <c r="P330" s="211">
        <v>346</v>
      </c>
      <c r="Q330" s="211">
        <v>346</v>
      </c>
      <c r="R330" s="211">
        <v>346</v>
      </c>
      <c r="S330" s="211">
        <v>346</v>
      </c>
      <c r="T330" s="211">
        <v>346</v>
      </c>
      <c r="U330" s="211">
        <v>346</v>
      </c>
      <c r="V330" s="211">
        <v>346</v>
      </c>
      <c r="W330" s="211">
        <v>346</v>
      </c>
      <c r="X330" s="211">
        <v>346</v>
      </c>
      <c r="Y330" s="211">
        <v>346</v>
      </c>
      <c r="Z330" s="211">
        <v>346</v>
      </c>
      <c r="AA330" s="211">
        <v>346</v>
      </c>
      <c r="AB330" s="211">
        <v>346</v>
      </c>
      <c r="AC330" s="211">
        <v>346</v>
      </c>
      <c r="AD330" s="211">
        <v>346</v>
      </c>
      <c r="AE330" s="211">
        <v>346</v>
      </c>
      <c r="AF330" s="211">
        <v>346</v>
      </c>
      <c r="AG330" s="211">
        <v>346</v>
      </c>
      <c r="AH330" s="211">
        <v>346</v>
      </c>
      <c r="AI330" s="211">
        <v>346</v>
      </c>
      <c r="AJ330" s="211">
        <v>346</v>
      </c>
      <c r="AK330" s="211">
        <v>346</v>
      </c>
      <c r="AL330" s="211">
        <v>346</v>
      </c>
      <c r="AM330" s="211">
        <v>346</v>
      </c>
      <c r="AN330" s="211">
        <v>346</v>
      </c>
      <c r="AO330" s="211">
        <v>346</v>
      </c>
      <c r="AP330" s="211">
        <v>346</v>
      </c>
      <c r="AQ330" s="211">
        <v>346</v>
      </c>
      <c r="AR330" s="211">
        <v>346</v>
      </c>
      <c r="AS330" s="211">
        <v>346</v>
      </c>
      <c r="AT330" s="211">
        <v>346</v>
      </c>
      <c r="AU330" s="211">
        <v>346</v>
      </c>
      <c r="AV330" s="211">
        <v>346</v>
      </c>
      <c r="AW330" s="211">
        <v>346</v>
      </c>
      <c r="AX330" s="211">
        <v>346</v>
      </c>
      <c r="AY330" s="211">
        <v>346</v>
      </c>
      <c r="AZ330" s="211">
        <v>346</v>
      </c>
      <c r="BA330" s="211">
        <v>346</v>
      </c>
      <c r="BB330" s="211">
        <v>346</v>
      </c>
      <c r="BC330" s="211">
        <v>346</v>
      </c>
      <c r="BD330" s="211">
        <v>346</v>
      </c>
      <c r="BE330" s="211">
        <v>346</v>
      </c>
      <c r="BF330" s="211">
        <v>346</v>
      </c>
      <c r="BG330" s="211">
        <v>346</v>
      </c>
      <c r="BH330" s="211">
        <v>346</v>
      </c>
      <c r="BI330" s="211">
        <v>346</v>
      </c>
      <c r="BJ330" s="211">
        <v>346</v>
      </c>
      <c r="BK330" s="211">
        <v>346</v>
      </c>
      <c r="BL330" s="211">
        <v>346</v>
      </c>
      <c r="BM330" s="211">
        <v>346</v>
      </c>
      <c r="BN330" s="211">
        <v>346</v>
      </c>
      <c r="BO330" s="211">
        <v>346</v>
      </c>
      <c r="BP330" s="211">
        <v>346</v>
      </c>
      <c r="BQ330" s="211">
        <v>346</v>
      </c>
      <c r="BR330" s="211">
        <v>346</v>
      </c>
      <c r="BS330" s="211">
        <v>346</v>
      </c>
      <c r="BT330" s="211">
        <v>346</v>
      </c>
      <c r="BU330" s="211">
        <v>346</v>
      </c>
      <c r="BV330" s="211">
        <v>346</v>
      </c>
      <c r="BW330" s="211">
        <v>346</v>
      </c>
      <c r="BX330" s="211">
        <v>346</v>
      </c>
      <c r="BY330" s="211">
        <v>346</v>
      </c>
      <c r="BZ330" s="211">
        <v>346</v>
      </c>
      <c r="CA330" s="211">
        <v>346</v>
      </c>
      <c r="CB330" s="211">
        <v>346</v>
      </c>
      <c r="CC330" s="211">
        <v>346</v>
      </c>
      <c r="CD330" s="211">
        <v>346</v>
      </c>
      <c r="CE330" s="211">
        <v>346</v>
      </c>
      <c r="CF330" s="211">
        <v>346</v>
      </c>
      <c r="CG330" s="211">
        <v>346</v>
      </c>
      <c r="CH330" s="211">
        <v>346</v>
      </c>
      <c r="CI330" s="211">
        <v>346</v>
      </c>
      <c r="CJ330" s="211">
        <v>346</v>
      </c>
      <c r="CK330" s="211">
        <v>346</v>
      </c>
      <c r="CL330" s="211">
        <v>346</v>
      </c>
      <c r="CM330" s="211">
        <v>346</v>
      </c>
      <c r="CN330" s="211">
        <v>346</v>
      </c>
      <c r="CO330" s="211">
        <v>346</v>
      </c>
      <c r="CP330" s="211">
        <v>346</v>
      </c>
      <c r="CQ330" s="211">
        <v>346</v>
      </c>
      <c r="CR330" s="211">
        <v>346</v>
      </c>
      <c r="CS330" s="211">
        <f t="shared" si="106"/>
        <v>31486</v>
      </c>
      <c r="CV330" s="27">
        <f t="shared" si="95"/>
        <v>346</v>
      </c>
      <c r="CW330" s="28">
        <f t="shared" si="96"/>
        <v>346</v>
      </c>
    </row>
    <row r="331" spans="1:101" x14ac:dyDescent="0.2">
      <c r="A331" s="215" t="s">
        <v>323</v>
      </c>
      <c r="B331" s="211">
        <v>0</v>
      </c>
      <c r="C331" s="211">
        <v>0</v>
      </c>
      <c r="D331" s="211">
        <v>0</v>
      </c>
      <c r="E331" s="211">
        <v>0</v>
      </c>
      <c r="F331" s="211">
        <v>346</v>
      </c>
      <c r="G331" s="211">
        <v>346</v>
      </c>
      <c r="H331" s="211">
        <v>346</v>
      </c>
      <c r="I331" s="211">
        <v>346</v>
      </c>
      <c r="J331" s="211">
        <v>346</v>
      </c>
      <c r="K331" s="211">
        <v>346</v>
      </c>
      <c r="L331" s="211">
        <v>346</v>
      </c>
      <c r="M331" s="211">
        <v>346</v>
      </c>
      <c r="N331" s="211">
        <v>346</v>
      </c>
      <c r="O331" s="211">
        <v>346</v>
      </c>
      <c r="P331" s="211">
        <v>346</v>
      </c>
      <c r="Q331" s="211">
        <v>346</v>
      </c>
      <c r="R331" s="211">
        <v>346</v>
      </c>
      <c r="S331" s="211">
        <v>346</v>
      </c>
      <c r="T331" s="211">
        <v>346</v>
      </c>
      <c r="U331" s="211">
        <v>346</v>
      </c>
      <c r="V331" s="211">
        <v>346</v>
      </c>
      <c r="W331" s="211">
        <v>346</v>
      </c>
      <c r="X331" s="211">
        <v>346</v>
      </c>
      <c r="Y331" s="211">
        <v>346</v>
      </c>
      <c r="Z331" s="211">
        <v>346</v>
      </c>
      <c r="AA331" s="211">
        <v>346</v>
      </c>
      <c r="AB331" s="211">
        <v>346</v>
      </c>
      <c r="AC331" s="211">
        <v>346</v>
      </c>
      <c r="AD331" s="211">
        <v>346</v>
      </c>
      <c r="AE331" s="211">
        <v>346</v>
      </c>
      <c r="AF331" s="211">
        <v>346</v>
      </c>
      <c r="AG331" s="211">
        <v>346</v>
      </c>
      <c r="AH331" s="211">
        <v>346</v>
      </c>
      <c r="AI331" s="211">
        <v>346</v>
      </c>
      <c r="AJ331" s="211">
        <v>346</v>
      </c>
      <c r="AK331" s="211">
        <v>346</v>
      </c>
      <c r="AL331" s="211">
        <v>346</v>
      </c>
      <c r="AM331" s="211">
        <v>346</v>
      </c>
      <c r="AN331" s="211">
        <v>346</v>
      </c>
      <c r="AO331" s="211">
        <v>346</v>
      </c>
      <c r="AP331" s="211">
        <v>346</v>
      </c>
      <c r="AQ331" s="211">
        <v>346</v>
      </c>
      <c r="AR331" s="211">
        <v>346</v>
      </c>
      <c r="AS331" s="211">
        <v>346</v>
      </c>
      <c r="AT331" s="211">
        <v>346</v>
      </c>
      <c r="AU331" s="211">
        <v>346</v>
      </c>
      <c r="AV331" s="211">
        <v>346</v>
      </c>
      <c r="AW331" s="211">
        <v>346</v>
      </c>
      <c r="AX331" s="211">
        <v>346</v>
      </c>
      <c r="AY331" s="211">
        <v>346</v>
      </c>
      <c r="AZ331" s="211">
        <v>346</v>
      </c>
      <c r="BA331" s="211">
        <v>346</v>
      </c>
      <c r="BB331" s="211">
        <v>346</v>
      </c>
      <c r="BC331" s="211">
        <v>346</v>
      </c>
      <c r="BD331" s="211">
        <v>346</v>
      </c>
      <c r="BE331" s="211">
        <v>346</v>
      </c>
      <c r="BF331" s="211">
        <v>346</v>
      </c>
      <c r="BG331" s="211">
        <v>346</v>
      </c>
      <c r="BH331" s="211">
        <v>346</v>
      </c>
      <c r="BI331" s="211">
        <v>346</v>
      </c>
      <c r="BJ331" s="211">
        <v>346</v>
      </c>
      <c r="BK331" s="211">
        <v>346</v>
      </c>
      <c r="BL331" s="211">
        <v>346</v>
      </c>
      <c r="BM331" s="211">
        <v>346</v>
      </c>
      <c r="BN331" s="211">
        <v>346</v>
      </c>
      <c r="BO331" s="211">
        <v>346</v>
      </c>
      <c r="BP331" s="211">
        <v>346</v>
      </c>
      <c r="BQ331" s="211">
        <v>346</v>
      </c>
      <c r="BR331" s="211">
        <v>346</v>
      </c>
      <c r="BS331" s="211">
        <v>346</v>
      </c>
      <c r="BT331" s="211">
        <v>346</v>
      </c>
      <c r="BU331" s="211">
        <v>346</v>
      </c>
      <c r="BV331" s="211">
        <v>346</v>
      </c>
      <c r="BW331" s="211">
        <v>346</v>
      </c>
      <c r="BX331" s="211">
        <v>346</v>
      </c>
      <c r="BY331" s="211">
        <v>346</v>
      </c>
      <c r="BZ331" s="211">
        <v>346</v>
      </c>
      <c r="CA331" s="211">
        <v>346</v>
      </c>
      <c r="CB331" s="211">
        <v>346</v>
      </c>
      <c r="CC331" s="211">
        <v>346</v>
      </c>
      <c r="CD331" s="211">
        <v>346</v>
      </c>
      <c r="CE331" s="211">
        <v>346</v>
      </c>
      <c r="CF331" s="211">
        <v>346</v>
      </c>
      <c r="CG331" s="211">
        <v>346</v>
      </c>
      <c r="CH331" s="211">
        <v>346</v>
      </c>
      <c r="CI331" s="211">
        <v>346</v>
      </c>
      <c r="CJ331" s="211">
        <v>346</v>
      </c>
      <c r="CK331" s="211">
        <v>346</v>
      </c>
      <c r="CL331" s="211">
        <v>346</v>
      </c>
      <c r="CM331" s="211">
        <v>346</v>
      </c>
      <c r="CN331" s="211">
        <v>346</v>
      </c>
      <c r="CO331" s="211">
        <v>346</v>
      </c>
      <c r="CP331" s="211">
        <v>346</v>
      </c>
      <c r="CQ331" s="211">
        <v>346</v>
      </c>
      <c r="CR331" s="211">
        <v>346</v>
      </c>
      <c r="CS331" s="211">
        <f t="shared" si="106"/>
        <v>31486</v>
      </c>
      <c r="CV331" s="27">
        <f t="shared" si="95"/>
        <v>346</v>
      </c>
      <c r="CW331" s="28">
        <f t="shared" si="96"/>
        <v>346</v>
      </c>
    </row>
    <row r="332" spans="1:101" x14ac:dyDescent="0.2">
      <c r="A332" s="215" t="s">
        <v>324</v>
      </c>
      <c r="B332" s="211">
        <v>0</v>
      </c>
      <c r="C332" s="211">
        <v>0</v>
      </c>
      <c r="D332" s="211">
        <v>0</v>
      </c>
      <c r="E332" s="211">
        <v>0</v>
      </c>
      <c r="F332" s="211">
        <v>346</v>
      </c>
      <c r="G332" s="211">
        <v>346</v>
      </c>
      <c r="H332" s="211">
        <v>346</v>
      </c>
      <c r="I332" s="211">
        <v>346</v>
      </c>
      <c r="J332" s="211">
        <v>346</v>
      </c>
      <c r="K332" s="211">
        <v>346</v>
      </c>
      <c r="L332" s="211">
        <v>346</v>
      </c>
      <c r="M332" s="211">
        <v>346</v>
      </c>
      <c r="N332" s="211">
        <v>346</v>
      </c>
      <c r="O332" s="211">
        <v>346</v>
      </c>
      <c r="P332" s="211">
        <v>346</v>
      </c>
      <c r="Q332" s="211">
        <v>346</v>
      </c>
      <c r="R332" s="211">
        <v>346</v>
      </c>
      <c r="S332" s="211">
        <v>346</v>
      </c>
      <c r="T332" s="211">
        <v>346</v>
      </c>
      <c r="U332" s="211">
        <v>346</v>
      </c>
      <c r="V332" s="211">
        <v>346</v>
      </c>
      <c r="W332" s="211">
        <v>346</v>
      </c>
      <c r="X332" s="211">
        <v>346</v>
      </c>
      <c r="Y332" s="211">
        <v>346</v>
      </c>
      <c r="Z332" s="211">
        <v>346</v>
      </c>
      <c r="AA332" s="211">
        <v>346</v>
      </c>
      <c r="AB332" s="211">
        <v>346</v>
      </c>
      <c r="AC332" s="211">
        <v>346</v>
      </c>
      <c r="AD332" s="211">
        <v>346</v>
      </c>
      <c r="AE332" s="211">
        <v>346</v>
      </c>
      <c r="AF332" s="211">
        <v>346</v>
      </c>
      <c r="AG332" s="211">
        <v>346</v>
      </c>
      <c r="AH332" s="211">
        <v>346</v>
      </c>
      <c r="AI332" s="211">
        <v>346</v>
      </c>
      <c r="AJ332" s="211">
        <v>346</v>
      </c>
      <c r="AK332" s="211">
        <v>346</v>
      </c>
      <c r="AL332" s="211">
        <v>346</v>
      </c>
      <c r="AM332" s="211">
        <v>346</v>
      </c>
      <c r="AN332" s="211">
        <v>346</v>
      </c>
      <c r="AO332" s="211">
        <v>346</v>
      </c>
      <c r="AP332" s="211">
        <v>346</v>
      </c>
      <c r="AQ332" s="211">
        <v>346</v>
      </c>
      <c r="AR332" s="211">
        <v>346</v>
      </c>
      <c r="AS332" s="211">
        <v>346</v>
      </c>
      <c r="AT332" s="211">
        <v>346</v>
      </c>
      <c r="AU332" s="211">
        <v>346</v>
      </c>
      <c r="AV332" s="211">
        <v>346</v>
      </c>
      <c r="AW332" s="211">
        <v>346</v>
      </c>
      <c r="AX332" s="211">
        <v>346</v>
      </c>
      <c r="AY332" s="211">
        <v>346</v>
      </c>
      <c r="AZ332" s="211">
        <v>346</v>
      </c>
      <c r="BA332" s="211">
        <v>346</v>
      </c>
      <c r="BB332" s="211">
        <v>346</v>
      </c>
      <c r="BC332" s="211">
        <v>346</v>
      </c>
      <c r="BD332" s="211">
        <v>346</v>
      </c>
      <c r="BE332" s="211">
        <v>346</v>
      </c>
      <c r="BF332" s="211">
        <v>346</v>
      </c>
      <c r="BG332" s="211">
        <v>346</v>
      </c>
      <c r="BH332" s="211">
        <v>346</v>
      </c>
      <c r="BI332" s="211">
        <v>346</v>
      </c>
      <c r="BJ332" s="211">
        <v>346</v>
      </c>
      <c r="BK332" s="211">
        <v>346</v>
      </c>
      <c r="BL332" s="211">
        <v>346</v>
      </c>
      <c r="BM332" s="211">
        <v>346</v>
      </c>
      <c r="BN332" s="211">
        <v>346</v>
      </c>
      <c r="BO332" s="211">
        <v>346</v>
      </c>
      <c r="BP332" s="211">
        <v>346</v>
      </c>
      <c r="BQ332" s="211">
        <v>346</v>
      </c>
      <c r="BR332" s="211">
        <v>346</v>
      </c>
      <c r="BS332" s="211">
        <v>346</v>
      </c>
      <c r="BT332" s="211">
        <v>346</v>
      </c>
      <c r="BU332" s="211">
        <v>346</v>
      </c>
      <c r="BV332" s="211">
        <v>346</v>
      </c>
      <c r="BW332" s="211">
        <v>346</v>
      </c>
      <c r="BX332" s="211">
        <v>346</v>
      </c>
      <c r="BY332" s="211">
        <v>346</v>
      </c>
      <c r="BZ332" s="211">
        <v>346</v>
      </c>
      <c r="CA332" s="211">
        <v>346</v>
      </c>
      <c r="CB332" s="211">
        <v>346</v>
      </c>
      <c r="CC332" s="211">
        <v>346</v>
      </c>
      <c r="CD332" s="211">
        <v>346</v>
      </c>
      <c r="CE332" s="211">
        <v>346</v>
      </c>
      <c r="CF332" s="211">
        <v>346</v>
      </c>
      <c r="CG332" s="211">
        <v>346</v>
      </c>
      <c r="CH332" s="211">
        <v>346</v>
      </c>
      <c r="CI332" s="211">
        <v>346</v>
      </c>
      <c r="CJ332" s="211">
        <v>346</v>
      </c>
      <c r="CK332" s="211">
        <v>346</v>
      </c>
      <c r="CL332" s="211">
        <v>346</v>
      </c>
      <c r="CM332" s="211">
        <v>346</v>
      </c>
      <c r="CN332" s="211">
        <v>346</v>
      </c>
      <c r="CO332" s="211">
        <v>346</v>
      </c>
      <c r="CP332" s="211">
        <v>346</v>
      </c>
      <c r="CQ332" s="211">
        <v>346</v>
      </c>
      <c r="CR332" s="211">
        <v>346</v>
      </c>
      <c r="CS332" s="211">
        <f t="shared" si="106"/>
        <v>31486</v>
      </c>
      <c r="CV332" s="27">
        <f t="shared" si="95"/>
        <v>346</v>
      </c>
      <c r="CW332" s="28">
        <f t="shared" si="96"/>
        <v>346</v>
      </c>
    </row>
    <row r="333" spans="1:101" x14ac:dyDescent="0.2">
      <c r="A333" s="215" t="s">
        <v>325</v>
      </c>
      <c r="B333" s="211">
        <v>0</v>
      </c>
      <c r="C333" s="211">
        <v>0</v>
      </c>
      <c r="D333" s="211">
        <v>0</v>
      </c>
      <c r="E333" s="211">
        <v>0</v>
      </c>
      <c r="F333" s="211">
        <v>346</v>
      </c>
      <c r="G333" s="211">
        <v>346</v>
      </c>
      <c r="H333" s="211">
        <v>346</v>
      </c>
      <c r="I333" s="211">
        <v>346</v>
      </c>
      <c r="J333" s="211">
        <v>346</v>
      </c>
      <c r="K333" s="211">
        <v>346</v>
      </c>
      <c r="L333" s="211">
        <v>346</v>
      </c>
      <c r="M333" s="211">
        <v>346</v>
      </c>
      <c r="N333" s="211">
        <v>346</v>
      </c>
      <c r="O333" s="211">
        <v>346</v>
      </c>
      <c r="P333" s="211">
        <v>346</v>
      </c>
      <c r="Q333" s="211">
        <v>346</v>
      </c>
      <c r="R333" s="211">
        <v>346</v>
      </c>
      <c r="S333" s="211">
        <v>346</v>
      </c>
      <c r="T333" s="211">
        <v>346</v>
      </c>
      <c r="U333" s="211">
        <v>346</v>
      </c>
      <c r="V333" s="211">
        <v>346</v>
      </c>
      <c r="W333" s="211">
        <v>346</v>
      </c>
      <c r="X333" s="211">
        <v>346</v>
      </c>
      <c r="Y333" s="211">
        <v>346</v>
      </c>
      <c r="Z333" s="211">
        <v>346</v>
      </c>
      <c r="AA333" s="211">
        <v>346</v>
      </c>
      <c r="AB333" s="211">
        <v>346</v>
      </c>
      <c r="AC333" s="211">
        <v>346</v>
      </c>
      <c r="AD333" s="211">
        <v>346</v>
      </c>
      <c r="AE333" s="211">
        <v>346</v>
      </c>
      <c r="AF333" s="211">
        <v>346</v>
      </c>
      <c r="AG333" s="211">
        <v>346</v>
      </c>
      <c r="AH333" s="211">
        <v>346</v>
      </c>
      <c r="AI333" s="211">
        <v>346</v>
      </c>
      <c r="AJ333" s="211">
        <v>346</v>
      </c>
      <c r="AK333" s="211">
        <v>346</v>
      </c>
      <c r="AL333" s="211">
        <v>346</v>
      </c>
      <c r="AM333" s="211">
        <v>346</v>
      </c>
      <c r="AN333" s="211">
        <v>346</v>
      </c>
      <c r="AO333" s="211">
        <v>346</v>
      </c>
      <c r="AP333" s="211">
        <v>346</v>
      </c>
      <c r="AQ333" s="211">
        <v>346</v>
      </c>
      <c r="AR333" s="211">
        <v>346</v>
      </c>
      <c r="AS333" s="211">
        <v>346</v>
      </c>
      <c r="AT333" s="211">
        <v>346</v>
      </c>
      <c r="AU333" s="211">
        <v>346</v>
      </c>
      <c r="AV333" s="211">
        <v>346</v>
      </c>
      <c r="AW333" s="211">
        <v>346</v>
      </c>
      <c r="AX333" s="211">
        <v>346</v>
      </c>
      <c r="AY333" s="211">
        <v>346</v>
      </c>
      <c r="AZ333" s="211">
        <v>346</v>
      </c>
      <c r="BA333" s="211">
        <v>346</v>
      </c>
      <c r="BB333" s="211">
        <v>346</v>
      </c>
      <c r="BC333" s="211">
        <v>346</v>
      </c>
      <c r="BD333" s="211">
        <v>346</v>
      </c>
      <c r="BE333" s="211">
        <v>346</v>
      </c>
      <c r="BF333" s="211">
        <v>346</v>
      </c>
      <c r="BG333" s="211">
        <v>346</v>
      </c>
      <c r="BH333" s="211">
        <v>346</v>
      </c>
      <c r="BI333" s="211">
        <v>346</v>
      </c>
      <c r="BJ333" s="211">
        <v>346</v>
      </c>
      <c r="BK333" s="211">
        <v>346</v>
      </c>
      <c r="BL333" s="211">
        <v>346</v>
      </c>
      <c r="BM333" s="211">
        <v>346</v>
      </c>
      <c r="BN333" s="211">
        <v>346</v>
      </c>
      <c r="BO333" s="211">
        <v>346</v>
      </c>
      <c r="BP333" s="211">
        <v>346</v>
      </c>
      <c r="BQ333" s="211">
        <v>346</v>
      </c>
      <c r="BR333" s="211">
        <v>346</v>
      </c>
      <c r="BS333" s="211">
        <v>346</v>
      </c>
      <c r="BT333" s="211">
        <v>346</v>
      </c>
      <c r="BU333" s="211">
        <v>346</v>
      </c>
      <c r="BV333" s="211">
        <v>346</v>
      </c>
      <c r="BW333" s="211">
        <v>346</v>
      </c>
      <c r="BX333" s="211">
        <v>346</v>
      </c>
      <c r="BY333" s="211">
        <v>346</v>
      </c>
      <c r="BZ333" s="211">
        <v>346</v>
      </c>
      <c r="CA333" s="211">
        <v>346</v>
      </c>
      <c r="CB333" s="211">
        <v>346</v>
      </c>
      <c r="CC333" s="211">
        <v>346</v>
      </c>
      <c r="CD333" s="211">
        <v>346</v>
      </c>
      <c r="CE333" s="211">
        <v>346</v>
      </c>
      <c r="CF333" s="211">
        <v>346</v>
      </c>
      <c r="CG333" s="211">
        <v>346</v>
      </c>
      <c r="CH333" s="211">
        <v>346</v>
      </c>
      <c r="CI333" s="211">
        <v>346</v>
      </c>
      <c r="CJ333" s="211">
        <v>346</v>
      </c>
      <c r="CK333" s="211">
        <v>346</v>
      </c>
      <c r="CL333" s="211">
        <v>346</v>
      </c>
      <c r="CM333" s="211">
        <v>346</v>
      </c>
      <c r="CN333" s="211">
        <v>346</v>
      </c>
      <c r="CO333" s="211">
        <v>346</v>
      </c>
      <c r="CP333" s="211">
        <v>346</v>
      </c>
      <c r="CQ333" s="211">
        <v>346</v>
      </c>
      <c r="CR333" s="211">
        <v>346</v>
      </c>
      <c r="CS333" s="211">
        <f t="shared" si="106"/>
        <v>31486</v>
      </c>
      <c r="CV333" s="27">
        <f t="shared" si="95"/>
        <v>346</v>
      </c>
      <c r="CW333" s="28">
        <f t="shared" si="96"/>
        <v>346</v>
      </c>
    </row>
    <row r="334" spans="1:101" x14ac:dyDescent="0.2">
      <c r="A334" s="215" t="s">
        <v>326</v>
      </c>
      <c r="B334" s="211">
        <v>0</v>
      </c>
      <c r="C334" s="211">
        <v>0</v>
      </c>
      <c r="D334" s="211">
        <v>0</v>
      </c>
      <c r="E334" s="211">
        <v>0</v>
      </c>
      <c r="F334" s="211">
        <v>3</v>
      </c>
      <c r="G334" s="211">
        <v>3</v>
      </c>
      <c r="H334" s="211">
        <v>3</v>
      </c>
      <c r="I334" s="211">
        <v>3</v>
      </c>
      <c r="J334" s="211">
        <v>3</v>
      </c>
      <c r="K334" s="211">
        <v>3</v>
      </c>
      <c r="L334" s="211">
        <v>3</v>
      </c>
      <c r="M334" s="211">
        <v>3</v>
      </c>
      <c r="N334" s="211">
        <v>3</v>
      </c>
      <c r="O334" s="211">
        <v>3</v>
      </c>
      <c r="P334" s="211">
        <v>3</v>
      </c>
      <c r="Q334" s="211">
        <v>3</v>
      </c>
      <c r="R334" s="211">
        <v>3</v>
      </c>
      <c r="S334" s="211">
        <v>3</v>
      </c>
      <c r="T334" s="211">
        <v>3</v>
      </c>
      <c r="U334" s="211">
        <v>3</v>
      </c>
      <c r="V334" s="211">
        <v>3</v>
      </c>
      <c r="W334" s="211">
        <v>3</v>
      </c>
      <c r="X334" s="211">
        <v>3</v>
      </c>
      <c r="Y334" s="211">
        <v>3</v>
      </c>
      <c r="Z334" s="211">
        <v>3</v>
      </c>
      <c r="AA334" s="211">
        <v>3</v>
      </c>
      <c r="AB334" s="211">
        <v>3</v>
      </c>
      <c r="AC334" s="211">
        <v>3</v>
      </c>
      <c r="AD334" s="211">
        <v>3</v>
      </c>
      <c r="AE334" s="211">
        <v>3</v>
      </c>
      <c r="AF334" s="211">
        <v>3</v>
      </c>
      <c r="AG334" s="211">
        <v>3</v>
      </c>
      <c r="AH334" s="211">
        <v>3</v>
      </c>
      <c r="AI334" s="211">
        <v>3</v>
      </c>
      <c r="AJ334" s="211">
        <v>3</v>
      </c>
      <c r="AK334" s="211">
        <v>3</v>
      </c>
      <c r="AL334" s="211">
        <v>3</v>
      </c>
      <c r="AM334" s="211">
        <v>3</v>
      </c>
      <c r="AN334" s="211">
        <v>3</v>
      </c>
      <c r="AO334" s="211">
        <v>3</v>
      </c>
      <c r="AP334" s="211">
        <v>3</v>
      </c>
      <c r="AQ334" s="211">
        <v>3</v>
      </c>
      <c r="AR334" s="211">
        <v>3</v>
      </c>
      <c r="AS334" s="211">
        <v>3</v>
      </c>
      <c r="AT334" s="211">
        <v>3</v>
      </c>
      <c r="AU334" s="211">
        <v>3</v>
      </c>
      <c r="AV334" s="211">
        <v>3</v>
      </c>
      <c r="AW334" s="211">
        <v>3</v>
      </c>
      <c r="AX334" s="211">
        <v>3</v>
      </c>
      <c r="AY334" s="211">
        <v>3</v>
      </c>
      <c r="AZ334" s="211">
        <v>3</v>
      </c>
      <c r="BA334" s="211">
        <v>3</v>
      </c>
      <c r="BB334" s="211">
        <v>3</v>
      </c>
      <c r="BC334" s="211">
        <v>3</v>
      </c>
      <c r="BD334" s="211">
        <v>3</v>
      </c>
      <c r="BE334" s="211">
        <v>3</v>
      </c>
      <c r="BF334" s="211">
        <v>3</v>
      </c>
      <c r="BG334" s="211">
        <v>3</v>
      </c>
      <c r="BH334" s="211">
        <v>3</v>
      </c>
      <c r="BI334" s="211">
        <v>3</v>
      </c>
      <c r="BJ334" s="211">
        <v>3</v>
      </c>
      <c r="BK334" s="211">
        <v>3</v>
      </c>
      <c r="BL334" s="211">
        <v>3</v>
      </c>
      <c r="BM334" s="211">
        <v>3</v>
      </c>
      <c r="BN334" s="211">
        <v>3</v>
      </c>
      <c r="BO334" s="211">
        <v>3</v>
      </c>
      <c r="BP334" s="211">
        <v>3</v>
      </c>
      <c r="BQ334" s="211">
        <v>3</v>
      </c>
      <c r="BR334" s="211">
        <v>3</v>
      </c>
      <c r="BS334" s="211">
        <v>3</v>
      </c>
      <c r="BT334" s="211">
        <v>3</v>
      </c>
      <c r="BU334" s="211">
        <v>3</v>
      </c>
      <c r="BV334" s="211">
        <v>3</v>
      </c>
      <c r="BW334" s="211">
        <v>3</v>
      </c>
      <c r="BX334" s="211">
        <v>3</v>
      </c>
      <c r="BY334" s="211">
        <v>3</v>
      </c>
      <c r="BZ334" s="211">
        <v>3</v>
      </c>
      <c r="CA334" s="211">
        <v>3</v>
      </c>
      <c r="CB334" s="211">
        <v>3</v>
      </c>
      <c r="CC334" s="211">
        <v>3</v>
      </c>
      <c r="CD334" s="211">
        <v>3</v>
      </c>
      <c r="CE334" s="211">
        <v>3</v>
      </c>
      <c r="CF334" s="211">
        <v>3</v>
      </c>
      <c r="CG334" s="211">
        <v>3</v>
      </c>
      <c r="CH334" s="211">
        <v>3</v>
      </c>
      <c r="CI334" s="211">
        <v>3</v>
      </c>
      <c r="CJ334" s="211">
        <v>3</v>
      </c>
      <c r="CK334" s="211">
        <v>3</v>
      </c>
      <c r="CL334" s="211">
        <v>3</v>
      </c>
      <c r="CM334" s="211">
        <v>3</v>
      </c>
      <c r="CN334" s="211">
        <v>3</v>
      </c>
      <c r="CO334" s="211">
        <v>3</v>
      </c>
      <c r="CP334" s="211">
        <v>3</v>
      </c>
      <c r="CQ334" s="211">
        <v>3</v>
      </c>
      <c r="CR334" s="211">
        <v>3</v>
      </c>
      <c r="CS334" s="211">
        <f t="shared" si="106"/>
        <v>273</v>
      </c>
      <c r="CV334" s="27">
        <f t="shared" ref="CV334:CV398" si="107">J334</f>
        <v>3</v>
      </c>
      <c r="CW334" s="28">
        <f t="shared" ref="CW334:CW398" si="108">BK334</f>
        <v>3</v>
      </c>
    </row>
    <row r="335" spans="1:101" x14ac:dyDescent="0.2">
      <c r="A335" s="215" t="s">
        <v>327</v>
      </c>
      <c r="B335" s="211">
        <v>0</v>
      </c>
      <c r="C335" s="211">
        <v>0</v>
      </c>
      <c r="D335" s="211">
        <v>0</v>
      </c>
      <c r="E335" s="211">
        <v>0</v>
      </c>
      <c r="F335" s="211">
        <v>46</v>
      </c>
      <c r="G335" s="211">
        <v>46</v>
      </c>
      <c r="H335" s="211">
        <v>46</v>
      </c>
      <c r="I335" s="211">
        <v>46</v>
      </c>
      <c r="J335" s="211">
        <v>46</v>
      </c>
      <c r="K335" s="211">
        <v>46</v>
      </c>
      <c r="L335" s="211">
        <v>46</v>
      </c>
      <c r="M335" s="211">
        <v>46</v>
      </c>
      <c r="N335" s="211">
        <v>46</v>
      </c>
      <c r="O335" s="211">
        <v>46</v>
      </c>
      <c r="P335" s="211">
        <v>46</v>
      </c>
      <c r="Q335" s="211">
        <v>46</v>
      </c>
      <c r="R335" s="211">
        <v>46</v>
      </c>
      <c r="S335" s="211">
        <v>46</v>
      </c>
      <c r="T335" s="211">
        <v>46</v>
      </c>
      <c r="U335" s="211">
        <v>46</v>
      </c>
      <c r="V335" s="211">
        <v>46</v>
      </c>
      <c r="W335" s="211">
        <v>46</v>
      </c>
      <c r="X335" s="211">
        <v>46</v>
      </c>
      <c r="Y335" s="211">
        <v>46</v>
      </c>
      <c r="Z335" s="211">
        <v>46</v>
      </c>
      <c r="AA335" s="211">
        <v>46</v>
      </c>
      <c r="AB335" s="211">
        <v>46</v>
      </c>
      <c r="AC335" s="211">
        <v>46</v>
      </c>
      <c r="AD335" s="211">
        <v>46</v>
      </c>
      <c r="AE335" s="211">
        <v>46</v>
      </c>
      <c r="AF335" s="211">
        <v>46</v>
      </c>
      <c r="AG335" s="211">
        <v>46</v>
      </c>
      <c r="AH335" s="211">
        <v>46</v>
      </c>
      <c r="AI335" s="211">
        <v>46</v>
      </c>
      <c r="AJ335" s="211">
        <v>46</v>
      </c>
      <c r="AK335" s="211">
        <v>46</v>
      </c>
      <c r="AL335" s="211">
        <v>46</v>
      </c>
      <c r="AM335" s="211">
        <v>46</v>
      </c>
      <c r="AN335" s="211">
        <v>46</v>
      </c>
      <c r="AO335" s="211">
        <v>46</v>
      </c>
      <c r="AP335" s="211">
        <v>46</v>
      </c>
      <c r="AQ335" s="211">
        <v>46</v>
      </c>
      <c r="AR335" s="211">
        <v>46</v>
      </c>
      <c r="AS335" s="211">
        <v>46</v>
      </c>
      <c r="AT335" s="211">
        <v>46</v>
      </c>
      <c r="AU335" s="211">
        <v>46</v>
      </c>
      <c r="AV335" s="211">
        <v>46</v>
      </c>
      <c r="AW335" s="211">
        <v>46</v>
      </c>
      <c r="AX335" s="211">
        <v>46</v>
      </c>
      <c r="AY335" s="211">
        <v>46</v>
      </c>
      <c r="AZ335" s="211">
        <v>46</v>
      </c>
      <c r="BA335" s="211">
        <v>46</v>
      </c>
      <c r="BB335" s="211">
        <v>46</v>
      </c>
      <c r="BC335" s="211">
        <v>46</v>
      </c>
      <c r="BD335" s="211">
        <v>46</v>
      </c>
      <c r="BE335" s="211">
        <v>46</v>
      </c>
      <c r="BF335" s="211">
        <v>46</v>
      </c>
      <c r="BG335" s="211">
        <v>46</v>
      </c>
      <c r="BH335" s="211">
        <v>46</v>
      </c>
      <c r="BI335" s="211">
        <v>46</v>
      </c>
      <c r="BJ335" s="211">
        <v>46</v>
      </c>
      <c r="BK335" s="211">
        <v>46</v>
      </c>
      <c r="BL335" s="211">
        <v>46</v>
      </c>
      <c r="BM335" s="211">
        <v>46</v>
      </c>
      <c r="BN335" s="211">
        <v>46</v>
      </c>
      <c r="BO335" s="211">
        <v>46</v>
      </c>
      <c r="BP335" s="211">
        <v>46</v>
      </c>
      <c r="BQ335" s="211">
        <v>46</v>
      </c>
      <c r="BR335" s="211">
        <v>46</v>
      </c>
      <c r="BS335" s="211">
        <v>46</v>
      </c>
      <c r="BT335" s="211">
        <v>46</v>
      </c>
      <c r="BU335" s="211">
        <v>46</v>
      </c>
      <c r="BV335" s="211">
        <v>46</v>
      </c>
      <c r="BW335" s="211">
        <v>46</v>
      </c>
      <c r="BX335" s="211">
        <v>46</v>
      </c>
      <c r="BY335" s="211">
        <v>46</v>
      </c>
      <c r="BZ335" s="211">
        <v>46</v>
      </c>
      <c r="CA335" s="211">
        <v>46</v>
      </c>
      <c r="CB335" s="211">
        <v>46</v>
      </c>
      <c r="CC335" s="211">
        <v>46</v>
      </c>
      <c r="CD335" s="211">
        <v>46</v>
      </c>
      <c r="CE335" s="211">
        <v>46</v>
      </c>
      <c r="CF335" s="211">
        <v>46</v>
      </c>
      <c r="CG335" s="211">
        <v>46</v>
      </c>
      <c r="CH335" s="211">
        <v>46</v>
      </c>
      <c r="CI335" s="211">
        <v>46</v>
      </c>
      <c r="CJ335" s="211">
        <v>46</v>
      </c>
      <c r="CK335" s="211">
        <v>46</v>
      </c>
      <c r="CL335" s="211">
        <v>46</v>
      </c>
      <c r="CM335" s="211">
        <v>46</v>
      </c>
      <c r="CN335" s="211">
        <v>46</v>
      </c>
      <c r="CO335" s="211">
        <v>46</v>
      </c>
      <c r="CP335" s="211">
        <v>46</v>
      </c>
      <c r="CQ335" s="211">
        <v>46</v>
      </c>
      <c r="CR335" s="211">
        <v>46</v>
      </c>
      <c r="CS335" s="211">
        <f t="shared" si="106"/>
        <v>4186</v>
      </c>
      <c r="CV335" s="27">
        <f t="shared" si="107"/>
        <v>46</v>
      </c>
      <c r="CW335" s="28">
        <f t="shared" si="108"/>
        <v>46</v>
      </c>
    </row>
    <row r="336" spans="1:101" x14ac:dyDescent="0.2">
      <c r="A336" s="214" t="s">
        <v>328</v>
      </c>
      <c r="B336" s="213">
        <f t="shared" ref="B336:BM336" si="109">SUM(B310:B335)</f>
        <v>0</v>
      </c>
      <c r="C336" s="213">
        <f t="shared" si="109"/>
        <v>0</v>
      </c>
      <c r="D336" s="213">
        <f t="shared" si="109"/>
        <v>0</v>
      </c>
      <c r="E336" s="213">
        <f t="shared" si="109"/>
        <v>0</v>
      </c>
      <c r="F336" s="213">
        <f t="shared" si="109"/>
        <v>1020047</v>
      </c>
      <c r="G336" s="213">
        <f t="shared" ref="G336:BR336" si="110">SUM(G310:G335)</f>
        <v>1020047</v>
      </c>
      <c r="H336" s="213">
        <f t="shared" si="110"/>
        <v>1020047</v>
      </c>
      <c r="I336" s="213">
        <f t="shared" si="110"/>
        <v>1020047</v>
      </c>
      <c r="J336" s="213">
        <f t="shared" si="110"/>
        <v>1020047</v>
      </c>
      <c r="K336" s="213">
        <f t="shared" si="110"/>
        <v>1020047</v>
      </c>
      <c r="L336" s="213">
        <f t="shared" si="110"/>
        <v>1020047</v>
      </c>
      <c r="M336" s="213">
        <f t="shared" si="110"/>
        <v>1020047</v>
      </c>
      <c r="N336" s="213">
        <f t="shared" si="110"/>
        <v>1020047</v>
      </c>
      <c r="O336" s="213">
        <f t="shared" si="110"/>
        <v>1020047</v>
      </c>
      <c r="P336" s="213">
        <f t="shared" si="110"/>
        <v>1020047</v>
      </c>
      <c r="Q336" s="213">
        <f t="shared" si="110"/>
        <v>1020047</v>
      </c>
      <c r="R336" s="213">
        <f t="shared" si="110"/>
        <v>1020047</v>
      </c>
      <c r="S336" s="213">
        <f t="shared" si="110"/>
        <v>1020047</v>
      </c>
      <c r="T336" s="213">
        <f t="shared" si="110"/>
        <v>1020047</v>
      </c>
      <c r="U336" s="213">
        <f t="shared" si="110"/>
        <v>1020047</v>
      </c>
      <c r="V336" s="213">
        <f t="shared" si="110"/>
        <v>1020047</v>
      </c>
      <c r="W336" s="213">
        <f t="shared" si="110"/>
        <v>1020047</v>
      </c>
      <c r="X336" s="213">
        <f t="shared" si="110"/>
        <v>1020047</v>
      </c>
      <c r="Y336" s="213">
        <f t="shared" si="110"/>
        <v>1020047</v>
      </c>
      <c r="Z336" s="213">
        <f t="shared" si="110"/>
        <v>1020047</v>
      </c>
      <c r="AA336" s="213">
        <f t="shared" si="110"/>
        <v>1020047</v>
      </c>
      <c r="AB336" s="213">
        <f t="shared" si="110"/>
        <v>1020047</v>
      </c>
      <c r="AC336" s="213">
        <f t="shared" si="110"/>
        <v>1020047</v>
      </c>
      <c r="AD336" s="213">
        <f t="shared" si="110"/>
        <v>1020047</v>
      </c>
      <c r="AE336" s="213">
        <f t="shared" si="110"/>
        <v>1020047</v>
      </c>
      <c r="AF336" s="213">
        <f t="shared" si="110"/>
        <v>1020047</v>
      </c>
      <c r="AG336" s="213">
        <f t="shared" si="110"/>
        <v>1020047</v>
      </c>
      <c r="AH336" s="213">
        <f t="shared" si="110"/>
        <v>1020047</v>
      </c>
      <c r="AI336" s="213">
        <f t="shared" si="110"/>
        <v>1020047</v>
      </c>
      <c r="AJ336" s="213">
        <f t="shared" si="110"/>
        <v>1020047</v>
      </c>
      <c r="AK336" s="213">
        <f t="shared" si="110"/>
        <v>1020047</v>
      </c>
      <c r="AL336" s="213">
        <f t="shared" si="110"/>
        <v>1020047</v>
      </c>
      <c r="AM336" s="213">
        <f t="shared" si="110"/>
        <v>1020047</v>
      </c>
      <c r="AN336" s="213">
        <f t="shared" si="110"/>
        <v>1020047</v>
      </c>
      <c r="AO336" s="213">
        <f t="shared" si="110"/>
        <v>1020047</v>
      </c>
      <c r="AP336" s="213">
        <f t="shared" si="110"/>
        <v>1020047</v>
      </c>
      <c r="AQ336" s="213">
        <f t="shared" si="110"/>
        <v>1020047</v>
      </c>
      <c r="AR336" s="213">
        <f t="shared" si="110"/>
        <v>1020047</v>
      </c>
      <c r="AS336" s="213">
        <f t="shared" si="110"/>
        <v>1020047</v>
      </c>
      <c r="AT336" s="213">
        <f t="shared" si="110"/>
        <v>1020047</v>
      </c>
      <c r="AU336" s="213">
        <f t="shared" si="110"/>
        <v>1020047</v>
      </c>
      <c r="AV336" s="213">
        <f t="shared" si="110"/>
        <v>1020047</v>
      </c>
      <c r="AW336" s="213">
        <f t="shared" si="110"/>
        <v>1020047</v>
      </c>
      <c r="AX336" s="213">
        <f t="shared" si="110"/>
        <v>1020047</v>
      </c>
      <c r="AY336" s="213">
        <f t="shared" si="110"/>
        <v>1020047</v>
      </c>
      <c r="AZ336" s="213">
        <f t="shared" si="110"/>
        <v>1020047</v>
      </c>
      <c r="BA336" s="213">
        <f t="shared" si="110"/>
        <v>1020047</v>
      </c>
      <c r="BB336" s="213">
        <f t="shared" si="110"/>
        <v>1020047</v>
      </c>
      <c r="BC336" s="213">
        <f t="shared" si="110"/>
        <v>1020047</v>
      </c>
      <c r="BD336" s="213">
        <f t="shared" si="110"/>
        <v>1020047</v>
      </c>
      <c r="BE336" s="213">
        <f t="shared" si="110"/>
        <v>1020047</v>
      </c>
      <c r="BF336" s="213">
        <f t="shared" si="110"/>
        <v>1020047</v>
      </c>
      <c r="BG336" s="213">
        <f t="shared" si="110"/>
        <v>1020047</v>
      </c>
      <c r="BH336" s="213">
        <f t="shared" si="110"/>
        <v>1020047</v>
      </c>
      <c r="BI336" s="213">
        <f t="shared" si="110"/>
        <v>1020047</v>
      </c>
      <c r="BJ336" s="213">
        <f t="shared" si="110"/>
        <v>1020047</v>
      </c>
      <c r="BK336" s="213">
        <f t="shared" si="110"/>
        <v>1020047</v>
      </c>
      <c r="BL336" s="213">
        <f t="shared" si="110"/>
        <v>1020047</v>
      </c>
      <c r="BM336" s="213">
        <f t="shared" si="110"/>
        <v>1020047</v>
      </c>
      <c r="BN336" s="213">
        <f t="shared" si="110"/>
        <v>1020047</v>
      </c>
      <c r="BO336" s="213">
        <f t="shared" si="110"/>
        <v>1020047</v>
      </c>
      <c r="BP336" s="213">
        <f t="shared" si="110"/>
        <v>1020047</v>
      </c>
      <c r="BQ336" s="213">
        <f t="shared" si="110"/>
        <v>1020047</v>
      </c>
      <c r="BR336" s="213">
        <f t="shared" si="110"/>
        <v>1020047</v>
      </c>
      <c r="BS336" s="213">
        <f t="shared" ref="BS336:CR336" si="111">SUM(BS310:BS335)</f>
        <v>1020047</v>
      </c>
      <c r="BT336" s="213">
        <f t="shared" si="111"/>
        <v>1020047</v>
      </c>
      <c r="BU336" s="213">
        <f t="shared" si="111"/>
        <v>1020047</v>
      </c>
      <c r="BV336" s="213">
        <f t="shared" si="111"/>
        <v>1020047</v>
      </c>
      <c r="BW336" s="213">
        <f t="shared" si="111"/>
        <v>1020047</v>
      </c>
      <c r="BX336" s="213">
        <f t="shared" si="111"/>
        <v>1020047</v>
      </c>
      <c r="BY336" s="213">
        <f t="shared" si="111"/>
        <v>1020047</v>
      </c>
      <c r="BZ336" s="213">
        <f t="shared" si="111"/>
        <v>1020047</v>
      </c>
      <c r="CA336" s="213">
        <f t="shared" si="111"/>
        <v>1020047</v>
      </c>
      <c r="CB336" s="213">
        <f t="shared" si="111"/>
        <v>1020047</v>
      </c>
      <c r="CC336" s="213">
        <f t="shared" si="111"/>
        <v>1020047</v>
      </c>
      <c r="CD336" s="213">
        <f t="shared" si="111"/>
        <v>1020047</v>
      </c>
      <c r="CE336" s="213">
        <f t="shared" si="111"/>
        <v>1020047</v>
      </c>
      <c r="CF336" s="213">
        <f t="shared" si="111"/>
        <v>1020047</v>
      </c>
      <c r="CG336" s="213">
        <f t="shared" si="111"/>
        <v>1020047</v>
      </c>
      <c r="CH336" s="213">
        <f t="shared" si="111"/>
        <v>1020047</v>
      </c>
      <c r="CI336" s="213">
        <f t="shared" si="111"/>
        <v>1020047</v>
      </c>
      <c r="CJ336" s="213">
        <f t="shared" si="111"/>
        <v>1020047</v>
      </c>
      <c r="CK336" s="213">
        <f t="shared" si="111"/>
        <v>1020047</v>
      </c>
      <c r="CL336" s="213">
        <f t="shared" si="111"/>
        <v>1020047</v>
      </c>
      <c r="CM336" s="213">
        <f t="shared" si="111"/>
        <v>1020047</v>
      </c>
      <c r="CN336" s="213">
        <f t="shared" si="111"/>
        <v>1020047</v>
      </c>
      <c r="CO336" s="213">
        <f t="shared" si="111"/>
        <v>1020047</v>
      </c>
      <c r="CP336" s="213">
        <f t="shared" si="111"/>
        <v>1020047</v>
      </c>
      <c r="CQ336" s="213">
        <f t="shared" si="111"/>
        <v>1020047</v>
      </c>
      <c r="CR336" s="213">
        <f t="shared" si="111"/>
        <v>1020047</v>
      </c>
      <c r="CS336" s="213">
        <f t="shared" ref="BN336:CS336" si="112">SUM(CS310:CS335)</f>
        <v>92824277</v>
      </c>
      <c r="CV336" s="27">
        <f t="shared" si="107"/>
        <v>1020047</v>
      </c>
      <c r="CW336" s="28">
        <f t="shared" si="108"/>
        <v>1020047</v>
      </c>
    </row>
    <row r="337" spans="1:101" x14ac:dyDescent="0.2">
      <c r="A337" s="208" t="s">
        <v>329</v>
      </c>
      <c r="B337" s="207"/>
      <c r="C337" s="207"/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07"/>
      <c r="P337" s="207"/>
      <c r="Q337" s="207"/>
      <c r="R337" s="207"/>
      <c r="S337" s="207"/>
      <c r="T337" s="207"/>
      <c r="U337" s="207"/>
      <c r="V337" s="207"/>
      <c r="W337" s="207"/>
      <c r="X337" s="207"/>
      <c r="Y337" s="207"/>
      <c r="Z337" s="207"/>
      <c r="AA337" s="207"/>
      <c r="AB337" s="207"/>
      <c r="AC337" s="207"/>
      <c r="AD337" s="207"/>
      <c r="AE337" s="207"/>
      <c r="AF337" s="207"/>
      <c r="AG337" s="207"/>
      <c r="AH337" s="207"/>
      <c r="AI337" s="207"/>
      <c r="AJ337" s="207"/>
      <c r="AK337" s="207"/>
      <c r="AL337" s="207"/>
      <c r="AM337" s="207"/>
      <c r="AN337" s="207"/>
      <c r="AO337" s="207"/>
      <c r="AP337" s="207"/>
      <c r="AQ337" s="207"/>
      <c r="AR337" s="207"/>
      <c r="AS337" s="207"/>
      <c r="AT337" s="207"/>
      <c r="AU337" s="207"/>
      <c r="AV337" s="207"/>
      <c r="AW337" s="207"/>
      <c r="AX337" s="207"/>
      <c r="AY337" s="207"/>
      <c r="AZ337" s="207"/>
      <c r="BA337" s="207"/>
      <c r="BB337" s="207"/>
      <c r="BC337" s="207"/>
      <c r="BD337" s="207"/>
      <c r="BE337" s="207"/>
      <c r="BF337" s="207"/>
      <c r="BG337" s="207"/>
      <c r="BH337" s="207"/>
      <c r="BI337" s="207"/>
      <c r="BJ337" s="207"/>
      <c r="BK337" s="207"/>
      <c r="BL337" s="207"/>
      <c r="BM337" s="207"/>
      <c r="BN337" s="207"/>
      <c r="BO337" s="207"/>
      <c r="BP337" s="207"/>
      <c r="BQ337" s="207"/>
      <c r="BR337" s="207"/>
      <c r="BS337" s="207"/>
      <c r="BT337" s="207"/>
      <c r="BU337" s="207"/>
      <c r="BV337" s="207"/>
      <c r="BW337" s="207"/>
      <c r="BX337" s="207"/>
      <c r="BY337" s="207"/>
      <c r="BZ337" s="207"/>
      <c r="CA337" s="207"/>
      <c r="CB337" s="207"/>
      <c r="CC337" s="207"/>
      <c r="CD337" s="207"/>
      <c r="CE337" s="207"/>
      <c r="CF337" s="207"/>
      <c r="CG337" s="207"/>
      <c r="CH337" s="207"/>
      <c r="CI337" s="207"/>
      <c r="CJ337" s="207"/>
      <c r="CK337" s="207"/>
      <c r="CL337" s="207"/>
      <c r="CM337" s="207"/>
      <c r="CN337" s="207"/>
      <c r="CO337" s="207"/>
      <c r="CP337" s="207"/>
      <c r="CQ337" s="207"/>
      <c r="CR337" s="207"/>
      <c r="CS337" s="207"/>
      <c r="CV337" s="27">
        <f t="shared" si="107"/>
        <v>0</v>
      </c>
      <c r="CW337" s="28">
        <f t="shared" si="108"/>
        <v>0</v>
      </c>
    </row>
    <row r="338" spans="1:101" x14ac:dyDescent="0.2">
      <c r="A338" s="215" t="s">
        <v>330</v>
      </c>
      <c r="B338" s="211">
        <v>0</v>
      </c>
      <c r="C338" s="211">
        <v>0</v>
      </c>
      <c r="D338" s="211">
        <v>0</v>
      </c>
      <c r="E338" s="211">
        <v>0</v>
      </c>
      <c r="F338" s="211">
        <v>0</v>
      </c>
      <c r="G338" s="211">
        <v>0</v>
      </c>
      <c r="H338" s="211">
        <v>0</v>
      </c>
      <c r="I338" s="211">
        <v>0</v>
      </c>
      <c r="J338" s="211">
        <v>0</v>
      </c>
      <c r="K338" s="211">
        <v>0</v>
      </c>
      <c r="L338" s="211">
        <v>0</v>
      </c>
      <c r="M338" s="211">
        <v>0</v>
      </c>
      <c r="N338" s="211">
        <v>0</v>
      </c>
      <c r="O338" s="211">
        <v>0</v>
      </c>
      <c r="P338" s="211">
        <v>0</v>
      </c>
      <c r="Q338" s="211">
        <v>0</v>
      </c>
      <c r="R338" s="211">
        <v>0</v>
      </c>
      <c r="S338" s="211">
        <v>0</v>
      </c>
      <c r="T338" s="211">
        <v>0</v>
      </c>
      <c r="U338" s="211">
        <v>0</v>
      </c>
      <c r="V338" s="211">
        <v>0</v>
      </c>
      <c r="W338" s="211">
        <v>0</v>
      </c>
      <c r="X338" s="211">
        <v>0</v>
      </c>
      <c r="Y338" s="211">
        <v>0</v>
      </c>
      <c r="Z338" s="211">
        <v>0</v>
      </c>
      <c r="AA338" s="211">
        <v>0</v>
      </c>
      <c r="AB338" s="211">
        <v>0</v>
      </c>
      <c r="AC338" s="211">
        <v>0</v>
      </c>
      <c r="AD338" s="211">
        <v>0</v>
      </c>
      <c r="AE338" s="211">
        <v>0</v>
      </c>
      <c r="AF338" s="211">
        <v>0</v>
      </c>
      <c r="AG338" s="211">
        <v>0</v>
      </c>
      <c r="AH338" s="211">
        <v>0</v>
      </c>
      <c r="AI338" s="211">
        <v>0</v>
      </c>
      <c r="AJ338" s="211">
        <v>0</v>
      </c>
      <c r="AK338" s="211">
        <v>0</v>
      </c>
      <c r="AL338" s="211">
        <v>0</v>
      </c>
      <c r="AM338" s="211">
        <v>0</v>
      </c>
      <c r="AN338" s="211">
        <v>0</v>
      </c>
      <c r="AO338" s="211">
        <v>0</v>
      </c>
      <c r="AP338" s="211">
        <v>0</v>
      </c>
      <c r="AQ338" s="211">
        <v>0</v>
      </c>
      <c r="AR338" s="211">
        <v>0</v>
      </c>
      <c r="AS338" s="211">
        <v>0</v>
      </c>
      <c r="AT338" s="211">
        <v>0</v>
      </c>
      <c r="AU338" s="211">
        <v>0</v>
      </c>
      <c r="AV338" s="211">
        <v>0</v>
      </c>
      <c r="AW338" s="211">
        <v>0</v>
      </c>
      <c r="AX338" s="211">
        <v>0</v>
      </c>
      <c r="AY338" s="211">
        <v>0</v>
      </c>
      <c r="AZ338" s="211">
        <v>0</v>
      </c>
      <c r="BA338" s="211">
        <v>0</v>
      </c>
      <c r="BB338" s="211">
        <v>0</v>
      </c>
      <c r="BC338" s="211">
        <v>0</v>
      </c>
      <c r="BD338" s="211">
        <v>0</v>
      </c>
      <c r="BE338" s="211">
        <v>0</v>
      </c>
      <c r="BF338" s="211">
        <v>0</v>
      </c>
      <c r="BG338" s="211">
        <v>0</v>
      </c>
      <c r="BH338" s="211">
        <v>0</v>
      </c>
      <c r="BI338" s="211">
        <v>0</v>
      </c>
      <c r="BJ338" s="211">
        <v>0</v>
      </c>
      <c r="BK338" s="211">
        <v>0</v>
      </c>
      <c r="BL338" s="211">
        <v>0</v>
      </c>
      <c r="BM338" s="211">
        <v>0</v>
      </c>
      <c r="BN338" s="211">
        <v>0</v>
      </c>
      <c r="BO338" s="211">
        <v>0</v>
      </c>
      <c r="BP338" s="211">
        <v>0</v>
      </c>
      <c r="BQ338" s="211">
        <v>0</v>
      </c>
      <c r="BR338" s="211">
        <v>0</v>
      </c>
      <c r="BS338" s="211">
        <v>0</v>
      </c>
      <c r="BT338" s="211">
        <v>0</v>
      </c>
      <c r="BU338" s="211">
        <v>0</v>
      </c>
      <c r="BV338" s="211">
        <v>0</v>
      </c>
      <c r="BW338" s="211">
        <v>0</v>
      </c>
      <c r="BX338" s="211">
        <v>0</v>
      </c>
      <c r="BY338" s="211">
        <v>0</v>
      </c>
      <c r="BZ338" s="211">
        <v>0</v>
      </c>
      <c r="CA338" s="211">
        <v>0</v>
      </c>
      <c r="CB338" s="211">
        <v>0</v>
      </c>
      <c r="CC338" s="211">
        <v>0</v>
      </c>
      <c r="CD338" s="211">
        <v>0</v>
      </c>
      <c r="CE338" s="211">
        <v>0</v>
      </c>
      <c r="CF338" s="211">
        <v>0</v>
      </c>
      <c r="CG338" s="211">
        <v>0</v>
      </c>
      <c r="CH338" s="211">
        <v>0</v>
      </c>
      <c r="CI338" s="211">
        <v>0</v>
      </c>
      <c r="CJ338" s="211">
        <v>0</v>
      </c>
      <c r="CK338" s="211">
        <v>0</v>
      </c>
      <c r="CL338" s="211">
        <v>0</v>
      </c>
      <c r="CM338" s="211">
        <v>0</v>
      </c>
      <c r="CN338" s="211">
        <v>0</v>
      </c>
      <c r="CO338" s="211">
        <v>0</v>
      </c>
      <c r="CP338" s="211">
        <v>0</v>
      </c>
      <c r="CQ338" s="211">
        <v>0</v>
      </c>
      <c r="CR338" s="211">
        <v>0</v>
      </c>
      <c r="CS338" s="211">
        <f t="shared" ref="CS338:CS352" si="113">SUM(B338:CR338)</f>
        <v>0</v>
      </c>
      <c r="CV338" s="27">
        <f t="shared" si="107"/>
        <v>0</v>
      </c>
      <c r="CW338" s="28">
        <f t="shared" si="108"/>
        <v>0</v>
      </c>
    </row>
    <row r="339" spans="1:101" x14ac:dyDescent="0.2">
      <c r="A339" s="215" t="s">
        <v>331</v>
      </c>
      <c r="B339" s="211">
        <v>0</v>
      </c>
      <c r="C339" s="211">
        <v>0</v>
      </c>
      <c r="D339" s="211">
        <v>0</v>
      </c>
      <c r="E339" s="211">
        <v>0</v>
      </c>
      <c r="F339" s="211">
        <v>0</v>
      </c>
      <c r="G339" s="211">
        <v>0</v>
      </c>
      <c r="H339" s="211">
        <v>0</v>
      </c>
      <c r="I339" s="211">
        <v>0</v>
      </c>
      <c r="J339" s="211">
        <v>0</v>
      </c>
      <c r="K339" s="211">
        <v>0</v>
      </c>
      <c r="L339" s="211">
        <v>0</v>
      </c>
      <c r="M339" s="211">
        <v>0</v>
      </c>
      <c r="N339" s="211">
        <v>0</v>
      </c>
      <c r="O339" s="211">
        <v>0</v>
      </c>
      <c r="P339" s="211">
        <v>0</v>
      </c>
      <c r="Q339" s="211">
        <v>0</v>
      </c>
      <c r="R339" s="211">
        <v>0</v>
      </c>
      <c r="S339" s="211">
        <v>0</v>
      </c>
      <c r="T339" s="211">
        <v>0</v>
      </c>
      <c r="U339" s="211">
        <v>0</v>
      </c>
      <c r="V339" s="211">
        <v>0</v>
      </c>
      <c r="W339" s="211">
        <v>0</v>
      </c>
      <c r="X339" s="211">
        <v>0</v>
      </c>
      <c r="Y339" s="211">
        <v>0</v>
      </c>
      <c r="Z339" s="211">
        <v>0</v>
      </c>
      <c r="AA339" s="211">
        <v>0</v>
      </c>
      <c r="AB339" s="211">
        <v>0</v>
      </c>
      <c r="AC339" s="211">
        <v>0</v>
      </c>
      <c r="AD339" s="211">
        <v>0</v>
      </c>
      <c r="AE339" s="211">
        <v>0</v>
      </c>
      <c r="AF339" s="211">
        <v>0</v>
      </c>
      <c r="AG339" s="211">
        <v>0</v>
      </c>
      <c r="AH339" s="211">
        <v>0</v>
      </c>
      <c r="AI339" s="211">
        <v>0</v>
      </c>
      <c r="AJ339" s="211">
        <v>0</v>
      </c>
      <c r="AK339" s="211">
        <v>0</v>
      </c>
      <c r="AL339" s="211">
        <v>0</v>
      </c>
      <c r="AM339" s="211">
        <v>0</v>
      </c>
      <c r="AN339" s="211">
        <v>0</v>
      </c>
      <c r="AO339" s="211">
        <v>0</v>
      </c>
      <c r="AP339" s="211">
        <v>0</v>
      </c>
      <c r="AQ339" s="211">
        <v>0</v>
      </c>
      <c r="AR339" s="211">
        <v>0</v>
      </c>
      <c r="AS339" s="211">
        <v>0</v>
      </c>
      <c r="AT339" s="211">
        <v>0</v>
      </c>
      <c r="AU339" s="211">
        <v>0</v>
      </c>
      <c r="AV339" s="211">
        <v>0</v>
      </c>
      <c r="AW339" s="211">
        <v>0</v>
      </c>
      <c r="AX339" s="211">
        <v>0</v>
      </c>
      <c r="AY339" s="211">
        <v>0</v>
      </c>
      <c r="AZ339" s="211">
        <v>0</v>
      </c>
      <c r="BA339" s="211">
        <v>0</v>
      </c>
      <c r="BB339" s="211">
        <v>0</v>
      </c>
      <c r="BC339" s="211">
        <v>0</v>
      </c>
      <c r="BD339" s="211">
        <v>0</v>
      </c>
      <c r="BE339" s="211">
        <v>0</v>
      </c>
      <c r="BF339" s="211">
        <v>0</v>
      </c>
      <c r="BG339" s="211">
        <v>0</v>
      </c>
      <c r="BH339" s="211">
        <v>0</v>
      </c>
      <c r="BI339" s="211">
        <v>0</v>
      </c>
      <c r="BJ339" s="211">
        <v>0</v>
      </c>
      <c r="BK339" s="211">
        <v>0</v>
      </c>
      <c r="BL339" s="211">
        <v>0</v>
      </c>
      <c r="BM339" s="211">
        <v>0</v>
      </c>
      <c r="BN339" s="211">
        <v>0</v>
      </c>
      <c r="BO339" s="211">
        <v>0</v>
      </c>
      <c r="BP339" s="211">
        <v>0</v>
      </c>
      <c r="BQ339" s="211">
        <v>0</v>
      </c>
      <c r="BR339" s="211">
        <v>0</v>
      </c>
      <c r="BS339" s="211">
        <v>0</v>
      </c>
      <c r="BT339" s="211">
        <v>0</v>
      </c>
      <c r="BU339" s="211">
        <v>0</v>
      </c>
      <c r="BV339" s="211">
        <v>0</v>
      </c>
      <c r="BW339" s="211">
        <v>0</v>
      </c>
      <c r="BX339" s="211">
        <v>0</v>
      </c>
      <c r="BY339" s="211">
        <v>0</v>
      </c>
      <c r="BZ339" s="211">
        <v>0</v>
      </c>
      <c r="CA339" s="211">
        <v>0</v>
      </c>
      <c r="CB339" s="211">
        <v>0</v>
      </c>
      <c r="CC339" s="211">
        <v>0</v>
      </c>
      <c r="CD339" s="211">
        <v>0</v>
      </c>
      <c r="CE339" s="211">
        <v>0</v>
      </c>
      <c r="CF339" s="211">
        <v>0</v>
      </c>
      <c r="CG339" s="211">
        <v>0</v>
      </c>
      <c r="CH339" s="211">
        <v>0</v>
      </c>
      <c r="CI339" s="211">
        <v>0</v>
      </c>
      <c r="CJ339" s="211">
        <v>0</v>
      </c>
      <c r="CK339" s="211">
        <v>0</v>
      </c>
      <c r="CL339" s="211">
        <v>0</v>
      </c>
      <c r="CM339" s="211">
        <v>0</v>
      </c>
      <c r="CN339" s="211">
        <v>0</v>
      </c>
      <c r="CO339" s="211">
        <v>0</v>
      </c>
      <c r="CP339" s="211">
        <v>0</v>
      </c>
      <c r="CQ339" s="211">
        <v>0</v>
      </c>
      <c r="CR339" s="211">
        <v>0</v>
      </c>
      <c r="CS339" s="211">
        <f t="shared" si="113"/>
        <v>0</v>
      </c>
      <c r="CV339" s="27">
        <f t="shared" si="107"/>
        <v>0</v>
      </c>
      <c r="CW339" s="28">
        <f t="shared" si="108"/>
        <v>0</v>
      </c>
    </row>
    <row r="340" spans="1:101" x14ac:dyDescent="0.2">
      <c r="A340" s="215" t="s">
        <v>332</v>
      </c>
      <c r="B340" s="211">
        <v>0</v>
      </c>
      <c r="C340" s="211">
        <v>0</v>
      </c>
      <c r="D340" s="211">
        <v>0</v>
      </c>
      <c r="E340" s="211">
        <v>0</v>
      </c>
      <c r="F340" s="211">
        <v>0</v>
      </c>
      <c r="G340" s="211">
        <v>0</v>
      </c>
      <c r="H340" s="211">
        <v>0</v>
      </c>
      <c r="I340" s="211">
        <v>0</v>
      </c>
      <c r="J340" s="211">
        <v>0</v>
      </c>
      <c r="K340" s="211">
        <v>0</v>
      </c>
      <c r="L340" s="211">
        <v>0</v>
      </c>
      <c r="M340" s="211">
        <v>0</v>
      </c>
      <c r="N340" s="211">
        <v>0</v>
      </c>
      <c r="O340" s="211">
        <v>0</v>
      </c>
      <c r="P340" s="211">
        <v>0</v>
      </c>
      <c r="Q340" s="211">
        <v>0</v>
      </c>
      <c r="R340" s="211">
        <v>0</v>
      </c>
      <c r="S340" s="211">
        <v>0</v>
      </c>
      <c r="T340" s="211">
        <v>0</v>
      </c>
      <c r="U340" s="211">
        <v>0</v>
      </c>
      <c r="V340" s="211">
        <v>0</v>
      </c>
      <c r="W340" s="211">
        <v>0</v>
      </c>
      <c r="X340" s="211">
        <v>0</v>
      </c>
      <c r="Y340" s="211">
        <v>0</v>
      </c>
      <c r="Z340" s="211">
        <v>0</v>
      </c>
      <c r="AA340" s="211">
        <v>0</v>
      </c>
      <c r="AB340" s="211">
        <v>0</v>
      </c>
      <c r="AC340" s="211">
        <v>0</v>
      </c>
      <c r="AD340" s="211">
        <v>0</v>
      </c>
      <c r="AE340" s="211">
        <v>0</v>
      </c>
      <c r="AF340" s="211">
        <v>0</v>
      </c>
      <c r="AG340" s="211">
        <v>0</v>
      </c>
      <c r="AH340" s="211">
        <v>0</v>
      </c>
      <c r="AI340" s="211">
        <v>0</v>
      </c>
      <c r="AJ340" s="211">
        <v>0</v>
      </c>
      <c r="AK340" s="211">
        <v>0</v>
      </c>
      <c r="AL340" s="211">
        <v>0</v>
      </c>
      <c r="AM340" s="211">
        <v>0</v>
      </c>
      <c r="AN340" s="211">
        <v>0</v>
      </c>
      <c r="AO340" s="211">
        <v>0</v>
      </c>
      <c r="AP340" s="211">
        <v>0</v>
      </c>
      <c r="AQ340" s="211">
        <v>0</v>
      </c>
      <c r="AR340" s="211">
        <v>0</v>
      </c>
      <c r="AS340" s="211">
        <v>0</v>
      </c>
      <c r="AT340" s="211">
        <v>0</v>
      </c>
      <c r="AU340" s="211">
        <v>0</v>
      </c>
      <c r="AV340" s="211">
        <v>0</v>
      </c>
      <c r="AW340" s="211">
        <v>0</v>
      </c>
      <c r="AX340" s="211">
        <v>0</v>
      </c>
      <c r="AY340" s="211">
        <v>0</v>
      </c>
      <c r="AZ340" s="211">
        <v>0</v>
      </c>
      <c r="BA340" s="211">
        <v>0</v>
      </c>
      <c r="BB340" s="211">
        <v>0</v>
      </c>
      <c r="BC340" s="211">
        <v>0</v>
      </c>
      <c r="BD340" s="211">
        <v>0</v>
      </c>
      <c r="BE340" s="211">
        <v>0</v>
      </c>
      <c r="BF340" s="211">
        <v>0</v>
      </c>
      <c r="BG340" s="211">
        <v>0</v>
      </c>
      <c r="BH340" s="211">
        <v>0</v>
      </c>
      <c r="BI340" s="211">
        <v>0</v>
      </c>
      <c r="BJ340" s="211">
        <v>0</v>
      </c>
      <c r="BK340" s="211">
        <v>0</v>
      </c>
      <c r="BL340" s="211">
        <v>0</v>
      </c>
      <c r="BM340" s="211">
        <v>0</v>
      </c>
      <c r="BN340" s="211">
        <v>0</v>
      </c>
      <c r="BO340" s="211">
        <v>0</v>
      </c>
      <c r="BP340" s="211">
        <v>0</v>
      </c>
      <c r="BQ340" s="211">
        <v>0</v>
      </c>
      <c r="BR340" s="211">
        <v>0</v>
      </c>
      <c r="BS340" s="211">
        <v>0</v>
      </c>
      <c r="BT340" s="211">
        <v>0</v>
      </c>
      <c r="BU340" s="211">
        <v>0</v>
      </c>
      <c r="BV340" s="211">
        <v>0</v>
      </c>
      <c r="BW340" s="211">
        <v>0</v>
      </c>
      <c r="BX340" s="211">
        <v>0</v>
      </c>
      <c r="BY340" s="211">
        <v>0</v>
      </c>
      <c r="BZ340" s="211">
        <v>0</v>
      </c>
      <c r="CA340" s="211">
        <v>0</v>
      </c>
      <c r="CB340" s="211">
        <v>0</v>
      </c>
      <c r="CC340" s="211">
        <v>0</v>
      </c>
      <c r="CD340" s="211">
        <v>0</v>
      </c>
      <c r="CE340" s="211">
        <v>0</v>
      </c>
      <c r="CF340" s="211">
        <v>0</v>
      </c>
      <c r="CG340" s="211">
        <v>0</v>
      </c>
      <c r="CH340" s="211">
        <v>0</v>
      </c>
      <c r="CI340" s="211">
        <v>0</v>
      </c>
      <c r="CJ340" s="211">
        <v>0</v>
      </c>
      <c r="CK340" s="211">
        <v>0</v>
      </c>
      <c r="CL340" s="211">
        <v>0</v>
      </c>
      <c r="CM340" s="211">
        <v>0</v>
      </c>
      <c r="CN340" s="211">
        <v>0</v>
      </c>
      <c r="CO340" s="211">
        <v>0</v>
      </c>
      <c r="CP340" s="211">
        <v>0</v>
      </c>
      <c r="CQ340" s="211">
        <v>0</v>
      </c>
      <c r="CR340" s="211">
        <v>0</v>
      </c>
      <c r="CS340" s="211">
        <f t="shared" si="113"/>
        <v>0</v>
      </c>
      <c r="CV340" s="27">
        <f t="shared" si="107"/>
        <v>0</v>
      </c>
      <c r="CW340" s="28">
        <f t="shared" si="108"/>
        <v>0</v>
      </c>
    </row>
    <row r="341" spans="1:101" x14ac:dyDescent="0.2">
      <c r="A341" s="215" t="s">
        <v>333</v>
      </c>
      <c r="B341" s="211">
        <v>0</v>
      </c>
      <c r="C341" s="211">
        <v>0</v>
      </c>
      <c r="D341" s="211">
        <v>0</v>
      </c>
      <c r="E341" s="211">
        <v>0</v>
      </c>
      <c r="F341" s="211">
        <v>0</v>
      </c>
      <c r="G341" s="211">
        <v>0</v>
      </c>
      <c r="H341" s="211">
        <v>0</v>
      </c>
      <c r="I341" s="211">
        <v>0</v>
      </c>
      <c r="J341" s="211">
        <v>0</v>
      </c>
      <c r="K341" s="211">
        <v>0</v>
      </c>
      <c r="L341" s="211">
        <v>0</v>
      </c>
      <c r="M341" s="211">
        <v>0</v>
      </c>
      <c r="N341" s="211">
        <v>0</v>
      </c>
      <c r="O341" s="211">
        <v>0</v>
      </c>
      <c r="P341" s="211">
        <v>0</v>
      </c>
      <c r="Q341" s="211">
        <v>0</v>
      </c>
      <c r="R341" s="211">
        <v>0</v>
      </c>
      <c r="S341" s="211">
        <v>0</v>
      </c>
      <c r="T341" s="211">
        <v>0</v>
      </c>
      <c r="U341" s="211">
        <v>0</v>
      </c>
      <c r="V341" s="211">
        <v>0</v>
      </c>
      <c r="W341" s="211">
        <v>0</v>
      </c>
      <c r="X341" s="211">
        <v>0</v>
      </c>
      <c r="Y341" s="211">
        <v>0</v>
      </c>
      <c r="Z341" s="211">
        <v>0</v>
      </c>
      <c r="AA341" s="211">
        <v>0</v>
      </c>
      <c r="AB341" s="211">
        <v>0</v>
      </c>
      <c r="AC341" s="211">
        <v>0</v>
      </c>
      <c r="AD341" s="211">
        <v>0</v>
      </c>
      <c r="AE341" s="211">
        <v>0</v>
      </c>
      <c r="AF341" s="211">
        <v>0</v>
      </c>
      <c r="AG341" s="211">
        <v>0</v>
      </c>
      <c r="AH341" s="211">
        <v>0</v>
      </c>
      <c r="AI341" s="211">
        <v>0</v>
      </c>
      <c r="AJ341" s="211">
        <v>0</v>
      </c>
      <c r="AK341" s="211">
        <v>0</v>
      </c>
      <c r="AL341" s="211">
        <v>0</v>
      </c>
      <c r="AM341" s="211">
        <v>0</v>
      </c>
      <c r="AN341" s="211">
        <v>0</v>
      </c>
      <c r="AO341" s="211">
        <v>0</v>
      </c>
      <c r="AP341" s="211">
        <v>0</v>
      </c>
      <c r="AQ341" s="211">
        <v>0</v>
      </c>
      <c r="AR341" s="211">
        <v>0</v>
      </c>
      <c r="AS341" s="211">
        <v>0</v>
      </c>
      <c r="AT341" s="211">
        <v>0</v>
      </c>
      <c r="AU341" s="211">
        <v>0</v>
      </c>
      <c r="AV341" s="211">
        <v>0</v>
      </c>
      <c r="AW341" s="211">
        <v>0</v>
      </c>
      <c r="AX341" s="211">
        <v>0</v>
      </c>
      <c r="AY341" s="211">
        <v>0</v>
      </c>
      <c r="AZ341" s="211">
        <v>0</v>
      </c>
      <c r="BA341" s="211">
        <v>0</v>
      </c>
      <c r="BB341" s="211">
        <v>0</v>
      </c>
      <c r="BC341" s="211">
        <v>0</v>
      </c>
      <c r="BD341" s="211">
        <v>0</v>
      </c>
      <c r="BE341" s="211">
        <v>0</v>
      </c>
      <c r="BF341" s="211">
        <v>0</v>
      </c>
      <c r="BG341" s="211">
        <v>0</v>
      </c>
      <c r="BH341" s="211">
        <v>0</v>
      </c>
      <c r="BI341" s="211">
        <v>0</v>
      </c>
      <c r="BJ341" s="211">
        <v>0</v>
      </c>
      <c r="BK341" s="211">
        <v>0</v>
      </c>
      <c r="BL341" s="211">
        <v>0</v>
      </c>
      <c r="BM341" s="211">
        <v>0</v>
      </c>
      <c r="BN341" s="211">
        <v>0</v>
      </c>
      <c r="BO341" s="211">
        <v>0</v>
      </c>
      <c r="BP341" s="211">
        <v>0</v>
      </c>
      <c r="BQ341" s="211">
        <v>0</v>
      </c>
      <c r="BR341" s="211">
        <v>0</v>
      </c>
      <c r="BS341" s="211">
        <v>0</v>
      </c>
      <c r="BT341" s="211">
        <v>0</v>
      </c>
      <c r="BU341" s="211">
        <v>0</v>
      </c>
      <c r="BV341" s="211">
        <v>0</v>
      </c>
      <c r="BW341" s="211">
        <v>0</v>
      </c>
      <c r="BX341" s="211">
        <v>0</v>
      </c>
      <c r="BY341" s="211">
        <v>0</v>
      </c>
      <c r="BZ341" s="211">
        <v>0</v>
      </c>
      <c r="CA341" s="211">
        <v>0</v>
      </c>
      <c r="CB341" s="211">
        <v>0</v>
      </c>
      <c r="CC341" s="211">
        <v>0</v>
      </c>
      <c r="CD341" s="211">
        <v>0</v>
      </c>
      <c r="CE341" s="211">
        <v>0</v>
      </c>
      <c r="CF341" s="211">
        <v>0</v>
      </c>
      <c r="CG341" s="211">
        <v>0</v>
      </c>
      <c r="CH341" s="211">
        <v>0</v>
      </c>
      <c r="CI341" s="211">
        <v>0</v>
      </c>
      <c r="CJ341" s="211">
        <v>0</v>
      </c>
      <c r="CK341" s="211">
        <v>0</v>
      </c>
      <c r="CL341" s="211">
        <v>0</v>
      </c>
      <c r="CM341" s="211">
        <v>0</v>
      </c>
      <c r="CN341" s="211">
        <v>0</v>
      </c>
      <c r="CO341" s="211">
        <v>0</v>
      </c>
      <c r="CP341" s="211">
        <v>0</v>
      </c>
      <c r="CQ341" s="211">
        <v>0</v>
      </c>
      <c r="CR341" s="211">
        <v>0</v>
      </c>
      <c r="CS341" s="211">
        <f t="shared" si="113"/>
        <v>0</v>
      </c>
      <c r="CV341" s="27">
        <f t="shared" si="107"/>
        <v>0</v>
      </c>
      <c r="CW341" s="28">
        <f t="shared" si="108"/>
        <v>0</v>
      </c>
    </row>
    <row r="342" spans="1:101" x14ac:dyDescent="0.2">
      <c r="A342" s="215" t="s">
        <v>334</v>
      </c>
      <c r="B342" s="211">
        <v>0</v>
      </c>
      <c r="C342" s="211">
        <v>0</v>
      </c>
      <c r="D342" s="211">
        <v>0</v>
      </c>
      <c r="E342" s="211">
        <v>0</v>
      </c>
      <c r="F342" s="211">
        <v>0</v>
      </c>
      <c r="G342" s="211">
        <v>0</v>
      </c>
      <c r="H342" s="211">
        <v>0</v>
      </c>
      <c r="I342" s="211">
        <v>0</v>
      </c>
      <c r="J342" s="211">
        <v>0</v>
      </c>
      <c r="K342" s="211">
        <v>0</v>
      </c>
      <c r="L342" s="211">
        <v>0</v>
      </c>
      <c r="M342" s="211">
        <v>0</v>
      </c>
      <c r="N342" s="211">
        <v>0</v>
      </c>
      <c r="O342" s="211">
        <v>0</v>
      </c>
      <c r="P342" s="211">
        <v>0</v>
      </c>
      <c r="Q342" s="211">
        <v>0</v>
      </c>
      <c r="R342" s="211">
        <v>0</v>
      </c>
      <c r="S342" s="211">
        <v>0</v>
      </c>
      <c r="T342" s="211">
        <v>0</v>
      </c>
      <c r="U342" s="211">
        <v>0</v>
      </c>
      <c r="V342" s="211">
        <v>0</v>
      </c>
      <c r="W342" s="211">
        <v>0</v>
      </c>
      <c r="X342" s="211">
        <v>0</v>
      </c>
      <c r="Y342" s="211">
        <v>0</v>
      </c>
      <c r="Z342" s="211">
        <v>0</v>
      </c>
      <c r="AA342" s="211">
        <v>0</v>
      </c>
      <c r="AB342" s="211">
        <v>0</v>
      </c>
      <c r="AC342" s="211">
        <v>0</v>
      </c>
      <c r="AD342" s="211">
        <v>0</v>
      </c>
      <c r="AE342" s="211">
        <v>0</v>
      </c>
      <c r="AF342" s="211">
        <v>0</v>
      </c>
      <c r="AG342" s="211">
        <v>0</v>
      </c>
      <c r="AH342" s="211">
        <v>0</v>
      </c>
      <c r="AI342" s="211">
        <v>0</v>
      </c>
      <c r="AJ342" s="211">
        <v>0</v>
      </c>
      <c r="AK342" s="211">
        <v>0</v>
      </c>
      <c r="AL342" s="211">
        <v>0</v>
      </c>
      <c r="AM342" s="211">
        <v>0</v>
      </c>
      <c r="AN342" s="211">
        <v>0</v>
      </c>
      <c r="AO342" s="211">
        <v>0</v>
      </c>
      <c r="AP342" s="211">
        <v>0</v>
      </c>
      <c r="AQ342" s="211">
        <v>0</v>
      </c>
      <c r="AR342" s="211">
        <v>0</v>
      </c>
      <c r="AS342" s="211">
        <v>0</v>
      </c>
      <c r="AT342" s="211">
        <v>0</v>
      </c>
      <c r="AU342" s="211">
        <v>0</v>
      </c>
      <c r="AV342" s="211">
        <v>0</v>
      </c>
      <c r="AW342" s="211">
        <v>0</v>
      </c>
      <c r="AX342" s="211">
        <v>0</v>
      </c>
      <c r="AY342" s="211">
        <v>0</v>
      </c>
      <c r="AZ342" s="211">
        <v>0</v>
      </c>
      <c r="BA342" s="211">
        <v>0</v>
      </c>
      <c r="BB342" s="211">
        <v>0</v>
      </c>
      <c r="BC342" s="211">
        <v>0</v>
      </c>
      <c r="BD342" s="211">
        <v>0</v>
      </c>
      <c r="BE342" s="211">
        <v>0</v>
      </c>
      <c r="BF342" s="211">
        <v>0</v>
      </c>
      <c r="BG342" s="211">
        <v>0</v>
      </c>
      <c r="BH342" s="211">
        <v>0</v>
      </c>
      <c r="BI342" s="211">
        <v>0</v>
      </c>
      <c r="BJ342" s="211">
        <v>0</v>
      </c>
      <c r="BK342" s="211">
        <v>0</v>
      </c>
      <c r="BL342" s="211">
        <v>0</v>
      </c>
      <c r="BM342" s="211">
        <v>0</v>
      </c>
      <c r="BN342" s="211">
        <v>0</v>
      </c>
      <c r="BO342" s="211">
        <v>0</v>
      </c>
      <c r="BP342" s="211">
        <v>0</v>
      </c>
      <c r="BQ342" s="211">
        <v>0</v>
      </c>
      <c r="BR342" s="211">
        <v>0</v>
      </c>
      <c r="BS342" s="211">
        <v>0</v>
      </c>
      <c r="BT342" s="211">
        <v>0</v>
      </c>
      <c r="BU342" s="211">
        <v>0</v>
      </c>
      <c r="BV342" s="211">
        <v>0</v>
      </c>
      <c r="BW342" s="211">
        <v>0</v>
      </c>
      <c r="BX342" s="211">
        <v>0</v>
      </c>
      <c r="BY342" s="211">
        <v>0</v>
      </c>
      <c r="BZ342" s="211">
        <v>0</v>
      </c>
      <c r="CA342" s="211">
        <v>0</v>
      </c>
      <c r="CB342" s="211">
        <v>0</v>
      </c>
      <c r="CC342" s="211">
        <v>0</v>
      </c>
      <c r="CD342" s="211">
        <v>0</v>
      </c>
      <c r="CE342" s="211">
        <v>0</v>
      </c>
      <c r="CF342" s="211">
        <v>0</v>
      </c>
      <c r="CG342" s="211">
        <v>0</v>
      </c>
      <c r="CH342" s="211">
        <v>0</v>
      </c>
      <c r="CI342" s="211">
        <v>0</v>
      </c>
      <c r="CJ342" s="211">
        <v>0</v>
      </c>
      <c r="CK342" s="211">
        <v>0</v>
      </c>
      <c r="CL342" s="211">
        <v>0</v>
      </c>
      <c r="CM342" s="211">
        <v>0</v>
      </c>
      <c r="CN342" s="211">
        <v>0</v>
      </c>
      <c r="CO342" s="211">
        <v>0</v>
      </c>
      <c r="CP342" s="211">
        <v>0</v>
      </c>
      <c r="CQ342" s="211">
        <v>0</v>
      </c>
      <c r="CR342" s="211">
        <v>0</v>
      </c>
      <c r="CS342" s="211">
        <f t="shared" si="113"/>
        <v>0</v>
      </c>
      <c r="CV342" s="27">
        <f t="shared" si="107"/>
        <v>0</v>
      </c>
      <c r="CW342" s="28">
        <f t="shared" si="108"/>
        <v>0</v>
      </c>
    </row>
    <row r="343" spans="1:101" x14ac:dyDescent="0.2">
      <c r="A343" s="215" t="s">
        <v>335</v>
      </c>
      <c r="B343" s="211">
        <v>0</v>
      </c>
      <c r="C343" s="211">
        <v>0</v>
      </c>
      <c r="D343" s="211">
        <v>0</v>
      </c>
      <c r="E343" s="211">
        <v>0</v>
      </c>
      <c r="F343" s="211">
        <v>0</v>
      </c>
      <c r="G343" s="211">
        <v>0</v>
      </c>
      <c r="H343" s="211">
        <v>0</v>
      </c>
      <c r="I343" s="211">
        <v>0</v>
      </c>
      <c r="J343" s="211">
        <v>0</v>
      </c>
      <c r="K343" s="211">
        <v>0</v>
      </c>
      <c r="L343" s="211">
        <v>0</v>
      </c>
      <c r="M343" s="211">
        <v>0</v>
      </c>
      <c r="N343" s="211">
        <v>0</v>
      </c>
      <c r="O343" s="211">
        <v>0</v>
      </c>
      <c r="P343" s="211">
        <v>0</v>
      </c>
      <c r="Q343" s="211">
        <v>0</v>
      </c>
      <c r="R343" s="211">
        <v>0</v>
      </c>
      <c r="S343" s="211">
        <v>0</v>
      </c>
      <c r="T343" s="211">
        <v>0</v>
      </c>
      <c r="U343" s="211">
        <v>0</v>
      </c>
      <c r="V343" s="211">
        <v>0</v>
      </c>
      <c r="W343" s="211">
        <v>0</v>
      </c>
      <c r="X343" s="211">
        <v>0</v>
      </c>
      <c r="Y343" s="211">
        <v>0</v>
      </c>
      <c r="Z343" s="211">
        <v>0</v>
      </c>
      <c r="AA343" s="211">
        <v>0</v>
      </c>
      <c r="AB343" s="211">
        <v>0</v>
      </c>
      <c r="AC343" s="211">
        <v>0</v>
      </c>
      <c r="AD343" s="211">
        <v>0</v>
      </c>
      <c r="AE343" s="211">
        <v>0</v>
      </c>
      <c r="AF343" s="211">
        <v>0</v>
      </c>
      <c r="AG343" s="211">
        <v>0</v>
      </c>
      <c r="AH343" s="211">
        <v>0</v>
      </c>
      <c r="AI343" s="211">
        <v>0</v>
      </c>
      <c r="AJ343" s="211">
        <v>0</v>
      </c>
      <c r="AK343" s="211">
        <v>0</v>
      </c>
      <c r="AL343" s="211">
        <v>0</v>
      </c>
      <c r="AM343" s="211">
        <v>0</v>
      </c>
      <c r="AN343" s="211">
        <v>0</v>
      </c>
      <c r="AO343" s="211">
        <v>0</v>
      </c>
      <c r="AP343" s="211">
        <v>0</v>
      </c>
      <c r="AQ343" s="211">
        <v>0</v>
      </c>
      <c r="AR343" s="211">
        <v>0</v>
      </c>
      <c r="AS343" s="211">
        <v>0</v>
      </c>
      <c r="AT343" s="211">
        <v>0</v>
      </c>
      <c r="AU343" s="211">
        <v>0</v>
      </c>
      <c r="AV343" s="211">
        <v>0</v>
      </c>
      <c r="AW343" s="211">
        <v>0</v>
      </c>
      <c r="AX343" s="211">
        <v>0</v>
      </c>
      <c r="AY343" s="211">
        <v>0</v>
      </c>
      <c r="AZ343" s="211">
        <v>0</v>
      </c>
      <c r="BA343" s="211">
        <v>0</v>
      </c>
      <c r="BB343" s="211">
        <v>0</v>
      </c>
      <c r="BC343" s="211">
        <v>0</v>
      </c>
      <c r="BD343" s="211">
        <v>0</v>
      </c>
      <c r="BE343" s="211">
        <v>0</v>
      </c>
      <c r="BF343" s="211">
        <v>0</v>
      </c>
      <c r="BG343" s="211">
        <v>0</v>
      </c>
      <c r="BH343" s="211">
        <v>0</v>
      </c>
      <c r="BI343" s="211">
        <v>0</v>
      </c>
      <c r="BJ343" s="211">
        <v>0</v>
      </c>
      <c r="BK343" s="211">
        <v>0</v>
      </c>
      <c r="BL343" s="211">
        <v>0</v>
      </c>
      <c r="BM343" s="211">
        <v>0</v>
      </c>
      <c r="BN343" s="211">
        <v>0</v>
      </c>
      <c r="BO343" s="211">
        <v>0</v>
      </c>
      <c r="BP343" s="211">
        <v>0</v>
      </c>
      <c r="BQ343" s="211">
        <v>0</v>
      </c>
      <c r="BR343" s="211">
        <v>0</v>
      </c>
      <c r="BS343" s="211">
        <v>0</v>
      </c>
      <c r="BT343" s="211">
        <v>0</v>
      </c>
      <c r="BU343" s="211">
        <v>0</v>
      </c>
      <c r="BV343" s="211">
        <v>0</v>
      </c>
      <c r="BW343" s="211">
        <v>0</v>
      </c>
      <c r="BX343" s="211">
        <v>0</v>
      </c>
      <c r="BY343" s="211">
        <v>0</v>
      </c>
      <c r="BZ343" s="211">
        <v>0</v>
      </c>
      <c r="CA343" s="211">
        <v>0</v>
      </c>
      <c r="CB343" s="211">
        <v>0</v>
      </c>
      <c r="CC343" s="211">
        <v>0</v>
      </c>
      <c r="CD343" s="211">
        <v>0</v>
      </c>
      <c r="CE343" s="211">
        <v>0</v>
      </c>
      <c r="CF343" s="211">
        <v>0</v>
      </c>
      <c r="CG343" s="211">
        <v>0</v>
      </c>
      <c r="CH343" s="211">
        <v>0</v>
      </c>
      <c r="CI343" s="211">
        <v>0</v>
      </c>
      <c r="CJ343" s="211">
        <v>0</v>
      </c>
      <c r="CK343" s="211">
        <v>0</v>
      </c>
      <c r="CL343" s="211">
        <v>0</v>
      </c>
      <c r="CM343" s="211">
        <v>0</v>
      </c>
      <c r="CN343" s="211">
        <v>0</v>
      </c>
      <c r="CO343" s="211">
        <v>0</v>
      </c>
      <c r="CP343" s="211">
        <v>0</v>
      </c>
      <c r="CQ343" s="211">
        <v>0</v>
      </c>
      <c r="CR343" s="211">
        <v>0</v>
      </c>
      <c r="CS343" s="211">
        <f t="shared" si="113"/>
        <v>0</v>
      </c>
      <c r="CV343" s="27">
        <f t="shared" si="107"/>
        <v>0</v>
      </c>
      <c r="CW343" s="28">
        <f t="shared" si="108"/>
        <v>0</v>
      </c>
    </row>
    <row r="344" spans="1:101" x14ac:dyDescent="0.2">
      <c r="A344" s="215" t="s">
        <v>338</v>
      </c>
      <c r="B344" s="211">
        <v>0</v>
      </c>
      <c r="C344" s="211">
        <v>0</v>
      </c>
      <c r="D344" s="211">
        <v>0</v>
      </c>
      <c r="E344" s="211">
        <v>0</v>
      </c>
      <c r="F344" s="211">
        <v>0</v>
      </c>
      <c r="G344" s="211">
        <v>0</v>
      </c>
      <c r="H344" s="211">
        <v>0</v>
      </c>
      <c r="I344" s="211">
        <v>0</v>
      </c>
      <c r="J344" s="211">
        <v>0</v>
      </c>
      <c r="K344" s="211">
        <v>0</v>
      </c>
      <c r="L344" s="211">
        <v>0</v>
      </c>
      <c r="M344" s="211">
        <v>0</v>
      </c>
      <c r="N344" s="211">
        <v>0</v>
      </c>
      <c r="O344" s="211">
        <v>0</v>
      </c>
      <c r="P344" s="211">
        <v>0</v>
      </c>
      <c r="Q344" s="211">
        <v>0</v>
      </c>
      <c r="R344" s="211">
        <v>0</v>
      </c>
      <c r="S344" s="211">
        <v>0</v>
      </c>
      <c r="T344" s="211">
        <v>0</v>
      </c>
      <c r="U344" s="211">
        <v>0</v>
      </c>
      <c r="V344" s="211">
        <v>0</v>
      </c>
      <c r="W344" s="211">
        <v>0</v>
      </c>
      <c r="X344" s="211">
        <v>0</v>
      </c>
      <c r="Y344" s="211">
        <v>0</v>
      </c>
      <c r="Z344" s="211">
        <v>0</v>
      </c>
      <c r="AA344" s="211">
        <v>0</v>
      </c>
      <c r="AB344" s="211">
        <v>0</v>
      </c>
      <c r="AC344" s="211">
        <v>0</v>
      </c>
      <c r="AD344" s="211">
        <v>0</v>
      </c>
      <c r="AE344" s="211">
        <v>0</v>
      </c>
      <c r="AF344" s="211">
        <v>0</v>
      </c>
      <c r="AG344" s="211">
        <v>0</v>
      </c>
      <c r="AH344" s="211">
        <v>0</v>
      </c>
      <c r="AI344" s="211">
        <v>0</v>
      </c>
      <c r="AJ344" s="211">
        <v>0</v>
      </c>
      <c r="AK344" s="211">
        <v>0</v>
      </c>
      <c r="AL344" s="211">
        <v>0</v>
      </c>
      <c r="AM344" s="211">
        <v>0</v>
      </c>
      <c r="AN344" s="211">
        <v>0</v>
      </c>
      <c r="AO344" s="211">
        <v>0</v>
      </c>
      <c r="AP344" s="211">
        <v>0</v>
      </c>
      <c r="AQ344" s="211">
        <v>0</v>
      </c>
      <c r="AR344" s="211">
        <v>0</v>
      </c>
      <c r="AS344" s="211">
        <v>0</v>
      </c>
      <c r="AT344" s="211">
        <v>0</v>
      </c>
      <c r="AU344" s="211">
        <v>0</v>
      </c>
      <c r="AV344" s="211">
        <v>0</v>
      </c>
      <c r="AW344" s="211">
        <v>0</v>
      </c>
      <c r="AX344" s="211">
        <v>0</v>
      </c>
      <c r="AY344" s="211">
        <v>0</v>
      </c>
      <c r="AZ344" s="211">
        <v>0</v>
      </c>
      <c r="BA344" s="211">
        <v>0</v>
      </c>
      <c r="BB344" s="211">
        <v>0</v>
      </c>
      <c r="BC344" s="211">
        <v>0</v>
      </c>
      <c r="BD344" s="211">
        <v>0</v>
      </c>
      <c r="BE344" s="211">
        <v>0</v>
      </c>
      <c r="BF344" s="211">
        <v>0</v>
      </c>
      <c r="BG344" s="211">
        <v>0</v>
      </c>
      <c r="BH344" s="211">
        <v>0</v>
      </c>
      <c r="BI344" s="211">
        <v>0</v>
      </c>
      <c r="BJ344" s="211">
        <v>0</v>
      </c>
      <c r="BK344" s="211">
        <v>0</v>
      </c>
      <c r="BL344" s="211">
        <v>0</v>
      </c>
      <c r="BM344" s="211">
        <v>0</v>
      </c>
      <c r="BN344" s="211">
        <v>0</v>
      </c>
      <c r="BO344" s="211">
        <v>0</v>
      </c>
      <c r="BP344" s="211">
        <v>0</v>
      </c>
      <c r="BQ344" s="211">
        <v>0</v>
      </c>
      <c r="BR344" s="211">
        <v>0</v>
      </c>
      <c r="BS344" s="211">
        <v>0</v>
      </c>
      <c r="BT344" s="211">
        <v>0</v>
      </c>
      <c r="BU344" s="211">
        <v>0</v>
      </c>
      <c r="BV344" s="211">
        <v>0</v>
      </c>
      <c r="BW344" s="211">
        <v>0</v>
      </c>
      <c r="BX344" s="211">
        <v>0</v>
      </c>
      <c r="BY344" s="211">
        <v>0</v>
      </c>
      <c r="BZ344" s="211">
        <v>0</v>
      </c>
      <c r="CA344" s="211">
        <v>0</v>
      </c>
      <c r="CB344" s="211">
        <v>0</v>
      </c>
      <c r="CC344" s="211">
        <v>0</v>
      </c>
      <c r="CD344" s="211">
        <v>0</v>
      </c>
      <c r="CE344" s="211">
        <v>0</v>
      </c>
      <c r="CF344" s="211">
        <v>0</v>
      </c>
      <c r="CG344" s="211">
        <v>0</v>
      </c>
      <c r="CH344" s="211">
        <v>0</v>
      </c>
      <c r="CI344" s="211">
        <v>0</v>
      </c>
      <c r="CJ344" s="211">
        <v>0</v>
      </c>
      <c r="CK344" s="211">
        <v>0</v>
      </c>
      <c r="CL344" s="211">
        <v>0</v>
      </c>
      <c r="CM344" s="211">
        <v>0</v>
      </c>
      <c r="CN344" s="211">
        <v>0</v>
      </c>
      <c r="CO344" s="211">
        <v>0</v>
      </c>
      <c r="CP344" s="211">
        <v>0</v>
      </c>
      <c r="CQ344" s="211">
        <v>0</v>
      </c>
      <c r="CR344" s="211">
        <v>0</v>
      </c>
      <c r="CS344" s="211">
        <f t="shared" si="113"/>
        <v>0</v>
      </c>
      <c r="CV344" s="27">
        <f t="shared" si="107"/>
        <v>0</v>
      </c>
      <c r="CW344" s="28">
        <f t="shared" si="108"/>
        <v>0</v>
      </c>
    </row>
    <row r="345" spans="1:101" x14ac:dyDescent="0.2">
      <c r="A345" s="215" t="s">
        <v>339</v>
      </c>
      <c r="B345" s="211">
        <v>0</v>
      </c>
      <c r="C345" s="211">
        <v>0</v>
      </c>
      <c r="D345" s="211">
        <v>0</v>
      </c>
      <c r="E345" s="211">
        <v>0</v>
      </c>
      <c r="F345" s="211">
        <v>0</v>
      </c>
      <c r="G345" s="211">
        <v>0</v>
      </c>
      <c r="H345" s="211">
        <v>0</v>
      </c>
      <c r="I345" s="211">
        <v>0</v>
      </c>
      <c r="J345" s="211">
        <v>0</v>
      </c>
      <c r="K345" s="211">
        <v>0</v>
      </c>
      <c r="L345" s="211">
        <v>0</v>
      </c>
      <c r="M345" s="211">
        <v>0</v>
      </c>
      <c r="N345" s="211">
        <v>0</v>
      </c>
      <c r="O345" s="211">
        <v>0</v>
      </c>
      <c r="P345" s="211">
        <v>0</v>
      </c>
      <c r="Q345" s="211">
        <v>0</v>
      </c>
      <c r="R345" s="211">
        <v>0</v>
      </c>
      <c r="S345" s="211">
        <v>0</v>
      </c>
      <c r="T345" s="211">
        <v>0</v>
      </c>
      <c r="U345" s="211">
        <v>0</v>
      </c>
      <c r="V345" s="211">
        <v>0</v>
      </c>
      <c r="W345" s="211">
        <v>0</v>
      </c>
      <c r="X345" s="211">
        <v>0</v>
      </c>
      <c r="Y345" s="211">
        <v>0</v>
      </c>
      <c r="Z345" s="211">
        <v>0</v>
      </c>
      <c r="AA345" s="211">
        <v>0</v>
      </c>
      <c r="AB345" s="211">
        <v>0</v>
      </c>
      <c r="AC345" s="211">
        <v>0</v>
      </c>
      <c r="AD345" s="211">
        <v>0</v>
      </c>
      <c r="AE345" s="211">
        <v>0</v>
      </c>
      <c r="AF345" s="211">
        <v>0</v>
      </c>
      <c r="AG345" s="211">
        <v>0</v>
      </c>
      <c r="AH345" s="211">
        <v>0</v>
      </c>
      <c r="AI345" s="211">
        <v>0</v>
      </c>
      <c r="AJ345" s="211">
        <v>0</v>
      </c>
      <c r="AK345" s="211">
        <v>0</v>
      </c>
      <c r="AL345" s="211">
        <v>0</v>
      </c>
      <c r="AM345" s="211">
        <v>0</v>
      </c>
      <c r="AN345" s="211">
        <v>0</v>
      </c>
      <c r="AO345" s="211">
        <v>0</v>
      </c>
      <c r="AP345" s="211">
        <v>0</v>
      </c>
      <c r="AQ345" s="211">
        <v>0</v>
      </c>
      <c r="AR345" s="211">
        <v>0</v>
      </c>
      <c r="AS345" s="211">
        <v>0</v>
      </c>
      <c r="AT345" s="211">
        <v>0</v>
      </c>
      <c r="AU345" s="211">
        <v>0</v>
      </c>
      <c r="AV345" s="211">
        <v>0</v>
      </c>
      <c r="AW345" s="211">
        <v>0</v>
      </c>
      <c r="AX345" s="211">
        <v>0</v>
      </c>
      <c r="AY345" s="211">
        <v>0</v>
      </c>
      <c r="AZ345" s="211">
        <v>0</v>
      </c>
      <c r="BA345" s="211">
        <v>0</v>
      </c>
      <c r="BB345" s="211">
        <v>0</v>
      </c>
      <c r="BC345" s="211">
        <v>0</v>
      </c>
      <c r="BD345" s="211">
        <v>0</v>
      </c>
      <c r="BE345" s="211">
        <v>0</v>
      </c>
      <c r="BF345" s="211">
        <v>0</v>
      </c>
      <c r="BG345" s="211">
        <v>0</v>
      </c>
      <c r="BH345" s="211">
        <v>0</v>
      </c>
      <c r="BI345" s="211">
        <v>0</v>
      </c>
      <c r="BJ345" s="211">
        <v>0</v>
      </c>
      <c r="BK345" s="211">
        <v>0</v>
      </c>
      <c r="BL345" s="211">
        <v>0</v>
      </c>
      <c r="BM345" s="211">
        <v>0</v>
      </c>
      <c r="BN345" s="211">
        <v>0</v>
      </c>
      <c r="BO345" s="211">
        <v>0</v>
      </c>
      <c r="BP345" s="211">
        <v>0</v>
      </c>
      <c r="BQ345" s="211">
        <v>0</v>
      </c>
      <c r="BR345" s="211">
        <v>0</v>
      </c>
      <c r="BS345" s="211">
        <v>0</v>
      </c>
      <c r="BT345" s="211">
        <v>0</v>
      </c>
      <c r="BU345" s="211">
        <v>0</v>
      </c>
      <c r="BV345" s="211">
        <v>0</v>
      </c>
      <c r="BW345" s="211">
        <v>0</v>
      </c>
      <c r="BX345" s="211">
        <v>0</v>
      </c>
      <c r="BY345" s="211">
        <v>0</v>
      </c>
      <c r="BZ345" s="211">
        <v>0</v>
      </c>
      <c r="CA345" s="211">
        <v>0</v>
      </c>
      <c r="CB345" s="211">
        <v>0</v>
      </c>
      <c r="CC345" s="211">
        <v>0</v>
      </c>
      <c r="CD345" s="211">
        <v>0</v>
      </c>
      <c r="CE345" s="211">
        <v>0</v>
      </c>
      <c r="CF345" s="211">
        <v>0</v>
      </c>
      <c r="CG345" s="211">
        <v>0</v>
      </c>
      <c r="CH345" s="211">
        <v>0</v>
      </c>
      <c r="CI345" s="211">
        <v>0</v>
      </c>
      <c r="CJ345" s="211">
        <v>0</v>
      </c>
      <c r="CK345" s="211">
        <v>0</v>
      </c>
      <c r="CL345" s="211">
        <v>0</v>
      </c>
      <c r="CM345" s="211">
        <v>0</v>
      </c>
      <c r="CN345" s="211">
        <v>0</v>
      </c>
      <c r="CO345" s="211">
        <v>0</v>
      </c>
      <c r="CP345" s="211">
        <v>0</v>
      </c>
      <c r="CQ345" s="211">
        <v>0</v>
      </c>
      <c r="CR345" s="211">
        <v>0</v>
      </c>
      <c r="CS345" s="211">
        <f t="shared" si="113"/>
        <v>0</v>
      </c>
      <c r="CV345" s="27">
        <f t="shared" si="107"/>
        <v>0</v>
      </c>
      <c r="CW345" s="28">
        <f t="shared" si="108"/>
        <v>0</v>
      </c>
    </row>
    <row r="346" spans="1:101" x14ac:dyDescent="0.2">
      <c r="A346" s="215" t="s">
        <v>340</v>
      </c>
      <c r="B346" s="211">
        <v>0</v>
      </c>
      <c r="C346" s="211">
        <v>0</v>
      </c>
      <c r="D346" s="211">
        <v>0</v>
      </c>
      <c r="E346" s="211">
        <v>0</v>
      </c>
      <c r="F346" s="211">
        <v>0</v>
      </c>
      <c r="G346" s="211">
        <v>0</v>
      </c>
      <c r="H346" s="211">
        <v>0</v>
      </c>
      <c r="I346" s="211">
        <v>0</v>
      </c>
      <c r="J346" s="211">
        <v>0</v>
      </c>
      <c r="K346" s="211">
        <v>0</v>
      </c>
      <c r="L346" s="211">
        <v>0</v>
      </c>
      <c r="M346" s="211">
        <v>0</v>
      </c>
      <c r="N346" s="211">
        <v>0</v>
      </c>
      <c r="O346" s="211">
        <v>0</v>
      </c>
      <c r="P346" s="211">
        <v>0</v>
      </c>
      <c r="Q346" s="211">
        <v>0</v>
      </c>
      <c r="R346" s="211">
        <v>0</v>
      </c>
      <c r="S346" s="211">
        <v>0</v>
      </c>
      <c r="T346" s="211">
        <v>0</v>
      </c>
      <c r="U346" s="211">
        <v>0</v>
      </c>
      <c r="V346" s="211">
        <v>0</v>
      </c>
      <c r="W346" s="211">
        <v>0</v>
      </c>
      <c r="X346" s="211">
        <v>0</v>
      </c>
      <c r="Y346" s="211">
        <v>0</v>
      </c>
      <c r="Z346" s="211">
        <v>0</v>
      </c>
      <c r="AA346" s="211">
        <v>0</v>
      </c>
      <c r="AB346" s="211">
        <v>0</v>
      </c>
      <c r="AC346" s="211">
        <v>0</v>
      </c>
      <c r="AD346" s="211">
        <v>0</v>
      </c>
      <c r="AE346" s="211">
        <v>0</v>
      </c>
      <c r="AF346" s="211">
        <v>0</v>
      </c>
      <c r="AG346" s="211">
        <v>0</v>
      </c>
      <c r="AH346" s="211">
        <v>0</v>
      </c>
      <c r="AI346" s="211">
        <v>0</v>
      </c>
      <c r="AJ346" s="211">
        <v>0</v>
      </c>
      <c r="AK346" s="211">
        <v>0</v>
      </c>
      <c r="AL346" s="211">
        <v>0</v>
      </c>
      <c r="AM346" s="211">
        <v>0</v>
      </c>
      <c r="AN346" s="211">
        <v>0</v>
      </c>
      <c r="AO346" s="211">
        <v>0</v>
      </c>
      <c r="AP346" s="211">
        <v>0</v>
      </c>
      <c r="AQ346" s="211">
        <v>0</v>
      </c>
      <c r="AR346" s="211">
        <v>0</v>
      </c>
      <c r="AS346" s="211">
        <v>0</v>
      </c>
      <c r="AT346" s="211">
        <v>0</v>
      </c>
      <c r="AU346" s="211">
        <v>0</v>
      </c>
      <c r="AV346" s="211">
        <v>0</v>
      </c>
      <c r="AW346" s="211">
        <v>0</v>
      </c>
      <c r="AX346" s="211">
        <v>0</v>
      </c>
      <c r="AY346" s="211">
        <v>0</v>
      </c>
      <c r="AZ346" s="211">
        <v>0</v>
      </c>
      <c r="BA346" s="211">
        <v>0</v>
      </c>
      <c r="BB346" s="211">
        <v>0</v>
      </c>
      <c r="BC346" s="211">
        <v>0</v>
      </c>
      <c r="BD346" s="211">
        <v>0</v>
      </c>
      <c r="BE346" s="211">
        <v>0</v>
      </c>
      <c r="BF346" s="211">
        <v>0</v>
      </c>
      <c r="BG346" s="211">
        <v>0</v>
      </c>
      <c r="BH346" s="211">
        <v>0</v>
      </c>
      <c r="BI346" s="211">
        <v>0</v>
      </c>
      <c r="BJ346" s="211">
        <v>0</v>
      </c>
      <c r="BK346" s="211">
        <v>0</v>
      </c>
      <c r="BL346" s="211">
        <v>0</v>
      </c>
      <c r="BM346" s="211">
        <v>0</v>
      </c>
      <c r="BN346" s="211">
        <v>0</v>
      </c>
      <c r="BO346" s="211">
        <v>0</v>
      </c>
      <c r="BP346" s="211">
        <v>0</v>
      </c>
      <c r="BQ346" s="211">
        <v>0</v>
      </c>
      <c r="BR346" s="211">
        <v>0</v>
      </c>
      <c r="BS346" s="211">
        <v>0</v>
      </c>
      <c r="BT346" s="211">
        <v>0</v>
      </c>
      <c r="BU346" s="211">
        <v>0</v>
      </c>
      <c r="BV346" s="211">
        <v>0</v>
      </c>
      <c r="BW346" s="211">
        <v>0</v>
      </c>
      <c r="BX346" s="211">
        <v>0</v>
      </c>
      <c r="BY346" s="211">
        <v>0</v>
      </c>
      <c r="BZ346" s="211">
        <v>0</v>
      </c>
      <c r="CA346" s="211">
        <v>0</v>
      </c>
      <c r="CB346" s="211">
        <v>0</v>
      </c>
      <c r="CC346" s="211">
        <v>0</v>
      </c>
      <c r="CD346" s="211">
        <v>0</v>
      </c>
      <c r="CE346" s="211">
        <v>0</v>
      </c>
      <c r="CF346" s="211">
        <v>0</v>
      </c>
      <c r="CG346" s="211">
        <v>0</v>
      </c>
      <c r="CH346" s="211">
        <v>0</v>
      </c>
      <c r="CI346" s="211">
        <v>0</v>
      </c>
      <c r="CJ346" s="211">
        <v>0</v>
      </c>
      <c r="CK346" s="211">
        <v>0</v>
      </c>
      <c r="CL346" s="211">
        <v>0</v>
      </c>
      <c r="CM346" s="211">
        <v>0</v>
      </c>
      <c r="CN346" s="211">
        <v>0</v>
      </c>
      <c r="CO346" s="211">
        <v>0</v>
      </c>
      <c r="CP346" s="211">
        <v>0</v>
      </c>
      <c r="CQ346" s="211">
        <v>0</v>
      </c>
      <c r="CR346" s="211">
        <v>0</v>
      </c>
      <c r="CS346" s="211">
        <f t="shared" si="113"/>
        <v>0</v>
      </c>
      <c r="CV346" s="27">
        <f t="shared" si="107"/>
        <v>0</v>
      </c>
      <c r="CW346" s="28">
        <f t="shared" si="108"/>
        <v>0</v>
      </c>
    </row>
    <row r="347" spans="1:101" x14ac:dyDescent="0.2">
      <c r="A347" s="215" t="s">
        <v>341</v>
      </c>
      <c r="B347" s="211">
        <v>0</v>
      </c>
      <c r="C347" s="211">
        <v>0</v>
      </c>
      <c r="D347" s="211">
        <v>0</v>
      </c>
      <c r="E347" s="211">
        <v>0</v>
      </c>
      <c r="F347" s="211">
        <v>0</v>
      </c>
      <c r="G347" s="211">
        <v>0</v>
      </c>
      <c r="H347" s="211">
        <v>0</v>
      </c>
      <c r="I347" s="211">
        <v>0</v>
      </c>
      <c r="J347" s="211">
        <v>0</v>
      </c>
      <c r="K347" s="211">
        <v>0</v>
      </c>
      <c r="L347" s="211">
        <v>0</v>
      </c>
      <c r="M347" s="211">
        <v>0</v>
      </c>
      <c r="N347" s="211">
        <v>0</v>
      </c>
      <c r="O347" s="211">
        <v>0</v>
      </c>
      <c r="P347" s="211">
        <v>0</v>
      </c>
      <c r="Q347" s="211">
        <v>0</v>
      </c>
      <c r="R347" s="211">
        <v>0</v>
      </c>
      <c r="S347" s="211">
        <v>0</v>
      </c>
      <c r="T347" s="211">
        <v>0</v>
      </c>
      <c r="U347" s="211">
        <v>0</v>
      </c>
      <c r="V347" s="211">
        <v>0</v>
      </c>
      <c r="W347" s="211">
        <v>0</v>
      </c>
      <c r="X347" s="211">
        <v>0</v>
      </c>
      <c r="Y347" s="211">
        <v>0</v>
      </c>
      <c r="Z347" s="211">
        <v>0</v>
      </c>
      <c r="AA347" s="211">
        <v>0</v>
      </c>
      <c r="AB347" s="211">
        <v>0</v>
      </c>
      <c r="AC347" s="211">
        <v>0</v>
      </c>
      <c r="AD347" s="211">
        <v>0</v>
      </c>
      <c r="AE347" s="211">
        <v>0</v>
      </c>
      <c r="AF347" s="211">
        <v>0</v>
      </c>
      <c r="AG347" s="211">
        <v>0</v>
      </c>
      <c r="AH347" s="211">
        <v>0</v>
      </c>
      <c r="AI347" s="211">
        <v>0</v>
      </c>
      <c r="AJ347" s="211">
        <v>0</v>
      </c>
      <c r="AK347" s="211">
        <v>0</v>
      </c>
      <c r="AL347" s="211">
        <v>0</v>
      </c>
      <c r="AM347" s="211">
        <v>0</v>
      </c>
      <c r="AN347" s="211">
        <v>0</v>
      </c>
      <c r="AO347" s="211">
        <v>0</v>
      </c>
      <c r="AP347" s="211">
        <v>0</v>
      </c>
      <c r="AQ347" s="211">
        <v>0</v>
      </c>
      <c r="AR347" s="211">
        <v>0</v>
      </c>
      <c r="AS347" s="211">
        <v>0</v>
      </c>
      <c r="AT347" s="211">
        <v>0</v>
      </c>
      <c r="AU347" s="211">
        <v>0</v>
      </c>
      <c r="AV347" s="211">
        <v>0</v>
      </c>
      <c r="AW347" s="211">
        <v>0</v>
      </c>
      <c r="AX347" s="211">
        <v>0</v>
      </c>
      <c r="AY347" s="211">
        <v>0</v>
      </c>
      <c r="AZ347" s="211">
        <v>0</v>
      </c>
      <c r="BA347" s="211">
        <v>0</v>
      </c>
      <c r="BB347" s="211">
        <v>0</v>
      </c>
      <c r="BC347" s="211">
        <v>0</v>
      </c>
      <c r="BD347" s="211">
        <v>0</v>
      </c>
      <c r="BE347" s="211">
        <v>0</v>
      </c>
      <c r="BF347" s="211">
        <v>0</v>
      </c>
      <c r="BG347" s="211">
        <v>0</v>
      </c>
      <c r="BH347" s="211">
        <v>0</v>
      </c>
      <c r="BI347" s="211">
        <v>0</v>
      </c>
      <c r="BJ347" s="211">
        <v>0</v>
      </c>
      <c r="BK347" s="211">
        <v>0</v>
      </c>
      <c r="BL347" s="211">
        <v>0</v>
      </c>
      <c r="BM347" s="211">
        <v>0</v>
      </c>
      <c r="BN347" s="211">
        <v>0</v>
      </c>
      <c r="BO347" s="211">
        <v>0</v>
      </c>
      <c r="BP347" s="211">
        <v>0</v>
      </c>
      <c r="BQ347" s="211">
        <v>0</v>
      </c>
      <c r="BR347" s="211">
        <v>0</v>
      </c>
      <c r="BS347" s="211">
        <v>0</v>
      </c>
      <c r="BT347" s="211">
        <v>0</v>
      </c>
      <c r="BU347" s="211">
        <v>0</v>
      </c>
      <c r="BV347" s="211">
        <v>0</v>
      </c>
      <c r="BW347" s="211">
        <v>0</v>
      </c>
      <c r="BX347" s="211">
        <v>0</v>
      </c>
      <c r="BY347" s="211">
        <v>0</v>
      </c>
      <c r="BZ347" s="211">
        <v>0</v>
      </c>
      <c r="CA347" s="211">
        <v>0</v>
      </c>
      <c r="CB347" s="211">
        <v>0</v>
      </c>
      <c r="CC347" s="211">
        <v>0</v>
      </c>
      <c r="CD347" s="211">
        <v>0</v>
      </c>
      <c r="CE347" s="211">
        <v>0</v>
      </c>
      <c r="CF347" s="211">
        <v>0</v>
      </c>
      <c r="CG347" s="211">
        <v>0</v>
      </c>
      <c r="CH347" s="211">
        <v>0</v>
      </c>
      <c r="CI347" s="211">
        <v>0</v>
      </c>
      <c r="CJ347" s="211">
        <v>0</v>
      </c>
      <c r="CK347" s="211">
        <v>0</v>
      </c>
      <c r="CL347" s="211">
        <v>0</v>
      </c>
      <c r="CM347" s="211">
        <v>0</v>
      </c>
      <c r="CN347" s="211">
        <v>0</v>
      </c>
      <c r="CO347" s="211">
        <v>0</v>
      </c>
      <c r="CP347" s="211">
        <v>0</v>
      </c>
      <c r="CQ347" s="211">
        <v>0</v>
      </c>
      <c r="CR347" s="211">
        <v>0</v>
      </c>
      <c r="CS347" s="211">
        <f t="shared" si="113"/>
        <v>0</v>
      </c>
      <c r="CV347" s="27">
        <f t="shared" si="107"/>
        <v>0</v>
      </c>
      <c r="CW347" s="28">
        <f t="shared" si="108"/>
        <v>0</v>
      </c>
    </row>
    <row r="348" spans="1:101" x14ac:dyDescent="0.2">
      <c r="A348" s="215" t="s">
        <v>342</v>
      </c>
      <c r="B348" s="211">
        <v>0</v>
      </c>
      <c r="C348" s="211">
        <v>0</v>
      </c>
      <c r="D348" s="211">
        <v>0</v>
      </c>
      <c r="E348" s="211">
        <v>0</v>
      </c>
      <c r="F348" s="211">
        <v>0</v>
      </c>
      <c r="G348" s="211">
        <v>0</v>
      </c>
      <c r="H348" s="211">
        <v>0</v>
      </c>
      <c r="I348" s="211">
        <v>0</v>
      </c>
      <c r="J348" s="211">
        <v>0</v>
      </c>
      <c r="K348" s="211">
        <v>0</v>
      </c>
      <c r="L348" s="211">
        <v>0</v>
      </c>
      <c r="M348" s="211">
        <v>0</v>
      </c>
      <c r="N348" s="211">
        <v>0</v>
      </c>
      <c r="O348" s="211">
        <v>0</v>
      </c>
      <c r="P348" s="211">
        <v>0</v>
      </c>
      <c r="Q348" s="211">
        <v>0</v>
      </c>
      <c r="R348" s="211">
        <v>0</v>
      </c>
      <c r="S348" s="211">
        <v>0</v>
      </c>
      <c r="T348" s="211">
        <v>0</v>
      </c>
      <c r="U348" s="211">
        <v>0</v>
      </c>
      <c r="V348" s="211">
        <v>0</v>
      </c>
      <c r="W348" s="211">
        <v>0</v>
      </c>
      <c r="X348" s="211">
        <v>0</v>
      </c>
      <c r="Y348" s="211">
        <v>0</v>
      </c>
      <c r="Z348" s="211">
        <v>0</v>
      </c>
      <c r="AA348" s="211">
        <v>0</v>
      </c>
      <c r="AB348" s="211">
        <v>0</v>
      </c>
      <c r="AC348" s="211">
        <v>0</v>
      </c>
      <c r="AD348" s="211">
        <v>0</v>
      </c>
      <c r="AE348" s="211">
        <v>0</v>
      </c>
      <c r="AF348" s="211">
        <v>0</v>
      </c>
      <c r="AG348" s="211">
        <v>0</v>
      </c>
      <c r="AH348" s="211">
        <v>0</v>
      </c>
      <c r="AI348" s="211">
        <v>0</v>
      </c>
      <c r="AJ348" s="211">
        <v>0</v>
      </c>
      <c r="AK348" s="211">
        <v>0</v>
      </c>
      <c r="AL348" s="211">
        <v>0</v>
      </c>
      <c r="AM348" s="211">
        <v>0</v>
      </c>
      <c r="AN348" s="211">
        <v>0</v>
      </c>
      <c r="AO348" s="211">
        <v>0</v>
      </c>
      <c r="AP348" s="211">
        <v>0</v>
      </c>
      <c r="AQ348" s="211">
        <v>0</v>
      </c>
      <c r="AR348" s="211">
        <v>0</v>
      </c>
      <c r="AS348" s="211">
        <v>0</v>
      </c>
      <c r="AT348" s="211">
        <v>0</v>
      </c>
      <c r="AU348" s="211">
        <v>0</v>
      </c>
      <c r="AV348" s="211">
        <v>0</v>
      </c>
      <c r="AW348" s="211">
        <v>0</v>
      </c>
      <c r="AX348" s="211">
        <v>0</v>
      </c>
      <c r="AY348" s="211">
        <v>0</v>
      </c>
      <c r="AZ348" s="211">
        <v>0</v>
      </c>
      <c r="BA348" s="211">
        <v>0</v>
      </c>
      <c r="BB348" s="211">
        <v>0</v>
      </c>
      <c r="BC348" s="211">
        <v>0</v>
      </c>
      <c r="BD348" s="211">
        <v>0</v>
      </c>
      <c r="BE348" s="211">
        <v>0</v>
      </c>
      <c r="BF348" s="211">
        <v>0</v>
      </c>
      <c r="BG348" s="211">
        <v>0</v>
      </c>
      <c r="BH348" s="211">
        <v>0</v>
      </c>
      <c r="BI348" s="211">
        <v>0</v>
      </c>
      <c r="BJ348" s="211">
        <v>0</v>
      </c>
      <c r="BK348" s="211">
        <v>0</v>
      </c>
      <c r="BL348" s="211">
        <v>0</v>
      </c>
      <c r="BM348" s="211">
        <v>0</v>
      </c>
      <c r="BN348" s="211">
        <v>0</v>
      </c>
      <c r="BO348" s="211">
        <v>0</v>
      </c>
      <c r="BP348" s="211">
        <v>0</v>
      </c>
      <c r="BQ348" s="211">
        <v>0</v>
      </c>
      <c r="BR348" s="211">
        <v>0</v>
      </c>
      <c r="BS348" s="211">
        <v>0</v>
      </c>
      <c r="BT348" s="211">
        <v>0</v>
      </c>
      <c r="BU348" s="211">
        <v>0</v>
      </c>
      <c r="BV348" s="211">
        <v>0</v>
      </c>
      <c r="BW348" s="211">
        <v>0</v>
      </c>
      <c r="BX348" s="211">
        <v>0</v>
      </c>
      <c r="BY348" s="211">
        <v>0</v>
      </c>
      <c r="BZ348" s="211">
        <v>0</v>
      </c>
      <c r="CA348" s="211">
        <v>0</v>
      </c>
      <c r="CB348" s="211">
        <v>0</v>
      </c>
      <c r="CC348" s="211">
        <v>0</v>
      </c>
      <c r="CD348" s="211">
        <v>0</v>
      </c>
      <c r="CE348" s="211">
        <v>0</v>
      </c>
      <c r="CF348" s="211">
        <v>0</v>
      </c>
      <c r="CG348" s="211">
        <v>0</v>
      </c>
      <c r="CH348" s="211">
        <v>0</v>
      </c>
      <c r="CI348" s="211">
        <v>0</v>
      </c>
      <c r="CJ348" s="211">
        <v>0</v>
      </c>
      <c r="CK348" s="211">
        <v>0</v>
      </c>
      <c r="CL348" s="211">
        <v>0</v>
      </c>
      <c r="CM348" s="211">
        <v>0</v>
      </c>
      <c r="CN348" s="211">
        <v>0</v>
      </c>
      <c r="CO348" s="211">
        <v>0</v>
      </c>
      <c r="CP348" s="211">
        <v>0</v>
      </c>
      <c r="CQ348" s="211">
        <v>0</v>
      </c>
      <c r="CR348" s="211">
        <v>0</v>
      </c>
      <c r="CS348" s="211">
        <f t="shared" si="113"/>
        <v>0</v>
      </c>
      <c r="CV348" s="27">
        <f t="shared" si="107"/>
        <v>0</v>
      </c>
      <c r="CW348" s="28">
        <f t="shared" si="108"/>
        <v>0</v>
      </c>
    </row>
    <row r="349" spans="1:101" x14ac:dyDescent="0.2">
      <c r="A349" s="215" t="s">
        <v>1157</v>
      </c>
      <c r="B349" s="211">
        <v>0</v>
      </c>
      <c r="C349" s="211">
        <v>0</v>
      </c>
      <c r="D349" s="211">
        <v>0</v>
      </c>
      <c r="E349" s="211">
        <v>0</v>
      </c>
      <c r="F349" s="211">
        <v>0</v>
      </c>
      <c r="G349" s="211">
        <v>0</v>
      </c>
      <c r="H349" s="211">
        <v>0</v>
      </c>
      <c r="I349" s="211">
        <v>0</v>
      </c>
      <c r="J349" s="211">
        <v>0</v>
      </c>
      <c r="K349" s="211">
        <v>0</v>
      </c>
      <c r="L349" s="211">
        <v>0</v>
      </c>
      <c r="M349" s="211">
        <v>0</v>
      </c>
      <c r="N349" s="211">
        <v>0</v>
      </c>
      <c r="O349" s="211">
        <v>0</v>
      </c>
      <c r="P349" s="211">
        <v>0</v>
      </c>
      <c r="Q349" s="211">
        <v>0</v>
      </c>
      <c r="R349" s="211">
        <v>0</v>
      </c>
      <c r="S349" s="211">
        <v>0</v>
      </c>
      <c r="T349" s="211">
        <v>0</v>
      </c>
      <c r="U349" s="211">
        <v>0</v>
      </c>
      <c r="V349" s="211">
        <v>0</v>
      </c>
      <c r="W349" s="211">
        <v>0</v>
      </c>
      <c r="X349" s="211">
        <v>0</v>
      </c>
      <c r="Y349" s="211">
        <v>0</v>
      </c>
      <c r="Z349" s="211">
        <v>0</v>
      </c>
      <c r="AA349" s="211">
        <v>0</v>
      </c>
      <c r="AB349" s="211">
        <v>0</v>
      </c>
      <c r="AC349" s="211">
        <v>0</v>
      </c>
      <c r="AD349" s="211">
        <v>0</v>
      </c>
      <c r="AE349" s="211">
        <v>0</v>
      </c>
      <c r="AF349" s="211">
        <v>0</v>
      </c>
      <c r="AG349" s="211">
        <v>0</v>
      </c>
      <c r="AH349" s="211">
        <v>0</v>
      </c>
      <c r="AI349" s="211">
        <v>0</v>
      </c>
      <c r="AJ349" s="211">
        <v>0</v>
      </c>
      <c r="AK349" s="211">
        <v>0</v>
      </c>
      <c r="AL349" s="211">
        <v>0</v>
      </c>
      <c r="AM349" s="211">
        <v>0</v>
      </c>
      <c r="AN349" s="211">
        <v>0</v>
      </c>
      <c r="AO349" s="211">
        <v>0</v>
      </c>
      <c r="AP349" s="211">
        <v>0</v>
      </c>
      <c r="AQ349" s="211">
        <v>0</v>
      </c>
      <c r="AR349" s="211">
        <v>0</v>
      </c>
      <c r="AS349" s="211">
        <v>0</v>
      </c>
      <c r="AT349" s="211">
        <v>0</v>
      </c>
      <c r="AU349" s="211">
        <v>0</v>
      </c>
      <c r="AV349" s="211">
        <v>0</v>
      </c>
      <c r="AW349" s="211">
        <v>0</v>
      </c>
      <c r="AX349" s="211">
        <v>0</v>
      </c>
      <c r="AY349" s="211">
        <v>0</v>
      </c>
      <c r="AZ349" s="211">
        <v>0</v>
      </c>
      <c r="BA349" s="211">
        <v>0</v>
      </c>
      <c r="BB349" s="211">
        <v>0</v>
      </c>
      <c r="BC349" s="211">
        <v>0</v>
      </c>
      <c r="BD349" s="211">
        <v>0</v>
      </c>
      <c r="BE349" s="211">
        <v>0</v>
      </c>
      <c r="BF349" s="211">
        <v>0</v>
      </c>
      <c r="BG349" s="211">
        <v>0</v>
      </c>
      <c r="BH349" s="211">
        <v>0</v>
      </c>
      <c r="BI349" s="211">
        <v>0</v>
      </c>
      <c r="BJ349" s="211">
        <v>0</v>
      </c>
      <c r="BK349" s="211">
        <v>0</v>
      </c>
      <c r="BL349" s="211">
        <v>0</v>
      </c>
      <c r="BM349" s="211">
        <v>0</v>
      </c>
      <c r="BN349" s="211">
        <v>0</v>
      </c>
      <c r="BO349" s="211">
        <v>0</v>
      </c>
      <c r="BP349" s="211">
        <v>0</v>
      </c>
      <c r="BQ349" s="211">
        <v>0</v>
      </c>
      <c r="BR349" s="211">
        <v>0</v>
      </c>
      <c r="BS349" s="211">
        <v>0</v>
      </c>
      <c r="BT349" s="211">
        <v>0</v>
      </c>
      <c r="BU349" s="211">
        <v>0</v>
      </c>
      <c r="BV349" s="211">
        <v>0</v>
      </c>
      <c r="BW349" s="211">
        <v>0</v>
      </c>
      <c r="BX349" s="211">
        <v>0</v>
      </c>
      <c r="BY349" s="211">
        <v>0</v>
      </c>
      <c r="BZ349" s="211">
        <v>0</v>
      </c>
      <c r="CA349" s="211">
        <v>0</v>
      </c>
      <c r="CB349" s="211">
        <v>0</v>
      </c>
      <c r="CC349" s="211">
        <v>0</v>
      </c>
      <c r="CD349" s="211">
        <v>0</v>
      </c>
      <c r="CE349" s="211">
        <v>0</v>
      </c>
      <c r="CF349" s="211">
        <v>0</v>
      </c>
      <c r="CG349" s="211">
        <v>0</v>
      </c>
      <c r="CH349" s="211">
        <v>0</v>
      </c>
      <c r="CI349" s="211">
        <v>0</v>
      </c>
      <c r="CJ349" s="211">
        <v>0</v>
      </c>
      <c r="CK349" s="211">
        <v>0</v>
      </c>
      <c r="CL349" s="211">
        <v>0</v>
      </c>
      <c r="CM349" s="211">
        <v>0</v>
      </c>
      <c r="CN349" s="211">
        <v>0</v>
      </c>
      <c r="CO349" s="211">
        <v>0</v>
      </c>
      <c r="CP349" s="211">
        <v>0</v>
      </c>
      <c r="CQ349" s="211">
        <v>0</v>
      </c>
      <c r="CR349" s="211">
        <v>0</v>
      </c>
      <c r="CS349" s="211">
        <f t="shared" si="113"/>
        <v>0</v>
      </c>
      <c r="CV349" s="27">
        <f t="shared" si="107"/>
        <v>0</v>
      </c>
      <c r="CW349" s="28">
        <f t="shared" si="108"/>
        <v>0</v>
      </c>
    </row>
    <row r="350" spans="1:101" x14ac:dyDescent="0.2">
      <c r="A350" s="215" t="s">
        <v>1158</v>
      </c>
      <c r="B350" s="211">
        <v>0</v>
      </c>
      <c r="C350" s="211">
        <v>0</v>
      </c>
      <c r="D350" s="211">
        <v>0</v>
      </c>
      <c r="E350" s="211">
        <v>0</v>
      </c>
      <c r="F350" s="211">
        <v>0</v>
      </c>
      <c r="G350" s="211">
        <v>0</v>
      </c>
      <c r="H350" s="211">
        <v>0</v>
      </c>
      <c r="I350" s="211">
        <v>0</v>
      </c>
      <c r="J350" s="211">
        <v>0</v>
      </c>
      <c r="K350" s="211">
        <v>0</v>
      </c>
      <c r="L350" s="211">
        <v>0</v>
      </c>
      <c r="M350" s="211">
        <v>0</v>
      </c>
      <c r="N350" s="211">
        <v>0</v>
      </c>
      <c r="O350" s="211">
        <v>0</v>
      </c>
      <c r="P350" s="211">
        <v>0</v>
      </c>
      <c r="Q350" s="211">
        <v>0</v>
      </c>
      <c r="R350" s="211">
        <v>0</v>
      </c>
      <c r="S350" s="211">
        <v>0</v>
      </c>
      <c r="T350" s="211">
        <v>0</v>
      </c>
      <c r="U350" s="211">
        <v>0</v>
      </c>
      <c r="V350" s="211">
        <v>0</v>
      </c>
      <c r="W350" s="211">
        <v>0</v>
      </c>
      <c r="X350" s="211">
        <v>0</v>
      </c>
      <c r="Y350" s="211">
        <v>0</v>
      </c>
      <c r="Z350" s="211">
        <v>0</v>
      </c>
      <c r="AA350" s="211">
        <v>0</v>
      </c>
      <c r="AB350" s="211">
        <v>0</v>
      </c>
      <c r="AC350" s="211">
        <v>0</v>
      </c>
      <c r="AD350" s="211">
        <v>0</v>
      </c>
      <c r="AE350" s="211">
        <v>0</v>
      </c>
      <c r="AF350" s="211">
        <v>0</v>
      </c>
      <c r="AG350" s="211">
        <v>0</v>
      </c>
      <c r="AH350" s="211">
        <v>0</v>
      </c>
      <c r="AI350" s="211">
        <v>0</v>
      </c>
      <c r="AJ350" s="211">
        <v>0</v>
      </c>
      <c r="AK350" s="211">
        <v>0</v>
      </c>
      <c r="AL350" s="211">
        <v>0</v>
      </c>
      <c r="AM350" s="211">
        <v>0</v>
      </c>
      <c r="AN350" s="211">
        <v>0</v>
      </c>
      <c r="AO350" s="211">
        <v>0</v>
      </c>
      <c r="AP350" s="211">
        <v>0</v>
      </c>
      <c r="AQ350" s="211">
        <v>0</v>
      </c>
      <c r="AR350" s="211">
        <v>0</v>
      </c>
      <c r="AS350" s="211">
        <v>0</v>
      </c>
      <c r="AT350" s="211">
        <v>0</v>
      </c>
      <c r="AU350" s="211">
        <v>0</v>
      </c>
      <c r="AV350" s="211">
        <v>0</v>
      </c>
      <c r="AW350" s="211">
        <v>0</v>
      </c>
      <c r="AX350" s="211">
        <v>0</v>
      </c>
      <c r="AY350" s="211">
        <v>0</v>
      </c>
      <c r="AZ350" s="211">
        <v>0</v>
      </c>
      <c r="BA350" s="211">
        <v>0</v>
      </c>
      <c r="BB350" s="211">
        <v>0</v>
      </c>
      <c r="BC350" s="211">
        <v>0</v>
      </c>
      <c r="BD350" s="211">
        <v>0</v>
      </c>
      <c r="BE350" s="211">
        <v>0</v>
      </c>
      <c r="BF350" s="211">
        <v>0</v>
      </c>
      <c r="BG350" s="211">
        <v>0</v>
      </c>
      <c r="BH350" s="211">
        <v>0</v>
      </c>
      <c r="BI350" s="211">
        <v>0</v>
      </c>
      <c r="BJ350" s="211">
        <v>0</v>
      </c>
      <c r="BK350" s="211">
        <v>0</v>
      </c>
      <c r="BL350" s="211">
        <v>0</v>
      </c>
      <c r="BM350" s="211">
        <v>0</v>
      </c>
      <c r="BN350" s="211">
        <v>0</v>
      </c>
      <c r="BO350" s="211">
        <v>0</v>
      </c>
      <c r="BP350" s="211">
        <v>0</v>
      </c>
      <c r="BQ350" s="211">
        <v>0</v>
      </c>
      <c r="BR350" s="211">
        <v>0</v>
      </c>
      <c r="BS350" s="211">
        <v>0</v>
      </c>
      <c r="BT350" s="211">
        <v>0</v>
      </c>
      <c r="BU350" s="211">
        <v>0</v>
      </c>
      <c r="BV350" s="211">
        <v>0</v>
      </c>
      <c r="BW350" s="211">
        <v>0</v>
      </c>
      <c r="BX350" s="211">
        <v>0</v>
      </c>
      <c r="BY350" s="211">
        <v>0</v>
      </c>
      <c r="BZ350" s="211">
        <v>0</v>
      </c>
      <c r="CA350" s="211">
        <v>0</v>
      </c>
      <c r="CB350" s="211">
        <v>0</v>
      </c>
      <c r="CC350" s="211">
        <v>0</v>
      </c>
      <c r="CD350" s="211">
        <v>0</v>
      </c>
      <c r="CE350" s="211">
        <v>0</v>
      </c>
      <c r="CF350" s="211">
        <v>0</v>
      </c>
      <c r="CG350" s="211">
        <v>0</v>
      </c>
      <c r="CH350" s="211">
        <v>0</v>
      </c>
      <c r="CI350" s="211">
        <v>0</v>
      </c>
      <c r="CJ350" s="211">
        <v>0</v>
      </c>
      <c r="CK350" s="211">
        <v>0</v>
      </c>
      <c r="CL350" s="211">
        <v>0</v>
      </c>
      <c r="CM350" s="211">
        <v>0</v>
      </c>
      <c r="CN350" s="211">
        <v>0</v>
      </c>
      <c r="CO350" s="211">
        <v>0</v>
      </c>
      <c r="CP350" s="211">
        <v>0</v>
      </c>
      <c r="CQ350" s="211">
        <v>0</v>
      </c>
      <c r="CR350" s="211">
        <v>0</v>
      </c>
      <c r="CS350" s="211">
        <f t="shared" si="113"/>
        <v>0</v>
      </c>
      <c r="CV350" s="27">
        <f t="shared" si="107"/>
        <v>0</v>
      </c>
      <c r="CW350" s="28">
        <f t="shared" si="108"/>
        <v>0</v>
      </c>
    </row>
    <row r="351" spans="1:101" s="13" customFormat="1" x14ac:dyDescent="0.2">
      <c r="A351" s="215" t="s">
        <v>1159</v>
      </c>
      <c r="B351" s="211">
        <v>0</v>
      </c>
      <c r="C351" s="211">
        <v>0</v>
      </c>
      <c r="D351" s="211">
        <v>0</v>
      </c>
      <c r="E351" s="211">
        <v>0</v>
      </c>
      <c r="F351" s="211">
        <v>0</v>
      </c>
      <c r="G351" s="211">
        <v>0</v>
      </c>
      <c r="H351" s="211">
        <v>0</v>
      </c>
      <c r="I351" s="211">
        <v>0</v>
      </c>
      <c r="J351" s="211">
        <v>0</v>
      </c>
      <c r="K351" s="211">
        <v>0</v>
      </c>
      <c r="L351" s="211">
        <v>0</v>
      </c>
      <c r="M351" s="211">
        <v>0</v>
      </c>
      <c r="N351" s="211">
        <v>0</v>
      </c>
      <c r="O351" s="211">
        <v>0</v>
      </c>
      <c r="P351" s="211">
        <v>0</v>
      </c>
      <c r="Q351" s="211">
        <v>0</v>
      </c>
      <c r="R351" s="211">
        <v>0</v>
      </c>
      <c r="S351" s="211">
        <v>0</v>
      </c>
      <c r="T351" s="211">
        <v>0</v>
      </c>
      <c r="U351" s="211">
        <v>0</v>
      </c>
      <c r="V351" s="211">
        <v>0</v>
      </c>
      <c r="W351" s="211">
        <v>0</v>
      </c>
      <c r="X351" s="211">
        <v>0</v>
      </c>
      <c r="Y351" s="211">
        <v>0</v>
      </c>
      <c r="Z351" s="211">
        <v>0</v>
      </c>
      <c r="AA351" s="211">
        <v>0</v>
      </c>
      <c r="AB351" s="211">
        <v>0</v>
      </c>
      <c r="AC351" s="211">
        <v>0</v>
      </c>
      <c r="AD351" s="211">
        <v>0</v>
      </c>
      <c r="AE351" s="211">
        <v>0</v>
      </c>
      <c r="AF351" s="211">
        <v>0</v>
      </c>
      <c r="AG351" s="211">
        <v>0</v>
      </c>
      <c r="AH351" s="211">
        <v>0</v>
      </c>
      <c r="AI351" s="211">
        <v>0</v>
      </c>
      <c r="AJ351" s="211">
        <v>0</v>
      </c>
      <c r="AK351" s="211">
        <v>0</v>
      </c>
      <c r="AL351" s="211">
        <v>0</v>
      </c>
      <c r="AM351" s="211">
        <v>0</v>
      </c>
      <c r="AN351" s="211">
        <v>0</v>
      </c>
      <c r="AO351" s="211">
        <v>0</v>
      </c>
      <c r="AP351" s="211">
        <v>0</v>
      </c>
      <c r="AQ351" s="211">
        <v>0</v>
      </c>
      <c r="AR351" s="211">
        <v>0</v>
      </c>
      <c r="AS351" s="211">
        <v>0</v>
      </c>
      <c r="AT351" s="211">
        <v>0</v>
      </c>
      <c r="AU351" s="211">
        <v>0</v>
      </c>
      <c r="AV351" s="211">
        <v>0</v>
      </c>
      <c r="AW351" s="211">
        <v>0</v>
      </c>
      <c r="AX351" s="211">
        <v>0</v>
      </c>
      <c r="AY351" s="211">
        <v>0</v>
      </c>
      <c r="AZ351" s="211">
        <v>0</v>
      </c>
      <c r="BA351" s="211">
        <v>0</v>
      </c>
      <c r="BB351" s="211">
        <v>0</v>
      </c>
      <c r="BC351" s="211">
        <v>0</v>
      </c>
      <c r="BD351" s="211">
        <v>0</v>
      </c>
      <c r="BE351" s="211">
        <v>0</v>
      </c>
      <c r="BF351" s="211">
        <v>0</v>
      </c>
      <c r="BG351" s="211">
        <v>0</v>
      </c>
      <c r="BH351" s="211">
        <v>0</v>
      </c>
      <c r="BI351" s="211">
        <v>0</v>
      </c>
      <c r="BJ351" s="211">
        <v>0</v>
      </c>
      <c r="BK351" s="211">
        <v>0</v>
      </c>
      <c r="BL351" s="211">
        <v>0</v>
      </c>
      <c r="BM351" s="211">
        <v>0</v>
      </c>
      <c r="BN351" s="211">
        <v>0</v>
      </c>
      <c r="BO351" s="211">
        <v>0</v>
      </c>
      <c r="BP351" s="211">
        <v>0</v>
      </c>
      <c r="BQ351" s="211">
        <v>0</v>
      </c>
      <c r="BR351" s="211">
        <v>0</v>
      </c>
      <c r="BS351" s="211">
        <v>0</v>
      </c>
      <c r="BT351" s="211">
        <v>0</v>
      </c>
      <c r="BU351" s="211">
        <v>0</v>
      </c>
      <c r="BV351" s="211">
        <v>0</v>
      </c>
      <c r="BW351" s="211">
        <v>0</v>
      </c>
      <c r="BX351" s="211">
        <v>0</v>
      </c>
      <c r="BY351" s="211">
        <v>0</v>
      </c>
      <c r="BZ351" s="211">
        <v>0</v>
      </c>
      <c r="CA351" s="211">
        <v>0</v>
      </c>
      <c r="CB351" s="211">
        <v>0</v>
      </c>
      <c r="CC351" s="211">
        <v>0</v>
      </c>
      <c r="CD351" s="211">
        <v>0</v>
      </c>
      <c r="CE351" s="211">
        <v>0</v>
      </c>
      <c r="CF351" s="211">
        <v>0</v>
      </c>
      <c r="CG351" s="211">
        <v>0</v>
      </c>
      <c r="CH351" s="211">
        <v>0</v>
      </c>
      <c r="CI351" s="211">
        <v>0</v>
      </c>
      <c r="CJ351" s="211">
        <v>0</v>
      </c>
      <c r="CK351" s="211">
        <v>0</v>
      </c>
      <c r="CL351" s="211">
        <v>0</v>
      </c>
      <c r="CM351" s="211">
        <v>0</v>
      </c>
      <c r="CN351" s="211">
        <v>0</v>
      </c>
      <c r="CO351" s="211">
        <v>0</v>
      </c>
      <c r="CP351" s="211">
        <v>0</v>
      </c>
      <c r="CQ351" s="211">
        <v>0</v>
      </c>
      <c r="CR351" s="211">
        <v>0</v>
      </c>
      <c r="CS351" s="211">
        <f t="shared" si="113"/>
        <v>0</v>
      </c>
      <c r="CV351" s="27"/>
      <c r="CW351" s="28"/>
    </row>
    <row r="352" spans="1:101" x14ac:dyDescent="0.2">
      <c r="A352" s="215" t="s">
        <v>1160</v>
      </c>
      <c r="B352" s="211">
        <v>0</v>
      </c>
      <c r="C352" s="211">
        <v>0</v>
      </c>
      <c r="D352" s="211">
        <v>0</v>
      </c>
      <c r="E352" s="211">
        <v>0</v>
      </c>
      <c r="F352" s="211">
        <v>0</v>
      </c>
      <c r="G352" s="211">
        <v>0</v>
      </c>
      <c r="H352" s="211">
        <v>0</v>
      </c>
      <c r="I352" s="211">
        <v>0</v>
      </c>
      <c r="J352" s="211">
        <v>0</v>
      </c>
      <c r="K352" s="211">
        <v>0</v>
      </c>
      <c r="L352" s="211">
        <v>0</v>
      </c>
      <c r="M352" s="211">
        <v>0</v>
      </c>
      <c r="N352" s="211">
        <v>0</v>
      </c>
      <c r="O352" s="211">
        <v>0</v>
      </c>
      <c r="P352" s="211">
        <v>0</v>
      </c>
      <c r="Q352" s="211">
        <v>0</v>
      </c>
      <c r="R352" s="211">
        <v>0</v>
      </c>
      <c r="S352" s="211">
        <v>0</v>
      </c>
      <c r="T352" s="211">
        <v>0</v>
      </c>
      <c r="U352" s="211">
        <v>0</v>
      </c>
      <c r="V352" s="211">
        <v>0</v>
      </c>
      <c r="W352" s="211">
        <v>0</v>
      </c>
      <c r="X352" s="211">
        <v>0</v>
      </c>
      <c r="Y352" s="211">
        <v>0</v>
      </c>
      <c r="Z352" s="211">
        <v>0</v>
      </c>
      <c r="AA352" s="211">
        <v>0</v>
      </c>
      <c r="AB352" s="211">
        <v>0</v>
      </c>
      <c r="AC352" s="211">
        <v>0</v>
      </c>
      <c r="AD352" s="211">
        <v>0</v>
      </c>
      <c r="AE352" s="211">
        <v>0</v>
      </c>
      <c r="AF352" s="211">
        <v>0</v>
      </c>
      <c r="AG352" s="211">
        <v>0</v>
      </c>
      <c r="AH352" s="211">
        <v>0</v>
      </c>
      <c r="AI352" s="211">
        <v>0</v>
      </c>
      <c r="AJ352" s="211">
        <v>0</v>
      </c>
      <c r="AK352" s="211">
        <v>0</v>
      </c>
      <c r="AL352" s="211">
        <v>0</v>
      </c>
      <c r="AM352" s="211">
        <v>0</v>
      </c>
      <c r="AN352" s="211">
        <v>0</v>
      </c>
      <c r="AO352" s="211">
        <v>0</v>
      </c>
      <c r="AP352" s="211">
        <v>0</v>
      </c>
      <c r="AQ352" s="211">
        <v>0</v>
      </c>
      <c r="AR352" s="211">
        <v>0</v>
      </c>
      <c r="AS352" s="211">
        <v>0</v>
      </c>
      <c r="AT352" s="211">
        <v>0</v>
      </c>
      <c r="AU352" s="211">
        <v>0</v>
      </c>
      <c r="AV352" s="211">
        <v>0</v>
      </c>
      <c r="AW352" s="211">
        <v>0</v>
      </c>
      <c r="AX352" s="211">
        <v>0</v>
      </c>
      <c r="AY352" s="211">
        <v>0</v>
      </c>
      <c r="AZ352" s="211">
        <v>0</v>
      </c>
      <c r="BA352" s="211">
        <v>0</v>
      </c>
      <c r="BB352" s="211">
        <v>0</v>
      </c>
      <c r="BC352" s="211">
        <v>0</v>
      </c>
      <c r="BD352" s="211">
        <v>0</v>
      </c>
      <c r="BE352" s="211">
        <v>0</v>
      </c>
      <c r="BF352" s="211">
        <v>0</v>
      </c>
      <c r="BG352" s="211">
        <v>0</v>
      </c>
      <c r="BH352" s="211">
        <v>0</v>
      </c>
      <c r="BI352" s="211">
        <v>0</v>
      </c>
      <c r="BJ352" s="211">
        <v>0</v>
      </c>
      <c r="BK352" s="211">
        <v>0</v>
      </c>
      <c r="BL352" s="211">
        <v>0</v>
      </c>
      <c r="BM352" s="211">
        <v>0</v>
      </c>
      <c r="BN352" s="211">
        <v>0</v>
      </c>
      <c r="BO352" s="211">
        <v>0</v>
      </c>
      <c r="BP352" s="211">
        <v>0</v>
      </c>
      <c r="BQ352" s="211">
        <v>0</v>
      </c>
      <c r="BR352" s="211">
        <v>0</v>
      </c>
      <c r="BS352" s="211">
        <v>0</v>
      </c>
      <c r="BT352" s="211">
        <v>0</v>
      </c>
      <c r="BU352" s="211">
        <v>0</v>
      </c>
      <c r="BV352" s="211">
        <v>0</v>
      </c>
      <c r="BW352" s="211">
        <v>0</v>
      </c>
      <c r="BX352" s="211">
        <v>0</v>
      </c>
      <c r="BY352" s="211">
        <v>0</v>
      </c>
      <c r="BZ352" s="211">
        <v>0</v>
      </c>
      <c r="CA352" s="211">
        <v>0</v>
      </c>
      <c r="CB352" s="211">
        <v>0</v>
      </c>
      <c r="CC352" s="211">
        <v>0</v>
      </c>
      <c r="CD352" s="211">
        <v>0</v>
      </c>
      <c r="CE352" s="211">
        <v>0</v>
      </c>
      <c r="CF352" s="211">
        <v>0</v>
      </c>
      <c r="CG352" s="211">
        <v>0</v>
      </c>
      <c r="CH352" s="211">
        <v>0</v>
      </c>
      <c r="CI352" s="211">
        <v>0</v>
      </c>
      <c r="CJ352" s="211">
        <v>0</v>
      </c>
      <c r="CK352" s="211">
        <v>0</v>
      </c>
      <c r="CL352" s="211">
        <v>0</v>
      </c>
      <c r="CM352" s="211">
        <v>0</v>
      </c>
      <c r="CN352" s="211">
        <v>0</v>
      </c>
      <c r="CO352" s="211">
        <v>0</v>
      </c>
      <c r="CP352" s="211">
        <v>0</v>
      </c>
      <c r="CQ352" s="211">
        <v>0</v>
      </c>
      <c r="CR352" s="211">
        <v>0</v>
      </c>
      <c r="CS352" s="211">
        <f t="shared" si="113"/>
        <v>0</v>
      </c>
      <c r="CV352" s="27">
        <f t="shared" si="107"/>
        <v>0</v>
      </c>
      <c r="CW352" s="28">
        <f t="shared" si="108"/>
        <v>0</v>
      </c>
    </row>
    <row r="353" spans="1:101" x14ac:dyDescent="0.2">
      <c r="A353" s="214" t="s">
        <v>343</v>
      </c>
      <c r="B353" s="213">
        <f t="shared" ref="B353:BM353" si="114">SUM(B338:B352)</f>
        <v>0</v>
      </c>
      <c r="C353" s="213">
        <f t="shared" si="114"/>
        <v>0</v>
      </c>
      <c r="D353" s="213">
        <f t="shared" si="114"/>
        <v>0</v>
      </c>
      <c r="E353" s="213">
        <f t="shared" si="114"/>
        <v>0</v>
      </c>
      <c r="F353" s="213">
        <f t="shared" si="114"/>
        <v>0</v>
      </c>
      <c r="G353" s="213">
        <f t="shared" ref="G353:BR353" si="115">SUM(G338:G352)</f>
        <v>0</v>
      </c>
      <c r="H353" s="213">
        <f t="shared" si="115"/>
        <v>0</v>
      </c>
      <c r="I353" s="213">
        <f t="shared" si="115"/>
        <v>0</v>
      </c>
      <c r="J353" s="213">
        <f t="shared" si="115"/>
        <v>0</v>
      </c>
      <c r="K353" s="213">
        <f t="shared" si="115"/>
        <v>0</v>
      </c>
      <c r="L353" s="213">
        <f t="shared" si="115"/>
        <v>0</v>
      </c>
      <c r="M353" s="213">
        <f t="shared" si="115"/>
        <v>0</v>
      </c>
      <c r="N353" s="213">
        <f t="shared" si="115"/>
        <v>0</v>
      </c>
      <c r="O353" s="213">
        <f t="shared" si="115"/>
        <v>0</v>
      </c>
      <c r="P353" s="213">
        <f t="shared" si="115"/>
        <v>0</v>
      </c>
      <c r="Q353" s="213">
        <f t="shared" si="115"/>
        <v>0</v>
      </c>
      <c r="R353" s="213">
        <f t="shared" si="115"/>
        <v>0</v>
      </c>
      <c r="S353" s="213">
        <f t="shared" si="115"/>
        <v>0</v>
      </c>
      <c r="T353" s="213">
        <f t="shared" si="115"/>
        <v>0</v>
      </c>
      <c r="U353" s="213">
        <f t="shared" si="115"/>
        <v>0</v>
      </c>
      <c r="V353" s="213">
        <f t="shared" si="115"/>
        <v>0</v>
      </c>
      <c r="W353" s="213">
        <f t="shared" si="115"/>
        <v>0</v>
      </c>
      <c r="X353" s="213">
        <f t="shared" si="115"/>
        <v>0</v>
      </c>
      <c r="Y353" s="213">
        <f t="shared" si="115"/>
        <v>0</v>
      </c>
      <c r="Z353" s="213">
        <f t="shared" si="115"/>
        <v>0</v>
      </c>
      <c r="AA353" s="213">
        <f t="shared" si="115"/>
        <v>0</v>
      </c>
      <c r="AB353" s="213">
        <f t="shared" si="115"/>
        <v>0</v>
      </c>
      <c r="AC353" s="213">
        <f t="shared" si="115"/>
        <v>0</v>
      </c>
      <c r="AD353" s="213">
        <f t="shared" si="115"/>
        <v>0</v>
      </c>
      <c r="AE353" s="213">
        <f t="shared" si="115"/>
        <v>0</v>
      </c>
      <c r="AF353" s="213">
        <f t="shared" si="115"/>
        <v>0</v>
      </c>
      <c r="AG353" s="213">
        <f t="shared" si="115"/>
        <v>0</v>
      </c>
      <c r="AH353" s="213">
        <f t="shared" si="115"/>
        <v>0</v>
      </c>
      <c r="AI353" s="213">
        <f t="shared" si="115"/>
        <v>0</v>
      </c>
      <c r="AJ353" s="213">
        <f t="shared" si="115"/>
        <v>0</v>
      </c>
      <c r="AK353" s="213">
        <f t="shared" si="115"/>
        <v>0</v>
      </c>
      <c r="AL353" s="213">
        <f t="shared" si="115"/>
        <v>0</v>
      </c>
      <c r="AM353" s="213">
        <f t="shared" si="115"/>
        <v>0</v>
      </c>
      <c r="AN353" s="213">
        <f t="shared" si="115"/>
        <v>0</v>
      </c>
      <c r="AO353" s="213">
        <f t="shared" si="115"/>
        <v>0</v>
      </c>
      <c r="AP353" s="213">
        <f t="shared" si="115"/>
        <v>0</v>
      </c>
      <c r="AQ353" s="213">
        <f t="shared" si="115"/>
        <v>0</v>
      </c>
      <c r="AR353" s="213">
        <f t="shared" si="115"/>
        <v>0</v>
      </c>
      <c r="AS353" s="213">
        <f t="shared" si="115"/>
        <v>0</v>
      </c>
      <c r="AT353" s="213">
        <f t="shared" si="115"/>
        <v>0</v>
      </c>
      <c r="AU353" s="213">
        <f t="shared" si="115"/>
        <v>0</v>
      </c>
      <c r="AV353" s="213">
        <f t="shared" si="115"/>
        <v>0</v>
      </c>
      <c r="AW353" s="213">
        <f t="shared" si="115"/>
        <v>0</v>
      </c>
      <c r="AX353" s="213">
        <f t="shared" si="115"/>
        <v>0</v>
      </c>
      <c r="AY353" s="213">
        <f t="shared" si="115"/>
        <v>0</v>
      </c>
      <c r="AZ353" s="213">
        <f t="shared" si="115"/>
        <v>0</v>
      </c>
      <c r="BA353" s="213">
        <f t="shared" si="115"/>
        <v>0</v>
      </c>
      <c r="BB353" s="213">
        <f t="shared" si="115"/>
        <v>0</v>
      </c>
      <c r="BC353" s="213">
        <f t="shared" si="115"/>
        <v>0</v>
      </c>
      <c r="BD353" s="213">
        <f t="shared" si="115"/>
        <v>0</v>
      </c>
      <c r="BE353" s="213">
        <f t="shared" si="115"/>
        <v>0</v>
      </c>
      <c r="BF353" s="213">
        <f t="shared" si="115"/>
        <v>0</v>
      </c>
      <c r="BG353" s="213">
        <f t="shared" si="115"/>
        <v>0</v>
      </c>
      <c r="BH353" s="213">
        <f t="shared" si="115"/>
        <v>0</v>
      </c>
      <c r="BI353" s="213">
        <f t="shared" si="115"/>
        <v>0</v>
      </c>
      <c r="BJ353" s="213">
        <f t="shared" si="115"/>
        <v>0</v>
      </c>
      <c r="BK353" s="213">
        <f t="shared" si="115"/>
        <v>0</v>
      </c>
      <c r="BL353" s="213">
        <f t="shared" si="115"/>
        <v>0</v>
      </c>
      <c r="BM353" s="213">
        <f t="shared" si="115"/>
        <v>0</v>
      </c>
      <c r="BN353" s="213">
        <f t="shared" si="115"/>
        <v>0</v>
      </c>
      <c r="BO353" s="213">
        <f t="shared" si="115"/>
        <v>0</v>
      </c>
      <c r="BP353" s="213">
        <f t="shared" si="115"/>
        <v>0</v>
      </c>
      <c r="BQ353" s="213">
        <f t="shared" si="115"/>
        <v>0</v>
      </c>
      <c r="BR353" s="213">
        <f t="shared" si="115"/>
        <v>0</v>
      </c>
      <c r="BS353" s="213">
        <f t="shared" ref="BS353:CR353" si="116">SUM(BS338:BS352)</f>
        <v>0</v>
      </c>
      <c r="BT353" s="213">
        <f t="shared" si="116"/>
        <v>0</v>
      </c>
      <c r="BU353" s="213">
        <f t="shared" si="116"/>
        <v>0</v>
      </c>
      <c r="BV353" s="213">
        <f t="shared" si="116"/>
        <v>0</v>
      </c>
      <c r="BW353" s="213">
        <f t="shared" si="116"/>
        <v>0</v>
      </c>
      <c r="BX353" s="213">
        <f t="shared" si="116"/>
        <v>0</v>
      </c>
      <c r="BY353" s="213">
        <f t="shared" si="116"/>
        <v>0</v>
      </c>
      <c r="BZ353" s="213">
        <f t="shared" si="116"/>
        <v>0</v>
      </c>
      <c r="CA353" s="213">
        <f t="shared" si="116"/>
        <v>0</v>
      </c>
      <c r="CB353" s="213">
        <f t="shared" si="116"/>
        <v>0</v>
      </c>
      <c r="CC353" s="213">
        <f t="shared" si="116"/>
        <v>0</v>
      </c>
      <c r="CD353" s="213">
        <f t="shared" si="116"/>
        <v>0</v>
      </c>
      <c r="CE353" s="213">
        <f t="shared" si="116"/>
        <v>0</v>
      </c>
      <c r="CF353" s="213">
        <f t="shared" si="116"/>
        <v>0</v>
      </c>
      <c r="CG353" s="213">
        <f t="shared" si="116"/>
        <v>0</v>
      </c>
      <c r="CH353" s="213">
        <f t="shared" si="116"/>
        <v>0</v>
      </c>
      <c r="CI353" s="213">
        <f t="shared" si="116"/>
        <v>0</v>
      </c>
      <c r="CJ353" s="213">
        <f t="shared" si="116"/>
        <v>0</v>
      </c>
      <c r="CK353" s="213">
        <f t="shared" si="116"/>
        <v>0</v>
      </c>
      <c r="CL353" s="213">
        <f t="shared" si="116"/>
        <v>0</v>
      </c>
      <c r="CM353" s="213">
        <f t="shared" si="116"/>
        <v>0</v>
      </c>
      <c r="CN353" s="213">
        <f t="shared" si="116"/>
        <v>0</v>
      </c>
      <c r="CO353" s="213">
        <f t="shared" si="116"/>
        <v>0</v>
      </c>
      <c r="CP353" s="213">
        <f t="shared" si="116"/>
        <v>0</v>
      </c>
      <c r="CQ353" s="213">
        <f t="shared" si="116"/>
        <v>0</v>
      </c>
      <c r="CR353" s="213">
        <f t="shared" si="116"/>
        <v>0</v>
      </c>
      <c r="CS353" s="213">
        <f t="shared" ref="BN353:CS353" si="117">SUM(CS338:CS352)</f>
        <v>0</v>
      </c>
      <c r="CV353" s="27">
        <f t="shared" si="107"/>
        <v>0</v>
      </c>
      <c r="CW353" s="28">
        <f t="shared" si="108"/>
        <v>0</v>
      </c>
    </row>
    <row r="354" spans="1:101" x14ac:dyDescent="0.2">
      <c r="A354" s="208" t="s">
        <v>344</v>
      </c>
      <c r="B354" s="207"/>
      <c r="C354" s="207"/>
      <c r="D354" s="207"/>
      <c r="E354" s="207"/>
      <c r="F354" s="207"/>
      <c r="G354" s="207"/>
      <c r="H354" s="207"/>
      <c r="I354" s="207"/>
      <c r="J354" s="207"/>
      <c r="K354" s="207"/>
      <c r="L354" s="207"/>
      <c r="M354" s="207"/>
      <c r="N354" s="207"/>
      <c r="O354" s="207"/>
      <c r="P354" s="207"/>
      <c r="Q354" s="207"/>
      <c r="R354" s="207"/>
      <c r="S354" s="207"/>
      <c r="T354" s="207"/>
      <c r="U354" s="207"/>
      <c r="V354" s="207"/>
      <c r="W354" s="207"/>
      <c r="X354" s="207"/>
      <c r="Y354" s="207"/>
      <c r="Z354" s="207"/>
      <c r="AA354" s="207"/>
      <c r="AB354" s="207"/>
      <c r="AC354" s="207"/>
      <c r="AD354" s="207"/>
      <c r="AE354" s="207"/>
      <c r="AF354" s="207"/>
      <c r="AG354" s="207"/>
      <c r="AH354" s="207"/>
      <c r="AI354" s="207"/>
      <c r="AJ354" s="207"/>
      <c r="AK354" s="207"/>
      <c r="AL354" s="207"/>
      <c r="AM354" s="207"/>
      <c r="AN354" s="207"/>
      <c r="AO354" s="207"/>
      <c r="AP354" s="207"/>
      <c r="AQ354" s="207"/>
      <c r="AR354" s="207"/>
      <c r="AS354" s="207"/>
      <c r="AT354" s="207"/>
      <c r="AU354" s="207"/>
      <c r="AV354" s="207"/>
      <c r="AW354" s="207"/>
      <c r="AX354" s="207"/>
      <c r="AY354" s="207"/>
      <c r="AZ354" s="207"/>
      <c r="BA354" s="207"/>
      <c r="BB354" s="207"/>
      <c r="BC354" s="207"/>
      <c r="BD354" s="207"/>
      <c r="BE354" s="207"/>
      <c r="BF354" s="207"/>
      <c r="BG354" s="207"/>
      <c r="BH354" s="207"/>
      <c r="BI354" s="207"/>
      <c r="BJ354" s="207"/>
      <c r="BK354" s="207"/>
      <c r="BL354" s="207"/>
      <c r="BM354" s="207"/>
      <c r="BN354" s="207"/>
      <c r="BO354" s="207"/>
      <c r="BP354" s="207"/>
      <c r="BQ354" s="207"/>
      <c r="BR354" s="207"/>
      <c r="BS354" s="207"/>
      <c r="BT354" s="207"/>
      <c r="BU354" s="207"/>
      <c r="BV354" s="207"/>
      <c r="BW354" s="207"/>
      <c r="BX354" s="207"/>
      <c r="BY354" s="207"/>
      <c r="BZ354" s="207"/>
      <c r="CA354" s="207"/>
      <c r="CB354" s="207"/>
      <c r="CC354" s="207"/>
      <c r="CD354" s="207"/>
      <c r="CE354" s="207"/>
      <c r="CF354" s="207"/>
      <c r="CG354" s="207"/>
      <c r="CH354" s="207"/>
      <c r="CI354" s="207"/>
      <c r="CJ354" s="207"/>
      <c r="CK354" s="207"/>
      <c r="CL354" s="207"/>
      <c r="CM354" s="207"/>
      <c r="CN354" s="207"/>
      <c r="CO354" s="207"/>
      <c r="CP354" s="207"/>
      <c r="CQ354" s="207"/>
      <c r="CR354" s="207"/>
      <c r="CS354" s="207"/>
      <c r="CV354" s="27">
        <f t="shared" si="107"/>
        <v>0</v>
      </c>
      <c r="CW354" s="28">
        <f t="shared" si="108"/>
        <v>0</v>
      </c>
    </row>
    <row r="355" spans="1:101" x14ac:dyDescent="0.2">
      <c r="A355" s="215" t="s">
        <v>345</v>
      </c>
      <c r="B355" s="211">
        <v>0</v>
      </c>
      <c r="C355" s="211">
        <v>0</v>
      </c>
      <c r="D355" s="211">
        <v>0</v>
      </c>
      <c r="E355" s="211">
        <v>0</v>
      </c>
      <c r="F355" s="211">
        <v>0</v>
      </c>
      <c r="G355" s="211">
        <v>0</v>
      </c>
      <c r="H355" s="211">
        <v>0</v>
      </c>
      <c r="I355" s="211">
        <v>0</v>
      </c>
      <c r="J355" s="211">
        <v>0</v>
      </c>
      <c r="K355" s="211">
        <v>0</v>
      </c>
      <c r="L355" s="211">
        <v>0</v>
      </c>
      <c r="M355" s="211">
        <v>0</v>
      </c>
      <c r="N355" s="211">
        <v>0</v>
      </c>
      <c r="O355" s="211">
        <v>0</v>
      </c>
      <c r="P355" s="211">
        <v>0</v>
      </c>
      <c r="Q355" s="211">
        <v>0</v>
      </c>
      <c r="R355" s="211">
        <v>0</v>
      </c>
      <c r="S355" s="211">
        <v>0</v>
      </c>
      <c r="T355" s="211">
        <v>0</v>
      </c>
      <c r="U355" s="211">
        <v>0</v>
      </c>
      <c r="V355" s="211">
        <v>0</v>
      </c>
      <c r="W355" s="211">
        <v>0</v>
      </c>
      <c r="X355" s="211">
        <v>0</v>
      </c>
      <c r="Y355" s="211">
        <v>0</v>
      </c>
      <c r="Z355" s="211">
        <v>0</v>
      </c>
      <c r="AA355" s="211">
        <v>0</v>
      </c>
      <c r="AB355" s="211">
        <v>0</v>
      </c>
      <c r="AC355" s="211">
        <v>0</v>
      </c>
      <c r="AD355" s="211">
        <v>0</v>
      </c>
      <c r="AE355" s="211">
        <v>0</v>
      </c>
      <c r="AF355" s="211">
        <v>0</v>
      </c>
      <c r="AG355" s="211">
        <v>0</v>
      </c>
      <c r="AH355" s="211">
        <v>0</v>
      </c>
      <c r="AI355" s="211">
        <v>0</v>
      </c>
      <c r="AJ355" s="211">
        <v>0</v>
      </c>
      <c r="AK355" s="211">
        <v>0</v>
      </c>
      <c r="AL355" s="211">
        <v>0</v>
      </c>
      <c r="AM355" s="211">
        <v>0</v>
      </c>
      <c r="AN355" s="211">
        <v>0</v>
      </c>
      <c r="AO355" s="211">
        <v>0</v>
      </c>
      <c r="AP355" s="211">
        <v>0</v>
      </c>
      <c r="AQ355" s="211">
        <v>0</v>
      </c>
      <c r="AR355" s="211">
        <v>0</v>
      </c>
      <c r="AS355" s="211">
        <v>0</v>
      </c>
      <c r="AT355" s="211">
        <v>0</v>
      </c>
      <c r="AU355" s="211">
        <v>0</v>
      </c>
      <c r="AV355" s="211">
        <v>0</v>
      </c>
      <c r="AW355" s="211">
        <v>0</v>
      </c>
      <c r="AX355" s="211">
        <v>0</v>
      </c>
      <c r="AY355" s="211">
        <v>0</v>
      </c>
      <c r="AZ355" s="211">
        <v>0</v>
      </c>
      <c r="BA355" s="211">
        <v>0</v>
      </c>
      <c r="BB355" s="211">
        <v>0</v>
      </c>
      <c r="BC355" s="211">
        <v>0</v>
      </c>
      <c r="BD355" s="211">
        <v>0</v>
      </c>
      <c r="BE355" s="211">
        <v>0</v>
      </c>
      <c r="BF355" s="211">
        <v>0</v>
      </c>
      <c r="BG355" s="211">
        <v>0</v>
      </c>
      <c r="BH355" s="211">
        <v>0</v>
      </c>
      <c r="BI355" s="211">
        <v>0</v>
      </c>
      <c r="BJ355" s="211">
        <v>0</v>
      </c>
      <c r="BK355" s="211">
        <v>0</v>
      </c>
      <c r="BL355" s="211">
        <v>0</v>
      </c>
      <c r="BM355" s="211">
        <v>0</v>
      </c>
      <c r="BN355" s="211">
        <v>0</v>
      </c>
      <c r="BO355" s="211">
        <v>0</v>
      </c>
      <c r="BP355" s="211">
        <v>0</v>
      </c>
      <c r="BQ355" s="211">
        <v>0</v>
      </c>
      <c r="BR355" s="211">
        <v>0</v>
      </c>
      <c r="BS355" s="211">
        <v>0</v>
      </c>
      <c r="BT355" s="211">
        <v>0</v>
      </c>
      <c r="BU355" s="211">
        <v>0</v>
      </c>
      <c r="BV355" s="211">
        <v>0</v>
      </c>
      <c r="BW355" s="211">
        <v>0</v>
      </c>
      <c r="BX355" s="211">
        <v>0</v>
      </c>
      <c r="BY355" s="211">
        <v>0</v>
      </c>
      <c r="BZ355" s="211">
        <v>0</v>
      </c>
      <c r="CA355" s="211">
        <v>0</v>
      </c>
      <c r="CB355" s="211">
        <v>0</v>
      </c>
      <c r="CC355" s="211">
        <v>0</v>
      </c>
      <c r="CD355" s="211">
        <v>0</v>
      </c>
      <c r="CE355" s="211">
        <v>0</v>
      </c>
      <c r="CF355" s="211">
        <v>0</v>
      </c>
      <c r="CG355" s="211">
        <v>0</v>
      </c>
      <c r="CH355" s="211">
        <v>0</v>
      </c>
      <c r="CI355" s="211">
        <v>0</v>
      </c>
      <c r="CJ355" s="211">
        <v>0</v>
      </c>
      <c r="CK355" s="211">
        <v>0</v>
      </c>
      <c r="CL355" s="211">
        <v>0</v>
      </c>
      <c r="CM355" s="211">
        <v>0</v>
      </c>
      <c r="CN355" s="211">
        <v>0</v>
      </c>
      <c r="CO355" s="211">
        <v>0</v>
      </c>
      <c r="CP355" s="211">
        <v>0</v>
      </c>
      <c r="CQ355" s="211">
        <v>0</v>
      </c>
      <c r="CR355" s="211">
        <v>0</v>
      </c>
      <c r="CS355" s="211">
        <f t="shared" ref="CS355:CS360" si="118">SUM(B355:CR355)</f>
        <v>0</v>
      </c>
      <c r="CV355" s="27">
        <f t="shared" si="107"/>
        <v>0</v>
      </c>
      <c r="CW355" s="28">
        <f t="shared" si="108"/>
        <v>0</v>
      </c>
    </row>
    <row r="356" spans="1:101" x14ac:dyDescent="0.2">
      <c r="A356" s="215" t="s">
        <v>346</v>
      </c>
      <c r="B356" s="211">
        <v>0</v>
      </c>
      <c r="C356" s="211">
        <v>0</v>
      </c>
      <c r="D356" s="211">
        <v>0</v>
      </c>
      <c r="E356" s="211">
        <v>0</v>
      </c>
      <c r="F356" s="211">
        <v>0</v>
      </c>
      <c r="G356" s="211">
        <v>0</v>
      </c>
      <c r="H356" s="211">
        <v>0</v>
      </c>
      <c r="I356" s="211">
        <v>0</v>
      </c>
      <c r="J356" s="211">
        <v>0</v>
      </c>
      <c r="K356" s="211">
        <v>0</v>
      </c>
      <c r="L356" s="211">
        <v>0</v>
      </c>
      <c r="M356" s="211">
        <v>0</v>
      </c>
      <c r="N356" s="211">
        <v>0</v>
      </c>
      <c r="O356" s="211">
        <v>0</v>
      </c>
      <c r="P356" s="211">
        <v>0</v>
      </c>
      <c r="Q356" s="211">
        <v>0</v>
      </c>
      <c r="R356" s="211">
        <v>0</v>
      </c>
      <c r="S356" s="211">
        <v>0</v>
      </c>
      <c r="T356" s="211">
        <v>0</v>
      </c>
      <c r="U356" s="211">
        <v>0</v>
      </c>
      <c r="V356" s="211">
        <v>0</v>
      </c>
      <c r="W356" s="211">
        <v>0</v>
      </c>
      <c r="X356" s="211">
        <v>0</v>
      </c>
      <c r="Y356" s="211">
        <v>0</v>
      </c>
      <c r="Z356" s="211">
        <v>0</v>
      </c>
      <c r="AA356" s="211">
        <v>0</v>
      </c>
      <c r="AB356" s="211">
        <v>0</v>
      </c>
      <c r="AC356" s="211">
        <v>0</v>
      </c>
      <c r="AD356" s="211">
        <v>0</v>
      </c>
      <c r="AE356" s="211">
        <v>0</v>
      </c>
      <c r="AF356" s="211">
        <v>0</v>
      </c>
      <c r="AG356" s="211">
        <v>0</v>
      </c>
      <c r="AH356" s="211">
        <v>0</v>
      </c>
      <c r="AI356" s="211">
        <v>0</v>
      </c>
      <c r="AJ356" s="211">
        <v>0</v>
      </c>
      <c r="AK356" s="211">
        <v>0</v>
      </c>
      <c r="AL356" s="211">
        <v>0</v>
      </c>
      <c r="AM356" s="211">
        <v>0</v>
      </c>
      <c r="AN356" s="211">
        <v>0</v>
      </c>
      <c r="AO356" s="211">
        <v>0</v>
      </c>
      <c r="AP356" s="211">
        <v>0</v>
      </c>
      <c r="AQ356" s="211">
        <v>0</v>
      </c>
      <c r="AR356" s="211">
        <v>0</v>
      </c>
      <c r="AS356" s="211">
        <v>0</v>
      </c>
      <c r="AT356" s="211">
        <v>0</v>
      </c>
      <c r="AU356" s="211">
        <v>0</v>
      </c>
      <c r="AV356" s="211">
        <v>0</v>
      </c>
      <c r="AW356" s="211">
        <v>0</v>
      </c>
      <c r="AX356" s="211">
        <v>0</v>
      </c>
      <c r="AY356" s="211">
        <v>0</v>
      </c>
      <c r="AZ356" s="211">
        <v>0</v>
      </c>
      <c r="BA356" s="211">
        <v>0</v>
      </c>
      <c r="BB356" s="211">
        <v>0</v>
      </c>
      <c r="BC356" s="211">
        <v>0</v>
      </c>
      <c r="BD356" s="211">
        <v>0</v>
      </c>
      <c r="BE356" s="211">
        <v>0</v>
      </c>
      <c r="BF356" s="211">
        <v>0</v>
      </c>
      <c r="BG356" s="211">
        <v>0</v>
      </c>
      <c r="BH356" s="211">
        <v>0</v>
      </c>
      <c r="BI356" s="211">
        <v>0</v>
      </c>
      <c r="BJ356" s="211">
        <v>0</v>
      </c>
      <c r="BK356" s="211">
        <v>0</v>
      </c>
      <c r="BL356" s="211">
        <v>0</v>
      </c>
      <c r="BM356" s="211">
        <v>0</v>
      </c>
      <c r="BN356" s="211">
        <v>0</v>
      </c>
      <c r="BO356" s="211">
        <v>0</v>
      </c>
      <c r="BP356" s="211">
        <v>0</v>
      </c>
      <c r="BQ356" s="211">
        <v>0</v>
      </c>
      <c r="BR356" s="211">
        <v>0</v>
      </c>
      <c r="BS356" s="211">
        <v>0</v>
      </c>
      <c r="BT356" s="211">
        <v>0</v>
      </c>
      <c r="BU356" s="211">
        <v>0</v>
      </c>
      <c r="BV356" s="211">
        <v>0</v>
      </c>
      <c r="BW356" s="211">
        <v>0</v>
      </c>
      <c r="BX356" s="211">
        <v>0</v>
      </c>
      <c r="BY356" s="211">
        <v>0</v>
      </c>
      <c r="BZ356" s="211">
        <v>0</v>
      </c>
      <c r="CA356" s="211">
        <v>0</v>
      </c>
      <c r="CB356" s="211">
        <v>0</v>
      </c>
      <c r="CC356" s="211">
        <v>0</v>
      </c>
      <c r="CD356" s="211">
        <v>0</v>
      </c>
      <c r="CE356" s="211">
        <v>0</v>
      </c>
      <c r="CF356" s="211">
        <v>0</v>
      </c>
      <c r="CG356" s="211">
        <v>0</v>
      </c>
      <c r="CH356" s="211">
        <v>0</v>
      </c>
      <c r="CI356" s="211">
        <v>0</v>
      </c>
      <c r="CJ356" s="211">
        <v>0</v>
      </c>
      <c r="CK356" s="211">
        <v>0</v>
      </c>
      <c r="CL356" s="211">
        <v>0</v>
      </c>
      <c r="CM356" s="211">
        <v>0</v>
      </c>
      <c r="CN356" s="211">
        <v>0</v>
      </c>
      <c r="CO356" s="211">
        <v>0</v>
      </c>
      <c r="CP356" s="211">
        <v>0</v>
      </c>
      <c r="CQ356" s="211">
        <v>0</v>
      </c>
      <c r="CR356" s="211">
        <v>0</v>
      </c>
      <c r="CS356" s="211">
        <f t="shared" si="118"/>
        <v>0</v>
      </c>
      <c r="CV356" s="27">
        <f t="shared" si="107"/>
        <v>0</v>
      </c>
      <c r="CW356" s="28">
        <f t="shared" si="108"/>
        <v>0</v>
      </c>
    </row>
    <row r="357" spans="1:101" x14ac:dyDescent="0.2">
      <c r="A357" s="215" t="s">
        <v>347</v>
      </c>
      <c r="B357" s="211">
        <v>0</v>
      </c>
      <c r="C357" s="211">
        <v>0</v>
      </c>
      <c r="D357" s="211">
        <v>0</v>
      </c>
      <c r="E357" s="211">
        <v>0</v>
      </c>
      <c r="F357" s="211">
        <v>0</v>
      </c>
      <c r="G357" s="211">
        <v>0</v>
      </c>
      <c r="H357" s="211">
        <v>0</v>
      </c>
      <c r="I357" s="211">
        <v>0</v>
      </c>
      <c r="J357" s="211">
        <v>0</v>
      </c>
      <c r="K357" s="211">
        <v>0</v>
      </c>
      <c r="L357" s="211">
        <v>0</v>
      </c>
      <c r="M357" s="211">
        <v>0</v>
      </c>
      <c r="N357" s="211">
        <v>0</v>
      </c>
      <c r="O357" s="211">
        <v>0</v>
      </c>
      <c r="P357" s="211">
        <v>0</v>
      </c>
      <c r="Q357" s="211">
        <v>0</v>
      </c>
      <c r="R357" s="211">
        <v>0</v>
      </c>
      <c r="S357" s="211">
        <v>0</v>
      </c>
      <c r="T357" s="211">
        <v>0</v>
      </c>
      <c r="U357" s="211">
        <v>0</v>
      </c>
      <c r="V357" s="211">
        <v>0</v>
      </c>
      <c r="W357" s="211">
        <v>0</v>
      </c>
      <c r="X357" s="211">
        <v>0</v>
      </c>
      <c r="Y357" s="211">
        <v>0</v>
      </c>
      <c r="Z357" s="211">
        <v>0</v>
      </c>
      <c r="AA357" s="211">
        <v>0</v>
      </c>
      <c r="AB357" s="211">
        <v>0</v>
      </c>
      <c r="AC357" s="211">
        <v>0</v>
      </c>
      <c r="AD357" s="211">
        <v>0</v>
      </c>
      <c r="AE357" s="211">
        <v>0</v>
      </c>
      <c r="AF357" s="211">
        <v>0</v>
      </c>
      <c r="AG357" s="211">
        <v>0</v>
      </c>
      <c r="AH357" s="211">
        <v>0</v>
      </c>
      <c r="AI357" s="211">
        <v>0</v>
      </c>
      <c r="AJ357" s="211">
        <v>0</v>
      </c>
      <c r="AK357" s="211">
        <v>0</v>
      </c>
      <c r="AL357" s="211">
        <v>0</v>
      </c>
      <c r="AM357" s="211">
        <v>0</v>
      </c>
      <c r="AN357" s="211">
        <v>0</v>
      </c>
      <c r="AO357" s="211">
        <v>0</v>
      </c>
      <c r="AP357" s="211">
        <v>0</v>
      </c>
      <c r="AQ357" s="211">
        <v>0</v>
      </c>
      <c r="AR357" s="211">
        <v>0</v>
      </c>
      <c r="AS357" s="211">
        <v>0</v>
      </c>
      <c r="AT357" s="211">
        <v>0</v>
      </c>
      <c r="AU357" s="211">
        <v>0</v>
      </c>
      <c r="AV357" s="211">
        <v>0</v>
      </c>
      <c r="AW357" s="211">
        <v>0</v>
      </c>
      <c r="AX357" s="211">
        <v>0</v>
      </c>
      <c r="AY357" s="211">
        <v>0</v>
      </c>
      <c r="AZ357" s="211">
        <v>0</v>
      </c>
      <c r="BA357" s="211">
        <v>0</v>
      </c>
      <c r="BB357" s="211">
        <v>0</v>
      </c>
      <c r="BC357" s="211">
        <v>0</v>
      </c>
      <c r="BD357" s="211">
        <v>0</v>
      </c>
      <c r="BE357" s="211">
        <v>0</v>
      </c>
      <c r="BF357" s="211">
        <v>0</v>
      </c>
      <c r="BG357" s="211">
        <v>0</v>
      </c>
      <c r="BH357" s="211">
        <v>0</v>
      </c>
      <c r="BI357" s="211">
        <v>0</v>
      </c>
      <c r="BJ357" s="211">
        <v>0</v>
      </c>
      <c r="BK357" s="211">
        <v>0</v>
      </c>
      <c r="BL357" s="211">
        <v>0</v>
      </c>
      <c r="BM357" s="211">
        <v>0</v>
      </c>
      <c r="BN357" s="211">
        <v>0</v>
      </c>
      <c r="BO357" s="211">
        <v>0</v>
      </c>
      <c r="BP357" s="211">
        <v>0</v>
      </c>
      <c r="BQ357" s="211">
        <v>0</v>
      </c>
      <c r="BR357" s="211">
        <v>0</v>
      </c>
      <c r="BS357" s="211">
        <v>0</v>
      </c>
      <c r="BT357" s="211">
        <v>0</v>
      </c>
      <c r="BU357" s="211">
        <v>0</v>
      </c>
      <c r="BV357" s="211">
        <v>0</v>
      </c>
      <c r="BW357" s="211">
        <v>0</v>
      </c>
      <c r="BX357" s="211">
        <v>0</v>
      </c>
      <c r="BY357" s="211">
        <v>0</v>
      </c>
      <c r="BZ357" s="211">
        <v>0</v>
      </c>
      <c r="CA357" s="211">
        <v>0</v>
      </c>
      <c r="CB357" s="211">
        <v>0</v>
      </c>
      <c r="CC357" s="211">
        <v>0</v>
      </c>
      <c r="CD357" s="211">
        <v>0</v>
      </c>
      <c r="CE357" s="211">
        <v>0</v>
      </c>
      <c r="CF357" s="211">
        <v>0</v>
      </c>
      <c r="CG357" s="211">
        <v>0</v>
      </c>
      <c r="CH357" s="211">
        <v>0</v>
      </c>
      <c r="CI357" s="211">
        <v>0</v>
      </c>
      <c r="CJ357" s="211">
        <v>0</v>
      </c>
      <c r="CK357" s="211">
        <v>0</v>
      </c>
      <c r="CL357" s="211">
        <v>0</v>
      </c>
      <c r="CM357" s="211">
        <v>0</v>
      </c>
      <c r="CN357" s="211">
        <v>0</v>
      </c>
      <c r="CO357" s="211">
        <v>0</v>
      </c>
      <c r="CP357" s="211">
        <v>0</v>
      </c>
      <c r="CQ357" s="211">
        <v>0</v>
      </c>
      <c r="CR357" s="211">
        <v>0</v>
      </c>
      <c r="CS357" s="211">
        <f t="shared" si="118"/>
        <v>0</v>
      </c>
      <c r="CV357" s="27">
        <f t="shared" si="107"/>
        <v>0</v>
      </c>
      <c r="CW357" s="28">
        <f t="shared" si="108"/>
        <v>0</v>
      </c>
    </row>
    <row r="358" spans="1:101" x14ac:dyDescent="0.2">
      <c r="A358" s="215" t="s">
        <v>348</v>
      </c>
      <c r="B358" s="211">
        <v>0</v>
      </c>
      <c r="C358" s="211">
        <v>0</v>
      </c>
      <c r="D358" s="211">
        <v>0</v>
      </c>
      <c r="E358" s="211">
        <v>0</v>
      </c>
      <c r="F358" s="211">
        <v>0</v>
      </c>
      <c r="G358" s="211">
        <v>0</v>
      </c>
      <c r="H358" s="211">
        <v>0</v>
      </c>
      <c r="I358" s="211">
        <v>0</v>
      </c>
      <c r="J358" s="211">
        <v>0</v>
      </c>
      <c r="K358" s="211">
        <v>0</v>
      </c>
      <c r="L358" s="211">
        <v>0</v>
      </c>
      <c r="M358" s="211">
        <v>0</v>
      </c>
      <c r="N358" s="211">
        <v>0</v>
      </c>
      <c r="O358" s="211">
        <v>0</v>
      </c>
      <c r="P358" s="211">
        <v>0</v>
      </c>
      <c r="Q358" s="211">
        <v>0</v>
      </c>
      <c r="R358" s="211">
        <v>0</v>
      </c>
      <c r="S358" s="211">
        <v>0</v>
      </c>
      <c r="T358" s="211">
        <v>0</v>
      </c>
      <c r="U358" s="211">
        <v>0</v>
      </c>
      <c r="V358" s="211">
        <v>0</v>
      </c>
      <c r="W358" s="211">
        <v>0</v>
      </c>
      <c r="X358" s="211">
        <v>0</v>
      </c>
      <c r="Y358" s="211">
        <v>0</v>
      </c>
      <c r="Z358" s="211">
        <v>0</v>
      </c>
      <c r="AA358" s="211">
        <v>0</v>
      </c>
      <c r="AB358" s="211">
        <v>0</v>
      </c>
      <c r="AC358" s="211">
        <v>0</v>
      </c>
      <c r="AD358" s="211">
        <v>0</v>
      </c>
      <c r="AE358" s="211">
        <v>0</v>
      </c>
      <c r="AF358" s="211">
        <v>0</v>
      </c>
      <c r="AG358" s="211">
        <v>0</v>
      </c>
      <c r="AH358" s="211">
        <v>0</v>
      </c>
      <c r="AI358" s="211">
        <v>0</v>
      </c>
      <c r="AJ358" s="211">
        <v>0</v>
      </c>
      <c r="AK358" s="211">
        <v>0</v>
      </c>
      <c r="AL358" s="211">
        <v>0</v>
      </c>
      <c r="AM358" s="211">
        <v>0</v>
      </c>
      <c r="AN358" s="211">
        <v>0</v>
      </c>
      <c r="AO358" s="211">
        <v>0</v>
      </c>
      <c r="AP358" s="211">
        <v>0</v>
      </c>
      <c r="AQ358" s="211">
        <v>0</v>
      </c>
      <c r="AR358" s="211">
        <v>0</v>
      </c>
      <c r="AS358" s="211">
        <v>0</v>
      </c>
      <c r="AT358" s="211">
        <v>0</v>
      </c>
      <c r="AU358" s="211">
        <v>0</v>
      </c>
      <c r="AV358" s="211">
        <v>0</v>
      </c>
      <c r="AW358" s="211">
        <v>0</v>
      </c>
      <c r="AX358" s="211">
        <v>0</v>
      </c>
      <c r="AY358" s="211">
        <v>0</v>
      </c>
      <c r="AZ358" s="211">
        <v>0</v>
      </c>
      <c r="BA358" s="211">
        <v>0</v>
      </c>
      <c r="BB358" s="211">
        <v>0</v>
      </c>
      <c r="BC358" s="211">
        <v>0</v>
      </c>
      <c r="BD358" s="211">
        <v>0</v>
      </c>
      <c r="BE358" s="211">
        <v>0</v>
      </c>
      <c r="BF358" s="211">
        <v>0</v>
      </c>
      <c r="BG358" s="211">
        <v>0</v>
      </c>
      <c r="BH358" s="211">
        <v>0</v>
      </c>
      <c r="BI358" s="211">
        <v>0</v>
      </c>
      <c r="BJ358" s="211">
        <v>0</v>
      </c>
      <c r="BK358" s="211">
        <v>0</v>
      </c>
      <c r="BL358" s="211">
        <v>0</v>
      </c>
      <c r="BM358" s="211">
        <v>0</v>
      </c>
      <c r="BN358" s="211">
        <v>0</v>
      </c>
      <c r="BO358" s="211">
        <v>0</v>
      </c>
      <c r="BP358" s="211">
        <v>0</v>
      </c>
      <c r="BQ358" s="211">
        <v>0</v>
      </c>
      <c r="BR358" s="211">
        <v>0</v>
      </c>
      <c r="BS358" s="211">
        <v>0</v>
      </c>
      <c r="BT358" s="211">
        <v>0</v>
      </c>
      <c r="BU358" s="211">
        <v>0</v>
      </c>
      <c r="BV358" s="211">
        <v>0</v>
      </c>
      <c r="BW358" s="211">
        <v>0</v>
      </c>
      <c r="BX358" s="211">
        <v>0</v>
      </c>
      <c r="BY358" s="211">
        <v>0</v>
      </c>
      <c r="BZ358" s="211">
        <v>0</v>
      </c>
      <c r="CA358" s="211">
        <v>0</v>
      </c>
      <c r="CB358" s="211">
        <v>0</v>
      </c>
      <c r="CC358" s="211">
        <v>0</v>
      </c>
      <c r="CD358" s="211">
        <v>0</v>
      </c>
      <c r="CE358" s="211">
        <v>0</v>
      </c>
      <c r="CF358" s="211">
        <v>0</v>
      </c>
      <c r="CG358" s="211">
        <v>0</v>
      </c>
      <c r="CH358" s="211">
        <v>0</v>
      </c>
      <c r="CI358" s="211">
        <v>0</v>
      </c>
      <c r="CJ358" s="211">
        <v>0</v>
      </c>
      <c r="CK358" s="211">
        <v>0</v>
      </c>
      <c r="CL358" s="211">
        <v>0</v>
      </c>
      <c r="CM358" s="211">
        <v>0</v>
      </c>
      <c r="CN358" s="211">
        <v>0</v>
      </c>
      <c r="CO358" s="211">
        <v>0</v>
      </c>
      <c r="CP358" s="211">
        <v>0</v>
      </c>
      <c r="CQ358" s="211">
        <v>0</v>
      </c>
      <c r="CR358" s="211">
        <v>0</v>
      </c>
      <c r="CS358" s="211">
        <f t="shared" si="118"/>
        <v>0</v>
      </c>
      <c r="CV358" s="27">
        <f t="shared" si="107"/>
        <v>0</v>
      </c>
      <c r="CW358" s="28">
        <f t="shared" si="108"/>
        <v>0</v>
      </c>
    </row>
    <row r="359" spans="1:101" x14ac:dyDescent="0.2">
      <c r="A359" s="215" t="s">
        <v>349</v>
      </c>
      <c r="B359" s="211">
        <v>0</v>
      </c>
      <c r="C359" s="211">
        <v>0</v>
      </c>
      <c r="D359" s="211">
        <v>0</v>
      </c>
      <c r="E359" s="211">
        <v>0</v>
      </c>
      <c r="F359" s="211">
        <v>0</v>
      </c>
      <c r="G359" s="211">
        <v>0</v>
      </c>
      <c r="H359" s="211">
        <v>0</v>
      </c>
      <c r="I359" s="211">
        <v>0</v>
      </c>
      <c r="J359" s="211">
        <v>0</v>
      </c>
      <c r="K359" s="211">
        <v>0</v>
      </c>
      <c r="L359" s="211">
        <v>0</v>
      </c>
      <c r="M359" s="211">
        <v>0</v>
      </c>
      <c r="N359" s="211">
        <v>0</v>
      </c>
      <c r="O359" s="211">
        <v>0</v>
      </c>
      <c r="P359" s="211">
        <v>0</v>
      </c>
      <c r="Q359" s="211">
        <v>0</v>
      </c>
      <c r="R359" s="211">
        <v>0</v>
      </c>
      <c r="S359" s="211">
        <v>0</v>
      </c>
      <c r="T359" s="211">
        <v>0</v>
      </c>
      <c r="U359" s="211">
        <v>0</v>
      </c>
      <c r="V359" s="211">
        <v>0</v>
      </c>
      <c r="W359" s="211">
        <v>0</v>
      </c>
      <c r="X359" s="211">
        <v>0</v>
      </c>
      <c r="Y359" s="211">
        <v>0</v>
      </c>
      <c r="Z359" s="211">
        <v>0</v>
      </c>
      <c r="AA359" s="211">
        <v>0</v>
      </c>
      <c r="AB359" s="211">
        <v>0</v>
      </c>
      <c r="AC359" s="211">
        <v>0</v>
      </c>
      <c r="AD359" s="211">
        <v>0</v>
      </c>
      <c r="AE359" s="211">
        <v>0</v>
      </c>
      <c r="AF359" s="211">
        <v>0</v>
      </c>
      <c r="AG359" s="211">
        <v>0</v>
      </c>
      <c r="AH359" s="211">
        <v>0</v>
      </c>
      <c r="AI359" s="211">
        <v>0</v>
      </c>
      <c r="AJ359" s="211">
        <v>0</v>
      </c>
      <c r="AK359" s="211">
        <v>0</v>
      </c>
      <c r="AL359" s="211">
        <v>0</v>
      </c>
      <c r="AM359" s="211">
        <v>0</v>
      </c>
      <c r="AN359" s="211">
        <v>0</v>
      </c>
      <c r="AO359" s="211">
        <v>0</v>
      </c>
      <c r="AP359" s="211">
        <v>0</v>
      </c>
      <c r="AQ359" s="211">
        <v>0</v>
      </c>
      <c r="AR359" s="211">
        <v>0</v>
      </c>
      <c r="AS359" s="211">
        <v>0</v>
      </c>
      <c r="AT359" s="211">
        <v>0</v>
      </c>
      <c r="AU359" s="211">
        <v>0</v>
      </c>
      <c r="AV359" s="211">
        <v>0</v>
      </c>
      <c r="AW359" s="211">
        <v>0</v>
      </c>
      <c r="AX359" s="211">
        <v>0</v>
      </c>
      <c r="AY359" s="211">
        <v>0</v>
      </c>
      <c r="AZ359" s="211">
        <v>0</v>
      </c>
      <c r="BA359" s="211">
        <v>0</v>
      </c>
      <c r="BB359" s="211">
        <v>0</v>
      </c>
      <c r="BC359" s="211">
        <v>0</v>
      </c>
      <c r="BD359" s="211">
        <v>0</v>
      </c>
      <c r="BE359" s="211">
        <v>0</v>
      </c>
      <c r="BF359" s="211">
        <v>0</v>
      </c>
      <c r="BG359" s="211">
        <v>0</v>
      </c>
      <c r="BH359" s="211">
        <v>0</v>
      </c>
      <c r="BI359" s="211">
        <v>0</v>
      </c>
      <c r="BJ359" s="211">
        <v>0</v>
      </c>
      <c r="BK359" s="211">
        <v>0</v>
      </c>
      <c r="BL359" s="211">
        <v>0</v>
      </c>
      <c r="BM359" s="211">
        <v>0</v>
      </c>
      <c r="BN359" s="211">
        <v>0</v>
      </c>
      <c r="BO359" s="211">
        <v>0</v>
      </c>
      <c r="BP359" s="211">
        <v>0</v>
      </c>
      <c r="BQ359" s="211">
        <v>0</v>
      </c>
      <c r="BR359" s="211">
        <v>0</v>
      </c>
      <c r="BS359" s="211">
        <v>0</v>
      </c>
      <c r="BT359" s="211">
        <v>0</v>
      </c>
      <c r="BU359" s="211">
        <v>0</v>
      </c>
      <c r="BV359" s="211">
        <v>0</v>
      </c>
      <c r="BW359" s="211">
        <v>0</v>
      </c>
      <c r="BX359" s="211">
        <v>0</v>
      </c>
      <c r="BY359" s="211">
        <v>0</v>
      </c>
      <c r="BZ359" s="211">
        <v>0</v>
      </c>
      <c r="CA359" s="211">
        <v>0</v>
      </c>
      <c r="CB359" s="211">
        <v>0</v>
      </c>
      <c r="CC359" s="211">
        <v>0</v>
      </c>
      <c r="CD359" s="211">
        <v>0</v>
      </c>
      <c r="CE359" s="211">
        <v>0</v>
      </c>
      <c r="CF359" s="211">
        <v>0</v>
      </c>
      <c r="CG359" s="211">
        <v>0</v>
      </c>
      <c r="CH359" s="211">
        <v>0</v>
      </c>
      <c r="CI359" s="211">
        <v>0</v>
      </c>
      <c r="CJ359" s="211">
        <v>0</v>
      </c>
      <c r="CK359" s="211">
        <v>0</v>
      </c>
      <c r="CL359" s="211">
        <v>0</v>
      </c>
      <c r="CM359" s="211">
        <v>0</v>
      </c>
      <c r="CN359" s="211">
        <v>0</v>
      </c>
      <c r="CO359" s="211">
        <v>0</v>
      </c>
      <c r="CP359" s="211">
        <v>0</v>
      </c>
      <c r="CQ359" s="211">
        <v>0</v>
      </c>
      <c r="CR359" s="211">
        <v>0</v>
      </c>
      <c r="CS359" s="211">
        <f t="shared" si="118"/>
        <v>0</v>
      </c>
      <c r="CV359" s="27">
        <f t="shared" si="107"/>
        <v>0</v>
      </c>
      <c r="CW359" s="28">
        <f t="shared" si="108"/>
        <v>0</v>
      </c>
    </row>
    <row r="360" spans="1:101" x14ac:dyDescent="0.2">
      <c r="A360" s="215" t="s">
        <v>350</v>
      </c>
      <c r="B360" s="211">
        <v>0</v>
      </c>
      <c r="C360" s="211">
        <v>0</v>
      </c>
      <c r="D360" s="211">
        <v>0</v>
      </c>
      <c r="E360" s="211">
        <v>0</v>
      </c>
      <c r="F360" s="211">
        <v>0</v>
      </c>
      <c r="G360" s="211">
        <v>0</v>
      </c>
      <c r="H360" s="211">
        <v>0</v>
      </c>
      <c r="I360" s="211">
        <v>0</v>
      </c>
      <c r="J360" s="211">
        <v>0</v>
      </c>
      <c r="K360" s="211">
        <v>0</v>
      </c>
      <c r="L360" s="211">
        <v>0</v>
      </c>
      <c r="M360" s="211">
        <v>0</v>
      </c>
      <c r="N360" s="211">
        <v>0</v>
      </c>
      <c r="O360" s="211">
        <v>0</v>
      </c>
      <c r="P360" s="211">
        <v>0</v>
      </c>
      <c r="Q360" s="211">
        <v>0</v>
      </c>
      <c r="R360" s="211">
        <v>0</v>
      </c>
      <c r="S360" s="211">
        <v>0</v>
      </c>
      <c r="T360" s="211">
        <v>0</v>
      </c>
      <c r="U360" s="211">
        <v>0</v>
      </c>
      <c r="V360" s="211">
        <v>0</v>
      </c>
      <c r="W360" s="211">
        <v>0</v>
      </c>
      <c r="X360" s="211">
        <v>0</v>
      </c>
      <c r="Y360" s="211">
        <v>0</v>
      </c>
      <c r="Z360" s="211">
        <v>0</v>
      </c>
      <c r="AA360" s="211">
        <v>0</v>
      </c>
      <c r="AB360" s="211">
        <v>0</v>
      </c>
      <c r="AC360" s="211">
        <v>0</v>
      </c>
      <c r="AD360" s="211">
        <v>0</v>
      </c>
      <c r="AE360" s="211">
        <v>0</v>
      </c>
      <c r="AF360" s="211">
        <v>0</v>
      </c>
      <c r="AG360" s="211">
        <v>0</v>
      </c>
      <c r="AH360" s="211">
        <v>0</v>
      </c>
      <c r="AI360" s="211">
        <v>0</v>
      </c>
      <c r="AJ360" s="211">
        <v>0</v>
      </c>
      <c r="AK360" s="211">
        <v>0</v>
      </c>
      <c r="AL360" s="211">
        <v>0</v>
      </c>
      <c r="AM360" s="211">
        <v>0</v>
      </c>
      <c r="AN360" s="211">
        <v>0</v>
      </c>
      <c r="AO360" s="211">
        <v>0</v>
      </c>
      <c r="AP360" s="211">
        <v>0</v>
      </c>
      <c r="AQ360" s="211">
        <v>0</v>
      </c>
      <c r="AR360" s="211">
        <v>0</v>
      </c>
      <c r="AS360" s="211">
        <v>0</v>
      </c>
      <c r="AT360" s="211">
        <v>0</v>
      </c>
      <c r="AU360" s="211">
        <v>0</v>
      </c>
      <c r="AV360" s="211">
        <v>0</v>
      </c>
      <c r="AW360" s="211">
        <v>0</v>
      </c>
      <c r="AX360" s="211">
        <v>0</v>
      </c>
      <c r="AY360" s="211">
        <v>0</v>
      </c>
      <c r="AZ360" s="211">
        <v>0</v>
      </c>
      <c r="BA360" s="211">
        <v>0</v>
      </c>
      <c r="BB360" s="211">
        <v>0</v>
      </c>
      <c r="BC360" s="211">
        <v>0</v>
      </c>
      <c r="BD360" s="211">
        <v>0</v>
      </c>
      <c r="BE360" s="211">
        <v>0</v>
      </c>
      <c r="BF360" s="211">
        <v>0</v>
      </c>
      <c r="BG360" s="211">
        <v>0</v>
      </c>
      <c r="BH360" s="211">
        <v>0</v>
      </c>
      <c r="BI360" s="211">
        <v>0</v>
      </c>
      <c r="BJ360" s="211">
        <v>0</v>
      </c>
      <c r="BK360" s="211">
        <v>0</v>
      </c>
      <c r="BL360" s="211">
        <v>0</v>
      </c>
      <c r="BM360" s="211">
        <v>0</v>
      </c>
      <c r="BN360" s="211">
        <v>0</v>
      </c>
      <c r="BO360" s="211">
        <v>0</v>
      </c>
      <c r="BP360" s="211">
        <v>0</v>
      </c>
      <c r="BQ360" s="211">
        <v>0</v>
      </c>
      <c r="BR360" s="211">
        <v>0</v>
      </c>
      <c r="BS360" s="211">
        <v>0</v>
      </c>
      <c r="BT360" s="211">
        <v>0</v>
      </c>
      <c r="BU360" s="211">
        <v>0</v>
      </c>
      <c r="BV360" s="211">
        <v>0</v>
      </c>
      <c r="BW360" s="211">
        <v>0</v>
      </c>
      <c r="BX360" s="211">
        <v>0</v>
      </c>
      <c r="BY360" s="211">
        <v>0</v>
      </c>
      <c r="BZ360" s="211">
        <v>0</v>
      </c>
      <c r="CA360" s="211">
        <v>0</v>
      </c>
      <c r="CB360" s="211">
        <v>0</v>
      </c>
      <c r="CC360" s="211">
        <v>0</v>
      </c>
      <c r="CD360" s="211">
        <v>0</v>
      </c>
      <c r="CE360" s="211">
        <v>0</v>
      </c>
      <c r="CF360" s="211">
        <v>0</v>
      </c>
      <c r="CG360" s="211">
        <v>0</v>
      </c>
      <c r="CH360" s="211">
        <v>0</v>
      </c>
      <c r="CI360" s="211">
        <v>0</v>
      </c>
      <c r="CJ360" s="211">
        <v>0</v>
      </c>
      <c r="CK360" s="211">
        <v>0</v>
      </c>
      <c r="CL360" s="211">
        <v>0</v>
      </c>
      <c r="CM360" s="211">
        <v>0</v>
      </c>
      <c r="CN360" s="211">
        <v>0</v>
      </c>
      <c r="CO360" s="211">
        <v>0</v>
      </c>
      <c r="CP360" s="211">
        <v>0</v>
      </c>
      <c r="CQ360" s="211">
        <v>0</v>
      </c>
      <c r="CR360" s="211">
        <v>0</v>
      </c>
      <c r="CS360" s="211">
        <f t="shared" si="118"/>
        <v>0</v>
      </c>
      <c r="CV360" s="27">
        <f t="shared" si="107"/>
        <v>0</v>
      </c>
      <c r="CW360" s="28">
        <f t="shared" si="108"/>
        <v>0</v>
      </c>
    </row>
    <row r="361" spans="1:101" x14ac:dyDescent="0.2">
      <c r="A361" s="214" t="s">
        <v>351</v>
      </c>
      <c r="B361" s="213">
        <f t="shared" ref="B361:BM361" si="119">SUM(B355:B360)</f>
        <v>0</v>
      </c>
      <c r="C361" s="213">
        <f t="shared" si="119"/>
        <v>0</v>
      </c>
      <c r="D361" s="213">
        <f t="shared" si="119"/>
        <v>0</v>
      </c>
      <c r="E361" s="213">
        <f t="shared" si="119"/>
        <v>0</v>
      </c>
      <c r="F361" s="213">
        <f t="shared" si="119"/>
        <v>0</v>
      </c>
      <c r="G361" s="213">
        <f t="shared" ref="G361:BR361" si="120">SUM(G355:G360)</f>
        <v>0</v>
      </c>
      <c r="H361" s="213">
        <f t="shared" si="120"/>
        <v>0</v>
      </c>
      <c r="I361" s="213">
        <f t="shared" si="120"/>
        <v>0</v>
      </c>
      <c r="J361" s="213">
        <f t="shared" si="120"/>
        <v>0</v>
      </c>
      <c r="K361" s="213">
        <f t="shared" si="120"/>
        <v>0</v>
      </c>
      <c r="L361" s="213">
        <f t="shared" si="120"/>
        <v>0</v>
      </c>
      <c r="M361" s="213">
        <f t="shared" si="120"/>
        <v>0</v>
      </c>
      <c r="N361" s="213">
        <f t="shared" si="120"/>
        <v>0</v>
      </c>
      <c r="O361" s="213">
        <f t="shared" si="120"/>
        <v>0</v>
      </c>
      <c r="P361" s="213">
        <f t="shared" si="120"/>
        <v>0</v>
      </c>
      <c r="Q361" s="213">
        <f t="shared" si="120"/>
        <v>0</v>
      </c>
      <c r="R361" s="213">
        <f t="shared" si="120"/>
        <v>0</v>
      </c>
      <c r="S361" s="213">
        <f t="shared" si="120"/>
        <v>0</v>
      </c>
      <c r="T361" s="213">
        <f t="shared" si="120"/>
        <v>0</v>
      </c>
      <c r="U361" s="213">
        <f t="shared" si="120"/>
        <v>0</v>
      </c>
      <c r="V361" s="213">
        <f t="shared" si="120"/>
        <v>0</v>
      </c>
      <c r="W361" s="213">
        <f t="shared" si="120"/>
        <v>0</v>
      </c>
      <c r="X361" s="213">
        <f t="shared" si="120"/>
        <v>0</v>
      </c>
      <c r="Y361" s="213">
        <f t="shared" si="120"/>
        <v>0</v>
      </c>
      <c r="Z361" s="213">
        <f t="shared" si="120"/>
        <v>0</v>
      </c>
      <c r="AA361" s="213">
        <f t="shared" si="120"/>
        <v>0</v>
      </c>
      <c r="AB361" s="213">
        <f t="shared" si="120"/>
        <v>0</v>
      </c>
      <c r="AC361" s="213">
        <f t="shared" si="120"/>
        <v>0</v>
      </c>
      <c r="AD361" s="213">
        <f t="shared" si="120"/>
        <v>0</v>
      </c>
      <c r="AE361" s="213">
        <f t="shared" si="120"/>
        <v>0</v>
      </c>
      <c r="AF361" s="213">
        <f t="shared" si="120"/>
        <v>0</v>
      </c>
      <c r="AG361" s="213">
        <f t="shared" si="120"/>
        <v>0</v>
      </c>
      <c r="AH361" s="213">
        <f t="shared" si="120"/>
        <v>0</v>
      </c>
      <c r="AI361" s="213">
        <f t="shared" si="120"/>
        <v>0</v>
      </c>
      <c r="AJ361" s="213">
        <f t="shared" si="120"/>
        <v>0</v>
      </c>
      <c r="AK361" s="213">
        <f t="shared" si="120"/>
        <v>0</v>
      </c>
      <c r="AL361" s="213">
        <f t="shared" si="120"/>
        <v>0</v>
      </c>
      <c r="AM361" s="213">
        <f t="shared" si="120"/>
        <v>0</v>
      </c>
      <c r="AN361" s="213">
        <f t="shared" si="120"/>
        <v>0</v>
      </c>
      <c r="AO361" s="213">
        <f t="shared" si="120"/>
        <v>0</v>
      </c>
      <c r="AP361" s="213">
        <f t="shared" si="120"/>
        <v>0</v>
      </c>
      <c r="AQ361" s="213">
        <f t="shared" si="120"/>
        <v>0</v>
      </c>
      <c r="AR361" s="213">
        <f t="shared" si="120"/>
        <v>0</v>
      </c>
      <c r="AS361" s="213">
        <f t="shared" si="120"/>
        <v>0</v>
      </c>
      <c r="AT361" s="213">
        <f t="shared" si="120"/>
        <v>0</v>
      </c>
      <c r="AU361" s="213">
        <f t="shared" si="120"/>
        <v>0</v>
      </c>
      <c r="AV361" s="213">
        <f t="shared" si="120"/>
        <v>0</v>
      </c>
      <c r="AW361" s="213">
        <f t="shared" si="120"/>
        <v>0</v>
      </c>
      <c r="AX361" s="213">
        <f t="shared" si="120"/>
        <v>0</v>
      </c>
      <c r="AY361" s="213">
        <f t="shared" si="120"/>
        <v>0</v>
      </c>
      <c r="AZ361" s="213">
        <f t="shared" si="120"/>
        <v>0</v>
      </c>
      <c r="BA361" s="213">
        <f t="shared" si="120"/>
        <v>0</v>
      </c>
      <c r="BB361" s="213">
        <f t="shared" si="120"/>
        <v>0</v>
      </c>
      <c r="BC361" s="213">
        <f t="shared" si="120"/>
        <v>0</v>
      </c>
      <c r="BD361" s="213">
        <f t="shared" si="120"/>
        <v>0</v>
      </c>
      <c r="BE361" s="213">
        <f t="shared" si="120"/>
        <v>0</v>
      </c>
      <c r="BF361" s="213">
        <f t="shared" si="120"/>
        <v>0</v>
      </c>
      <c r="BG361" s="213">
        <f t="shared" si="120"/>
        <v>0</v>
      </c>
      <c r="BH361" s="213">
        <f t="shared" si="120"/>
        <v>0</v>
      </c>
      <c r="BI361" s="213">
        <f t="shared" si="120"/>
        <v>0</v>
      </c>
      <c r="BJ361" s="213">
        <f t="shared" si="120"/>
        <v>0</v>
      </c>
      <c r="BK361" s="213">
        <f t="shared" si="120"/>
        <v>0</v>
      </c>
      <c r="BL361" s="213">
        <f t="shared" si="120"/>
        <v>0</v>
      </c>
      <c r="BM361" s="213">
        <f t="shared" si="120"/>
        <v>0</v>
      </c>
      <c r="BN361" s="213">
        <f t="shared" si="120"/>
        <v>0</v>
      </c>
      <c r="BO361" s="213">
        <f t="shared" si="120"/>
        <v>0</v>
      </c>
      <c r="BP361" s="213">
        <f t="shared" si="120"/>
        <v>0</v>
      </c>
      <c r="BQ361" s="213">
        <f t="shared" si="120"/>
        <v>0</v>
      </c>
      <c r="BR361" s="213">
        <f t="shared" si="120"/>
        <v>0</v>
      </c>
      <c r="BS361" s="213">
        <f t="shared" ref="BS361:CR361" si="121">SUM(BS355:BS360)</f>
        <v>0</v>
      </c>
      <c r="BT361" s="213">
        <f t="shared" si="121"/>
        <v>0</v>
      </c>
      <c r="BU361" s="213">
        <f t="shared" si="121"/>
        <v>0</v>
      </c>
      <c r="BV361" s="213">
        <f t="shared" si="121"/>
        <v>0</v>
      </c>
      <c r="BW361" s="213">
        <f t="shared" si="121"/>
        <v>0</v>
      </c>
      <c r="BX361" s="213">
        <f t="shared" si="121"/>
        <v>0</v>
      </c>
      <c r="BY361" s="213">
        <f t="shared" si="121"/>
        <v>0</v>
      </c>
      <c r="BZ361" s="213">
        <f t="shared" si="121"/>
        <v>0</v>
      </c>
      <c r="CA361" s="213">
        <f t="shared" si="121"/>
        <v>0</v>
      </c>
      <c r="CB361" s="213">
        <f t="shared" si="121"/>
        <v>0</v>
      </c>
      <c r="CC361" s="213">
        <f t="shared" si="121"/>
        <v>0</v>
      </c>
      <c r="CD361" s="213">
        <f t="shared" si="121"/>
        <v>0</v>
      </c>
      <c r="CE361" s="213">
        <f t="shared" si="121"/>
        <v>0</v>
      </c>
      <c r="CF361" s="213">
        <f t="shared" si="121"/>
        <v>0</v>
      </c>
      <c r="CG361" s="213">
        <f t="shared" si="121"/>
        <v>0</v>
      </c>
      <c r="CH361" s="213">
        <f t="shared" si="121"/>
        <v>0</v>
      </c>
      <c r="CI361" s="213">
        <f t="shared" si="121"/>
        <v>0</v>
      </c>
      <c r="CJ361" s="213">
        <f t="shared" si="121"/>
        <v>0</v>
      </c>
      <c r="CK361" s="213">
        <f t="shared" si="121"/>
        <v>0</v>
      </c>
      <c r="CL361" s="213">
        <f t="shared" si="121"/>
        <v>0</v>
      </c>
      <c r="CM361" s="213">
        <f t="shared" si="121"/>
        <v>0</v>
      </c>
      <c r="CN361" s="213">
        <f t="shared" si="121"/>
        <v>0</v>
      </c>
      <c r="CO361" s="213">
        <f t="shared" si="121"/>
        <v>0</v>
      </c>
      <c r="CP361" s="213">
        <f t="shared" si="121"/>
        <v>0</v>
      </c>
      <c r="CQ361" s="213">
        <f t="shared" si="121"/>
        <v>0</v>
      </c>
      <c r="CR361" s="213">
        <f t="shared" si="121"/>
        <v>0</v>
      </c>
      <c r="CS361" s="213">
        <f t="shared" ref="BN361:CS361" si="122">SUM(CS355:CS360)</f>
        <v>0</v>
      </c>
      <c r="CV361" s="27">
        <f t="shared" si="107"/>
        <v>0</v>
      </c>
      <c r="CW361" s="28">
        <f t="shared" si="108"/>
        <v>0</v>
      </c>
    </row>
    <row r="362" spans="1:101" x14ac:dyDescent="0.2">
      <c r="A362" s="208" t="s">
        <v>353</v>
      </c>
      <c r="B362" s="207"/>
      <c r="C362" s="207"/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07"/>
      <c r="P362" s="207"/>
      <c r="Q362" s="207"/>
      <c r="R362" s="207"/>
      <c r="S362" s="207"/>
      <c r="T362" s="207"/>
      <c r="U362" s="207"/>
      <c r="V362" s="207"/>
      <c r="W362" s="207"/>
      <c r="X362" s="207"/>
      <c r="Y362" s="207"/>
      <c r="Z362" s="207"/>
      <c r="AA362" s="207"/>
      <c r="AB362" s="207"/>
      <c r="AC362" s="207"/>
      <c r="AD362" s="207"/>
      <c r="AE362" s="207"/>
      <c r="AF362" s="207"/>
      <c r="AG362" s="207"/>
      <c r="AH362" s="207"/>
      <c r="AI362" s="207"/>
      <c r="AJ362" s="207"/>
      <c r="AK362" s="207"/>
      <c r="AL362" s="207"/>
      <c r="AM362" s="207"/>
      <c r="AN362" s="207"/>
      <c r="AO362" s="207"/>
      <c r="AP362" s="207"/>
      <c r="AQ362" s="207"/>
      <c r="AR362" s="207"/>
      <c r="AS362" s="207"/>
      <c r="AT362" s="207"/>
      <c r="AU362" s="207"/>
      <c r="AV362" s="207"/>
      <c r="AW362" s="207"/>
      <c r="AX362" s="207"/>
      <c r="AY362" s="207"/>
      <c r="AZ362" s="207"/>
      <c r="BA362" s="207"/>
      <c r="BB362" s="207"/>
      <c r="BC362" s="207"/>
      <c r="BD362" s="207"/>
      <c r="BE362" s="207"/>
      <c r="BF362" s="207"/>
      <c r="BG362" s="207"/>
      <c r="BH362" s="207"/>
      <c r="BI362" s="207"/>
      <c r="BJ362" s="207"/>
      <c r="BK362" s="207"/>
      <c r="BL362" s="207"/>
      <c r="BM362" s="207"/>
      <c r="BN362" s="207"/>
      <c r="BO362" s="207"/>
      <c r="BP362" s="207"/>
      <c r="BQ362" s="207"/>
      <c r="BR362" s="207"/>
      <c r="BS362" s="207"/>
      <c r="BT362" s="207"/>
      <c r="BU362" s="207"/>
      <c r="BV362" s="207"/>
      <c r="BW362" s="207"/>
      <c r="BX362" s="207"/>
      <c r="BY362" s="207"/>
      <c r="BZ362" s="207"/>
      <c r="CA362" s="207"/>
      <c r="CB362" s="207"/>
      <c r="CC362" s="207"/>
      <c r="CD362" s="207"/>
      <c r="CE362" s="207"/>
      <c r="CF362" s="207"/>
      <c r="CG362" s="207"/>
      <c r="CH362" s="207"/>
      <c r="CI362" s="207"/>
      <c r="CJ362" s="207"/>
      <c r="CK362" s="207"/>
      <c r="CL362" s="207"/>
      <c r="CM362" s="207"/>
      <c r="CN362" s="207"/>
      <c r="CO362" s="207"/>
      <c r="CP362" s="207"/>
      <c r="CQ362" s="207"/>
      <c r="CR362" s="207"/>
      <c r="CS362" s="207"/>
      <c r="CV362" s="27">
        <f t="shared" si="107"/>
        <v>0</v>
      </c>
      <c r="CW362" s="28">
        <f t="shared" si="108"/>
        <v>0</v>
      </c>
    </row>
    <row r="363" spans="1:101" x14ac:dyDescent="0.2">
      <c r="A363" s="215" t="s">
        <v>354</v>
      </c>
      <c r="B363" s="211">
        <v>0</v>
      </c>
      <c r="C363" s="211">
        <v>0</v>
      </c>
      <c r="D363" s="211">
        <v>0</v>
      </c>
      <c r="E363" s="211">
        <v>0</v>
      </c>
      <c r="F363" s="211">
        <v>0</v>
      </c>
      <c r="G363" s="211">
        <v>0</v>
      </c>
      <c r="H363" s="211">
        <v>0</v>
      </c>
      <c r="I363" s="211">
        <v>0</v>
      </c>
      <c r="J363" s="211">
        <v>0</v>
      </c>
      <c r="K363" s="211">
        <v>0</v>
      </c>
      <c r="L363" s="211">
        <v>0</v>
      </c>
      <c r="M363" s="211">
        <v>0</v>
      </c>
      <c r="N363" s="211">
        <v>0</v>
      </c>
      <c r="O363" s="211">
        <v>0</v>
      </c>
      <c r="P363" s="211">
        <v>0</v>
      </c>
      <c r="Q363" s="211">
        <v>0</v>
      </c>
      <c r="R363" s="211">
        <v>0</v>
      </c>
      <c r="S363" s="211">
        <v>0</v>
      </c>
      <c r="T363" s="211">
        <v>0</v>
      </c>
      <c r="U363" s="211">
        <v>0</v>
      </c>
      <c r="V363" s="211">
        <v>0</v>
      </c>
      <c r="W363" s="211">
        <v>0</v>
      </c>
      <c r="X363" s="211">
        <v>0</v>
      </c>
      <c r="Y363" s="211">
        <v>0</v>
      </c>
      <c r="Z363" s="211">
        <v>0</v>
      </c>
      <c r="AA363" s="211">
        <v>0</v>
      </c>
      <c r="AB363" s="211">
        <v>0</v>
      </c>
      <c r="AC363" s="211">
        <v>0</v>
      </c>
      <c r="AD363" s="211">
        <v>0</v>
      </c>
      <c r="AE363" s="211">
        <v>0</v>
      </c>
      <c r="AF363" s="211">
        <v>0</v>
      </c>
      <c r="AG363" s="211">
        <v>0</v>
      </c>
      <c r="AH363" s="211">
        <v>0</v>
      </c>
      <c r="AI363" s="211">
        <v>0</v>
      </c>
      <c r="AJ363" s="211">
        <v>0</v>
      </c>
      <c r="AK363" s="211">
        <v>0</v>
      </c>
      <c r="AL363" s="211">
        <v>0</v>
      </c>
      <c r="AM363" s="211">
        <v>0</v>
      </c>
      <c r="AN363" s="211">
        <v>0</v>
      </c>
      <c r="AO363" s="211">
        <v>0</v>
      </c>
      <c r="AP363" s="211">
        <v>0</v>
      </c>
      <c r="AQ363" s="211">
        <v>0</v>
      </c>
      <c r="AR363" s="211">
        <v>0</v>
      </c>
      <c r="AS363" s="211">
        <v>0</v>
      </c>
      <c r="AT363" s="211">
        <v>0</v>
      </c>
      <c r="AU363" s="211">
        <v>0</v>
      </c>
      <c r="AV363" s="211">
        <v>0</v>
      </c>
      <c r="AW363" s="211">
        <v>0</v>
      </c>
      <c r="AX363" s="211">
        <v>0</v>
      </c>
      <c r="AY363" s="211">
        <v>0</v>
      </c>
      <c r="AZ363" s="211">
        <v>0</v>
      </c>
      <c r="BA363" s="211">
        <v>0</v>
      </c>
      <c r="BB363" s="211">
        <v>0</v>
      </c>
      <c r="BC363" s="211">
        <v>0</v>
      </c>
      <c r="BD363" s="211">
        <v>0</v>
      </c>
      <c r="BE363" s="211">
        <v>0</v>
      </c>
      <c r="BF363" s="211">
        <v>0</v>
      </c>
      <c r="BG363" s="211">
        <v>0</v>
      </c>
      <c r="BH363" s="211">
        <v>0</v>
      </c>
      <c r="BI363" s="211">
        <v>0</v>
      </c>
      <c r="BJ363" s="211">
        <v>0</v>
      </c>
      <c r="BK363" s="211">
        <v>0</v>
      </c>
      <c r="BL363" s="211">
        <v>0</v>
      </c>
      <c r="BM363" s="211">
        <v>0</v>
      </c>
      <c r="BN363" s="211">
        <v>0</v>
      </c>
      <c r="BO363" s="211">
        <v>0</v>
      </c>
      <c r="BP363" s="211">
        <v>0</v>
      </c>
      <c r="BQ363" s="211">
        <v>0</v>
      </c>
      <c r="BR363" s="211">
        <v>0</v>
      </c>
      <c r="BS363" s="211">
        <v>0</v>
      </c>
      <c r="BT363" s="211">
        <v>0</v>
      </c>
      <c r="BU363" s="211">
        <v>0</v>
      </c>
      <c r="BV363" s="211">
        <v>0</v>
      </c>
      <c r="BW363" s="211">
        <v>0</v>
      </c>
      <c r="BX363" s="211">
        <v>0</v>
      </c>
      <c r="BY363" s="211">
        <v>0</v>
      </c>
      <c r="BZ363" s="211">
        <v>0</v>
      </c>
      <c r="CA363" s="211">
        <v>0</v>
      </c>
      <c r="CB363" s="211">
        <v>0</v>
      </c>
      <c r="CC363" s="211">
        <v>0</v>
      </c>
      <c r="CD363" s="211">
        <v>0</v>
      </c>
      <c r="CE363" s="211">
        <v>0</v>
      </c>
      <c r="CF363" s="211">
        <v>0</v>
      </c>
      <c r="CG363" s="211">
        <v>0</v>
      </c>
      <c r="CH363" s="211">
        <v>0</v>
      </c>
      <c r="CI363" s="211">
        <v>0</v>
      </c>
      <c r="CJ363" s="211">
        <v>0</v>
      </c>
      <c r="CK363" s="211">
        <v>0</v>
      </c>
      <c r="CL363" s="211">
        <v>0</v>
      </c>
      <c r="CM363" s="211">
        <v>0</v>
      </c>
      <c r="CN363" s="211">
        <v>0</v>
      </c>
      <c r="CO363" s="211">
        <v>0</v>
      </c>
      <c r="CP363" s="211">
        <v>0</v>
      </c>
      <c r="CQ363" s="211">
        <v>0</v>
      </c>
      <c r="CR363" s="211">
        <v>0</v>
      </c>
      <c r="CS363" s="211">
        <f>SUM(B363:CR363)</f>
        <v>0</v>
      </c>
      <c r="CV363" s="27">
        <f t="shared" si="107"/>
        <v>0</v>
      </c>
      <c r="CW363" s="28">
        <f t="shared" si="108"/>
        <v>0</v>
      </c>
    </row>
    <row r="364" spans="1:101" x14ac:dyDescent="0.2">
      <c r="A364" s="214" t="s">
        <v>355</v>
      </c>
      <c r="B364" s="213">
        <f t="shared" ref="B364:BM364" si="123">SUM(B363)</f>
        <v>0</v>
      </c>
      <c r="C364" s="213">
        <f t="shared" si="123"/>
        <v>0</v>
      </c>
      <c r="D364" s="213">
        <f t="shared" si="123"/>
        <v>0</v>
      </c>
      <c r="E364" s="213">
        <f t="shared" si="123"/>
        <v>0</v>
      </c>
      <c r="F364" s="213">
        <f t="shared" si="123"/>
        <v>0</v>
      </c>
      <c r="G364" s="213">
        <f t="shared" ref="G364:BR364" si="124">SUM(G363)</f>
        <v>0</v>
      </c>
      <c r="H364" s="213">
        <f t="shared" si="124"/>
        <v>0</v>
      </c>
      <c r="I364" s="213">
        <f t="shared" si="124"/>
        <v>0</v>
      </c>
      <c r="J364" s="213">
        <f t="shared" si="124"/>
        <v>0</v>
      </c>
      <c r="K364" s="213">
        <f t="shared" si="124"/>
        <v>0</v>
      </c>
      <c r="L364" s="213">
        <f t="shared" si="124"/>
        <v>0</v>
      </c>
      <c r="M364" s="213">
        <f t="shared" si="124"/>
        <v>0</v>
      </c>
      <c r="N364" s="213">
        <f t="shared" si="124"/>
        <v>0</v>
      </c>
      <c r="O364" s="213">
        <f t="shared" si="124"/>
        <v>0</v>
      </c>
      <c r="P364" s="213">
        <f t="shared" si="124"/>
        <v>0</v>
      </c>
      <c r="Q364" s="213">
        <f t="shared" si="124"/>
        <v>0</v>
      </c>
      <c r="R364" s="213">
        <f t="shared" si="124"/>
        <v>0</v>
      </c>
      <c r="S364" s="213">
        <f t="shared" si="124"/>
        <v>0</v>
      </c>
      <c r="T364" s="213">
        <f t="shared" si="124"/>
        <v>0</v>
      </c>
      <c r="U364" s="213">
        <f t="shared" si="124"/>
        <v>0</v>
      </c>
      <c r="V364" s="213">
        <f t="shared" si="124"/>
        <v>0</v>
      </c>
      <c r="W364" s="213">
        <f t="shared" si="124"/>
        <v>0</v>
      </c>
      <c r="X364" s="213">
        <f t="shared" si="124"/>
        <v>0</v>
      </c>
      <c r="Y364" s="213">
        <f t="shared" si="124"/>
        <v>0</v>
      </c>
      <c r="Z364" s="213">
        <f t="shared" si="124"/>
        <v>0</v>
      </c>
      <c r="AA364" s="213">
        <f t="shared" si="124"/>
        <v>0</v>
      </c>
      <c r="AB364" s="213">
        <f t="shared" si="124"/>
        <v>0</v>
      </c>
      <c r="AC364" s="213">
        <f t="shared" si="124"/>
        <v>0</v>
      </c>
      <c r="AD364" s="213">
        <f t="shared" si="124"/>
        <v>0</v>
      </c>
      <c r="AE364" s="213">
        <f t="shared" si="124"/>
        <v>0</v>
      </c>
      <c r="AF364" s="213">
        <f t="shared" si="124"/>
        <v>0</v>
      </c>
      <c r="AG364" s="213">
        <f t="shared" si="124"/>
        <v>0</v>
      </c>
      <c r="AH364" s="213">
        <f t="shared" si="124"/>
        <v>0</v>
      </c>
      <c r="AI364" s="213">
        <f t="shared" si="124"/>
        <v>0</v>
      </c>
      <c r="AJ364" s="213">
        <f t="shared" si="124"/>
        <v>0</v>
      </c>
      <c r="AK364" s="213">
        <f t="shared" si="124"/>
        <v>0</v>
      </c>
      <c r="AL364" s="213">
        <f t="shared" si="124"/>
        <v>0</v>
      </c>
      <c r="AM364" s="213">
        <f t="shared" si="124"/>
        <v>0</v>
      </c>
      <c r="AN364" s="213">
        <f t="shared" si="124"/>
        <v>0</v>
      </c>
      <c r="AO364" s="213">
        <f t="shared" si="124"/>
        <v>0</v>
      </c>
      <c r="AP364" s="213">
        <f t="shared" si="124"/>
        <v>0</v>
      </c>
      <c r="AQ364" s="213">
        <f t="shared" si="124"/>
        <v>0</v>
      </c>
      <c r="AR364" s="213">
        <f t="shared" si="124"/>
        <v>0</v>
      </c>
      <c r="AS364" s="213">
        <f t="shared" si="124"/>
        <v>0</v>
      </c>
      <c r="AT364" s="213">
        <f t="shared" si="124"/>
        <v>0</v>
      </c>
      <c r="AU364" s="213">
        <f t="shared" si="124"/>
        <v>0</v>
      </c>
      <c r="AV364" s="213">
        <f t="shared" si="124"/>
        <v>0</v>
      </c>
      <c r="AW364" s="213">
        <f t="shared" si="124"/>
        <v>0</v>
      </c>
      <c r="AX364" s="213">
        <f t="shared" si="124"/>
        <v>0</v>
      </c>
      <c r="AY364" s="213">
        <f t="shared" si="124"/>
        <v>0</v>
      </c>
      <c r="AZ364" s="213">
        <f t="shared" si="124"/>
        <v>0</v>
      </c>
      <c r="BA364" s="213">
        <f t="shared" si="124"/>
        <v>0</v>
      </c>
      <c r="BB364" s="213">
        <f t="shared" si="124"/>
        <v>0</v>
      </c>
      <c r="BC364" s="213">
        <f t="shared" si="124"/>
        <v>0</v>
      </c>
      <c r="BD364" s="213">
        <f t="shared" si="124"/>
        <v>0</v>
      </c>
      <c r="BE364" s="213">
        <f t="shared" si="124"/>
        <v>0</v>
      </c>
      <c r="BF364" s="213">
        <f t="shared" si="124"/>
        <v>0</v>
      </c>
      <c r="BG364" s="213">
        <f t="shared" si="124"/>
        <v>0</v>
      </c>
      <c r="BH364" s="213">
        <f t="shared" si="124"/>
        <v>0</v>
      </c>
      <c r="BI364" s="213">
        <f t="shared" si="124"/>
        <v>0</v>
      </c>
      <c r="BJ364" s="213">
        <f t="shared" si="124"/>
        <v>0</v>
      </c>
      <c r="BK364" s="213">
        <f t="shared" si="124"/>
        <v>0</v>
      </c>
      <c r="BL364" s="213">
        <f t="shared" si="124"/>
        <v>0</v>
      </c>
      <c r="BM364" s="213">
        <f t="shared" si="124"/>
        <v>0</v>
      </c>
      <c r="BN364" s="213">
        <f t="shared" si="124"/>
        <v>0</v>
      </c>
      <c r="BO364" s="213">
        <f t="shared" si="124"/>
        <v>0</v>
      </c>
      <c r="BP364" s="213">
        <f t="shared" si="124"/>
        <v>0</v>
      </c>
      <c r="BQ364" s="213">
        <f t="shared" si="124"/>
        <v>0</v>
      </c>
      <c r="BR364" s="213">
        <f t="shared" si="124"/>
        <v>0</v>
      </c>
      <c r="BS364" s="213">
        <f t="shared" ref="BS364:CR364" si="125">SUM(BS363)</f>
        <v>0</v>
      </c>
      <c r="BT364" s="213">
        <f t="shared" si="125"/>
        <v>0</v>
      </c>
      <c r="BU364" s="213">
        <f t="shared" si="125"/>
        <v>0</v>
      </c>
      <c r="BV364" s="213">
        <f t="shared" si="125"/>
        <v>0</v>
      </c>
      <c r="BW364" s="213">
        <f t="shared" si="125"/>
        <v>0</v>
      </c>
      <c r="BX364" s="213">
        <f t="shared" si="125"/>
        <v>0</v>
      </c>
      <c r="BY364" s="213">
        <f t="shared" si="125"/>
        <v>0</v>
      </c>
      <c r="BZ364" s="213">
        <f t="shared" si="125"/>
        <v>0</v>
      </c>
      <c r="CA364" s="213">
        <f t="shared" si="125"/>
        <v>0</v>
      </c>
      <c r="CB364" s="213">
        <f t="shared" si="125"/>
        <v>0</v>
      </c>
      <c r="CC364" s="213">
        <f t="shared" si="125"/>
        <v>0</v>
      </c>
      <c r="CD364" s="213">
        <f t="shared" si="125"/>
        <v>0</v>
      </c>
      <c r="CE364" s="213">
        <f t="shared" si="125"/>
        <v>0</v>
      </c>
      <c r="CF364" s="213">
        <f t="shared" si="125"/>
        <v>0</v>
      </c>
      <c r="CG364" s="213">
        <f t="shared" si="125"/>
        <v>0</v>
      </c>
      <c r="CH364" s="213">
        <f t="shared" si="125"/>
        <v>0</v>
      </c>
      <c r="CI364" s="213">
        <f t="shared" si="125"/>
        <v>0</v>
      </c>
      <c r="CJ364" s="213">
        <f t="shared" si="125"/>
        <v>0</v>
      </c>
      <c r="CK364" s="213">
        <f t="shared" si="125"/>
        <v>0</v>
      </c>
      <c r="CL364" s="213">
        <f t="shared" si="125"/>
        <v>0</v>
      </c>
      <c r="CM364" s="213">
        <f t="shared" si="125"/>
        <v>0</v>
      </c>
      <c r="CN364" s="213">
        <f t="shared" si="125"/>
        <v>0</v>
      </c>
      <c r="CO364" s="213">
        <f t="shared" si="125"/>
        <v>0</v>
      </c>
      <c r="CP364" s="213">
        <f t="shared" si="125"/>
        <v>0</v>
      </c>
      <c r="CQ364" s="213">
        <f t="shared" si="125"/>
        <v>0</v>
      </c>
      <c r="CR364" s="213">
        <f t="shared" si="125"/>
        <v>0</v>
      </c>
      <c r="CS364" s="213">
        <f t="shared" ref="BN364:CS364" si="126">SUM(CS363)</f>
        <v>0</v>
      </c>
      <c r="CV364" s="27">
        <f t="shared" si="107"/>
        <v>0</v>
      </c>
      <c r="CW364" s="28">
        <f t="shared" si="108"/>
        <v>0</v>
      </c>
    </row>
    <row r="365" spans="1:101" x14ac:dyDescent="0.2">
      <c r="A365" s="208" t="s">
        <v>357</v>
      </c>
      <c r="B365" s="207"/>
      <c r="C365" s="207"/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07"/>
      <c r="P365" s="207"/>
      <c r="Q365" s="207"/>
      <c r="R365" s="207"/>
      <c r="S365" s="207"/>
      <c r="T365" s="207"/>
      <c r="U365" s="207"/>
      <c r="V365" s="207"/>
      <c r="W365" s="207"/>
      <c r="X365" s="207"/>
      <c r="Y365" s="207"/>
      <c r="Z365" s="207"/>
      <c r="AA365" s="207"/>
      <c r="AB365" s="207"/>
      <c r="AC365" s="207"/>
      <c r="AD365" s="207"/>
      <c r="AE365" s="207"/>
      <c r="AF365" s="207"/>
      <c r="AG365" s="207"/>
      <c r="AH365" s="207"/>
      <c r="AI365" s="207"/>
      <c r="AJ365" s="207"/>
      <c r="AK365" s="207"/>
      <c r="AL365" s="207"/>
      <c r="AM365" s="207"/>
      <c r="AN365" s="207"/>
      <c r="AO365" s="207"/>
      <c r="AP365" s="207"/>
      <c r="AQ365" s="207"/>
      <c r="AR365" s="207"/>
      <c r="AS365" s="207"/>
      <c r="AT365" s="207"/>
      <c r="AU365" s="207"/>
      <c r="AV365" s="207"/>
      <c r="AW365" s="207"/>
      <c r="AX365" s="207"/>
      <c r="AY365" s="207"/>
      <c r="AZ365" s="207"/>
      <c r="BA365" s="207"/>
      <c r="BB365" s="207"/>
      <c r="BC365" s="207"/>
      <c r="BD365" s="207"/>
      <c r="BE365" s="207"/>
      <c r="BF365" s="207"/>
      <c r="BG365" s="207"/>
      <c r="BH365" s="207"/>
      <c r="BI365" s="207"/>
      <c r="BJ365" s="207"/>
      <c r="BK365" s="207"/>
      <c r="BL365" s="207"/>
      <c r="BM365" s="207"/>
      <c r="BN365" s="207"/>
      <c r="BO365" s="207"/>
      <c r="BP365" s="207"/>
      <c r="BQ365" s="207"/>
      <c r="BR365" s="207"/>
      <c r="BS365" s="207"/>
      <c r="BT365" s="207"/>
      <c r="BU365" s="207"/>
      <c r="BV365" s="207"/>
      <c r="BW365" s="207"/>
      <c r="BX365" s="207"/>
      <c r="BY365" s="207"/>
      <c r="BZ365" s="207"/>
      <c r="CA365" s="207"/>
      <c r="CB365" s="207"/>
      <c r="CC365" s="207"/>
      <c r="CD365" s="207"/>
      <c r="CE365" s="207"/>
      <c r="CF365" s="207"/>
      <c r="CG365" s="207"/>
      <c r="CH365" s="207"/>
      <c r="CI365" s="207"/>
      <c r="CJ365" s="207"/>
      <c r="CK365" s="207"/>
      <c r="CL365" s="207"/>
      <c r="CM365" s="207"/>
      <c r="CN365" s="207"/>
      <c r="CO365" s="207"/>
      <c r="CP365" s="207"/>
      <c r="CQ365" s="207"/>
      <c r="CR365" s="207"/>
      <c r="CS365" s="207"/>
      <c r="CV365" s="27">
        <f t="shared" si="107"/>
        <v>0</v>
      </c>
      <c r="CW365" s="28">
        <f t="shared" si="108"/>
        <v>0</v>
      </c>
    </row>
    <row r="366" spans="1:101" x14ac:dyDescent="0.2">
      <c r="A366" s="215" t="s">
        <v>358</v>
      </c>
      <c r="B366" s="211">
        <v>0</v>
      </c>
      <c r="C366" s="211">
        <v>0</v>
      </c>
      <c r="D366" s="211">
        <v>0</v>
      </c>
      <c r="E366" s="211">
        <v>0</v>
      </c>
      <c r="F366" s="211">
        <v>0</v>
      </c>
      <c r="G366" s="211">
        <v>0</v>
      </c>
      <c r="H366" s="211">
        <v>0</v>
      </c>
      <c r="I366" s="211">
        <v>0</v>
      </c>
      <c r="J366" s="211">
        <v>0</v>
      </c>
      <c r="K366" s="211">
        <v>0</v>
      </c>
      <c r="L366" s="211">
        <v>0</v>
      </c>
      <c r="M366" s="211">
        <v>0</v>
      </c>
      <c r="N366" s="211">
        <v>0</v>
      </c>
      <c r="O366" s="211">
        <v>0</v>
      </c>
      <c r="P366" s="211">
        <v>0</v>
      </c>
      <c r="Q366" s="211">
        <v>0</v>
      </c>
      <c r="R366" s="211">
        <v>0</v>
      </c>
      <c r="S366" s="211">
        <v>0</v>
      </c>
      <c r="T366" s="211">
        <v>0</v>
      </c>
      <c r="U366" s="211">
        <v>0</v>
      </c>
      <c r="V366" s="211">
        <v>0</v>
      </c>
      <c r="W366" s="211">
        <v>0</v>
      </c>
      <c r="X366" s="211">
        <v>0</v>
      </c>
      <c r="Y366" s="211">
        <v>0</v>
      </c>
      <c r="Z366" s="211">
        <v>0</v>
      </c>
      <c r="AA366" s="211">
        <v>0</v>
      </c>
      <c r="AB366" s="211">
        <v>0</v>
      </c>
      <c r="AC366" s="211">
        <v>0</v>
      </c>
      <c r="AD366" s="211">
        <v>0</v>
      </c>
      <c r="AE366" s="211">
        <v>0</v>
      </c>
      <c r="AF366" s="211">
        <v>0</v>
      </c>
      <c r="AG366" s="211">
        <v>0</v>
      </c>
      <c r="AH366" s="211">
        <v>0</v>
      </c>
      <c r="AI366" s="211">
        <v>0</v>
      </c>
      <c r="AJ366" s="211">
        <v>0</v>
      </c>
      <c r="AK366" s="211">
        <v>0</v>
      </c>
      <c r="AL366" s="211">
        <v>0</v>
      </c>
      <c r="AM366" s="211">
        <v>0</v>
      </c>
      <c r="AN366" s="211">
        <v>0</v>
      </c>
      <c r="AO366" s="211">
        <v>0</v>
      </c>
      <c r="AP366" s="211">
        <v>0</v>
      </c>
      <c r="AQ366" s="211">
        <v>0</v>
      </c>
      <c r="AR366" s="211">
        <v>0</v>
      </c>
      <c r="AS366" s="211">
        <v>0</v>
      </c>
      <c r="AT366" s="211">
        <v>0</v>
      </c>
      <c r="AU366" s="211">
        <v>0</v>
      </c>
      <c r="AV366" s="211">
        <v>0</v>
      </c>
      <c r="AW366" s="211">
        <v>0</v>
      </c>
      <c r="AX366" s="211">
        <v>0</v>
      </c>
      <c r="AY366" s="211">
        <v>0</v>
      </c>
      <c r="AZ366" s="211">
        <v>0</v>
      </c>
      <c r="BA366" s="211">
        <v>0</v>
      </c>
      <c r="BB366" s="211">
        <v>0</v>
      </c>
      <c r="BC366" s="211">
        <v>0</v>
      </c>
      <c r="BD366" s="211">
        <v>0</v>
      </c>
      <c r="BE366" s="211">
        <v>0</v>
      </c>
      <c r="BF366" s="211">
        <v>0</v>
      </c>
      <c r="BG366" s="211">
        <v>0</v>
      </c>
      <c r="BH366" s="211">
        <v>0</v>
      </c>
      <c r="BI366" s="211">
        <v>0</v>
      </c>
      <c r="BJ366" s="211">
        <v>0</v>
      </c>
      <c r="BK366" s="211">
        <v>0</v>
      </c>
      <c r="BL366" s="211">
        <v>0</v>
      </c>
      <c r="BM366" s="211">
        <v>0</v>
      </c>
      <c r="BN366" s="211">
        <v>0</v>
      </c>
      <c r="BO366" s="211">
        <v>0</v>
      </c>
      <c r="BP366" s="211">
        <v>0</v>
      </c>
      <c r="BQ366" s="211">
        <v>0</v>
      </c>
      <c r="BR366" s="211">
        <v>0</v>
      </c>
      <c r="BS366" s="211">
        <v>0</v>
      </c>
      <c r="BT366" s="211">
        <v>0</v>
      </c>
      <c r="BU366" s="211">
        <v>0</v>
      </c>
      <c r="BV366" s="211">
        <v>0</v>
      </c>
      <c r="BW366" s="211">
        <v>0</v>
      </c>
      <c r="BX366" s="211">
        <v>0</v>
      </c>
      <c r="BY366" s="211">
        <v>0</v>
      </c>
      <c r="BZ366" s="211">
        <v>0</v>
      </c>
      <c r="CA366" s="211">
        <v>0</v>
      </c>
      <c r="CB366" s="211">
        <v>0</v>
      </c>
      <c r="CC366" s="211">
        <v>0</v>
      </c>
      <c r="CD366" s="211">
        <v>0</v>
      </c>
      <c r="CE366" s="211">
        <v>0</v>
      </c>
      <c r="CF366" s="211">
        <v>0</v>
      </c>
      <c r="CG366" s="211">
        <v>0</v>
      </c>
      <c r="CH366" s="211">
        <v>0</v>
      </c>
      <c r="CI366" s="211">
        <v>0</v>
      </c>
      <c r="CJ366" s="211">
        <v>0</v>
      </c>
      <c r="CK366" s="211">
        <v>0</v>
      </c>
      <c r="CL366" s="211">
        <v>0</v>
      </c>
      <c r="CM366" s="211">
        <v>0</v>
      </c>
      <c r="CN366" s="211">
        <v>0</v>
      </c>
      <c r="CO366" s="211">
        <v>0</v>
      </c>
      <c r="CP366" s="211">
        <v>0</v>
      </c>
      <c r="CQ366" s="211">
        <v>0</v>
      </c>
      <c r="CR366" s="211">
        <v>0</v>
      </c>
      <c r="CS366" s="211">
        <f>SUM(B366:CR366)</f>
        <v>0</v>
      </c>
      <c r="CV366" s="27">
        <f t="shared" si="107"/>
        <v>0</v>
      </c>
      <c r="CW366" s="28">
        <f t="shared" si="108"/>
        <v>0</v>
      </c>
    </row>
    <row r="367" spans="1:101" x14ac:dyDescent="0.2">
      <c r="A367" s="214" t="s">
        <v>359</v>
      </c>
      <c r="B367" s="213">
        <f t="shared" ref="B367:BM367" si="127">SUM(B366)</f>
        <v>0</v>
      </c>
      <c r="C367" s="213">
        <f t="shared" si="127"/>
        <v>0</v>
      </c>
      <c r="D367" s="213">
        <f t="shared" si="127"/>
        <v>0</v>
      </c>
      <c r="E367" s="213">
        <f t="shared" si="127"/>
        <v>0</v>
      </c>
      <c r="F367" s="213">
        <f t="shared" si="127"/>
        <v>0</v>
      </c>
      <c r="G367" s="213">
        <f t="shared" ref="G367:BR367" si="128">SUM(G366)</f>
        <v>0</v>
      </c>
      <c r="H367" s="213">
        <f t="shared" si="128"/>
        <v>0</v>
      </c>
      <c r="I367" s="213">
        <f t="shared" si="128"/>
        <v>0</v>
      </c>
      <c r="J367" s="213">
        <f t="shared" si="128"/>
        <v>0</v>
      </c>
      <c r="K367" s="213">
        <f t="shared" si="128"/>
        <v>0</v>
      </c>
      <c r="L367" s="213">
        <f t="shared" si="128"/>
        <v>0</v>
      </c>
      <c r="M367" s="213">
        <f t="shared" si="128"/>
        <v>0</v>
      </c>
      <c r="N367" s="213">
        <f t="shared" si="128"/>
        <v>0</v>
      </c>
      <c r="O367" s="213">
        <f t="shared" si="128"/>
        <v>0</v>
      </c>
      <c r="P367" s="213">
        <f t="shared" si="128"/>
        <v>0</v>
      </c>
      <c r="Q367" s="213">
        <f t="shared" si="128"/>
        <v>0</v>
      </c>
      <c r="R367" s="213">
        <f t="shared" si="128"/>
        <v>0</v>
      </c>
      <c r="S367" s="213">
        <f t="shared" si="128"/>
        <v>0</v>
      </c>
      <c r="T367" s="213">
        <f t="shared" si="128"/>
        <v>0</v>
      </c>
      <c r="U367" s="213">
        <f t="shared" si="128"/>
        <v>0</v>
      </c>
      <c r="V367" s="213">
        <f t="shared" si="128"/>
        <v>0</v>
      </c>
      <c r="W367" s="213">
        <f t="shared" si="128"/>
        <v>0</v>
      </c>
      <c r="X367" s="213">
        <f t="shared" si="128"/>
        <v>0</v>
      </c>
      <c r="Y367" s="213">
        <f t="shared" si="128"/>
        <v>0</v>
      </c>
      <c r="Z367" s="213">
        <f t="shared" si="128"/>
        <v>0</v>
      </c>
      <c r="AA367" s="213">
        <f t="shared" si="128"/>
        <v>0</v>
      </c>
      <c r="AB367" s="213">
        <f t="shared" si="128"/>
        <v>0</v>
      </c>
      <c r="AC367" s="213">
        <f t="shared" si="128"/>
        <v>0</v>
      </c>
      <c r="AD367" s="213">
        <f t="shared" si="128"/>
        <v>0</v>
      </c>
      <c r="AE367" s="213">
        <f t="shared" si="128"/>
        <v>0</v>
      </c>
      <c r="AF367" s="213">
        <f t="shared" si="128"/>
        <v>0</v>
      </c>
      <c r="AG367" s="213">
        <f t="shared" si="128"/>
        <v>0</v>
      </c>
      <c r="AH367" s="213">
        <f t="shared" si="128"/>
        <v>0</v>
      </c>
      <c r="AI367" s="213">
        <f t="shared" si="128"/>
        <v>0</v>
      </c>
      <c r="AJ367" s="213">
        <f t="shared" si="128"/>
        <v>0</v>
      </c>
      <c r="AK367" s="213">
        <f t="shared" si="128"/>
        <v>0</v>
      </c>
      <c r="AL367" s="213">
        <f t="shared" si="128"/>
        <v>0</v>
      </c>
      <c r="AM367" s="213">
        <f t="shared" si="128"/>
        <v>0</v>
      </c>
      <c r="AN367" s="213">
        <f t="shared" si="128"/>
        <v>0</v>
      </c>
      <c r="AO367" s="213">
        <f t="shared" si="128"/>
        <v>0</v>
      </c>
      <c r="AP367" s="213">
        <f t="shared" si="128"/>
        <v>0</v>
      </c>
      <c r="AQ367" s="213">
        <f t="shared" si="128"/>
        <v>0</v>
      </c>
      <c r="AR367" s="213">
        <f t="shared" si="128"/>
        <v>0</v>
      </c>
      <c r="AS367" s="213">
        <f t="shared" si="128"/>
        <v>0</v>
      </c>
      <c r="AT367" s="213">
        <f t="shared" si="128"/>
        <v>0</v>
      </c>
      <c r="AU367" s="213">
        <f t="shared" si="128"/>
        <v>0</v>
      </c>
      <c r="AV367" s="213">
        <f t="shared" si="128"/>
        <v>0</v>
      </c>
      <c r="AW367" s="213">
        <f t="shared" si="128"/>
        <v>0</v>
      </c>
      <c r="AX367" s="213">
        <f t="shared" si="128"/>
        <v>0</v>
      </c>
      <c r="AY367" s="213">
        <f t="shared" si="128"/>
        <v>0</v>
      </c>
      <c r="AZ367" s="213">
        <f t="shared" si="128"/>
        <v>0</v>
      </c>
      <c r="BA367" s="213">
        <f t="shared" si="128"/>
        <v>0</v>
      </c>
      <c r="BB367" s="213">
        <f t="shared" si="128"/>
        <v>0</v>
      </c>
      <c r="BC367" s="213">
        <f t="shared" si="128"/>
        <v>0</v>
      </c>
      <c r="BD367" s="213">
        <f t="shared" si="128"/>
        <v>0</v>
      </c>
      <c r="BE367" s="213">
        <f t="shared" si="128"/>
        <v>0</v>
      </c>
      <c r="BF367" s="213">
        <f t="shared" si="128"/>
        <v>0</v>
      </c>
      <c r="BG367" s="213">
        <f t="shared" si="128"/>
        <v>0</v>
      </c>
      <c r="BH367" s="213">
        <f t="shared" si="128"/>
        <v>0</v>
      </c>
      <c r="BI367" s="213">
        <f t="shared" si="128"/>
        <v>0</v>
      </c>
      <c r="BJ367" s="213">
        <f t="shared" si="128"/>
        <v>0</v>
      </c>
      <c r="BK367" s="213">
        <f t="shared" si="128"/>
        <v>0</v>
      </c>
      <c r="BL367" s="213">
        <f t="shared" si="128"/>
        <v>0</v>
      </c>
      <c r="BM367" s="213">
        <f t="shared" si="128"/>
        <v>0</v>
      </c>
      <c r="BN367" s="213">
        <f t="shared" si="128"/>
        <v>0</v>
      </c>
      <c r="BO367" s="213">
        <f t="shared" si="128"/>
        <v>0</v>
      </c>
      <c r="BP367" s="213">
        <f t="shared" si="128"/>
        <v>0</v>
      </c>
      <c r="BQ367" s="213">
        <f t="shared" si="128"/>
        <v>0</v>
      </c>
      <c r="BR367" s="213">
        <f t="shared" si="128"/>
        <v>0</v>
      </c>
      <c r="BS367" s="213">
        <f t="shared" ref="BS367:CR367" si="129">SUM(BS366)</f>
        <v>0</v>
      </c>
      <c r="BT367" s="213">
        <f t="shared" si="129"/>
        <v>0</v>
      </c>
      <c r="BU367" s="213">
        <f t="shared" si="129"/>
        <v>0</v>
      </c>
      <c r="BV367" s="213">
        <f t="shared" si="129"/>
        <v>0</v>
      </c>
      <c r="BW367" s="213">
        <f t="shared" si="129"/>
        <v>0</v>
      </c>
      <c r="BX367" s="213">
        <f t="shared" si="129"/>
        <v>0</v>
      </c>
      <c r="BY367" s="213">
        <f t="shared" si="129"/>
        <v>0</v>
      </c>
      <c r="BZ367" s="213">
        <f t="shared" si="129"/>
        <v>0</v>
      </c>
      <c r="CA367" s="213">
        <f t="shared" si="129"/>
        <v>0</v>
      </c>
      <c r="CB367" s="213">
        <f t="shared" si="129"/>
        <v>0</v>
      </c>
      <c r="CC367" s="213">
        <f t="shared" si="129"/>
        <v>0</v>
      </c>
      <c r="CD367" s="213">
        <f t="shared" si="129"/>
        <v>0</v>
      </c>
      <c r="CE367" s="213">
        <f t="shared" si="129"/>
        <v>0</v>
      </c>
      <c r="CF367" s="213">
        <f t="shared" si="129"/>
        <v>0</v>
      </c>
      <c r="CG367" s="213">
        <f t="shared" si="129"/>
        <v>0</v>
      </c>
      <c r="CH367" s="213">
        <f t="shared" si="129"/>
        <v>0</v>
      </c>
      <c r="CI367" s="213">
        <f t="shared" si="129"/>
        <v>0</v>
      </c>
      <c r="CJ367" s="213">
        <f t="shared" si="129"/>
        <v>0</v>
      </c>
      <c r="CK367" s="213">
        <f t="shared" si="129"/>
        <v>0</v>
      </c>
      <c r="CL367" s="213">
        <f t="shared" si="129"/>
        <v>0</v>
      </c>
      <c r="CM367" s="213">
        <f t="shared" si="129"/>
        <v>0</v>
      </c>
      <c r="CN367" s="213">
        <f t="shared" si="129"/>
        <v>0</v>
      </c>
      <c r="CO367" s="213">
        <f t="shared" si="129"/>
        <v>0</v>
      </c>
      <c r="CP367" s="213">
        <f t="shared" si="129"/>
        <v>0</v>
      </c>
      <c r="CQ367" s="213">
        <f t="shared" si="129"/>
        <v>0</v>
      </c>
      <c r="CR367" s="213">
        <f t="shared" si="129"/>
        <v>0</v>
      </c>
      <c r="CS367" s="213">
        <f t="shared" ref="BN367:CS367" si="130">SUM(CS366)</f>
        <v>0</v>
      </c>
      <c r="CV367" s="27">
        <f t="shared" si="107"/>
        <v>0</v>
      </c>
      <c r="CW367" s="28">
        <f t="shared" si="108"/>
        <v>0</v>
      </c>
    </row>
    <row r="368" spans="1:101" x14ac:dyDescent="0.2">
      <c r="A368" s="208" t="s">
        <v>360</v>
      </c>
      <c r="B368" s="207"/>
      <c r="C368" s="207"/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07"/>
      <c r="P368" s="207"/>
      <c r="Q368" s="207"/>
      <c r="R368" s="207"/>
      <c r="S368" s="207"/>
      <c r="T368" s="207"/>
      <c r="U368" s="207"/>
      <c r="V368" s="207"/>
      <c r="W368" s="207"/>
      <c r="X368" s="207"/>
      <c r="Y368" s="207"/>
      <c r="Z368" s="207"/>
      <c r="AA368" s="207"/>
      <c r="AB368" s="207"/>
      <c r="AC368" s="207"/>
      <c r="AD368" s="207"/>
      <c r="AE368" s="207"/>
      <c r="AF368" s="207"/>
      <c r="AG368" s="207"/>
      <c r="AH368" s="207"/>
      <c r="AI368" s="207"/>
      <c r="AJ368" s="207"/>
      <c r="AK368" s="207"/>
      <c r="AL368" s="207"/>
      <c r="AM368" s="207"/>
      <c r="AN368" s="207"/>
      <c r="AO368" s="207"/>
      <c r="AP368" s="207"/>
      <c r="AQ368" s="207"/>
      <c r="AR368" s="207"/>
      <c r="AS368" s="207"/>
      <c r="AT368" s="207"/>
      <c r="AU368" s="207"/>
      <c r="AV368" s="207"/>
      <c r="AW368" s="207"/>
      <c r="AX368" s="207"/>
      <c r="AY368" s="207"/>
      <c r="AZ368" s="207"/>
      <c r="BA368" s="207"/>
      <c r="BB368" s="207"/>
      <c r="BC368" s="207"/>
      <c r="BD368" s="207"/>
      <c r="BE368" s="207"/>
      <c r="BF368" s="207"/>
      <c r="BG368" s="207"/>
      <c r="BH368" s="207"/>
      <c r="BI368" s="207"/>
      <c r="BJ368" s="207"/>
      <c r="BK368" s="207"/>
      <c r="BL368" s="207"/>
      <c r="BM368" s="207"/>
      <c r="BN368" s="207"/>
      <c r="BO368" s="207"/>
      <c r="BP368" s="207"/>
      <c r="BQ368" s="207"/>
      <c r="BR368" s="207"/>
      <c r="BS368" s="207"/>
      <c r="BT368" s="207"/>
      <c r="BU368" s="207"/>
      <c r="BV368" s="207"/>
      <c r="BW368" s="207"/>
      <c r="BX368" s="207"/>
      <c r="BY368" s="207"/>
      <c r="BZ368" s="207"/>
      <c r="CA368" s="207"/>
      <c r="CB368" s="207"/>
      <c r="CC368" s="207"/>
      <c r="CD368" s="207"/>
      <c r="CE368" s="207"/>
      <c r="CF368" s="207"/>
      <c r="CG368" s="207"/>
      <c r="CH368" s="207"/>
      <c r="CI368" s="207"/>
      <c r="CJ368" s="207"/>
      <c r="CK368" s="207"/>
      <c r="CL368" s="207"/>
      <c r="CM368" s="207"/>
      <c r="CN368" s="207"/>
      <c r="CO368" s="207"/>
      <c r="CP368" s="207"/>
      <c r="CQ368" s="207"/>
      <c r="CR368" s="207"/>
      <c r="CS368" s="207"/>
      <c r="CV368" s="27">
        <f t="shared" si="107"/>
        <v>0</v>
      </c>
      <c r="CW368" s="28">
        <f t="shared" si="108"/>
        <v>0</v>
      </c>
    </row>
    <row r="369" spans="1:101" x14ac:dyDescent="0.2">
      <c r="A369" s="215" t="s">
        <v>361</v>
      </c>
      <c r="B369" s="211">
        <v>0</v>
      </c>
      <c r="C369" s="211">
        <v>0</v>
      </c>
      <c r="D369" s="211">
        <v>0</v>
      </c>
      <c r="E369" s="211">
        <v>0</v>
      </c>
      <c r="F369" s="211">
        <v>0</v>
      </c>
      <c r="G369" s="211">
        <v>0</v>
      </c>
      <c r="H369" s="211">
        <v>0</v>
      </c>
      <c r="I369" s="211">
        <v>0</v>
      </c>
      <c r="J369" s="211">
        <v>0</v>
      </c>
      <c r="K369" s="211">
        <v>0</v>
      </c>
      <c r="L369" s="211">
        <v>0</v>
      </c>
      <c r="M369" s="211">
        <v>0</v>
      </c>
      <c r="N369" s="211">
        <v>0</v>
      </c>
      <c r="O369" s="211">
        <v>0</v>
      </c>
      <c r="P369" s="211">
        <v>0</v>
      </c>
      <c r="Q369" s="211">
        <v>0</v>
      </c>
      <c r="R369" s="211">
        <v>0</v>
      </c>
      <c r="S369" s="211">
        <v>0</v>
      </c>
      <c r="T369" s="211">
        <v>0</v>
      </c>
      <c r="U369" s="211">
        <v>0</v>
      </c>
      <c r="V369" s="211">
        <v>0</v>
      </c>
      <c r="W369" s="211">
        <v>0</v>
      </c>
      <c r="X369" s="211">
        <v>0</v>
      </c>
      <c r="Y369" s="211">
        <v>0</v>
      </c>
      <c r="Z369" s="211">
        <v>0</v>
      </c>
      <c r="AA369" s="211">
        <v>0</v>
      </c>
      <c r="AB369" s="211">
        <v>0</v>
      </c>
      <c r="AC369" s="211">
        <v>0</v>
      </c>
      <c r="AD369" s="211">
        <v>0</v>
      </c>
      <c r="AE369" s="211">
        <v>0</v>
      </c>
      <c r="AF369" s="211">
        <v>0</v>
      </c>
      <c r="AG369" s="211">
        <v>0</v>
      </c>
      <c r="AH369" s="211">
        <v>0</v>
      </c>
      <c r="AI369" s="211">
        <v>0</v>
      </c>
      <c r="AJ369" s="211">
        <v>0</v>
      </c>
      <c r="AK369" s="211">
        <v>0</v>
      </c>
      <c r="AL369" s="211">
        <v>0</v>
      </c>
      <c r="AM369" s="211">
        <v>0</v>
      </c>
      <c r="AN369" s="211">
        <v>0</v>
      </c>
      <c r="AO369" s="211">
        <v>0</v>
      </c>
      <c r="AP369" s="211">
        <v>0</v>
      </c>
      <c r="AQ369" s="211">
        <v>0</v>
      </c>
      <c r="AR369" s="211">
        <v>0</v>
      </c>
      <c r="AS369" s="211">
        <v>0</v>
      </c>
      <c r="AT369" s="211">
        <v>0</v>
      </c>
      <c r="AU369" s="211">
        <v>0</v>
      </c>
      <c r="AV369" s="211">
        <v>0</v>
      </c>
      <c r="AW369" s="211">
        <v>0</v>
      </c>
      <c r="AX369" s="211">
        <v>0</v>
      </c>
      <c r="AY369" s="211">
        <v>0</v>
      </c>
      <c r="AZ369" s="211">
        <v>0</v>
      </c>
      <c r="BA369" s="211">
        <v>0</v>
      </c>
      <c r="BB369" s="211">
        <v>0</v>
      </c>
      <c r="BC369" s="211">
        <v>0</v>
      </c>
      <c r="BD369" s="211">
        <v>0</v>
      </c>
      <c r="BE369" s="211">
        <v>0</v>
      </c>
      <c r="BF369" s="211">
        <v>0</v>
      </c>
      <c r="BG369" s="211">
        <v>0</v>
      </c>
      <c r="BH369" s="211">
        <v>0</v>
      </c>
      <c r="BI369" s="211">
        <v>0</v>
      </c>
      <c r="BJ369" s="211">
        <v>0</v>
      </c>
      <c r="BK369" s="211">
        <v>0</v>
      </c>
      <c r="BL369" s="211">
        <v>0</v>
      </c>
      <c r="BM369" s="211">
        <v>0</v>
      </c>
      <c r="BN369" s="211">
        <v>0</v>
      </c>
      <c r="BO369" s="211">
        <v>0</v>
      </c>
      <c r="BP369" s="211">
        <v>0</v>
      </c>
      <c r="BQ369" s="211">
        <v>0</v>
      </c>
      <c r="BR369" s="211">
        <v>0</v>
      </c>
      <c r="BS369" s="211">
        <v>0</v>
      </c>
      <c r="BT369" s="211">
        <v>0</v>
      </c>
      <c r="BU369" s="211">
        <v>0</v>
      </c>
      <c r="BV369" s="211">
        <v>0</v>
      </c>
      <c r="BW369" s="211">
        <v>0</v>
      </c>
      <c r="BX369" s="211">
        <v>0</v>
      </c>
      <c r="BY369" s="211">
        <v>0</v>
      </c>
      <c r="BZ369" s="211">
        <v>0</v>
      </c>
      <c r="CA369" s="211">
        <v>0</v>
      </c>
      <c r="CB369" s="211">
        <v>0</v>
      </c>
      <c r="CC369" s="211">
        <v>0</v>
      </c>
      <c r="CD369" s="211">
        <v>0</v>
      </c>
      <c r="CE369" s="211">
        <v>0</v>
      </c>
      <c r="CF369" s="211">
        <v>0</v>
      </c>
      <c r="CG369" s="211">
        <v>0</v>
      </c>
      <c r="CH369" s="211">
        <v>0</v>
      </c>
      <c r="CI369" s="211">
        <v>0</v>
      </c>
      <c r="CJ369" s="211">
        <v>0</v>
      </c>
      <c r="CK369" s="211">
        <v>0</v>
      </c>
      <c r="CL369" s="211">
        <v>0</v>
      </c>
      <c r="CM369" s="211">
        <v>0</v>
      </c>
      <c r="CN369" s="211">
        <v>0</v>
      </c>
      <c r="CO369" s="211">
        <v>0</v>
      </c>
      <c r="CP369" s="211">
        <v>0</v>
      </c>
      <c r="CQ369" s="211">
        <v>0</v>
      </c>
      <c r="CR369" s="211">
        <v>0</v>
      </c>
      <c r="CS369" s="211">
        <f>SUM(B369:CR369)</f>
        <v>0</v>
      </c>
      <c r="CV369" s="27">
        <f t="shared" si="107"/>
        <v>0</v>
      </c>
      <c r="CW369" s="28">
        <f t="shared" si="108"/>
        <v>0</v>
      </c>
    </row>
    <row r="370" spans="1:101" x14ac:dyDescent="0.2">
      <c r="A370" s="215" t="s">
        <v>362</v>
      </c>
      <c r="B370" s="211">
        <v>0</v>
      </c>
      <c r="C370" s="211">
        <v>0</v>
      </c>
      <c r="D370" s="211">
        <v>0</v>
      </c>
      <c r="E370" s="211">
        <v>0</v>
      </c>
      <c r="F370" s="211">
        <v>0</v>
      </c>
      <c r="G370" s="211">
        <v>0</v>
      </c>
      <c r="H370" s="211">
        <v>0</v>
      </c>
      <c r="I370" s="211">
        <v>0</v>
      </c>
      <c r="J370" s="211">
        <v>0</v>
      </c>
      <c r="K370" s="211">
        <v>0</v>
      </c>
      <c r="L370" s="211">
        <v>0</v>
      </c>
      <c r="M370" s="211">
        <v>0</v>
      </c>
      <c r="N370" s="211">
        <v>0</v>
      </c>
      <c r="O370" s="211">
        <v>0</v>
      </c>
      <c r="P370" s="211">
        <v>0</v>
      </c>
      <c r="Q370" s="211">
        <v>0</v>
      </c>
      <c r="R370" s="211">
        <v>0</v>
      </c>
      <c r="S370" s="211">
        <v>0</v>
      </c>
      <c r="T370" s="211">
        <v>0</v>
      </c>
      <c r="U370" s="211">
        <v>0</v>
      </c>
      <c r="V370" s="211">
        <v>0</v>
      </c>
      <c r="W370" s="211">
        <v>0</v>
      </c>
      <c r="X370" s="211">
        <v>0</v>
      </c>
      <c r="Y370" s="211">
        <v>0</v>
      </c>
      <c r="Z370" s="211">
        <v>0</v>
      </c>
      <c r="AA370" s="211">
        <v>0</v>
      </c>
      <c r="AB370" s="211">
        <v>0</v>
      </c>
      <c r="AC370" s="211">
        <v>0</v>
      </c>
      <c r="AD370" s="211">
        <v>0</v>
      </c>
      <c r="AE370" s="211">
        <v>0</v>
      </c>
      <c r="AF370" s="211">
        <v>0</v>
      </c>
      <c r="AG370" s="211">
        <v>0</v>
      </c>
      <c r="AH370" s="211">
        <v>0</v>
      </c>
      <c r="AI370" s="211">
        <v>0</v>
      </c>
      <c r="AJ370" s="211">
        <v>0</v>
      </c>
      <c r="AK370" s="211">
        <v>0</v>
      </c>
      <c r="AL370" s="211">
        <v>0</v>
      </c>
      <c r="AM370" s="211">
        <v>0</v>
      </c>
      <c r="AN370" s="211">
        <v>0</v>
      </c>
      <c r="AO370" s="211">
        <v>0</v>
      </c>
      <c r="AP370" s="211">
        <v>0</v>
      </c>
      <c r="AQ370" s="211">
        <v>0</v>
      </c>
      <c r="AR370" s="211">
        <v>0</v>
      </c>
      <c r="AS370" s="211">
        <v>0</v>
      </c>
      <c r="AT370" s="211">
        <v>0</v>
      </c>
      <c r="AU370" s="211">
        <v>0</v>
      </c>
      <c r="AV370" s="211">
        <v>0</v>
      </c>
      <c r="AW370" s="211">
        <v>0</v>
      </c>
      <c r="AX370" s="211">
        <v>0</v>
      </c>
      <c r="AY370" s="211">
        <v>0</v>
      </c>
      <c r="AZ370" s="211">
        <v>0</v>
      </c>
      <c r="BA370" s="211">
        <v>0</v>
      </c>
      <c r="BB370" s="211">
        <v>0</v>
      </c>
      <c r="BC370" s="211">
        <v>0</v>
      </c>
      <c r="BD370" s="211">
        <v>0</v>
      </c>
      <c r="BE370" s="211">
        <v>0</v>
      </c>
      <c r="BF370" s="211">
        <v>0</v>
      </c>
      <c r="BG370" s="211">
        <v>0</v>
      </c>
      <c r="BH370" s="211">
        <v>0</v>
      </c>
      <c r="BI370" s="211">
        <v>0</v>
      </c>
      <c r="BJ370" s="211">
        <v>0</v>
      </c>
      <c r="BK370" s="211">
        <v>0</v>
      </c>
      <c r="BL370" s="211">
        <v>0</v>
      </c>
      <c r="BM370" s="211">
        <v>0</v>
      </c>
      <c r="BN370" s="211">
        <v>0</v>
      </c>
      <c r="BO370" s="211">
        <v>0</v>
      </c>
      <c r="BP370" s="211">
        <v>0</v>
      </c>
      <c r="BQ370" s="211">
        <v>0</v>
      </c>
      <c r="BR370" s="211">
        <v>0</v>
      </c>
      <c r="BS370" s="211">
        <v>0</v>
      </c>
      <c r="BT370" s="211">
        <v>0</v>
      </c>
      <c r="BU370" s="211">
        <v>0</v>
      </c>
      <c r="BV370" s="211">
        <v>0</v>
      </c>
      <c r="BW370" s="211">
        <v>0</v>
      </c>
      <c r="BX370" s="211">
        <v>0</v>
      </c>
      <c r="BY370" s="211">
        <v>0</v>
      </c>
      <c r="BZ370" s="211">
        <v>0</v>
      </c>
      <c r="CA370" s="211">
        <v>0</v>
      </c>
      <c r="CB370" s="211">
        <v>0</v>
      </c>
      <c r="CC370" s="211">
        <v>0</v>
      </c>
      <c r="CD370" s="211">
        <v>0</v>
      </c>
      <c r="CE370" s="211">
        <v>0</v>
      </c>
      <c r="CF370" s="211">
        <v>0</v>
      </c>
      <c r="CG370" s="211">
        <v>0</v>
      </c>
      <c r="CH370" s="211">
        <v>0</v>
      </c>
      <c r="CI370" s="211">
        <v>0</v>
      </c>
      <c r="CJ370" s="211">
        <v>0</v>
      </c>
      <c r="CK370" s="211">
        <v>0</v>
      </c>
      <c r="CL370" s="211">
        <v>0</v>
      </c>
      <c r="CM370" s="211">
        <v>0</v>
      </c>
      <c r="CN370" s="211">
        <v>0</v>
      </c>
      <c r="CO370" s="211">
        <v>0</v>
      </c>
      <c r="CP370" s="211">
        <v>0</v>
      </c>
      <c r="CQ370" s="211">
        <v>0</v>
      </c>
      <c r="CR370" s="211">
        <v>0</v>
      </c>
      <c r="CS370" s="211">
        <f>SUM(B370:CR370)</f>
        <v>0</v>
      </c>
      <c r="CV370" s="27">
        <f t="shared" si="107"/>
        <v>0</v>
      </c>
      <c r="CW370" s="28">
        <f t="shared" si="108"/>
        <v>0</v>
      </c>
    </row>
    <row r="371" spans="1:101" x14ac:dyDescent="0.2">
      <c r="A371" s="214" t="s">
        <v>363</v>
      </c>
      <c r="B371" s="213">
        <f t="shared" ref="B371:BM371" si="131">SUM(B369:B370)</f>
        <v>0</v>
      </c>
      <c r="C371" s="213">
        <f t="shared" si="131"/>
        <v>0</v>
      </c>
      <c r="D371" s="213">
        <f t="shared" si="131"/>
        <v>0</v>
      </c>
      <c r="E371" s="213">
        <f t="shared" si="131"/>
        <v>0</v>
      </c>
      <c r="F371" s="213">
        <f t="shared" si="131"/>
        <v>0</v>
      </c>
      <c r="G371" s="213">
        <f t="shared" ref="G371:BR371" si="132">SUM(G369:G370)</f>
        <v>0</v>
      </c>
      <c r="H371" s="213">
        <f t="shared" si="132"/>
        <v>0</v>
      </c>
      <c r="I371" s="213">
        <f t="shared" si="132"/>
        <v>0</v>
      </c>
      <c r="J371" s="213">
        <f t="shared" si="132"/>
        <v>0</v>
      </c>
      <c r="K371" s="213">
        <f t="shared" si="132"/>
        <v>0</v>
      </c>
      <c r="L371" s="213">
        <f t="shared" si="132"/>
        <v>0</v>
      </c>
      <c r="M371" s="213">
        <f t="shared" si="132"/>
        <v>0</v>
      </c>
      <c r="N371" s="213">
        <f t="shared" si="132"/>
        <v>0</v>
      </c>
      <c r="O371" s="213">
        <f t="shared" si="132"/>
        <v>0</v>
      </c>
      <c r="P371" s="213">
        <f t="shared" si="132"/>
        <v>0</v>
      </c>
      <c r="Q371" s="213">
        <f t="shared" si="132"/>
        <v>0</v>
      </c>
      <c r="R371" s="213">
        <f t="shared" si="132"/>
        <v>0</v>
      </c>
      <c r="S371" s="213">
        <f t="shared" si="132"/>
        <v>0</v>
      </c>
      <c r="T371" s="213">
        <f t="shared" si="132"/>
        <v>0</v>
      </c>
      <c r="U371" s="213">
        <f t="shared" si="132"/>
        <v>0</v>
      </c>
      <c r="V371" s="213">
        <f t="shared" si="132"/>
        <v>0</v>
      </c>
      <c r="W371" s="213">
        <f t="shared" si="132"/>
        <v>0</v>
      </c>
      <c r="X371" s="213">
        <f t="shared" si="132"/>
        <v>0</v>
      </c>
      <c r="Y371" s="213">
        <f t="shared" si="132"/>
        <v>0</v>
      </c>
      <c r="Z371" s="213">
        <f t="shared" si="132"/>
        <v>0</v>
      </c>
      <c r="AA371" s="213">
        <f t="shared" si="132"/>
        <v>0</v>
      </c>
      <c r="AB371" s="213">
        <f t="shared" si="132"/>
        <v>0</v>
      </c>
      <c r="AC371" s="213">
        <f t="shared" si="132"/>
        <v>0</v>
      </c>
      <c r="AD371" s="213">
        <f t="shared" si="132"/>
        <v>0</v>
      </c>
      <c r="AE371" s="213">
        <f t="shared" si="132"/>
        <v>0</v>
      </c>
      <c r="AF371" s="213">
        <f t="shared" si="132"/>
        <v>0</v>
      </c>
      <c r="AG371" s="213">
        <f t="shared" si="132"/>
        <v>0</v>
      </c>
      <c r="AH371" s="213">
        <f t="shared" si="132"/>
        <v>0</v>
      </c>
      <c r="AI371" s="213">
        <f t="shared" si="132"/>
        <v>0</v>
      </c>
      <c r="AJ371" s="213">
        <f t="shared" si="132"/>
        <v>0</v>
      </c>
      <c r="AK371" s="213">
        <f t="shared" si="132"/>
        <v>0</v>
      </c>
      <c r="AL371" s="213">
        <f t="shared" si="132"/>
        <v>0</v>
      </c>
      <c r="AM371" s="213">
        <f t="shared" si="132"/>
        <v>0</v>
      </c>
      <c r="AN371" s="213">
        <f t="shared" si="132"/>
        <v>0</v>
      </c>
      <c r="AO371" s="213">
        <f t="shared" si="132"/>
        <v>0</v>
      </c>
      <c r="AP371" s="213">
        <f t="shared" si="132"/>
        <v>0</v>
      </c>
      <c r="AQ371" s="213">
        <f t="shared" si="132"/>
        <v>0</v>
      </c>
      <c r="AR371" s="213">
        <f t="shared" si="132"/>
        <v>0</v>
      </c>
      <c r="AS371" s="213">
        <f t="shared" si="132"/>
        <v>0</v>
      </c>
      <c r="AT371" s="213">
        <f t="shared" si="132"/>
        <v>0</v>
      </c>
      <c r="AU371" s="213">
        <f t="shared" si="132"/>
        <v>0</v>
      </c>
      <c r="AV371" s="213">
        <f t="shared" si="132"/>
        <v>0</v>
      </c>
      <c r="AW371" s="213">
        <f t="shared" si="132"/>
        <v>0</v>
      </c>
      <c r="AX371" s="213">
        <f t="shared" si="132"/>
        <v>0</v>
      </c>
      <c r="AY371" s="213">
        <f t="shared" si="132"/>
        <v>0</v>
      </c>
      <c r="AZ371" s="213">
        <f t="shared" si="132"/>
        <v>0</v>
      </c>
      <c r="BA371" s="213">
        <f t="shared" si="132"/>
        <v>0</v>
      </c>
      <c r="BB371" s="213">
        <f t="shared" si="132"/>
        <v>0</v>
      </c>
      <c r="BC371" s="213">
        <f t="shared" si="132"/>
        <v>0</v>
      </c>
      <c r="BD371" s="213">
        <f t="shared" si="132"/>
        <v>0</v>
      </c>
      <c r="BE371" s="213">
        <f t="shared" si="132"/>
        <v>0</v>
      </c>
      <c r="BF371" s="213">
        <f t="shared" si="132"/>
        <v>0</v>
      </c>
      <c r="BG371" s="213">
        <f t="shared" si="132"/>
        <v>0</v>
      </c>
      <c r="BH371" s="213">
        <f t="shared" si="132"/>
        <v>0</v>
      </c>
      <c r="BI371" s="213">
        <f t="shared" si="132"/>
        <v>0</v>
      </c>
      <c r="BJ371" s="213">
        <f t="shared" si="132"/>
        <v>0</v>
      </c>
      <c r="BK371" s="213">
        <f t="shared" si="132"/>
        <v>0</v>
      </c>
      <c r="BL371" s="213">
        <f t="shared" si="132"/>
        <v>0</v>
      </c>
      <c r="BM371" s="213">
        <f t="shared" si="132"/>
        <v>0</v>
      </c>
      <c r="BN371" s="213">
        <f t="shared" si="132"/>
        <v>0</v>
      </c>
      <c r="BO371" s="213">
        <f t="shared" si="132"/>
        <v>0</v>
      </c>
      <c r="BP371" s="213">
        <f t="shared" si="132"/>
        <v>0</v>
      </c>
      <c r="BQ371" s="213">
        <f t="shared" si="132"/>
        <v>0</v>
      </c>
      <c r="BR371" s="213">
        <f t="shared" si="132"/>
        <v>0</v>
      </c>
      <c r="BS371" s="213">
        <f t="shared" ref="BS371:CR371" si="133">SUM(BS369:BS370)</f>
        <v>0</v>
      </c>
      <c r="BT371" s="213">
        <f t="shared" si="133"/>
        <v>0</v>
      </c>
      <c r="BU371" s="213">
        <f t="shared" si="133"/>
        <v>0</v>
      </c>
      <c r="BV371" s="213">
        <f t="shared" si="133"/>
        <v>0</v>
      </c>
      <c r="BW371" s="213">
        <f t="shared" si="133"/>
        <v>0</v>
      </c>
      <c r="BX371" s="213">
        <f t="shared" si="133"/>
        <v>0</v>
      </c>
      <c r="BY371" s="213">
        <f t="shared" si="133"/>
        <v>0</v>
      </c>
      <c r="BZ371" s="213">
        <f t="shared" si="133"/>
        <v>0</v>
      </c>
      <c r="CA371" s="213">
        <f t="shared" si="133"/>
        <v>0</v>
      </c>
      <c r="CB371" s="213">
        <f t="shared" si="133"/>
        <v>0</v>
      </c>
      <c r="CC371" s="213">
        <f t="shared" si="133"/>
        <v>0</v>
      </c>
      <c r="CD371" s="213">
        <f t="shared" si="133"/>
        <v>0</v>
      </c>
      <c r="CE371" s="213">
        <f t="shared" si="133"/>
        <v>0</v>
      </c>
      <c r="CF371" s="213">
        <f t="shared" si="133"/>
        <v>0</v>
      </c>
      <c r="CG371" s="213">
        <f t="shared" si="133"/>
        <v>0</v>
      </c>
      <c r="CH371" s="213">
        <f t="shared" si="133"/>
        <v>0</v>
      </c>
      <c r="CI371" s="213">
        <f t="shared" si="133"/>
        <v>0</v>
      </c>
      <c r="CJ371" s="213">
        <f t="shared" si="133"/>
        <v>0</v>
      </c>
      <c r="CK371" s="213">
        <f t="shared" si="133"/>
        <v>0</v>
      </c>
      <c r="CL371" s="213">
        <f t="shared" si="133"/>
        <v>0</v>
      </c>
      <c r="CM371" s="213">
        <f t="shared" si="133"/>
        <v>0</v>
      </c>
      <c r="CN371" s="213">
        <f t="shared" si="133"/>
        <v>0</v>
      </c>
      <c r="CO371" s="213">
        <f t="shared" si="133"/>
        <v>0</v>
      </c>
      <c r="CP371" s="213">
        <f t="shared" si="133"/>
        <v>0</v>
      </c>
      <c r="CQ371" s="213">
        <f t="shared" si="133"/>
        <v>0</v>
      </c>
      <c r="CR371" s="213">
        <f t="shared" si="133"/>
        <v>0</v>
      </c>
      <c r="CS371" s="213">
        <f t="shared" ref="BN371:CS371" si="134">SUM(CS369:CS370)</f>
        <v>0</v>
      </c>
      <c r="CV371" s="27">
        <f t="shared" si="107"/>
        <v>0</v>
      </c>
      <c r="CW371" s="28">
        <f t="shared" si="108"/>
        <v>0</v>
      </c>
    </row>
    <row r="372" spans="1:101" x14ac:dyDescent="0.2">
      <c r="A372" s="208" t="s">
        <v>364</v>
      </c>
      <c r="B372" s="207"/>
      <c r="C372" s="207"/>
      <c r="D372" s="207"/>
      <c r="E372" s="207"/>
      <c r="F372" s="207"/>
      <c r="G372" s="207"/>
      <c r="H372" s="207"/>
      <c r="I372" s="207"/>
      <c r="J372" s="207"/>
      <c r="K372" s="207"/>
      <c r="L372" s="207"/>
      <c r="M372" s="207"/>
      <c r="N372" s="207"/>
      <c r="O372" s="207"/>
      <c r="P372" s="207"/>
      <c r="Q372" s="207"/>
      <c r="R372" s="207"/>
      <c r="S372" s="207"/>
      <c r="T372" s="207"/>
      <c r="U372" s="207"/>
      <c r="V372" s="207"/>
      <c r="W372" s="207"/>
      <c r="X372" s="207"/>
      <c r="Y372" s="207"/>
      <c r="Z372" s="207"/>
      <c r="AA372" s="207"/>
      <c r="AB372" s="207"/>
      <c r="AC372" s="207"/>
      <c r="AD372" s="207"/>
      <c r="AE372" s="207"/>
      <c r="AF372" s="207"/>
      <c r="AG372" s="207"/>
      <c r="AH372" s="207"/>
      <c r="AI372" s="207"/>
      <c r="AJ372" s="207"/>
      <c r="AK372" s="207"/>
      <c r="AL372" s="207"/>
      <c r="AM372" s="207"/>
      <c r="AN372" s="207"/>
      <c r="AO372" s="207"/>
      <c r="AP372" s="207"/>
      <c r="AQ372" s="207"/>
      <c r="AR372" s="207"/>
      <c r="AS372" s="207"/>
      <c r="AT372" s="207"/>
      <c r="AU372" s="207"/>
      <c r="AV372" s="207"/>
      <c r="AW372" s="207"/>
      <c r="AX372" s="207"/>
      <c r="AY372" s="207"/>
      <c r="AZ372" s="207"/>
      <c r="BA372" s="207"/>
      <c r="BB372" s="207"/>
      <c r="BC372" s="207"/>
      <c r="BD372" s="207"/>
      <c r="BE372" s="207"/>
      <c r="BF372" s="207"/>
      <c r="BG372" s="207"/>
      <c r="BH372" s="207"/>
      <c r="BI372" s="207"/>
      <c r="BJ372" s="207"/>
      <c r="BK372" s="207"/>
      <c r="BL372" s="207"/>
      <c r="BM372" s="207"/>
      <c r="BN372" s="207"/>
      <c r="BO372" s="207"/>
      <c r="BP372" s="207"/>
      <c r="BQ372" s="207"/>
      <c r="BR372" s="207"/>
      <c r="BS372" s="207"/>
      <c r="BT372" s="207"/>
      <c r="BU372" s="207"/>
      <c r="BV372" s="207"/>
      <c r="BW372" s="207"/>
      <c r="BX372" s="207"/>
      <c r="BY372" s="207"/>
      <c r="BZ372" s="207"/>
      <c r="CA372" s="207"/>
      <c r="CB372" s="207"/>
      <c r="CC372" s="207"/>
      <c r="CD372" s="207"/>
      <c r="CE372" s="207"/>
      <c r="CF372" s="207"/>
      <c r="CG372" s="207"/>
      <c r="CH372" s="207"/>
      <c r="CI372" s="207"/>
      <c r="CJ372" s="207"/>
      <c r="CK372" s="207"/>
      <c r="CL372" s="207"/>
      <c r="CM372" s="207"/>
      <c r="CN372" s="207"/>
      <c r="CO372" s="207"/>
      <c r="CP372" s="207"/>
      <c r="CQ372" s="207"/>
      <c r="CR372" s="207"/>
      <c r="CS372" s="207"/>
      <c r="CV372" s="27">
        <f t="shared" si="107"/>
        <v>0</v>
      </c>
      <c r="CW372" s="28">
        <f t="shared" si="108"/>
        <v>0</v>
      </c>
    </row>
    <row r="373" spans="1:101" x14ac:dyDescent="0.2">
      <c r="A373" s="215" t="s">
        <v>365</v>
      </c>
      <c r="B373" s="211">
        <v>0</v>
      </c>
      <c r="C373" s="211">
        <v>0</v>
      </c>
      <c r="D373" s="211">
        <v>0</v>
      </c>
      <c r="E373" s="211">
        <v>0</v>
      </c>
      <c r="F373" s="211">
        <v>0</v>
      </c>
      <c r="G373" s="211">
        <v>0</v>
      </c>
      <c r="H373" s="211">
        <v>0</v>
      </c>
      <c r="I373" s="211">
        <v>0</v>
      </c>
      <c r="J373" s="211">
        <v>0</v>
      </c>
      <c r="K373" s="211">
        <v>0</v>
      </c>
      <c r="L373" s="211">
        <v>0</v>
      </c>
      <c r="M373" s="211">
        <v>0</v>
      </c>
      <c r="N373" s="211">
        <v>0</v>
      </c>
      <c r="O373" s="211">
        <v>0</v>
      </c>
      <c r="P373" s="211">
        <v>0</v>
      </c>
      <c r="Q373" s="211">
        <v>0</v>
      </c>
      <c r="R373" s="211">
        <v>0</v>
      </c>
      <c r="S373" s="211">
        <v>0</v>
      </c>
      <c r="T373" s="211">
        <v>0</v>
      </c>
      <c r="U373" s="211">
        <v>0</v>
      </c>
      <c r="V373" s="211">
        <v>0</v>
      </c>
      <c r="W373" s="211">
        <v>0</v>
      </c>
      <c r="X373" s="211">
        <v>0</v>
      </c>
      <c r="Y373" s="211">
        <v>0</v>
      </c>
      <c r="Z373" s="211">
        <v>0</v>
      </c>
      <c r="AA373" s="211">
        <v>0</v>
      </c>
      <c r="AB373" s="211">
        <v>0</v>
      </c>
      <c r="AC373" s="211">
        <v>0</v>
      </c>
      <c r="AD373" s="211">
        <v>0</v>
      </c>
      <c r="AE373" s="211">
        <v>0</v>
      </c>
      <c r="AF373" s="211">
        <v>0</v>
      </c>
      <c r="AG373" s="211">
        <v>0</v>
      </c>
      <c r="AH373" s="211">
        <v>0</v>
      </c>
      <c r="AI373" s="211">
        <v>0</v>
      </c>
      <c r="AJ373" s="211">
        <v>0</v>
      </c>
      <c r="AK373" s="211">
        <v>0</v>
      </c>
      <c r="AL373" s="211">
        <v>0</v>
      </c>
      <c r="AM373" s="211">
        <v>0</v>
      </c>
      <c r="AN373" s="211">
        <v>0</v>
      </c>
      <c r="AO373" s="211">
        <v>0</v>
      </c>
      <c r="AP373" s="211">
        <v>0</v>
      </c>
      <c r="AQ373" s="211">
        <v>0</v>
      </c>
      <c r="AR373" s="211">
        <v>0</v>
      </c>
      <c r="AS373" s="211">
        <v>0</v>
      </c>
      <c r="AT373" s="211">
        <v>0</v>
      </c>
      <c r="AU373" s="211">
        <v>0</v>
      </c>
      <c r="AV373" s="211">
        <v>0</v>
      </c>
      <c r="AW373" s="211">
        <v>0</v>
      </c>
      <c r="AX373" s="211">
        <v>0</v>
      </c>
      <c r="AY373" s="211">
        <v>0</v>
      </c>
      <c r="AZ373" s="211">
        <v>0</v>
      </c>
      <c r="BA373" s="211">
        <v>0</v>
      </c>
      <c r="BB373" s="211">
        <v>0</v>
      </c>
      <c r="BC373" s="211">
        <v>0</v>
      </c>
      <c r="BD373" s="211">
        <v>0</v>
      </c>
      <c r="BE373" s="211">
        <v>0</v>
      </c>
      <c r="BF373" s="211">
        <v>0</v>
      </c>
      <c r="BG373" s="211">
        <v>0</v>
      </c>
      <c r="BH373" s="211">
        <v>0</v>
      </c>
      <c r="BI373" s="211">
        <v>0</v>
      </c>
      <c r="BJ373" s="211">
        <v>0</v>
      </c>
      <c r="BK373" s="211">
        <v>0</v>
      </c>
      <c r="BL373" s="211">
        <v>0</v>
      </c>
      <c r="BM373" s="211">
        <v>0</v>
      </c>
      <c r="BN373" s="211">
        <v>0</v>
      </c>
      <c r="BO373" s="211">
        <v>0</v>
      </c>
      <c r="BP373" s="211">
        <v>0</v>
      </c>
      <c r="BQ373" s="211">
        <v>0</v>
      </c>
      <c r="BR373" s="211">
        <v>0</v>
      </c>
      <c r="BS373" s="211">
        <v>0</v>
      </c>
      <c r="BT373" s="211">
        <v>0</v>
      </c>
      <c r="BU373" s="211">
        <v>0</v>
      </c>
      <c r="BV373" s="211">
        <v>0</v>
      </c>
      <c r="BW373" s="211">
        <v>0</v>
      </c>
      <c r="BX373" s="211">
        <v>0</v>
      </c>
      <c r="BY373" s="211">
        <v>0</v>
      </c>
      <c r="BZ373" s="211">
        <v>0</v>
      </c>
      <c r="CA373" s="211">
        <v>0</v>
      </c>
      <c r="CB373" s="211">
        <v>0</v>
      </c>
      <c r="CC373" s="211">
        <v>0</v>
      </c>
      <c r="CD373" s="211">
        <v>0</v>
      </c>
      <c r="CE373" s="211">
        <v>0</v>
      </c>
      <c r="CF373" s="211">
        <v>0</v>
      </c>
      <c r="CG373" s="211">
        <v>0</v>
      </c>
      <c r="CH373" s="211">
        <v>0</v>
      </c>
      <c r="CI373" s="211">
        <v>0</v>
      </c>
      <c r="CJ373" s="211">
        <v>0</v>
      </c>
      <c r="CK373" s="211">
        <v>0</v>
      </c>
      <c r="CL373" s="211">
        <v>0</v>
      </c>
      <c r="CM373" s="211">
        <v>0</v>
      </c>
      <c r="CN373" s="211">
        <v>0</v>
      </c>
      <c r="CO373" s="211">
        <v>0</v>
      </c>
      <c r="CP373" s="211">
        <v>0</v>
      </c>
      <c r="CQ373" s="211">
        <v>0</v>
      </c>
      <c r="CR373" s="211">
        <v>0</v>
      </c>
      <c r="CS373" s="211">
        <f>SUM(B373:CR373)</f>
        <v>0</v>
      </c>
      <c r="CV373" s="27">
        <f t="shared" si="107"/>
        <v>0</v>
      </c>
      <c r="CW373" s="28">
        <f t="shared" si="108"/>
        <v>0</v>
      </c>
    </row>
    <row r="374" spans="1:101" x14ac:dyDescent="0.2">
      <c r="A374" s="214" t="s">
        <v>366</v>
      </c>
      <c r="B374" s="213">
        <f t="shared" ref="B374:BM374" si="135">SUM(B373)</f>
        <v>0</v>
      </c>
      <c r="C374" s="213">
        <f t="shared" si="135"/>
        <v>0</v>
      </c>
      <c r="D374" s="213">
        <f t="shared" si="135"/>
        <v>0</v>
      </c>
      <c r="E374" s="213">
        <f t="shared" si="135"/>
        <v>0</v>
      </c>
      <c r="F374" s="213">
        <f t="shared" si="135"/>
        <v>0</v>
      </c>
      <c r="G374" s="213">
        <f t="shared" ref="G374:BR374" si="136">SUM(G373)</f>
        <v>0</v>
      </c>
      <c r="H374" s="213">
        <f t="shared" si="136"/>
        <v>0</v>
      </c>
      <c r="I374" s="213">
        <f t="shared" si="136"/>
        <v>0</v>
      </c>
      <c r="J374" s="213">
        <f t="shared" si="136"/>
        <v>0</v>
      </c>
      <c r="K374" s="213">
        <f t="shared" si="136"/>
        <v>0</v>
      </c>
      <c r="L374" s="213">
        <f t="shared" si="136"/>
        <v>0</v>
      </c>
      <c r="M374" s="213">
        <f t="shared" si="136"/>
        <v>0</v>
      </c>
      <c r="N374" s="213">
        <f t="shared" si="136"/>
        <v>0</v>
      </c>
      <c r="O374" s="213">
        <f t="shared" si="136"/>
        <v>0</v>
      </c>
      <c r="P374" s="213">
        <f t="shared" si="136"/>
        <v>0</v>
      </c>
      <c r="Q374" s="213">
        <f t="shared" si="136"/>
        <v>0</v>
      </c>
      <c r="R374" s="213">
        <f t="shared" si="136"/>
        <v>0</v>
      </c>
      <c r="S374" s="213">
        <f t="shared" si="136"/>
        <v>0</v>
      </c>
      <c r="T374" s="213">
        <f t="shared" si="136"/>
        <v>0</v>
      </c>
      <c r="U374" s="213">
        <f t="shared" si="136"/>
        <v>0</v>
      </c>
      <c r="V374" s="213">
        <f t="shared" si="136"/>
        <v>0</v>
      </c>
      <c r="W374" s="213">
        <f t="shared" si="136"/>
        <v>0</v>
      </c>
      <c r="X374" s="213">
        <f t="shared" si="136"/>
        <v>0</v>
      </c>
      <c r="Y374" s="213">
        <f t="shared" si="136"/>
        <v>0</v>
      </c>
      <c r="Z374" s="213">
        <f t="shared" si="136"/>
        <v>0</v>
      </c>
      <c r="AA374" s="213">
        <f t="shared" si="136"/>
        <v>0</v>
      </c>
      <c r="AB374" s="213">
        <f t="shared" si="136"/>
        <v>0</v>
      </c>
      <c r="AC374" s="213">
        <f t="shared" si="136"/>
        <v>0</v>
      </c>
      <c r="AD374" s="213">
        <f t="shared" si="136"/>
        <v>0</v>
      </c>
      <c r="AE374" s="213">
        <f t="shared" si="136"/>
        <v>0</v>
      </c>
      <c r="AF374" s="213">
        <f t="shared" si="136"/>
        <v>0</v>
      </c>
      <c r="AG374" s="213">
        <f t="shared" si="136"/>
        <v>0</v>
      </c>
      <c r="AH374" s="213">
        <f t="shared" si="136"/>
        <v>0</v>
      </c>
      <c r="AI374" s="213">
        <f t="shared" si="136"/>
        <v>0</v>
      </c>
      <c r="AJ374" s="213">
        <f t="shared" si="136"/>
        <v>0</v>
      </c>
      <c r="AK374" s="213">
        <f t="shared" si="136"/>
        <v>0</v>
      </c>
      <c r="AL374" s="213">
        <f t="shared" si="136"/>
        <v>0</v>
      </c>
      <c r="AM374" s="213">
        <f t="shared" si="136"/>
        <v>0</v>
      </c>
      <c r="AN374" s="213">
        <f t="shared" si="136"/>
        <v>0</v>
      </c>
      <c r="AO374" s="213">
        <f t="shared" si="136"/>
        <v>0</v>
      </c>
      <c r="AP374" s="213">
        <f t="shared" si="136"/>
        <v>0</v>
      </c>
      <c r="AQ374" s="213">
        <f t="shared" si="136"/>
        <v>0</v>
      </c>
      <c r="AR374" s="213">
        <f t="shared" si="136"/>
        <v>0</v>
      </c>
      <c r="AS374" s="213">
        <f t="shared" si="136"/>
        <v>0</v>
      </c>
      <c r="AT374" s="213">
        <f t="shared" si="136"/>
        <v>0</v>
      </c>
      <c r="AU374" s="213">
        <f t="shared" si="136"/>
        <v>0</v>
      </c>
      <c r="AV374" s="213">
        <f t="shared" si="136"/>
        <v>0</v>
      </c>
      <c r="AW374" s="213">
        <f t="shared" si="136"/>
        <v>0</v>
      </c>
      <c r="AX374" s="213">
        <f t="shared" si="136"/>
        <v>0</v>
      </c>
      <c r="AY374" s="213">
        <f t="shared" si="136"/>
        <v>0</v>
      </c>
      <c r="AZ374" s="213">
        <f t="shared" si="136"/>
        <v>0</v>
      </c>
      <c r="BA374" s="213">
        <f t="shared" si="136"/>
        <v>0</v>
      </c>
      <c r="BB374" s="213">
        <f t="shared" si="136"/>
        <v>0</v>
      </c>
      <c r="BC374" s="213">
        <f t="shared" si="136"/>
        <v>0</v>
      </c>
      <c r="BD374" s="213">
        <f t="shared" si="136"/>
        <v>0</v>
      </c>
      <c r="BE374" s="213">
        <f t="shared" si="136"/>
        <v>0</v>
      </c>
      <c r="BF374" s="213">
        <f t="shared" si="136"/>
        <v>0</v>
      </c>
      <c r="BG374" s="213">
        <f t="shared" si="136"/>
        <v>0</v>
      </c>
      <c r="BH374" s="213">
        <f t="shared" si="136"/>
        <v>0</v>
      </c>
      <c r="BI374" s="213">
        <f t="shared" si="136"/>
        <v>0</v>
      </c>
      <c r="BJ374" s="213">
        <f t="shared" si="136"/>
        <v>0</v>
      </c>
      <c r="BK374" s="213">
        <f t="shared" si="136"/>
        <v>0</v>
      </c>
      <c r="BL374" s="213">
        <f t="shared" si="136"/>
        <v>0</v>
      </c>
      <c r="BM374" s="213">
        <f t="shared" si="136"/>
        <v>0</v>
      </c>
      <c r="BN374" s="213">
        <f t="shared" si="136"/>
        <v>0</v>
      </c>
      <c r="BO374" s="213">
        <f t="shared" si="136"/>
        <v>0</v>
      </c>
      <c r="BP374" s="213">
        <f t="shared" si="136"/>
        <v>0</v>
      </c>
      <c r="BQ374" s="213">
        <f t="shared" si="136"/>
        <v>0</v>
      </c>
      <c r="BR374" s="213">
        <f t="shared" si="136"/>
        <v>0</v>
      </c>
      <c r="BS374" s="213">
        <f t="shared" ref="BS374:CR374" si="137">SUM(BS373)</f>
        <v>0</v>
      </c>
      <c r="BT374" s="213">
        <f t="shared" si="137"/>
        <v>0</v>
      </c>
      <c r="BU374" s="213">
        <f t="shared" si="137"/>
        <v>0</v>
      </c>
      <c r="BV374" s="213">
        <f t="shared" si="137"/>
        <v>0</v>
      </c>
      <c r="BW374" s="213">
        <f t="shared" si="137"/>
        <v>0</v>
      </c>
      <c r="BX374" s="213">
        <f t="shared" si="137"/>
        <v>0</v>
      </c>
      <c r="BY374" s="213">
        <f t="shared" si="137"/>
        <v>0</v>
      </c>
      <c r="BZ374" s="213">
        <f t="shared" si="137"/>
        <v>0</v>
      </c>
      <c r="CA374" s="213">
        <f t="shared" si="137"/>
        <v>0</v>
      </c>
      <c r="CB374" s="213">
        <f t="shared" si="137"/>
        <v>0</v>
      </c>
      <c r="CC374" s="213">
        <f t="shared" si="137"/>
        <v>0</v>
      </c>
      <c r="CD374" s="213">
        <f t="shared" si="137"/>
        <v>0</v>
      </c>
      <c r="CE374" s="213">
        <f t="shared" si="137"/>
        <v>0</v>
      </c>
      <c r="CF374" s="213">
        <f t="shared" si="137"/>
        <v>0</v>
      </c>
      <c r="CG374" s="213">
        <f t="shared" si="137"/>
        <v>0</v>
      </c>
      <c r="CH374" s="213">
        <f t="shared" si="137"/>
        <v>0</v>
      </c>
      <c r="CI374" s="213">
        <f t="shared" si="137"/>
        <v>0</v>
      </c>
      <c r="CJ374" s="213">
        <f t="shared" si="137"/>
        <v>0</v>
      </c>
      <c r="CK374" s="213">
        <f t="shared" si="137"/>
        <v>0</v>
      </c>
      <c r="CL374" s="213">
        <f t="shared" si="137"/>
        <v>0</v>
      </c>
      <c r="CM374" s="213">
        <f t="shared" si="137"/>
        <v>0</v>
      </c>
      <c r="CN374" s="213">
        <f t="shared" si="137"/>
        <v>0</v>
      </c>
      <c r="CO374" s="213">
        <f t="shared" si="137"/>
        <v>0</v>
      </c>
      <c r="CP374" s="213">
        <f t="shared" si="137"/>
        <v>0</v>
      </c>
      <c r="CQ374" s="213">
        <f t="shared" si="137"/>
        <v>0</v>
      </c>
      <c r="CR374" s="213">
        <f t="shared" si="137"/>
        <v>0</v>
      </c>
      <c r="CS374" s="213">
        <f t="shared" ref="BN374:CS374" si="138">SUM(CS373)</f>
        <v>0</v>
      </c>
      <c r="CV374" s="27">
        <f t="shared" si="107"/>
        <v>0</v>
      </c>
      <c r="CW374" s="28">
        <f t="shared" si="108"/>
        <v>0</v>
      </c>
    </row>
    <row r="375" spans="1:101" x14ac:dyDescent="0.2">
      <c r="A375" s="219" t="s">
        <v>367</v>
      </c>
      <c r="B375" s="213">
        <f t="shared" ref="B375:BM375" si="139">SUM(B229:B230,B288,B308,B336,B353,B361,B364,B367,B371,B374)</f>
        <v>0</v>
      </c>
      <c r="C375" s="213">
        <f t="shared" si="139"/>
        <v>0</v>
      </c>
      <c r="D375" s="213">
        <f t="shared" si="139"/>
        <v>0</v>
      </c>
      <c r="E375" s="213">
        <f t="shared" si="139"/>
        <v>0</v>
      </c>
      <c r="F375" s="213">
        <f t="shared" si="139"/>
        <v>1020047</v>
      </c>
      <c r="G375" s="213">
        <f t="shared" ref="G375:BR375" si="140">SUM(G229:G230,G288,G308,G336,G353,G361,G364,G367,G371,G374)</f>
        <v>1020047</v>
      </c>
      <c r="H375" s="213">
        <f t="shared" si="140"/>
        <v>1020047</v>
      </c>
      <c r="I375" s="213">
        <f t="shared" si="140"/>
        <v>1020047</v>
      </c>
      <c r="J375" s="213">
        <f t="shared" si="140"/>
        <v>1020047</v>
      </c>
      <c r="K375" s="213">
        <f t="shared" si="140"/>
        <v>1020047</v>
      </c>
      <c r="L375" s="213">
        <f t="shared" si="140"/>
        <v>1020047</v>
      </c>
      <c r="M375" s="213">
        <f t="shared" si="140"/>
        <v>1020047</v>
      </c>
      <c r="N375" s="213">
        <f t="shared" si="140"/>
        <v>1020047</v>
      </c>
      <c r="O375" s="213">
        <f t="shared" si="140"/>
        <v>1020047</v>
      </c>
      <c r="P375" s="213">
        <f t="shared" si="140"/>
        <v>1020047</v>
      </c>
      <c r="Q375" s="213">
        <f t="shared" si="140"/>
        <v>1020047</v>
      </c>
      <c r="R375" s="213">
        <f t="shared" si="140"/>
        <v>1020047</v>
      </c>
      <c r="S375" s="213">
        <f t="shared" si="140"/>
        <v>1020047</v>
      </c>
      <c r="T375" s="213">
        <f t="shared" si="140"/>
        <v>1020047</v>
      </c>
      <c r="U375" s="213">
        <f t="shared" si="140"/>
        <v>1020047</v>
      </c>
      <c r="V375" s="213">
        <f t="shared" si="140"/>
        <v>1020047</v>
      </c>
      <c r="W375" s="213">
        <f t="shared" si="140"/>
        <v>1020047</v>
      </c>
      <c r="X375" s="213">
        <f t="shared" si="140"/>
        <v>1020047</v>
      </c>
      <c r="Y375" s="213">
        <f t="shared" si="140"/>
        <v>1020047</v>
      </c>
      <c r="Z375" s="213">
        <f t="shared" si="140"/>
        <v>1020047</v>
      </c>
      <c r="AA375" s="213">
        <f t="shared" si="140"/>
        <v>1020047</v>
      </c>
      <c r="AB375" s="213">
        <f t="shared" si="140"/>
        <v>1020047</v>
      </c>
      <c r="AC375" s="213">
        <f t="shared" si="140"/>
        <v>1020047</v>
      </c>
      <c r="AD375" s="213">
        <f t="shared" si="140"/>
        <v>1020047</v>
      </c>
      <c r="AE375" s="213">
        <f t="shared" si="140"/>
        <v>1020047</v>
      </c>
      <c r="AF375" s="213">
        <f t="shared" si="140"/>
        <v>1020047</v>
      </c>
      <c r="AG375" s="213">
        <f t="shared" si="140"/>
        <v>1020047</v>
      </c>
      <c r="AH375" s="213">
        <f t="shared" si="140"/>
        <v>1020047</v>
      </c>
      <c r="AI375" s="213">
        <f t="shared" si="140"/>
        <v>1020047</v>
      </c>
      <c r="AJ375" s="213">
        <f t="shared" si="140"/>
        <v>1020047</v>
      </c>
      <c r="AK375" s="213">
        <f t="shared" si="140"/>
        <v>1020047</v>
      </c>
      <c r="AL375" s="213">
        <f t="shared" si="140"/>
        <v>1020047</v>
      </c>
      <c r="AM375" s="213">
        <f t="shared" si="140"/>
        <v>1020047</v>
      </c>
      <c r="AN375" s="213">
        <f t="shared" si="140"/>
        <v>1020047</v>
      </c>
      <c r="AO375" s="213">
        <f t="shared" si="140"/>
        <v>1020047</v>
      </c>
      <c r="AP375" s="213">
        <f t="shared" si="140"/>
        <v>1020047</v>
      </c>
      <c r="AQ375" s="213">
        <f t="shared" si="140"/>
        <v>1020047</v>
      </c>
      <c r="AR375" s="213">
        <f t="shared" si="140"/>
        <v>1020047</v>
      </c>
      <c r="AS375" s="213">
        <f t="shared" si="140"/>
        <v>1020047</v>
      </c>
      <c r="AT375" s="213">
        <f t="shared" si="140"/>
        <v>1020047</v>
      </c>
      <c r="AU375" s="213">
        <f t="shared" si="140"/>
        <v>1020047</v>
      </c>
      <c r="AV375" s="213">
        <f t="shared" si="140"/>
        <v>1020047</v>
      </c>
      <c r="AW375" s="213">
        <f t="shared" si="140"/>
        <v>1020047</v>
      </c>
      <c r="AX375" s="213">
        <f t="shared" si="140"/>
        <v>1020047</v>
      </c>
      <c r="AY375" s="213">
        <f t="shared" si="140"/>
        <v>1020047</v>
      </c>
      <c r="AZ375" s="213">
        <f t="shared" si="140"/>
        <v>1020047</v>
      </c>
      <c r="BA375" s="213">
        <f t="shared" si="140"/>
        <v>1020047</v>
      </c>
      <c r="BB375" s="213">
        <f t="shared" si="140"/>
        <v>1020047</v>
      </c>
      <c r="BC375" s="213">
        <f t="shared" si="140"/>
        <v>1020047</v>
      </c>
      <c r="BD375" s="213">
        <f t="shared" si="140"/>
        <v>1020047</v>
      </c>
      <c r="BE375" s="213">
        <f t="shared" si="140"/>
        <v>1020047</v>
      </c>
      <c r="BF375" s="213">
        <f t="shared" si="140"/>
        <v>1020047</v>
      </c>
      <c r="BG375" s="213">
        <f t="shared" si="140"/>
        <v>1020047</v>
      </c>
      <c r="BH375" s="213">
        <f t="shared" si="140"/>
        <v>1020047</v>
      </c>
      <c r="BI375" s="213">
        <f t="shared" si="140"/>
        <v>1020047</v>
      </c>
      <c r="BJ375" s="213">
        <f t="shared" si="140"/>
        <v>1020047</v>
      </c>
      <c r="BK375" s="213">
        <f t="shared" si="140"/>
        <v>1020047</v>
      </c>
      <c r="BL375" s="213">
        <f t="shared" si="140"/>
        <v>1020047</v>
      </c>
      <c r="BM375" s="213">
        <f t="shared" si="140"/>
        <v>1020047</v>
      </c>
      <c r="BN375" s="213">
        <f t="shared" si="140"/>
        <v>1020047</v>
      </c>
      <c r="BO375" s="213">
        <f t="shared" si="140"/>
        <v>1020047</v>
      </c>
      <c r="BP375" s="213">
        <f t="shared" si="140"/>
        <v>1020047</v>
      </c>
      <c r="BQ375" s="213">
        <f t="shared" si="140"/>
        <v>1020047</v>
      </c>
      <c r="BR375" s="213">
        <f t="shared" si="140"/>
        <v>1020047</v>
      </c>
      <c r="BS375" s="213">
        <f t="shared" ref="BS375:CR375" si="141">SUM(BS229:BS230,BS288,BS308,BS336,BS353,BS361,BS364,BS367,BS371,BS374)</f>
        <v>1020047</v>
      </c>
      <c r="BT375" s="213">
        <f t="shared" si="141"/>
        <v>1020047</v>
      </c>
      <c r="BU375" s="213">
        <f t="shared" si="141"/>
        <v>1020047</v>
      </c>
      <c r="BV375" s="213">
        <f t="shared" si="141"/>
        <v>1020047</v>
      </c>
      <c r="BW375" s="213">
        <f t="shared" si="141"/>
        <v>1020047</v>
      </c>
      <c r="BX375" s="213">
        <f t="shared" si="141"/>
        <v>1020047</v>
      </c>
      <c r="BY375" s="213">
        <f t="shared" si="141"/>
        <v>1020047</v>
      </c>
      <c r="BZ375" s="213">
        <f t="shared" si="141"/>
        <v>1020047</v>
      </c>
      <c r="CA375" s="213">
        <f t="shared" si="141"/>
        <v>1020047</v>
      </c>
      <c r="CB375" s="213">
        <f t="shared" si="141"/>
        <v>1020047</v>
      </c>
      <c r="CC375" s="213">
        <f t="shared" si="141"/>
        <v>1020047</v>
      </c>
      <c r="CD375" s="213">
        <f t="shared" si="141"/>
        <v>1020047</v>
      </c>
      <c r="CE375" s="213">
        <f t="shared" si="141"/>
        <v>1020047</v>
      </c>
      <c r="CF375" s="213">
        <f t="shared" si="141"/>
        <v>1020047</v>
      </c>
      <c r="CG375" s="213">
        <f t="shared" si="141"/>
        <v>1020047</v>
      </c>
      <c r="CH375" s="213">
        <f t="shared" si="141"/>
        <v>1020047</v>
      </c>
      <c r="CI375" s="213">
        <f t="shared" si="141"/>
        <v>1020047</v>
      </c>
      <c r="CJ375" s="213">
        <f t="shared" si="141"/>
        <v>1020047</v>
      </c>
      <c r="CK375" s="213">
        <f t="shared" si="141"/>
        <v>1020047</v>
      </c>
      <c r="CL375" s="213">
        <f t="shared" si="141"/>
        <v>1020047</v>
      </c>
      <c r="CM375" s="213">
        <f t="shared" si="141"/>
        <v>1020047</v>
      </c>
      <c r="CN375" s="213">
        <f t="shared" si="141"/>
        <v>1020047</v>
      </c>
      <c r="CO375" s="213">
        <f t="shared" si="141"/>
        <v>1020047</v>
      </c>
      <c r="CP375" s="213">
        <f t="shared" si="141"/>
        <v>1020047</v>
      </c>
      <c r="CQ375" s="213">
        <f t="shared" si="141"/>
        <v>1020047</v>
      </c>
      <c r="CR375" s="213">
        <f t="shared" si="141"/>
        <v>1020047</v>
      </c>
      <c r="CS375" s="213">
        <f t="shared" ref="BN375:CS375" si="142">SUM(CS229:CS230,CS288,CS308,CS336,CS353,CS361,CS364,CS367,CS371,CS374)</f>
        <v>92824277</v>
      </c>
      <c r="CV375" s="27">
        <f t="shared" si="107"/>
        <v>1020047</v>
      </c>
      <c r="CW375" s="28">
        <f t="shared" si="108"/>
        <v>1020047</v>
      </c>
    </row>
    <row r="376" spans="1:101" x14ac:dyDescent="0.2">
      <c r="A376" s="206" t="s">
        <v>368</v>
      </c>
      <c r="B376" s="207"/>
      <c r="C376" s="207"/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07"/>
      <c r="P376" s="207"/>
      <c r="Q376" s="207"/>
      <c r="R376" s="207"/>
      <c r="S376" s="207"/>
      <c r="T376" s="207"/>
      <c r="U376" s="207"/>
      <c r="V376" s="207"/>
      <c r="W376" s="207"/>
      <c r="X376" s="207"/>
      <c r="Y376" s="207"/>
      <c r="Z376" s="207"/>
      <c r="AA376" s="207"/>
      <c r="AB376" s="207"/>
      <c r="AC376" s="207"/>
      <c r="AD376" s="207"/>
      <c r="AE376" s="207"/>
      <c r="AF376" s="207"/>
      <c r="AG376" s="207"/>
      <c r="AH376" s="207"/>
      <c r="AI376" s="207"/>
      <c r="AJ376" s="207"/>
      <c r="AK376" s="207"/>
      <c r="AL376" s="207"/>
      <c r="AM376" s="207"/>
      <c r="AN376" s="207"/>
      <c r="AO376" s="207"/>
      <c r="AP376" s="207"/>
      <c r="AQ376" s="207"/>
      <c r="AR376" s="207"/>
      <c r="AS376" s="207"/>
      <c r="AT376" s="207"/>
      <c r="AU376" s="207"/>
      <c r="AV376" s="207"/>
      <c r="AW376" s="207"/>
      <c r="AX376" s="207"/>
      <c r="AY376" s="207"/>
      <c r="AZ376" s="207"/>
      <c r="BA376" s="207"/>
      <c r="BB376" s="207"/>
      <c r="BC376" s="207"/>
      <c r="BD376" s="207"/>
      <c r="BE376" s="207"/>
      <c r="BF376" s="207"/>
      <c r="BG376" s="207"/>
      <c r="BH376" s="207"/>
      <c r="BI376" s="207"/>
      <c r="BJ376" s="207"/>
      <c r="BK376" s="207"/>
      <c r="BL376" s="207"/>
      <c r="BM376" s="207"/>
      <c r="BN376" s="207"/>
      <c r="BO376" s="207"/>
      <c r="BP376" s="207"/>
      <c r="BQ376" s="207"/>
      <c r="BR376" s="207"/>
      <c r="BS376" s="207"/>
      <c r="BT376" s="207"/>
      <c r="BU376" s="207"/>
      <c r="BV376" s="207"/>
      <c r="BW376" s="207"/>
      <c r="BX376" s="207"/>
      <c r="BY376" s="207"/>
      <c r="BZ376" s="207"/>
      <c r="CA376" s="207"/>
      <c r="CB376" s="207"/>
      <c r="CC376" s="207"/>
      <c r="CD376" s="207"/>
      <c r="CE376" s="207"/>
      <c r="CF376" s="207"/>
      <c r="CG376" s="207"/>
      <c r="CH376" s="207"/>
      <c r="CI376" s="207"/>
      <c r="CJ376" s="207"/>
      <c r="CK376" s="207"/>
      <c r="CL376" s="207"/>
      <c r="CM376" s="207"/>
      <c r="CN376" s="207"/>
      <c r="CO376" s="207"/>
      <c r="CP376" s="207"/>
      <c r="CQ376" s="207"/>
      <c r="CR376" s="207"/>
      <c r="CS376" s="207"/>
      <c r="CV376" s="27">
        <f t="shared" si="107"/>
        <v>0</v>
      </c>
      <c r="CW376" s="28">
        <f t="shared" si="108"/>
        <v>0</v>
      </c>
    </row>
    <row r="377" spans="1:101" x14ac:dyDescent="0.2">
      <c r="A377" s="208" t="s">
        <v>369</v>
      </c>
      <c r="B377" s="207"/>
      <c r="C377" s="207"/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07"/>
      <c r="P377" s="207"/>
      <c r="Q377" s="207"/>
      <c r="R377" s="207"/>
      <c r="S377" s="207"/>
      <c r="T377" s="207"/>
      <c r="U377" s="207"/>
      <c r="V377" s="207"/>
      <c r="W377" s="207"/>
      <c r="X377" s="207"/>
      <c r="Y377" s="207"/>
      <c r="Z377" s="207"/>
      <c r="AA377" s="207"/>
      <c r="AB377" s="207"/>
      <c r="AC377" s="207"/>
      <c r="AD377" s="207"/>
      <c r="AE377" s="207"/>
      <c r="AF377" s="207"/>
      <c r="AG377" s="207"/>
      <c r="AH377" s="207"/>
      <c r="AI377" s="207"/>
      <c r="AJ377" s="207"/>
      <c r="AK377" s="207"/>
      <c r="AL377" s="207"/>
      <c r="AM377" s="207"/>
      <c r="AN377" s="207"/>
      <c r="AO377" s="207"/>
      <c r="AP377" s="207"/>
      <c r="AQ377" s="207"/>
      <c r="AR377" s="207"/>
      <c r="AS377" s="207"/>
      <c r="AT377" s="207"/>
      <c r="AU377" s="207"/>
      <c r="AV377" s="207"/>
      <c r="AW377" s="207"/>
      <c r="AX377" s="207"/>
      <c r="AY377" s="207"/>
      <c r="AZ377" s="207"/>
      <c r="BA377" s="207"/>
      <c r="BB377" s="207"/>
      <c r="BC377" s="207"/>
      <c r="BD377" s="207"/>
      <c r="BE377" s="207"/>
      <c r="BF377" s="207"/>
      <c r="BG377" s="207"/>
      <c r="BH377" s="207"/>
      <c r="BI377" s="207"/>
      <c r="BJ377" s="207"/>
      <c r="BK377" s="207"/>
      <c r="BL377" s="207"/>
      <c r="BM377" s="207"/>
      <c r="BN377" s="207"/>
      <c r="BO377" s="207"/>
      <c r="BP377" s="207"/>
      <c r="BQ377" s="207"/>
      <c r="BR377" s="207"/>
      <c r="BS377" s="207"/>
      <c r="BT377" s="207"/>
      <c r="BU377" s="207"/>
      <c r="BV377" s="207"/>
      <c r="BW377" s="207"/>
      <c r="BX377" s="207"/>
      <c r="BY377" s="207"/>
      <c r="BZ377" s="207"/>
      <c r="CA377" s="207"/>
      <c r="CB377" s="207"/>
      <c r="CC377" s="207"/>
      <c r="CD377" s="207"/>
      <c r="CE377" s="207"/>
      <c r="CF377" s="207"/>
      <c r="CG377" s="207"/>
      <c r="CH377" s="207"/>
      <c r="CI377" s="207"/>
      <c r="CJ377" s="207"/>
      <c r="CK377" s="207"/>
      <c r="CL377" s="207"/>
      <c r="CM377" s="207"/>
      <c r="CN377" s="207"/>
      <c r="CO377" s="207"/>
      <c r="CP377" s="207"/>
      <c r="CQ377" s="207"/>
      <c r="CR377" s="207"/>
      <c r="CS377" s="207"/>
      <c r="CV377" s="27">
        <f t="shared" si="107"/>
        <v>0</v>
      </c>
      <c r="CW377" s="28">
        <f t="shared" si="108"/>
        <v>0</v>
      </c>
    </row>
    <row r="378" spans="1:101" x14ac:dyDescent="0.2">
      <c r="A378" s="215" t="s">
        <v>1150</v>
      </c>
      <c r="B378" s="211">
        <v>0</v>
      </c>
      <c r="C378" s="211">
        <v>0</v>
      </c>
      <c r="D378" s="211">
        <v>0</v>
      </c>
      <c r="E378" s="211">
        <v>0</v>
      </c>
      <c r="F378" s="211">
        <v>0</v>
      </c>
      <c r="G378" s="211">
        <v>0</v>
      </c>
      <c r="H378" s="211">
        <v>0</v>
      </c>
      <c r="I378" s="211">
        <v>0</v>
      </c>
      <c r="J378" s="211">
        <v>0</v>
      </c>
      <c r="K378" s="211">
        <v>0</v>
      </c>
      <c r="L378" s="211">
        <v>0</v>
      </c>
      <c r="M378" s="211">
        <v>0</v>
      </c>
      <c r="N378" s="211">
        <v>0</v>
      </c>
      <c r="O378" s="211">
        <v>0</v>
      </c>
      <c r="P378" s="211">
        <v>0</v>
      </c>
      <c r="Q378" s="211">
        <v>0</v>
      </c>
      <c r="R378" s="211">
        <v>0</v>
      </c>
      <c r="S378" s="211">
        <v>0</v>
      </c>
      <c r="T378" s="211">
        <v>0</v>
      </c>
      <c r="U378" s="211">
        <v>0</v>
      </c>
      <c r="V378" s="211">
        <v>0</v>
      </c>
      <c r="W378" s="211">
        <v>0</v>
      </c>
      <c r="X378" s="211">
        <v>0</v>
      </c>
      <c r="Y378" s="211">
        <v>0</v>
      </c>
      <c r="Z378" s="211">
        <v>0</v>
      </c>
      <c r="AA378" s="211">
        <v>0</v>
      </c>
      <c r="AB378" s="211">
        <v>0</v>
      </c>
      <c r="AC378" s="211">
        <v>0</v>
      </c>
      <c r="AD378" s="211">
        <v>0</v>
      </c>
      <c r="AE378" s="211">
        <v>0</v>
      </c>
      <c r="AF378" s="211">
        <v>0</v>
      </c>
      <c r="AG378" s="211">
        <v>0</v>
      </c>
      <c r="AH378" s="211">
        <v>0</v>
      </c>
      <c r="AI378" s="211">
        <v>0</v>
      </c>
      <c r="AJ378" s="211">
        <v>0</v>
      </c>
      <c r="AK378" s="211">
        <v>0</v>
      </c>
      <c r="AL378" s="211">
        <v>0</v>
      </c>
      <c r="AM378" s="211">
        <v>0</v>
      </c>
      <c r="AN378" s="211">
        <v>0</v>
      </c>
      <c r="AO378" s="211">
        <v>0</v>
      </c>
      <c r="AP378" s="211">
        <v>0</v>
      </c>
      <c r="AQ378" s="211">
        <v>0</v>
      </c>
      <c r="AR378" s="211">
        <v>0</v>
      </c>
      <c r="AS378" s="211">
        <v>0</v>
      </c>
      <c r="AT378" s="211">
        <v>0</v>
      </c>
      <c r="AU378" s="211">
        <v>0</v>
      </c>
      <c r="AV378" s="211">
        <v>0</v>
      </c>
      <c r="AW378" s="211">
        <v>0</v>
      </c>
      <c r="AX378" s="211">
        <v>0</v>
      </c>
      <c r="AY378" s="211">
        <v>0</v>
      </c>
      <c r="AZ378" s="211">
        <v>0</v>
      </c>
      <c r="BA378" s="211">
        <v>0</v>
      </c>
      <c r="BB378" s="211">
        <v>0</v>
      </c>
      <c r="BC378" s="211">
        <v>0</v>
      </c>
      <c r="BD378" s="211">
        <v>0</v>
      </c>
      <c r="BE378" s="211">
        <v>0</v>
      </c>
      <c r="BF378" s="211">
        <v>0</v>
      </c>
      <c r="BG378" s="211">
        <v>0</v>
      </c>
      <c r="BH378" s="211">
        <v>0</v>
      </c>
      <c r="BI378" s="211">
        <v>0</v>
      </c>
      <c r="BJ378" s="211">
        <v>0</v>
      </c>
      <c r="BK378" s="211">
        <v>0</v>
      </c>
      <c r="BL378" s="211">
        <v>0</v>
      </c>
      <c r="BM378" s="211">
        <v>0</v>
      </c>
      <c r="BN378" s="211">
        <v>0</v>
      </c>
      <c r="BO378" s="211">
        <v>0</v>
      </c>
      <c r="BP378" s="211">
        <v>0</v>
      </c>
      <c r="BQ378" s="211">
        <v>0</v>
      </c>
      <c r="BR378" s="211">
        <v>0</v>
      </c>
      <c r="BS378" s="211">
        <v>0</v>
      </c>
      <c r="BT378" s="211">
        <v>0</v>
      </c>
      <c r="BU378" s="211">
        <v>0</v>
      </c>
      <c r="BV378" s="211">
        <v>0</v>
      </c>
      <c r="BW378" s="211">
        <v>0</v>
      </c>
      <c r="BX378" s="211">
        <v>0</v>
      </c>
      <c r="BY378" s="211">
        <v>0</v>
      </c>
      <c r="BZ378" s="211">
        <v>0</v>
      </c>
      <c r="CA378" s="211">
        <v>0</v>
      </c>
      <c r="CB378" s="211">
        <v>0</v>
      </c>
      <c r="CC378" s="211">
        <v>0</v>
      </c>
      <c r="CD378" s="211">
        <v>0</v>
      </c>
      <c r="CE378" s="211">
        <v>0</v>
      </c>
      <c r="CF378" s="211">
        <v>0</v>
      </c>
      <c r="CG378" s="211">
        <v>0</v>
      </c>
      <c r="CH378" s="211">
        <v>0</v>
      </c>
      <c r="CI378" s="211">
        <v>0</v>
      </c>
      <c r="CJ378" s="211">
        <v>0</v>
      </c>
      <c r="CK378" s="211">
        <v>0</v>
      </c>
      <c r="CL378" s="211">
        <v>0</v>
      </c>
      <c r="CM378" s="211">
        <v>0</v>
      </c>
      <c r="CN378" s="211">
        <v>0</v>
      </c>
      <c r="CO378" s="211">
        <v>0</v>
      </c>
      <c r="CP378" s="211">
        <v>0</v>
      </c>
      <c r="CQ378" s="211">
        <v>0</v>
      </c>
      <c r="CR378" s="211">
        <v>0</v>
      </c>
      <c r="CS378" s="211">
        <f>SUM(B378:CR378)</f>
        <v>0</v>
      </c>
      <c r="CV378" s="27">
        <f t="shared" si="107"/>
        <v>0</v>
      </c>
      <c r="CW378" s="28">
        <f t="shared" si="108"/>
        <v>0</v>
      </c>
    </row>
    <row r="379" spans="1:101" x14ac:dyDescent="0.2">
      <c r="A379" s="209"/>
      <c r="B379" s="207"/>
      <c r="C379" s="207"/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07"/>
      <c r="P379" s="207"/>
      <c r="Q379" s="207"/>
      <c r="R379" s="207"/>
      <c r="S379" s="207"/>
      <c r="T379" s="207"/>
      <c r="U379" s="207"/>
      <c r="V379" s="207"/>
      <c r="W379" s="207"/>
      <c r="X379" s="207"/>
      <c r="Y379" s="207"/>
      <c r="Z379" s="207"/>
      <c r="AA379" s="207"/>
      <c r="AB379" s="207"/>
      <c r="AC379" s="207"/>
      <c r="AD379" s="207"/>
      <c r="AE379" s="207"/>
      <c r="AF379" s="207"/>
      <c r="AG379" s="207"/>
      <c r="AH379" s="207"/>
      <c r="AI379" s="207"/>
      <c r="AJ379" s="207"/>
      <c r="AK379" s="207"/>
      <c r="AL379" s="207"/>
      <c r="AM379" s="207"/>
      <c r="AN379" s="207"/>
      <c r="AO379" s="207"/>
      <c r="AP379" s="207"/>
      <c r="AQ379" s="207"/>
      <c r="AR379" s="207"/>
      <c r="AS379" s="207"/>
      <c r="AT379" s="207"/>
      <c r="AU379" s="207"/>
      <c r="AV379" s="207"/>
      <c r="AW379" s="207"/>
      <c r="AX379" s="207"/>
      <c r="AY379" s="207"/>
      <c r="AZ379" s="207"/>
      <c r="BA379" s="207"/>
      <c r="BB379" s="207"/>
      <c r="BC379" s="207"/>
      <c r="BD379" s="207"/>
      <c r="BE379" s="207"/>
      <c r="BF379" s="207"/>
      <c r="BG379" s="207"/>
      <c r="BH379" s="207"/>
      <c r="BI379" s="207"/>
      <c r="BJ379" s="207"/>
      <c r="BK379" s="207"/>
      <c r="BL379" s="207"/>
      <c r="BM379" s="207"/>
      <c r="BN379" s="207"/>
      <c r="BO379" s="207"/>
      <c r="BP379" s="207"/>
      <c r="BQ379" s="207"/>
      <c r="BR379" s="207"/>
      <c r="BS379" s="207"/>
      <c r="BT379" s="207"/>
      <c r="BU379" s="207"/>
      <c r="BV379" s="207"/>
      <c r="BW379" s="207"/>
      <c r="BX379" s="207"/>
      <c r="BY379" s="207"/>
      <c r="BZ379" s="207"/>
      <c r="CA379" s="207"/>
      <c r="CB379" s="207"/>
      <c r="CC379" s="207"/>
      <c r="CD379" s="207"/>
      <c r="CE379" s="207"/>
      <c r="CF379" s="207"/>
      <c r="CG379" s="207"/>
      <c r="CH379" s="207"/>
      <c r="CI379" s="207"/>
      <c r="CJ379" s="207"/>
      <c r="CK379" s="207"/>
      <c r="CL379" s="207"/>
      <c r="CM379" s="207"/>
      <c r="CN379" s="207"/>
      <c r="CO379" s="207"/>
      <c r="CP379" s="207"/>
      <c r="CQ379" s="207"/>
      <c r="CR379" s="207"/>
      <c r="CS379" s="207"/>
      <c r="CV379" s="27">
        <f t="shared" si="107"/>
        <v>0</v>
      </c>
      <c r="CW379" s="28">
        <f t="shared" si="108"/>
        <v>0</v>
      </c>
    </row>
    <row r="380" spans="1:101" x14ac:dyDescent="0.2">
      <c r="A380" s="210" t="s">
        <v>370</v>
      </c>
      <c r="B380" s="211">
        <v>0</v>
      </c>
      <c r="C380" s="211">
        <v>0</v>
      </c>
      <c r="D380" s="211">
        <v>0</v>
      </c>
      <c r="E380" s="211">
        <v>0</v>
      </c>
      <c r="F380" s="211">
        <v>0</v>
      </c>
      <c r="G380" s="211">
        <v>0</v>
      </c>
      <c r="H380" s="211">
        <v>0</v>
      </c>
      <c r="I380" s="211">
        <v>0</v>
      </c>
      <c r="J380" s="211">
        <v>0</v>
      </c>
      <c r="K380" s="211">
        <v>0</v>
      </c>
      <c r="L380" s="211">
        <v>0</v>
      </c>
      <c r="M380" s="211">
        <v>0</v>
      </c>
      <c r="N380" s="211">
        <v>0</v>
      </c>
      <c r="O380" s="211">
        <v>0</v>
      </c>
      <c r="P380" s="211">
        <v>0</v>
      </c>
      <c r="Q380" s="211">
        <v>0</v>
      </c>
      <c r="R380" s="211">
        <v>0</v>
      </c>
      <c r="S380" s="211">
        <v>0</v>
      </c>
      <c r="T380" s="211">
        <v>0</v>
      </c>
      <c r="U380" s="211">
        <v>0</v>
      </c>
      <c r="V380" s="211">
        <v>0</v>
      </c>
      <c r="W380" s="211">
        <v>0</v>
      </c>
      <c r="X380" s="211">
        <v>0</v>
      </c>
      <c r="Y380" s="211">
        <v>0</v>
      </c>
      <c r="Z380" s="211">
        <v>0</v>
      </c>
      <c r="AA380" s="211">
        <v>0</v>
      </c>
      <c r="AB380" s="211">
        <v>0</v>
      </c>
      <c r="AC380" s="211">
        <v>0</v>
      </c>
      <c r="AD380" s="211">
        <v>0</v>
      </c>
      <c r="AE380" s="211">
        <v>0</v>
      </c>
      <c r="AF380" s="211">
        <v>0</v>
      </c>
      <c r="AG380" s="211">
        <v>0</v>
      </c>
      <c r="AH380" s="211">
        <v>0</v>
      </c>
      <c r="AI380" s="211">
        <v>0</v>
      </c>
      <c r="AJ380" s="211">
        <v>0</v>
      </c>
      <c r="AK380" s="211">
        <v>0</v>
      </c>
      <c r="AL380" s="211">
        <v>0</v>
      </c>
      <c r="AM380" s="211">
        <v>0</v>
      </c>
      <c r="AN380" s="211">
        <v>0</v>
      </c>
      <c r="AO380" s="211">
        <v>0</v>
      </c>
      <c r="AP380" s="211">
        <v>0</v>
      </c>
      <c r="AQ380" s="211">
        <v>0</v>
      </c>
      <c r="AR380" s="211">
        <v>0</v>
      </c>
      <c r="AS380" s="211">
        <v>0</v>
      </c>
      <c r="AT380" s="211">
        <v>0</v>
      </c>
      <c r="AU380" s="211">
        <v>0</v>
      </c>
      <c r="AV380" s="211">
        <v>0</v>
      </c>
      <c r="AW380" s="211">
        <v>0</v>
      </c>
      <c r="AX380" s="211">
        <v>0</v>
      </c>
      <c r="AY380" s="211">
        <v>0</v>
      </c>
      <c r="AZ380" s="211">
        <v>0</v>
      </c>
      <c r="BA380" s="211">
        <v>0</v>
      </c>
      <c r="BB380" s="211">
        <v>0</v>
      </c>
      <c r="BC380" s="211">
        <v>0</v>
      </c>
      <c r="BD380" s="211">
        <v>0</v>
      </c>
      <c r="BE380" s="211">
        <v>0</v>
      </c>
      <c r="BF380" s="211">
        <v>0</v>
      </c>
      <c r="BG380" s="211">
        <v>0</v>
      </c>
      <c r="BH380" s="211">
        <v>0</v>
      </c>
      <c r="BI380" s="211">
        <v>0</v>
      </c>
      <c r="BJ380" s="211">
        <v>0</v>
      </c>
      <c r="BK380" s="211">
        <v>0</v>
      </c>
      <c r="BL380" s="211">
        <v>0</v>
      </c>
      <c r="BM380" s="211">
        <v>0</v>
      </c>
      <c r="BN380" s="211">
        <v>0</v>
      </c>
      <c r="BO380" s="211">
        <v>0</v>
      </c>
      <c r="BP380" s="211">
        <v>0</v>
      </c>
      <c r="BQ380" s="211">
        <v>0</v>
      </c>
      <c r="BR380" s="211">
        <v>0</v>
      </c>
      <c r="BS380" s="211">
        <v>0</v>
      </c>
      <c r="BT380" s="211">
        <v>0</v>
      </c>
      <c r="BU380" s="211">
        <v>0</v>
      </c>
      <c r="BV380" s="211">
        <v>0</v>
      </c>
      <c r="BW380" s="211">
        <v>0</v>
      </c>
      <c r="BX380" s="211">
        <v>0</v>
      </c>
      <c r="BY380" s="211">
        <v>0</v>
      </c>
      <c r="BZ380" s="211">
        <v>0</v>
      </c>
      <c r="CA380" s="211">
        <v>0</v>
      </c>
      <c r="CB380" s="211">
        <v>0</v>
      </c>
      <c r="CC380" s="211">
        <v>0</v>
      </c>
      <c r="CD380" s="211">
        <v>0</v>
      </c>
      <c r="CE380" s="211">
        <v>0</v>
      </c>
      <c r="CF380" s="211">
        <v>0</v>
      </c>
      <c r="CG380" s="211">
        <v>0</v>
      </c>
      <c r="CH380" s="211">
        <v>0</v>
      </c>
      <c r="CI380" s="211">
        <v>0</v>
      </c>
      <c r="CJ380" s="211">
        <v>0</v>
      </c>
      <c r="CK380" s="211">
        <v>0</v>
      </c>
      <c r="CL380" s="211">
        <v>0</v>
      </c>
      <c r="CM380" s="211">
        <v>0</v>
      </c>
      <c r="CN380" s="211">
        <v>0</v>
      </c>
      <c r="CO380" s="211">
        <v>0</v>
      </c>
      <c r="CP380" s="211">
        <v>0</v>
      </c>
      <c r="CQ380" s="211">
        <v>0</v>
      </c>
      <c r="CR380" s="211">
        <v>0</v>
      </c>
      <c r="CS380" s="211">
        <f>SUM(B380:CR380)</f>
        <v>0</v>
      </c>
      <c r="CV380" s="27">
        <f t="shared" si="107"/>
        <v>0</v>
      </c>
      <c r="CW380" s="28">
        <f t="shared" si="108"/>
        <v>0</v>
      </c>
    </row>
    <row r="381" spans="1:101" x14ac:dyDescent="0.2">
      <c r="A381" s="210" t="s">
        <v>371</v>
      </c>
      <c r="B381" s="211">
        <v>0</v>
      </c>
      <c r="C381" s="211">
        <v>0</v>
      </c>
      <c r="D381" s="211">
        <v>0</v>
      </c>
      <c r="E381" s="211">
        <v>0</v>
      </c>
      <c r="F381" s="211">
        <v>0</v>
      </c>
      <c r="G381" s="211">
        <v>0</v>
      </c>
      <c r="H381" s="211">
        <v>0</v>
      </c>
      <c r="I381" s="211">
        <v>0</v>
      </c>
      <c r="J381" s="211">
        <v>0</v>
      </c>
      <c r="K381" s="211">
        <v>0</v>
      </c>
      <c r="L381" s="211">
        <v>0</v>
      </c>
      <c r="M381" s="211">
        <v>0</v>
      </c>
      <c r="N381" s="211">
        <v>0</v>
      </c>
      <c r="O381" s="211">
        <v>0</v>
      </c>
      <c r="P381" s="211">
        <v>0</v>
      </c>
      <c r="Q381" s="211">
        <v>0</v>
      </c>
      <c r="R381" s="211">
        <v>0</v>
      </c>
      <c r="S381" s="211">
        <v>0</v>
      </c>
      <c r="T381" s="211">
        <v>0</v>
      </c>
      <c r="U381" s="211">
        <v>0</v>
      </c>
      <c r="V381" s="211">
        <v>0</v>
      </c>
      <c r="W381" s="211">
        <v>0</v>
      </c>
      <c r="X381" s="211">
        <v>0</v>
      </c>
      <c r="Y381" s="211">
        <v>0</v>
      </c>
      <c r="Z381" s="211">
        <v>0</v>
      </c>
      <c r="AA381" s="211">
        <v>0</v>
      </c>
      <c r="AB381" s="211">
        <v>0</v>
      </c>
      <c r="AC381" s="211">
        <v>0</v>
      </c>
      <c r="AD381" s="211">
        <v>0</v>
      </c>
      <c r="AE381" s="211">
        <v>0</v>
      </c>
      <c r="AF381" s="211">
        <v>0</v>
      </c>
      <c r="AG381" s="211">
        <v>0</v>
      </c>
      <c r="AH381" s="211">
        <v>0</v>
      </c>
      <c r="AI381" s="211">
        <v>0</v>
      </c>
      <c r="AJ381" s="211">
        <v>0</v>
      </c>
      <c r="AK381" s="211">
        <v>0</v>
      </c>
      <c r="AL381" s="211">
        <v>0</v>
      </c>
      <c r="AM381" s="211">
        <v>0</v>
      </c>
      <c r="AN381" s="211">
        <v>0</v>
      </c>
      <c r="AO381" s="211">
        <v>0</v>
      </c>
      <c r="AP381" s="211">
        <v>0</v>
      </c>
      <c r="AQ381" s="211">
        <v>0</v>
      </c>
      <c r="AR381" s="211">
        <v>0</v>
      </c>
      <c r="AS381" s="211">
        <v>0</v>
      </c>
      <c r="AT381" s="211">
        <v>0</v>
      </c>
      <c r="AU381" s="211">
        <v>0</v>
      </c>
      <c r="AV381" s="211">
        <v>0</v>
      </c>
      <c r="AW381" s="211">
        <v>0</v>
      </c>
      <c r="AX381" s="211">
        <v>0</v>
      </c>
      <c r="AY381" s="211">
        <v>0</v>
      </c>
      <c r="AZ381" s="211">
        <v>0</v>
      </c>
      <c r="BA381" s="211">
        <v>0</v>
      </c>
      <c r="BB381" s="211">
        <v>0</v>
      </c>
      <c r="BC381" s="211">
        <v>0</v>
      </c>
      <c r="BD381" s="211">
        <v>0</v>
      </c>
      <c r="BE381" s="211">
        <v>0</v>
      </c>
      <c r="BF381" s="211">
        <v>0</v>
      </c>
      <c r="BG381" s="211">
        <v>0</v>
      </c>
      <c r="BH381" s="211">
        <v>0</v>
      </c>
      <c r="BI381" s="211">
        <v>0</v>
      </c>
      <c r="BJ381" s="211">
        <v>0</v>
      </c>
      <c r="BK381" s="211">
        <v>0</v>
      </c>
      <c r="BL381" s="211">
        <v>0</v>
      </c>
      <c r="BM381" s="211">
        <v>0</v>
      </c>
      <c r="BN381" s="211">
        <v>0</v>
      </c>
      <c r="BO381" s="211">
        <v>0</v>
      </c>
      <c r="BP381" s="211">
        <v>0</v>
      </c>
      <c r="BQ381" s="211">
        <v>0</v>
      </c>
      <c r="BR381" s="211">
        <v>0</v>
      </c>
      <c r="BS381" s="211">
        <v>0</v>
      </c>
      <c r="BT381" s="211">
        <v>0</v>
      </c>
      <c r="BU381" s="211">
        <v>0</v>
      </c>
      <c r="BV381" s="211">
        <v>0</v>
      </c>
      <c r="BW381" s="211">
        <v>0</v>
      </c>
      <c r="BX381" s="211">
        <v>0</v>
      </c>
      <c r="BY381" s="211">
        <v>0</v>
      </c>
      <c r="BZ381" s="211">
        <v>0</v>
      </c>
      <c r="CA381" s="211">
        <v>0</v>
      </c>
      <c r="CB381" s="211">
        <v>0</v>
      </c>
      <c r="CC381" s="211">
        <v>0</v>
      </c>
      <c r="CD381" s="211">
        <v>0</v>
      </c>
      <c r="CE381" s="211">
        <v>0</v>
      </c>
      <c r="CF381" s="211">
        <v>0</v>
      </c>
      <c r="CG381" s="211">
        <v>0</v>
      </c>
      <c r="CH381" s="211">
        <v>0</v>
      </c>
      <c r="CI381" s="211">
        <v>0</v>
      </c>
      <c r="CJ381" s="211">
        <v>0</v>
      </c>
      <c r="CK381" s="211">
        <v>0</v>
      </c>
      <c r="CL381" s="211">
        <v>0</v>
      </c>
      <c r="CM381" s="211">
        <v>0</v>
      </c>
      <c r="CN381" s="211">
        <v>0</v>
      </c>
      <c r="CO381" s="211">
        <v>0</v>
      </c>
      <c r="CP381" s="211">
        <v>0</v>
      </c>
      <c r="CQ381" s="211">
        <v>0</v>
      </c>
      <c r="CR381" s="211">
        <v>0</v>
      </c>
      <c r="CS381" s="211">
        <f>SUM(B381:CR381)</f>
        <v>0</v>
      </c>
      <c r="CV381" s="27">
        <f t="shared" si="107"/>
        <v>0</v>
      </c>
      <c r="CW381" s="28">
        <f t="shared" si="108"/>
        <v>0</v>
      </c>
    </row>
    <row r="382" spans="1:101" x14ac:dyDescent="0.2">
      <c r="A382" s="212" t="s">
        <v>372</v>
      </c>
      <c r="B382" s="213">
        <f t="shared" ref="B382:BM382" si="143">SUM(B380:B381)</f>
        <v>0</v>
      </c>
      <c r="C382" s="213">
        <f t="shared" si="143"/>
        <v>0</v>
      </c>
      <c r="D382" s="213">
        <f t="shared" si="143"/>
        <v>0</v>
      </c>
      <c r="E382" s="213">
        <f t="shared" si="143"/>
        <v>0</v>
      </c>
      <c r="F382" s="213">
        <f t="shared" si="143"/>
        <v>0</v>
      </c>
      <c r="G382" s="213">
        <f t="shared" ref="G382:BR382" si="144">SUM(G380:G381)</f>
        <v>0</v>
      </c>
      <c r="H382" s="213">
        <f t="shared" si="144"/>
        <v>0</v>
      </c>
      <c r="I382" s="213">
        <f t="shared" si="144"/>
        <v>0</v>
      </c>
      <c r="J382" s="213">
        <f t="shared" si="144"/>
        <v>0</v>
      </c>
      <c r="K382" s="213">
        <f t="shared" si="144"/>
        <v>0</v>
      </c>
      <c r="L382" s="213">
        <f t="shared" si="144"/>
        <v>0</v>
      </c>
      <c r="M382" s="213">
        <f t="shared" si="144"/>
        <v>0</v>
      </c>
      <c r="N382" s="213">
        <f t="shared" si="144"/>
        <v>0</v>
      </c>
      <c r="O382" s="213">
        <f t="shared" si="144"/>
        <v>0</v>
      </c>
      <c r="P382" s="213">
        <f t="shared" si="144"/>
        <v>0</v>
      </c>
      <c r="Q382" s="213">
        <f t="shared" si="144"/>
        <v>0</v>
      </c>
      <c r="R382" s="213">
        <f t="shared" si="144"/>
        <v>0</v>
      </c>
      <c r="S382" s="213">
        <f t="shared" si="144"/>
        <v>0</v>
      </c>
      <c r="T382" s="213">
        <f t="shared" si="144"/>
        <v>0</v>
      </c>
      <c r="U382" s="213">
        <f t="shared" si="144"/>
        <v>0</v>
      </c>
      <c r="V382" s="213">
        <f t="shared" si="144"/>
        <v>0</v>
      </c>
      <c r="W382" s="213">
        <f t="shared" si="144"/>
        <v>0</v>
      </c>
      <c r="X382" s="213">
        <f t="shared" si="144"/>
        <v>0</v>
      </c>
      <c r="Y382" s="213">
        <f t="shared" si="144"/>
        <v>0</v>
      </c>
      <c r="Z382" s="213">
        <f t="shared" si="144"/>
        <v>0</v>
      </c>
      <c r="AA382" s="213">
        <f t="shared" si="144"/>
        <v>0</v>
      </c>
      <c r="AB382" s="213">
        <f t="shared" si="144"/>
        <v>0</v>
      </c>
      <c r="AC382" s="213">
        <f t="shared" si="144"/>
        <v>0</v>
      </c>
      <c r="AD382" s="213">
        <f t="shared" si="144"/>
        <v>0</v>
      </c>
      <c r="AE382" s="213">
        <f t="shared" si="144"/>
        <v>0</v>
      </c>
      <c r="AF382" s="213">
        <f t="shared" si="144"/>
        <v>0</v>
      </c>
      <c r="AG382" s="213">
        <f t="shared" si="144"/>
        <v>0</v>
      </c>
      <c r="AH382" s="213">
        <f t="shared" si="144"/>
        <v>0</v>
      </c>
      <c r="AI382" s="213">
        <f t="shared" si="144"/>
        <v>0</v>
      </c>
      <c r="AJ382" s="213">
        <f t="shared" si="144"/>
        <v>0</v>
      </c>
      <c r="AK382" s="213">
        <f t="shared" si="144"/>
        <v>0</v>
      </c>
      <c r="AL382" s="213">
        <f t="shared" si="144"/>
        <v>0</v>
      </c>
      <c r="AM382" s="213">
        <f t="shared" si="144"/>
        <v>0</v>
      </c>
      <c r="AN382" s="213">
        <f t="shared" si="144"/>
        <v>0</v>
      </c>
      <c r="AO382" s="213">
        <f t="shared" si="144"/>
        <v>0</v>
      </c>
      <c r="AP382" s="213">
        <f t="shared" si="144"/>
        <v>0</v>
      </c>
      <c r="AQ382" s="213">
        <f t="shared" si="144"/>
        <v>0</v>
      </c>
      <c r="AR382" s="213">
        <f t="shared" si="144"/>
        <v>0</v>
      </c>
      <c r="AS382" s="213">
        <f t="shared" si="144"/>
        <v>0</v>
      </c>
      <c r="AT382" s="213">
        <f t="shared" si="144"/>
        <v>0</v>
      </c>
      <c r="AU382" s="213">
        <f t="shared" si="144"/>
        <v>0</v>
      </c>
      <c r="AV382" s="213">
        <f t="shared" si="144"/>
        <v>0</v>
      </c>
      <c r="AW382" s="213">
        <f t="shared" si="144"/>
        <v>0</v>
      </c>
      <c r="AX382" s="213">
        <f t="shared" si="144"/>
        <v>0</v>
      </c>
      <c r="AY382" s="213">
        <f t="shared" si="144"/>
        <v>0</v>
      </c>
      <c r="AZ382" s="213">
        <f t="shared" si="144"/>
        <v>0</v>
      </c>
      <c r="BA382" s="213">
        <f t="shared" si="144"/>
        <v>0</v>
      </c>
      <c r="BB382" s="213">
        <f t="shared" si="144"/>
        <v>0</v>
      </c>
      <c r="BC382" s="213">
        <f t="shared" si="144"/>
        <v>0</v>
      </c>
      <c r="BD382" s="213">
        <f t="shared" si="144"/>
        <v>0</v>
      </c>
      <c r="BE382" s="213">
        <f t="shared" si="144"/>
        <v>0</v>
      </c>
      <c r="BF382" s="213">
        <f t="shared" si="144"/>
        <v>0</v>
      </c>
      <c r="BG382" s="213">
        <f t="shared" si="144"/>
        <v>0</v>
      </c>
      <c r="BH382" s="213">
        <f t="shared" si="144"/>
        <v>0</v>
      </c>
      <c r="BI382" s="213">
        <f t="shared" si="144"/>
        <v>0</v>
      </c>
      <c r="BJ382" s="213">
        <f t="shared" si="144"/>
        <v>0</v>
      </c>
      <c r="BK382" s="213">
        <f t="shared" si="144"/>
        <v>0</v>
      </c>
      <c r="BL382" s="213">
        <f t="shared" si="144"/>
        <v>0</v>
      </c>
      <c r="BM382" s="213">
        <f t="shared" si="144"/>
        <v>0</v>
      </c>
      <c r="BN382" s="213">
        <f t="shared" si="144"/>
        <v>0</v>
      </c>
      <c r="BO382" s="213">
        <f t="shared" si="144"/>
        <v>0</v>
      </c>
      <c r="BP382" s="213">
        <f t="shared" si="144"/>
        <v>0</v>
      </c>
      <c r="BQ382" s="213">
        <f t="shared" si="144"/>
        <v>0</v>
      </c>
      <c r="BR382" s="213">
        <f t="shared" si="144"/>
        <v>0</v>
      </c>
      <c r="BS382" s="213">
        <f t="shared" ref="BS382:CR382" si="145">SUM(BS380:BS381)</f>
        <v>0</v>
      </c>
      <c r="BT382" s="213">
        <f t="shared" si="145"/>
        <v>0</v>
      </c>
      <c r="BU382" s="213">
        <f t="shared" si="145"/>
        <v>0</v>
      </c>
      <c r="BV382" s="213">
        <f t="shared" si="145"/>
        <v>0</v>
      </c>
      <c r="BW382" s="213">
        <f t="shared" si="145"/>
        <v>0</v>
      </c>
      <c r="BX382" s="213">
        <f t="shared" si="145"/>
        <v>0</v>
      </c>
      <c r="BY382" s="213">
        <f t="shared" si="145"/>
        <v>0</v>
      </c>
      <c r="BZ382" s="213">
        <f t="shared" si="145"/>
        <v>0</v>
      </c>
      <c r="CA382" s="213">
        <f t="shared" si="145"/>
        <v>0</v>
      </c>
      <c r="CB382" s="213">
        <f t="shared" si="145"/>
        <v>0</v>
      </c>
      <c r="CC382" s="213">
        <f t="shared" si="145"/>
        <v>0</v>
      </c>
      <c r="CD382" s="213">
        <f t="shared" si="145"/>
        <v>0</v>
      </c>
      <c r="CE382" s="213">
        <f t="shared" si="145"/>
        <v>0</v>
      </c>
      <c r="CF382" s="213">
        <f t="shared" si="145"/>
        <v>0</v>
      </c>
      <c r="CG382" s="213">
        <f t="shared" si="145"/>
        <v>0</v>
      </c>
      <c r="CH382" s="213">
        <f t="shared" si="145"/>
        <v>0</v>
      </c>
      <c r="CI382" s="213">
        <f t="shared" si="145"/>
        <v>0</v>
      </c>
      <c r="CJ382" s="213">
        <f t="shared" si="145"/>
        <v>0</v>
      </c>
      <c r="CK382" s="213">
        <f t="shared" si="145"/>
        <v>0</v>
      </c>
      <c r="CL382" s="213">
        <f t="shared" si="145"/>
        <v>0</v>
      </c>
      <c r="CM382" s="213">
        <f t="shared" si="145"/>
        <v>0</v>
      </c>
      <c r="CN382" s="213">
        <f t="shared" si="145"/>
        <v>0</v>
      </c>
      <c r="CO382" s="213">
        <f t="shared" si="145"/>
        <v>0</v>
      </c>
      <c r="CP382" s="213">
        <f t="shared" si="145"/>
        <v>0</v>
      </c>
      <c r="CQ382" s="213">
        <f t="shared" si="145"/>
        <v>0</v>
      </c>
      <c r="CR382" s="213">
        <f t="shared" si="145"/>
        <v>0</v>
      </c>
      <c r="CS382" s="213">
        <f t="shared" ref="BN382:CS382" si="146">SUM(CS380:CS381)</f>
        <v>0</v>
      </c>
      <c r="CV382" s="27">
        <f t="shared" si="107"/>
        <v>0</v>
      </c>
      <c r="CW382" s="28">
        <f t="shared" si="108"/>
        <v>0</v>
      </c>
    </row>
    <row r="383" spans="1:101" x14ac:dyDescent="0.2">
      <c r="A383" s="215" t="s">
        <v>373</v>
      </c>
      <c r="B383" s="211">
        <v>0</v>
      </c>
      <c r="C383" s="211">
        <v>0</v>
      </c>
      <c r="D383" s="211">
        <v>0</v>
      </c>
      <c r="E383" s="211">
        <v>0</v>
      </c>
      <c r="F383" s="211">
        <v>0</v>
      </c>
      <c r="G383" s="211">
        <v>0</v>
      </c>
      <c r="H383" s="211">
        <v>0</v>
      </c>
      <c r="I383" s="211">
        <v>0</v>
      </c>
      <c r="J383" s="211">
        <v>0</v>
      </c>
      <c r="K383" s="211">
        <v>0</v>
      </c>
      <c r="L383" s="211">
        <v>0</v>
      </c>
      <c r="M383" s="211">
        <v>0</v>
      </c>
      <c r="N383" s="211">
        <v>0</v>
      </c>
      <c r="O383" s="211">
        <v>0</v>
      </c>
      <c r="P383" s="211">
        <v>0</v>
      </c>
      <c r="Q383" s="211">
        <v>0</v>
      </c>
      <c r="R383" s="211">
        <v>0</v>
      </c>
      <c r="S383" s="211">
        <v>0</v>
      </c>
      <c r="T383" s="211">
        <v>0</v>
      </c>
      <c r="U383" s="211">
        <v>0</v>
      </c>
      <c r="V383" s="211">
        <v>0</v>
      </c>
      <c r="W383" s="211">
        <v>0</v>
      </c>
      <c r="X383" s="211">
        <v>0</v>
      </c>
      <c r="Y383" s="211">
        <v>0</v>
      </c>
      <c r="Z383" s="211">
        <v>0</v>
      </c>
      <c r="AA383" s="211">
        <v>0</v>
      </c>
      <c r="AB383" s="211">
        <v>0</v>
      </c>
      <c r="AC383" s="211">
        <v>0</v>
      </c>
      <c r="AD383" s="211">
        <v>0</v>
      </c>
      <c r="AE383" s="211">
        <v>0</v>
      </c>
      <c r="AF383" s="211">
        <v>0</v>
      </c>
      <c r="AG383" s="211">
        <v>0</v>
      </c>
      <c r="AH383" s="211">
        <v>0</v>
      </c>
      <c r="AI383" s="211">
        <v>0</v>
      </c>
      <c r="AJ383" s="211">
        <v>0</v>
      </c>
      <c r="AK383" s="211">
        <v>0</v>
      </c>
      <c r="AL383" s="211">
        <v>0</v>
      </c>
      <c r="AM383" s="211">
        <v>0</v>
      </c>
      <c r="AN383" s="211">
        <v>0</v>
      </c>
      <c r="AO383" s="211">
        <v>0</v>
      </c>
      <c r="AP383" s="211">
        <v>0</v>
      </c>
      <c r="AQ383" s="211">
        <v>0</v>
      </c>
      <c r="AR383" s="211">
        <v>0</v>
      </c>
      <c r="AS383" s="211">
        <v>0</v>
      </c>
      <c r="AT383" s="211">
        <v>0</v>
      </c>
      <c r="AU383" s="211">
        <v>0</v>
      </c>
      <c r="AV383" s="211">
        <v>0</v>
      </c>
      <c r="AW383" s="211">
        <v>0</v>
      </c>
      <c r="AX383" s="211">
        <v>0</v>
      </c>
      <c r="AY383" s="211">
        <v>0</v>
      </c>
      <c r="AZ383" s="211">
        <v>0</v>
      </c>
      <c r="BA383" s="211">
        <v>0</v>
      </c>
      <c r="BB383" s="211">
        <v>0</v>
      </c>
      <c r="BC383" s="211">
        <v>0</v>
      </c>
      <c r="BD383" s="211">
        <v>0</v>
      </c>
      <c r="BE383" s="211">
        <v>0</v>
      </c>
      <c r="BF383" s="211">
        <v>0</v>
      </c>
      <c r="BG383" s="211">
        <v>0</v>
      </c>
      <c r="BH383" s="211">
        <v>0</v>
      </c>
      <c r="BI383" s="211">
        <v>0</v>
      </c>
      <c r="BJ383" s="211">
        <v>0</v>
      </c>
      <c r="BK383" s="211">
        <v>0</v>
      </c>
      <c r="BL383" s="211">
        <v>0</v>
      </c>
      <c r="BM383" s="211">
        <v>0</v>
      </c>
      <c r="BN383" s="211">
        <v>0</v>
      </c>
      <c r="BO383" s="211">
        <v>0</v>
      </c>
      <c r="BP383" s="211">
        <v>0</v>
      </c>
      <c r="BQ383" s="211">
        <v>0</v>
      </c>
      <c r="BR383" s="211">
        <v>0</v>
      </c>
      <c r="BS383" s="211">
        <v>0</v>
      </c>
      <c r="BT383" s="211">
        <v>0</v>
      </c>
      <c r="BU383" s="211">
        <v>0</v>
      </c>
      <c r="BV383" s="211">
        <v>0</v>
      </c>
      <c r="BW383" s="211">
        <v>0</v>
      </c>
      <c r="BX383" s="211">
        <v>0</v>
      </c>
      <c r="BY383" s="211">
        <v>0</v>
      </c>
      <c r="BZ383" s="211">
        <v>0</v>
      </c>
      <c r="CA383" s="211">
        <v>0</v>
      </c>
      <c r="CB383" s="211">
        <v>0</v>
      </c>
      <c r="CC383" s="211">
        <v>0</v>
      </c>
      <c r="CD383" s="211">
        <v>0</v>
      </c>
      <c r="CE383" s="211">
        <v>0</v>
      </c>
      <c r="CF383" s="211">
        <v>0</v>
      </c>
      <c r="CG383" s="211">
        <v>0</v>
      </c>
      <c r="CH383" s="211">
        <v>0</v>
      </c>
      <c r="CI383" s="211">
        <v>0</v>
      </c>
      <c r="CJ383" s="211">
        <v>0</v>
      </c>
      <c r="CK383" s="211">
        <v>0</v>
      </c>
      <c r="CL383" s="211">
        <v>0</v>
      </c>
      <c r="CM383" s="211">
        <v>0</v>
      </c>
      <c r="CN383" s="211">
        <v>0</v>
      </c>
      <c r="CO383" s="211">
        <v>0</v>
      </c>
      <c r="CP383" s="211">
        <v>0</v>
      </c>
      <c r="CQ383" s="211">
        <v>0</v>
      </c>
      <c r="CR383" s="211">
        <v>0</v>
      </c>
      <c r="CS383" s="211">
        <f>SUM(B383:CR383)</f>
        <v>0</v>
      </c>
      <c r="CV383" s="27">
        <f t="shared" si="107"/>
        <v>0</v>
      </c>
      <c r="CW383" s="28">
        <f t="shared" si="108"/>
        <v>0</v>
      </c>
    </row>
    <row r="384" spans="1:101" x14ac:dyDescent="0.2">
      <c r="A384" s="214" t="s">
        <v>374</v>
      </c>
      <c r="B384" s="213">
        <f t="shared" ref="B384:BM384" si="147">SUM(B378,B382:B383)</f>
        <v>0</v>
      </c>
      <c r="C384" s="213">
        <f t="shared" si="147"/>
        <v>0</v>
      </c>
      <c r="D384" s="213">
        <f t="shared" si="147"/>
        <v>0</v>
      </c>
      <c r="E384" s="213">
        <f t="shared" si="147"/>
        <v>0</v>
      </c>
      <c r="F384" s="213">
        <f t="shared" si="147"/>
        <v>0</v>
      </c>
      <c r="G384" s="213">
        <f t="shared" ref="G384:BR384" si="148">SUM(G378,G382:G383)</f>
        <v>0</v>
      </c>
      <c r="H384" s="213">
        <f t="shared" si="148"/>
        <v>0</v>
      </c>
      <c r="I384" s="213">
        <f t="shared" si="148"/>
        <v>0</v>
      </c>
      <c r="J384" s="213">
        <f t="shared" si="148"/>
        <v>0</v>
      </c>
      <c r="K384" s="213">
        <f t="shared" si="148"/>
        <v>0</v>
      </c>
      <c r="L384" s="213">
        <f t="shared" si="148"/>
        <v>0</v>
      </c>
      <c r="M384" s="213">
        <f t="shared" si="148"/>
        <v>0</v>
      </c>
      <c r="N384" s="213">
        <f t="shared" si="148"/>
        <v>0</v>
      </c>
      <c r="O384" s="213">
        <f t="shared" si="148"/>
        <v>0</v>
      </c>
      <c r="P384" s="213">
        <f t="shared" si="148"/>
        <v>0</v>
      </c>
      <c r="Q384" s="213">
        <f t="shared" si="148"/>
        <v>0</v>
      </c>
      <c r="R384" s="213">
        <f t="shared" si="148"/>
        <v>0</v>
      </c>
      <c r="S384" s="213">
        <f t="shared" si="148"/>
        <v>0</v>
      </c>
      <c r="T384" s="213">
        <f t="shared" si="148"/>
        <v>0</v>
      </c>
      <c r="U384" s="213">
        <f t="shared" si="148"/>
        <v>0</v>
      </c>
      <c r="V384" s="213">
        <f t="shared" si="148"/>
        <v>0</v>
      </c>
      <c r="W384" s="213">
        <f t="shared" si="148"/>
        <v>0</v>
      </c>
      <c r="X384" s="213">
        <f t="shared" si="148"/>
        <v>0</v>
      </c>
      <c r="Y384" s="213">
        <f t="shared" si="148"/>
        <v>0</v>
      </c>
      <c r="Z384" s="213">
        <f t="shared" si="148"/>
        <v>0</v>
      </c>
      <c r="AA384" s="213">
        <f t="shared" si="148"/>
        <v>0</v>
      </c>
      <c r="AB384" s="213">
        <f t="shared" si="148"/>
        <v>0</v>
      </c>
      <c r="AC384" s="213">
        <f t="shared" si="148"/>
        <v>0</v>
      </c>
      <c r="AD384" s="213">
        <f t="shared" si="148"/>
        <v>0</v>
      </c>
      <c r="AE384" s="213">
        <f t="shared" si="148"/>
        <v>0</v>
      </c>
      <c r="AF384" s="213">
        <f t="shared" si="148"/>
        <v>0</v>
      </c>
      <c r="AG384" s="213">
        <f t="shared" si="148"/>
        <v>0</v>
      </c>
      <c r="AH384" s="213">
        <f t="shared" si="148"/>
        <v>0</v>
      </c>
      <c r="AI384" s="213">
        <f t="shared" si="148"/>
        <v>0</v>
      </c>
      <c r="AJ384" s="213">
        <f t="shared" si="148"/>
        <v>0</v>
      </c>
      <c r="AK384" s="213">
        <f t="shared" si="148"/>
        <v>0</v>
      </c>
      <c r="AL384" s="213">
        <f t="shared" si="148"/>
        <v>0</v>
      </c>
      <c r="AM384" s="213">
        <f t="shared" si="148"/>
        <v>0</v>
      </c>
      <c r="AN384" s="213">
        <f t="shared" si="148"/>
        <v>0</v>
      </c>
      <c r="AO384" s="213">
        <f t="shared" si="148"/>
        <v>0</v>
      </c>
      <c r="AP384" s="213">
        <f t="shared" si="148"/>
        <v>0</v>
      </c>
      <c r="AQ384" s="213">
        <f t="shared" si="148"/>
        <v>0</v>
      </c>
      <c r="AR384" s="213">
        <f t="shared" si="148"/>
        <v>0</v>
      </c>
      <c r="AS384" s="213">
        <f t="shared" si="148"/>
        <v>0</v>
      </c>
      <c r="AT384" s="213">
        <f t="shared" si="148"/>
        <v>0</v>
      </c>
      <c r="AU384" s="213">
        <f t="shared" si="148"/>
        <v>0</v>
      </c>
      <c r="AV384" s="213">
        <f t="shared" si="148"/>
        <v>0</v>
      </c>
      <c r="AW384" s="213">
        <f t="shared" si="148"/>
        <v>0</v>
      </c>
      <c r="AX384" s="213">
        <f t="shared" si="148"/>
        <v>0</v>
      </c>
      <c r="AY384" s="213">
        <f t="shared" si="148"/>
        <v>0</v>
      </c>
      <c r="AZ384" s="213">
        <f t="shared" si="148"/>
        <v>0</v>
      </c>
      <c r="BA384" s="213">
        <f t="shared" si="148"/>
        <v>0</v>
      </c>
      <c r="BB384" s="213">
        <f t="shared" si="148"/>
        <v>0</v>
      </c>
      <c r="BC384" s="213">
        <f t="shared" si="148"/>
        <v>0</v>
      </c>
      <c r="BD384" s="213">
        <f t="shared" si="148"/>
        <v>0</v>
      </c>
      <c r="BE384" s="213">
        <f t="shared" si="148"/>
        <v>0</v>
      </c>
      <c r="BF384" s="213">
        <f t="shared" si="148"/>
        <v>0</v>
      </c>
      <c r="BG384" s="213">
        <f t="shared" si="148"/>
        <v>0</v>
      </c>
      <c r="BH384" s="213">
        <f t="shared" si="148"/>
        <v>0</v>
      </c>
      <c r="BI384" s="213">
        <f t="shared" si="148"/>
        <v>0</v>
      </c>
      <c r="BJ384" s="213">
        <f t="shared" si="148"/>
        <v>0</v>
      </c>
      <c r="BK384" s="213">
        <f t="shared" si="148"/>
        <v>0</v>
      </c>
      <c r="BL384" s="213">
        <f t="shared" si="148"/>
        <v>0</v>
      </c>
      <c r="BM384" s="213">
        <f t="shared" si="148"/>
        <v>0</v>
      </c>
      <c r="BN384" s="213">
        <f t="shared" si="148"/>
        <v>0</v>
      </c>
      <c r="BO384" s="213">
        <f t="shared" si="148"/>
        <v>0</v>
      </c>
      <c r="BP384" s="213">
        <f t="shared" si="148"/>
        <v>0</v>
      </c>
      <c r="BQ384" s="213">
        <f t="shared" si="148"/>
        <v>0</v>
      </c>
      <c r="BR384" s="213">
        <f t="shared" si="148"/>
        <v>0</v>
      </c>
      <c r="BS384" s="213">
        <f t="shared" ref="BS384:CR384" si="149">SUM(BS378,BS382:BS383)</f>
        <v>0</v>
      </c>
      <c r="BT384" s="213">
        <f t="shared" si="149"/>
        <v>0</v>
      </c>
      <c r="BU384" s="213">
        <f t="shared" si="149"/>
        <v>0</v>
      </c>
      <c r="BV384" s="213">
        <f t="shared" si="149"/>
        <v>0</v>
      </c>
      <c r="BW384" s="213">
        <f t="shared" si="149"/>
        <v>0</v>
      </c>
      <c r="BX384" s="213">
        <f t="shared" si="149"/>
        <v>0</v>
      </c>
      <c r="BY384" s="213">
        <f t="shared" si="149"/>
        <v>0</v>
      </c>
      <c r="BZ384" s="213">
        <f t="shared" si="149"/>
        <v>0</v>
      </c>
      <c r="CA384" s="213">
        <f t="shared" si="149"/>
        <v>0</v>
      </c>
      <c r="CB384" s="213">
        <f t="shared" si="149"/>
        <v>0</v>
      </c>
      <c r="CC384" s="213">
        <f t="shared" si="149"/>
        <v>0</v>
      </c>
      <c r="CD384" s="213">
        <f t="shared" si="149"/>
        <v>0</v>
      </c>
      <c r="CE384" s="213">
        <f t="shared" si="149"/>
        <v>0</v>
      </c>
      <c r="CF384" s="213">
        <f t="shared" si="149"/>
        <v>0</v>
      </c>
      <c r="CG384" s="213">
        <f t="shared" si="149"/>
        <v>0</v>
      </c>
      <c r="CH384" s="213">
        <f t="shared" si="149"/>
        <v>0</v>
      </c>
      <c r="CI384" s="213">
        <f t="shared" si="149"/>
        <v>0</v>
      </c>
      <c r="CJ384" s="213">
        <f t="shared" si="149"/>
        <v>0</v>
      </c>
      <c r="CK384" s="213">
        <f t="shared" si="149"/>
        <v>0</v>
      </c>
      <c r="CL384" s="213">
        <f t="shared" si="149"/>
        <v>0</v>
      </c>
      <c r="CM384" s="213">
        <f t="shared" si="149"/>
        <v>0</v>
      </c>
      <c r="CN384" s="213">
        <f t="shared" si="149"/>
        <v>0</v>
      </c>
      <c r="CO384" s="213">
        <f t="shared" si="149"/>
        <v>0</v>
      </c>
      <c r="CP384" s="213">
        <f t="shared" si="149"/>
        <v>0</v>
      </c>
      <c r="CQ384" s="213">
        <f t="shared" si="149"/>
        <v>0</v>
      </c>
      <c r="CR384" s="213">
        <f t="shared" si="149"/>
        <v>0</v>
      </c>
      <c r="CS384" s="213">
        <f t="shared" ref="BN384:CS384" si="150">SUM(CS378,CS382:CS383)</f>
        <v>0</v>
      </c>
      <c r="CV384" s="27">
        <f t="shared" si="107"/>
        <v>0</v>
      </c>
      <c r="CW384" s="28">
        <f t="shared" si="108"/>
        <v>0</v>
      </c>
    </row>
    <row r="385" spans="1:101" x14ac:dyDescent="0.2">
      <c r="A385" s="208" t="s">
        <v>375</v>
      </c>
      <c r="B385" s="207"/>
      <c r="C385" s="207"/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07"/>
      <c r="P385" s="207"/>
      <c r="Q385" s="207"/>
      <c r="R385" s="207"/>
      <c r="S385" s="207"/>
      <c r="T385" s="207"/>
      <c r="U385" s="207"/>
      <c r="V385" s="207"/>
      <c r="W385" s="207"/>
      <c r="X385" s="207"/>
      <c r="Y385" s="207"/>
      <c r="Z385" s="207"/>
      <c r="AA385" s="207"/>
      <c r="AB385" s="207"/>
      <c r="AC385" s="207"/>
      <c r="AD385" s="207"/>
      <c r="AE385" s="207"/>
      <c r="AF385" s="207"/>
      <c r="AG385" s="207"/>
      <c r="AH385" s="207"/>
      <c r="AI385" s="207"/>
      <c r="AJ385" s="207"/>
      <c r="AK385" s="207"/>
      <c r="AL385" s="207"/>
      <c r="AM385" s="207"/>
      <c r="AN385" s="207"/>
      <c r="AO385" s="207"/>
      <c r="AP385" s="207"/>
      <c r="AQ385" s="207"/>
      <c r="AR385" s="207"/>
      <c r="AS385" s="207"/>
      <c r="AT385" s="207"/>
      <c r="AU385" s="207"/>
      <c r="AV385" s="207"/>
      <c r="AW385" s="207"/>
      <c r="AX385" s="207"/>
      <c r="AY385" s="207"/>
      <c r="AZ385" s="207"/>
      <c r="BA385" s="207"/>
      <c r="BB385" s="207"/>
      <c r="BC385" s="207"/>
      <c r="BD385" s="207"/>
      <c r="BE385" s="207"/>
      <c r="BF385" s="207"/>
      <c r="BG385" s="207"/>
      <c r="BH385" s="207"/>
      <c r="BI385" s="207"/>
      <c r="BJ385" s="207"/>
      <c r="BK385" s="207"/>
      <c r="BL385" s="207"/>
      <c r="BM385" s="207"/>
      <c r="BN385" s="207"/>
      <c r="BO385" s="207"/>
      <c r="BP385" s="207"/>
      <c r="BQ385" s="207"/>
      <c r="BR385" s="207"/>
      <c r="BS385" s="207"/>
      <c r="BT385" s="207"/>
      <c r="BU385" s="207"/>
      <c r="BV385" s="207"/>
      <c r="BW385" s="207"/>
      <c r="BX385" s="207"/>
      <c r="BY385" s="207"/>
      <c r="BZ385" s="207"/>
      <c r="CA385" s="207"/>
      <c r="CB385" s="207"/>
      <c r="CC385" s="207"/>
      <c r="CD385" s="207"/>
      <c r="CE385" s="207"/>
      <c r="CF385" s="207"/>
      <c r="CG385" s="207"/>
      <c r="CH385" s="207"/>
      <c r="CI385" s="207"/>
      <c r="CJ385" s="207"/>
      <c r="CK385" s="207"/>
      <c r="CL385" s="207"/>
      <c r="CM385" s="207"/>
      <c r="CN385" s="207"/>
      <c r="CO385" s="207"/>
      <c r="CP385" s="207"/>
      <c r="CQ385" s="207"/>
      <c r="CR385" s="207"/>
      <c r="CS385" s="207"/>
      <c r="CV385" s="27">
        <f t="shared" si="107"/>
        <v>0</v>
      </c>
      <c r="CW385" s="28">
        <f t="shared" si="108"/>
        <v>0</v>
      </c>
    </row>
    <row r="386" spans="1:101" x14ac:dyDescent="0.2">
      <c r="A386" s="215" t="s">
        <v>376</v>
      </c>
      <c r="B386" s="211">
        <v>0</v>
      </c>
      <c r="C386" s="211">
        <v>0</v>
      </c>
      <c r="D386" s="211">
        <v>0</v>
      </c>
      <c r="E386" s="211">
        <v>0</v>
      </c>
      <c r="F386" s="211">
        <v>0</v>
      </c>
      <c r="G386" s="211">
        <v>0</v>
      </c>
      <c r="H386" s="211">
        <v>0</v>
      </c>
      <c r="I386" s="211">
        <v>0</v>
      </c>
      <c r="J386" s="211">
        <v>0</v>
      </c>
      <c r="K386" s="211">
        <v>0</v>
      </c>
      <c r="L386" s="211">
        <v>0</v>
      </c>
      <c r="M386" s="211">
        <v>0</v>
      </c>
      <c r="N386" s="211">
        <v>0</v>
      </c>
      <c r="O386" s="211">
        <v>0</v>
      </c>
      <c r="P386" s="211">
        <v>0</v>
      </c>
      <c r="Q386" s="211">
        <v>0</v>
      </c>
      <c r="R386" s="211">
        <v>0</v>
      </c>
      <c r="S386" s="211">
        <v>0</v>
      </c>
      <c r="T386" s="211">
        <v>0</v>
      </c>
      <c r="U386" s="211">
        <v>0</v>
      </c>
      <c r="V386" s="211">
        <v>0</v>
      </c>
      <c r="W386" s="211">
        <v>0</v>
      </c>
      <c r="X386" s="211">
        <v>0</v>
      </c>
      <c r="Y386" s="211">
        <v>0</v>
      </c>
      <c r="Z386" s="211">
        <v>0</v>
      </c>
      <c r="AA386" s="211">
        <v>0</v>
      </c>
      <c r="AB386" s="211">
        <v>0</v>
      </c>
      <c r="AC386" s="211">
        <v>0</v>
      </c>
      <c r="AD386" s="211">
        <v>0</v>
      </c>
      <c r="AE386" s="211">
        <v>0</v>
      </c>
      <c r="AF386" s="211">
        <v>0</v>
      </c>
      <c r="AG386" s="211">
        <v>0</v>
      </c>
      <c r="AH386" s="211">
        <v>0</v>
      </c>
      <c r="AI386" s="211">
        <v>0</v>
      </c>
      <c r="AJ386" s="211">
        <v>0</v>
      </c>
      <c r="AK386" s="211">
        <v>0</v>
      </c>
      <c r="AL386" s="211">
        <v>0</v>
      </c>
      <c r="AM386" s="211">
        <v>0</v>
      </c>
      <c r="AN386" s="211">
        <v>0</v>
      </c>
      <c r="AO386" s="211">
        <v>0</v>
      </c>
      <c r="AP386" s="211">
        <v>0</v>
      </c>
      <c r="AQ386" s="211">
        <v>0</v>
      </c>
      <c r="AR386" s="211">
        <v>0</v>
      </c>
      <c r="AS386" s="211">
        <v>0</v>
      </c>
      <c r="AT386" s="211">
        <v>0</v>
      </c>
      <c r="AU386" s="211">
        <v>0</v>
      </c>
      <c r="AV386" s="211">
        <v>0</v>
      </c>
      <c r="AW386" s="211">
        <v>0</v>
      </c>
      <c r="AX386" s="211">
        <v>0</v>
      </c>
      <c r="AY386" s="211">
        <v>0</v>
      </c>
      <c r="AZ386" s="211">
        <v>0</v>
      </c>
      <c r="BA386" s="211">
        <v>0</v>
      </c>
      <c r="BB386" s="211">
        <v>0</v>
      </c>
      <c r="BC386" s="211">
        <v>0</v>
      </c>
      <c r="BD386" s="211">
        <v>0</v>
      </c>
      <c r="BE386" s="211">
        <v>0</v>
      </c>
      <c r="BF386" s="211">
        <v>0</v>
      </c>
      <c r="BG386" s="211">
        <v>0</v>
      </c>
      <c r="BH386" s="211">
        <v>0</v>
      </c>
      <c r="BI386" s="211">
        <v>0</v>
      </c>
      <c r="BJ386" s="211">
        <v>0</v>
      </c>
      <c r="BK386" s="211">
        <v>0</v>
      </c>
      <c r="BL386" s="211">
        <v>0</v>
      </c>
      <c r="BM386" s="211">
        <v>0</v>
      </c>
      <c r="BN386" s="211">
        <v>0</v>
      </c>
      <c r="BO386" s="211">
        <v>0</v>
      </c>
      <c r="BP386" s="211">
        <v>0</v>
      </c>
      <c r="BQ386" s="211">
        <v>0</v>
      </c>
      <c r="BR386" s="211">
        <v>0</v>
      </c>
      <c r="BS386" s="211">
        <v>0</v>
      </c>
      <c r="BT386" s="211">
        <v>0</v>
      </c>
      <c r="BU386" s="211">
        <v>0</v>
      </c>
      <c r="BV386" s="211">
        <v>0</v>
      </c>
      <c r="BW386" s="211">
        <v>0</v>
      </c>
      <c r="BX386" s="211">
        <v>0</v>
      </c>
      <c r="BY386" s="211">
        <v>0</v>
      </c>
      <c r="BZ386" s="211">
        <v>0</v>
      </c>
      <c r="CA386" s="211">
        <v>0</v>
      </c>
      <c r="CB386" s="211">
        <v>0</v>
      </c>
      <c r="CC386" s="211">
        <v>0</v>
      </c>
      <c r="CD386" s="211">
        <v>0</v>
      </c>
      <c r="CE386" s="211">
        <v>0</v>
      </c>
      <c r="CF386" s="211">
        <v>0</v>
      </c>
      <c r="CG386" s="211">
        <v>0</v>
      </c>
      <c r="CH386" s="211">
        <v>0</v>
      </c>
      <c r="CI386" s="211">
        <v>0</v>
      </c>
      <c r="CJ386" s="211">
        <v>0</v>
      </c>
      <c r="CK386" s="211">
        <v>0</v>
      </c>
      <c r="CL386" s="211">
        <v>0</v>
      </c>
      <c r="CM386" s="211">
        <v>0</v>
      </c>
      <c r="CN386" s="211">
        <v>0</v>
      </c>
      <c r="CO386" s="211">
        <v>0</v>
      </c>
      <c r="CP386" s="211">
        <v>0</v>
      </c>
      <c r="CQ386" s="211">
        <v>0</v>
      </c>
      <c r="CR386" s="211">
        <v>0</v>
      </c>
      <c r="CS386" s="211">
        <f>SUM(B386:CR386)</f>
        <v>0</v>
      </c>
      <c r="CV386" s="27">
        <f t="shared" si="107"/>
        <v>0</v>
      </c>
      <c r="CW386" s="28">
        <f t="shared" si="108"/>
        <v>0</v>
      </c>
    </row>
    <row r="387" spans="1:101" x14ac:dyDescent="0.2">
      <c r="A387" s="209"/>
      <c r="B387" s="207"/>
      <c r="C387" s="207"/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07"/>
      <c r="P387" s="207"/>
      <c r="Q387" s="207"/>
      <c r="R387" s="207"/>
      <c r="S387" s="207"/>
      <c r="T387" s="207"/>
      <c r="U387" s="207"/>
      <c r="V387" s="207"/>
      <c r="W387" s="207"/>
      <c r="X387" s="207"/>
      <c r="Y387" s="207"/>
      <c r="Z387" s="207"/>
      <c r="AA387" s="207"/>
      <c r="AB387" s="207"/>
      <c r="AC387" s="207"/>
      <c r="AD387" s="207"/>
      <c r="AE387" s="207"/>
      <c r="AF387" s="207"/>
      <c r="AG387" s="207"/>
      <c r="AH387" s="207"/>
      <c r="AI387" s="207"/>
      <c r="AJ387" s="207"/>
      <c r="AK387" s="207"/>
      <c r="AL387" s="207"/>
      <c r="AM387" s="207"/>
      <c r="AN387" s="207"/>
      <c r="AO387" s="207"/>
      <c r="AP387" s="207"/>
      <c r="AQ387" s="207"/>
      <c r="AR387" s="207"/>
      <c r="AS387" s="207"/>
      <c r="AT387" s="207"/>
      <c r="AU387" s="207"/>
      <c r="AV387" s="207"/>
      <c r="AW387" s="207"/>
      <c r="AX387" s="207"/>
      <c r="AY387" s="207"/>
      <c r="AZ387" s="207"/>
      <c r="BA387" s="207"/>
      <c r="BB387" s="207"/>
      <c r="BC387" s="207"/>
      <c r="BD387" s="207"/>
      <c r="BE387" s="207"/>
      <c r="BF387" s="207"/>
      <c r="BG387" s="207"/>
      <c r="BH387" s="207"/>
      <c r="BI387" s="207"/>
      <c r="BJ387" s="207"/>
      <c r="BK387" s="207"/>
      <c r="BL387" s="207"/>
      <c r="BM387" s="207"/>
      <c r="BN387" s="207"/>
      <c r="BO387" s="207"/>
      <c r="BP387" s="207"/>
      <c r="BQ387" s="207"/>
      <c r="BR387" s="207"/>
      <c r="BS387" s="207"/>
      <c r="BT387" s="207"/>
      <c r="BU387" s="207"/>
      <c r="BV387" s="207"/>
      <c r="BW387" s="207"/>
      <c r="BX387" s="207"/>
      <c r="BY387" s="207"/>
      <c r="BZ387" s="207"/>
      <c r="CA387" s="207"/>
      <c r="CB387" s="207"/>
      <c r="CC387" s="207"/>
      <c r="CD387" s="207"/>
      <c r="CE387" s="207"/>
      <c r="CF387" s="207"/>
      <c r="CG387" s="207"/>
      <c r="CH387" s="207"/>
      <c r="CI387" s="207"/>
      <c r="CJ387" s="207"/>
      <c r="CK387" s="207"/>
      <c r="CL387" s="207"/>
      <c r="CM387" s="207"/>
      <c r="CN387" s="207"/>
      <c r="CO387" s="207"/>
      <c r="CP387" s="207"/>
      <c r="CQ387" s="207"/>
      <c r="CR387" s="207"/>
      <c r="CS387" s="207"/>
      <c r="CV387" s="27">
        <f t="shared" si="107"/>
        <v>0</v>
      </c>
      <c r="CW387" s="28">
        <f t="shared" si="108"/>
        <v>0</v>
      </c>
    </row>
    <row r="388" spans="1:101" x14ac:dyDescent="0.2">
      <c r="A388" s="210" t="s">
        <v>377</v>
      </c>
      <c r="B388" s="211">
        <v>0</v>
      </c>
      <c r="C388" s="211">
        <v>0</v>
      </c>
      <c r="D388" s="211">
        <v>0</v>
      </c>
      <c r="E388" s="211">
        <v>0</v>
      </c>
      <c r="F388" s="211">
        <v>-8226.5221820099996</v>
      </c>
      <c r="G388" s="211">
        <v>-8226.5221820099996</v>
      </c>
      <c r="H388" s="211">
        <v>-8226.5221820099996</v>
      </c>
      <c r="I388" s="211">
        <v>-8226.5221820099996</v>
      </c>
      <c r="J388" s="211">
        <v>-8226.5221820099996</v>
      </c>
      <c r="K388" s="211">
        <v>-8226.5221820099996</v>
      </c>
      <c r="L388" s="211">
        <v>-8226.5221820099996</v>
      </c>
      <c r="M388" s="211">
        <v>-8226.5221820099996</v>
      </c>
      <c r="N388" s="211">
        <v>-8226.5221820099996</v>
      </c>
      <c r="O388" s="211">
        <v>-8226.5221820099996</v>
      </c>
      <c r="P388" s="211">
        <v>-8226.5221820099996</v>
      </c>
      <c r="Q388" s="211">
        <v>-8226.5221820099996</v>
      </c>
      <c r="R388" s="211">
        <v>-8226.5221820099996</v>
      </c>
      <c r="S388" s="211">
        <v>-8226.5221820099996</v>
      </c>
      <c r="T388" s="211">
        <v>-8226.5221820099996</v>
      </c>
      <c r="U388" s="211">
        <v>-8226.5221820099996</v>
      </c>
      <c r="V388" s="211">
        <v>-8226.5221820099996</v>
      </c>
      <c r="W388" s="211">
        <v>-8226.5221820099996</v>
      </c>
      <c r="X388" s="211">
        <v>-8226.5221820099996</v>
      </c>
      <c r="Y388" s="211">
        <v>-8226.5221820099996</v>
      </c>
      <c r="Z388" s="211">
        <v>-8226.5221820099996</v>
      </c>
      <c r="AA388" s="211">
        <v>-8226.5221820099996</v>
      </c>
      <c r="AB388" s="211">
        <v>-8226.5221820099996</v>
      </c>
      <c r="AC388" s="211">
        <v>-8226.5221820099996</v>
      </c>
      <c r="AD388" s="211">
        <v>-8226.5221820099996</v>
      </c>
      <c r="AE388" s="211">
        <v>-8226.5221820099996</v>
      </c>
      <c r="AF388" s="211">
        <v>-8226.5221820099996</v>
      </c>
      <c r="AG388" s="211">
        <v>-8226.5221820099996</v>
      </c>
      <c r="AH388" s="211">
        <v>-8226.5221820099996</v>
      </c>
      <c r="AI388" s="211">
        <v>-8226.5221820099996</v>
      </c>
      <c r="AJ388" s="211">
        <v>-8226.5221820099996</v>
      </c>
      <c r="AK388" s="211">
        <v>-8226.5221820099996</v>
      </c>
      <c r="AL388" s="211">
        <v>-8226.5221820099996</v>
      </c>
      <c r="AM388" s="211">
        <v>-8226.5221820099996</v>
      </c>
      <c r="AN388" s="211">
        <v>-8226.5221820099996</v>
      </c>
      <c r="AO388" s="211">
        <v>-8226.5221820099996</v>
      </c>
      <c r="AP388" s="211">
        <v>-8226.5221820099996</v>
      </c>
      <c r="AQ388" s="211">
        <v>-8226.5221820099996</v>
      </c>
      <c r="AR388" s="211">
        <v>-8226.5221820099996</v>
      </c>
      <c r="AS388" s="211">
        <v>-8226.5221820099996</v>
      </c>
      <c r="AT388" s="211">
        <v>-8226.5221820099996</v>
      </c>
      <c r="AU388" s="211">
        <v>-8226.5221820099996</v>
      </c>
      <c r="AV388" s="211">
        <v>-8226.5221820099996</v>
      </c>
      <c r="AW388" s="211">
        <v>-8226.5221820099996</v>
      </c>
      <c r="AX388" s="211">
        <v>-8226.5221820099996</v>
      </c>
      <c r="AY388" s="211">
        <v>-8226.5221820099996</v>
      </c>
      <c r="AZ388" s="211">
        <v>-8226.5221820099996</v>
      </c>
      <c r="BA388" s="211">
        <v>-8226.5221820099996</v>
      </c>
      <c r="BB388" s="211">
        <v>-8226.5221820099996</v>
      </c>
      <c r="BC388" s="211">
        <v>-8226.5221820099996</v>
      </c>
      <c r="BD388" s="211">
        <v>-8226.5221820099996</v>
      </c>
      <c r="BE388" s="211">
        <v>-8226.5221820099996</v>
      </c>
      <c r="BF388" s="211">
        <v>-8226.5221820099996</v>
      </c>
      <c r="BG388" s="211">
        <v>-8226.5221820099996</v>
      </c>
      <c r="BH388" s="211">
        <v>-8226.5221820099996</v>
      </c>
      <c r="BI388" s="211">
        <v>-8226.5221820099996</v>
      </c>
      <c r="BJ388" s="211">
        <v>-8226.5221820099996</v>
      </c>
      <c r="BK388" s="211">
        <v>-8226.5221820099996</v>
      </c>
      <c r="BL388" s="211">
        <v>-8226.5221820099996</v>
      </c>
      <c r="BM388" s="211">
        <v>-8226.5221820099996</v>
      </c>
      <c r="BN388" s="211">
        <v>-8226.5221820099996</v>
      </c>
      <c r="BO388" s="211">
        <v>-8226.5221820099996</v>
      </c>
      <c r="BP388" s="211">
        <v>-8226.5221820099996</v>
      </c>
      <c r="BQ388" s="211">
        <v>-8226.5221820099996</v>
      </c>
      <c r="BR388" s="211">
        <v>-8226.5221820099996</v>
      </c>
      <c r="BS388" s="211">
        <v>-8226.5221820099996</v>
      </c>
      <c r="BT388" s="211">
        <v>-8226.5221820099996</v>
      </c>
      <c r="BU388" s="211">
        <v>-8226.5221820099996</v>
      </c>
      <c r="BV388" s="211">
        <v>-8226.5221820099996</v>
      </c>
      <c r="BW388" s="211">
        <v>-8226.5221820099996</v>
      </c>
      <c r="BX388" s="211">
        <v>-8226.5221820099996</v>
      </c>
      <c r="BY388" s="211">
        <v>-8226.5221820099996</v>
      </c>
      <c r="BZ388" s="211">
        <v>-8226.5221820099996</v>
      </c>
      <c r="CA388" s="211">
        <v>-8226.5221820099996</v>
      </c>
      <c r="CB388" s="211">
        <v>-8226.5221820099996</v>
      </c>
      <c r="CC388" s="211">
        <v>-8226.5221820099996</v>
      </c>
      <c r="CD388" s="211">
        <v>-8226.5221820099996</v>
      </c>
      <c r="CE388" s="211">
        <v>-8226.5221820099996</v>
      </c>
      <c r="CF388" s="211">
        <v>-8226.5221820099996</v>
      </c>
      <c r="CG388" s="211">
        <v>-8226.5221820099996</v>
      </c>
      <c r="CH388" s="211">
        <v>-8226.5221820099996</v>
      </c>
      <c r="CI388" s="211">
        <v>-8226.5221820099996</v>
      </c>
      <c r="CJ388" s="211">
        <v>-8226.5221820099996</v>
      </c>
      <c r="CK388" s="211">
        <v>-8226.5221820099996</v>
      </c>
      <c r="CL388" s="211">
        <v>-8226.5221820099996</v>
      </c>
      <c r="CM388" s="211">
        <v>-8226.5221820099996</v>
      </c>
      <c r="CN388" s="211">
        <v>-8226.5221820099996</v>
      </c>
      <c r="CO388" s="211">
        <v>-8226.5221820099996</v>
      </c>
      <c r="CP388" s="211">
        <v>-8226.5221820099996</v>
      </c>
      <c r="CQ388" s="211">
        <v>-8226.5221820099996</v>
      </c>
      <c r="CR388" s="211">
        <v>-8226.5221820099996</v>
      </c>
      <c r="CS388" s="211">
        <f t="shared" ref="CS388:CS394" si="151">SUM(B388:CR388)</f>
        <v>-748613.51856290991</v>
      </c>
      <c r="CV388" s="27">
        <f t="shared" si="107"/>
        <v>-8226.5221820099996</v>
      </c>
      <c r="CW388" s="28">
        <f t="shared" si="108"/>
        <v>-8226.5221820099996</v>
      </c>
    </row>
    <row r="389" spans="1:101" x14ac:dyDescent="0.2">
      <c r="A389" s="210" t="s">
        <v>378</v>
      </c>
      <c r="B389" s="211">
        <v>0</v>
      </c>
      <c r="C389" s="211">
        <v>0</v>
      </c>
      <c r="D389" s="211">
        <v>0</v>
      </c>
      <c r="E389" s="211">
        <v>0</v>
      </c>
      <c r="F389" s="211">
        <v>7922.3522400000002</v>
      </c>
      <c r="G389" s="211">
        <v>7922.3522400000002</v>
      </c>
      <c r="H389" s="211">
        <v>7922.3522400000002</v>
      </c>
      <c r="I389" s="211">
        <v>7922.3522400000002</v>
      </c>
      <c r="J389" s="211">
        <v>7922.3522400000002</v>
      </c>
      <c r="K389" s="211">
        <v>7922.3522400000002</v>
      </c>
      <c r="L389" s="211">
        <v>7922.3522400000002</v>
      </c>
      <c r="M389" s="211">
        <v>7922.3522400000002</v>
      </c>
      <c r="N389" s="211">
        <v>7922.3522400000002</v>
      </c>
      <c r="O389" s="211">
        <v>7922.3522400000002</v>
      </c>
      <c r="P389" s="211">
        <v>7922.3522400000002</v>
      </c>
      <c r="Q389" s="211">
        <v>7922.3522400000002</v>
      </c>
      <c r="R389" s="211">
        <v>7922.3522400000002</v>
      </c>
      <c r="S389" s="211">
        <v>7922.3522400000002</v>
      </c>
      <c r="T389" s="211">
        <v>7922.3522400000002</v>
      </c>
      <c r="U389" s="211">
        <v>7922.3522400000002</v>
      </c>
      <c r="V389" s="211">
        <v>7922.3522400000002</v>
      </c>
      <c r="W389" s="211">
        <v>7922.3522400000002</v>
      </c>
      <c r="X389" s="211">
        <v>7922.3522400000002</v>
      </c>
      <c r="Y389" s="211">
        <v>7922.3522400000002</v>
      </c>
      <c r="Z389" s="211">
        <v>7922.3522400000002</v>
      </c>
      <c r="AA389" s="211">
        <v>7922.3522400000002</v>
      </c>
      <c r="AB389" s="211">
        <v>7922.3522400000002</v>
      </c>
      <c r="AC389" s="211">
        <v>7922.3522400000002</v>
      </c>
      <c r="AD389" s="211">
        <v>7922.3522400000002</v>
      </c>
      <c r="AE389" s="211">
        <v>7922.3522400000002</v>
      </c>
      <c r="AF389" s="211">
        <v>7922.3522400000002</v>
      </c>
      <c r="AG389" s="211">
        <v>7922.3522400000002</v>
      </c>
      <c r="AH389" s="211">
        <v>7922.3522400000002</v>
      </c>
      <c r="AI389" s="211">
        <v>7922.3522400000002</v>
      </c>
      <c r="AJ389" s="211">
        <v>7922.3522400000002</v>
      </c>
      <c r="AK389" s="211">
        <v>7922.3522400000002</v>
      </c>
      <c r="AL389" s="211">
        <v>7922.3522400000002</v>
      </c>
      <c r="AM389" s="211">
        <v>7922.3522400000002</v>
      </c>
      <c r="AN389" s="211">
        <v>7922.3522400000002</v>
      </c>
      <c r="AO389" s="211">
        <v>7922.3522400000002</v>
      </c>
      <c r="AP389" s="211">
        <v>7922.3522400000002</v>
      </c>
      <c r="AQ389" s="211">
        <v>7922.3522400000002</v>
      </c>
      <c r="AR389" s="211">
        <v>7922.3522400000002</v>
      </c>
      <c r="AS389" s="211">
        <v>7922.3522400000002</v>
      </c>
      <c r="AT389" s="211">
        <v>7922.3522400000002</v>
      </c>
      <c r="AU389" s="211">
        <v>7922.3522400000002</v>
      </c>
      <c r="AV389" s="211">
        <v>7922.3522400000002</v>
      </c>
      <c r="AW389" s="211">
        <v>7922.3522400000002</v>
      </c>
      <c r="AX389" s="211">
        <v>7922.3522400000002</v>
      </c>
      <c r="AY389" s="211">
        <v>7922.3522400000002</v>
      </c>
      <c r="AZ389" s="211">
        <v>7922.3522400000002</v>
      </c>
      <c r="BA389" s="211">
        <v>7922.3522400000002</v>
      </c>
      <c r="BB389" s="211">
        <v>7922.3522400000002</v>
      </c>
      <c r="BC389" s="211">
        <v>7922.3522400000002</v>
      </c>
      <c r="BD389" s="211">
        <v>7922.3522400000002</v>
      </c>
      <c r="BE389" s="211">
        <v>7922.3522400000002</v>
      </c>
      <c r="BF389" s="211">
        <v>7922.3522400000002</v>
      </c>
      <c r="BG389" s="211">
        <v>7922.3522400000002</v>
      </c>
      <c r="BH389" s="211">
        <v>7922.3522400000002</v>
      </c>
      <c r="BI389" s="211">
        <v>7922.3522400000002</v>
      </c>
      <c r="BJ389" s="211">
        <v>7922.3522400000002</v>
      </c>
      <c r="BK389" s="211">
        <v>7922.3522400000002</v>
      </c>
      <c r="BL389" s="211">
        <v>7922.3522400000002</v>
      </c>
      <c r="BM389" s="211">
        <v>7922.3522400000002</v>
      </c>
      <c r="BN389" s="211">
        <v>7922.3522400000002</v>
      </c>
      <c r="BO389" s="211">
        <v>7922.3522400000002</v>
      </c>
      <c r="BP389" s="211">
        <v>7922.3522400000002</v>
      </c>
      <c r="BQ389" s="211">
        <v>7922.3522400000002</v>
      </c>
      <c r="BR389" s="211">
        <v>7922.3522400000002</v>
      </c>
      <c r="BS389" s="211">
        <v>7922.3522400000002</v>
      </c>
      <c r="BT389" s="211">
        <v>7922.3522400000002</v>
      </c>
      <c r="BU389" s="211">
        <v>7922.3522400000002</v>
      </c>
      <c r="BV389" s="211">
        <v>7922.3522400000002</v>
      </c>
      <c r="BW389" s="211">
        <v>7922.3522400000002</v>
      </c>
      <c r="BX389" s="211">
        <v>7922.3522400000002</v>
      </c>
      <c r="BY389" s="211">
        <v>7922.3522400000002</v>
      </c>
      <c r="BZ389" s="211">
        <v>7922.3522400000002</v>
      </c>
      <c r="CA389" s="211">
        <v>7922.3522400000002</v>
      </c>
      <c r="CB389" s="211">
        <v>7922.3522400000002</v>
      </c>
      <c r="CC389" s="211">
        <v>7922.3522400000002</v>
      </c>
      <c r="CD389" s="211">
        <v>7922.3522400000002</v>
      </c>
      <c r="CE389" s="211">
        <v>7922.3522400000002</v>
      </c>
      <c r="CF389" s="211">
        <v>7922.3522400000002</v>
      </c>
      <c r="CG389" s="211">
        <v>7922.3522400000002</v>
      </c>
      <c r="CH389" s="211">
        <v>7922.3522400000002</v>
      </c>
      <c r="CI389" s="211">
        <v>7922.3522400000002</v>
      </c>
      <c r="CJ389" s="211">
        <v>7922.3522400000002</v>
      </c>
      <c r="CK389" s="211">
        <v>7922.3522400000002</v>
      </c>
      <c r="CL389" s="211">
        <v>7922.3522400000002</v>
      </c>
      <c r="CM389" s="211">
        <v>7922.3522400000002</v>
      </c>
      <c r="CN389" s="211">
        <v>7922.3522400000002</v>
      </c>
      <c r="CO389" s="211">
        <v>7922.3522400000002</v>
      </c>
      <c r="CP389" s="211">
        <v>7922.3522400000002</v>
      </c>
      <c r="CQ389" s="211">
        <v>7922.3522400000002</v>
      </c>
      <c r="CR389" s="211">
        <v>7922.3522400000002</v>
      </c>
      <c r="CS389" s="211">
        <f t="shared" si="151"/>
        <v>720934.05384000042</v>
      </c>
      <c r="CV389" s="27">
        <f t="shared" si="107"/>
        <v>7922.3522400000002</v>
      </c>
      <c r="CW389" s="28">
        <f t="shared" si="108"/>
        <v>7922.3522400000002</v>
      </c>
    </row>
    <row r="390" spans="1:101" x14ac:dyDescent="0.2">
      <c r="A390" s="210" t="s">
        <v>379</v>
      </c>
      <c r="B390" s="211">
        <v>1318.19</v>
      </c>
      <c r="C390" s="211">
        <v>0</v>
      </c>
      <c r="D390" s="211">
        <v>6932.5</v>
      </c>
      <c r="E390" s="211">
        <v>0</v>
      </c>
      <c r="F390" s="211">
        <v>4535.3735552400003</v>
      </c>
      <c r="G390" s="211">
        <v>4535.3735552400003</v>
      </c>
      <c r="H390" s="211">
        <v>4535.3735552400003</v>
      </c>
      <c r="I390" s="211">
        <v>4535.3735552400003</v>
      </c>
      <c r="J390" s="211">
        <v>4535.3735552400003</v>
      </c>
      <c r="K390" s="211">
        <v>4535.3735552400003</v>
      </c>
      <c r="L390" s="211">
        <v>4535.3735552400003</v>
      </c>
      <c r="M390" s="211">
        <v>4535.3735552400003</v>
      </c>
      <c r="N390" s="211">
        <v>4535.3735552400003</v>
      </c>
      <c r="O390" s="211">
        <v>4535.3735552400003</v>
      </c>
      <c r="P390" s="211">
        <v>4535.3735552400003</v>
      </c>
      <c r="Q390" s="211">
        <v>4535.3735552400003</v>
      </c>
      <c r="R390" s="211">
        <v>4535.3735552400003</v>
      </c>
      <c r="S390" s="211">
        <v>4535.3735552400003</v>
      </c>
      <c r="T390" s="211">
        <v>4535.3735552400003</v>
      </c>
      <c r="U390" s="211">
        <v>4535.3735552400003</v>
      </c>
      <c r="V390" s="211">
        <v>4535.3735552400003</v>
      </c>
      <c r="W390" s="211">
        <v>4535.3735552400003</v>
      </c>
      <c r="X390" s="211">
        <v>4535.3735552400003</v>
      </c>
      <c r="Y390" s="211">
        <v>4535.3735552400003</v>
      </c>
      <c r="Z390" s="211">
        <v>4535.3735552400003</v>
      </c>
      <c r="AA390" s="211">
        <v>4535.3735552400003</v>
      </c>
      <c r="AB390" s="211">
        <v>4535.3735552400003</v>
      </c>
      <c r="AC390" s="211">
        <v>4535.3735552400003</v>
      </c>
      <c r="AD390" s="211">
        <v>4535.3735552400003</v>
      </c>
      <c r="AE390" s="211">
        <v>4535.3735552400003</v>
      </c>
      <c r="AF390" s="211">
        <v>4535.3735552400003</v>
      </c>
      <c r="AG390" s="211">
        <v>4535.3735552400003</v>
      </c>
      <c r="AH390" s="211">
        <v>4535.3735552400003</v>
      </c>
      <c r="AI390" s="211">
        <v>4535.3735552400003</v>
      </c>
      <c r="AJ390" s="211">
        <v>4535.3735552400003</v>
      </c>
      <c r="AK390" s="211">
        <v>4535.3735552400003</v>
      </c>
      <c r="AL390" s="211">
        <v>4535.3735552400003</v>
      </c>
      <c r="AM390" s="211">
        <v>4535.3735552400003</v>
      </c>
      <c r="AN390" s="211">
        <v>4535.3735552400003</v>
      </c>
      <c r="AO390" s="211">
        <v>4535.3735552400003</v>
      </c>
      <c r="AP390" s="211">
        <v>4535.3735552400003</v>
      </c>
      <c r="AQ390" s="211">
        <v>4535.3735552400003</v>
      </c>
      <c r="AR390" s="211">
        <v>4535.3735552400003</v>
      </c>
      <c r="AS390" s="211">
        <v>4535.3735552400003</v>
      </c>
      <c r="AT390" s="211">
        <v>4535.3735552400003</v>
      </c>
      <c r="AU390" s="211">
        <v>4535.3735552400003</v>
      </c>
      <c r="AV390" s="211">
        <v>4535.3735552400003</v>
      </c>
      <c r="AW390" s="211">
        <v>4535.3735552400003</v>
      </c>
      <c r="AX390" s="211">
        <v>4535.3735552400003</v>
      </c>
      <c r="AY390" s="211">
        <v>4535.3735552400003</v>
      </c>
      <c r="AZ390" s="211">
        <v>4535.3735552400003</v>
      </c>
      <c r="BA390" s="211">
        <v>4535.3735552400003</v>
      </c>
      <c r="BB390" s="211">
        <v>4535.3735552400003</v>
      </c>
      <c r="BC390" s="211">
        <v>4535.3735552400003</v>
      </c>
      <c r="BD390" s="211">
        <v>4535.3735552400003</v>
      </c>
      <c r="BE390" s="211">
        <v>4535.3735552400003</v>
      </c>
      <c r="BF390" s="211">
        <v>4535.3735552400003</v>
      </c>
      <c r="BG390" s="211">
        <v>4535.3735552400003</v>
      </c>
      <c r="BH390" s="211">
        <v>4535.3735552400003</v>
      </c>
      <c r="BI390" s="211">
        <v>4535.3735552400003</v>
      </c>
      <c r="BJ390" s="211">
        <v>4535.3735552400003</v>
      </c>
      <c r="BK390" s="211">
        <v>4535.3735552400003</v>
      </c>
      <c r="BL390" s="211">
        <v>4535.3735552400003</v>
      </c>
      <c r="BM390" s="211">
        <v>4535.3735552400003</v>
      </c>
      <c r="BN390" s="211">
        <v>4535.3735552400003</v>
      </c>
      <c r="BO390" s="211">
        <v>4535.3735552400003</v>
      </c>
      <c r="BP390" s="211">
        <v>4535.3735552400003</v>
      </c>
      <c r="BQ390" s="211">
        <v>4535.3735552400003</v>
      </c>
      <c r="BR390" s="211">
        <v>4535.3735552400003</v>
      </c>
      <c r="BS390" s="211">
        <v>4535.3735552400003</v>
      </c>
      <c r="BT390" s="211">
        <v>4535.3735552400003</v>
      </c>
      <c r="BU390" s="211">
        <v>4535.3735552400003</v>
      </c>
      <c r="BV390" s="211">
        <v>4535.3735552400003</v>
      </c>
      <c r="BW390" s="211">
        <v>4535.3735552400003</v>
      </c>
      <c r="BX390" s="211">
        <v>4535.3735552400003</v>
      </c>
      <c r="BY390" s="211">
        <v>4535.3735552400003</v>
      </c>
      <c r="BZ390" s="211">
        <v>4535.3735552400003</v>
      </c>
      <c r="CA390" s="211">
        <v>4535.3735552400003</v>
      </c>
      <c r="CB390" s="211">
        <v>4535.3735552400003</v>
      </c>
      <c r="CC390" s="211">
        <v>4535.3735552400003</v>
      </c>
      <c r="CD390" s="211">
        <v>4535.3735552400003</v>
      </c>
      <c r="CE390" s="211">
        <v>4535.3735552400003</v>
      </c>
      <c r="CF390" s="211">
        <v>4535.3735552400003</v>
      </c>
      <c r="CG390" s="211">
        <v>4535.3735552400003</v>
      </c>
      <c r="CH390" s="211">
        <v>4535.3735552400003</v>
      </c>
      <c r="CI390" s="211">
        <v>4535.3735552400003</v>
      </c>
      <c r="CJ390" s="211">
        <v>4535.3735552400003</v>
      </c>
      <c r="CK390" s="211">
        <v>4535.3735552400003</v>
      </c>
      <c r="CL390" s="211">
        <v>4535.3735552400003</v>
      </c>
      <c r="CM390" s="211">
        <v>4535.3735552400003</v>
      </c>
      <c r="CN390" s="211">
        <v>4535.3735552400003</v>
      </c>
      <c r="CO390" s="211">
        <v>4535.3735552400003</v>
      </c>
      <c r="CP390" s="211">
        <v>4535.3735552400003</v>
      </c>
      <c r="CQ390" s="211">
        <v>4535.3735552400003</v>
      </c>
      <c r="CR390" s="211">
        <v>4535.3735552400003</v>
      </c>
      <c r="CS390" s="211">
        <f t="shared" si="151"/>
        <v>420969.68352683936</v>
      </c>
      <c r="CV390" s="27">
        <f t="shared" si="107"/>
        <v>4535.3735552400003</v>
      </c>
      <c r="CW390" s="28">
        <f t="shared" si="108"/>
        <v>4535.3735552400003</v>
      </c>
    </row>
    <row r="391" spans="1:101" x14ac:dyDescent="0.2">
      <c r="A391" s="210" t="s">
        <v>380</v>
      </c>
      <c r="B391" s="211">
        <v>0</v>
      </c>
      <c r="C391" s="211">
        <v>0</v>
      </c>
      <c r="D391" s="211">
        <v>0</v>
      </c>
      <c r="E391" s="211">
        <v>0</v>
      </c>
      <c r="F391" s="211">
        <v>0</v>
      </c>
      <c r="G391" s="211">
        <v>0</v>
      </c>
      <c r="H391" s="211">
        <v>0</v>
      </c>
      <c r="I391" s="211">
        <v>0</v>
      </c>
      <c r="J391" s="211">
        <v>0</v>
      </c>
      <c r="K391" s="211">
        <v>0</v>
      </c>
      <c r="L391" s="211">
        <v>0</v>
      </c>
      <c r="M391" s="211">
        <v>0</v>
      </c>
      <c r="N391" s="211">
        <v>0</v>
      </c>
      <c r="O391" s="211">
        <v>0</v>
      </c>
      <c r="P391" s="211">
        <v>0</v>
      </c>
      <c r="Q391" s="211">
        <v>0</v>
      </c>
      <c r="R391" s="211">
        <v>0</v>
      </c>
      <c r="S391" s="211">
        <v>0</v>
      </c>
      <c r="T391" s="211">
        <v>0</v>
      </c>
      <c r="U391" s="211">
        <v>0</v>
      </c>
      <c r="V391" s="211">
        <v>0</v>
      </c>
      <c r="W391" s="211">
        <v>0</v>
      </c>
      <c r="X391" s="211">
        <v>0</v>
      </c>
      <c r="Y391" s="211">
        <v>0</v>
      </c>
      <c r="Z391" s="211">
        <v>0</v>
      </c>
      <c r="AA391" s="211">
        <v>0</v>
      </c>
      <c r="AB391" s="211">
        <v>0</v>
      </c>
      <c r="AC391" s="211">
        <v>0</v>
      </c>
      <c r="AD391" s="211">
        <v>0</v>
      </c>
      <c r="AE391" s="211">
        <v>0</v>
      </c>
      <c r="AF391" s="211">
        <v>0</v>
      </c>
      <c r="AG391" s="211">
        <v>0</v>
      </c>
      <c r="AH391" s="211">
        <v>0</v>
      </c>
      <c r="AI391" s="211">
        <v>0</v>
      </c>
      <c r="AJ391" s="211">
        <v>0</v>
      </c>
      <c r="AK391" s="211">
        <v>0</v>
      </c>
      <c r="AL391" s="211">
        <v>0</v>
      </c>
      <c r="AM391" s="211">
        <v>0</v>
      </c>
      <c r="AN391" s="211">
        <v>0</v>
      </c>
      <c r="AO391" s="211">
        <v>0</v>
      </c>
      <c r="AP391" s="211">
        <v>0</v>
      </c>
      <c r="AQ391" s="211">
        <v>0</v>
      </c>
      <c r="AR391" s="211">
        <v>0</v>
      </c>
      <c r="AS391" s="211">
        <v>0</v>
      </c>
      <c r="AT391" s="211">
        <v>0</v>
      </c>
      <c r="AU391" s="211">
        <v>0</v>
      </c>
      <c r="AV391" s="211">
        <v>0</v>
      </c>
      <c r="AW391" s="211">
        <v>0</v>
      </c>
      <c r="AX391" s="211">
        <v>0</v>
      </c>
      <c r="AY391" s="211">
        <v>0</v>
      </c>
      <c r="AZ391" s="211">
        <v>0</v>
      </c>
      <c r="BA391" s="211">
        <v>0</v>
      </c>
      <c r="BB391" s="211">
        <v>0</v>
      </c>
      <c r="BC391" s="211">
        <v>0</v>
      </c>
      <c r="BD391" s="211">
        <v>0</v>
      </c>
      <c r="BE391" s="211">
        <v>0</v>
      </c>
      <c r="BF391" s="211">
        <v>0</v>
      </c>
      <c r="BG391" s="211">
        <v>0</v>
      </c>
      <c r="BH391" s="211">
        <v>0</v>
      </c>
      <c r="BI391" s="211">
        <v>0</v>
      </c>
      <c r="BJ391" s="211">
        <v>0</v>
      </c>
      <c r="BK391" s="211">
        <v>0</v>
      </c>
      <c r="BL391" s="211">
        <v>0</v>
      </c>
      <c r="BM391" s="211">
        <v>0</v>
      </c>
      <c r="BN391" s="211">
        <v>0</v>
      </c>
      <c r="BO391" s="211">
        <v>0</v>
      </c>
      <c r="BP391" s="211">
        <v>0</v>
      </c>
      <c r="BQ391" s="211">
        <v>0</v>
      </c>
      <c r="BR391" s="211">
        <v>0</v>
      </c>
      <c r="BS391" s="211">
        <v>0</v>
      </c>
      <c r="BT391" s="211">
        <v>0</v>
      </c>
      <c r="BU391" s="211">
        <v>0</v>
      </c>
      <c r="BV391" s="211">
        <v>0</v>
      </c>
      <c r="BW391" s="211">
        <v>0</v>
      </c>
      <c r="BX391" s="211">
        <v>0</v>
      </c>
      <c r="BY391" s="211">
        <v>0</v>
      </c>
      <c r="BZ391" s="211">
        <v>0</v>
      </c>
      <c r="CA391" s="211">
        <v>0</v>
      </c>
      <c r="CB391" s="211">
        <v>0</v>
      </c>
      <c r="CC391" s="211">
        <v>0</v>
      </c>
      <c r="CD391" s="211">
        <v>0</v>
      </c>
      <c r="CE391" s="211">
        <v>0</v>
      </c>
      <c r="CF391" s="211">
        <v>0</v>
      </c>
      <c r="CG391" s="211">
        <v>0</v>
      </c>
      <c r="CH391" s="211">
        <v>0</v>
      </c>
      <c r="CI391" s="211">
        <v>0</v>
      </c>
      <c r="CJ391" s="211">
        <v>0</v>
      </c>
      <c r="CK391" s="211">
        <v>0</v>
      </c>
      <c r="CL391" s="211">
        <v>0</v>
      </c>
      <c r="CM391" s="211">
        <v>0</v>
      </c>
      <c r="CN391" s="211">
        <v>0</v>
      </c>
      <c r="CO391" s="211">
        <v>0</v>
      </c>
      <c r="CP391" s="211">
        <v>0</v>
      </c>
      <c r="CQ391" s="211">
        <v>0</v>
      </c>
      <c r="CR391" s="211">
        <v>0</v>
      </c>
      <c r="CS391" s="211">
        <f t="shared" si="151"/>
        <v>0</v>
      </c>
      <c r="CV391" s="27">
        <f t="shared" si="107"/>
        <v>0</v>
      </c>
      <c r="CW391" s="28">
        <f t="shared" si="108"/>
        <v>0</v>
      </c>
    </row>
    <row r="392" spans="1:101" x14ac:dyDescent="0.2">
      <c r="A392" s="210" t="s">
        <v>381</v>
      </c>
      <c r="B392" s="211">
        <v>0</v>
      </c>
      <c r="C392" s="211">
        <v>0</v>
      </c>
      <c r="D392" s="211">
        <v>0</v>
      </c>
      <c r="E392" s="211">
        <v>0</v>
      </c>
      <c r="F392" s="211">
        <v>0</v>
      </c>
      <c r="G392" s="211">
        <v>0</v>
      </c>
      <c r="H392" s="211">
        <v>0</v>
      </c>
      <c r="I392" s="211">
        <v>0</v>
      </c>
      <c r="J392" s="211">
        <v>0</v>
      </c>
      <c r="K392" s="211">
        <v>0</v>
      </c>
      <c r="L392" s="211">
        <v>0</v>
      </c>
      <c r="M392" s="211">
        <v>0</v>
      </c>
      <c r="N392" s="211">
        <v>0</v>
      </c>
      <c r="O392" s="211">
        <v>0</v>
      </c>
      <c r="P392" s="211">
        <v>0</v>
      </c>
      <c r="Q392" s="211">
        <v>0</v>
      </c>
      <c r="R392" s="211">
        <v>0</v>
      </c>
      <c r="S392" s="211">
        <v>0</v>
      </c>
      <c r="T392" s="211">
        <v>0</v>
      </c>
      <c r="U392" s="211">
        <v>0</v>
      </c>
      <c r="V392" s="211">
        <v>0</v>
      </c>
      <c r="W392" s="211">
        <v>0</v>
      </c>
      <c r="X392" s="211">
        <v>0</v>
      </c>
      <c r="Y392" s="211">
        <v>0</v>
      </c>
      <c r="Z392" s="211">
        <v>0</v>
      </c>
      <c r="AA392" s="211">
        <v>0</v>
      </c>
      <c r="AB392" s="211">
        <v>0</v>
      </c>
      <c r="AC392" s="211">
        <v>0</v>
      </c>
      <c r="AD392" s="211">
        <v>0</v>
      </c>
      <c r="AE392" s="211">
        <v>0</v>
      </c>
      <c r="AF392" s="211">
        <v>0</v>
      </c>
      <c r="AG392" s="211">
        <v>0</v>
      </c>
      <c r="AH392" s="211">
        <v>0</v>
      </c>
      <c r="AI392" s="211">
        <v>0</v>
      </c>
      <c r="AJ392" s="211">
        <v>0</v>
      </c>
      <c r="AK392" s="211">
        <v>0</v>
      </c>
      <c r="AL392" s="211">
        <v>0</v>
      </c>
      <c r="AM392" s="211">
        <v>0</v>
      </c>
      <c r="AN392" s="211">
        <v>0</v>
      </c>
      <c r="AO392" s="211">
        <v>0</v>
      </c>
      <c r="AP392" s="211">
        <v>0</v>
      </c>
      <c r="AQ392" s="211">
        <v>0</v>
      </c>
      <c r="AR392" s="211">
        <v>0</v>
      </c>
      <c r="AS392" s="211">
        <v>0</v>
      </c>
      <c r="AT392" s="211">
        <v>0</v>
      </c>
      <c r="AU392" s="211">
        <v>0</v>
      </c>
      <c r="AV392" s="211">
        <v>0</v>
      </c>
      <c r="AW392" s="211">
        <v>0</v>
      </c>
      <c r="AX392" s="211">
        <v>0</v>
      </c>
      <c r="AY392" s="211">
        <v>0</v>
      </c>
      <c r="AZ392" s="211">
        <v>0</v>
      </c>
      <c r="BA392" s="211">
        <v>0</v>
      </c>
      <c r="BB392" s="211">
        <v>0</v>
      </c>
      <c r="BC392" s="211">
        <v>0</v>
      </c>
      <c r="BD392" s="211">
        <v>0</v>
      </c>
      <c r="BE392" s="211">
        <v>0</v>
      </c>
      <c r="BF392" s="211">
        <v>0</v>
      </c>
      <c r="BG392" s="211">
        <v>0</v>
      </c>
      <c r="BH392" s="211">
        <v>0</v>
      </c>
      <c r="BI392" s="211">
        <v>0</v>
      </c>
      <c r="BJ392" s="211">
        <v>0</v>
      </c>
      <c r="BK392" s="211">
        <v>0</v>
      </c>
      <c r="BL392" s="211">
        <v>0</v>
      </c>
      <c r="BM392" s="211">
        <v>0</v>
      </c>
      <c r="BN392" s="211">
        <v>0</v>
      </c>
      <c r="BO392" s="211">
        <v>0</v>
      </c>
      <c r="BP392" s="211">
        <v>0</v>
      </c>
      <c r="BQ392" s="211">
        <v>0</v>
      </c>
      <c r="BR392" s="211">
        <v>0</v>
      </c>
      <c r="BS392" s="211">
        <v>0</v>
      </c>
      <c r="BT392" s="211">
        <v>0</v>
      </c>
      <c r="BU392" s="211">
        <v>0</v>
      </c>
      <c r="BV392" s="211">
        <v>0</v>
      </c>
      <c r="BW392" s="211">
        <v>0</v>
      </c>
      <c r="BX392" s="211">
        <v>0</v>
      </c>
      <c r="BY392" s="211">
        <v>0</v>
      </c>
      <c r="BZ392" s="211">
        <v>0</v>
      </c>
      <c r="CA392" s="211">
        <v>0</v>
      </c>
      <c r="CB392" s="211">
        <v>0</v>
      </c>
      <c r="CC392" s="211">
        <v>0</v>
      </c>
      <c r="CD392" s="211">
        <v>0</v>
      </c>
      <c r="CE392" s="211">
        <v>0</v>
      </c>
      <c r="CF392" s="211">
        <v>0</v>
      </c>
      <c r="CG392" s="211">
        <v>0</v>
      </c>
      <c r="CH392" s="211">
        <v>0</v>
      </c>
      <c r="CI392" s="211">
        <v>0</v>
      </c>
      <c r="CJ392" s="211">
        <v>0</v>
      </c>
      <c r="CK392" s="211">
        <v>0</v>
      </c>
      <c r="CL392" s="211">
        <v>0</v>
      </c>
      <c r="CM392" s="211">
        <v>0</v>
      </c>
      <c r="CN392" s="211">
        <v>0</v>
      </c>
      <c r="CO392" s="211">
        <v>0</v>
      </c>
      <c r="CP392" s="211">
        <v>0</v>
      </c>
      <c r="CQ392" s="211">
        <v>0</v>
      </c>
      <c r="CR392" s="211">
        <v>0</v>
      </c>
      <c r="CS392" s="211">
        <f t="shared" si="151"/>
        <v>0</v>
      </c>
      <c r="CV392" s="27">
        <f t="shared" si="107"/>
        <v>0</v>
      </c>
      <c r="CW392" s="28">
        <f t="shared" si="108"/>
        <v>0</v>
      </c>
    </row>
    <row r="393" spans="1:101" x14ac:dyDescent="0.2">
      <c r="A393" s="210" t="s">
        <v>1161</v>
      </c>
      <c r="B393" s="211">
        <v>0</v>
      </c>
      <c r="C393" s="211">
        <v>0</v>
      </c>
      <c r="D393" s="211">
        <v>0</v>
      </c>
      <c r="E393" s="211">
        <v>0</v>
      </c>
      <c r="F393" s="211">
        <v>0</v>
      </c>
      <c r="G393" s="211">
        <v>0</v>
      </c>
      <c r="H393" s="211">
        <v>0</v>
      </c>
      <c r="I393" s="211">
        <v>0</v>
      </c>
      <c r="J393" s="211">
        <v>0</v>
      </c>
      <c r="K393" s="211">
        <v>0</v>
      </c>
      <c r="L393" s="211">
        <v>0</v>
      </c>
      <c r="M393" s="211">
        <v>0</v>
      </c>
      <c r="N393" s="211">
        <v>0</v>
      </c>
      <c r="O393" s="211">
        <v>0</v>
      </c>
      <c r="P393" s="211">
        <v>0</v>
      </c>
      <c r="Q393" s="211">
        <v>0</v>
      </c>
      <c r="R393" s="211">
        <v>0</v>
      </c>
      <c r="S393" s="211">
        <v>0</v>
      </c>
      <c r="T393" s="211">
        <v>0</v>
      </c>
      <c r="U393" s="211">
        <v>0</v>
      </c>
      <c r="V393" s="211">
        <v>0</v>
      </c>
      <c r="W393" s="211">
        <v>0</v>
      </c>
      <c r="X393" s="211">
        <v>0</v>
      </c>
      <c r="Y393" s="211">
        <v>0</v>
      </c>
      <c r="Z393" s="211">
        <v>0</v>
      </c>
      <c r="AA393" s="211">
        <v>0</v>
      </c>
      <c r="AB393" s="211">
        <v>0</v>
      </c>
      <c r="AC393" s="211">
        <v>0</v>
      </c>
      <c r="AD393" s="211">
        <v>0</v>
      </c>
      <c r="AE393" s="211">
        <v>0</v>
      </c>
      <c r="AF393" s="211">
        <v>0</v>
      </c>
      <c r="AG393" s="211">
        <v>0</v>
      </c>
      <c r="AH393" s="211">
        <v>0</v>
      </c>
      <c r="AI393" s="211">
        <v>0</v>
      </c>
      <c r="AJ393" s="211">
        <v>0</v>
      </c>
      <c r="AK393" s="211">
        <v>0</v>
      </c>
      <c r="AL393" s="211">
        <v>0</v>
      </c>
      <c r="AM393" s="211">
        <v>0</v>
      </c>
      <c r="AN393" s="211">
        <v>0</v>
      </c>
      <c r="AO393" s="211">
        <v>0</v>
      </c>
      <c r="AP393" s="211">
        <v>0</v>
      </c>
      <c r="AQ393" s="211">
        <v>0</v>
      </c>
      <c r="AR393" s="211">
        <v>0</v>
      </c>
      <c r="AS393" s="211">
        <v>0</v>
      </c>
      <c r="AT393" s="211">
        <v>0</v>
      </c>
      <c r="AU393" s="211">
        <v>0</v>
      </c>
      <c r="AV393" s="211">
        <v>0</v>
      </c>
      <c r="AW393" s="211">
        <v>0</v>
      </c>
      <c r="AX393" s="211">
        <v>0</v>
      </c>
      <c r="AY393" s="211">
        <v>0</v>
      </c>
      <c r="AZ393" s="211">
        <v>0</v>
      </c>
      <c r="BA393" s="211">
        <v>0</v>
      </c>
      <c r="BB393" s="211">
        <v>0</v>
      </c>
      <c r="BC393" s="211">
        <v>0</v>
      </c>
      <c r="BD393" s="211">
        <v>0</v>
      </c>
      <c r="BE393" s="211">
        <v>0</v>
      </c>
      <c r="BF393" s="211">
        <v>0</v>
      </c>
      <c r="BG393" s="211">
        <v>0</v>
      </c>
      <c r="BH393" s="211">
        <v>0</v>
      </c>
      <c r="BI393" s="211">
        <v>0</v>
      </c>
      <c r="BJ393" s="211">
        <v>0</v>
      </c>
      <c r="BK393" s="211">
        <v>0</v>
      </c>
      <c r="BL393" s="211">
        <v>0</v>
      </c>
      <c r="BM393" s="211">
        <v>0</v>
      </c>
      <c r="BN393" s="211">
        <v>0</v>
      </c>
      <c r="BO393" s="211">
        <v>0</v>
      </c>
      <c r="BP393" s="211">
        <v>0</v>
      </c>
      <c r="BQ393" s="211">
        <v>0</v>
      </c>
      <c r="BR393" s="211">
        <v>0</v>
      </c>
      <c r="BS393" s="211">
        <v>0</v>
      </c>
      <c r="BT393" s="211">
        <v>0</v>
      </c>
      <c r="BU393" s="211">
        <v>0</v>
      </c>
      <c r="BV393" s="211">
        <v>0</v>
      </c>
      <c r="BW393" s="211">
        <v>0</v>
      </c>
      <c r="BX393" s="211">
        <v>0</v>
      </c>
      <c r="BY393" s="211">
        <v>0</v>
      </c>
      <c r="BZ393" s="211">
        <v>0</v>
      </c>
      <c r="CA393" s="211">
        <v>0</v>
      </c>
      <c r="CB393" s="211">
        <v>0</v>
      </c>
      <c r="CC393" s="211">
        <v>0</v>
      </c>
      <c r="CD393" s="211">
        <v>0</v>
      </c>
      <c r="CE393" s="211">
        <v>0</v>
      </c>
      <c r="CF393" s="211">
        <v>0</v>
      </c>
      <c r="CG393" s="211">
        <v>0</v>
      </c>
      <c r="CH393" s="211">
        <v>0</v>
      </c>
      <c r="CI393" s="211">
        <v>0</v>
      </c>
      <c r="CJ393" s="211">
        <v>0</v>
      </c>
      <c r="CK393" s="211">
        <v>0</v>
      </c>
      <c r="CL393" s="211">
        <v>0</v>
      </c>
      <c r="CM393" s="211">
        <v>0</v>
      </c>
      <c r="CN393" s="211">
        <v>0</v>
      </c>
      <c r="CO393" s="211">
        <v>0</v>
      </c>
      <c r="CP393" s="211">
        <v>0</v>
      </c>
      <c r="CQ393" s="211">
        <v>0</v>
      </c>
      <c r="CR393" s="211">
        <v>0</v>
      </c>
      <c r="CS393" s="211">
        <f t="shared" si="151"/>
        <v>0</v>
      </c>
      <c r="CV393" s="27">
        <f t="shared" si="107"/>
        <v>0</v>
      </c>
      <c r="CW393" s="28">
        <f t="shared" si="108"/>
        <v>0</v>
      </c>
    </row>
    <row r="394" spans="1:101" x14ac:dyDescent="0.2">
      <c r="A394" s="210" t="s">
        <v>383</v>
      </c>
      <c r="B394" s="211">
        <v>0</v>
      </c>
      <c r="C394" s="211">
        <v>0</v>
      </c>
      <c r="D394" s="211">
        <v>0</v>
      </c>
      <c r="E394" s="211">
        <v>0</v>
      </c>
      <c r="F394" s="211">
        <v>0</v>
      </c>
      <c r="G394" s="211">
        <v>0</v>
      </c>
      <c r="H394" s="211">
        <v>0</v>
      </c>
      <c r="I394" s="211">
        <v>0</v>
      </c>
      <c r="J394" s="211">
        <v>0</v>
      </c>
      <c r="K394" s="211">
        <v>0</v>
      </c>
      <c r="L394" s="211">
        <v>0</v>
      </c>
      <c r="M394" s="211">
        <v>0</v>
      </c>
      <c r="N394" s="211">
        <v>0</v>
      </c>
      <c r="O394" s="211">
        <v>0</v>
      </c>
      <c r="P394" s="211">
        <v>0</v>
      </c>
      <c r="Q394" s="211">
        <v>0</v>
      </c>
      <c r="R394" s="211">
        <v>0</v>
      </c>
      <c r="S394" s="211">
        <v>0</v>
      </c>
      <c r="T394" s="211">
        <v>0</v>
      </c>
      <c r="U394" s="211">
        <v>0</v>
      </c>
      <c r="V394" s="211">
        <v>0</v>
      </c>
      <c r="W394" s="211">
        <v>0</v>
      </c>
      <c r="X394" s="211">
        <v>0</v>
      </c>
      <c r="Y394" s="211">
        <v>0</v>
      </c>
      <c r="Z394" s="211">
        <v>0</v>
      </c>
      <c r="AA394" s="211">
        <v>0</v>
      </c>
      <c r="AB394" s="211">
        <v>0</v>
      </c>
      <c r="AC394" s="211">
        <v>0</v>
      </c>
      <c r="AD394" s="211">
        <v>0</v>
      </c>
      <c r="AE394" s="211">
        <v>0</v>
      </c>
      <c r="AF394" s="211">
        <v>0</v>
      </c>
      <c r="AG394" s="211">
        <v>0</v>
      </c>
      <c r="AH394" s="211">
        <v>0</v>
      </c>
      <c r="AI394" s="211">
        <v>0</v>
      </c>
      <c r="AJ394" s="211">
        <v>0</v>
      </c>
      <c r="AK394" s="211">
        <v>0</v>
      </c>
      <c r="AL394" s="211">
        <v>0</v>
      </c>
      <c r="AM394" s="211">
        <v>0</v>
      </c>
      <c r="AN394" s="211">
        <v>0</v>
      </c>
      <c r="AO394" s="211">
        <v>0</v>
      </c>
      <c r="AP394" s="211">
        <v>0</v>
      </c>
      <c r="AQ394" s="211">
        <v>0</v>
      </c>
      <c r="AR394" s="211">
        <v>0</v>
      </c>
      <c r="AS394" s="211">
        <v>0</v>
      </c>
      <c r="AT394" s="211">
        <v>0</v>
      </c>
      <c r="AU394" s="211">
        <v>0</v>
      </c>
      <c r="AV394" s="211">
        <v>0</v>
      </c>
      <c r="AW394" s="211">
        <v>0</v>
      </c>
      <c r="AX394" s="211">
        <v>0</v>
      </c>
      <c r="AY394" s="211">
        <v>0</v>
      </c>
      <c r="AZ394" s="211">
        <v>0</v>
      </c>
      <c r="BA394" s="211">
        <v>0</v>
      </c>
      <c r="BB394" s="211">
        <v>0</v>
      </c>
      <c r="BC394" s="211">
        <v>0</v>
      </c>
      <c r="BD394" s="211">
        <v>0</v>
      </c>
      <c r="BE394" s="211">
        <v>0</v>
      </c>
      <c r="BF394" s="211">
        <v>0</v>
      </c>
      <c r="BG394" s="211">
        <v>0</v>
      </c>
      <c r="BH394" s="211">
        <v>0</v>
      </c>
      <c r="BI394" s="211">
        <v>0</v>
      </c>
      <c r="BJ394" s="211">
        <v>0</v>
      </c>
      <c r="BK394" s="211">
        <v>0</v>
      </c>
      <c r="BL394" s="211">
        <v>0</v>
      </c>
      <c r="BM394" s="211">
        <v>0</v>
      </c>
      <c r="BN394" s="211">
        <v>0</v>
      </c>
      <c r="BO394" s="211">
        <v>0</v>
      </c>
      <c r="BP394" s="211">
        <v>0</v>
      </c>
      <c r="BQ394" s="211">
        <v>0</v>
      </c>
      <c r="BR394" s="211">
        <v>0</v>
      </c>
      <c r="BS394" s="211">
        <v>0</v>
      </c>
      <c r="BT394" s="211">
        <v>0</v>
      </c>
      <c r="BU394" s="211">
        <v>0</v>
      </c>
      <c r="BV394" s="211">
        <v>0</v>
      </c>
      <c r="BW394" s="211">
        <v>0</v>
      </c>
      <c r="BX394" s="211">
        <v>0</v>
      </c>
      <c r="BY394" s="211">
        <v>0</v>
      </c>
      <c r="BZ394" s="211">
        <v>0</v>
      </c>
      <c r="CA394" s="211">
        <v>0</v>
      </c>
      <c r="CB394" s="211">
        <v>0</v>
      </c>
      <c r="CC394" s="211">
        <v>0</v>
      </c>
      <c r="CD394" s="211">
        <v>0</v>
      </c>
      <c r="CE394" s="211">
        <v>0</v>
      </c>
      <c r="CF394" s="211">
        <v>0</v>
      </c>
      <c r="CG394" s="211">
        <v>0</v>
      </c>
      <c r="CH394" s="211">
        <v>0</v>
      </c>
      <c r="CI394" s="211">
        <v>0</v>
      </c>
      <c r="CJ394" s="211">
        <v>0</v>
      </c>
      <c r="CK394" s="211">
        <v>0</v>
      </c>
      <c r="CL394" s="211">
        <v>0</v>
      </c>
      <c r="CM394" s="211">
        <v>0</v>
      </c>
      <c r="CN394" s="211">
        <v>0</v>
      </c>
      <c r="CO394" s="211">
        <v>0</v>
      </c>
      <c r="CP394" s="211">
        <v>0</v>
      </c>
      <c r="CQ394" s="211">
        <v>0</v>
      </c>
      <c r="CR394" s="211">
        <v>0</v>
      </c>
      <c r="CS394" s="211">
        <f t="shared" si="151"/>
        <v>0</v>
      </c>
      <c r="CV394" s="27">
        <f t="shared" si="107"/>
        <v>0</v>
      </c>
      <c r="CW394" s="28">
        <f t="shared" si="108"/>
        <v>0</v>
      </c>
    </row>
    <row r="395" spans="1:101" x14ac:dyDescent="0.2">
      <c r="A395" s="212" t="s">
        <v>384</v>
      </c>
      <c r="B395" s="213">
        <f t="shared" ref="B395:BM395" si="152">SUM(B388:B394)</f>
        <v>1318.19</v>
      </c>
      <c r="C395" s="213">
        <f t="shared" si="152"/>
        <v>0</v>
      </c>
      <c r="D395" s="213">
        <f t="shared" si="152"/>
        <v>6932.5</v>
      </c>
      <c r="E395" s="213">
        <f t="shared" si="152"/>
        <v>0</v>
      </c>
      <c r="F395" s="213">
        <f t="shared" si="152"/>
        <v>4231.2036132300009</v>
      </c>
      <c r="G395" s="213">
        <f t="shared" ref="G395:BR395" si="153">SUM(G388:G394)</f>
        <v>4231.2036132300009</v>
      </c>
      <c r="H395" s="213">
        <f t="shared" si="153"/>
        <v>4231.2036132300009</v>
      </c>
      <c r="I395" s="213">
        <f t="shared" si="153"/>
        <v>4231.2036132300009</v>
      </c>
      <c r="J395" s="213">
        <f t="shared" si="153"/>
        <v>4231.2036132300009</v>
      </c>
      <c r="K395" s="213">
        <f t="shared" si="153"/>
        <v>4231.2036132300009</v>
      </c>
      <c r="L395" s="213">
        <f t="shared" si="153"/>
        <v>4231.2036132300009</v>
      </c>
      <c r="M395" s="213">
        <f t="shared" si="153"/>
        <v>4231.2036132300009</v>
      </c>
      <c r="N395" s="213">
        <f t="shared" si="153"/>
        <v>4231.2036132300009</v>
      </c>
      <c r="O395" s="213">
        <f t="shared" si="153"/>
        <v>4231.2036132300009</v>
      </c>
      <c r="P395" s="213">
        <f t="shared" si="153"/>
        <v>4231.2036132300009</v>
      </c>
      <c r="Q395" s="213">
        <f t="shared" si="153"/>
        <v>4231.2036132300009</v>
      </c>
      <c r="R395" s="213">
        <f t="shared" si="153"/>
        <v>4231.2036132300009</v>
      </c>
      <c r="S395" s="213">
        <f t="shared" si="153"/>
        <v>4231.2036132300009</v>
      </c>
      <c r="T395" s="213">
        <f t="shared" si="153"/>
        <v>4231.2036132300009</v>
      </c>
      <c r="U395" s="213">
        <f t="shared" si="153"/>
        <v>4231.2036132300009</v>
      </c>
      <c r="V395" s="213">
        <f t="shared" si="153"/>
        <v>4231.2036132300009</v>
      </c>
      <c r="W395" s="213">
        <f t="shared" si="153"/>
        <v>4231.2036132300009</v>
      </c>
      <c r="X395" s="213">
        <f t="shared" si="153"/>
        <v>4231.2036132300009</v>
      </c>
      <c r="Y395" s="213">
        <f t="shared" si="153"/>
        <v>4231.2036132300009</v>
      </c>
      <c r="Z395" s="213">
        <f t="shared" si="153"/>
        <v>4231.2036132300009</v>
      </c>
      <c r="AA395" s="213">
        <f t="shared" si="153"/>
        <v>4231.2036132300009</v>
      </c>
      <c r="AB395" s="213">
        <f t="shared" si="153"/>
        <v>4231.2036132300009</v>
      </c>
      <c r="AC395" s="213">
        <f t="shared" si="153"/>
        <v>4231.2036132300009</v>
      </c>
      <c r="AD395" s="213">
        <f t="shared" si="153"/>
        <v>4231.2036132300009</v>
      </c>
      <c r="AE395" s="213">
        <f t="shared" si="153"/>
        <v>4231.2036132300009</v>
      </c>
      <c r="AF395" s="213">
        <f t="shared" si="153"/>
        <v>4231.2036132300009</v>
      </c>
      <c r="AG395" s="213">
        <f t="shared" si="153"/>
        <v>4231.2036132300009</v>
      </c>
      <c r="AH395" s="213">
        <f t="shared" si="153"/>
        <v>4231.2036132300009</v>
      </c>
      <c r="AI395" s="213">
        <f t="shared" si="153"/>
        <v>4231.2036132300009</v>
      </c>
      <c r="AJ395" s="213">
        <f t="shared" si="153"/>
        <v>4231.2036132300009</v>
      </c>
      <c r="AK395" s="213">
        <f t="shared" si="153"/>
        <v>4231.2036132300009</v>
      </c>
      <c r="AL395" s="213">
        <f t="shared" si="153"/>
        <v>4231.2036132300009</v>
      </c>
      <c r="AM395" s="213">
        <f t="shared" si="153"/>
        <v>4231.2036132300009</v>
      </c>
      <c r="AN395" s="213">
        <f t="shared" si="153"/>
        <v>4231.2036132300009</v>
      </c>
      <c r="AO395" s="213">
        <f t="shared" si="153"/>
        <v>4231.2036132300009</v>
      </c>
      <c r="AP395" s="213">
        <f t="shared" si="153"/>
        <v>4231.2036132300009</v>
      </c>
      <c r="AQ395" s="213">
        <f t="shared" si="153"/>
        <v>4231.2036132300009</v>
      </c>
      <c r="AR395" s="213">
        <f t="shared" si="153"/>
        <v>4231.2036132300009</v>
      </c>
      <c r="AS395" s="213">
        <f t="shared" si="153"/>
        <v>4231.2036132300009</v>
      </c>
      <c r="AT395" s="213">
        <f t="shared" si="153"/>
        <v>4231.2036132300009</v>
      </c>
      <c r="AU395" s="213">
        <f t="shared" si="153"/>
        <v>4231.2036132300009</v>
      </c>
      <c r="AV395" s="213">
        <f t="shared" si="153"/>
        <v>4231.2036132300009</v>
      </c>
      <c r="AW395" s="213">
        <f t="shared" si="153"/>
        <v>4231.2036132300009</v>
      </c>
      <c r="AX395" s="213">
        <f t="shared" si="153"/>
        <v>4231.2036132300009</v>
      </c>
      <c r="AY395" s="213">
        <f t="shared" si="153"/>
        <v>4231.2036132300009</v>
      </c>
      <c r="AZ395" s="213">
        <f t="shared" si="153"/>
        <v>4231.2036132300009</v>
      </c>
      <c r="BA395" s="213">
        <f t="shared" si="153"/>
        <v>4231.2036132300009</v>
      </c>
      <c r="BB395" s="213">
        <f t="shared" si="153"/>
        <v>4231.2036132300009</v>
      </c>
      <c r="BC395" s="213">
        <f t="shared" si="153"/>
        <v>4231.2036132300009</v>
      </c>
      <c r="BD395" s="213">
        <f t="shared" si="153"/>
        <v>4231.2036132300009</v>
      </c>
      <c r="BE395" s="213">
        <f t="shared" si="153"/>
        <v>4231.2036132300009</v>
      </c>
      <c r="BF395" s="213">
        <f t="shared" si="153"/>
        <v>4231.2036132300009</v>
      </c>
      <c r="BG395" s="213">
        <f t="shared" si="153"/>
        <v>4231.2036132300009</v>
      </c>
      <c r="BH395" s="213">
        <f t="shared" si="153"/>
        <v>4231.2036132300009</v>
      </c>
      <c r="BI395" s="213">
        <f t="shared" si="153"/>
        <v>4231.2036132300009</v>
      </c>
      <c r="BJ395" s="213">
        <f t="shared" si="153"/>
        <v>4231.2036132300009</v>
      </c>
      <c r="BK395" s="213">
        <f t="shared" si="153"/>
        <v>4231.2036132300009</v>
      </c>
      <c r="BL395" s="213">
        <f t="shared" si="153"/>
        <v>4231.2036132300009</v>
      </c>
      <c r="BM395" s="213">
        <f t="shared" si="153"/>
        <v>4231.2036132300009</v>
      </c>
      <c r="BN395" s="213">
        <f t="shared" si="153"/>
        <v>4231.2036132300009</v>
      </c>
      <c r="BO395" s="213">
        <f t="shared" si="153"/>
        <v>4231.2036132300009</v>
      </c>
      <c r="BP395" s="213">
        <f t="shared" si="153"/>
        <v>4231.2036132300009</v>
      </c>
      <c r="BQ395" s="213">
        <f t="shared" si="153"/>
        <v>4231.2036132300009</v>
      </c>
      <c r="BR395" s="213">
        <f t="shared" si="153"/>
        <v>4231.2036132300009</v>
      </c>
      <c r="BS395" s="213">
        <f t="shared" ref="BS395:CR395" si="154">SUM(BS388:BS394)</f>
        <v>4231.2036132300009</v>
      </c>
      <c r="BT395" s="213">
        <f t="shared" si="154"/>
        <v>4231.2036132300009</v>
      </c>
      <c r="BU395" s="213">
        <f t="shared" si="154"/>
        <v>4231.2036132300009</v>
      </c>
      <c r="BV395" s="213">
        <f t="shared" si="154"/>
        <v>4231.2036132300009</v>
      </c>
      <c r="BW395" s="213">
        <f t="shared" si="154"/>
        <v>4231.2036132300009</v>
      </c>
      <c r="BX395" s="213">
        <f t="shared" si="154"/>
        <v>4231.2036132300009</v>
      </c>
      <c r="BY395" s="213">
        <f t="shared" si="154"/>
        <v>4231.2036132300009</v>
      </c>
      <c r="BZ395" s="213">
        <f t="shared" si="154"/>
        <v>4231.2036132300009</v>
      </c>
      <c r="CA395" s="213">
        <f t="shared" si="154"/>
        <v>4231.2036132300009</v>
      </c>
      <c r="CB395" s="213">
        <f t="shared" si="154"/>
        <v>4231.2036132300009</v>
      </c>
      <c r="CC395" s="213">
        <f t="shared" si="154"/>
        <v>4231.2036132300009</v>
      </c>
      <c r="CD395" s="213">
        <f t="shared" si="154"/>
        <v>4231.2036132300009</v>
      </c>
      <c r="CE395" s="213">
        <f t="shared" si="154"/>
        <v>4231.2036132300009</v>
      </c>
      <c r="CF395" s="213">
        <f t="shared" si="154"/>
        <v>4231.2036132300009</v>
      </c>
      <c r="CG395" s="213">
        <f t="shared" si="154"/>
        <v>4231.2036132300009</v>
      </c>
      <c r="CH395" s="213">
        <f t="shared" si="154"/>
        <v>4231.2036132300009</v>
      </c>
      <c r="CI395" s="213">
        <f t="shared" si="154"/>
        <v>4231.2036132300009</v>
      </c>
      <c r="CJ395" s="213">
        <f t="shared" si="154"/>
        <v>4231.2036132300009</v>
      </c>
      <c r="CK395" s="213">
        <f t="shared" si="154"/>
        <v>4231.2036132300009</v>
      </c>
      <c r="CL395" s="213">
        <f t="shared" si="154"/>
        <v>4231.2036132300009</v>
      </c>
      <c r="CM395" s="213">
        <f t="shared" si="154"/>
        <v>4231.2036132300009</v>
      </c>
      <c r="CN395" s="213">
        <f t="shared" si="154"/>
        <v>4231.2036132300009</v>
      </c>
      <c r="CO395" s="213">
        <f t="shared" si="154"/>
        <v>4231.2036132300009</v>
      </c>
      <c r="CP395" s="213">
        <f t="shared" si="154"/>
        <v>4231.2036132300009</v>
      </c>
      <c r="CQ395" s="213">
        <f t="shared" si="154"/>
        <v>4231.2036132300009</v>
      </c>
      <c r="CR395" s="213">
        <f t="shared" si="154"/>
        <v>4231.2036132300009</v>
      </c>
      <c r="CS395" s="213">
        <f t="shared" ref="BN395:CS395" si="155">SUM(CS388:CS394)</f>
        <v>393290.21880392986</v>
      </c>
      <c r="CV395" s="27">
        <f t="shared" si="107"/>
        <v>4231.2036132300009</v>
      </c>
      <c r="CW395" s="28">
        <f t="shared" si="108"/>
        <v>4231.2036132300009</v>
      </c>
    </row>
    <row r="396" spans="1:101" x14ac:dyDescent="0.2">
      <c r="A396" s="209"/>
      <c r="B396" s="207"/>
      <c r="C396" s="207"/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07"/>
      <c r="P396" s="207"/>
      <c r="Q396" s="207"/>
      <c r="R396" s="207"/>
      <c r="S396" s="207"/>
      <c r="T396" s="207"/>
      <c r="U396" s="207"/>
      <c r="V396" s="207"/>
      <c r="W396" s="207"/>
      <c r="X396" s="207"/>
      <c r="Y396" s="207"/>
      <c r="Z396" s="207"/>
      <c r="AA396" s="207"/>
      <c r="AB396" s="207"/>
      <c r="AC396" s="207"/>
      <c r="AD396" s="207"/>
      <c r="AE396" s="207"/>
      <c r="AF396" s="207"/>
      <c r="AG396" s="207"/>
      <c r="AH396" s="207"/>
      <c r="AI396" s="207"/>
      <c r="AJ396" s="207"/>
      <c r="AK396" s="207"/>
      <c r="AL396" s="207"/>
      <c r="AM396" s="207"/>
      <c r="AN396" s="207"/>
      <c r="AO396" s="207"/>
      <c r="AP396" s="207"/>
      <c r="AQ396" s="207"/>
      <c r="AR396" s="207"/>
      <c r="AS396" s="207"/>
      <c r="AT396" s="207"/>
      <c r="AU396" s="207"/>
      <c r="AV396" s="207"/>
      <c r="AW396" s="207"/>
      <c r="AX396" s="207"/>
      <c r="AY396" s="207"/>
      <c r="AZ396" s="207"/>
      <c r="BA396" s="207"/>
      <c r="BB396" s="207"/>
      <c r="BC396" s="207"/>
      <c r="BD396" s="207"/>
      <c r="BE396" s="207"/>
      <c r="BF396" s="207"/>
      <c r="BG396" s="207"/>
      <c r="BH396" s="207"/>
      <c r="BI396" s="207"/>
      <c r="BJ396" s="207"/>
      <c r="BK396" s="207"/>
      <c r="BL396" s="207"/>
      <c r="BM396" s="207"/>
      <c r="BN396" s="207"/>
      <c r="BO396" s="207"/>
      <c r="BP396" s="207"/>
      <c r="BQ396" s="207"/>
      <c r="BR396" s="207"/>
      <c r="BS396" s="207"/>
      <c r="BT396" s="207"/>
      <c r="BU396" s="207"/>
      <c r="BV396" s="207"/>
      <c r="BW396" s="207"/>
      <c r="BX396" s="207"/>
      <c r="BY396" s="207"/>
      <c r="BZ396" s="207"/>
      <c r="CA396" s="207"/>
      <c r="CB396" s="207"/>
      <c r="CC396" s="207"/>
      <c r="CD396" s="207"/>
      <c r="CE396" s="207"/>
      <c r="CF396" s="207"/>
      <c r="CG396" s="207"/>
      <c r="CH396" s="207"/>
      <c r="CI396" s="207"/>
      <c r="CJ396" s="207"/>
      <c r="CK396" s="207"/>
      <c r="CL396" s="207"/>
      <c r="CM396" s="207"/>
      <c r="CN396" s="207"/>
      <c r="CO396" s="207"/>
      <c r="CP396" s="207"/>
      <c r="CQ396" s="207"/>
      <c r="CR396" s="207"/>
      <c r="CS396" s="207"/>
      <c r="CV396" s="27">
        <f t="shared" si="107"/>
        <v>0</v>
      </c>
      <c r="CW396" s="28">
        <f t="shared" si="108"/>
        <v>0</v>
      </c>
    </row>
    <row r="397" spans="1:101" x14ac:dyDescent="0.2">
      <c r="A397" s="210" t="s">
        <v>385</v>
      </c>
      <c r="B397" s="211">
        <v>0</v>
      </c>
      <c r="C397" s="211">
        <v>0</v>
      </c>
      <c r="D397" s="211">
        <v>0</v>
      </c>
      <c r="E397" s="211">
        <v>0</v>
      </c>
      <c r="F397" s="211">
        <v>2147.3453100000002</v>
      </c>
      <c r="G397" s="211">
        <v>2147.3453100000002</v>
      </c>
      <c r="H397" s="211">
        <v>2147.3453100000002</v>
      </c>
      <c r="I397" s="211">
        <v>2147.3453100000002</v>
      </c>
      <c r="J397" s="211">
        <v>2147.3453100000002</v>
      </c>
      <c r="K397" s="211">
        <v>2147.3453100000002</v>
      </c>
      <c r="L397" s="211">
        <v>2147.3453100000002</v>
      </c>
      <c r="M397" s="211">
        <v>2147.3453100000002</v>
      </c>
      <c r="N397" s="211">
        <v>2147.3453100000002</v>
      </c>
      <c r="O397" s="211">
        <v>2147.3453100000002</v>
      </c>
      <c r="P397" s="211">
        <v>2147.3453100000002</v>
      </c>
      <c r="Q397" s="211">
        <v>2147.3453100000002</v>
      </c>
      <c r="R397" s="211">
        <v>2147.3453100000002</v>
      </c>
      <c r="S397" s="211">
        <v>2147.3453100000002</v>
      </c>
      <c r="T397" s="211">
        <v>2147.3453100000002</v>
      </c>
      <c r="U397" s="211">
        <v>2147.3453100000002</v>
      </c>
      <c r="V397" s="211">
        <v>2147.3453100000002</v>
      </c>
      <c r="W397" s="211">
        <v>2147.3453100000002</v>
      </c>
      <c r="X397" s="211">
        <v>2147.3453100000002</v>
      </c>
      <c r="Y397" s="211">
        <v>2147.3453100000002</v>
      </c>
      <c r="Z397" s="211">
        <v>2147.3453100000002</v>
      </c>
      <c r="AA397" s="211">
        <v>2147.3453100000002</v>
      </c>
      <c r="AB397" s="211">
        <v>2147.3453100000002</v>
      </c>
      <c r="AC397" s="211">
        <v>2147.3453100000002</v>
      </c>
      <c r="AD397" s="211">
        <v>2147.3453100000002</v>
      </c>
      <c r="AE397" s="211">
        <v>2147.3453100000002</v>
      </c>
      <c r="AF397" s="211">
        <v>2147.3453100000002</v>
      </c>
      <c r="AG397" s="211">
        <v>2147.3453100000002</v>
      </c>
      <c r="AH397" s="211">
        <v>2147.3453100000002</v>
      </c>
      <c r="AI397" s="211">
        <v>2147.3453100000002</v>
      </c>
      <c r="AJ397" s="211">
        <v>2147.3453100000002</v>
      </c>
      <c r="AK397" s="211">
        <v>2147.3453100000002</v>
      </c>
      <c r="AL397" s="211">
        <v>2147.3453100000002</v>
      </c>
      <c r="AM397" s="211">
        <v>2147.3453100000002</v>
      </c>
      <c r="AN397" s="211">
        <v>2147.3453100000002</v>
      </c>
      <c r="AO397" s="211">
        <v>2147.3453100000002</v>
      </c>
      <c r="AP397" s="211">
        <v>2147.3453100000002</v>
      </c>
      <c r="AQ397" s="211">
        <v>2147.3453100000002</v>
      </c>
      <c r="AR397" s="211">
        <v>2147.3453100000002</v>
      </c>
      <c r="AS397" s="211">
        <v>2147.3453100000002</v>
      </c>
      <c r="AT397" s="211">
        <v>2147.3453100000002</v>
      </c>
      <c r="AU397" s="211">
        <v>2147.3453100000002</v>
      </c>
      <c r="AV397" s="211">
        <v>2147.3453100000002</v>
      </c>
      <c r="AW397" s="211">
        <v>2147.3453100000002</v>
      </c>
      <c r="AX397" s="211">
        <v>2147.3453100000002</v>
      </c>
      <c r="AY397" s="211">
        <v>2147.3453100000002</v>
      </c>
      <c r="AZ397" s="211">
        <v>2147.3453100000002</v>
      </c>
      <c r="BA397" s="211">
        <v>2147.3453100000002</v>
      </c>
      <c r="BB397" s="211">
        <v>2147.3453100000002</v>
      </c>
      <c r="BC397" s="211">
        <v>2147.3453100000002</v>
      </c>
      <c r="BD397" s="211">
        <v>2147.3453100000002</v>
      </c>
      <c r="BE397" s="211">
        <v>2147.3453100000002</v>
      </c>
      <c r="BF397" s="211">
        <v>2147.3453100000002</v>
      </c>
      <c r="BG397" s="211">
        <v>2147.3453100000002</v>
      </c>
      <c r="BH397" s="211">
        <v>2147.3453100000002</v>
      </c>
      <c r="BI397" s="211">
        <v>2147.3453100000002</v>
      </c>
      <c r="BJ397" s="211">
        <v>2147.3453100000002</v>
      </c>
      <c r="BK397" s="211">
        <v>2147.3453100000002</v>
      </c>
      <c r="BL397" s="211">
        <v>2147.3453100000002</v>
      </c>
      <c r="BM397" s="211">
        <v>2147.3453100000002</v>
      </c>
      <c r="BN397" s="211">
        <v>2147.3453100000002</v>
      </c>
      <c r="BO397" s="211">
        <v>2147.3453100000002</v>
      </c>
      <c r="BP397" s="211">
        <v>2147.3453100000002</v>
      </c>
      <c r="BQ397" s="211">
        <v>2147.3453100000002</v>
      </c>
      <c r="BR397" s="211">
        <v>2147.3453100000002</v>
      </c>
      <c r="BS397" s="211">
        <v>2147.3453100000002</v>
      </c>
      <c r="BT397" s="211">
        <v>2147.3453100000002</v>
      </c>
      <c r="BU397" s="211">
        <v>2147.3453100000002</v>
      </c>
      <c r="BV397" s="211">
        <v>2147.3453100000002</v>
      </c>
      <c r="BW397" s="211">
        <v>2147.3453100000002</v>
      </c>
      <c r="BX397" s="211">
        <v>2147.3453100000002</v>
      </c>
      <c r="BY397" s="211">
        <v>2147.3453100000002</v>
      </c>
      <c r="BZ397" s="211">
        <v>2147.3453100000002</v>
      </c>
      <c r="CA397" s="211">
        <v>2147.3453100000002</v>
      </c>
      <c r="CB397" s="211">
        <v>2147.3453100000002</v>
      </c>
      <c r="CC397" s="211">
        <v>2147.3453100000002</v>
      </c>
      <c r="CD397" s="211">
        <v>2147.3453100000002</v>
      </c>
      <c r="CE397" s="211">
        <v>2147.3453100000002</v>
      </c>
      <c r="CF397" s="211">
        <v>2147.3453100000002</v>
      </c>
      <c r="CG397" s="211">
        <v>2147.3453100000002</v>
      </c>
      <c r="CH397" s="211">
        <v>2147.3453100000002</v>
      </c>
      <c r="CI397" s="211">
        <v>2147.3453100000002</v>
      </c>
      <c r="CJ397" s="211">
        <v>2147.3453100000002</v>
      </c>
      <c r="CK397" s="211">
        <v>2147.3453100000002</v>
      </c>
      <c r="CL397" s="211">
        <v>2147.3453100000002</v>
      </c>
      <c r="CM397" s="211">
        <v>2147.3453100000002</v>
      </c>
      <c r="CN397" s="211">
        <v>2147.3453100000002</v>
      </c>
      <c r="CO397" s="211">
        <v>2147.3453100000002</v>
      </c>
      <c r="CP397" s="211">
        <v>2147.3453100000002</v>
      </c>
      <c r="CQ397" s="211">
        <v>2147.3453100000002</v>
      </c>
      <c r="CR397" s="211">
        <v>2147.3453100000002</v>
      </c>
      <c r="CS397" s="211">
        <f t="shared" ref="CS397:CS402" si="156">SUM(B397:CR397)</f>
        <v>195408.42321000021</v>
      </c>
      <c r="CV397" s="27">
        <f t="shared" si="107"/>
        <v>2147.3453100000002</v>
      </c>
      <c r="CW397" s="28">
        <f t="shared" si="108"/>
        <v>2147.3453100000002</v>
      </c>
    </row>
    <row r="398" spans="1:101" x14ac:dyDescent="0.2">
      <c r="A398" s="210" t="s">
        <v>386</v>
      </c>
      <c r="B398" s="211">
        <v>0</v>
      </c>
      <c r="C398" s="211">
        <v>0</v>
      </c>
      <c r="D398" s="211">
        <v>0</v>
      </c>
      <c r="E398" s="211">
        <v>0</v>
      </c>
      <c r="F398" s="211">
        <v>0</v>
      </c>
      <c r="G398" s="211">
        <v>0</v>
      </c>
      <c r="H398" s="211">
        <v>0</v>
      </c>
      <c r="I398" s="211">
        <v>0</v>
      </c>
      <c r="J398" s="211">
        <v>0</v>
      </c>
      <c r="K398" s="211">
        <v>0</v>
      </c>
      <c r="L398" s="211">
        <v>0</v>
      </c>
      <c r="M398" s="211">
        <v>0</v>
      </c>
      <c r="N398" s="211">
        <v>0</v>
      </c>
      <c r="O398" s="211">
        <v>0</v>
      </c>
      <c r="P398" s="211">
        <v>0</v>
      </c>
      <c r="Q398" s="211">
        <v>0</v>
      </c>
      <c r="R398" s="211">
        <v>0</v>
      </c>
      <c r="S398" s="211">
        <v>0</v>
      </c>
      <c r="T398" s="211">
        <v>0</v>
      </c>
      <c r="U398" s="211">
        <v>0</v>
      </c>
      <c r="V398" s="211">
        <v>0</v>
      </c>
      <c r="W398" s="211">
        <v>0</v>
      </c>
      <c r="X398" s="211">
        <v>0</v>
      </c>
      <c r="Y398" s="211">
        <v>0</v>
      </c>
      <c r="Z398" s="211">
        <v>0</v>
      </c>
      <c r="AA398" s="211">
        <v>0</v>
      </c>
      <c r="AB398" s="211">
        <v>0</v>
      </c>
      <c r="AC398" s="211">
        <v>0</v>
      </c>
      <c r="AD398" s="211">
        <v>0</v>
      </c>
      <c r="AE398" s="211">
        <v>0</v>
      </c>
      <c r="AF398" s="211">
        <v>0</v>
      </c>
      <c r="AG398" s="211">
        <v>0</v>
      </c>
      <c r="AH398" s="211">
        <v>0</v>
      </c>
      <c r="AI398" s="211">
        <v>0</v>
      </c>
      <c r="AJ398" s="211">
        <v>0</v>
      </c>
      <c r="AK398" s="211">
        <v>0</v>
      </c>
      <c r="AL398" s="211">
        <v>0</v>
      </c>
      <c r="AM398" s="211">
        <v>0</v>
      </c>
      <c r="AN398" s="211">
        <v>0</v>
      </c>
      <c r="AO398" s="211">
        <v>0</v>
      </c>
      <c r="AP398" s="211">
        <v>0</v>
      </c>
      <c r="AQ398" s="211">
        <v>0</v>
      </c>
      <c r="AR398" s="211">
        <v>0</v>
      </c>
      <c r="AS398" s="211">
        <v>0</v>
      </c>
      <c r="AT398" s="211">
        <v>0</v>
      </c>
      <c r="AU398" s="211">
        <v>0</v>
      </c>
      <c r="AV398" s="211">
        <v>0</v>
      </c>
      <c r="AW398" s="211">
        <v>0</v>
      </c>
      <c r="AX398" s="211">
        <v>0</v>
      </c>
      <c r="AY398" s="211">
        <v>0</v>
      </c>
      <c r="AZ398" s="211">
        <v>0</v>
      </c>
      <c r="BA398" s="211">
        <v>0</v>
      </c>
      <c r="BB398" s="211">
        <v>0</v>
      </c>
      <c r="BC398" s="211">
        <v>0</v>
      </c>
      <c r="BD398" s="211">
        <v>0</v>
      </c>
      <c r="BE398" s="211">
        <v>0</v>
      </c>
      <c r="BF398" s="211">
        <v>0</v>
      </c>
      <c r="BG398" s="211">
        <v>0</v>
      </c>
      <c r="BH398" s="211">
        <v>0</v>
      </c>
      <c r="BI398" s="211">
        <v>0</v>
      </c>
      <c r="BJ398" s="211">
        <v>0</v>
      </c>
      <c r="BK398" s="211">
        <v>0</v>
      </c>
      <c r="BL398" s="211">
        <v>0</v>
      </c>
      <c r="BM398" s="211">
        <v>0</v>
      </c>
      <c r="BN398" s="211">
        <v>0</v>
      </c>
      <c r="BO398" s="211">
        <v>0</v>
      </c>
      <c r="BP398" s="211">
        <v>0</v>
      </c>
      <c r="BQ398" s="211">
        <v>0</v>
      </c>
      <c r="BR398" s="211">
        <v>0</v>
      </c>
      <c r="BS398" s="211">
        <v>0</v>
      </c>
      <c r="BT398" s="211">
        <v>0</v>
      </c>
      <c r="BU398" s="211">
        <v>0</v>
      </c>
      <c r="BV398" s="211">
        <v>0</v>
      </c>
      <c r="BW398" s="211">
        <v>0</v>
      </c>
      <c r="BX398" s="211">
        <v>0</v>
      </c>
      <c r="BY398" s="211">
        <v>0</v>
      </c>
      <c r="BZ398" s="211">
        <v>0</v>
      </c>
      <c r="CA398" s="211">
        <v>0</v>
      </c>
      <c r="CB398" s="211">
        <v>0</v>
      </c>
      <c r="CC398" s="211">
        <v>0</v>
      </c>
      <c r="CD398" s="211">
        <v>0</v>
      </c>
      <c r="CE398" s="211">
        <v>0</v>
      </c>
      <c r="CF398" s="211">
        <v>0</v>
      </c>
      <c r="CG398" s="211">
        <v>0</v>
      </c>
      <c r="CH398" s="211">
        <v>0</v>
      </c>
      <c r="CI398" s="211">
        <v>0</v>
      </c>
      <c r="CJ398" s="211">
        <v>0</v>
      </c>
      <c r="CK398" s="211">
        <v>0</v>
      </c>
      <c r="CL398" s="211">
        <v>0</v>
      </c>
      <c r="CM398" s="211">
        <v>0</v>
      </c>
      <c r="CN398" s="211">
        <v>0</v>
      </c>
      <c r="CO398" s="211">
        <v>0</v>
      </c>
      <c r="CP398" s="211">
        <v>0</v>
      </c>
      <c r="CQ398" s="211">
        <v>0</v>
      </c>
      <c r="CR398" s="211">
        <v>0</v>
      </c>
      <c r="CS398" s="211">
        <f t="shared" si="156"/>
        <v>0</v>
      </c>
      <c r="CV398" s="27">
        <f t="shared" si="107"/>
        <v>0</v>
      </c>
      <c r="CW398" s="28">
        <f t="shared" si="108"/>
        <v>0</v>
      </c>
    </row>
    <row r="399" spans="1:101" x14ac:dyDescent="0.2">
      <c r="A399" s="210" t="s">
        <v>387</v>
      </c>
      <c r="B399" s="211">
        <v>0</v>
      </c>
      <c r="C399" s="211">
        <v>0</v>
      </c>
      <c r="D399" s="211">
        <v>0</v>
      </c>
      <c r="E399" s="211">
        <v>0</v>
      </c>
      <c r="F399" s="211">
        <v>0</v>
      </c>
      <c r="G399" s="211">
        <v>0</v>
      </c>
      <c r="H399" s="211">
        <v>0</v>
      </c>
      <c r="I399" s="211">
        <v>0</v>
      </c>
      <c r="J399" s="211">
        <v>0</v>
      </c>
      <c r="K399" s="211">
        <v>0</v>
      </c>
      <c r="L399" s="211">
        <v>0</v>
      </c>
      <c r="M399" s="211">
        <v>0</v>
      </c>
      <c r="N399" s="211">
        <v>0</v>
      </c>
      <c r="O399" s="211">
        <v>0</v>
      </c>
      <c r="P399" s="211">
        <v>0</v>
      </c>
      <c r="Q399" s="211">
        <v>0</v>
      </c>
      <c r="R399" s="211">
        <v>0</v>
      </c>
      <c r="S399" s="211">
        <v>0</v>
      </c>
      <c r="T399" s="211">
        <v>0</v>
      </c>
      <c r="U399" s="211">
        <v>0</v>
      </c>
      <c r="V399" s="211">
        <v>0</v>
      </c>
      <c r="W399" s="211">
        <v>0</v>
      </c>
      <c r="X399" s="211">
        <v>0</v>
      </c>
      <c r="Y399" s="211">
        <v>0</v>
      </c>
      <c r="Z399" s="211">
        <v>0</v>
      </c>
      <c r="AA399" s="211">
        <v>0</v>
      </c>
      <c r="AB399" s="211">
        <v>0</v>
      </c>
      <c r="AC399" s="211">
        <v>0</v>
      </c>
      <c r="AD399" s="211">
        <v>0</v>
      </c>
      <c r="AE399" s="211">
        <v>0</v>
      </c>
      <c r="AF399" s="211">
        <v>0</v>
      </c>
      <c r="AG399" s="211">
        <v>0</v>
      </c>
      <c r="AH399" s="211">
        <v>0</v>
      </c>
      <c r="AI399" s="211">
        <v>0</v>
      </c>
      <c r="AJ399" s="211">
        <v>0</v>
      </c>
      <c r="AK399" s="211">
        <v>0</v>
      </c>
      <c r="AL399" s="211">
        <v>0</v>
      </c>
      <c r="AM399" s="211">
        <v>0</v>
      </c>
      <c r="AN399" s="211">
        <v>0</v>
      </c>
      <c r="AO399" s="211">
        <v>0</v>
      </c>
      <c r="AP399" s="211">
        <v>0</v>
      </c>
      <c r="AQ399" s="211">
        <v>0</v>
      </c>
      <c r="AR399" s="211">
        <v>0</v>
      </c>
      <c r="AS399" s="211">
        <v>0</v>
      </c>
      <c r="AT399" s="211">
        <v>0</v>
      </c>
      <c r="AU399" s="211">
        <v>0</v>
      </c>
      <c r="AV399" s="211">
        <v>0</v>
      </c>
      <c r="AW399" s="211">
        <v>0</v>
      </c>
      <c r="AX399" s="211">
        <v>0</v>
      </c>
      <c r="AY399" s="211">
        <v>0</v>
      </c>
      <c r="AZ399" s="211">
        <v>0</v>
      </c>
      <c r="BA399" s="211">
        <v>0</v>
      </c>
      <c r="BB399" s="211">
        <v>0</v>
      </c>
      <c r="BC399" s="211">
        <v>0</v>
      </c>
      <c r="BD399" s="211">
        <v>0</v>
      </c>
      <c r="BE399" s="211">
        <v>0</v>
      </c>
      <c r="BF399" s="211">
        <v>0</v>
      </c>
      <c r="BG399" s="211">
        <v>0</v>
      </c>
      <c r="BH399" s="211">
        <v>0</v>
      </c>
      <c r="BI399" s="211">
        <v>0</v>
      </c>
      <c r="BJ399" s="211">
        <v>0</v>
      </c>
      <c r="BK399" s="211">
        <v>0</v>
      </c>
      <c r="BL399" s="211">
        <v>0</v>
      </c>
      <c r="BM399" s="211">
        <v>0</v>
      </c>
      <c r="BN399" s="211">
        <v>0</v>
      </c>
      <c r="BO399" s="211">
        <v>0</v>
      </c>
      <c r="BP399" s="211">
        <v>0</v>
      </c>
      <c r="BQ399" s="211">
        <v>0</v>
      </c>
      <c r="BR399" s="211">
        <v>0</v>
      </c>
      <c r="BS399" s="211">
        <v>0</v>
      </c>
      <c r="BT399" s="211">
        <v>0</v>
      </c>
      <c r="BU399" s="211">
        <v>0</v>
      </c>
      <c r="BV399" s="211">
        <v>0</v>
      </c>
      <c r="BW399" s="211">
        <v>0</v>
      </c>
      <c r="BX399" s="211">
        <v>0</v>
      </c>
      <c r="BY399" s="211">
        <v>0</v>
      </c>
      <c r="BZ399" s="211">
        <v>0</v>
      </c>
      <c r="CA399" s="211">
        <v>0</v>
      </c>
      <c r="CB399" s="211">
        <v>0</v>
      </c>
      <c r="CC399" s="211">
        <v>0</v>
      </c>
      <c r="CD399" s="211">
        <v>0</v>
      </c>
      <c r="CE399" s="211">
        <v>0</v>
      </c>
      <c r="CF399" s="211">
        <v>0</v>
      </c>
      <c r="CG399" s="211">
        <v>0</v>
      </c>
      <c r="CH399" s="211">
        <v>0</v>
      </c>
      <c r="CI399" s="211">
        <v>0</v>
      </c>
      <c r="CJ399" s="211">
        <v>0</v>
      </c>
      <c r="CK399" s="211">
        <v>0</v>
      </c>
      <c r="CL399" s="211">
        <v>0</v>
      </c>
      <c r="CM399" s="211">
        <v>0</v>
      </c>
      <c r="CN399" s="211">
        <v>0</v>
      </c>
      <c r="CO399" s="211">
        <v>0</v>
      </c>
      <c r="CP399" s="211">
        <v>0</v>
      </c>
      <c r="CQ399" s="211">
        <v>0</v>
      </c>
      <c r="CR399" s="211">
        <v>0</v>
      </c>
      <c r="CS399" s="211">
        <f t="shared" si="156"/>
        <v>0</v>
      </c>
      <c r="CV399" s="27">
        <f t="shared" ref="CV399:CV462" si="157">J399</f>
        <v>0</v>
      </c>
      <c r="CW399" s="28">
        <f t="shared" ref="CW399:CW462" si="158">BK399</f>
        <v>0</v>
      </c>
    </row>
    <row r="400" spans="1:101" x14ac:dyDescent="0.2">
      <c r="A400" s="210" t="s">
        <v>388</v>
      </c>
      <c r="B400" s="211">
        <v>0</v>
      </c>
      <c r="C400" s="211">
        <v>0</v>
      </c>
      <c r="D400" s="211">
        <v>0</v>
      </c>
      <c r="E400" s="211">
        <v>0</v>
      </c>
      <c r="F400" s="211">
        <v>0</v>
      </c>
      <c r="G400" s="211">
        <v>0</v>
      </c>
      <c r="H400" s="211">
        <v>0</v>
      </c>
      <c r="I400" s="211">
        <v>0</v>
      </c>
      <c r="J400" s="211">
        <v>0</v>
      </c>
      <c r="K400" s="211">
        <v>0</v>
      </c>
      <c r="L400" s="211">
        <v>0</v>
      </c>
      <c r="M400" s="211">
        <v>0</v>
      </c>
      <c r="N400" s="211">
        <v>0</v>
      </c>
      <c r="O400" s="211">
        <v>0</v>
      </c>
      <c r="P400" s="211">
        <v>0</v>
      </c>
      <c r="Q400" s="211">
        <v>0</v>
      </c>
      <c r="R400" s="211">
        <v>0</v>
      </c>
      <c r="S400" s="211">
        <v>0</v>
      </c>
      <c r="T400" s="211">
        <v>0</v>
      </c>
      <c r="U400" s="211">
        <v>0</v>
      </c>
      <c r="V400" s="211">
        <v>0</v>
      </c>
      <c r="W400" s="211">
        <v>0</v>
      </c>
      <c r="X400" s="211">
        <v>0</v>
      </c>
      <c r="Y400" s="211">
        <v>0</v>
      </c>
      <c r="Z400" s="211">
        <v>0</v>
      </c>
      <c r="AA400" s="211">
        <v>0</v>
      </c>
      <c r="AB400" s="211">
        <v>0</v>
      </c>
      <c r="AC400" s="211">
        <v>0</v>
      </c>
      <c r="AD400" s="211">
        <v>0</v>
      </c>
      <c r="AE400" s="211">
        <v>0</v>
      </c>
      <c r="AF400" s="211">
        <v>0</v>
      </c>
      <c r="AG400" s="211">
        <v>0</v>
      </c>
      <c r="AH400" s="211">
        <v>0</v>
      </c>
      <c r="AI400" s="211">
        <v>0</v>
      </c>
      <c r="AJ400" s="211">
        <v>0</v>
      </c>
      <c r="AK400" s="211">
        <v>0</v>
      </c>
      <c r="AL400" s="211">
        <v>0</v>
      </c>
      <c r="AM400" s="211">
        <v>0</v>
      </c>
      <c r="AN400" s="211">
        <v>0</v>
      </c>
      <c r="AO400" s="211">
        <v>0</v>
      </c>
      <c r="AP400" s="211">
        <v>0</v>
      </c>
      <c r="AQ400" s="211">
        <v>0</v>
      </c>
      <c r="AR400" s="211">
        <v>0</v>
      </c>
      <c r="AS400" s="211">
        <v>0</v>
      </c>
      <c r="AT400" s="211">
        <v>0</v>
      </c>
      <c r="AU400" s="211">
        <v>0</v>
      </c>
      <c r="AV400" s="211">
        <v>0</v>
      </c>
      <c r="AW400" s="211">
        <v>0</v>
      </c>
      <c r="AX400" s="211">
        <v>0</v>
      </c>
      <c r="AY400" s="211">
        <v>0</v>
      </c>
      <c r="AZ400" s="211">
        <v>0</v>
      </c>
      <c r="BA400" s="211">
        <v>0</v>
      </c>
      <c r="BB400" s="211">
        <v>0</v>
      </c>
      <c r="BC400" s="211">
        <v>0</v>
      </c>
      <c r="BD400" s="211">
        <v>0</v>
      </c>
      <c r="BE400" s="211">
        <v>0</v>
      </c>
      <c r="BF400" s="211">
        <v>0</v>
      </c>
      <c r="BG400" s="211">
        <v>0</v>
      </c>
      <c r="BH400" s="211">
        <v>0</v>
      </c>
      <c r="BI400" s="211">
        <v>0</v>
      </c>
      <c r="BJ400" s="211">
        <v>0</v>
      </c>
      <c r="BK400" s="211">
        <v>0</v>
      </c>
      <c r="BL400" s="211">
        <v>0</v>
      </c>
      <c r="BM400" s="211">
        <v>0</v>
      </c>
      <c r="BN400" s="211">
        <v>0</v>
      </c>
      <c r="BO400" s="211">
        <v>0</v>
      </c>
      <c r="BP400" s="211">
        <v>0</v>
      </c>
      <c r="BQ400" s="211">
        <v>0</v>
      </c>
      <c r="BR400" s="211">
        <v>0</v>
      </c>
      <c r="BS400" s="211">
        <v>0</v>
      </c>
      <c r="BT400" s="211">
        <v>0</v>
      </c>
      <c r="BU400" s="211">
        <v>0</v>
      </c>
      <c r="BV400" s="211">
        <v>0</v>
      </c>
      <c r="BW400" s="211">
        <v>0</v>
      </c>
      <c r="BX400" s="211">
        <v>0</v>
      </c>
      <c r="BY400" s="211">
        <v>0</v>
      </c>
      <c r="BZ400" s="211">
        <v>0</v>
      </c>
      <c r="CA400" s="211">
        <v>0</v>
      </c>
      <c r="CB400" s="211">
        <v>0</v>
      </c>
      <c r="CC400" s="211">
        <v>0</v>
      </c>
      <c r="CD400" s="211">
        <v>0</v>
      </c>
      <c r="CE400" s="211">
        <v>0</v>
      </c>
      <c r="CF400" s="211">
        <v>0</v>
      </c>
      <c r="CG400" s="211">
        <v>0</v>
      </c>
      <c r="CH400" s="211">
        <v>0</v>
      </c>
      <c r="CI400" s="211">
        <v>0</v>
      </c>
      <c r="CJ400" s="211">
        <v>0</v>
      </c>
      <c r="CK400" s="211">
        <v>0</v>
      </c>
      <c r="CL400" s="211">
        <v>0</v>
      </c>
      <c r="CM400" s="211">
        <v>0</v>
      </c>
      <c r="CN400" s="211">
        <v>0</v>
      </c>
      <c r="CO400" s="211">
        <v>0</v>
      </c>
      <c r="CP400" s="211">
        <v>0</v>
      </c>
      <c r="CQ400" s="211">
        <v>0</v>
      </c>
      <c r="CR400" s="211">
        <v>0</v>
      </c>
      <c r="CS400" s="211">
        <f t="shared" si="156"/>
        <v>0</v>
      </c>
      <c r="CV400" s="27">
        <f t="shared" si="157"/>
        <v>0</v>
      </c>
      <c r="CW400" s="28">
        <f t="shared" si="158"/>
        <v>0</v>
      </c>
    </row>
    <row r="401" spans="1:101" x14ac:dyDescent="0.2">
      <c r="A401" s="210" t="s">
        <v>389</v>
      </c>
      <c r="B401" s="211">
        <v>0</v>
      </c>
      <c r="C401" s="211">
        <v>0</v>
      </c>
      <c r="D401" s="211">
        <v>0</v>
      </c>
      <c r="E401" s="211">
        <v>0</v>
      </c>
      <c r="F401" s="211">
        <v>0</v>
      </c>
      <c r="G401" s="211">
        <v>0</v>
      </c>
      <c r="H401" s="211">
        <v>0</v>
      </c>
      <c r="I401" s="211">
        <v>0</v>
      </c>
      <c r="J401" s="211">
        <v>0</v>
      </c>
      <c r="K401" s="211">
        <v>0</v>
      </c>
      <c r="L401" s="211">
        <v>0</v>
      </c>
      <c r="M401" s="211">
        <v>0</v>
      </c>
      <c r="N401" s="211">
        <v>0</v>
      </c>
      <c r="O401" s="211">
        <v>0</v>
      </c>
      <c r="P401" s="211">
        <v>0</v>
      </c>
      <c r="Q401" s="211">
        <v>0</v>
      </c>
      <c r="R401" s="211">
        <v>0</v>
      </c>
      <c r="S401" s="211">
        <v>0</v>
      </c>
      <c r="T401" s="211">
        <v>0</v>
      </c>
      <c r="U401" s="211">
        <v>0</v>
      </c>
      <c r="V401" s="211">
        <v>0</v>
      </c>
      <c r="W401" s="211">
        <v>0</v>
      </c>
      <c r="X401" s="211">
        <v>0</v>
      </c>
      <c r="Y401" s="211">
        <v>0</v>
      </c>
      <c r="Z401" s="211">
        <v>0</v>
      </c>
      <c r="AA401" s="211">
        <v>0</v>
      </c>
      <c r="AB401" s="211">
        <v>0</v>
      </c>
      <c r="AC401" s="211">
        <v>0</v>
      </c>
      <c r="AD401" s="211">
        <v>0</v>
      </c>
      <c r="AE401" s="211">
        <v>0</v>
      </c>
      <c r="AF401" s="211">
        <v>0</v>
      </c>
      <c r="AG401" s="211">
        <v>0</v>
      </c>
      <c r="AH401" s="211">
        <v>0</v>
      </c>
      <c r="AI401" s="211">
        <v>0</v>
      </c>
      <c r="AJ401" s="211">
        <v>0</v>
      </c>
      <c r="AK401" s="211">
        <v>0</v>
      </c>
      <c r="AL401" s="211">
        <v>0</v>
      </c>
      <c r="AM401" s="211">
        <v>0</v>
      </c>
      <c r="AN401" s="211">
        <v>0</v>
      </c>
      <c r="AO401" s="211">
        <v>0</v>
      </c>
      <c r="AP401" s="211">
        <v>0</v>
      </c>
      <c r="AQ401" s="211">
        <v>0</v>
      </c>
      <c r="AR401" s="211">
        <v>0</v>
      </c>
      <c r="AS401" s="211">
        <v>0</v>
      </c>
      <c r="AT401" s="211">
        <v>0</v>
      </c>
      <c r="AU401" s="211">
        <v>0</v>
      </c>
      <c r="AV401" s="211">
        <v>0</v>
      </c>
      <c r="AW401" s="211">
        <v>0</v>
      </c>
      <c r="AX401" s="211">
        <v>0</v>
      </c>
      <c r="AY401" s="211">
        <v>0</v>
      </c>
      <c r="AZ401" s="211">
        <v>0</v>
      </c>
      <c r="BA401" s="211">
        <v>0</v>
      </c>
      <c r="BB401" s="211">
        <v>0</v>
      </c>
      <c r="BC401" s="211">
        <v>0</v>
      </c>
      <c r="BD401" s="211">
        <v>0</v>
      </c>
      <c r="BE401" s="211">
        <v>0</v>
      </c>
      <c r="BF401" s="211">
        <v>0</v>
      </c>
      <c r="BG401" s="211">
        <v>0</v>
      </c>
      <c r="BH401" s="211">
        <v>0</v>
      </c>
      <c r="BI401" s="211">
        <v>0</v>
      </c>
      <c r="BJ401" s="211">
        <v>0</v>
      </c>
      <c r="BK401" s="211">
        <v>0</v>
      </c>
      <c r="BL401" s="211">
        <v>0</v>
      </c>
      <c r="BM401" s="211">
        <v>0</v>
      </c>
      <c r="BN401" s="211">
        <v>0</v>
      </c>
      <c r="BO401" s="211">
        <v>0</v>
      </c>
      <c r="BP401" s="211">
        <v>0</v>
      </c>
      <c r="BQ401" s="211">
        <v>0</v>
      </c>
      <c r="BR401" s="211">
        <v>0</v>
      </c>
      <c r="BS401" s="211">
        <v>0</v>
      </c>
      <c r="BT401" s="211">
        <v>0</v>
      </c>
      <c r="BU401" s="211">
        <v>0</v>
      </c>
      <c r="BV401" s="211">
        <v>0</v>
      </c>
      <c r="BW401" s="211">
        <v>0</v>
      </c>
      <c r="BX401" s="211">
        <v>0</v>
      </c>
      <c r="BY401" s="211">
        <v>0</v>
      </c>
      <c r="BZ401" s="211">
        <v>0</v>
      </c>
      <c r="CA401" s="211">
        <v>0</v>
      </c>
      <c r="CB401" s="211">
        <v>0</v>
      </c>
      <c r="CC401" s="211">
        <v>0</v>
      </c>
      <c r="CD401" s="211">
        <v>0</v>
      </c>
      <c r="CE401" s="211">
        <v>0</v>
      </c>
      <c r="CF401" s="211">
        <v>0</v>
      </c>
      <c r="CG401" s="211">
        <v>0</v>
      </c>
      <c r="CH401" s="211">
        <v>0</v>
      </c>
      <c r="CI401" s="211">
        <v>0</v>
      </c>
      <c r="CJ401" s="211">
        <v>0</v>
      </c>
      <c r="CK401" s="211">
        <v>0</v>
      </c>
      <c r="CL401" s="211">
        <v>0</v>
      </c>
      <c r="CM401" s="211">
        <v>0</v>
      </c>
      <c r="CN401" s="211">
        <v>0</v>
      </c>
      <c r="CO401" s="211">
        <v>0</v>
      </c>
      <c r="CP401" s="211">
        <v>0</v>
      </c>
      <c r="CQ401" s="211">
        <v>0</v>
      </c>
      <c r="CR401" s="211">
        <v>0</v>
      </c>
      <c r="CS401" s="211">
        <f t="shared" si="156"/>
        <v>0</v>
      </c>
      <c r="CV401" s="27">
        <f t="shared" si="157"/>
        <v>0</v>
      </c>
      <c r="CW401" s="28">
        <f t="shared" si="158"/>
        <v>0</v>
      </c>
    </row>
    <row r="402" spans="1:101" x14ac:dyDescent="0.2">
      <c r="A402" s="210" t="s">
        <v>390</v>
      </c>
      <c r="B402" s="211">
        <v>0</v>
      </c>
      <c r="C402" s="211">
        <v>0</v>
      </c>
      <c r="D402" s="211">
        <v>0</v>
      </c>
      <c r="E402" s="211">
        <v>0</v>
      </c>
      <c r="F402" s="211">
        <v>0</v>
      </c>
      <c r="G402" s="211">
        <v>0</v>
      </c>
      <c r="H402" s="211">
        <v>0</v>
      </c>
      <c r="I402" s="211">
        <v>0</v>
      </c>
      <c r="J402" s="211">
        <v>0</v>
      </c>
      <c r="K402" s="211">
        <v>0</v>
      </c>
      <c r="L402" s="211">
        <v>0</v>
      </c>
      <c r="M402" s="211">
        <v>0</v>
      </c>
      <c r="N402" s="211">
        <v>0</v>
      </c>
      <c r="O402" s="211">
        <v>0</v>
      </c>
      <c r="P402" s="211">
        <v>0</v>
      </c>
      <c r="Q402" s="211">
        <v>0</v>
      </c>
      <c r="R402" s="211">
        <v>0</v>
      </c>
      <c r="S402" s="211">
        <v>0</v>
      </c>
      <c r="T402" s="211">
        <v>0</v>
      </c>
      <c r="U402" s="211">
        <v>0</v>
      </c>
      <c r="V402" s="211">
        <v>0</v>
      </c>
      <c r="W402" s="211">
        <v>0</v>
      </c>
      <c r="X402" s="211">
        <v>0</v>
      </c>
      <c r="Y402" s="211">
        <v>0</v>
      </c>
      <c r="Z402" s="211">
        <v>0</v>
      </c>
      <c r="AA402" s="211">
        <v>0</v>
      </c>
      <c r="AB402" s="211">
        <v>0</v>
      </c>
      <c r="AC402" s="211">
        <v>0</v>
      </c>
      <c r="AD402" s="211">
        <v>0</v>
      </c>
      <c r="AE402" s="211">
        <v>0</v>
      </c>
      <c r="AF402" s="211">
        <v>0</v>
      </c>
      <c r="AG402" s="211">
        <v>0</v>
      </c>
      <c r="AH402" s="211">
        <v>0</v>
      </c>
      <c r="AI402" s="211">
        <v>0</v>
      </c>
      <c r="AJ402" s="211">
        <v>0</v>
      </c>
      <c r="AK402" s="211">
        <v>0</v>
      </c>
      <c r="AL402" s="211">
        <v>0</v>
      </c>
      <c r="AM402" s="211">
        <v>0</v>
      </c>
      <c r="AN402" s="211">
        <v>0</v>
      </c>
      <c r="AO402" s="211">
        <v>0</v>
      </c>
      <c r="AP402" s="211">
        <v>0</v>
      </c>
      <c r="AQ402" s="211">
        <v>0</v>
      </c>
      <c r="AR402" s="211">
        <v>0</v>
      </c>
      <c r="AS402" s="211">
        <v>0</v>
      </c>
      <c r="AT402" s="211">
        <v>0</v>
      </c>
      <c r="AU402" s="211">
        <v>0</v>
      </c>
      <c r="AV402" s="211">
        <v>0</v>
      </c>
      <c r="AW402" s="211">
        <v>0</v>
      </c>
      <c r="AX402" s="211">
        <v>0</v>
      </c>
      <c r="AY402" s="211">
        <v>0</v>
      </c>
      <c r="AZ402" s="211">
        <v>0</v>
      </c>
      <c r="BA402" s="211">
        <v>0</v>
      </c>
      <c r="BB402" s="211">
        <v>0</v>
      </c>
      <c r="BC402" s="211">
        <v>0</v>
      </c>
      <c r="BD402" s="211">
        <v>0</v>
      </c>
      <c r="BE402" s="211">
        <v>0</v>
      </c>
      <c r="BF402" s="211">
        <v>0</v>
      </c>
      <c r="BG402" s="211">
        <v>0</v>
      </c>
      <c r="BH402" s="211">
        <v>0</v>
      </c>
      <c r="BI402" s="211">
        <v>0</v>
      </c>
      <c r="BJ402" s="211">
        <v>0</v>
      </c>
      <c r="BK402" s="211">
        <v>0</v>
      </c>
      <c r="BL402" s="211">
        <v>0</v>
      </c>
      <c r="BM402" s="211">
        <v>0</v>
      </c>
      <c r="BN402" s="211">
        <v>0</v>
      </c>
      <c r="BO402" s="211">
        <v>0</v>
      </c>
      <c r="BP402" s="211">
        <v>0</v>
      </c>
      <c r="BQ402" s="211">
        <v>0</v>
      </c>
      <c r="BR402" s="211">
        <v>0</v>
      </c>
      <c r="BS402" s="211">
        <v>0</v>
      </c>
      <c r="BT402" s="211">
        <v>0</v>
      </c>
      <c r="BU402" s="211">
        <v>0</v>
      </c>
      <c r="BV402" s="211">
        <v>0</v>
      </c>
      <c r="BW402" s="211">
        <v>0</v>
      </c>
      <c r="BX402" s="211">
        <v>0</v>
      </c>
      <c r="BY402" s="211">
        <v>0</v>
      </c>
      <c r="BZ402" s="211">
        <v>0</v>
      </c>
      <c r="CA402" s="211">
        <v>0</v>
      </c>
      <c r="CB402" s="211">
        <v>0</v>
      </c>
      <c r="CC402" s="211">
        <v>0</v>
      </c>
      <c r="CD402" s="211">
        <v>0</v>
      </c>
      <c r="CE402" s="211">
        <v>0</v>
      </c>
      <c r="CF402" s="211">
        <v>0</v>
      </c>
      <c r="CG402" s="211">
        <v>0</v>
      </c>
      <c r="CH402" s="211">
        <v>0</v>
      </c>
      <c r="CI402" s="211">
        <v>0</v>
      </c>
      <c r="CJ402" s="211">
        <v>0</v>
      </c>
      <c r="CK402" s="211">
        <v>0</v>
      </c>
      <c r="CL402" s="211">
        <v>0</v>
      </c>
      <c r="CM402" s="211">
        <v>0</v>
      </c>
      <c r="CN402" s="211">
        <v>0</v>
      </c>
      <c r="CO402" s="211">
        <v>0</v>
      </c>
      <c r="CP402" s="211">
        <v>0</v>
      </c>
      <c r="CQ402" s="211">
        <v>0</v>
      </c>
      <c r="CR402" s="211">
        <v>0</v>
      </c>
      <c r="CS402" s="211">
        <f t="shared" si="156"/>
        <v>0</v>
      </c>
      <c r="CV402" s="27">
        <f t="shared" si="157"/>
        <v>0</v>
      </c>
      <c r="CW402" s="28">
        <f t="shared" si="158"/>
        <v>0</v>
      </c>
    </row>
    <row r="403" spans="1:101" x14ac:dyDescent="0.2">
      <c r="A403" s="212" t="s">
        <v>391</v>
      </c>
      <c r="B403" s="213">
        <f t="shared" ref="B403:BM403" si="159">SUM(B397:B402)</f>
        <v>0</v>
      </c>
      <c r="C403" s="213">
        <f t="shared" si="159"/>
        <v>0</v>
      </c>
      <c r="D403" s="213">
        <f t="shared" si="159"/>
        <v>0</v>
      </c>
      <c r="E403" s="213">
        <f t="shared" si="159"/>
        <v>0</v>
      </c>
      <c r="F403" s="213">
        <f t="shared" si="159"/>
        <v>2147.3453100000002</v>
      </c>
      <c r="G403" s="213">
        <f t="shared" ref="G403:BR403" si="160">SUM(G397:G402)</f>
        <v>2147.3453100000002</v>
      </c>
      <c r="H403" s="213">
        <f t="shared" si="160"/>
        <v>2147.3453100000002</v>
      </c>
      <c r="I403" s="213">
        <f t="shared" si="160"/>
        <v>2147.3453100000002</v>
      </c>
      <c r="J403" s="213">
        <f t="shared" si="160"/>
        <v>2147.3453100000002</v>
      </c>
      <c r="K403" s="213">
        <f t="shared" si="160"/>
        <v>2147.3453100000002</v>
      </c>
      <c r="L403" s="213">
        <f t="shared" si="160"/>
        <v>2147.3453100000002</v>
      </c>
      <c r="M403" s="213">
        <f t="shared" si="160"/>
        <v>2147.3453100000002</v>
      </c>
      <c r="N403" s="213">
        <f t="shared" si="160"/>
        <v>2147.3453100000002</v>
      </c>
      <c r="O403" s="213">
        <f t="shared" si="160"/>
        <v>2147.3453100000002</v>
      </c>
      <c r="P403" s="213">
        <f t="shared" si="160"/>
        <v>2147.3453100000002</v>
      </c>
      <c r="Q403" s="213">
        <f t="shared" si="160"/>
        <v>2147.3453100000002</v>
      </c>
      <c r="R403" s="213">
        <f t="shared" si="160"/>
        <v>2147.3453100000002</v>
      </c>
      <c r="S403" s="213">
        <f t="shared" si="160"/>
        <v>2147.3453100000002</v>
      </c>
      <c r="T403" s="213">
        <f t="shared" si="160"/>
        <v>2147.3453100000002</v>
      </c>
      <c r="U403" s="213">
        <f t="shared" si="160"/>
        <v>2147.3453100000002</v>
      </c>
      <c r="V403" s="213">
        <f t="shared" si="160"/>
        <v>2147.3453100000002</v>
      </c>
      <c r="W403" s="213">
        <f t="shared" si="160"/>
        <v>2147.3453100000002</v>
      </c>
      <c r="X403" s="213">
        <f t="shared" si="160"/>
        <v>2147.3453100000002</v>
      </c>
      <c r="Y403" s="213">
        <f t="shared" si="160"/>
        <v>2147.3453100000002</v>
      </c>
      <c r="Z403" s="213">
        <f t="shared" si="160"/>
        <v>2147.3453100000002</v>
      </c>
      <c r="AA403" s="213">
        <f t="shared" si="160"/>
        <v>2147.3453100000002</v>
      </c>
      <c r="AB403" s="213">
        <f t="shared" si="160"/>
        <v>2147.3453100000002</v>
      </c>
      <c r="AC403" s="213">
        <f t="shared" si="160"/>
        <v>2147.3453100000002</v>
      </c>
      <c r="AD403" s="213">
        <f t="shared" si="160"/>
        <v>2147.3453100000002</v>
      </c>
      <c r="AE403" s="213">
        <f t="shared" si="160"/>
        <v>2147.3453100000002</v>
      </c>
      <c r="AF403" s="213">
        <f t="shared" si="160"/>
        <v>2147.3453100000002</v>
      </c>
      <c r="AG403" s="213">
        <f t="shared" si="160"/>
        <v>2147.3453100000002</v>
      </c>
      <c r="AH403" s="213">
        <f t="shared" si="160"/>
        <v>2147.3453100000002</v>
      </c>
      <c r="AI403" s="213">
        <f t="shared" si="160"/>
        <v>2147.3453100000002</v>
      </c>
      <c r="AJ403" s="213">
        <f t="shared" si="160"/>
        <v>2147.3453100000002</v>
      </c>
      <c r="AK403" s="213">
        <f t="shared" si="160"/>
        <v>2147.3453100000002</v>
      </c>
      <c r="AL403" s="213">
        <f t="shared" si="160"/>
        <v>2147.3453100000002</v>
      </c>
      <c r="AM403" s="213">
        <f t="shared" si="160"/>
        <v>2147.3453100000002</v>
      </c>
      <c r="AN403" s="213">
        <f t="shared" si="160"/>
        <v>2147.3453100000002</v>
      </c>
      <c r="AO403" s="213">
        <f t="shared" si="160"/>
        <v>2147.3453100000002</v>
      </c>
      <c r="AP403" s="213">
        <f t="shared" si="160"/>
        <v>2147.3453100000002</v>
      </c>
      <c r="AQ403" s="213">
        <f t="shared" si="160"/>
        <v>2147.3453100000002</v>
      </c>
      <c r="AR403" s="213">
        <f t="shared" si="160"/>
        <v>2147.3453100000002</v>
      </c>
      <c r="AS403" s="213">
        <f t="shared" si="160"/>
        <v>2147.3453100000002</v>
      </c>
      <c r="AT403" s="213">
        <f t="shared" si="160"/>
        <v>2147.3453100000002</v>
      </c>
      <c r="AU403" s="213">
        <f t="shared" si="160"/>
        <v>2147.3453100000002</v>
      </c>
      <c r="AV403" s="213">
        <f t="shared" si="160"/>
        <v>2147.3453100000002</v>
      </c>
      <c r="AW403" s="213">
        <f t="shared" si="160"/>
        <v>2147.3453100000002</v>
      </c>
      <c r="AX403" s="213">
        <f t="shared" si="160"/>
        <v>2147.3453100000002</v>
      </c>
      <c r="AY403" s="213">
        <f t="shared" si="160"/>
        <v>2147.3453100000002</v>
      </c>
      <c r="AZ403" s="213">
        <f t="shared" si="160"/>
        <v>2147.3453100000002</v>
      </c>
      <c r="BA403" s="213">
        <f t="shared" si="160"/>
        <v>2147.3453100000002</v>
      </c>
      <c r="BB403" s="213">
        <f t="shared" si="160"/>
        <v>2147.3453100000002</v>
      </c>
      <c r="BC403" s="213">
        <f t="shared" si="160"/>
        <v>2147.3453100000002</v>
      </c>
      <c r="BD403" s="213">
        <f t="shared" si="160"/>
        <v>2147.3453100000002</v>
      </c>
      <c r="BE403" s="213">
        <f t="shared" si="160"/>
        <v>2147.3453100000002</v>
      </c>
      <c r="BF403" s="213">
        <f t="shared" si="160"/>
        <v>2147.3453100000002</v>
      </c>
      <c r="BG403" s="213">
        <f t="shared" si="160"/>
        <v>2147.3453100000002</v>
      </c>
      <c r="BH403" s="213">
        <f t="shared" si="160"/>
        <v>2147.3453100000002</v>
      </c>
      <c r="BI403" s="213">
        <f t="shared" si="160"/>
        <v>2147.3453100000002</v>
      </c>
      <c r="BJ403" s="213">
        <f t="shared" si="160"/>
        <v>2147.3453100000002</v>
      </c>
      <c r="BK403" s="213">
        <f t="shared" si="160"/>
        <v>2147.3453100000002</v>
      </c>
      <c r="BL403" s="213">
        <f t="shared" si="160"/>
        <v>2147.3453100000002</v>
      </c>
      <c r="BM403" s="213">
        <f t="shared" si="160"/>
        <v>2147.3453100000002</v>
      </c>
      <c r="BN403" s="213">
        <f t="shared" si="160"/>
        <v>2147.3453100000002</v>
      </c>
      <c r="BO403" s="213">
        <f t="shared" si="160"/>
        <v>2147.3453100000002</v>
      </c>
      <c r="BP403" s="213">
        <f t="shared" si="160"/>
        <v>2147.3453100000002</v>
      </c>
      <c r="BQ403" s="213">
        <f t="shared" si="160"/>
        <v>2147.3453100000002</v>
      </c>
      <c r="BR403" s="213">
        <f t="shared" si="160"/>
        <v>2147.3453100000002</v>
      </c>
      <c r="BS403" s="213">
        <f t="shared" ref="BS403:CR403" si="161">SUM(BS397:BS402)</f>
        <v>2147.3453100000002</v>
      </c>
      <c r="BT403" s="213">
        <f t="shared" si="161"/>
        <v>2147.3453100000002</v>
      </c>
      <c r="BU403" s="213">
        <f t="shared" si="161"/>
        <v>2147.3453100000002</v>
      </c>
      <c r="BV403" s="213">
        <f t="shared" si="161"/>
        <v>2147.3453100000002</v>
      </c>
      <c r="BW403" s="213">
        <f t="shared" si="161"/>
        <v>2147.3453100000002</v>
      </c>
      <c r="BX403" s="213">
        <f t="shared" si="161"/>
        <v>2147.3453100000002</v>
      </c>
      <c r="BY403" s="213">
        <f t="shared" si="161"/>
        <v>2147.3453100000002</v>
      </c>
      <c r="BZ403" s="213">
        <f t="shared" si="161"/>
        <v>2147.3453100000002</v>
      </c>
      <c r="CA403" s="213">
        <f t="shared" si="161"/>
        <v>2147.3453100000002</v>
      </c>
      <c r="CB403" s="213">
        <f t="shared" si="161"/>
        <v>2147.3453100000002</v>
      </c>
      <c r="CC403" s="213">
        <f t="shared" si="161"/>
        <v>2147.3453100000002</v>
      </c>
      <c r="CD403" s="213">
        <f t="shared" si="161"/>
        <v>2147.3453100000002</v>
      </c>
      <c r="CE403" s="213">
        <f t="shared" si="161"/>
        <v>2147.3453100000002</v>
      </c>
      <c r="CF403" s="213">
        <f t="shared" si="161"/>
        <v>2147.3453100000002</v>
      </c>
      <c r="CG403" s="213">
        <f t="shared" si="161"/>
        <v>2147.3453100000002</v>
      </c>
      <c r="CH403" s="213">
        <f t="shared" si="161"/>
        <v>2147.3453100000002</v>
      </c>
      <c r="CI403" s="213">
        <f t="shared" si="161"/>
        <v>2147.3453100000002</v>
      </c>
      <c r="CJ403" s="213">
        <f t="shared" si="161"/>
        <v>2147.3453100000002</v>
      </c>
      <c r="CK403" s="213">
        <f t="shared" si="161"/>
        <v>2147.3453100000002</v>
      </c>
      <c r="CL403" s="213">
        <f t="shared" si="161"/>
        <v>2147.3453100000002</v>
      </c>
      <c r="CM403" s="213">
        <f t="shared" si="161"/>
        <v>2147.3453100000002</v>
      </c>
      <c r="CN403" s="213">
        <f t="shared" si="161"/>
        <v>2147.3453100000002</v>
      </c>
      <c r="CO403" s="213">
        <f t="shared" si="161"/>
        <v>2147.3453100000002</v>
      </c>
      <c r="CP403" s="213">
        <f t="shared" si="161"/>
        <v>2147.3453100000002</v>
      </c>
      <c r="CQ403" s="213">
        <f t="shared" si="161"/>
        <v>2147.3453100000002</v>
      </c>
      <c r="CR403" s="213">
        <f t="shared" si="161"/>
        <v>2147.3453100000002</v>
      </c>
      <c r="CS403" s="213">
        <f t="shared" ref="BN403:CS403" si="162">SUM(CS397:CS402)</f>
        <v>195408.42321000021</v>
      </c>
      <c r="CV403" s="27">
        <f t="shared" si="157"/>
        <v>2147.3453100000002</v>
      </c>
      <c r="CW403" s="28">
        <f t="shared" si="158"/>
        <v>2147.3453100000002</v>
      </c>
    </row>
    <row r="404" spans="1:101" x14ac:dyDescent="0.2">
      <c r="A404" s="215" t="s">
        <v>392</v>
      </c>
      <c r="B404" s="211">
        <v>0</v>
      </c>
      <c r="C404" s="211">
        <v>0</v>
      </c>
      <c r="D404" s="211">
        <v>0</v>
      </c>
      <c r="E404" s="211">
        <v>0</v>
      </c>
      <c r="F404" s="211">
        <v>0</v>
      </c>
      <c r="G404" s="211">
        <v>0</v>
      </c>
      <c r="H404" s="211">
        <v>0</v>
      </c>
      <c r="I404" s="211">
        <v>0</v>
      </c>
      <c r="J404" s="211">
        <v>0</v>
      </c>
      <c r="K404" s="211">
        <v>0</v>
      </c>
      <c r="L404" s="211">
        <v>0</v>
      </c>
      <c r="M404" s="211">
        <v>0</v>
      </c>
      <c r="N404" s="211">
        <v>0</v>
      </c>
      <c r="O404" s="211">
        <v>0</v>
      </c>
      <c r="P404" s="211">
        <v>0</v>
      </c>
      <c r="Q404" s="211">
        <v>0</v>
      </c>
      <c r="R404" s="211">
        <v>0</v>
      </c>
      <c r="S404" s="211">
        <v>0</v>
      </c>
      <c r="T404" s="211">
        <v>0</v>
      </c>
      <c r="U404" s="211">
        <v>0</v>
      </c>
      <c r="V404" s="211">
        <v>0</v>
      </c>
      <c r="W404" s="211">
        <v>0</v>
      </c>
      <c r="X404" s="211">
        <v>0</v>
      </c>
      <c r="Y404" s="211">
        <v>0</v>
      </c>
      <c r="Z404" s="211">
        <v>0</v>
      </c>
      <c r="AA404" s="211">
        <v>0</v>
      </c>
      <c r="AB404" s="211">
        <v>0</v>
      </c>
      <c r="AC404" s="211">
        <v>0</v>
      </c>
      <c r="AD404" s="211">
        <v>0</v>
      </c>
      <c r="AE404" s="211">
        <v>0</v>
      </c>
      <c r="AF404" s="211">
        <v>0</v>
      </c>
      <c r="AG404" s="211">
        <v>0</v>
      </c>
      <c r="AH404" s="211">
        <v>0</v>
      </c>
      <c r="AI404" s="211">
        <v>0</v>
      </c>
      <c r="AJ404" s="211">
        <v>0</v>
      </c>
      <c r="AK404" s="211">
        <v>0</v>
      </c>
      <c r="AL404" s="211">
        <v>0</v>
      </c>
      <c r="AM404" s="211">
        <v>0</v>
      </c>
      <c r="AN404" s="211">
        <v>0</v>
      </c>
      <c r="AO404" s="211">
        <v>0</v>
      </c>
      <c r="AP404" s="211">
        <v>0</v>
      </c>
      <c r="AQ404" s="211">
        <v>0</v>
      </c>
      <c r="AR404" s="211">
        <v>0</v>
      </c>
      <c r="AS404" s="211">
        <v>0</v>
      </c>
      <c r="AT404" s="211">
        <v>0</v>
      </c>
      <c r="AU404" s="211">
        <v>0</v>
      </c>
      <c r="AV404" s="211">
        <v>0</v>
      </c>
      <c r="AW404" s="211">
        <v>0</v>
      </c>
      <c r="AX404" s="211">
        <v>0</v>
      </c>
      <c r="AY404" s="211">
        <v>0</v>
      </c>
      <c r="AZ404" s="211">
        <v>0</v>
      </c>
      <c r="BA404" s="211">
        <v>0</v>
      </c>
      <c r="BB404" s="211">
        <v>0</v>
      </c>
      <c r="BC404" s="211">
        <v>0</v>
      </c>
      <c r="BD404" s="211">
        <v>0</v>
      </c>
      <c r="BE404" s="211">
        <v>0</v>
      </c>
      <c r="BF404" s="211">
        <v>0</v>
      </c>
      <c r="BG404" s="211">
        <v>0</v>
      </c>
      <c r="BH404" s="211">
        <v>0</v>
      </c>
      <c r="BI404" s="211">
        <v>0</v>
      </c>
      <c r="BJ404" s="211">
        <v>0</v>
      </c>
      <c r="BK404" s="211">
        <v>0</v>
      </c>
      <c r="BL404" s="211">
        <v>0</v>
      </c>
      <c r="BM404" s="211">
        <v>0</v>
      </c>
      <c r="BN404" s="211">
        <v>0</v>
      </c>
      <c r="BO404" s="211">
        <v>0</v>
      </c>
      <c r="BP404" s="211">
        <v>0</v>
      </c>
      <c r="BQ404" s="211">
        <v>0</v>
      </c>
      <c r="BR404" s="211">
        <v>0</v>
      </c>
      <c r="BS404" s="211">
        <v>0</v>
      </c>
      <c r="BT404" s="211">
        <v>0</v>
      </c>
      <c r="BU404" s="211">
        <v>0</v>
      </c>
      <c r="BV404" s="211">
        <v>0</v>
      </c>
      <c r="BW404" s="211">
        <v>0</v>
      </c>
      <c r="BX404" s="211">
        <v>0</v>
      </c>
      <c r="BY404" s="211">
        <v>0</v>
      </c>
      <c r="BZ404" s="211">
        <v>0</v>
      </c>
      <c r="CA404" s="211">
        <v>0</v>
      </c>
      <c r="CB404" s="211">
        <v>0</v>
      </c>
      <c r="CC404" s="211">
        <v>0</v>
      </c>
      <c r="CD404" s="211">
        <v>0</v>
      </c>
      <c r="CE404" s="211">
        <v>0</v>
      </c>
      <c r="CF404" s="211">
        <v>0</v>
      </c>
      <c r="CG404" s="211">
        <v>0</v>
      </c>
      <c r="CH404" s="211">
        <v>0</v>
      </c>
      <c r="CI404" s="211">
        <v>0</v>
      </c>
      <c r="CJ404" s="211">
        <v>0</v>
      </c>
      <c r="CK404" s="211">
        <v>0</v>
      </c>
      <c r="CL404" s="211">
        <v>0</v>
      </c>
      <c r="CM404" s="211">
        <v>0</v>
      </c>
      <c r="CN404" s="211">
        <v>0</v>
      </c>
      <c r="CO404" s="211">
        <v>0</v>
      </c>
      <c r="CP404" s="211">
        <v>0</v>
      </c>
      <c r="CQ404" s="211">
        <v>0</v>
      </c>
      <c r="CR404" s="211">
        <v>0</v>
      </c>
      <c r="CS404" s="211">
        <f>SUM(B404:CR404)</f>
        <v>0</v>
      </c>
      <c r="CV404" s="27">
        <f t="shared" si="157"/>
        <v>0</v>
      </c>
      <c r="CW404" s="28">
        <f t="shared" si="158"/>
        <v>0</v>
      </c>
    </row>
    <row r="405" spans="1:101" x14ac:dyDescent="0.2">
      <c r="A405" s="209"/>
      <c r="B405" s="207"/>
      <c r="C405" s="207"/>
      <c r="D405" s="207"/>
      <c r="E405" s="207"/>
      <c r="F405" s="207"/>
      <c r="G405" s="207"/>
      <c r="H405" s="207"/>
      <c r="I405" s="207"/>
      <c r="J405" s="207"/>
      <c r="K405" s="207"/>
      <c r="L405" s="207"/>
      <c r="M405" s="207"/>
      <c r="N405" s="207"/>
      <c r="O405" s="207"/>
      <c r="P405" s="207"/>
      <c r="Q405" s="207"/>
      <c r="R405" s="207"/>
      <c r="S405" s="207"/>
      <c r="T405" s="207"/>
      <c r="U405" s="207"/>
      <c r="V405" s="207"/>
      <c r="W405" s="207"/>
      <c r="X405" s="207"/>
      <c r="Y405" s="207"/>
      <c r="Z405" s="207"/>
      <c r="AA405" s="207"/>
      <c r="AB405" s="207"/>
      <c r="AC405" s="207"/>
      <c r="AD405" s="207"/>
      <c r="AE405" s="207"/>
      <c r="AF405" s="207"/>
      <c r="AG405" s="207"/>
      <c r="AH405" s="207"/>
      <c r="AI405" s="207"/>
      <c r="AJ405" s="207"/>
      <c r="AK405" s="207"/>
      <c r="AL405" s="207"/>
      <c r="AM405" s="207"/>
      <c r="AN405" s="207"/>
      <c r="AO405" s="207"/>
      <c r="AP405" s="207"/>
      <c r="AQ405" s="207"/>
      <c r="AR405" s="207"/>
      <c r="AS405" s="207"/>
      <c r="AT405" s="207"/>
      <c r="AU405" s="207"/>
      <c r="AV405" s="207"/>
      <c r="AW405" s="207"/>
      <c r="AX405" s="207"/>
      <c r="AY405" s="207"/>
      <c r="AZ405" s="207"/>
      <c r="BA405" s="207"/>
      <c r="BB405" s="207"/>
      <c r="BC405" s="207"/>
      <c r="BD405" s="207"/>
      <c r="BE405" s="207"/>
      <c r="BF405" s="207"/>
      <c r="BG405" s="207"/>
      <c r="BH405" s="207"/>
      <c r="BI405" s="207"/>
      <c r="BJ405" s="207"/>
      <c r="BK405" s="207"/>
      <c r="BL405" s="207"/>
      <c r="BM405" s="207"/>
      <c r="BN405" s="207"/>
      <c r="BO405" s="207"/>
      <c r="BP405" s="207"/>
      <c r="BQ405" s="207"/>
      <c r="BR405" s="207"/>
      <c r="BS405" s="207"/>
      <c r="BT405" s="207"/>
      <c r="BU405" s="207"/>
      <c r="BV405" s="207"/>
      <c r="BW405" s="207"/>
      <c r="BX405" s="207"/>
      <c r="BY405" s="207"/>
      <c r="BZ405" s="207"/>
      <c r="CA405" s="207"/>
      <c r="CB405" s="207"/>
      <c r="CC405" s="207"/>
      <c r="CD405" s="207"/>
      <c r="CE405" s="207"/>
      <c r="CF405" s="207"/>
      <c r="CG405" s="207"/>
      <c r="CH405" s="207"/>
      <c r="CI405" s="207"/>
      <c r="CJ405" s="207"/>
      <c r="CK405" s="207"/>
      <c r="CL405" s="207"/>
      <c r="CM405" s="207"/>
      <c r="CN405" s="207"/>
      <c r="CO405" s="207"/>
      <c r="CP405" s="207"/>
      <c r="CQ405" s="207"/>
      <c r="CR405" s="207"/>
      <c r="CS405" s="207"/>
      <c r="CV405" s="27">
        <f t="shared" si="157"/>
        <v>0</v>
      </c>
      <c r="CW405" s="28">
        <f t="shared" si="158"/>
        <v>0</v>
      </c>
    </row>
    <row r="406" spans="1:101" x14ac:dyDescent="0.2">
      <c r="A406" s="210" t="s">
        <v>393</v>
      </c>
      <c r="B406" s="211">
        <v>0</v>
      </c>
      <c r="C406" s="211">
        <v>0</v>
      </c>
      <c r="D406" s="211">
        <v>0</v>
      </c>
      <c r="E406" s="211">
        <v>0</v>
      </c>
      <c r="F406" s="211">
        <v>0</v>
      </c>
      <c r="G406" s="211">
        <v>0</v>
      </c>
      <c r="H406" s="211">
        <v>0</v>
      </c>
      <c r="I406" s="211">
        <v>0</v>
      </c>
      <c r="J406" s="211">
        <v>0</v>
      </c>
      <c r="K406" s="211">
        <v>0</v>
      </c>
      <c r="L406" s="211">
        <v>0</v>
      </c>
      <c r="M406" s="211">
        <v>0</v>
      </c>
      <c r="N406" s="211">
        <v>0</v>
      </c>
      <c r="O406" s="211">
        <v>0</v>
      </c>
      <c r="P406" s="211">
        <v>0</v>
      </c>
      <c r="Q406" s="211">
        <v>0</v>
      </c>
      <c r="R406" s="211">
        <v>0</v>
      </c>
      <c r="S406" s="211">
        <v>0</v>
      </c>
      <c r="T406" s="211">
        <v>0</v>
      </c>
      <c r="U406" s="211">
        <v>0</v>
      </c>
      <c r="V406" s="211">
        <v>0</v>
      </c>
      <c r="W406" s="211">
        <v>0</v>
      </c>
      <c r="X406" s="211">
        <v>0</v>
      </c>
      <c r="Y406" s="211">
        <v>0</v>
      </c>
      <c r="Z406" s="211">
        <v>0</v>
      </c>
      <c r="AA406" s="211">
        <v>0</v>
      </c>
      <c r="AB406" s="211">
        <v>0</v>
      </c>
      <c r="AC406" s="211">
        <v>0</v>
      </c>
      <c r="AD406" s="211">
        <v>0</v>
      </c>
      <c r="AE406" s="211">
        <v>0</v>
      </c>
      <c r="AF406" s="211">
        <v>0</v>
      </c>
      <c r="AG406" s="211">
        <v>0</v>
      </c>
      <c r="AH406" s="211">
        <v>0</v>
      </c>
      <c r="AI406" s="211">
        <v>0</v>
      </c>
      <c r="AJ406" s="211">
        <v>0</v>
      </c>
      <c r="AK406" s="211">
        <v>0</v>
      </c>
      <c r="AL406" s="211">
        <v>0</v>
      </c>
      <c r="AM406" s="211">
        <v>0</v>
      </c>
      <c r="AN406" s="211">
        <v>0</v>
      </c>
      <c r="AO406" s="211">
        <v>0</v>
      </c>
      <c r="AP406" s="211">
        <v>0</v>
      </c>
      <c r="AQ406" s="211">
        <v>0</v>
      </c>
      <c r="AR406" s="211">
        <v>0</v>
      </c>
      <c r="AS406" s="211">
        <v>0</v>
      </c>
      <c r="AT406" s="211">
        <v>0</v>
      </c>
      <c r="AU406" s="211">
        <v>0</v>
      </c>
      <c r="AV406" s="211">
        <v>0</v>
      </c>
      <c r="AW406" s="211">
        <v>0</v>
      </c>
      <c r="AX406" s="211">
        <v>0</v>
      </c>
      <c r="AY406" s="211">
        <v>0</v>
      </c>
      <c r="AZ406" s="211">
        <v>0</v>
      </c>
      <c r="BA406" s="211">
        <v>0</v>
      </c>
      <c r="BB406" s="211">
        <v>0</v>
      </c>
      <c r="BC406" s="211">
        <v>0</v>
      </c>
      <c r="BD406" s="211">
        <v>0</v>
      </c>
      <c r="BE406" s="211">
        <v>0</v>
      </c>
      <c r="BF406" s="211">
        <v>0</v>
      </c>
      <c r="BG406" s="211">
        <v>0</v>
      </c>
      <c r="BH406" s="211">
        <v>0</v>
      </c>
      <c r="BI406" s="211">
        <v>0</v>
      </c>
      <c r="BJ406" s="211">
        <v>0</v>
      </c>
      <c r="BK406" s="211">
        <v>0</v>
      </c>
      <c r="BL406" s="211">
        <v>0</v>
      </c>
      <c r="BM406" s="211">
        <v>0</v>
      </c>
      <c r="BN406" s="211">
        <v>0</v>
      </c>
      <c r="BO406" s="211">
        <v>0</v>
      </c>
      <c r="BP406" s="211">
        <v>0</v>
      </c>
      <c r="BQ406" s="211">
        <v>0</v>
      </c>
      <c r="BR406" s="211">
        <v>0</v>
      </c>
      <c r="BS406" s="211">
        <v>0</v>
      </c>
      <c r="BT406" s="211">
        <v>0</v>
      </c>
      <c r="BU406" s="211">
        <v>0</v>
      </c>
      <c r="BV406" s="211">
        <v>0</v>
      </c>
      <c r="BW406" s="211">
        <v>0</v>
      </c>
      <c r="BX406" s="211">
        <v>0</v>
      </c>
      <c r="BY406" s="211">
        <v>0</v>
      </c>
      <c r="BZ406" s="211">
        <v>0</v>
      </c>
      <c r="CA406" s="211">
        <v>0</v>
      </c>
      <c r="CB406" s="211">
        <v>0</v>
      </c>
      <c r="CC406" s="211">
        <v>0</v>
      </c>
      <c r="CD406" s="211">
        <v>0</v>
      </c>
      <c r="CE406" s="211">
        <v>0</v>
      </c>
      <c r="CF406" s="211">
        <v>0</v>
      </c>
      <c r="CG406" s="211">
        <v>0</v>
      </c>
      <c r="CH406" s="211">
        <v>0</v>
      </c>
      <c r="CI406" s="211">
        <v>0</v>
      </c>
      <c r="CJ406" s="211">
        <v>0</v>
      </c>
      <c r="CK406" s="211">
        <v>0</v>
      </c>
      <c r="CL406" s="211">
        <v>0</v>
      </c>
      <c r="CM406" s="211">
        <v>0</v>
      </c>
      <c r="CN406" s="211">
        <v>0</v>
      </c>
      <c r="CO406" s="211">
        <v>0</v>
      </c>
      <c r="CP406" s="211">
        <v>0</v>
      </c>
      <c r="CQ406" s="211">
        <v>0</v>
      </c>
      <c r="CR406" s="211">
        <v>0</v>
      </c>
      <c r="CS406" s="211">
        <f t="shared" ref="CS406:CS418" si="163">SUM(B406:CR406)</f>
        <v>0</v>
      </c>
      <c r="CV406" s="27">
        <f t="shared" si="157"/>
        <v>0</v>
      </c>
      <c r="CW406" s="28">
        <f t="shared" si="158"/>
        <v>0</v>
      </c>
    </row>
    <row r="407" spans="1:101" x14ac:dyDescent="0.2">
      <c r="A407" s="210" t="s">
        <v>394</v>
      </c>
      <c r="B407" s="211">
        <v>0</v>
      </c>
      <c r="C407" s="211">
        <v>0</v>
      </c>
      <c r="D407" s="211">
        <v>0</v>
      </c>
      <c r="E407" s="211">
        <v>0</v>
      </c>
      <c r="F407" s="211">
        <v>0</v>
      </c>
      <c r="G407" s="211">
        <v>0</v>
      </c>
      <c r="H407" s="211">
        <v>0</v>
      </c>
      <c r="I407" s="211">
        <v>0</v>
      </c>
      <c r="J407" s="211">
        <v>0</v>
      </c>
      <c r="K407" s="211">
        <v>0</v>
      </c>
      <c r="L407" s="211">
        <v>0</v>
      </c>
      <c r="M407" s="211">
        <v>0</v>
      </c>
      <c r="N407" s="211">
        <v>0</v>
      </c>
      <c r="O407" s="211">
        <v>0</v>
      </c>
      <c r="P407" s="211">
        <v>0</v>
      </c>
      <c r="Q407" s="211">
        <v>0</v>
      </c>
      <c r="R407" s="211">
        <v>0</v>
      </c>
      <c r="S407" s="211">
        <v>0</v>
      </c>
      <c r="T407" s="211">
        <v>0</v>
      </c>
      <c r="U407" s="211">
        <v>0</v>
      </c>
      <c r="V407" s="211">
        <v>0</v>
      </c>
      <c r="W407" s="211">
        <v>0</v>
      </c>
      <c r="X407" s="211">
        <v>0</v>
      </c>
      <c r="Y407" s="211">
        <v>0</v>
      </c>
      <c r="Z407" s="211">
        <v>0</v>
      </c>
      <c r="AA407" s="211">
        <v>0</v>
      </c>
      <c r="AB407" s="211">
        <v>0</v>
      </c>
      <c r="AC407" s="211">
        <v>0</v>
      </c>
      <c r="AD407" s="211">
        <v>0</v>
      </c>
      <c r="AE407" s="211">
        <v>0</v>
      </c>
      <c r="AF407" s="211">
        <v>0</v>
      </c>
      <c r="AG407" s="211">
        <v>0</v>
      </c>
      <c r="AH407" s="211">
        <v>0</v>
      </c>
      <c r="AI407" s="211">
        <v>0</v>
      </c>
      <c r="AJ407" s="211">
        <v>0</v>
      </c>
      <c r="AK407" s="211">
        <v>0</v>
      </c>
      <c r="AL407" s="211">
        <v>0</v>
      </c>
      <c r="AM407" s="211">
        <v>0</v>
      </c>
      <c r="AN407" s="211">
        <v>0</v>
      </c>
      <c r="AO407" s="211">
        <v>0</v>
      </c>
      <c r="AP407" s="211">
        <v>0</v>
      </c>
      <c r="AQ407" s="211">
        <v>0</v>
      </c>
      <c r="AR407" s="211">
        <v>0</v>
      </c>
      <c r="AS407" s="211">
        <v>0</v>
      </c>
      <c r="AT407" s="211">
        <v>0</v>
      </c>
      <c r="AU407" s="211">
        <v>0</v>
      </c>
      <c r="AV407" s="211">
        <v>0</v>
      </c>
      <c r="AW407" s="211">
        <v>0</v>
      </c>
      <c r="AX407" s="211">
        <v>0</v>
      </c>
      <c r="AY407" s="211">
        <v>0</v>
      </c>
      <c r="AZ407" s="211">
        <v>0</v>
      </c>
      <c r="BA407" s="211">
        <v>0</v>
      </c>
      <c r="BB407" s="211">
        <v>0</v>
      </c>
      <c r="BC407" s="211">
        <v>0</v>
      </c>
      <c r="BD407" s="211">
        <v>0</v>
      </c>
      <c r="BE407" s="211">
        <v>0</v>
      </c>
      <c r="BF407" s="211">
        <v>0</v>
      </c>
      <c r="BG407" s="211">
        <v>0</v>
      </c>
      <c r="BH407" s="211">
        <v>0</v>
      </c>
      <c r="BI407" s="211">
        <v>0</v>
      </c>
      <c r="BJ407" s="211">
        <v>0</v>
      </c>
      <c r="BK407" s="211">
        <v>0</v>
      </c>
      <c r="BL407" s="211">
        <v>0</v>
      </c>
      <c r="BM407" s="211">
        <v>0</v>
      </c>
      <c r="BN407" s="211">
        <v>0</v>
      </c>
      <c r="BO407" s="211">
        <v>0</v>
      </c>
      <c r="BP407" s="211">
        <v>0</v>
      </c>
      <c r="BQ407" s="211">
        <v>0</v>
      </c>
      <c r="BR407" s="211">
        <v>0</v>
      </c>
      <c r="BS407" s="211">
        <v>0</v>
      </c>
      <c r="BT407" s="211">
        <v>0</v>
      </c>
      <c r="BU407" s="211">
        <v>0</v>
      </c>
      <c r="BV407" s="211">
        <v>0</v>
      </c>
      <c r="BW407" s="211">
        <v>0</v>
      </c>
      <c r="BX407" s="211">
        <v>0</v>
      </c>
      <c r="BY407" s="211">
        <v>0</v>
      </c>
      <c r="BZ407" s="211">
        <v>0</v>
      </c>
      <c r="CA407" s="211">
        <v>0</v>
      </c>
      <c r="CB407" s="211">
        <v>0</v>
      </c>
      <c r="CC407" s="211">
        <v>0</v>
      </c>
      <c r="CD407" s="211">
        <v>0</v>
      </c>
      <c r="CE407" s="211">
        <v>0</v>
      </c>
      <c r="CF407" s="211">
        <v>0</v>
      </c>
      <c r="CG407" s="211">
        <v>0</v>
      </c>
      <c r="CH407" s="211">
        <v>0</v>
      </c>
      <c r="CI407" s="211">
        <v>0</v>
      </c>
      <c r="CJ407" s="211">
        <v>0</v>
      </c>
      <c r="CK407" s="211">
        <v>0</v>
      </c>
      <c r="CL407" s="211">
        <v>0</v>
      </c>
      <c r="CM407" s="211">
        <v>0</v>
      </c>
      <c r="CN407" s="211">
        <v>0</v>
      </c>
      <c r="CO407" s="211">
        <v>0</v>
      </c>
      <c r="CP407" s="211">
        <v>0</v>
      </c>
      <c r="CQ407" s="211">
        <v>0</v>
      </c>
      <c r="CR407" s="211">
        <v>0</v>
      </c>
      <c r="CS407" s="211">
        <f t="shared" si="163"/>
        <v>0</v>
      </c>
      <c r="CV407" s="27">
        <f t="shared" si="157"/>
        <v>0</v>
      </c>
      <c r="CW407" s="28">
        <f t="shared" si="158"/>
        <v>0</v>
      </c>
    </row>
    <row r="408" spans="1:101" x14ac:dyDescent="0.2">
      <c r="A408" s="210" t="s">
        <v>395</v>
      </c>
      <c r="B408" s="211">
        <v>0</v>
      </c>
      <c r="C408" s="211">
        <v>0</v>
      </c>
      <c r="D408" s="211">
        <v>0</v>
      </c>
      <c r="E408" s="211">
        <v>0</v>
      </c>
      <c r="F408" s="211">
        <v>0</v>
      </c>
      <c r="G408" s="211">
        <v>0</v>
      </c>
      <c r="H408" s="211">
        <v>0</v>
      </c>
      <c r="I408" s="211">
        <v>0</v>
      </c>
      <c r="J408" s="211">
        <v>0</v>
      </c>
      <c r="K408" s="211">
        <v>0</v>
      </c>
      <c r="L408" s="211">
        <v>0</v>
      </c>
      <c r="M408" s="211">
        <v>0</v>
      </c>
      <c r="N408" s="211">
        <v>0</v>
      </c>
      <c r="O408" s="211">
        <v>0</v>
      </c>
      <c r="P408" s="211">
        <v>0</v>
      </c>
      <c r="Q408" s="211">
        <v>0</v>
      </c>
      <c r="R408" s="211">
        <v>0</v>
      </c>
      <c r="S408" s="211">
        <v>0</v>
      </c>
      <c r="T408" s="211">
        <v>0</v>
      </c>
      <c r="U408" s="211">
        <v>0</v>
      </c>
      <c r="V408" s="211">
        <v>0</v>
      </c>
      <c r="W408" s="211">
        <v>0</v>
      </c>
      <c r="X408" s="211">
        <v>0</v>
      </c>
      <c r="Y408" s="211">
        <v>0</v>
      </c>
      <c r="Z408" s="211">
        <v>0</v>
      </c>
      <c r="AA408" s="211">
        <v>0</v>
      </c>
      <c r="AB408" s="211">
        <v>0</v>
      </c>
      <c r="AC408" s="211">
        <v>0</v>
      </c>
      <c r="AD408" s="211">
        <v>0</v>
      </c>
      <c r="AE408" s="211">
        <v>0</v>
      </c>
      <c r="AF408" s="211">
        <v>0</v>
      </c>
      <c r="AG408" s="211">
        <v>0</v>
      </c>
      <c r="AH408" s="211">
        <v>0</v>
      </c>
      <c r="AI408" s="211">
        <v>0</v>
      </c>
      <c r="AJ408" s="211">
        <v>0</v>
      </c>
      <c r="AK408" s="211">
        <v>0</v>
      </c>
      <c r="AL408" s="211">
        <v>0</v>
      </c>
      <c r="AM408" s="211">
        <v>0</v>
      </c>
      <c r="AN408" s="211">
        <v>0</v>
      </c>
      <c r="AO408" s="211">
        <v>0</v>
      </c>
      <c r="AP408" s="211">
        <v>0</v>
      </c>
      <c r="AQ408" s="211">
        <v>0</v>
      </c>
      <c r="AR408" s="211">
        <v>0</v>
      </c>
      <c r="AS408" s="211">
        <v>0</v>
      </c>
      <c r="AT408" s="211">
        <v>0</v>
      </c>
      <c r="AU408" s="211">
        <v>0</v>
      </c>
      <c r="AV408" s="211">
        <v>0</v>
      </c>
      <c r="AW408" s="211">
        <v>0</v>
      </c>
      <c r="AX408" s="211">
        <v>0</v>
      </c>
      <c r="AY408" s="211">
        <v>0</v>
      </c>
      <c r="AZ408" s="211">
        <v>0</v>
      </c>
      <c r="BA408" s="211">
        <v>0</v>
      </c>
      <c r="BB408" s="211">
        <v>0</v>
      </c>
      <c r="BC408" s="211">
        <v>0</v>
      </c>
      <c r="BD408" s="211">
        <v>0</v>
      </c>
      <c r="BE408" s="211">
        <v>0</v>
      </c>
      <c r="BF408" s="211">
        <v>0</v>
      </c>
      <c r="BG408" s="211">
        <v>0</v>
      </c>
      <c r="BH408" s="211">
        <v>0</v>
      </c>
      <c r="BI408" s="211">
        <v>0</v>
      </c>
      <c r="BJ408" s="211">
        <v>0</v>
      </c>
      <c r="BK408" s="211">
        <v>0</v>
      </c>
      <c r="BL408" s="211">
        <v>0</v>
      </c>
      <c r="BM408" s="211">
        <v>0</v>
      </c>
      <c r="BN408" s="211">
        <v>0</v>
      </c>
      <c r="BO408" s="211">
        <v>0</v>
      </c>
      <c r="BP408" s="211">
        <v>0</v>
      </c>
      <c r="BQ408" s="211">
        <v>0</v>
      </c>
      <c r="BR408" s="211">
        <v>0</v>
      </c>
      <c r="BS408" s="211">
        <v>0</v>
      </c>
      <c r="BT408" s="211">
        <v>0</v>
      </c>
      <c r="BU408" s="211">
        <v>0</v>
      </c>
      <c r="BV408" s="211">
        <v>0</v>
      </c>
      <c r="BW408" s="211">
        <v>0</v>
      </c>
      <c r="BX408" s="211">
        <v>0</v>
      </c>
      <c r="BY408" s="211">
        <v>0</v>
      </c>
      <c r="BZ408" s="211">
        <v>0</v>
      </c>
      <c r="CA408" s="211">
        <v>0</v>
      </c>
      <c r="CB408" s="211">
        <v>0</v>
      </c>
      <c r="CC408" s="211">
        <v>0</v>
      </c>
      <c r="CD408" s="211">
        <v>0</v>
      </c>
      <c r="CE408" s="211">
        <v>0</v>
      </c>
      <c r="CF408" s="211">
        <v>0</v>
      </c>
      <c r="CG408" s="211">
        <v>0</v>
      </c>
      <c r="CH408" s="211">
        <v>0</v>
      </c>
      <c r="CI408" s="211">
        <v>0</v>
      </c>
      <c r="CJ408" s="211">
        <v>0</v>
      </c>
      <c r="CK408" s="211">
        <v>0</v>
      </c>
      <c r="CL408" s="211">
        <v>0</v>
      </c>
      <c r="CM408" s="211">
        <v>0</v>
      </c>
      <c r="CN408" s="211">
        <v>0</v>
      </c>
      <c r="CO408" s="211">
        <v>0</v>
      </c>
      <c r="CP408" s="211">
        <v>0</v>
      </c>
      <c r="CQ408" s="211">
        <v>0</v>
      </c>
      <c r="CR408" s="211">
        <v>0</v>
      </c>
      <c r="CS408" s="211">
        <f t="shared" si="163"/>
        <v>0</v>
      </c>
      <c r="CV408" s="27">
        <f t="shared" si="157"/>
        <v>0</v>
      </c>
      <c r="CW408" s="28">
        <f t="shared" si="158"/>
        <v>0</v>
      </c>
    </row>
    <row r="409" spans="1:101" x14ac:dyDescent="0.2">
      <c r="A409" s="210" t="s">
        <v>396</v>
      </c>
      <c r="B409" s="211">
        <v>0</v>
      </c>
      <c r="C409" s="211">
        <v>0</v>
      </c>
      <c r="D409" s="211">
        <v>0</v>
      </c>
      <c r="E409" s="211">
        <v>0</v>
      </c>
      <c r="F409" s="211">
        <v>-24.24081</v>
      </c>
      <c r="G409" s="211">
        <v>-24.24081</v>
      </c>
      <c r="H409" s="211">
        <v>-24.24081</v>
      </c>
      <c r="I409" s="211">
        <v>-24.24081</v>
      </c>
      <c r="J409" s="211">
        <v>-24.24081</v>
      </c>
      <c r="K409" s="211">
        <v>-24.24081</v>
      </c>
      <c r="L409" s="211">
        <v>-24.24081</v>
      </c>
      <c r="M409" s="211">
        <v>-24.24081</v>
      </c>
      <c r="N409" s="211">
        <v>-24.24081</v>
      </c>
      <c r="O409" s="211">
        <v>-24.24081</v>
      </c>
      <c r="P409" s="211">
        <v>-24.24081</v>
      </c>
      <c r="Q409" s="211">
        <v>-24.24081</v>
      </c>
      <c r="R409" s="211">
        <v>-24.24081</v>
      </c>
      <c r="S409" s="211">
        <v>-24.24081</v>
      </c>
      <c r="T409" s="211">
        <v>-24.24081</v>
      </c>
      <c r="U409" s="211">
        <v>-24.24081</v>
      </c>
      <c r="V409" s="211">
        <v>-24.24081</v>
      </c>
      <c r="W409" s="211">
        <v>-24.24081</v>
      </c>
      <c r="X409" s="211">
        <v>-24.24081</v>
      </c>
      <c r="Y409" s="211">
        <v>-24.24081</v>
      </c>
      <c r="Z409" s="211">
        <v>-24.24081</v>
      </c>
      <c r="AA409" s="211">
        <v>-24.24081</v>
      </c>
      <c r="AB409" s="211">
        <v>-24.24081</v>
      </c>
      <c r="AC409" s="211">
        <v>-24.24081</v>
      </c>
      <c r="AD409" s="211">
        <v>-24.24081</v>
      </c>
      <c r="AE409" s="211">
        <v>-24.24081</v>
      </c>
      <c r="AF409" s="211">
        <v>-24.24081</v>
      </c>
      <c r="AG409" s="211">
        <v>-24.24081</v>
      </c>
      <c r="AH409" s="211">
        <v>-24.24081</v>
      </c>
      <c r="AI409" s="211">
        <v>-24.24081</v>
      </c>
      <c r="AJ409" s="211">
        <v>-24.24081</v>
      </c>
      <c r="AK409" s="211">
        <v>-24.24081</v>
      </c>
      <c r="AL409" s="211">
        <v>-24.24081</v>
      </c>
      <c r="AM409" s="211">
        <v>-24.24081</v>
      </c>
      <c r="AN409" s="211">
        <v>-24.24081</v>
      </c>
      <c r="AO409" s="211">
        <v>-24.24081</v>
      </c>
      <c r="AP409" s="211">
        <v>-24.24081</v>
      </c>
      <c r="AQ409" s="211">
        <v>-24.24081</v>
      </c>
      <c r="AR409" s="211">
        <v>-24.24081</v>
      </c>
      <c r="AS409" s="211">
        <v>-24.24081</v>
      </c>
      <c r="AT409" s="211">
        <v>-24.24081</v>
      </c>
      <c r="AU409" s="211">
        <v>-24.24081</v>
      </c>
      <c r="AV409" s="211">
        <v>-24.24081</v>
      </c>
      <c r="AW409" s="211">
        <v>-24.24081</v>
      </c>
      <c r="AX409" s="211">
        <v>-24.24081</v>
      </c>
      <c r="AY409" s="211">
        <v>-24.24081</v>
      </c>
      <c r="AZ409" s="211">
        <v>-24.24081</v>
      </c>
      <c r="BA409" s="211">
        <v>-24.24081</v>
      </c>
      <c r="BB409" s="211">
        <v>-24.24081</v>
      </c>
      <c r="BC409" s="211">
        <v>-24.24081</v>
      </c>
      <c r="BD409" s="211">
        <v>-24.24081</v>
      </c>
      <c r="BE409" s="211">
        <v>-24.24081</v>
      </c>
      <c r="BF409" s="211">
        <v>-24.24081</v>
      </c>
      <c r="BG409" s="211">
        <v>-24.24081</v>
      </c>
      <c r="BH409" s="211">
        <v>-24.24081</v>
      </c>
      <c r="BI409" s="211">
        <v>-24.24081</v>
      </c>
      <c r="BJ409" s="211">
        <v>-24.24081</v>
      </c>
      <c r="BK409" s="211">
        <v>-24.24081</v>
      </c>
      <c r="BL409" s="211">
        <v>-24.24081</v>
      </c>
      <c r="BM409" s="211">
        <v>-24.24081</v>
      </c>
      <c r="BN409" s="211">
        <v>-24.24081</v>
      </c>
      <c r="BO409" s="211">
        <v>-24.24081</v>
      </c>
      <c r="BP409" s="211">
        <v>-24.24081</v>
      </c>
      <c r="BQ409" s="211">
        <v>-24.24081</v>
      </c>
      <c r="BR409" s="211">
        <v>-24.24081</v>
      </c>
      <c r="BS409" s="211">
        <v>-24.24081</v>
      </c>
      <c r="BT409" s="211">
        <v>-24.24081</v>
      </c>
      <c r="BU409" s="211">
        <v>-24.24081</v>
      </c>
      <c r="BV409" s="211">
        <v>-24.24081</v>
      </c>
      <c r="BW409" s="211">
        <v>-24.24081</v>
      </c>
      <c r="BX409" s="211">
        <v>-24.24081</v>
      </c>
      <c r="BY409" s="211">
        <v>-24.24081</v>
      </c>
      <c r="BZ409" s="211">
        <v>-24.24081</v>
      </c>
      <c r="CA409" s="211">
        <v>-24.24081</v>
      </c>
      <c r="CB409" s="211">
        <v>-24.24081</v>
      </c>
      <c r="CC409" s="211">
        <v>-24.24081</v>
      </c>
      <c r="CD409" s="211">
        <v>-24.24081</v>
      </c>
      <c r="CE409" s="211">
        <v>-24.24081</v>
      </c>
      <c r="CF409" s="211">
        <v>-24.24081</v>
      </c>
      <c r="CG409" s="211">
        <v>-24.24081</v>
      </c>
      <c r="CH409" s="211">
        <v>-24.24081</v>
      </c>
      <c r="CI409" s="211">
        <v>-24.24081</v>
      </c>
      <c r="CJ409" s="211">
        <v>-24.24081</v>
      </c>
      <c r="CK409" s="211">
        <v>-24.24081</v>
      </c>
      <c r="CL409" s="211">
        <v>-24.24081</v>
      </c>
      <c r="CM409" s="211">
        <v>-24.24081</v>
      </c>
      <c r="CN409" s="211">
        <v>-24.24081</v>
      </c>
      <c r="CO409" s="211">
        <v>-24.24081</v>
      </c>
      <c r="CP409" s="211">
        <v>-24.24081</v>
      </c>
      <c r="CQ409" s="211">
        <v>-24.24081</v>
      </c>
      <c r="CR409" s="211">
        <v>-24.24081</v>
      </c>
      <c r="CS409" s="211">
        <f t="shared" si="163"/>
        <v>-2205.9137099999994</v>
      </c>
      <c r="CV409" s="27">
        <f t="shared" si="157"/>
        <v>-24.24081</v>
      </c>
      <c r="CW409" s="28">
        <f t="shared" si="158"/>
        <v>-24.24081</v>
      </c>
    </row>
    <row r="410" spans="1:101" x14ac:dyDescent="0.2">
      <c r="A410" s="210" t="s">
        <v>397</v>
      </c>
      <c r="B410" s="211">
        <v>0</v>
      </c>
      <c r="C410" s="211">
        <v>0</v>
      </c>
      <c r="D410" s="211">
        <v>0</v>
      </c>
      <c r="E410" s="211">
        <v>0</v>
      </c>
      <c r="F410" s="211">
        <v>-639.30662400000006</v>
      </c>
      <c r="G410" s="211">
        <v>-639.30662400000006</v>
      </c>
      <c r="H410" s="211">
        <v>-639.30662400000006</v>
      </c>
      <c r="I410" s="211">
        <v>-639.30662400000006</v>
      </c>
      <c r="J410" s="211">
        <v>-639.30662400000006</v>
      </c>
      <c r="K410" s="211">
        <v>-639.30662400000006</v>
      </c>
      <c r="L410" s="211">
        <v>-639.30662400000006</v>
      </c>
      <c r="M410" s="211">
        <v>-639.30662400000006</v>
      </c>
      <c r="N410" s="211">
        <v>-639.30662400000006</v>
      </c>
      <c r="O410" s="211">
        <v>-639.30662400000006</v>
      </c>
      <c r="P410" s="211">
        <v>-639.30662400000006</v>
      </c>
      <c r="Q410" s="211">
        <v>-639.30662400000006</v>
      </c>
      <c r="R410" s="211">
        <v>-639.30662400000006</v>
      </c>
      <c r="S410" s="211">
        <v>-639.30662400000006</v>
      </c>
      <c r="T410" s="211">
        <v>-639.30662400000006</v>
      </c>
      <c r="U410" s="211">
        <v>-639.30662400000006</v>
      </c>
      <c r="V410" s="211">
        <v>-639.30662400000006</v>
      </c>
      <c r="W410" s="211">
        <v>-639.30662400000006</v>
      </c>
      <c r="X410" s="211">
        <v>-639.30662400000006</v>
      </c>
      <c r="Y410" s="211">
        <v>-639.30662400000006</v>
      </c>
      <c r="Z410" s="211">
        <v>-639.30662400000006</v>
      </c>
      <c r="AA410" s="211">
        <v>-639.30662400000006</v>
      </c>
      <c r="AB410" s="211">
        <v>-639.30662400000006</v>
      </c>
      <c r="AC410" s="211">
        <v>-639.30662400000006</v>
      </c>
      <c r="AD410" s="211">
        <v>-639.30662400000006</v>
      </c>
      <c r="AE410" s="211">
        <v>-639.30662400000006</v>
      </c>
      <c r="AF410" s="211">
        <v>-639.30662400000006</v>
      </c>
      <c r="AG410" s="211">
        <v>-639.30662400000006</v>
      </c>
      <c r="AH410" s="211">
        <v>-639.30662400000006</v>
      </c>
      <c r="AI410" s="211">
        <v>-639.30662400000006</v>
      </c>
      <c r="AJ410" s="211">
        <v>-639.30662400000006</v>
      </c>
      <c r="AK410" s="211">
        <v>-639.30662400000006</v>
      </c>
      <c r="AL410" s="211">
        <v>-639.30662400000006</v>
      </c>
      <c r="AM410" s="211">
        <v>-639.30662400000006</v>
      </c>
      <c r="AN410" s="211">
        <v>-639.30662400000006</v>
      </c>
      <c r="AO410" s="211">
        <v>-639.30662400000006</v>
      </c>
      <c r="AP410" s="211">
        <v>-639.30662400000006</v>
      </c>
      <c r="AQ410" s="211">
        <v>-639.30662400000006</v>
      </c>
      <c r="AR410" s="211">
        <v>-639.30662400000006</v>
      </c>
      <c r="AS410" s="211">
        <v>-639.30662400000006</v>
      </c>
      <c r="AT410" s="211">
        <v>-639.30662400000006</v>
      </c>
      <c r="AU410" s="211">
        <v>-639.30662400000006</v>
      </c>
      <c r="AV410" s="211">
        <v>-639.30662400000006</v>
      </c>
      <c r="AW410" s="211">
        <v>-639.30662400000006</v>
      </c>
      <c r="AX410" s="211">
        <v>-639.30662400000006</v>
      </c>
      <c r="AY410" s="211">
        <v>-639.30662400000006</v>
      </c>
      <c r="AZ410" s="211">
        <v>-639.30662400000006</v>
      </c>
      <c r="BA410" s="211">
        <v>-639.30662400000006</v>
      </c>
      <c r="BB410" s="211">
        <v>-639.30662400000006</v>
      </c>
      <c r="BC410" s="211">
        <v>-639.30662400000006</v>
      </c>
      <c r="BD410" s="211">
        <v>-639.30662400000006</v>
      </c>
      <c r="BE410" s="211">
        <v>-639.30662400000006</v>
      </c>
      <c r="BF410" s="211">
        <v>-639.30662400000006</v>
      </c>
      <c r="BG410" s="211">
        <v>-639.30662400000006</v>
      </c>
      <c r="BH410" s="211">
        <v>-639.30662400000006</v>
      </c>
      <c r="BI410" s="211">
        <v>-639.30662400000006</v>
      </c>
      <c r="BJ410" s="211">
        <v>-639.30662400000006</v>
      </c>
      <c r="BK410" s="211">
        <v>-639.30662400000006</v>
      </c>
      <c r="BL410" s="211">
        <v>-639.30662400000006</v>
      </c>
      <c r="BM410" s="211">
        <v>-639.30662400000006</v>
      </c>
      <c r="BN410" s="211">
        <v>-639.30662400000006</v>
      </c>
      <c r="BO410" s="211">
        <v>-639.30662400000006</v>
      </c>
      <c r="BP410" s="211">
        <v>-639.30662400000006</v>
      </c>
      <c r="BQ410" s="211">
        <v>-639.30662400000006</v>
      </c>
      <c r="BR410" s="211">
        <v>-639.30662400000006</v>
      </c>
      <c r="BS410" s="211">
        <v>-639.30662400000006</v>
      </c>
      <c r="BT410" s="211">
        <v>-639.30662400000006</v>
      </c>
      <c r="BU410" s="211">
        <v>-639.30662400000006</v>
      </c>
      <c r="BV410" s="211">
        <v>-639.30662400000006</v>
      </c>
      <c r="BW410" s="211">
        <v>-639.30662400000006</v>
      </c>
      <c r="BX410" s="211">
        <v>-639.30662400000006</v>
      </c>
      <c r="BY410" s="211">
        <v>-639.30662400000006</v>
      </c>
      <c r="BZ410" s="211">
        <v>-639.30662400000006</v>
      </c>
      <c r="CA410" s="211">
        <v>-639.30662400000006</v>
      </c>
      <c r="CB410" s="211">
        <v>-639.30662400000006</v>
      </c>
      <c r="CC410" s="211">
        <v>-639.30662400000006</v>
      </c>
      <c r="CD410" s="211">
        <v>-639.30662400000006</v>
      </c>
      <c r="CE410" s="211">
        <v>-639.30662400000006</v>
      </c>
      <c r="CF410" s="211">
        <v>-639.30662400000006</v>
      </c>
      <c r="CG410" s="211">
        <v>-639.30662400000006</v>
      </c>
      <c r="CH410" s="211">
        <v>-639.30662400000006</v>
      </c>
      <c r="CI410" s="211">
        <v>-639.30662400000006</v>
      </c>
      <c r="CJ410" s="211">
        <v>-639.30662400000006</v>
      </c>
      <c r="CK410" s="211">
        <v>-639.30662400000006</v>
      </c>
      <c r="CL410" s="211">
        <v>-639.30662400000006</v>
      </c>
      <c r="CM410" s="211">
        <v>-639.30662400000006</v>
      </c>
      <c r="CN410" s="211">
        <v>-639.30662400000006</v>
      </c>
      <c r="CO410" s="211">
        <v>-639.30662400000006</v>
      </c>
      <c r="CP410" s="211">
        <v>-639.30662400000006</v>
      </c>
      <c r="CQ410" s="211">
        <v>-639.30662400000006</v>
      </c>
      <c r="CR410" s="211">
        <v>-639.30662400000006</v>
      </c>
      <c r="CS410" s="211">
        <f t="shared" si="163"/>
        <v>-58176.902783999911</v>
      </c>
      <c r="CV410" s="27">
        <f t="shared" si="157"/>
        <v>-639.30662400000006</v>
      </c>
      <c r="CW410" s="28">
        <f t="shared" si="158"/>
        <v>-639.30662400000006</v>
      </c>
    </row>
    <row r="411" spans="1:101" x14ac:dyDescent="0.2">
      <c r="A411" s="210" t="s">
        <v>398</v>
      </c>
      <c r="B411" s="211">
        <v>0</v>
      </c>
      <c r="C411" s="211">
        <v>0</v>
      </c>
      <c r="D411" s="211">
        <v>0</v>
      </c>
      <c r="E411" s="211">
        <v>0</v>
      </c>
      <c r="F411" s="211">
        <v>0</v>
      </c>
      <c r="G411" s="211">
        <v>0</v>
      </c>
      <c r="H411" s="211">
        <v>0</v>
      </c>
      <c r="I411" s="211">
        <v>0</v>
      </c>
      <c r="J411" s="211">
        <v>0</v>
      </c>
      <c r="K411" s="211">
        <v>0</v>
      </c>
      <c r="L411" s="211">
        <v>0</v>
      </c>
      <c r="M411" s="211">
        <v>0</v>
      </c>
      <c r="N411" s="211">
        <v>0</v>
      </c>
      <c r="O411" s="211">
        <v>0</v>
      </c>
      <c r="P411" s="211">
        <v>0</v>
      </c>
      <c r="Q411" s="211">
        <v>0</v>
      </c>
      <c r="R411" s="211">
        <v>0</v>
      </c>
      <c r="S411" s="211">
        <v>0</v>
      </c>
      <c r="T411" s="211">
        <v>0</v>
      </c>
      <c r="U411" s="211">
        <v>0</v>
      </c>
      <c r="V411" s="211">
        <v>0</v>
      </c>
      <c r="W411" s="211">
        <v>0</v>
      </c>
      <c r="X411" s="211">
        <v>0</v>
      </c>
      <c r="Y411" s="211">
        <v>0</v>
      </c>
      <c r="Z411" s="211">
        <v>0</v>
      </c>
      <c r="AA411" s="211">
        <v>0</v>
      </c>
      <c r="AB411" s="211">
        <v>0</v>
      </c>
      <c r="AC411" s="211">
        <v>0</v>
      </c>
      <c r="AD411" s="211">
        <v>0</v>
      </c>
      <c r="AE411" s="211">
        <v>0</v>
      </c>
      <c r="AF411" s="211">
        <v>0</v>
      </c>
      <c r="AG411" s="211">
        <v>0</v>
      </c>
      <c r="AH411" s="211">
        <v>0</v>
      </c>
      <c r="AI411" s="211">
        <v>0</v>
      </c>
      <c r="AJ411" s="211">
        <v>0</v>
      </c>
      <c r="AK411" s="211">
        <v>0</v>
      </c>
      <c r="AL411" s="211">
        <v>0</v>
      </c>
      <c r="AM411" s="211">
        <v>0</v>
      </c>
      <c r="AN411" s="211">
        <v>0</v>
      </c>
      <c r="AO411" s="211">
        <v>0</v>
      </c>
      <c r="AP411" s="211">
        <v>0</v>
      </c>
      <c r="AQ411" s="211">
        <v>0</v>
      </c>
      <c r="AR411" s="211">
        <v>0</v>
      </c>
      <c r="AS411" s="211">
        <v>0</v>
      </c>
      <c r="AT411" s="211">
        <v>0</v>
      </c>
      <c r="AU411" s="211">
        <v>0</v>
      </c>
      <c r="AV411" s="211">
        <v>0</v>
      </c>
      <c r="AW411" s="211">
        <v>0</v>
      </c>
      <c r="AX411" s="211">
        <v>0</v>
      </c>
      <c r="AY411" s="211">
        <v>0</v>
      </c>
      <c r="AZ411" s="211">
        <v>0</v>
      </c>
      <c r="BA411" s="211">
        <v>0</v>
      </c>
      <c r="BB411" s="211">
        <v>0</v>
      </c>
      <c r="BC411" s="211">
        <v>0</v>
      </c>
      <c r="BD411" s="211">
        <v>0</v>
      </c>
      <c r="BE411" s="211">
        <v>0</v>
      </c>
      <c r="BF411" s="211">
        <v>0</v>
      </c>
      <c r="BG411" s="211">
        <v>0</v>
      </c>
      <c r="BH411" s="211">
        <v>0</v>
      </c>
      <c r="BI411" s="211">
        <v>0</v>
      </c>
      <c r="BJ411" s="211">
        <v>0</v>
      </c>
      <c r="BK411" s="211">
        <v>0</v>
      </c>
      <c r="BL411" s="211">
        <v>0</v>
      </c>
      <c r="BM411" s="211">
        <v>0</v>
      </c>
      <c r="BN411" s="211">
        <v>0</v>
      </c>
      <c r="BO411" s="211">
        <v>0</v>
      </c>
      <c r="BP411" s="211">
        <v>0</v>
      </c>
      <c r="BQ411" s="211">
        <v>0</v>
      </c>
      <c r="BR411" s="211">
        <v>0</v>
      </c>
      <c r="BS411" s="211">
        <v>0</v>
      </c>
      <c r="BT411" s="211">
        <v>0</v>
      </c>
      <c r="BU411" s="211">
        <v>0</v>
      </c>
      <c r="BV411" s="211">
        <v>0</v>
      </c>
      <c r="BW411" s="211">
        <v>0</v>
      </c>
      <c r="BX411" s="211">
        <v>0</v>
      </c>
      <c r="BY411" s="211">
        <v>0</v>
      </c>
      <c r="BZ411" s="211">
        <v>0</v>
      </c>
      <c r="CA411" s="211">
        <v>0</v>
      </c>
      <c r="CB411" s="211">
        <v>0</v>
      </c>
      <c r="CC411" s="211">
        <v>0</v>
      </c>
      <c r="CD411" s="211">
        <v>0</v>
      </c>
      <c r="CE411" s="211">
        <v>0</v>
      </c>
      <c r="CF411" s="211">
        <v>0</v>
      </c>
      <c r="CG411" s="211">
        <v>0</v>
      </c>
      <c r="CH411" s="211">
        <v>0</v>
      </c>
      <c r="CI411" s="211">
        <v>0</v>
      </c>
      <c r="CJ411" s="211">
        <v>0</v>
      </c>
      <c r="CK411" s="211">
        <v>0</v>
      </c>
      <c r="CL411" s="211">
        <v>0</v>
      </c>
      <c r="CM411" s="211">
        <v>0</v>
      </c>
      <c r="CN411" s="211">
        <v>0</v>
      </c>
      <c r="CO411" s="211">
        <v>0</v>
      </c>
      <c r="CP411" s="211">
        <v>0</v>
      </c>
      <c r="CQ411" s="211">
        <v>0</v>
      </c>
      <c r="CR411" s="211">
        <v>0</v>
      </c>
      <c r="CS411" s="211">
        <f t="shared" si="163"/>
        <v>0</v>
      </c>
      <c r="CV411" s="27">
        <f t="shared" si="157"/>
        <v>0</v>
      </c>
      <c r="CW411" s="28">
        <f t="shared" si="158"/>
        <v>0</v>
      </c>
    </row>
    <row r="412" spans="1:101" x14ac:dyDescent="0.2">
      <c r="A412" s="210" t="s">
        <v>399</v>
      </c>
      <c r="B412" s="211">
        <v>0</v>
      </c>
      <c r="C412" s="211">
        <v>0</v>
      </c>
      <c r="D412" s="211">
        <v>0</v>
      </c>
      <c r="E412" s="211">
        <v>0</v>
      </c>
      <c r="F412" s="211">
        <v>284.49600299999997</v>
      </c>
      <c r="G412" s="211">
        <v>284.49600299999997</v>
      </c>
      <c r="H412" s="211">
        <v>284.49600299999997</v>
      </c>
      <c r="I412" s="211">
        <v>284.49600299999997</v>
      </c>
      <c r="J412" s="211">
        <v>284.49600299999997</v>
      </c>
      <c r="K412" s="211">
        <v>284.49600299999997</v>
      </c>
      <c r="L412" s="211">
        <v>284.49600299999997</v>
      </c>
      <c r="M412" s="211">
        <v>284.49600299999997</v>
      </c>
      <c r="N412" s="211">
        <v>284.49600299999997</v>
      </c>
      <c r="O412" s="211">
        <v>284.49600299999997</v>
      </c>
      <c r="P412" s="211">
        <v>284.49600299999997</v>
      </c>
      <c r="Q412" s="211">
        <v>284.49600299999997</v>
      </c>
      <c r="R412" s="211">
        <v>284.49600299999997</v>
      </c>
      <c r="S412" s="211">
        <v>284.49600299999997</v>
      </c>
      <c r="T412" s="211">
        <v>284.49600299999997</v>
      </c>
      <c r="U412" s="211">
        <v>284.49600299999997</v>
      </c>
      <c r="V412" s="211">
        <v>284.49600299999997</v>
      </c>
      <c r="W412" s="211">
        <v>284.49600299999997</v>
      </c>
      <c r="X412" s="211">
        <v>284.49600299999997</v>
      </c>
      <c r="Y412" s="211">
        <v>284.49600299999997</v>
      </c>
      <c r="Z412" s="211">
        <v>284.49600299999997</v>
      </c>
      <c r="AA412" s="211">
        <v>284.49600299999997</v>
      </c>
      <c r="AB412" s="211">
        <v>284.49600299999997</v>
      </c>
      <c r="AC412" s="211">
        <v>284.49600299999997</v>
      </c>
      <c r="AD412" s="211">
        <v>284.49600299999997</v>
      </c>
      <c r="AE412" s="211">
        <v>284.49600299999997</v>
      </c>
      <c r="AF412" s="211">
        <v>284.49600299999997</v>
      </c>
      <c r="AG412" s="211">
        <v>284.49600299999997</v>
      </c>
      <c r="AH412" s="211">
        <v>284.49600299999997</v>
      </c>
      <c r="AI412" s="211">
        <v>284.49600299999997</v>
      </c>
      <c r="AJ412" s="211">
        <v>284.49600299999997</v>
      </c>
      <c r="AK412" s="211">
        <v>284.49600299999997</v>
      </c>
      <c r="AL412" s="211">
        <v>284.49600299999997</v>
      </c>
      <c r="AM412" s="211">
        <v>284.49600299999997</v>
      </c>
      <c r="AN412" s="211">
        <v>284.49600299999997</v>
      </c>
      <c r="AO412" s="211">
        <v>284.49600299999997</v>
      </c>
      <c r="AP412" s="211">
        <v>284.49600299999997</v>
      </c>
      <c r="AQ412" s="211">
        <v>284.49600299999997</v>
      </c>
      <c r="AR412" s="211">
        <v>284.49600299999997</v>
      </c>
      <c r="AS412" s="211">
        <v>284.49600299999997</v>
      </c>
      <c r="AT412" s="211">
        <v>284.49600299999997</v>
      </c>
      <c r="AU412" s="211">
        <v>284.49600299999997</v>
      </c>
      <c r="AV412" s="211">
        <v>284.49600299999997</v>
      </c>
      <c r="AW412" s="211">
        <v>284.49600299999997</v>
      </c>
      <c r="AX412" s="211">
        <v>284.49600299999997</v>
      </c>
      <c r="AY412" s="211">
        <v>284.49600299999997</v>
      </c>
      <c r="AZ412" s="211">
        <v>284.49600299999997</v>
      </c>
      <c r="BA412" s="211">
        <v>284.49600299999997</v>
      </c>
      <c r="BB412" s="211">
        <v>284.49600299999997</v>
      </c>
      <c r="BC412" s="211">
        <v>284.49600299999997</v>
      </c>
      <c r="BD412" s="211">
        <v>284.49600299999997</v>
      </c>
      <c r="BE412" s="211">
        <v>284.49600299999997</v>
      </c>
      <c r="BF412" s="211">
        <v>284.49600299999997</v>
      </c>
      <c r="BG412" s="211">
        <v>284.49600299999997</v>
      </c>
      <c r="BH412" s="211">
        <v>284.49600299999997</v>
      </c>
      <c r="BI412" s="211">
        <v>284.49600299999997</v>
      </c>
      <c r="BJ412" s="211">
        <v>284.49600299999997</v>
      </c>
      <c r="BK412" s="211">
        <v>284.49600299999997</v>
      </c>
      <c r="BL412" s="211">
        <v>284.49600299999997</v>
      </c>
      <c r="BM412" s="211">
        <v>284.49600299999997</v>
      </c>
      <c r="BN412" s="211">
        <v>284.49600299999997</v>
      </c>
      <c r="BO412" s="211">
        <v>284.49600299999997</v>
      </c>
      <c r="BP412" s="211">
        <v>284.49600299999997</v>
      </c>
      <c r="BQ412" s="211">
        <v>284.49600299999997</v>
      </c>
      <c r="BR412" s="211">
        <v>284.49600299999997</v>
      </c>
      <c r="BS412" s="211">
        <v>284.49600299999997</v>
      </c>
      <c r="BT412" s="211">
        <v>284.49600299999997</v>
      </c>
      <c r="BU412" s="211">
        <v>284.49600299999997</v>
      </c>
      <c r="BV412" s="211">
        <v>284.49600299999997</v>
      </c>
      <c r="BW412" s="211">
        <v>284.49600299999997</v>
      </c>
      <c r="BX412" s="211">
        <v>284.49600299999997</v>
      </c>
      <c r="BY412" s="211">
        <v>284.49600299999997</v>
      </c>
      <c r="BZ412" s="211">
        <v>284.49600299999997</v>
      </c>
      <c r="CA412" s="211">
        <v>284.49600299999997</v>
      </c>
      <c r="CB412" s="211">
        <v>284.49600299999997</v>
      </c>
      <c r="CC412" s="211">
        <v>284.49600299999997</v>
      </c>
      <c r="CD412" s="211">
        <v>284.49600299999997</v>
      </c>
      <c r="CE412" s="211">
        <v>284.49600299999997</v>
      </c>
      <c r="CF412" s="211">
        <v>284.49600299999997</v>
      </c>
      <c r="CG412" s="211">
        <v>284.49600299999997</v>
      </c>
      <c r="CH412" s="211">
        <v>284.49600299999997</v>
      </c>
      <c r="CI412" s="211">
        <v>284.49600299999997</v>
      </c>
      <c r="CJ412" s="211">
        <v>284.49600299999997</v>
      </c>
      <c r="CK412" s="211">
        <v>284.49600299999997</v>
      </c>
      <c r="CL412" s="211">
        <v>284.49600299999997</v>
      </c>
      <c r="CM412" s="211">
        <v>284.49600299999997</v>
      </c>
      <c r="CN412" s="211">
        <v>284.49600299999997</v>
      </c>
      <c r="CO412" s="211">
        <v>284.49600299999997</v>
      </c>
      <c r="CP412" s="211">
        <v>284.49600299999997</v>
      </c>
      <c r="CQ412" s="211">
        <v>284.49600299999997</v>
      </c>
      <c r="CR412" s="211">
        <v>284.49600299999997</v>
      </c>
      <c r="CS412" s="211">
        <f t="shared" si="163"/>
        <v>25889.136273000015</v>
      </c>
      <c r="CV412" s="27">
        <f t="shared" si="157"/>
        <v>284.49600299999997</v>
      </c>
      <c r="CW412" s="28">
        <f t="shared" si="158"/>
        <v>284.49600299999997</v>
      </c>
    </row>
    <row r="413" spans="1:101" x14ac:dyDescent="0.2">
      <c r="A413" s="210" t="s">
        <v>400</v>
      </c>
      <c r="B413" s="211">
        <v>0</v>
      </c>
      <c r="C413" s="211">
        <v>0</v>
      </c>
      <c r="D413" s="211">
        <v>0</v>
      </c>
      <c r="E413" s="211">
        <v>0</v>
      </c>
      <c r="F413" s="211">
        <v>0</v>
      </c>
      <c r="G413" s="211">
        <v>0</v>
      </c>
      <c r="H413" s="211">
        <v>0</v>
      </c>
      <c r="I413" s="211">
        <v>0</v>
      </c>
      <c r="J413" s="211">
        <v>0</v>
      </c>
      <c r="K413" s="211">
        <v>0</v>
      </c>
      <c r="L413" s="211">
        <v>0</v>
      </c>
      <c r="M413" s="211">
        <v>0</v>
      </c>
      <c r="N413" s="211">
        <v>0</v>
      </c>
      <c r="O413" s="211">
        <v>0</v>
      </c>
      <c r="P413" s="211">
        <v>0</v>
      </c>
      <c r="Q413" s="211">
        <v>0</v>
      </c>
      <c r="R413" s="211">
        <v>0</v>
      </c>
      <c r="S413" s="211">
        <v>0</v>
      </c>
      <c r="T413" s="211">
        <v>0</v>
      </c>
      <c r="U413" s="211">
        <v>0</v>
      </c>
      <c r="V413" s="211">
        <v>0</v>
      </c>
      <c r="W413" s="211">
        <v>0</v>
      </c>
      <c r="X413" s="211">
        <v>0</v>
      </c>
      <c r="Y413" s="211">
        <v>0</v>
      </c>
      <c r="Z413" s="211">
        <v>0</v>
      </c>
      <c r="AA413" s="211">
        <v>0</v>
      </c>
      <c r="AB413" s="211">
        <v>0</v>
      </c>
      <c r="AC413" s="211">
        <v>0</v>
      </c>
      <c r="AD413" s="211">
        <v>0</v>
      </c>
      <c r="AE413" s="211">
        <v>0</v>
      </c>
      <c r="AF413" s="211">
        <v>0</v>
      </c>
      <c r="AG413" s="211">
        <v>0</v>
      </c>
      <c r="AH413" s="211">
        <v>0</v>
      </c>
      <c r="AI413" s="211">
        <v>0</v>
      </c>
      <c r="AJ413" s="211">
        <v>0</v>
      </c>
      <c r="AK413" s="211">
        <v>0</v>
      </c>
      <c r="AL413" s="211">
        <v>0</v>
      </c>
      <c r="AM413" s="211">
        <v>0</v>
      </c>
      <c r="AN413" s="211">
        <v>0</v>
      </c>
      <c r="AO413" s="211">
        <v>0</v>
      </c>
      <c r="AP413" s="211">
        <v>0</v>
      </c>
      <c r="AQ413" s="211">
        <v>0</v>
      </c>
      <c r="AR413" s="211">
        <v>0</v>
      </c>
      <c r="AS413" s="211">
        <v>0</v>
      </c>
      <c r="AT413" s="211">
        <v>0</v>
      </c>
      <c r="AU413" s="211">
        <v>0</v>
      </c>
      <c r="AV413" s="211">
        <v>0</v>
      </c>
      <c r="AW413" s="211">
        <v>0</v>
      </c>
      <c r="AX413" s="211">
        <v>0</v>
      </c>
      <c r="AY413" s="211">
        <v>0</v>
      </c>
      <c r="AZ413" s="211">
        <v>0</v>
      </c>
      <c r="BA413" s="211">
        <v>0</v>
      </c>
      <c r="BB413" s="211">
        <v>0</v>
      </c>
      <c r="BC413" s="211">
        <v>0</v>
      </c>
      <c r="BD413" s="211">
        <v>0</v>
      </c>
      <c r="BE413" s="211">
        <v>0</v>
      </c>
      <c r="BF413" s="211">
        <v>0</v>
      </c>
      <c r="BG413" s="211">
        <v>0</v>
      </c>
      <c r="BH413" s="211">
        <v>0</v>
      </c>
      <c r="BI413" s="211">
        <v>0</v>
      </c>
      <c r="BJ413" s="211">
        <v>0</v>
      </c>
      <c r="BK413" s="211">
        <v>0</v>
      </c>
      <c r="BL413" s="211">
        <v>0</v>
      </c>
      <c r="BM413" s="211">
        <v>0</v>
      </c>
      <c r="BN413" s="211">
        <v>0</v>
      </c>
      <c r="BO413" s="211">
        <v>0</v>
      </c>
      <c r="BP413" s="211">
        <v>0</v>
      </c>
      <c r="BQ413" s="211">
        <v>0</v>
      </c>
      <c r="BR413" s="211">
        <v>0</v>
      </c>
      <c r="BS413" s="211">
        <v>0</v>
      </c>
      <c r="BT413" s="211">
        <v>0</v>
      </c>
      <c r="BU413" s="211">
        <v>0</v>
      </c>
      <c r="BV413" s="211">
        <v>0</v>
      </c>
      <c r="BW413" s="211">
        <v>0</v>
      </c>
      <c r="BX413" s="211">
        <v>0</v>
      </c>
      <c r="BY413" s="211">
        <v>0</v>
      </c>
      <c r="BZ413" s="211">
        <v>0</v>
      </c>
      <c r="CA413" s="211">
        <v>0</v>
      </c>
      <c r="CB413" s="211">
        <v>0</v>
      </c>
      <c r="CC413" s="211">
        <v>0</v>
      </c>
      <c r="CD413" s="211">
        <v>0</v>
      </c>
      <c r="CE413" s="211">
        <v>0</v>
      </c>
      <c r="CF413" s="211">
        <v>0</v>
      </c>
      <c r="CG413" s="211">
        <v>0</v>
      </c>
      <c r="CH413" s="211">
        <v>0</v>
      </c>
      <c r="CI413" s="211">
        <v>0</v>
      </c>
      <c r="CJ413" s="211">
        <v>0</v>
      </c>
      <c r="CK413" s="211">
        <v>0</v>
      </c>
      <c r="CL413" s="211">
        <v>0</v>
      </c>
      <c r="CM413" s="211">
        <v>0</v>
      </c>
      <c r="CN413" s="211">
        <v>0</v>
      </c>
      <c r="CO413" s="211">
        <v>0</v>
      </c>
      <c r="CP413" s="211">
        <v>0</v>
      </c>
      <c r="CQ413" s="211">
        <v>0</v>
      </c>
      <c r="CR413" s="211">
        <v>0</v>
      </c>
      <c r="CS413" s="211">
        <f t="shared" si="163"/>
        <v>0</v>
      </c>
      <c r="CV413" s="27">
        <f t="shared" si="157"/>
        <v>0</v>
      </c>
      <c r="CW413" s="28">
        <f t="shared" si="158"/>
        <v>0</v>
      </c>
    </row>
    <row r="414" spans="1:101" x14ac:dyDescent="0.2">
      <c r="A414" s="210" t="s">
        <v>401</v>
      </c>
      <c r="B414" s="211">
        <v>0</v>
      </c>
      <c r="C414" s="211">
        <v>0</v>
      </c>
      <c r="D414" s="211">
        <v>0</v>
      </c>
      <c r="E414" s="211">
        <v>0</v>
      </c>
      <c r="F414" s="211">
        <v>0</v>
      </c>
      <c r="G414" s="211">
        <v>0</v>
      </c>
      <c r="H414" s="211">
        <v>0</v>
      </c>
      <c r="I414" s="211">
        <v>0</v>
      </c>
      <c r="J414" s="211">
        <v>0</v>
      </c>
      <c r="K414" s="211">
        <v>0</v>
      </c>
      <c r="L414" s="211">
        <v>0</v>
      </c>
      <c r="M414" s="211">
        <v>0</v>
      </c>
      <c r="N414" s="211">
        <v>0</v>
      </c>
      <c r="O414" s="211">
        <v>0</v>
      </c>
      <c r="P414" s="211">
        <v>0</v>
      </c>
      <c r="Q414" s="211">
        <v>0</v>
      </c>
      <c r="R414" s="211">
        <v>0</v>
      </c>
      <c r="S414" s="211">
        <v>0</v>
      </c>
      <c r="T414" s="211">
        <v>0</v>
      </c>
      <c r="U414" s="211">
        <v>0</v>
      </c>
      <c r="V414" s="211">
        <v>0</v>
      </c>
      <c r="W414" s="211">
        <v>0</v>
      </c>
      <c r="X414" s="211">
        <v>0</v>
      </c>
      <c r="Y414" s="211">
        <v>0</v>
      </c>
      <c r="Z414" s="211">
        <v>0</v>
      </c>
      <c r="AA414" s="211">
        <v>0</v>
      </c>
      <c r="AB414" s="211">
        <v>0</v>
      </c>
      <c r="AC414" s="211">
        <v>0</v>
      </c>
      <c r="AD414" s="211">
        <v>0</v>
      </c>
      <c r="AE414" s="211">
        <v>0</v>
      </c>
      <c r="AF414" s="211">
        <v>0</v>
      </c>
      <c r="AG414" s="211">
        <v>0</v>
      </c>
      <c r="AH414" s="211">
        <v>0</v>
      </c>
      <c r="AI414" s="211">
        <v>0</v>
      </c>
      <c r="AJ414" s="211">
        <v>0</v>
      </c>
      <c r="AK414" s="211">
        <v>0</v>
      </c>
      <c r="AL414" s="211">
        <v>0</v>
      </c>
      <c r="AM414" s="211">
        <v>0</v>
      </c>
      <c r="AN414" s="211">
        <v>0</v>
      </c>
      <c r="AO414" s="211">
        <v>0</v>
      </c>
      <c r="AP414" s="211">
        <v>0</v>
      </c>
      <c r="AQ414" s="211">
        <v>0</v>
      </c>
      <c r="AR414" s="211">
        <v>0</v>
      </c>
      <c r="AS414" s="211">
        <v>0</v>
      </c>
      <c r="AT414" s="211">
        <v>0</v>
      </c>
      <c r="AU414" s="211">
        <v>0</v>
      </c>
      <c r="AV414" s="211">
        <v>0</v>
      </c>
      <c r="AW414" s="211">
        <v>0</v>
      </c>
      <c r="AX414" s="211">
        <v>0</v>
      </c>
      <c r="AY414" s="211">
        <v>0</v>
      </c>
      <c r="AZ414" s="211">
        <v>0</v>
      </c>
      <c r="BA414" s="211">
        <v>0</v>
      </c>
      <c r="BB414" s="211">
        <v>0</v>
      </c>
      <c r="BC414" s="211">
        <v>0</v>
      </c>
      <c r="BD414" s="211">
        <v>0</v>
      </c>
      <c r="BE414" s="211">
        <v>0</v>
      </c>
      <c r="BF414" s="211">
        <v>0</v>
      </c>
      <c r="BG414" s="211">
        <v>0</v>
      </c>
      <c r="BH414" s="211">
        <v>0</v>
      </c>
      <c r="BI414" s="211">
        <v>0</v>
      </c>
      <c r="BJ414" s="211">
        <v>0</v>
      </c>
      <c r="BK414" s="211">
        <v>0</v>
      </c>
      <c r="BL414" s="211">
        <v>0</v>
      </c>
      <c r="BM414" s="211">
        <v>0</v>
      </c>
      <c r="BN414" s="211">
        <v>0</v>
      </c>
      <c r="BO414" s="211">
        <v>0</v>
      </c>
      <c r="BP414" s="211">
        <v>0</v>
      </c>
      <c r="BQ414" s="211">
        <v>0</v>
      </c>
      <c r="BR414" s="211">
        <v>0</v>
      </c>
      <c r="BS414" s="211">
        <v>0</v>
      </c>
      <c r="BT414" s="211">
        <v>0</v>
      </c>
      <c r="BU414" s="211">
        <v>0</v>
      </c>
      <c r="BV414" s="211">
        <v>0</v>
      </c>
      <c r="BW414" s="211">
        <v>0</v>
      </c>
      <c r="BX414" s="211">
        <v>0</v>
      </c>
      <c r="BY414" s="211">
        <v>0</v>
      </c>
      <c r="BZ414" s="211">
        <v>0</v>
      </c>
      <c r="CA414" s="211">
        <v>0</v>
      </c>
      <c r="CB414" s="211">
        <v>0</v>
      </c>
      <c r="CC414" s="211">
        <v>0</v>
      </c>
      <c r="CD414" s="211">
        <v>0</v>
      </c>
      <c r="CE414" s="211">
        <v>0</v>
      </c>
      <c r="CF414" s="211">
        <v>0</v>
      </c>
      <c r="CG414" s="211">
        <v>0</v>
      </c>
      <c r="CH414" s="211">
        <v>0</v>
      </c>
      <c r="CI414" s="211">
        <v>0</v>
      </c>
      <c r="CJ414" s="211">
        <v>0</v>
      </c>
      <c r="CK414" s="211">
        <v>0</v>
      </c>
      <c r="CL414" s="211">
        <v>0</v>
      </c>
      <c r="CM414" s="211">
        <v>0</v>
      </c>
      <c r="CN414" s="211">
        <v>0</v>
      </c>
      <c r="CO414" s="211">
        <v>0</v>
      </c>
      <c r="CP414" s="211">
        <v>0</v>
      </c>
      <c r="CQ414" s="211">
        <v>0</v>
      </c>
      <c r="CR414" s="211">
        <v>0</v>
      </c>
      <c r="CS414" s="211">
        <f t="shared" si="163"/>
        <v>0</v>
      </c>
      <c r="CV414" s="27">
        <f t="shared" si="157"/>
        <v>0</v>
      </c>
      <c r="CW414" s="28">
        <f t="shared" si="158"/>
        <v>0</v>
      </c>
    </row>
    <row r="415" spans="1:101" x14ac:dyDescent="0.2">
      <c r="A415" s="210" t="s">
        <v>402</v>
      </c>
      <c r="B415" s="211">
        <v>0</v>
      </c>
      <c r="C415" s="211">
        <v>0</v>
      </c>
      <c r="D415" s="211">
        <v>0</v>
      </c>
      <c r="E415" s="211">
        <v>0</v>
      </c>
      <c r="F415" s="211">
        <v>0</v>
      </c>
      <c r="G415" s="211">
        <v>0</v>
      </c>
      <c r="H415" s="211">
        <v>0</v>
      </c>
      <c r="I415" s="211">
        <v>0</v>
      </c>
      <c r="J415" s="211">
        <v>0</v>
      </c>
      <c r="K415" s="211">
        <v>0</v>
      </c>
      <c r="L415" s="211">
        <v>0</v>
      </c>
      <c r="M415" s="211">
        <v>0</v>
      </c>
      <c r="N415" s="211">
        <v>0</v>
      </c>
      <c r="O415" s="211">
        <v>0</v>
      </c>
      <c r="P415" s="211">
        <v>0</v>
      </c>
      <c r="Q415" s="211">
        <v>0</v>
      </c>
      <c r="R415" s="211">
        <v>0</v>
      </c>
      <c r="S415" s="211">
        <v>0</v>
      </c>
      <c r="T415" s="211">
        <v>0</v>
      </c>
      <c r="U415" s="211">
        <v>0</v>
      </c>
      <c r="V415" s="211">
        <v>0</v>
      </c>
      <c r="W415" s="211">
        <v>0</v>
      </c>
      <c r="X415" s="211">
        <v>0</v>
      </c>
      <c r="Y415" s="211">
        <v>0</v>
      </c>
      <c r="Z415" s="211">
        <v>0</v>
      </c>
      <c r="AA415" s="211">
        <v>0</v>
      </c>
      <c r="AB415" s="211">
        <v>0</v>
      </c>
      <c r="AC415" s="211">
        <v>0</v>
      </c>
      <c r="AD415" s="211">
        <v>0</v>
      </c>
      <c r="AE415" s="211">
        <v>0</v>
      </c>
      <c r="AF415" s="211">
        <v>0</v>
      </c>
      <c r="AG415" s="211">
        <v>0</v>
      </c>
      <c r="AH415" s="211">
        <v>0</v>
      </c>
      <c r="AI415" s="211">
        <v>0</v>
      </c>
      <c r="AJ415" s="211">
        <v>0</v>
      </c>
      <c r="AK415" s="211">
        <v>0</v>
      </c>
      <c r="AL415" s="211">
        <v>0</v>
      </c>
      <c r="AM415" s="211">
        <v>0</v>
      </c>
      <c r="AN415" s="211">
        <v>0</v>
      </c>
      <c r="AO415" s="211">
        <v>0</v>
      </c>
      <c r="AP415" s="211">
        <v>0</v>
      </c>
      <c r="AQ415" s="211">
        <v>0</v>
      </c>
      <c r="AR415" s="211">
        <v>0</v>
      </c>
      <c r="AS415" s="211">
        <v>0</v>
      </c>
      <c r="AT415" s="211">
        <v>0</v>
      </c>
      <c r="AU415" s="211">
        <v>0</v>
      </c>
      <c r="AV415" s="211">
        <v>0</v>
      </c>
      <c r="AW415" s="211">
        <v>0</v>
      </c>
      <c r="AX415" s="211">
        <v>0</v>
      </c>
      <c r="AY415" s="211">
        <v>0</v>
      </c>
      <c r="AZ415" s="211">
        <v>0</v>
      </c>
      <c r="BA415" s="211">
        <v>0</v>
      </c>
      <c r="BB415" s="211">
        <v>0</v>
      </c>
      <c r="BC415" s="211">
        <v>0</v>
      </c>
      <c r="BD415" s="211">
        <v>0</v>
      </c>
      <c r="BE415" s="211">
        <v>0</v>
      </c>
      <c r="BF415" s="211">
        <v>0</v>
      </c>
      <c r="BG415" s="211">
        <v>0</v>
      </c>
      <c r="BH415" s="211">
        <v>0</v>
      </c>
      <c r="BI415" s="211">
        <v>0</v>
      </c>
      <c r="BJ415" s="211">
        <v>0</v>
      </c>
      <c r="BK415" s="211">
        <v>0</v>
      </c>
      <c r="BL415" s="211">
        <v>0</v>
      </c>
      <c r="BM415" s="211">
        <v>0</v>
      </c>
      <c r="BN415" s="211">
        <v>0</v>
      </c>
      <c r="BO415" s="211">
        <v>0</v>
      </c>
      <c r="BP415" s="211">
        <v>0</v>
      </c>
      <c r="BQ415" s="211">
        <v>0</v>
      </c>
      <c r="BR415" s="211">
        <v>0</v>
      </c>
      <c r="BS415" s="211">
        <v>0</v>
      </c>
      <c r="BT415" s="211">
        <v>0</v>
      </c>
      <c r="BU415" s="211">
        <v>0</v>
      </c>
      <c r="BV415" s="211">
        <v>0</v>
      </c>
      <c r="BW415" s="211">
        <v>0</v>
      </c>
      <c r="BX415" s="211">
        <v>0</v>
      </c>
      <c r="BY415" s="211">
        <v>0</v>
      </c>
      <c r="BZ415" s="211">
        <v>0</v>
      </c>
      <c r="CA415" s="211">
        <v>0</v>
      </c>
      <c r="CB415" s="211">
        <v>0</v>
      </c>
      <c r="CC415" s="211">
        <v>0</v>
      </c>
      <c r="CD415" s="211">
        <v>0</v>
      </c>
      <c r="CE415" s="211">
        <v>0</v>
      </c>
      <c r="CF415" s="211">
        <v>0</v>
      </c>
      <c r="CG415" s="211">
        <v>0</v>
      </c>
      <c r="CH415" s="211">
        <v>0</v>
      </c>
      <c r="CI415" s="211">
        <v>0</v>
      </c>
      <c r="CJ415" s="211">
        <v>0</v>
      </c>
      <c r="CK415" s="211">
        <v>0</v>
      </c>
      <c r="CL415" s="211">
        <v>0</v>
      </c>
      <c r="CM415" s="211">
        <v>0</v>
      </c>
      <c r="CN415" s="211">
        <v>0</v>
      </c>
      <c r="CO415" s="211">
        <v>0</v>
      </c>
      <c r="CP415" s="211">
        <v>0</v>
      </c>
      <c r="CQ415" s="211">
        <v>0</v>
      </c>
      <c r="CR415" s="211">
        <v>0</v>
      </c>
      <c r="CS415" s="211">
        <f t="shared" si="163"/>
        <v>0</v>
      </c>
      <c r="CV415" s="27">
        <f t="shared" si="157"/>
        <v>0</v>
      </c>
      <c r="CW415" s="28">
        <f t="shared" si="158"/>
        <v>0</v>
      </c>
    </row>
    <row r="416" spans="1:101" x14ac:dyDescent="0.2">
      <c r="A416" s="210" t="s">
        <v>403</v>
      </c>
      <c r="B416" s="211">
        <v>0</v>
      </c>
      <c r="C416" s="211">
        <v>0</v>
      </c>
      <c r="D416" s="211">
        <v>0</v>
      </c>
      <c r="E416" s="211">
        <v>0</v>
      </c>
      <c r="F416" s="211">
        <v>0</v>
      </c>
      <c r="G416" s="211">
        <v>0</v>
      </c>
      <c r="H416" s="211">
        <v>0</v>
      </c>
      <c r="I416" s="211">
        <v>0</v>
      </c>
      <c r="J416" s="211">
        <v>0</v>
      </c>
      <c r="K416" s="211">
        <v>0</v>
      </c>
      <c r="L416" s="211">
        <v>0</v>
      </c>
      <c r="M416" s="211">
        <v>0</v>
      </c>
      <c r="N416" s="211">
        <v>0</v>
      </c>
      <c r="O416" s="211">
        <v>0</v>
      </c>
      <c r="P416" s="211">
        <v>0</v>
      </c>
      <c r="Q416" s="211">
        <v>0</v>
      </c>
      <c r="R416" s="211">
        <v>0</v>
      </c>
      <c r="S416" s="211">
        <v>0</v>
      </c>
      <c r="T416" s="211">
        <v>0</v>
      </c>
      <c r="U416" s="211">
        <v>0</v>
      </c>
      <c r="V416" s="211">
        <v>0</v>
      </c>
      <c r="W416" s="211">
        <v>0</v>
      </c>
      <c r="X416" s="211">
        <v>0</v>
      </c>
      <c r="Y416" s="211">
        <v>0</v>
      </c>
      <c r="Z416" s="211">
        <v>0</v>
      </c>
      <c r="AA416" s="211">
        <v>0</v>
      </c>
      <c r="AB416" s="211">
        <v>0</v>
      </c>
      <c r="AC416" s="211">
        <v>0</v>
      </c>
      <c r="AD416" s="211">
        <v>0</v>
      </c>
      <c r="AE416" s="211">
        <v>0</v>
      </c>
      <c r="AF416" s="211">
        <v>0</v>
      </c>
      <c r="AG416" s="211">
        <v>0</v>
      </c>
      <c r="AH416" s="211">
        <v>0</v>
      </c>
      <c r="AI416" s="211">
        <v>0</v>
      </c>
      <c r="AJ416" s="211">
        <v>0</v>
      </c>
      <c r="AK416" s="211">
        <v>0</v>
      </c>
      <c r="AL416" s="211">
        <v>0</v>
      </c>
      <c r="AM416" s="211">
        <v>0</v>
      </c>
      <c r="AN416" s="211">
        <v>0</v>
      </c>
      <c r="AO416" s="211">
        <v>0</v>
      </c>
      <c r="AP416" s="211">
        <v>0</v>
      </c>
      <c r="AQ416" s="211">
        <v>0</v>
      </c>
      <c r="AR416" s="211">
        <v>0</v>
      </c>
      <c r="AS416" s="211">
        <v>0</v>
      </c>
      <c r="AT416" s="211">
        <v>0</v>
      </c>
      <c r="AU416" s="211">
        <v>0</v>
      </c>
      <c r="AV416" s="211">
        <v>0</v>
      </c>
      <c r="AW416" s="211">
        <v>0</v>
      </c>
      <c r="AX416" s="211">
        <v>0</v>
      </c>
      <c r="AY416" s="211">
        <v>0</v>
      </c>
      <c r="AZ416" s="211">
        <v>0</v>
      </c>
      <c r="BA416" s="211">
        <v>0</v>
      </c>
      <c r="BB416" s="211">
        <v>0</v>
      </c>
      <c r="BC416" s="211">
        <v>0</v>
      </c>
      <c r="BD416" s="211">
        <v>0</v>
      </c>
      <c r="BE416" s="211">
        <v>0</v>
      </c>
      <c r="BF416" s="211">
        <v>0</v>
      </c>
      <c r="BG416" s="211">
        <v>0</v>
      </c>
      <c r="BH416" s="211">
        <v>0</v>
      </c>
      <c r="BI416" s="211">
        <v>0</v>
      </c>
      <c r="BJ416" s="211">
        <v>0</v>
      </c>
      <c r="BK416" s="211">
        <v>0</v>
      </c>
      <c r="BL416" s="211">
        <v>0</v>
      </c>
      <c r="BM416" s="211">
        <v>0</v>
      </c>
      <c r="BN416" s="211">
        <v>0</v>
      </c>
      <c r="BO416" s="211">
        <v>0</v>
      </c>
      <c r="BP416" s="211">
        <v>0</v>
      </c>
      <c r="BQ416" s="211">
        <v>0</v>
      </c>
      <c r="BR416" s="211">
        <v>0</v>
      </c>
      <c r="BS416" s="211">
        <v>0</v>
      </c>
      <c r="BT416" s="211">
        <v>0</v>
      </c>
      <c r="BU416" s="211">
        <v>0</v>
      </c>
      <c r="BV416" s="211">
        <v>0</v>
      </c>
      <c r="BW416" s="211">
        <v>0</v>
      </c>
      <c r="BX416" s="211">
        <v>0</v>
      </c>
      <c r="BY416" s="211">
        <v>0</v>
      </c>
      <c r="BZ416" s="211">
        <v>0</v>
      </c>
      <c r="CA416" s="211">
        <v>0</v>
      </c>
      <c r="CB416" s="211">
        <v>0</v>
      </c>
      <c r="CC416" s="211">
        <v>0</v>
      </c>
      <c r="CD416" s="211">
        <v>0</v>
      </c>
      <c r="CE416" s="211">
        <v>0</v>
      </c>
      <c r="CF416" s="211">
        <v>0</v>
      </c>
      <c r="CG416" s="211">
        <v>0</v>
      </c>
      <c r="CH416" s="211">
        <v>0</v>
      </c>
      <c r="CI416" s="211">
        <v>0</v>
      </c>
      <c r="CJ416" s="211">
        <v>0</v>
      </c>
      <c r="CK416" s="211">
        <v>0</v>
      </c>
      <c r="CL416" s="211">
        <v>0</v>
      </c>
      <c r="CM416" s="211">
        <v>0</v>
      </c>
      <c r="CN416" s="211">
        <v>0</v>
      </c>
      <c r="CO416" s="211">
        <v>0</v>
      </c>
      <c r="CP416" s="211">
        <v>0</v>
      </c>
      <c r="CQ416" s="211">
        <v>0</v>
      </c>
      <c r="CR416" s="211">
        <v>0</v>
      </c>
      <c r="CS416" s="211">
        <f t="shared" si="163"/>
        <v>0</v>
      </c>
      <c r="CV416" s="27">
        <f t="shared" si="157"/>
        <v>0</v>
      </c>
      <c r="CW416" s="28">
        <f t="shared" si="158"/>
        <v>0</v>
      </c>
    </row>
    <row r="417" spans="1:101" x14ac:dyDescent="0.2">
      <c r="A417" s="210" t="s">
        <v>404</v>
      </c>
      <c r="B417" s="211">
        <v>0</v>
      </c>
      <c r="C417" s="211">
        <v>0</v>
      </c>
      <c r="D417" s="211">
        <v>0</v>
      </c>
      <c r="E417" s="211">
        <v>0</v>
      </c>
      <c r="F417" s="211">
        <v>0</v>
      </c>
      <c r="G417" s="211">
        <v>0</v>
      </c>
      <c r="H417" s="211">
        <v>0</v>
      </c>
      <c r="I417" s="211">
        <v>0</v>
      </c>
      <c r="J417" s="211">
        <v>0</v>
      </c>
      <c r="K417" s="211">
        <v>0</v>
      </c>
      <c r="L417" s="211">
        <v>0</v>
      </c>
      <c r="M417" s="211">
        <v>0</v>
      </c>
      <c r="N417" s="211">
        <v>0</v>
      </c>
      <c r="O417" s="211">
        <v>0</v>
      </c>
      <c r="P417" s="211">
        <v>0</v>
      </c>
      <c r="Q417" s="211">
        <v>0</v>
      </c>
      <c r="R417" s="211">
        <v>0</v>
      </c>
      <c r="S417" s="211">
        <v>0</v>
      </c>
      <c r="T417" s="211">
        <v>0</v>
      </c>
      <c r="U417" s="211">
        <v>0</v>
      </c>
      <c r="V417" s="211">
        <v>0</v>
      </c>
      <c r="W417" s="211">
        <v>0</v>
      </c>
      <c r="X417" s="211">
        <v>0</v>
      </c>
      <c r="Y417" s="211">
        <v>0</v>
      </c>
      <c r="Z417" s="211">
        <v>0</v>
      </c>
      <c r="AA417" s="211">
        <v>0</v>
      </c>
      <c r="AB417" s="211">
        <v>0</v>
      </c>
      <c r="AC417" s="211">
        <v>0</v>
      </c>
      <c r="AD417" s="211">
        <v>0</v>
      </c>
      <c r="AE417" s="211">
        <v>0</v>
      </c>
      <c r="AF417" s="211">
        <v>0</v>
      </c>
      <c r="AG417" s="211">
        <v>0</v>
      </c>
      <c r="AH417" s="211">
        <v>0</v>
      </c>
      <c r="AI417" s="211">
        <v>0</v>
      </c>
      <c r="AJ417" s="211">
        <v>0</v>
      </c>
      <c r="AK417" s="211">
        <v>0</v>
      </c>
      <c r="AL417" s="211">
        <v>0</v>
      </c>
      <c r="AM417" s="211">
        <v>0</v>
      </c>
      <c r="AN417" s="211">
        <v>0</v>
      </c>
      <c r="AO417" s="211">
        <v>0</v>
      </c>
      <c r="AP417" s="211">
        <v>0</v>
      </c>
      <c r="AQ417" s="211">
        <v>0</v>
      </c>
      <c r="AR417" s="211">
        <v>0</v>
      </c>
      <c r="AS417" s="211">
        <v>0</v>
      </c>
      <c r="AT417" s="211">
        <v>0</v>
      </c>
      <c r="AU417" s="211">
        <v>0</v>
      </c>
      <c r="AV417" s="211">
        <v>0</v>
      </c>
      <c r="AW417" s="211">
        <v>0</v>
      </c>
      <c r="AX417" s="211">
        <v>0</v>
      </c>
      <c r="AY417" s="211">
        <v>0</v>
      </c>
      <c r="AZ417" s="211">
        <v>0</v>
      </c>
      <c r="BA417" s="211">
        <v>0</v>
      </c>
      <c r="BB417" s="211">
        <v>0</v>
      </c>
      <c r="BC417" s="211">
        <v>0</v>
      </c>
      <c r="BD417" s="211">
        <v>0</v>
      </c>
      <c r="BE417" s="211">
        <v>0</v>
      </c>
      <c r="BF417" s="211">
        <v>0</v>
      </c>
      <c r="BG417" s="211">
        <v>0</v>
      </c>
      <c r="BH417" s="211">
        <v>0</v>
      </c>
      <c r="BI417" s="211">
        <v>0</v>
      </c>
      <c r="BJ417" s="211">
        <v>0</v>
      </c>
      <c r="BK417" s="211">
        <v>0</v>
      </c>
      <c r="BL417" s="211">
        <v>0</v>
      </c>
      <c r="BM417" s="211">
        <v>0</v>
      </c>
      <c r="BN417" s="211">
        <v>0</v>
      </c>
      <c r="BO417" s="211">
        <v>0</v>
      </c>
      <c r="BP417" s="211">
        <v>0</v>
      </c>
      <c r="BQ417" s="211">
        <v>0</v>
      </c>
      <c r="BR417" s="211">
        <v>0</v>
      </c>
      <c r="BS417" s="211">
        <v>0</v>
      </c>
      <c r="BT417" s="211">
        <v>0</v>
      </c>
      <c r="BU417" s="211">
        <v>0</v>
      </c>
      <c r="BV417" s="211">
        <v>0</v>
      </c>
      <c r="BW417" s="211">
        <v>0</v>
      </c>
      <c r="BX417" s="211">
        <v>0</v>
      </c>
      <c r="BY417" s="211">
        <v>0</v>
      </c>
      <c r="BZ417" s="211">
        <v>0</v>
      </c>
      <c r="CA417" s="211">
        <v>0</v>
      </c>
      <c r="CB417" s="211">
        <v>0</v>
      </c>
      <c r="CC417" s="211">
        <v>0</v>
      </c>
      <c r="CD417" s="211">
        <v>0</v>
      </c>
      <c r="CE417" s="211">
        <v>0</v>
      </c>
      <c r="CF417" s="211">
        <v>0</v>
      </c>
      <c r="CG417" s="211">
        <v>0</v>
      </c>
      <c r="CH417" s="211">
        <v>0</v>
      </c>
      <c r="CI417" s="211">
        <v>0</v>
      </c>
      <c r="CJ417" s="211">
        <v>0</v>
      </c>
      <c r="CK417" s="211">
        <v>0</v>
      </c>
      <c r="CL417" s="211">
        <v>0</v>
      </c>
      <c r="CM417" s="211">
        <v>0</v>
      </c>
      <c r="CN417" s="211">
        <v>0</v>
      </c>
      <c r="CO417" s="211">
        <v>0</v>
      </c>
      <c r="CP417" s="211">
        <v>0</v>
      </c>
      <c r="CQ417" s="211">
        <v>0</v>
      </c>
      <c r="CR417" s="211">
        <v>0</v>
      </c>
      <c r="CS417" s="211">
        <f t="shared" si="163"/>
        <v>0</v>
      </c>
      <c r="CV417" s="27">
        <f t="shared" si="157"/>
        <v>0</v>
      </c>
      <c r="CW417" s="28">
        <f t="shared" si="158"/>
        <v>0</v>
      </c>
    </row>
    <row r="418" spans="1:101" x14ac:dyDescent="0.2">
      <c r="A418" s="210" t="s">
        <v>405</v>
      </c>
      <c r="B418" s="211">
        <v>0</v>
      </c>
      <c r="C418" s="211">
        <v>0</v>
      </c>
      <c r="D418" s="211">
        <v>0</v>
      </c>
      <c r="E418" s="211">
        <v>0</v>
      </c>
      <c r="F418" s="211">
        <v>0</v>
      </c>
      <c r="G418" s="211">
        <v>0</v>
      </c>
      <c r="H418" s="211">
        <v>0</v>
      </c>
      <c r="I418" s="211">
        <v>0</v>
      </c>
      <c r="J418" s="211">
        <v>0</v>
      </c>
      <c r="K418" s="211">
        <v>0</v>
      </c>
      <c r="L418" s="211">
        <v>0</v>
      </c>
      <c r="M418" s="211">
        <v>0</v>
      </c>
      <c r="N418" s="211">
        <v>0</v>
      </c>
      <c r="O418" s="211">
        <v>0</v>
      </c>
      <c r="P418" s="211">
        <v>0</v>
      </c>
      <c r="Q418" s="211">
        <v>0</v>
      </c>
      <c r="R418" s="211">
        <v>0</v>
      </c>
      <c r="S418" s="211">
        <v>0</v>
      </c>
      <c r="T418" s="211">
        <v>0</v>
      </c>
      <c r="U418" s="211">
        <v>0</v>
      </c>
      <c r="V418" s="211">
        <v>0</v>
      </c>
      <c r="W418" s="211">
        <v>0</v>
      </c>
      <c r="X418" s="211">
        <v>0</v>
      </c>
      <c r="Y418" s="211">
        <v>0</v>
      </c>
      <c r="Z418" s="211">
        <v>0</v>
      </c>
      <c r="AA418" s="211">
        <v>0</v>
      </c>
      <c r="AB418" s="211">
        <v>0</v>
      </c>
      <c r="AC418" s="211">
        <v>0</v>
      </c>
      <c r="AD418" s="211">
        <v>0</v>
      </c>
      <c r="AE418" s="211">
        <v>0</v>
      </c>
      <c r="AF418" s="211">
        <v>0</v>
      </c>
      <c r="AG418" s="211">
        <v>0</v>
      </c>
      <c r="AH418" s="211">
        <v>0</v>
      </c>
      <c r="AI418" s="211">
        <v>0</v>
      </c>
      <c r="AJ418" s="211">
        <v>0</v>
      </c>
      <c r="AK418" s="211">
        <v>0</v>
      </c>
      <c r="AL418" s="211">
        <v>0</v>
      </c>
      <c r="AM418" s="211">
        <v>0</v>
      </c>
      <c r="AN418" s="211">
        <v>0</v>
      </c>
      <c r="AO418" s="211">
        <v>0</v>
      </c>
      <c r="AP418" s="211">
        <v>0</v>
      </c>
      <c r="AQ418" s="211">
        <v>0</v>
      </c>
      <c r="AR418" s="211">
        <v>0</v>
      </c>
      <c r="AS418" s="211">
        <v>0</v>
      </c>
      <c r="AT418" s="211">
        <v>0</v>
      </c>
      <c r="AU418" s="211">
        <v>0</v>
      </c>
      <c r="AV418" s="211">
        <v>0</v>
      </c>
      <c r="AW418" s="211">
        <v>0</v>
      </c>
      <c r="AX418" s="211">
        <v>0</v>
      </c>
      <c r="AY418" s="211">
        <v>0</v>
      </c>
      <c r="AZ418" s="211">
        <v>0</v>
      </c>
      <c r="BA418" s="211">
        <v>0</v>
      </c>
      <c r="BB418" s="211">
        <v>0</v>
      </c>
      <c r="BC418" s="211">
        <v>0</v>
      </c>
      <c r="BD418" s="211">
        <v>0</v>
      </c>
      <c r="BE418" s="211">
        <v>0</v>
      </c>
      <c r="BF418" s="211">
        <v>0</v>
      </c>
      <c r="BG418" s="211">
        <v>0</v>
      </c>
      <c r="BH418" s="211">
        <v>0</v>
      </c>
      <c r="BI418" s="211">
        <v>0</v>
      </c>
      <c r="BJ418" s="211">
        <v>0</v>
      </c>
      <c r="BK418" s="211">
        <v>0</v>
      </c>
      <c r="BL418" s="211">
        <v>0</v>
      </c>
      <c r="BM418" s="211">
        <v>0</v>
      </c>
      <c r="BN418" s="211">
        <v>0</v>
      </c>
      <c r="BO418" s="211">
        <v>0</v>
      </c>
      <c r="BP418" s="211">
        <v>0</v>
      </c>
      <c r="BQ418" s="211">
        <v>0</v>
      </c>
      <c r="BR418" s="211">
        <v>0</v>
      </c>
      <c r="BS418" s="211">
        <v>0</v>
      </c>
      <c r="BT418" s="211">
        <v>0</v>
      </c>
      <c r="BU418" s="211">
        <v>0</v>
      </c>
      <c r="BV418" s="211">
        <v>0</v>
      </c>
      <c r="BW418" s="211">
        <v>0</v>
      </c>
      <c r="BX418" s="211">
        <v>0</v>
      </c>
      <c r="BY418" s="211">
        <v>0</v>
      </c>
      <c r="BZ418" s="211">
        <v>0</v>
      </c>
      <c r="CA418" s="211">
        <v>0</v>
      </c>
      <c r="CB418" s="211">
        <v>0</v>
      </c>
      <c r="CC418" s="211">
        <v>0</v>
      </c>
      <c r="CD418" s="211">
        <v>0</v>
      </c>
      <c r="CE418" s="211">
        <v>0</v>
      </c>
      <c r="CF418" s="211">
        <v>0</v>
      </c>
      <c r="CG418" s="211">
        <v>0</v>
      </c>
      <c r="CH418" s="211">
        <v>0</v>
      </c>
      <c r="CI418" s="211">
        <v>0</v>
      </c>
      <c r="CJ418" s="211">
        <v>0</v>
      </c>
      <c r="CK418" s="211">
        <v>0</v>
      </c>
      <c r="CL418" s="211">
        <v>0</v>
      </c>
      <c r="CM418" s="211">
        <v>0</v>
      </c>
      <c r="CN418" s="211">
        <v>0</v>
      </c>
      <c r="CO418" s="211">
        <v>0</v>
      </c>
      <c r="CP418" s="211">
        <v>0</v>
      </c>
      <c r="CQ418" s="211">
        <v>0</v>
      </c>
      <c r="CR418" s="211">
        <v>0</v>
      </c>
      <c r="CS418" s="211">
        <f t="shared" si="163"/>
        <v>0</v>
      </c>
      <c r="CV418" s="27">
        <f t="shared" si="157"/>
        <v>0</v>
      </c>
      <c r="CW418" s="28">
        <f t="shared" si="158"/>
        <v>0</v>
      </c>
    </row>
    <row r="419" spans="1:101" x14ac:dyDescent="0.2">
      <c r="A419" s="212" t="s">
        <v>406</v>
      </c>
      <c r="B419" s="213">
        <f t="shared" ref="B419:BM419" si="164">SUM(B406:B418)</f>
        <v>0</v>
      </c>
      <c r="C419" s="213">
        <f t="shared" si="164"/>
        <v>0</v>
      </c>
      <c r="D419" s="213">
        <f t="shared" si="164"/>
        <v>0</v>
      </c>
      <c r="E419" s="213">
        <f t="shared" si="164"/>
        <v>0</v>
      </c>
      <c r="F419" s="213">
        <f t="shared" si="164"/>
        <v>-379.05143100000009</v>
      </c>
      <c r="G419" s="213">
        <f t="shared" ref="G419:BR419" si="165">SUM(G406:G418)</f>
        <v>-379.05143100000009</v>
      </c>
      <c r="H419" s="213">
        <f t="shared" si="165"/>
        <v>-379.05143100000009</v>
      </c>
      <c r="I419" s="213">
        <f t="shared" si="165"/>
        <v>-379.05143100000009</v>
      </c>
      <c r="J419" s="213">
        <f t="shared" si="165"/>
        <v>-379.05143100000009</v>
      </c>
      <c r="K419" s="213">
        <f t="shared" si="165"/>
        <v>-379.05143100000009</v>
      </c>
      <c r="L419" s="213">
        <f t="shared" si="165"/>
        <v>-379.05143100000009</v>
      </c>
      <c r="M419" s="213">
        <f t="shared" si="165"/>
        <v>-379.05143100000009</v>
      </c>
      <c r="N419" s="213">
        <f t="shared" si="165"/>
        <v>-379.05143100000009</v>
      </c>
      <c r="O419" s="213">
        <f t="shared" si="165"/>
        <v>-379.05143100000009</v>
      </c>
      <c r="P419" s="213">
        <f t="shared" si="165"/>
        <v>-379.05143100000009</v>
      </c>
      <c r="Q419" s="213">
        <f t="shared" si="165"/>
        <v>-379.05143100000009</v>
      </c>
      <c r="R419" s="213">
        <f t="shared" si="165"/>
        <v>-379.05143100000009</v>
      </c>
      <c r="S419" s="213">
        <f t="shared" si="165"/>
        <v>-379.05143100000009</v>
      </c>
      <c r="T419" s="213">
        <f t="shared" si="165"/>
        <v>-379.05143100000009</v>
      </c>
      <c r="U419" s="213">
        <f t="shared" si="165"/>
        <v>-379.05143100000009</v>
      </c>
      <c r="V419" s="213">
        <f t="shared" si="165"/>
        <v>-379.05143100000009</v>
      </c>
      <c r="W419" s="213">
        <f t="shared" si="165"/>
        <v>-379.05143100000009</v>
      </c>
      <c r="X419" s="213">
        <f t="shared" si="165"/>
        <v>-379.05143100000009</v>
      </c>
      <c r="Y419" s="213">
        <f t="shared" si="165"/>
        <v>-379.05143100000009</v>
      </c>
      <c r="Z419" s="213">
        <f t="shared" si="165"/>
        <v>-379.05143100000009</v>
      </c>
      <c r="AA419" s="213">
        <f t="shared" si="165"/>
        <v>-379.05143100000009</v>
      </c>
      <c r="AB419" s="213">
        <f t="shared" si="165"/>
        <v>-379.05143100000009</v>
      </c>
      <c r="AC419" s="213">
        <f t="shared" si="165"/>
        <v>-379.05143100000009</v>
      </c>
      <c r="AD419" s="213">
        <f t="shared" si="165"/>
        <v>-379.05143100000009</v>
      </c>
      <c r="AE419" s="213">
        <f t="shared" si="165"/>
        <v>-379.05143100000009</v>
      </c>
      <c r="AF419" s="213">
        <f t="shared" si="165"/>
        <v>-379.05143100000009</v>
      </c>
      <c r="AG419" s="213">
        <f t="shared" si="165"/>
        <v>-379.05143100000009</v>
      </c>
      <c r="AH419" s="213">
        <f t="shared" si="165"/>
        <v>-379.05143100000009</v>
      </c>
      <c r="AI419" s="213">
        <f t="shared" si="165"/>
        <v>-379.05143100000009</v>
      </c>
      <c r="AJ419" s="213">
        <f t="shared" si="165"/>
        <v>-379.05143100000009</v>
      </c>
      <c r="AK419" s="213">
        <f t="shared" si="165"/>
        <v>-379.05143100000009</v>
      </c>
      <c r="AL419" s="213">
        <f t="shared" si="165"/>
        <v>-379.05143100000009</v>
      </c>
      <c r="AM419" s="213">
        <f t="shared" si="165"/>
        <v>-379.05143100000009</v>
      </c>
      <c r="AN419" s="213">
        <f t="shared" si="165"/>
        <v>-379.05143100000009</v>
      </c>
      <c r="AO419" s="213">
        <f t="shared" si="165"/>
        <v>-379.05143100000009</v>
      </c>
      <c r="AP419" s="213">
        <f t="shared" si="165"/>
        <v>-379.05143100000009</v>
      </c>
      <c r="AQ419" s="213">
        <f t="shared" si="165"/>
        <v>-379.05143100000009</v>
      </c>
      <c r="AR419" s="213">
        <f t="shared" si="165"/>
        <v>-379.05143100000009</v>
      </c>
      <c r="AS419" s="213">
        <f t="shared" si="165"/>
        <v>-379.05143100000009</v>
      </c>
      <c r="AT419" s="213">
        <f t="shared" si="165"/>
        <v>-379.05143100000009</v>
      </c>
      <c r="AU419" s="213">
        <f t="shared" si="165"/>
        <v>-379.05143100000009</v>
      </c>
      <c r="AV419" s="213">
        <f t="shared" si="165"/>
        <v>-379.05143100000009</v>
      </c>
      <c r="AW419" s="213">
        <f t="shared" si="165"/>
        <v>-379.05143100000009</v>
      </c>
      <c r="AX419" s="213">
        <f t="shared" si="165"/>
        <v>-379.05143100000009</v>
      </c>
      <c r="AY419" s="213">
        <f t="shared" si="165"/>
        <v>-379.05143100000009</v>
      </c>
      <c r="AZ419" s="213">
        <f t="shared" si="165"/>
        <v>-379.05143100000009</v>
      </c>
      <c r="BA419" s="213">
        <f t="shared" si="165"/>
        <v>-379.05143100000009</v>
      </c>
      <c r="BB419" s="213">
        <f t="shared" si="165"/>
        <v>-379.05143100000009</v>
      </c>
      <c r="BC419" s="213">
        <f t="shared" si="165"/>
        <v>-379.05143100000009</v>
      </c>
      <c r="BD419" s="213">
        <f t="shared" si="165"/>
        <v>-379.05143100000009</v>
      </c>
      <c r="BE419" s="213">
        <f t="shared" si="165"/>
        <v>-379.05143100000009</v>
      </c>
      <c r="BF419" s="213">
        <f t="shared" si="165"/>
        <v>-379.05143100000009</v>
      </c>
      <c r="BG419" s="213">
        <f t="shared" si="165"/>
        <v>-379.05143100000009</v>
      </c>
      <c r="BH419" s="213">
        <f t="shared" si="165"/>
        <v>-379.05143100000009</v>
      </c>
      <c r="BI419" s="213">
        <f t="shared" si="165"/>
        <v>-379.05143100000009</v>
      </c>
      <c r="BJ419" s="213">
        <f t="shared" si="165"/>
        <v>-379.05143100000009</v>
      </c>
      <c r="BK419" s="213">
        <f t="shared" si="165"/>
        <v>-379.05143100000009</v>
      </c>
      <c r="BL419" s="213">
        <f t="shared" si="165"/>
        <v>-379.05143100000009</v>
      </c>
      <c r="BM419" s="213">
        <f t="shared" si="165"/>
        <v>-379.05143100000009</v>
      </c>
      <c r="BN419" s="213">
        <f t="shared" si="165"/>
        <v>-379.05143100000009</v>
      </c>
      <c r="BO419" s="213">
        <f t="shared" si="165"/>
        <v>-379.05143100000009</v>
      </c>
      <c r="BP419" s="213">
        <f t="shared" si="165"/>
        <v>-379.05143100000009</v>
      </c>
      <c r="BQ419" s="213">
        <f t="shared" si="165"/>
        <v>-379.05143100000009</v>
      </c>
      <c r="BR419" s="213">
        <f t="shared" si="165"/>
        <v>-379.05143100000009</v>
      </c>
      <c r="BS419" s="213">
        <f t="shared" ref="BS419:CR419" si="166">SUM(BS406:BS418)</f>
        <v>-379.05143100000009</v>
      </c>
      <c r="BT419" s="213">
        <f t="shared" si="166"/>
        <v>-379.05143100000009</v>
      </c>
      <c r="BU419" s="213">
        <f t="shared" si="166"/>
        <v>-379.05143100000009</v>
      </c>
      <c r="BV419" s="213">
        <f t="shared" si="166"/>
        <v>-379.05143100000009</v>
      </c>
      <c r="BW419" s="213">
        <f t="shared" si="166"/>
        <v>-379.05143100000009</v>
      </c>
      <c r="BX419" s="213">
        <f t="shared" si="166"/>
        <v>-379.05143100000009</v>
      </c>
      <c r="BY419" s="213">
        <f t="shared" si="166"/>
        <v>-379.05143100000009</v>
      </c>
      <c r="BZ419" s="213">
        <f t="shared" si="166"/>
        <v>-379.05143100000009</v>
      </c>
      <c r="CA419" s="213">
        <f t="shared" si="166"/>
        <v>-379.05143100000009</v>
      </c>
      <c r="CB419" s="213">
        <f t="shared" si="166"/>
        <v>-379.05143100000009</v>
      </c>
      <c r="CC419" s="213">
        <f t="shared" si="166"/>
        <v>-379.05143100000009</v>
      </c>
      <c r="CD419" s="213">
        <f t="shared" si="166"/>
        <v>-379.05143100000009</v>
      </c>
      <c r="CE419" s="213">
        <f t="shared" si="166"/>
        <v>-379.05143100000009</v>
      </c>
      <c r="CF419" s="213">
        <f t="shared" si="166"/>
        <v>-379.05143100000009</v>
      </c>
      <c r="CG419" s="213">
        <f t="shared" si="166"/>
        <v>-379.05143100000009</v>
      </c>
      <c r="CH419" s="213">
        <f t="shared" si="166"/>
        <v>-379.05143100000009</v>
      </c>
      <c r="CI419" s="213">
        <f t="shared" si="166"/>
        <v>-379.05143100000009</v>
      </c>
      <c r="CJ419" s="213">
        <f t="shared" si="166"/>
        <v>-379.05143100000009</v>
      </c>
      <c r="CK419" s="213">
        <f t="shared" si="166"/>
        <v>-379.05143100000009</v>
      </c>
      <c r="CL419" s="213">
        <f t="shared" si="166"/>
        <v>-379.05143100000009</v>
      </c>
      <c r="CM419" s="213">
        <f t="shared" si="166"/>
        <v>-379.05143100000009</v>
      </c>
      <c r="CN419" s="213">
        <f t="shared" si="166"/>
        <v>-379.05143100000009</v>
      </c>
      <c r="CO419" s="213">
        <f t="shared" si="166"/>
        <v>-379.05143100000009</v>
      </c>
      <c r="CP419" s="213">
        <f t="shared" si="166"/>
        <v>-379.05143100000009</v>
      </c>
      <c r="CQ419" s="213">
        <f t="shared" si="166"/>
        <v>-379.05143100000009</v>
      </c>
      <c r="CR419" s="213">
        <f t="shared" si="166"/>
        <v>-379.05143100000009</v>
      </c>
      <c r="CS419" s="213">
        <f t="shared" ref="BN419:CS419" si="167">SUM(CS406:CS418)</f>
        <v>-34493.6802209999</v>
      </c>
      <c r="CV419" s="27">
        <f t="shared" si="157"/>
        <v>-379.05143100000009</v>
      </c>
      <c r="CW419" s="28">
        <f t="shared" si="158"/>
        <v>-379.05143100000009</v>
      </c>
    </row>
    <row r="420" spans="1:101" x14ac:dyDescent="0.2">
      <c r="A420" s="215" t="s">
        <v>407</v>
      </c>
      <c r="B420" s="211">
        <v>46213.78</v>
      </c>
      <c r="C420" s="211">
        <v>0</v>
      </c>
      <c r="D420" s="211">
        <v>61994.239999999998</v>
      </c>
      <c r="E420" s="211">
        <v>4653.1499999999996</v>
      </c>
      <c r="F420" s="211">
        <v>44369.990608350003</v>
      </c>
      <c r="G420" s="211">
        <v>44369.990608350003</v>
      </c>
      <c r="H420" s="211">
        <v>44369.990608350003</v>
      </c>
      <c r="I420" s="211">
        <v>44369.990608350003</v>
      </c>
      <c r="J420" s="211">
        <v>44369.990608350003</v>
      </c>
      <c r="K420" s="211">
        <v>44369.990608350003</v>
      </c>
      <c r="L420" s="211">
        <v>44369.990608350003</v>
      </c>
      <c r="M420" s="211">
        <v>44369.990608350003</v>
      </c>
      <c r="N420" s="211">
        <v>44369.990608350003</v>
      </c>
      <c r="O420" s="211">
        <v>44369.990608350003</v>
      </c>
      <c r="P420" s="211">
        <v>44369.990608350003</v>
      </c>
      <c r="Q420" s="211">
        <v>44369.990608350003</v>
      </c>
      <c r="R420" s="211">
        <v>44369.990608350003</v>
      </c>
      <c r="S420" s="211">
        <v>44369.990608350003</v>
      </c>
      <c r="T420" s="211">
        <v>44369.990608350003</v>
      </c>
      <c r="U420" s="211">
        <v>44369.990608350003</v>
      </c>
      <c r="V420" s="211">
        <v>44369.990608350003</v>
      </c>
      <c r="W420" s="211">
        <v>44369.990608350003</v>
      </c>
      <c r="X420" s="211">
        <v>44369.990608350003</v>
      </c>
      <c r="Y420" s="211">
        <v>44369.990608350003</v>
      </c>
      <c r="Z420" s="211">
        <v>44369.990608350003</v>
      </c>
      <c r="AA420" s="211">
        <v>44369.990608350003</v>
      </c>
      <c r="AB420" s="211">
        <v>44369.990608350003</v>
      </c>
      <c r="AC420" s="211">
        <v>44369.990608350003</v>
      </c>
      <c r="AD420" s="211">
        <v>44369.990608350003</v>
      </c>
      <c r="AE420" s="211">
        <v>44369.990608350003</v>
      </c>
      <c r="AF420" s="211">
        <v>44369.990608350003</v>
      </c>
      <c r="AG420" s="211">
        <v>44369.990608350003</v>
      </c>
      <c r="AH420" s="211">
        <v>44369.990608350003</v>
      </c>
      <c r="AI420" s="211">
        <v>44369.990608350003</v>
      </c>
      <c r="AJ420" s="211">
        <v>44369.990608350003</v>
      </c>
      <c r="AK420" s="211">
        <v>44369.990608350003</v>
      </c>
      <c r="AL420" s="211">
        <v>44369.990608350003</v>
      </c>
      <c r="AM420" s="211">
        <v>44369.990608350003</v>
      </c>
      <c r="AN420" s="211">
        <v>44369.990608350003</v>
      </c>
      <c r="AO420" s="211">
        <v>44369.990608350003</v>
      </c>
      <c r="AP420" s="211">
        <v>44369.990608350003</v>
      </c>
      <c r="AQ420" s="211">
        <v>44369.990608350003</v>
      </c>
      <c r="AR420" s="211">
        <v>44369.990608350003</v>
      </c>
      <c r="AS420" s="211">
        <v>44369.990608350003</v>
      </c>
      <c r="AT420" s="211">
        <v>44369.990608350003</v>
      </c>
      <c r="AU420" s="211">
        <v>44369.990608350003</v>
      </c>
      <c r="AV420" s="211">
        <v>44369.990608350003</v>
      </c>
      <c r="AW420" s="211">
        <v>44369.990608350003</v>
      </c>
      <c r="AX420" s="211">
        <v>44369.990608350003</v>
      </c>
      <c r="AY420" s="211">
        <v>44369.990608350003</v>
      </c>
      <c r="AZ420" s="211">
        <v>44369.990608350003</v>
      </c>
      <c r="BA420" s="211">
        <v>44369.990608350003</v>
      </c>
      <c r="BB420" s="211">
        <v>44369.990608350003</v>
      </c>
      <c r="BC420" s="211">
        <v>44369.990608350003</v>
      </c>
      <c r="BD420" s="211">
        <v>44369.990608350003</v>
      </c>
      <c r="BE420" s="211">
        <v>44369.990608350003</v>
      </c>
      <c r="BF420" s="211">
        <v>44369.990608350003</v>
      </c>
      <c r="BG420" s="211">
        <v>44369.990608350003</v>
      </c>
      <c r="BH420" s="211">
        <v>44369.990608350003</v>
      </c>
      <c r="BI420" s="211">
        <v>44369.990608350003</v>
      </c>
      <c r="BJ420" s="211">
        <v>44369.990608350003</v>
      </c>
      <c r="BK420" s="211">
        <v>44369.990608350003</v>
      </c>
      <c r="BL420" s="211">
        <v>44369.990608350003</v>
      </c>
      <c r="BM420" s="211">
        <v>44369.990608350003</v>
      </c>
      <c r="BN420" s="211">
        <v>44369.990608350003</v>
      </c>
      <c r="BO420" s="211">
        <v>44369.990608350003</v>
      </c>
      <c r="BP420" s="211">
        <v>44369.990608350003</v>
      </c>
      <c r="BQ420" s="211">
        <v>44369.990608350003</v>
      </c>
      <c r="BR420" s="211">
        <v>44369.990608350003</v>
      </c>
      <c r="BS420" s="211">
        <v>44369.990608350003</v>
      </c>
      <c r="BT420" s="211">
        <v>44369.990608350003</v>
      </c>
      <c r="BU420" s="211">
        <v>44369.990608350003</v>
      </c>
      <c r="BV420" s="211">
        <v>44369.990608350003</v>
      </c>
      <c r="BW420" s="211">
        <v>44369.990608350003</v>
      </c>
      <c r="BX420" s="211">
        <v>44369.990608350003</v>
      </c>
      <c r="BY420" s="211">
        <v>44369.990608350003</v>
      </c>
      <c r="BZ420" s="211">
        <v>44369.990608350003</v>
      </c>
      <c r="CA420" s="211">
        <v>44369.990608350003</v>
      </c>
      <c r="CB420" s="211">
        <v>44369.990608350003</v>
      </c>
      <c r="CC420" s="211">
        <v>44369.990608350003</v>
      </c>
      <c r="CD420" s="211">
        <v>44369.990608350003</v>
      </c>
      <c r="CE420" s="211">
        <v>44369.990608350003</v>
      </c>
      <c r="CF420" s="211">
        <v>44369.990608350003</v>
      </c>
      <c r="CG420" s="211">
        <v>44369.990608350003</v>
      </c>
      <c r="CH420" s="211">
        <v>44369.990608350003</v>
      </c>
      <c r="CI420" s="211">
        <v>44369.990608350003</v>
      </c>
      <c r="CJ420" s="211">
        <v>44369.990608350003</v>
      </c>
      <c r="CK420" s="211">
        <v>44369.990608350003</v>
      </c>
      <c r="CL420" s="211">
        <v>44369.990608350003</v>
      </c>
      <c r="CM420" s="211">
        <v>44369.990608350003</v>
      </c>
      <c r="CN420" s="211">
        <v>44369.990608350003</v>
      </c>
      <c r="CO420" s="211">
        <v>44369.990608350003</v>
      </c>
      <c r="CP420" s="211">
        <v>44369.990608350003</v>
      </c>
      <c r="CQ420" s="211">
        <v>44369.990608350003</v>
      </c>
      <c r="CR420" s="211">
        <v>44369.990608350003</v>
      </c>
      <c r="CS420" s="211">
        <f>SUM(B420:CR420)</f>
        <v>4150530.3153598439</v>
      </c>
      <c r="CV420" s="27">
        <f t="shared" si="157"/>
        <v>44369.990608350003</v>
      </c>
      <c r="CW420" s="28">
        <f t="shared" si="158"/>
        <v>44369.990608350003</v>
      </c>
    </row>
    <row r="421" spans="1:101" x14ac:dyDescent="0.2">
      <c r="A421" s="209" t="s">
        <v>1151</v>
      </c>
      <c r="B421" s="207"/>
      <c r="C421" s="207"/>
      <c r="D421" s="207"/>
      <c r="E421" s="207"/>
      <c r="F421" s="207"/>
      <c r="G421" s="207"/>
      <c r="H421" s="207"/>
      <c r="I421" s="207"/>
      <c r="J421" s="207"/>
      <c r="K421" s="207"/>
      <c r="L421" s="207"/>
      <c r="M421" s="207"/>
      <c r="N421" s="207"/>
      <c r="O421" s="207"/>
      <c r="P421" s="207"/>
      <c r="Q421" s="207"/>
      <c r="R421" s="207"/>
      <c r="S421" s="207"/>
      <c r="T421" s="207"/>
      <c r="U421" s="207"/>
      <c r="V421" s="207"/>
      <c r="W421" s="207"/>
      <c r="X421" s="207"/>
      <c r="Y421" s="207"/>
      <c r="Z421" s="207"/>
      <c r="AA421" s="207"/>
      <c r="AB421" s="207"/>
      <c r="AC421" s="207"/>
      <c r="AD421" s="207"/>
      <c r="AE421" s="207"/>
      <c r="AF421" s="207"/>
      <c r="AG421" s="207"/>
      <c r="AH421" s="207"/>
      <c r="AI421" s="207"/>
      <c r="AJ421" s="207"/>
      <c r="AK421" s="207"/>
      <c r="AL421" s="207"/>
      <c r="AM421" s="207"/>
      <c r="AN421" s="207"/>
      <c r="AO421" s="207"/>
      <c r="AP421" s="207"/>
      <c r="AQ421" s="207"/>
      <c r="AR421" s="207"/>
      <c r="AS421" s="207"/>
      <c r="AT421" s="207"/>
      <c r="AU421" s="207"/>
      <c r="AV421" s="207"/>
      <c r="AW421" s="207"/>
      <c r="AX421" s="207"/>
      <c r="AY421" s="207"/>
      <c r="AZ421" s="207"/>
      <c r="BA421" s="207"/>
      <c r="BB421" s="207"/>
      <c r="BC421" s="207"/>
      <c r="BD421" s="207"/>
      <c r="BE421" s="207"/>
      <c r="BF421" s="207"/>
      <c r="BG421" s="207"/>
      <c r="BH421" s="207"/>
      <c r="BI421" s="207"/>
      <c r="BJ421" s="207"/>
      <c r="BK421" s="207"/>
      <c r="BL421" s="207"/>
      <c r="BM421" s="207"/>
      <c r="BN421" s="207"/>
      <c r="BO421" s="207"/>
      <c r="BP421" s="207"/>
      <c r="BQ421" s="207"/>
      <c r="BR421" s="207"/>
      <c r="BS421" s="207"/>
      <c r="BT421" s="207"/>
      <c r="BU421" s="207"/>
      <c r="BV421" s="207"/>
      <c r="BW421" s="207"/>
      <c r="BX421" s="207"/>
      <c r="BY421" s="207"/>
      <c r="BZ421" s="207"/>
      <c r="CA421" s="207"/>
      <c r="CB421" s="207"/>
      <c r="CC421" s="207"/>
      <c r="CD421" s="207"/>
      <c r="CE421" s="207"/>
      <c r="CF421" s="207"/>
      <c r="CG421" s="207"/>
      <c r="CH421" s="207"/>
      <c r="CI421" s="207"/>
      <c r="CJ421" s="207"/>
      <c r="CK421" s="207"/>
      <c r="CL421" s="207"/>
      <c r="CM421" s="207"/>
      <c r="CN421" s="207"/>
      <c r="CO421" s="207"/>
      <c r="CP421" s="207"/>
      <c r="CQ421" s="207"/>
      <c r="CR421" s="207"/>
      <c r="CS421" s="207"/>
      <c r="CV421" s="27">
        <f t="shared" si="157"/>
        <v>0</v>
      </c>
      <c r="CW421" s="28">
        <f t="shared" si="158"/>
        <v>0</v>
      </c>
    </row>
    <row r="422" spans="1:101" x14ac:dyDescent="0.2">
      <c r="A422" s="210" t="s">
        <v>408</v>
      </c>
      <c r="B422" s="211">
        <v>0</v>
      </c>
      <c r="C422" s="211">
        <v>0</v>
      </c>
      <c r="D422" s="211">
        <v>0</v>
      </c>
      <c r="E422" s="211">
        <v>0</v>
      </c>
      <c r="F422" s="211">
        <v>0</v>
      </c>
      <c r="G422" s="211">
        <v>0</v>
      </c>
      <c r="H422" s="211">
        <v>0</v>
      </c>
      <c r="I422" s="211">
        <v>0</v>
      </c>
      <c r="J422" s="211">
        <v>0</v>
      </c>
      <c r="K422" s="211">
        <v>0</v>
      </c>
      <c r="L422" s="211">
        <v>0</v>
      </c>
      <c r="M422" s="211">
        <v>0</v>
      </c>
      <c r="N422" s="211">
        <v>0</v>
      </c>
      <c r="O422" s="211">
        <v>0</v>
      </c>
      <c r="P422" s="211">
        <v>0</v>
      </c>
      <c r="Q422" s="211">
        <v>0</v>
      </c>
      <c r="R422" s="211">
        <v>0</v>
      </c>
      <c r="S422" s="211">
        <v>0</v>
      </c>
      <c r="T422" s="211">
        <v>0</v>
      </c>
      <c r="U422" s="211">
        <v>0</v>
      </c>
      <c r="V422" s="211">
        <v>0</v>
      </c>
      <c r="W422" s="211">
        <v>0</v>
      </c>
      <c r="X422" s="211">
        <v>0</v>
      </c>
      <c r="Y422" s="211">
        <v>0</v>
      </c>
      <c r="Z422" s="211">
        <v>0</v>
      </c>
      <c r="AA422" s="211">
        <v>0</v>
      </c>
      <c r="AB422" s="211">
        <v>0</v>
      </c>
      <c r="AC422" s="211">
        <v>0</v>
      </c>
      <c r="AD422" s="211">
        <v>0</v>
      </c>
      <c r="AE422" s="211">
        <v>0</v>
      </c>
      <c r="AF422" s="211">
        <v>0</v>
      </c>
      <c r="AG422" s="211">
        <v>0</v>
      </c>
      <c r="AH422" s="211">
        <v>0</v>
      </c>
      <c r="AI422" s="211">
        <v>0</v>
      </c>
      <c r="AJ422" s="211">
        <v>0</v>
      </c>
      <c r="AK422" s="211">
        <v>0</v>
      </c>
      <c r="AL422" s="211">
        <v>0</v>
      </c>
      <c r="AM422" s="211">
        <v>0</v>
      </c>
      <c r="AN422" s="211">
        <v>0</v>
      </c>
      <c r="AO422" s="211">
        <v>0</v>
      </c>
      <c r="AP422" s="211">
        <v>0</v>
      </c>
      <c r="AQ422" s="211">
        <v>0</v>
      </c>
      <c r="AR422" s="211">
        <v>0</v>
      </c>
      <c r="AS422" s="211">
        <v>0</v>
      </c>
      <c r="AT422" s="211">
        <v>0</v>
      </c>
      <c r="AU422" s="211">
        <v>0</v>
      </c>
      <c r="AV422" s="211">
        <v>0</v>
      </c>
      <c r="AW422" s="211">
        <v>0</v>
      </c>
      <c r="AX422" s="211">
        <v>0</v>
      </c>
      <c r="AY422" s="211">
        <v>0</v>
      </c>
      <c r="AZ422" s="211">
        <v>0</v>
      </c>
      <c r="BA422" s="211">
        <v>0</v>
      </c>
      <c r="BB422" s="211">
        <v>0</v>
      </c>
      <c r="BC422" s="211">
        <v>0</v>
      </c>
      <c r="BD422" s="211">
        <v>0</v>
      </c>
      <c r="BE422" s="211">
        <v>0</v>
      </c>
      <c r="BF422" s="211">
        <v>0</v>
      </c>
      <c r="BG422" s="211">
        <v>0</v>
      </c>
      <c r="BH422" s="211">
        <v>0</v>
      </c>
      <c r="BI422" s="211">
        <v>0</v>
      </c>
      <c r="BJ422" s="211">
        <v>0</v>
      </c>
      <c r="BK422" s="211">
        <v>0</v>
      </c>
      <c r="BL422" s="211">
        <v>0</v>
      </c>
      <c r="BM422" s="211">
        <v>0</v>
      </c>
      <c r="BN422" s="211">
        <v>0</v>
      </c>
      <c r="BO422" s="211">
        <v>0</v>
      </c>
      <c r="BP422" s="211">
        <v>0</v>
      </c>
      <c r="BQ422" s="211">
        <v>0</v>
      </c>
      <c r="BR422" s="211">
        <v>0</v>
      </c>
      <c r="BS422" s="211">
        <v>0</v>
      </c>
      <c r="BT422" s="211">
        <v>0</v>
      </c>
      <c r="BU422" s="211">
        <v>0</v>
      </c>
      <c r="BV422" s="211">
        <v>0</v>
      </c>
      <c r="BW422" s="211">
        <v>0</v>
      </c>
      <c r="BX422" s="211">
        <v>0</v>
      </c>
      <c r="BY422" s="211">
        <v>0</v>
      </c>
      <c r="BZ422" s="211">
        <v>0</v>
      </c>
      <c r="CA422" s="211">
        <v>0</v>
      </c>
      <c r="CB422" s="211">
        <v>0</v>
      </c>
      <c r="CC422" s="211">
        <v>0</v>
      </c>
      <c r="CD422" s="211">
        <v>0</v>
      </c>
      <c r="CE422" s="211">
        <v>0</v>
      </c>
      <c r="CF422" s="211">
        <v>0</v>
      </c>
      <c r="CG422" s="211">
        <v>0</v>
      </c>
      <c r="CH422" s="211">
        <v>0</v>
      </c>
      <c r="CI422" s="211">
        <v>0</v>
      </c>
      <c r="CJ422" s="211">
        <v>0</v>
      </c>
      <c r="CK422" s="211">
        <v>0</v>
      </c>
      <c r="CL422" s="211">
        <v>0</v>
      </c>
      <c r="CM422" s="211">
        <v>0</v>
      </c>
      <c r="CN422" s="211">
        <v>0</v>
      </c>
      <c r="CO422" s="211">
        <v>0</v>
      </c>
      <c r="CP422" s="211">
        <v>0</v>
      </c>
      <c r="CQ422" s="211">
        <v>0</v>
      </c>
      <c r="CR422" s="211">
        <v>0</v>
      </c>
      <c r="CS422" s="211">
        <f>SUM(B422:CR422)</f>
        <v>0</v>
      </c>
      <c r="CV422" s="27">
        <f t="shared" si="157"/>
        <v>0</v>
      </c>
      <c r="CW422" s="28">
        <f t="shared" si="158"/>
        <v>0</v>
      </c>
    </row>
    <row r="423" spans="1:101" x14ac:dyDescent="0.2">
      <c r="A423" s="212" t="s">
        <v>409</v>
      </c>
      <c r="B423" s="213">
        <f t="shared" ref="B423:BM423" si="168">SUM(B422)</f>
        <v>0</v>
      </c>
      <c r="C423" s="213">
        <f t="shared" si="168"/>
        <v>0</v>
      </c>
      <c r="D423" s="213">
        <f t="shared" si="168"/>
        <v>0</v>
      </c>
      <c r="E423" s="213">
        <f t="shared" si="168"/>
        <v>0</v>
      </c>
      <c r="F423" s="213">
        <f t="shared" si="168"/>
        <v>0</v>
      </c>
      <c r="G423" s="213">
        <f t="shared" ref="G423:BR423" si="169">SUM(G422)</f>
        <v>0</v>
      </c>
      <c r="H423" s="213">
        <f t="shared" si="169"/>
        <v>0</v>
      </c>
      <c r="I423" s="213">
        <f t="shared" si="169"/>
        <v>0</v>
      </c>
      <c r="J423" s="213">
        <f t="shared" si="169"/>
        <v>0</v>
      </c>
      <c r="K423" s="213">
        <f t="shared" si="169"/>
        <v>0</v>
      </c>
      <c r="L423" s="213">
        <f t="shared" si="169"/>
        <v>0</v>
      </c>
      <c r="M423" s="213">
        <f t="shared" si="169"/>
        <v>0</v>
      </c>
      <c r="N423" s="213">
        <f t="shared" si="169"/>
        <v>0</v>
      </c>
      <c r="O423" s="213">
        <f t="shared" si="169"/>
        <v>0</v>
      </c>
      <c r="P423" s="213">
        <f t="shared" si="169"/>
        <v>0</v>
      </c>
      <c r="Q423" s="213">
        <f t="shared" si="169"/>
        <v>0</v>
      </c>
      <c r="R423" s="213">
        <f t="shared" si="169"/>
        <v>0</v>
      </c>
      <c r="S423" s="213">
        <f t="shared" si="169"/>
        <v>0</v>
      </c>
      <c r="T423" s="213">
        <f t="shared" si="169"/>
        <v>0</v>
      </c>
      <c r="U423" s="213">
        <f t="shared" si="169"/>
        <v>0</v>
      </c>
      <c r="V423" s="213">
        <f t="shared" si="169"/>
        <v>0</v>
      </c>
      <c r="W423" s="213">
        <f t="shared" si="169"/>
        <v>0</v>
      </c>
      <c r="X423" s="213">
        <f t="shared" si="169"/>
        <v>0</v>
      </c>
      <c r="Y423" s="213">
        <f t="shared" si="169"/>
        <v>0</v>
      </c>
      <c r="Z423" s="213">
        <f t="shared" si="169"/>
        <v>0</v>
      </c>
      <c r="AA423" s="213">
        <f t="shared" si="169"/>
        <v>0</v>
      </c>
      <c r="AB423" s="213">
        <f t="shared" si="169"/>
        <v>0</v>
      </c>
      <c r="AC423" s="213">
        <f t="shared" si="169"/>
        <v>0</v>
      </c>
      <c r="AD423" s="213">
        <f t="shared" si="169"/>
        <v>0</v>
      </c>
      <c r="AE423" s="213">
        <f t="shared" si="169"/>
        <v>0</v>
      </c>
      <c r="AF423" s="213">
        <f t="shared" si="169"/>
        <v>0</v>
      </c>
      <c r="AG423" s="213">
        <f t="shared" si="169"/>
        <v>0</v>
      </c>
      <c r="AH423" s="213">
        <f t="shared" si="169"/>
        <v>0</v>
      </c>
      <c r="AI423" s="213">
        <f t="shared" si="169"/>
        <v>0</v>
      </c>
      <c r="AJ423" s="213">
        <f t="shared" si="169"/>
        <v>0</v>
      </c>
      <c r="AK423" s="213">
        <f t="shared" si="169"/>
        <v>0</v>
      </c>
      <c r="AL423" s="213">
        <f t="shared" si="169"/>
        <v>0</v>
      </c>
      <c r="AM423" s="213">
        <f t="shared" si="169"/>
        <v>0</v>
      </c>
      <c r="AN423" s="213">
        <f t="shared" si="169"/>
        <v>0</v>
      </c>
      <c r="AO423" s="213">
        <f t="shared" si="169"/>
        <v>0</v>
      </c>
      <c r="AP423" s="213">
        <f t="shared" si="169"/>
        <v>0</v>
      </c>
      <c r="AQ423" s="213">
        <f t="shared" si="169"/>
        <v>0</v>
      </c>
      <c r="AR423" s="213">
        <f t="shared" si="169"/>
        <v>0</v>
      </c>
      <c r="AS423" s="213">
        <f t="shared" si="169"/>
        <v>0</v>
      </c>
      <c r="AT423" s="213">
        <f t="shared" si="169"/>
        <v>0</v>
      </c>
      <c r="AU423" s="213">
        <f t="shared" si="169"/>
        <v>0</v>
      </c>
      <c r="AV423" s="213">
        <f t="shared" si="169"/>
        <v>0</v>
      </c>
      <c r="AW423" s="213">
        <f t="shared" si="169"/>
        <v>0</v>
      </c>
      <c r="AX423" s="213">
        <f t="shared" si="169"/>
        <v>0</v>
      </c>
      <c r="AY423" s="213">
        <f t="shared" si="169"/>
        <v>0</v>
      </c>
      <c r="AZ423" s="213">
        <f t="shared" si="169"/>
        <v>0</v>
      </c>
      <c r="BA423" s="213">
        <f t="shared" si="169"/>
        <v>0</v>
      </c>
      <c r="BB423" s="213">
        <f t="shared" si="169"/>
        <v>0</v>
      </c>
      <c r="BC423" s="213">
        <f t="shared" si="169"/>
        <v>0</v>
      </c>
      <c r="BD423" s="213">
        <f t="shared" si="169"/>
        <v>0</v>
      </c>
      <c r="BE423" s="213">
        <f t="shared" si="169"/>
        <v>0</v>
      </c>
      <c r="BF423" s="213">
        <f t="shared" si="169"/>
        <v>0</v>
      </c>
      <c r="BG423" s="213">
        <f t="shared" si="169"/>
        <v>0</v>
      </c>
      <c r="BH423" s="213">
        <f t="shared" si="169"/>
        <v>0</v>
      </c>
      <c r="BI423" s="213">
        <f t="shared" si="169"/>
        <v>0</v>
      </c>
      <c r="BJ423" s="213">
        <f t="shared" si="169"/>
        <v>0</v>
      </c>
      <c r="BK423" s="213">
        <f t="shared" si="169"/>
        <v>0</v>
      </c>
      <c r="BL423" s="213">
        <f t="shared" si="169"/>
        <v>0</v>
      </c>
      <c r="BM423" s="213">
        <f t="shared" si="169"/>
        <v>0</v>
      </c>
      <c r="BN423" s="213">
        <f t="shared" si="169"/>
        <v>0</v>
      </c>
      <c r="BO423" s="213">
        <f t="shared" si="169"/>
        <v>0</v>
      </c>
      <c r="BP423" s="213">
        <f t="shared" si="169"/>
        <v>0</v>
      </c>
      <c r="BQ423" s="213">
        <f t="shared" si="169"/>
        <v>0</v>
      </c>
      <c r="BR423" s="213">
        <f t="shared" si="169"/>
        <v>0</v>
      </c>
      <c r="BS423" s="213">
        <f t="shared" ref="BS423:CR423" si="170">SUM(BS422)</f>
        <v>0</v>
      </c>
      <c r="BT423" s="213">
        <f t="shared" si="170"/>
        <v>0</v>
      </c>
      <c r="BU423" s="213">
        <f t="shared" si="170"/>
        <v>0</v>
      </c>
      <c r="BV423" s="213">
        <f t="shared" si="170"/>
        <v>0</v>
      </c>
      <c r="BW423" s="213">
        <f t="shared" si="170"/>
        <v>0</v>
      </c>
      <c r="BX423" s="213">
        <f t="shared" si="170"/>
        <v>0</v>
      </c>
      <c r="BY423" s="213">
        <f t="shared" si="170"/>
        <v>0</v>
      </c>
      <c r="BZ423" s="213">
        <f t="shared" si="170"/>
        <v>0</v>
      </c>
      <c r="CA423" s="213">
        <f t="shared" si="170"/>
        <v>0</v>
      </c>
      <c r="CB423" s="213">
        <f t="shared" si="170"/>
        <v>0</v>
      </c>
      <c r="CC423" s="213">
        <f t="shared" si="170"/>
        <v>0</v>
      </c>
      <c r="CD423" s="213">
        <f t="shared" si="170"/>
        <v>0</v>
      </c>
      <c r="CE423" s="213">
        <f t="shared" si="170"/>
        <v>0</v>
      </c>
      <c r="CF423" s="213">
        <f t="shared" si="170"/>
        <v>0</v>
      </c>
      <c r="CG423" s="213">
        <f t="shared" si="170"/>
        <v>0</v>
      </c>
      <c r="CH423" s="213">
        <f t="shared" si="170"/>
        <v>0</v>
      </c>
      <c r="CI423" s="213">
        <f t="shared" si="170"/>
        <v>0</v>
      </c>
      <c r="CJ423" s="213">
        <f t="shared" si="170"/>
        <v>0</v>
      </c>
      <c r="CK423" s="213">
        <f t="shared" si="170"/>
        <v>0</v>
      </c>
      <c r="CL423" s="213">
        <f t="shared" si="170"/>
        <v>0</v>
      </c>
      <c r="CM423" s="213">
        <f t="shared" si="170"/>
        <v>0</v>
      </c>
      <c r="CN423" s="213">
        <f t="shared" si="170"/>
        <v>0</v>
      </c>
      <c r="CO423" s="213">
        <f t="shared" si="170"/>
        <v>0</v>
      </c>
      <c r="CP423" s="213">
        <f t="shared" si="170"/>
        <v>0</v>
      </c>
      <c r="CQ423" s="213">
        <f t="shared" si="170"/>
        <v>0</v>
      </c>
      <c r="CR423" s="213">
        <f t="shared" si="170"/>
        <v>0</v>
      </c>
      <c r="CS423" s="213">
        <f t="shared" ref="BN423:CS423" si="171">SUM(CS422)</f>
        <v>0</v>
      </c>
      <c r="CV423" s="27">
        <f t="shared" si="157"/>
        <v>0</v>
      </c>
      <c r="CW423" s="28">
        <f t="shared" si="158"/>
        <v>0</v>
      </c>
    </row>
    <row r="424" spans="1:101" x14ac:dyDescent="0.2">
      <c r="A424" s="209"/>
      <c r="B424" s="207"/>
      <c r="C424" s="207"/>
      <c r="D424" s="207"/>
      <c r="E424" s="207"/>
      <c r="F424" s="207"/>
      <c r="G424" s="207"/>
      <c r="H424" s="207"/>
      <c r="I424" s="207"/>
      <c r="J424" s="207"/>
      <c r="K424" s="207"/>
      <c r="L424" s="207"/>
      <c r="M424" s="207"/>
      <c r="N424" s="207"/>
      <c r="O424" s="207"/>
      <c r="P424" s="207"/>
      <c r="Q424" s="207"/>
      <c r="R424" s="207"/>
      <c r="S424" s="207"/>
      <c r="T424" s="207"/>
      <c r="U424" s="207"/>
      <c r="V424" s="207"/>
      <c r="W424" s="207"/>
      <c r="X424" s="207"/>
      <c r="Y424" s="207"/>
      <c r="Z424" s="207"/>
      <c r="AA424" s="207"/>
      <c r="AB424" s="207"/>
      <c r="AC424" s="207"/>
      <c r="AD424" s="207"/>
      <c r="AE424" s="207"/>
      <c r="AF424" s="207"/>
      <c r="AG424" s="207"/>
      <c r="AH424" s="207"/>
      <c r="AI424" s="207"/>
      <c r="AJ424" s="207"/>
      <c r="AK424" s="207"/>
      <c r="AL424" s="207"/>
      <c r="AM424" s="207"/>
      <c r="AN424" s="207"/>
      <c r="AO424" s="207"/>
      <c r="AP424" s="207"/>
      <c r="AQ424" s="207"/>
      <c r="AR424" s="207"/>
      <c r="AS424" s="207"/>
      <c r="AT424" s="207"/>
      <c r="AU424" s="207"/>
      <c r="AV424" s="207"/>
      <c r="AW424" s="207"/>
      <c r="AX424" s="207"/>
      <c r="AY424" s="207"/>
      <c r="AZ424" s="207"/>
      <c r="BA424" s="207"/>
      <c r="BB424" s="207"/>
      <c r="BC424" s="207"/>
      <c r="BD424" s="207"/>
      <c r="BE424" s="207"/>
      <c r="BF424" s="207"/>
      <c r="BG424" s="207"/>
      <c r="BH424" s="207"/>
      <c r="BI424" s="207"/>
      <c r="BJ424" s="207"/>
      <c r="BK424" s="207"/>
      <c r="BL424" s="207"/>
      <c r="BM424" s="207"/>
      <c r="BN424" s="207"/>
      <c r="BO424" s="207"/>
      <c r="BP424" s="207"/>
      <c r="BQ424" s="207"/>
      <c r="BR424" s="207"/>
      <c r="BS424" s="207"/>
      <c r="BT424" s="207"/>
      <c r="BU424" s="207"/>
      <c r="BV424" s="207"/>
      <c r="BW424" s="207"/>
      <c r="BX424" s="207"/>
      <c r="BY424" s="207"/>
      <c r="BZ424" s="207"/>
      <c r="CA424" s="207"/>
      <c r="CB424" s="207"/>
      <c r="CC424" s="207"/>
      <c r="CD424" s="207"/>
      <c r="CE424" s="207"/>
      <c r="CF424" s="207"/>
      <c r="CG424" s="207"/>
      <c r="CH424" s="207"/>
      <c r="CI424" s="207"/>
      <c r="CJ424" s="207"/>
      <c r="CK424" s="207"/>
      <c r="CL424" s="207"/>
      <c r="CM424" s="207"/>
      <c r="CN424" s="207"/>
      <c r="CO424" s="207"/>
      <c r="CP424" s="207"/>
      <c r="CQ424" s="207"/>
      <c r="CR424" s="207"/>
      <c r="CS424" s="207"/>
      <c r="CV424" s="27">
        <f t="shared" si="157"/>
        <v>0</v>
      </c>
      <c r="CW424" s="28">
        <f t="shared" si="158"/>
        <v>0</v>
      </c>
    </row>
    <row r="425" spans="1:101" x14ac:dyDescent="0.2">
      <c r="A425" s="210" t="s">
        <v>410</v>
      </c>
      <c r="B425" s="211">
        <v>0</v>
      </c>
      <c r="C425" s="211">
        <v>0</v>
      </c>
      <c r="D425" s="211">
        <v>106000</v>
      </c>
      <c r="E425" s="211">
        <v>0</v>
      </c>
      <c r="F425" s="211">
        <v>0</v>
      </c>
      <c r="G425" s="211">
        <v>0</v>
      </c>
      <c r="H425" s="211">
        <v>0</v>
      </c>
      <c r="I425" s="211">
        <v>0</v>
      </c>
      <c r="J425" s="211">
        <v>0</v>
      </c>
      <c r="K425" s="211">
        <v>0</v>
      </c>
      <c r="L425" s="211">
        <v>0</v>
      </c>
      <c r="M425" s="211">
        <v>0</v>
      </c>
      <c r="N425" s="211">
        <v>0</v>
      </c>
      <c r="O425" s="211">
        <v>0</v>
      </c>
      <c r="P425" s="211">
        <v>0</v>
      </c>
      <c r="Q425" s="211">
        <v>0</v>
      </c>
      <c r="R425" s="211">
        <v>0</v>
      </c>
      <c r="S425" s="211">
        <v>0</v>
      </c>
      <c r="T425" s="211">
        <v>0</v>
      </c>
      <c r="U425" s="211">
        <v>0</v>
      </c>
      <c r="V425" s="211">
        <v>0</v>
      </c>
      <c r="W425" s="211">
        <v>0</v>
      </c>
      <c r="X425" s="211">
        <v>0</v>
      </c>
      <c r="Y425" s="211">
        <v>0</v>
      </c>
      <c r="Z425" s="211">
        <v>0</v>
      </c>
      <c r="AA425" s="211">
        <v>0</v>
      </c>
      <c r="AB425" s="211">
        <v>0</v>
      </c>
      <c r="AC425" s="211">
        <v>0</v>
      </c>
      <c r="AD425" s="211">
        <v>0</v>
      </c>
      <c r="AE425" s="211">
        <v>0</v>
      </c>
      <c r="AF425" s="211">
        <v>0</v>
      </c>
      <c r="AG425" s="211">
        <v>0</v>
      </c>
      <c r="AH425" s="211">
        <v>0</v>
      </c>
      <c r="AI425" s="211">
        <v>0</v>
      </c>
      <c r="AJ425" s="211">
        <v>0</v>
      </c>
      <c r="AK425" s="211">
        <v>0</v>
      </c>
      <c r="AL425" s="211">
        <v>0</v>
      </c>
      <c r="AM425" s="211">
        <v>0</v>
      </c>
      <c r="AN425" s="211">
        <v>0</v>
      </c>
      <c r="AO425" s="211">
        <v>0</v>
      </c>
      <c r="AP425" s="211">
        <v>0</v>
      </c>
      <c r="AQ425" s="211">
        <v>0</v>
      </c>
      <c r="AR425" s="211">
        <v>0</v>
      </c>
      <c r="AS425" s="211">
        <v>0</v>
      </c>
      <c r="AT425" s="211">
        <v>0</v>
      </c>
      <c r="AU425" s="211">
        <v>0</v>
      </c>
      <c r="AV425" s="211">
        <v>0</v>
      </c>
      <c r="AW425" s="211">
        <v>0</v>
      </c>
      <c r="AX425" s="211">
        <v>0</v>
      </c>
      <c r="AY425" s="211">
        <v>0</v>
      </c>
      <c r="AZ425" s="211">
        <v>0</v>
      </c>
      <c r="BA425" s="211">
        <v>0</v>
      </c>
      <c r="BB425" s="211">
        <v>0</v>
      </c>
      <c r="BC425" s="211">
        <v>0</v>
      </c>
      <c r="BD425" s="211">
        <v>0</v>
      </c>
      <c r="BE425" s="211">
        <v>0</v>
      </c>
      <c r="BF425" s="211">
        <v>0</v>
      </c>
      <c r="BG425" s="211">
        <v>0</v>
      </c>
      <c r="BH425" s="211">
        <v>0</v>
      </c>
      <c r="BI425" s="211">
        <v>0</v>
      </c>
      <c r="BJ425" s="211">
        <v>0</v>
      </c>
      <c r="BK425" s="211">
        <v>0</v>
      </c>
      <c r="BL425" s="211">
        <v>0</v>
      </c>
      <c r="BM425" s="211">
        <v>0</v>
      </c>
      <c r="BN425" s="211">
        <v>0</v>
      </c>
      <c r="BO425" s="211">
        <v>0</v>
      </c>
      <c r="BP425" s="211">
        <v>0</v>
      </c>
      <c r="BQ425" s="211">
        <v>0</v>
      </c>
      <c r="BR425" s="211">
        <v>0</v>
      </c>
      <c r="BS425" s="211">
        <v>0</v>
      </c>
      <c r="BT425" s="211">
        <v>0</v>
      </c>
      <c r="BU425" s="211">
        <v>0</v>
      </c>
      <c r="BV425" s="211">
        <v>0</v>
      </c>
      <c r="BW425" s="211">
        <v>0</v>
      </c>
      <c r="BX425" s="211">
        <v>0</v>
      </c>
      <c r="BY425" s="211">
        <v>0</v>
      </c>
      <c r="BZ425" s="211">
        <v>0</v>
      </c>
      <c r="CA425" s="211">
        <v>0</v>
      </c>
      <c r="CB425" s="211">
        <v>0</v>
      </c>
      <c r="CC425" s="211">
        <v>0</v>
      </c>
      <c r="CD425" s="211">
        <v>0</v>
      </c>
      <c r="CE425" s="211">
        <v>0</v>
      </c>
      <c r="CF425" s="211">
        <v>0</v>
      </c>
      <c r="CG425" s="211">
        <v>0</v>
      </c>
      <c r="CH425" s="211">
        <v>0</v>
      </c>
      <c r="CI425" s="211">
        <v>0</v>
      </c>
      <c r="CJ425" s="211">
        <v>0</v>
      </c>
      <c r="CK425" s="211">
        <v>0</v>
      </c>
      <c r="CL425" s="211">
        <v>0</v>
      </c>
      <c r="CM425" s="211">
        <v>0</v>
      </c>
      <c r="CN425" s="211">
        <v>0</v>
      </c>
      <c r="CO425" s="211">
        <v>0</v>
      </c>
      <c r="CP425" s="211">
        <v>0</v>
      </c>
      <c r="CQ425" s="211">
        <v>0</v>
      </c>
      <c r="CR425" s="211">
        <v>0</v>
      </c>
      <c r="CS425" s="211">
        <f>SUM(B425:CR425)</f>
        <v>106000</v>
      </c>
      <c r="CV425" s="27">
        <f t="shared" si="157"/>
        <v>0</v>
      </c>
      <c r="CW425" s="28">
        <f t="shared" si="158"/>
        <v>0</v>
      </c>
    </row>
    <row r="426" spans="1:101" x14ac:dyDescent="0.2">
      <c r="A426" s="210" t="s">
        <v>411</v>
      </c>
      <c r="B426" s="211">
        <v>0</v>
      </c>
      <c r="C426" s="211">
        <v>0</v>
      </c>
      <c r="D426" s="211">
        <v>0</v>
      </c>
      <c r="E426" s="211">
        <v>0</v>
      </c>
      <c r="F426" s="211">
        <v>0</v>
      </c>
      <c r="G426" s="211">
        <v>0</v>
      </c>
      <c r="H426" s="211">
        <v>0</v>
      </c>
      <c r="I426" s="211">
        <v>0</v>
      </c>
      <c r="J426" s="211">
        <v>0</v>
      </c>
      <c r="K426" s="211">
        <v>0</v>
      </c>
      <c r="L426" s="211">
        <v>0</v>
      </c>
      <c r="M426" s="211">
        <v>0</v>
      </c>
      <c r="N426" s="211">
        <v>0</v>
      </c>
      <c r="O426" s="211">
        <v>0</v>
      </c>
      <c r="P426" s="211">
        <v>0</v>
      </c>
      <c r="Q426" s="211">
        <v>0</v>
      </c>
      <c r="R426" s="211">
        <v>0</v>
      </c>
      <c r="S426" s="211">
        <v>0</v>
      </c>
      <c r="T426" s="211">
        <v>0</v>
      </c>
      <c r="U426" s="211">
        <v>0</v>
      </c>
      <c r="V426" s="211">
        <v>0</v>
      </c>
      <c r="W426" s="211">
        <v>0</v>
      </c>
      <c r="X426" s="211">
        <v>0</v>
      </c>
      <c r="Y426" s="211">
        <v>0</v>
      </c>
      <c r="Z426" s="211">
        <v>0</v>
      </c>
      <c r="AA426" s="211">
        <v>0</v>
      </c>
      <c r="AB426" s="211">
        <v>0</v>
      </c>
      <c r="AC426" s="211">
        <v>0</v>
      </c>
      <c r="AD426" s="211">
        <v>0</v>
      </c>
      <c r="AE426" s="211">
        <v>0</v>
      </c>
      <c r="AF426" s="211">
        <v>0</v>
      </c>
      <c r="AG426" s="211">
        <v>0</v>
      </c>
      <c r="AH426" s="211">
        <v>0</v>
      </c>
      <c r="AI426" s="211">
        <v>0</v>
      </c>
      <c r="AJ426" s="211">
        <v>0</v>
      </c>
      <c r="AK426" s="211">
        <v>0</v>
      </c>
      <c r="AL426" s="211">
        <v>0</v>
      </c>
      <c r="AM426" s="211">
        <v>0</v>
      </c>
      <c r="AN426" s="211">
        <v>0</v>
      </c>
      <c r="AO426" s="211">
        <v>0</v>
      </c>
      <c r="AP426" s="211">
        <v>0</v>
      </c>
      <c r="AQ426" s="211">
        <v>0</v>
      </c>
      <c r="AR426" s="211">
        <v>0</v>
      </c>
      <c r="AS426" s="211">
        <v>0</v>
      </c>
      <c r="AT426" s="211">
        <v>0</v>
      </c>
      <c r="AU426" s="211">
        <v>0</v>
      </c>
      <c r="AV426" s="211">
        <v>0</v>
      </c>
      <c r="AW426" s="211">
        <v>0</v>
      </c>
      <c r="AX426" s="211">
        <v>0</v>
      </c>
      <c r="AY426" s="211">
        <v>0</v>
      </c>
      <c r="AZ426" s="211">
        <v>0</v>
      </c>
      <c r="BA426" s="211">
        <v>0</v>
      </c>
      <c r="BB426" s="211">
        <v>0</v>
      </c>
      <c r="BC426" s="211">
        <v>0</v>
      </c>
      <c r="BD426" s="211">
        <v>0</v>
      </c>
      <c r="BE426" s="211">
        <v>0</v>
      </c>
      <c r="BF426" s="211">
        <v>0</v>
      </c>
      <c r="BG426" s="211">
        <v>0</v>
      </c>
      <c r="BH426" s="211">
        <v>0</v>
      </c>
      <c r="BI426" s="211">
        <v>0</v>
      </c>
      <c r="BJ426" s="211">
        <v>0</v>
      </c>
      <c r="BK426" s="211">
        <v>0</v>
      </c>
      <c r="BL426" s="211">
        <v>0</v>
      </c>
      <c r="BM426" s="211">
        <v>0</v>
      </c>
      <c r="BN426" s="211">
        <v>0</v>
      </c>
      <c r="BO426" s="211">
        <v>0</v>
      </c>
      <c r="BP426" s="211">
        <v>0</v>
      </c>
      <c r="BQ426" s="211">
        <v>0</v>
      </c>
      <c r="BR426" s="211">
        <v>0</v>
      </c>
      <c r="BS426" s="211">
        <v>0</v>
      </c>
      <c r="BT426" s="211">
        <v>0</v>
      </c>
      <c r="BU426" s="211">
        <v>0</v>
      </c>
      <c r="BV426" s="211">
        <v>0</v>
      </c>
      <c r="BW426" s="211">
        <v>0</v>
      </c>
      <c r="BX426" s="211">
        <v>0</v>
      </c>
      <c r="BY426" s="211">
        <v>0</v>
      </c>
      <c r="BZ426" s="211">
        <v>0</v>
      </c>
      <c r="CA426" s="211">
        <v>0</v>
      </c>
      <c r="CB426" s="211">
        <v>0</v>
      </c>
      <c r="CC426" s="211">
        <v>0</v>
      </c>
      <c r="CD426" s="211">
        <v>0</v>
      </c>
      <c r="CE426" s="211">
        <v>0</v>
      </c>
      <c r="CF426" s="211">
        <v>0</v>
      </c>
      <c r="CG426" s="211">
        <v>0</v>
      </c>
      <c r="CH426" s="211">
        <v>0</v>
      </c>
      <c r="CI426" s="211">
        <v>0</v>
      </c>
      <c r="CJ426" s="211">
        <v>0</v>
      </c>
      <c r="CK426" s="211">
        <v>0</v>
      </c>
      <c r="CL426" s="211">
        <v>0</v>
      </c>
      <c r="CM426" s="211">
        <v>0</v>
      </c>
      <c r="CN426" s="211">
        <v>0</v>
      </c>
      <c r="CO426" s="211">
        <v>0</v>
      </c>
      <c r="CP426" s="211">
        <v>0</v>
      </c>
      <c r="CQ426" s="211">
        <v>0</v>
      </c>
      <c r="CR426" s="211">
        <v>0</v>
      </c>
      <c r="CS426" s="211">
        <f>SUM(B426:CR426)</f>
        <v>0</v>
      </c>
      <c r="CV426" s="27">
        <f t="shared" si="157"/>
        <v>0</v>
      </c>
      <c r="CW426" s="28">
        <f t="shared" si="158"/>
        <v>0</v>
      </c>
    </row>
    <row r="427" spans="1:101" x14ac:dyDescent="0.2">
      <c r="A427" s="212" t="s">
        <v>412</v>
      </c>
      <c r="B427" s="213">
        <f t="shared" ref="B427:BM427" si="172">SUM(B425:B426)</f>
        <v>0</v>
      </c>
      <c r="C427" s="213">
        <f t="shared" si="172"/>
        <v>0</v>
      </c>
      <c r="D427" s="213">
        <f t="shared" si="172"/>
        <v>106000</v>
      </c>
      <c r="E427" s="213">
        <f t="shared" si="172"/>
        <v>0</v>
      </c>
      <c r="F427" s="213">
        <f t="shared" si="172"/>
        <v>0</v>
      </c>
      <c r="G427" s="213">
        <f t="shared" ref="G427:BR427" si="173">SUM(G425:G426)</f>
        <v>0</v>
      </c>
      <c r="H427" s="213">
        <f t="shared" si="173"/>
        <v>0</v>
      </c>
      <c r="I427" s="213">
        <f t="shared" si="173"/>
        <v>0</v>
      </c>
      <c r="J427" s="213">
        <f t="shared" si="173"/>
        <v>0</v>
      </c>
      <c r="K427" s="213">
        <f t="shared" si="173"/>
        <v>0</v>
      </c>
      <c r="L427" s="213">
        <f t="shared" si="173"/>
        <v>0</v>
      </c>
      <c r="M427" s="213">
        <f t="shared" si="173"/>
        <v>0</v>
      </c>
      <c r="N427" s="213">
        <f t="shared" si="173"/>
        <v>0</v>
      </c>
      <c r="O427" s="213">
        <f t="shared" si="173"/>
        <v>0</v>
      </c>
      <c r="P427" s="213">
        <f t="shared" si="173"/>
        <v>0</v>
      </c>
      <c r="Q427" s="213">
        <f t="shared" si="173"/>
        <v>0</v>
      </c>
      <c r="R427" s="213">
        <f t="shared" si="173"/>
        <v>0</v>
      </c>
      <c r="S427" s="213">
        <f t="shared" si="173"/>
        <v>0</v>
      </c>
      <c r="T427" s="213">
        <f t="shared" si="173"/>
        <v>0</v>
      </c>
      <c r="U427" s="213">
        <f t="shared" si="173"/>
        <v>0</v>
      </c>
      <c r="V427" s="213">
        <f t="shared" si="173"/>
        <v>0</v>
      </c>
      <c r="W427" s="213">
        <f t="shared" si="173"/>
        <v>0</v>
      </c>
      <c r="X427" s="213">
        <f t="shared" si="173"/>
        <v>0</v>
      </c>
      <c r="Y427" s="213">
        <f t="shared" si="173"/>
        <v>0</v>
      </c>
      <c r="Z427" s="213">
        <f t="shared" si="173"/>
        <v>0</v>
      </c>
      <c r="AA427" s="213">
        <f t="shared" si="173"/>
        <v>0</v>
      </c>
      <c r="AB427" s="213">
        <f t="shared" si="173"/>
        <v>0</v>
      </c>
      <c r="AC427" s="213">
        <f t="shared" si="173"/>
        <v>0</v>
      </c>
      <c r="AD427" s="213">
        <f t="shared" si="173"/>
        <v>0</v>
      </c>
      <c r="AE427" s="213">
        <f t="shared" si="173"/>
        <v>0</v>
      </c>
      <c r="AF427" s="213">
        <f t="shared" si="173"/>
        <v>0</v>
      </c>
      <c r="AG427" s="213">
        <f t="shared" si="173"/>
        <v>0</v>
      </c>
      <c r="AH427" s="213">
        <f t="shared" si="173"/>
        <v>0</v>
      </c>
      <c r="AI427" s="213">
        <f t="shared" si="173"/>
        <v>0</v>
      </c>
      <c r="AJ427" s="213">
        <f t="shared" si="173"/>
        <v>0</v>
      </c>
      <c r="AK427" s="213">
        <f t="shared" si="173"/>
        <v>0</v>
      </c>
      <c r="AL427" s="213">
        <f t="shared" si="173"/>
        <v>0</v>
      </c>
      <c r="AM427" s="213">
        <f t="shared" si="173"/>
        <v>0</v>
      </c>
      <c r="AN427" s="213">
        <f t="shared" si="173"/>
        <v>0</v>
      </c>
      <c r="AO427" s="213">
        <f t="shared" si="173"/>
        <v>0</v>
      </c>
      <c r="AP427" s="213">
        <f t="shared" si="173"/>
        <v>0</v>
      </c>
      <c r="AQ427" s="213">
        <f t="shared" si="173"/>
        <v>0</v>
      </c>
      <c r="AR427" s="213">
        <f t="shared" si="173"/>
        <v>0</v>
      </c>
      <c r="AS427" s="213">
        <f t="shared" si="173"/>
        <v>0</v>
      </c>
      <c r="AT427" s="213">
        <f t="shared" si="173"/>
        <v>0</v>
      </c>
      <c r="AU427" s="213">
        <f t="shared" si="173"/>
        <v>0</v>
      </c>
      <c r="AV427" s="213">
        <f t="shared" si="173"/>
        <v>0</v>
      </c>
      <c r="AW427" s="213">
        <f t="shared" si="173"/>
        <v>0</v>
      </c>
      <c r="AX427" s="213">
        <f t="shared" si="173"/>
        <v>0</v>
      </c>
      <c r="AY427" s="213">
        <f t="shared" si="173"/>
        <v>0</v>
      </c>
      <c r="AZ427" s="213">
        <f t="shared" si="173"/>
        <v>0</v>
      </c>
      <c r="BA427" s="213">
        <f t="shared" si="173"/>
        <v>0</v>
      </c>
      <c r="BB427" s="213">
        <f t="shared" si="173"/>
        <v>0</v>
      </c>
      <c r="BC427" s="213">
        <f t="shared" si="173"/>
        <v>0</v>
      </c>
      <c r="BD427" s="213">
        <f t="shared" si="173"/>
        <v>0</v>
      </c>
      <c r="BE427" s="213">
        <f t="shared" si="173"/>
        <v>0</v>
      </c>
      <c r="BF427" s="213">
        <f t="shared" si="173"/>
        <v>0</v>
      </c>
      <c r="BG427" s="213">
        <f t="shared" si="173"/>
        <v>0</v>
      </c>
      <c r="BH427" s="213">
        <f t="shared" si="173"/>
        <v>0</v>
      </c>
      <c r="BI427" s="213">
        <f t="shared" si="173"/>
        <v>0</v>
      </c>
      <c r="BJ427" s="213">
        <f t="shared" si="173"/>
        <v>0</v>
      </c>
      <c r="BK427" s="213">
        <f t="shared" si="173"/>
        <v>0</v>
      </c>
      <c r="BL427" s="213">
        <f t="shared" si="173"/>
        <v>0</v>
      </c>
      <c r="BM427" s="213">
        <f t="shared" si="173"/>
        <v>0</v>
      </c>
      <c r="BN427" s="213">
        <f t="shared" si="173"/>
        <v>0</v>
      </c>
      <c r="BO427" s="213">
        <f t="shared" si="173"/>
        <v>0</v>
      </c>
      <c r="BP427" s="213">
        <f t="shared" si="173"/>
        <v>0</v>
      </c>
      <c r="BQ427" s="213">
        <f t="shared" si="173"/>
        <v>0</v>
      </c>
      <c r="BR427" s="213">
        <f t="shared" si="173"/>
        <v>0</v>
      </c>
      <c r="BS427" s="213">
        <f t="shared" ref="BS427:CR427" si="174">SUM(BS425:BS426)</f>
        <v>0</v>
      </c>
      <c r="BT427" s="213">
        <f t="shared" si="174"/>
        <v>0</v>
      </c>
      <c r="BU427" s="213">
        <f t="shared" si="174"/>
        <v>0</v>
      </c>
      <c r="BV427" s="213">
        <f t="shared" si="174"/>
        <v>0</v>
      </c>
      <c r="BW427" s="213">
        <f t="shared" si="174"/>
        <v>0</v>
      </c>
      <c r="BX427" s="213">
        <f t="shared" si="174"/>
        <v>0</v>
      </c>
      <c r="BY427" s="213">
        <f t="shared" si="174"/>
        <v>0</v>
      </c>
      <c r="BZ427" s="213">
        <f t="shared" si="174"/>
        <v>0</v>
      </c>
      <c r="CA427" s="213">
        <f t="shared" si="174"/>
        <v>0</v>
      </c>
      <c r="CB427" s="213">
        <f t="shared" si="174"/>
        <v>0</v>
      </c>
      <c r="CC427" s="213">
        <f t="shared" si="174"/>
        <v>0</v>
      </c>
      <c r="CD427" s="213">
        <f t="shared" si="174"/>
        <v>0</v>
      </c>
      <c r="CE427" s="213">
        <f t="shared" si="174"/>
        <v>0</v>
      </c>
      <c r="CF427" s="213">
        <f t="shared" si="174"/>
        <v>0</v>
      </c>
      <c r="CG427" s="213">
        <f t="shared" si="174"/>
        <v>0</v>
      </c>
      <c r="CH427" s="213">
        <f t="shared" si="174"/>
        <v>0</v>
      </c>
      <c r="CI427" s="213">
        <f t="shared" si="174"/>
        <v>0</v>
      </c>
      <c r="CJ427" s="213">
        <f t="shared" si="174"/>
        <v>0</v>
      </c>
      <c r="CK427" s="213">
        <f t="shared" si="174"/>
        <v>0</v>
      </c>
      <c r="CL427" s="213">
        <f t="shared" si="174"/>
        <v>0</v>
      </c>
      <c r="CM427" s="213">
        <f t="shared" si="174"/>
        <v>0</v>
      </c>
      <c r="CN427" s="213">
        <f t="shared" si="174"/>
        <v>0</v>
      </c>
      <c r="CO427" s="213">
        <f t="shared" si="174"/>
        <v>0</v>
      </c>
      <c r="CP427" s="213">
        <f t="shared" si="174"/>
        <v>0</v>
      </c>
      <c r="CQ427" s="213">
        <f t="shared" si="174"/>
        <v>0</v>
      </c>
      <c r="CR427" s="213">
        <f t="shared" si="174"/>
        <v>0</v>
      </c>
      <c r="CS427" s="213">
        <f t="shared" ref="BN427:CS427" si="175">SUM(CS425:CS426)</f>
        <v>106000</v>
      </c>
      <c r="CV427" s="27">
        <f t="shared" si="157"/>
        <v>0</v>
      </c>
      <c r="CW427" s="28">
        <f t="shared" si="158"/>
        <v>0</v>
      </c>
    </row>
    <row r="428" spans="1:101" x14ac:dyDescent="0.2">
      <c r="A428" s="209"/>
      <c r="B428" s="207"/>
      <c r="C428" s="207"/>
      <c r="D428" s="207"/>
      <c r="E428" s="207"/>
      <c r="F428" s="207"/>
      <c r="G428" s="207"/>
      <c r="H428" s="207"/>
      <c r="I428" s="207"/>
      <c r="J428" s="207"/>
      <c r="K428" s="207"/>
      <c r="L428" s="207"/>
      <c r="M428" s="207"/>
      <c r="N428" s="207"/>
      <c r="O428" s="207"/>
      <c r="P428" s="207"/>
      <c r="Q428" s="207"/>
      <c r="R428" s="207"/>
      <c r="S428" s="207"/>
      <c r="T428" s="207"/>
      <c r="U428" s="207"/>
      <c r="V428" s="207"/>
      <c r="W428" s="207"/>
      <c r="X428" s="207"/>
      <c r="Y428" s="207"/>
      <c r="Z428" s="207"/>
      <c r="AA428" s="207"/>
      <c r="AB428" s="207"/>
      <c r="AC428" s="207"/>
      <c r="AD428" s="207"/>
      <c r="AE428" s="207"/>
      <c r="AF428" s="207"/>
      <c r="AG428" s="207"/>
      <c r="AH428" s="207"/>
      <c r="AI428" s="207"/>
      <c r="AJ428" s="207"/>
      <c r="AK428" s="207"/>
      <c r="AL428" s="207"/>
      <c r="AM428" s="207"/>
      <c r="AN428" s="207"/>
      <c r="AO428" s="207"/>
      <c r="AP428" s="207"/>
      <c r="AQ428" s="207"/>
      <c r="AR428" s="207"/>
      <c r="AS428" s="207"/>
      <c r="AT428" s="207"/>
      <c r="AU428" s="207"/>
      <c r="AV428" s="207"/>
      <c r="AW428" s="207"/>
      <c r="AX428" s="207"/>
      <c r="AY428" s="207"/>
      <c r="AZ428" s="207"/>
      <c r="BA428" s="207"/>
      <c r="BB428" s="207"/>
      <c r="BC428" s="207"/>
      <c r="BD428" s="207"/>
      <c r="BE428" s="207"/>
      <c r="BF428" s="207"/>
      <c r="BG428" s="207"/>
      <c r="BH428" s="207"/>
      <c r="BI428" s="207"/>
      <c r="BJ428" s="207"/>
      <c r="BK428" s="207"/>
      <c r="BL428" s="207"/>
      <c r="BM428" s="207"/>
      <c r="BN428" s="207"/>
      <c r="BO428" s="207"/>
      <c r="BP428" s="207"/>
      <c r="BQ428" s="207"/>
      <c r="BR428" s="207"/>
      <c r="BS428" s="207"/>
      <c r="BT428" s="207"/>
      <c r="BU428" s="207"/>
      <c r="BV428" s="207"/>
      <c r="BW428" s="207"/>
      <c r="BX428" s="207"/>
      <c r="BY428" s="207"/>
      <c r="BZ428" s="207"/>
      <c r="CA428" s="207"/>
      <c r="CB428" s="207"/>
      <c r="CC428" s="207"/>
      <c r="CD428" s="207"/>
      <c r="CE428" s="207"/>
      <c r="CF428" s="207"/>
      <c r="CG428" s="207"/>
      <c r="CH428" s="207"/>
      <c r="CI428" s="207"/>
      <c r="CJ428" s="207"/>
      <c r="CK428" s="207"/>
      <c r="CL428" s="207"/>
      <c r="CM428" s="207"/>
      <c r="CN428" s="207"/>
      <c r="CO428" s="207"/>
      <c r="CP428" s="207"/>
      <c r="CQ428" s="207"/>
      <c r="CR428" s="207"/>
      <c r="CS428" s="207"/>
      <c r="CV428" s="27">
        <f t="shared" si="157"/>
        <v>0</v>
      </c>
      <c r="CW428" s="28">
        <f t="shared" si="158"/>
        <v>0</v>
      </c>
    </row>
    <row r="429" spans="1:101" x14ac:dyDescent="0.2">
      <c r="A429" s="210" t="s">
        <v>413</v>
      </c>
      <c r="B429" s="211">
        <v>0</v>
      </c>
      <c r="C429" s="211">
        <v>0</v>
      </c>
      <c r="D429" s="211">
        <v>0</v>
      </c>
      <c r="E429" s="211">
        <v>0</v>
      </c>
      <c r="F429" s="211">
        <v>0</v>
      </c>
      <c r="G429" s="211">
        <v>0</v>
      </c>
      <c r="H429" s="211">
        <v>0</v>
      </c>
      <c r="I429" s="211">
        <v>0</v>
      </c>
      <c r="J429" s="211">
        <v>0</v>
      </c>
      <c r="K429" s="211">
        <v>0</v>
      </c>
      <c r="L429" s="211">
        <v>0</v>
      </c>
      <c r="M429" s="211">
        <v>0</v>
      </c>
      <c r="N429" s="211">
        <v>0</v>
      </c>
      <c r="O429" s="211">
        <v>0</v>
      </c>
      <c r="P429" s="211">
        <v>0</v>
      </c>
      <c r="Q429" s="211">
        <v>0</v>
      </c>
      <c r="R429" s="211">
        <v>0</v>
      </c>
      <c r="S429" s="211">
        <v>0</v>
      </c>
      <c r="T429" s="211">
        <v>0</v>
      </c>
      <c r="U429" s="211">
        <v>0</v>
      </c>
      <c r="V429" s="211">
        <v>0</v>
      </c>
      <c r="W429" s="211">
        <v>0</v>
      </c>
      <c r="X429" s="211">
        <v>0</v>
      </c>
      <c r="Y429" s="211">
        <v>0</v>
      </c>
      <c r="Z429" s="211">
        <v>0</v>
      </c>
      <c r="AA429" s="211">
        <v>0</v>
      </c>
      <c r="AB429" s="211">
        <v>0</v>
      </c>
      <c r="AC429" s="211">
        <v>0</v>
      </c>
      <c r="AD429" s="211">
        <v>0</v>
      </c>
      <c r="AE429" s="211">
        <v>0</v>
      </c>
      <c r="AF429" s="211">
        <v>0</v>
      </c>
      <c r="AG429" s="211">
        <v>0</v>
      </c>
      <c r="AH429" s="211">
        <v>0</v>
      </c>
      <c r="AI429" s="211">
        <v>0</v>
      </c>
      <c r="AJ429" s="211">
        <v>0</v>
      </c>
      <c r="AK429" s="211">
        <v>0</v>
      </c>
      <c r="AL429" s="211">
        <v>0</v>
      </c>
      <c r="AM429" s="211">
        <v>0</v>
      </c>
      <c r="AN429" s="211">
        <v>0</v>
      </c>
      <c r="AO429" s="211">
        <v>0</v>
      </c>
      <c r="AP429" s="211">
        <v>0</v>
      </c>
      <c r="AQ429" s="211">
        <v>0</v>
      </c>
      <c r="AR429" s="211">
        <v>0</v>
      </c>
      <c r="AS429" s="211">
        <v>0</v>
      </c>
      <c r="AT429" s="211">
        <v>0</v>
      </c>
      <c r="AU429" s="211">
        <v>0</v>
      </c>
      <c r="AV429" s="211">
        <v>0</v>
      </c>
      <c r="AW429" s="211">
        <v>0</v>
      </c>
      <c r="AX429" s="211">
        <v>0</v>
      </c>
      <c r="AY429" s="211">
        <v>0</v>
      </c>
      <c r="AZ429" s="211">
        <v>0</v>
      </c>
      <c r="BA429" s="211">
        <v>0</v>
      </c>
      <c r="BB429" s="211">
        <v>0</v>
      </c>
      <c r="BC429" s="211">
        <v>0</v>
      </c>
      <c r="BD429" s="211">
        <v>0</v>
      </c>
      <c r="BE429" s="211">
        <v>0</v>
      </c>
      <c r="BF429" s="211">
        <v>0</v>
      </c>
      <c r="BG429" s="211">
        <v>0</v>
      </c>
      <c r="BH429" s="211">
        <v>0</v>
      </c>
      <c r="BI429" s="211">
        <v>0</v>
      </c>
      <c r="BJ429" s="211">
        <v>0</v>
      </c>
      <c r="BK429" s="211">
        <v>0</v>
      </c>
      <c r="BL429" s="211">
        <v>0</v>
      </c>
      <c r="BM429" s="211">
        <v>0</v>
      </c>
      <c r="BN429" s="211">
        <v>0</v>
      </c>
      <c r="BO429" s="211">
        <v>0</v>
      </c>
      <c r="BP429" s="211">
        <v>0</v>
      </c>
      <c r="BQ429" s="211">
        <v>0</v>
      </c>
      <c r="BR429" s="211">
        <v>0</v>
      </c>
      <c r="BS429" s="211">
        <v>0</v>
      </c>
      <c r="BT429" s="211">
        <v>0</v>
      </c>
      <c r="BU429" s="211">
        <v>0</v>
      </c>
      <c r="BV429" s="211">
        <v>0</v>
      </c>
      <c r="BW429" s="211">
        <v>0</v>
      </c>
      <c r="BX429" s="211">
        <v>0</v>
      </c>
      <c r="BY429" s="211">
        <v>0</v>
      </c>
      <c r="BZ429" s="211">
        <v>0</v>
      </c>
      <c r="CA429" s="211">
        <v>0</v>
      </c>
      <c r="CB429" s="211">
        <v>0</v>
      </c>
      <c r="CC429" s="211">
        <v>0</v>
      </c>
      <c r="CD429" s="211">
        <v>0</v>
      </c>
      <c r="CE429" s="211">
        <v>0</v>
      </c>
      <c r="CF429" s="211">
        <v>0</v>
      </c>
      <c r="CG429" s="211">
        <v>0</v>
      </c>
      <c r="CH429" s="211">
        <v>0</v>
      </c>
      <c r="CI429" s="211">
        <v>0</v>
      </c>
      <c r="CJ429" s="211">
        <v>0</v>
      </c>
      <c r="CK429" s="211">
        <v>0</v>
      </c>
      <c r="CL429" s="211">
        <v>0</v>
      </c>
      <c r="CM429" s="211">
        <v>0</v>
      </c>
      <c r="CN429" s="211">
        <v>0</v>
      </c>
      <c r="CO429" s="211">
        <v>0</v>
      </c>
      <c r="CP429" s="211">
        <v>0</v>
      </c>
      <c r="CQ429" s="211">
        <v>0</v>
      </c>
      <c r="CR429" s="211">
        <v>0</v>
      </c>
      <c r="CS429" s="211">
        <f>SUM(B429:CR429)</f>
        <v>0</v>
      </c>
      <c r="CV429" s="27">
        <f t="shared" si="157"/>
        <v>0</v>
      </c>
      <c r="CW429" s="28">
        <f t="shared" si="158"/>
        <v>0</v>
      </c>
    </row>
    <row r="430" spans="1:101" x14ac:dyDescent="0.2">
      <c r="A430" s="210" t="s">
        <v>414</v>
      </c>
      <c r="B430" s="211">
        <v>0</v>
      </c>
      <c r="C430" s="211">
        <v>0</v>
      </c>
      <c r="D430" s="211">
        <v>0</v>
      </c>
      <c r="E430" s="211">
        <v>0</v>
      </c>
      <c r="F430" s="211">
        <v>0</v>
      </c>
      <c r="G430" s="211">
        <v>0</v>
      </c>
      <c r="H430" s="211">
        <v>0</v>
      </c>
      <c r="I430" s="211">
        <v>0</v>
      </c>
      <c r="J430" s="211">
        <v>0</v>
      </c>
      <c r="K430" s="211">
        <v>0</v>
      </c>
      <c r="L430" s="211">
        <v>0</v>
      </c>
      <c r="M430" s="211">
        <v>0</v>
      </c>
      <c r="N430" s="211">
        <v>0</v>
      </c>
      <c r="O430" s="211">
        <v>0</v>
      </c>
      <c r="P430" s="211">
        <v>0</v>
      </c>
      <c r="Q430" s="211">
        <v>0</v>
      </c>
      <c r="R430" s="211">
        <v>0</v>
      </c>
      <c r="S430" s="211">
        <v>0</v>
      </c>
      <c r="T430" s="211">
        <v>0</v>
      </c>
      <c r="U430" s="211">
        <v>0</v>
      </c>
      <c r="V430" s="211">
        <v>0</v>
      </c>
      <c r="W430" s="211">
        <v>0</v>
      </c>
      <c r="X430" s="211">
        <v>0</v>
      </c>
      <c r="Y430" s="211">
        <v>0</v>
      </c>
      <c r="Z430" s="211">
        <v>0</v>
      </c>
      <c r="AA430" s="211">
        <v>0</v>
      </c>
      <c r="AB430" s="211">
        <v>0</v>
      </c>
      <c r="AC430" s="211">
        <v>0</v>
      </c>
      <c r="AD430" s="211">
        <v>0</v>
      </c>
      <c r="AE430" s="211">
        <v>0</v>
      </c>
      <c r="AF430" s="211">
        <v>0</v>
      </c>
      <c r="AG430" s="211">
        <v>0</v>
      </c>
      <c r="AH430" s="211">
        <v>0</v>
      </c>
      <c r="AI430" s="211">
        <v>0</v>
      </c>
      <c r="AJ430" s="211">
        <v>0</v>
      </c>
      <c r="AK430" s="211">
        <v>0</v>
      </c>
      <c r="AL430" s="211">
        <v>0</v>
      </c>
      <c r="AM430" s="211">
        <v>0</v>
      </c>
      <c r="AN430" s="211">
        <v>0</v>
      </c>
      <c r="AO430" s="211">
        <v>0</v>
      </c>
      <c r="AP430" s="211">
        <v>0</v>
      </c>
      <c r="AQ430" s="211">
        <v>0</v>
      </c>
      <c r="AR430" s="211">
        <v>0</v>
      </c>
      <c r="AS430" s="211">
        <v>0</v>
      </c>
      <c r="AT430" s="211">
        <v>0</v>
      </c>
      <c r="AU430" s="211">
        <v>0</v>
      </c>
      <c r="AV430" s="211">
        <v>0</v>
      </c>
      <c r="AW430" s="211">
        <v>0</v>
      </c>
      <c r="AX430" s="211">
        <v>0</v>
      </c>
      <c r="AY430" s="211">
        <v>0</v>
      </c>
      <c r="AZ430" s="211">
        <v>0</v>
      </c>
      <c r="BA430" s="211">
        <v>0</v>
      </c>
      <c r="BB430" s="211">
        <v>0</v>
      </c>
      <c r="BC430" s="211">
        <v>0</v>
      </c>
      <c r="BD430" s="211">
        <v>0</v>
      </c>
      <c r="BE430" s="211">
        <v>0</v>
      </c>
      <c r="BF430" s="211">
        <v>0</v>
      </c>
      <c r="BG430" s="211">
        <v>0</v>
      </c>
      <c r="BH430" s="211">
        <v>0</v>
      </c>
      <c r="BI430" s="211">
        <v>0</v>
      </c>
      <c r="BJ430" s="211">
        <v>0</v>
      </c>
      <c r="BK430" s="211">
        <v>0</v>
      </c>
      <c r="BL430" s="211">
        <v>0</v>
      </c>
      <c r="BM430" s="211">
        <v>0</v>
      </c>
      <c r="BN430" s="211">
        <v>0</v>
      </c>
      <c r="BO430" s="211">
        <v>0</v>
      </c>
      <c r="BP430" s="211">
        <v>0</v>
      </c>
      <c r="BQ430" s="211">
        <v>0</v>
      </c>
      <c r="BR430" s="211">
        <v>0</v>
      </c>
      <c r="BS430" s="211">
        <v>0</v>
      </c>
      <c r="BT430" s="211">
        <v>0</v>
      </c>
      <c r="BU430" s="211">
        <v>0</v>
      </c>
      <c r="BV430" s="211">
        <v>0</v>
      </c>
      <c r="BW430" s="211">
        <v>0</v>
      </c>
      <c r="BX430" s="211">
        <v>0</v>
      </c>
      <c r="BY430" s="211">
        <v>0</v>
      </c>
      <c r="BZ430" s="211">
        <v>0</v>
      </c>
      <c r="CA430" s="211">
        <v>0</v>
      </c>
      <c r="CB430" s="211">
        <v>0</v>
      </c>
      <c r="CC430" s="211">
        <v>0</v>
      </c>
      <c r="CD430" s="211">
        <v>0</v>
      </c>
      <c r="CE430" s="211">
        <v>0</v>
      </c>
      <c r="CF430" s="211">
        <v>0</v>
      </c>
      <c r="CG430" s="211">
        <v>0</v>
      </c>
      <c r="CH430" s="211">
        <v>0</v>
      </c>
      <c r="CI430" s="211">
        <v>0</v>
      </c>
      <c r="CJ430" s="211">
        <v>0</v>
      </c>
      <c r="CK430" s="211">
        <v>0</v>
      </c>
      <c r="CL430" s="211">
        <v>0</v>
      </c>
      <c r="CM430" s="211">
        <v>0</v>
      </c>
      <c r="CN430" s="211">
        <v>0</v>
      </c>
      <c r="CO430" s="211">
        <v>0</v>
      </c>
      <c r="CP430" s="211">
        <v>0</v>
      </c>
      <c r="CQ430" s="211">
        <v>0</v>
      </c>
      <c r="CR430" s="211">
        <v>0</v>
      </c>
      <c r="CS430" s="211">
        <f>SUM(B430:CR430)</f>
        <v>0</v>
      </c>
      <c r="CV430" s="27">
        <f t="shared" si="157"/>
        <v>0</v>
      </c>
      <c r="CW430" s="28">
        <f t="shared" si="158"/>
        <v>0</v>
      </c>
    </row>
    <row r="431" spans="1:101" x14ac:dyDescent="0.2">
      <c r="A431" s="210" t="s">
        <v>887</v>
      </c>
      <c r="B431" s="211">
        <v>0</v>
      </c>
      <c r="C431" s="211">
        <v>0</v>
      </c>
      <c r="D431" s="211">
        <v>0</v>
      </c>
      <c r="E431" s="211">
        <v>0</v>
      </c>
      <c r="F431" s="211">
        <v>0</v>
      </c>
      <c r="G431" s="211">
        <v>0</v>
      </c>
      <c r="H431" s="211">
        <v>0</v>
      </c>
      <c r="I431" s="211">
        <v>0</v>
      </c>
      <c r="J431" s="211">
        <v>0</v>
      </c>
      <c r="K431" s="211">
        <v>0</v>
      </c>
      <c r="L431" s="211">
        <v>0</v>
      </c>
      <c r="M431" s="211">
        <v>0</v>
      </c>
      <c r="N431" s="211">
        <v>0</v>
      </c>
      <c r="O431" s="211">
        <v>0</v>
      </c>
      <c r="P431" s="211">
        <v>0</v>
      </c>
      <c r="Q431" s="211">
        <v>0</v>
      </c>
      <c r="R431" s="211">
        <v>0</v>
      </c>
      <c r="S431" s="211">
        <v>0</v>
      </c>
      <c r="T431" s="211">
        <v>0</v>
      </c>
      <c r="U431" s="211">
        <v>0</v>
      </c>
      <c r="V431" s="211">
        <v>0</v>
      </c>
      <c r="W431" s="211">
        <v>0</v>
      </c>
      <c r="X431" s="211">
        <v>0</v>
      </c>
      <c r="Y431" s="211">
        <v>0</v>
      </c>
      <c r="Z431" s="211">
        <v>0</v>
      </c>
      <c r="AA431" s="211">
        <v>0</v>
      </c>
      <c r="AB431" s="211">
        <v>0</v>
      </c>
      <c r="AC431" s="211">
        <v>0</v>
      </c>
      <c r="AD431" s="211">
        <v>0</v>
      </c>
      <c r="AE431" s="211">
        <v>0</v>
      </c>
      <c r="AF431" s="211">
        <v>0</v>
      </c>
      <c r="AG431" s="211">
        <v>0</v>
      </c>
      <c r="AH431" s="211">
        <v>0</v>
      </c>
      <c r="AI431" s="211">
        <v>0</v>
      </c>
      <c r="AJ431" s="211">
        <v>0</v>
      </c>
      <c r="AK431" s="211">
        <v>0</v>
      </c>
      <c r="AL431" s="211">
        <v>0</v>
      </c>
      <c r="AM431" s="211">
        <v>0</v>
      </c>
      <c r="AN431" s="211">
        <v>0</v>
      </c>
      <c r="AO431" s="211">
        <v>0</v>
      </c>
      <c r="AP431" s="211">
        <v>0</v>
      </c>
      <c r="AQ431" s="211">
        <v>0</v>
      </c>
      <c r="AR431" s="211">
        <v>0</v>
      </c>
      <c r="AS431" s="211">
        <v>0</v>
      </c>
      <c r="AT431" s="211">
        <v>0</v>
      </c>
      <c r="AU431" s="211">
        <v>0</v>
      </c>
      <c r="AV431" s="211">
        <v>0</v>
      </c>
      <c r="AW431" s="211">
        <v>0</v>
      </c>
      <c r="AX431" s="211">
        <v>0</v>
      </c>
      <c r="AY431" s="211">
        <v>0</v>
      </c>
      <c r="AZ431" s="211">
        <v>0</v>
      </c>
      <c r="BA431" s="211">
        <v>0</v>
      </c>
      <c r="BB431" s="211">
        <v>0</v>
      </c>
      <c r="BC431" s="211">
        <v>0</v>
      </c>
      <c r="BD431" s="211">
        <v>0</v>
      </c>
      <c r="BE431" s="211">
        <v>0</v>
      </c>
      <c r="BF431" s="211">
        <v>0</v>
      </c>
      <c r="BG431" s="211">
        <v>0</v>
      </c>
      <c r="BH431" s="211">
        <v>0</v>
      </c>
      <c r="BI431" s="211">
        <v>0</v>
      </c>
      <c r="BJ431" s="211">
        <v>0</v>
      </c>
      <c r="BK431" s="211">
        <v>0</v>
      </c>
      <c r="BL431" s="211">
        <v>0</v>
      </c>
      <c r="BM431" s="211">
        <v>0</v>
      </c>
      <c r="BN431" s="211">
        <v>0</v>
      </c>
      <c r="BO431" s="211">
        <v>0</v>
      </c>
      <c r="BP431" s="211">
        <v>0</v>
      </c>
      <c r="BQ431" s="211">
        <v>0</v>
      </c>
      <c r="BR431" s="211">
        <v>0</v>
      </c>
      <c r="BS431" s="211">
        <v>0</v>
      </c>
      <c r="BT431" s="211">
        <v>0</v>
      </c>
      <c r="BU431" s="211">
        <v>0</v>
      </c>
      <c r="BV431" s="211">
        <v>0</v>
      </c>
      <c r="BW431" s="211">
        <v>0</v>
      </c>
      <c r="BX431" s="211">
        <v>0</v>
      </c>
      <c r="BY431" s="211">
        <v>0</v>
      </c>
      <c r="BZ431" s="211">
        <v>0</v>
      </c>
      <c r="CA431" s="211">
        <v>0</v>
      </c>
      <c r="CB431" s="211">
        <v>0</v>
      </c>
      <c r="CC431" s="211">
        <v>0</v>
      </c>
      <c r="CD431" s="211">
        <v>0</v>
      </c>
      <c r="CE431" s="211">
        <v>0</v>
      </c>
      <c r="CF431" s="211">
        <v>0</v>
      </c>
      <c r="CG431" s="211">
        <v>0</v>
      </c>
      <c r="CH431" s="211">
        <v>0</v>
      </c>
      <c r="CI431" s="211">
        <v>0</v>
      </c>
      <c r="CJ431" s="211">
        <v>0</v>
      </c>
      <c r="CK431" s="211">
        <v>0</v>
      </c>
      <c r="CL431" s="211">
        <v>0</v>
      </c>
      <c r="CM431" s="211">
        <v>0</v>
      </c>
      <c r="CN431" s="211">
        <v>0</v>
      </c>
      <c r="CO431" s="211">
        <v>0</v>
      </c>
      <c r="CP431" s="211">
        <v>0</v>
      </c>
      <c r="CQ431" s="211">
        <v>0</v>
      </c>
      <c r="CR431" s="211">
        <v>0</v>
      </c>
      <c r="CS431" s="211">
        <f>SUM(B431:CR431)</f>
        <v>0</v>
      </c>
      <c r="CV431" s="27">
        <f t="shared" si="157"/>
        <v>0</v>
      </c>
      <c r="CW431" s="28">
        <f t="shared" si="158"/>
        <v>0</v>
      </c>
    </row>
    <row r="432" spans="1:101" x14ac:dyDescent="0.2">
      <c r="A432" s="210" t="s">
        <v>415</v>
      </c>
      <c r="B432" s="211">
        <v>0</v>
      </c>
      <c r="C432" s="211">
        <v>0</v>
      </c>
      <c r="D432" s="211">
        <v>0</v>
      </c>
      <c r="E432" s="211">
        <v>0</v>
      </c>
      <c r="F432" s="211">
        <v>0</v>
      </c>
      <c r="G432" s="211">
        <v>0</v>
      </c>
      <c r="H432" s="211">
        <v>0</v>
      </c>
      <c r="I432" s="211">
        <v>0</v>
      </c>
      <c r="J432" s="211">
        <v>0</v>
      </c>
      <c r="K432" s="211">
        <v>0</v>
      </c>
      <c r="L432" s="211">
        <v>0</v>
      </c>
      <c r="M432" s="211">
        <v>0</v>
      </c>
      <c r="N432" s="211">
        <v>0</v>
      </c>
      <c r="O432" s="211">
        <v>0</v>
      </c>
      <c r="P432" s="211">
        <v>0</v>
      </c>
      <c r="Q432" s="211">
        <v>0</v>
      </c>
      <c r="R432" s="211">
        <v>0</v>
      </c>
      <c r="S432" s="211">
        <v>0</v>
      </c>
      <c r="T432" s="211">
        <v>0</v>
      </c>
      <c r="U432" s="211">
        <v>0</v>
      </c>
      <c r="V432" s="211">
        <v>0</v>
      </c>
      <c r="W432" s="211">
        <v>0</v>
      </c>
      <c r="X432" s="211">
        <v>0</v>
      </c>
      <c r="Y432" s="211">
        <v>0</v>
      </c>
      <c r="Z432" s="211">
        <v>0</v>
      </c>
      <c r="AA432" s="211">
        <v>0</v>
      </c>
      <c r="AB432" s="211">
        <v>0</v>
      </c>
      <c r="AC432" s="211">
        <v>0</v>
      </c>
      <c r="AD432" s="211">
        <v>0</v>
      </c>
      <c r="AE432" s="211">
        <v>0</v>
      </c>
      <c r="AF432" s="211">
        <v>0</v>
      </c>
      <c r="AG432" s="211">
        <v>0</v>
      </c>
      <c r="AH432" s="211">
        <v>0</v>
      </c>
      <c r="AI432" s="211">
        <v>0</v>
      </c>
      <c r="AJ432" s="211">
        <v>0</v>
      </c>
      <c r="AK432" s="211">
        <v>0</v>
      </c>
      <c r="AL432" s="211">
        <v>0</v>
      </c>
      <c r="AM432" s="211">
        <v>0</v>
      </c>
      <c r="AN432" s="211">
        <v>0</v>
      </c>
      <c r="AO432" s="211">
        <v>0</v>
      </c>
      <c r="AP432" s="211">
        <v>0</v>
      </c>
      <c r="AQ432" s="211">
        <v>0</v>
      </c>
      <c r="AR432" s="211">
        <v>0</v>
      </c>
      <c r="AS432" s="211">
        <v>0</v>
      </c>
      <c r="AT432" s="211">
        <v>0</v>
      </c>
      <c r="AU432" s="211">
        <v>0</v>
      </c>
      <c r="AV432" s="211">
        <v>0</v>
      </c>
      <c r="AW432" s="211">
        <v>0</v>
      </c>
      <c r="AX432" s="211">
        <v>0</v>
      </c>
      <c r="AY432" s="211">
        <v>0</v>
      </c>
      <c r="AZ432" s="211">
        <v>0</v>
      </c>
      <c r="BA432" s="211">
        <v>0</v>
      </c>
      <c r="BB432" s="211">
        <v>0</v>
      </c>
      <c r="BC432" s="211">
        <v>0</v>
      </c>
      <c r="BD432" s="211">
        <v>0</v>
      </c>
      <c r="BE432" s="211">
        <v>0</v>
      </c>
      <c r="BF432" s="211">
        <v>0</v>
      </c>
      <c r="BG432" s="211">
        <v>0</v>
      </c>
      <c r="BH432" s="211">
        <v>0</v>
      </c>
      <c r="BI432" s="211">
        <v>0</v>
      </c>
      <c r="BJ432" s="211">
        <v>0</v>
      </c>
      <c r="BK432" s="211">
        <v>0</v>
      </c>
      <c r="BL432" s="211">
        <v>0</v>
      </c>
      <c r="BM432" s="211">
        <v>0</v>
      </c>
      <c r="BN432" s="211">
        <v>0</v>
      </c>
      <c r="BO432" s="211">
        <v>0</v>
      </c>
      <c r="BP432" s="211">
        <v>0</v>
      </c>
      <c r="BQ432" s="211">
        <v>0</v>
      </c>
      <c r="BR432" s="211">
        <v>0</v>
      </c>
      <c r="BS432" s="211">
        <v>0</v>
      </c>
      <c r="BT432" s="211">
        <v>0</v>
      </c>
      <c r="BU432" s="211">
        <v>0</v>
      </c>
      <c r="BV432" s="211">
        <v>0</v>
      </c>
      <c r="BW432" s="211">
        <v>0</v>
      </c>
      <c r="BX432" s="211">
        <v>0</v>
      </c>
      <c r="BY432" s="211">
        <v>0</v>
      </c>
      <c r="BZ432" s="211">
        <v>0</v>
      </c>
      <c r="CA432" s="211">
        <v>0</v>
      </c>
      <c r="CB432" s="211">
        <v>0</v>
      </c>
      <c r="CC432" s="211">
        <v>0</v>
      </c>
      <c r="CD432" s="211">
        <v>0</v>
      </c>
      <c r="CE432" s="211">
        <v>0</v>
      </c>
      <c r="CF432" s="211">
        <v>0</v>
      </c>
      <c r="CG432" s="211">
        <v>0</v>
      </c>
      <c r="CH432" s="211">
        <v>0</v>
      </c>
      <c r="CI432" s="211">
        <v>0</v>
      </c>
      <c r="CJ432" s="211">
        <v>0</v>
      </c>
      <c r="CK432" s="211">
        <v>0</v>
      </c>
      <c r="CL432" s="211">
        <v>0</v>
      </c>
      <c r="CM432" s="211">
        <v>0</v>
      </c>
      <c r="CN432" s="211">
        <v>0</v>
      </c>
      <c r="CO432" s="211">
        <v>0</v>
      </c>
      <c r="CP432" s="211">
        <v>0</v>
      </c>
      <c r="CQ432" s="211">
        <v>0</v>
      </c>
      <c r="CR432" s="211">
        <v>0</v>
      </c>
      <c r="CS432" s="211">
        <f>SUM(B432:CR432)</f>
        <v>0</v>
      </c>
      <c r="CV432" s="27">
        <f t="shared" si="157"/>
        <v>0</v>
      </c>
      <c r="CW432" s="28">
        <f t="shared" si="158"/>
        <v>0</v>
      </c>
    </row>
    <row r="433" spans="1:101" x14ac:dyDescent="0.2">
      <c r="A433" s="212" t="s">
        <v>416</v>
      </c>
      <c r="B433" s="213">
        <f t="shared" ref="B433:BM433" si="176">SUM(B429:B432)</f>
        <v>0</v>
      </c>
      <c r="C433" s="213">
        <f t="shared" si="176"/>
        <v>0</v>
      </c>
      <c r="D433" s="213">
        <f t="shared" si="176"/>
        <v>0</v>
      </c>
      <c r="E433" s="213">
        <f t="shared" si="176"/>
        <v>0</v>
      </c>
      <c r="F433" s="213">
        <f t="shared" si="176"/>
        <v>0</v>
      </c>
      <c r="G433" s="213">
        <f t="shared" ref="G433:BR433" si="177">SUM(G429:G432)</f>
        <v>0</v>
      </c>
      <c r="H433" s="213">
        <f t="shared" si="177"/>
        <v>0</v>
      </c>
      <c r="I433" s="213">
        <f t="shared" si="177"/>
        <v>0</v>
      </c>
      <c r="J433" s="213">
        <f t="shared" si="177"/>
        <v>0</v>
      </c>
      <c r="K433" s="213">
        <f t="shared" si="177"/>
        <v>0</v>
      </c>
      <c r="L433" s="213">
        <f t="shared" si="177"/>
        <v>0</v>
      </c>
      <c r="M433" s="213">
        <f t="shared" si="177"/>
        <v>0</v>
      </c>
      <c r="N433" s="213">
        <f t="shared" si="177"/>
        <v>0</v>
      </c>
      <c r="O433" s="213">
        <f t="shared" si="177"/>
        <v>0</v>
      </c>
      <c r="P433" s="213">
        <f t="shared" si="177"/>
        <v>0</v>
      </c>
      <c r="Q433" s="213">
        <f t="shared" si="177"/>
        <v>0</v>
      </c>
      <c r="R433" s="213">
        <f t="shared" si="177"/>
        <v>0</v>
      </c>
      <c r="S433" s="213">
        <f t="shared" si="177"/>
        <v>0</v>
      </c>
      <c r="T433" s="213">
        <f t="shared" si="177"/>
        <v>0</v>
      </c>
      <c r="U433" s="213">
        <f t="shared" si="177"/>
        <v>0</v>
      </c>
      <c r="V433" s="213">
        <f t="shared" si="177"/>
        <v>0</v>
      </c>
      <c r="W433" s="213">
        <f t="shared" si="177"/>
        <v>0</v>
      </c>
      <c r="X433" s="213">
        <f t="shared" si="177"/>
        <v>0</v>
      </c>
      <c r="Y433" s="213">
        <f t="shared" si="177"/>
        <v>0</v>
      </c>
      <c r="Z433" s="213">
        <f t="shared" si="177"/>
        <v>0</v>
      </c>
      <c r="AA433" s="213">
        <f t="shared" si="177"/>
        <v>0</v>
      </c>
      <c r="AB433" s="213">
        <f t="shared" si="177"/>
        <v>0</v>
      </c>
      <c r="AC433" s="213">
        <f t="shared" si="177"/>
        <v>0</v>
      </c>
      <c r="AD433" s="213">
        <f t="shared" si="177"/>
        <v>0</v>
      </c>
      <c r="AE433" s="213">
        <f t="shared" si="177"/>
        <v>0</v>
      </c>
      <c r="AF433" s="213">
        <f t="shared" si="177"/>
        <v>0</v>
      </c>
      <c r="AG433" s="213">
        <f t="shared" si="177"/>
        <v>0</v>
      </c>
      <c r="AH433" s="213">
        <f t="shared" si="177"/>
        <v>0</v>
      </c>
      <c r="AI433" s="213">
        <f t="shared" si="177"/>
        <v>0</v>
      </c>
      <c r="AJ433" s="213">
        <f t="shared" si="177"/>
        <v>0</v>
      </c>
      <c r="AK433" s="213">
        <f t="shared" si="177"/>
        <v>0</v>
      </c>
      <c r="AL433" s="213">
        <f t="shared" si="177"/>
        <v>0</v>
      </c>
      <c r="AM433" s="213">
        <f t="shared" si="177"/>
        <v>0</v>
      </c>
      <c r="AN433" s="213">
        <f t="shared" si="177"/>
        <v>0</v>
      </c>
      <c r="AO433" s="213">
        <f t="shared" si="177"/>
        <v>0</v>
      </c>
      <c r="AP433" s="213">
        <f t="shared" si="177"/>
        <v>0</v>
      </c>
      <c r="AQ433" s="213">
        <f t="shared" si="177"/>
        <v>0</v>
      </c>
      <c r="AR433" s="213">
        <f t="shared" si="177"/>
        <v>0</v>
      </c>
      <c r="AS433" s="213">
        <f t="shared" si="177"/>
        <v>0</v>
      </c>
      <c r="AT433" s="213">
        <f t="shared" si="177"/>
        <v>0</v>
      </c>
      <c r="AU433" s="213">
        <f t="shared" si="177"/>
        <v>0</v>
      </c>
      <c r="AV433" s="213">
        <f t="shared" si="177"/>
        <v>0</v>
      </c>
      <c r="AW433" s="213">
        <f t="shared" si="177"/>
        <v>0</v>
      </c>
      <c r="AX433" s="213">
        <f t="shared" si="177"/>
        <v>0</v>
      </c>
      <c r="AY433" s="213">
        <f t="shared" si="177"/>
        <v>0</v>
      </c>
      <c r="AZ433" s="213">
        <f t="shared" si="177"/>
        <v>0</v>
      </c>
      <c r="BA433" s="213">
        <f t="shared" si="177"/>
        <v>0</v>
      </c>
      <c r="BB433" s="213">
        <f t="shared" si="177"/>
        <v>0</v>
      </c>
      <c r="BC433" s="213">
        <f t="shared" si="177"/>
        <v>0</v>
      </c>
      <c r="BD433" s="213">
        <f t="shared" si="177"/>
        <v>0</v>
      </c>
      <c r="BE433" s="213">
        <f t="shared" si="177"/>
        <v>0</v>
      </c>
      <c r="BF433" s="213">
        <f t="shared" si="177"/>
        <v>0</v>
      </c>
      <c r="BG433" s="213">
        <f t="shared" si="177"/>
        <v>0</v>
      </c>
      <c r="BH433" s="213">
        <f t="shared" si="177"/>
        <v>0</v>
      </c>
      <c r="BI433" s="213">
        <f t="shared" si="177"/>
        <v>0</v>
      </c>
      <c r="BJ433" s="213">
        <f t="shared" si="177"/>
        <v>0</v>
      </c>
      <c r="BK433" s="213">
        <f t="shared" si="177"/>
        <v>0</v>
      </c>
      <c r="BL433" s="213">
        <f t="shared" si="177"/>
        <v>0</v>
      </c>
      <c r="BM433" s="213">
        <f t="shared" si="177"/>
        <v>0</v>
      </c>
      <c r="BN433" s="213">
        <f t="shared" si="177"/>
        <v>0</v>
      </c>
      <c r="BO433" s="213">
        <f t="shared" si="177"/>
        <v>0</v>
      </c>
      <c r="BP433" s="213">
        <f t="shared" si="177"/>
        <v>0</v>
      </c>
      <c r="BQ433" s="213">
        <f t="shared" si="177"/>
        <v>0</v>
      </c>
      <c r="BR433" s="213">
        <f t="shared" si="177"/>
        <v>0</v>
      </c>
      <c r="BS433" s="213">
        <f t="shared" ref="BS433:CR433" si="178">SUM(BS429:BS432)</f>
        <v>0</v>
      </c>
      <c r="BT433" s="213">
        <f t="shared" si="178"/>
        <v>0</v>
      </c>
      <c r="BU433" s="213">
        <f t="shared" si="178"/>
        <v>0</v>
      </c>
      <c r="BV433" s="213">
        <f t="shared" si="178"/>
        <v>0</v>
      </c>
      <c r="BW433" s="213">
        <f t="shared" si="178"/>
        <v>0</v>
      </c>
      <c r="BX433" s="213">
        <f t="shared" si="178"/>
        <v>0</v>
      </c>
      <c r="BY433" s="213">
        <f t="shared" si="178"/>
        <v>0</v>
      </c>
      <c r="BZ433" s="213">
        <f t="shared" si="178"/>
        <v>0</v>
      </c>
      <c r="CA433" s="213">
        <f t="shared" si="178"/>
        <v>0</v>
      </c>
      <c r="CB433" s="213">
        <f t="shared" si="178"/>
        <v>0</v>
      </c>
      <c r="CC433" s="213">
        <f t="shared" si="178"/>
        <v>0</v>
      </c>
      <c r="CD433" s="213">
        <f t="shared" si="178"/>
        <v>0</v>
      </c>
      <c r="CE433" s="213">
        <f t="shared" si="178"/>
        <v>0</v>
      </c>
      <c r="CF433" s="213">
        <f t="shared" si="178"/>
        <v>0</v>
      </c>
      <c r="CG433" s="213">
        <f t="shared" si="178"/>
        <v>0</v>
      </c>
      <c r="CH433" s="213">
        <f t="shared" si="178"/>
        <v>0</v>
      </c>
      <c r="CI433" s="213">
        <f t="shared" si="178"/>
        <v>0</v>
      </c>
      <c r="CJ433" s="213">
        <f t="shared" si="178"/>
        <v>0</v>
      </c>
      <c r="CK433" s="213">
        <f t="shared" si="178"/>
        <v>0</v>
      </c>
      <c r="CL433" s="213">
        <f t="shared" si="178"/>
        <v>0</v>
      </c>
      <c r="CM433" s="213">
        <f t="shared" si="178"/>
        <v>0</v>
      </c>
      <c r="CN433" s="213">
        <f t="shared" si="178"/>
        <v>0</v>
      </c>
      <c r="CO433" s="213">
        <f t="shared" si="178"/>
        <v>0</v>
      </c>
      <c r="CP433" s="213">
        <f t="shared" si="178"/>
        <v>0</v>
      </c>
      <c r="CQ433" s="213">
        <f t="shared" si="178"/>
        <v>0</v>
      </c>
      <c r="CR433" s="213">
        <f t="shared" si="178"/>
        <v>0</v>
      </c>
      <c r="CS433" s="213">
        <f t="shared" ref="BN433:CS433" si="179">SUM(CS429:CS432)</f>
        <v>0</v>
      </c>
      <c r="CV433" s="27">
        <f t="shared" si="157"/>
        <v>0</v>
      </c>
      <c r="CW433" s="28">
        <f t="shared" si="158"/>
        <v>0</v>
      </c>
    </row>
    <row r="434" spans="1:101" x14ac:dyDescent="0.2">
      <c r="A434" s="215" t="s">
        <v>417</v>
      </c>
      <c r="B434" s="211">
        <v>0</v>
      </c>
      <c r="C434" s="211">
        <v>0</v>
      </c>
      <c r="D434" s="211">
        <v>0</v>
      </c>
      <c r="E434" s="211">
        <v>0</v>
      </c>
      <c r="F434" s="211">
        <v>0</v>
      </c>
      <c r="G434" s="211">
        <v>0</v>
      </c>
      <c r="H434" s="211">
        <v>0</v>
      </c>
      <c r="I434" s="211">
        <v>0</v>
      </c>
      <c r="J434" s="211">
        <v>0</v>
      </c>
      <c r="K434" s="211">
        <v>0</v>
      </c>
      <c r="L434" s="211">
        <v>0</v>
      </c>
      <c r="M434" s="211">
        <v>0</v>
      </c>
      <c r="N434" s="211">
        <v>0</v>
      </c>
      <c r="O434" s="211">
        <v>0</v>
      </c>
      <c r="P434" s="211">
        <v>0</v>
      </c>
      <c r="Q434" s="211">
        <v>0</v>
      </c>
      <c r="R434" s="211">
        <v>0</v>
      </c>
      <c r="S434" s="211">
        <v>0</v>
      </c>
      <c r="T434" s="211">
        <v>0</v>
      </c>
      <c r="U434" s="211">
        <v>0</v>
      </c>
      <c r="V434" s="211">
        <v>0</v>
      </c>
      <c r="W434" s="211">
        <v>0</v>
      </c>
      <c r="X434" s="211">
        <v>0</v>
      </c>
      <c r="Y434" s="211">
        <v>0</v>
      </c>
      <c r="Z434" s="211">
        <v>0</v>
      </c>
      <c r="AA434" s="211">
        <v>0</v>
      </c>
      <c r="AB434" s="211">
        <v>0</v>
      </c>
      <c r="AC434" s="211">
        <v>0</v>
      </c>
      <c r="AD434" s="211">
        <v>0</v>
      </c>
      <c r="AE434" s="211">
        <v>0</v>
      </c>
      <c r="AF434" s="211">
        <v>0</v>
      </c>
      <c r="AG434" s="211">
        <v>0</v>
      </c>
      <c r="AH434" s="211">
        <v>0</v>
      </c>
      <c r="AI434" s="211">
        <v>0</v>
      </c>
      <c r="AJ434" s="211">
        <v>0</v>
      </c>
      <c r="AK434" s="211">
        <v>0</v>
      </c>
      <c r="AL434" s="211">
        <v>0</v>
      </c>
      <c r="AM434" s="211">
        <v>0</v>
      </c>
      <c r="AN434" s="211">
        <v>0</v>
      </c>
      <c r="AO434" s="211">
        <v>0</v>
      </c>
      <c r="AP434" s="211">
        <v>0</v>
      </c>
      <c r="AQ434" s="211">
        <v>0</v>
      </c>
      <c r="AR434" s="211">
        <v>0</v>
      </c>
      <c r="AS434" s="211">
        <v>0</v>
      </c>
      <c r="AT434" s="211">
        <v>0</v>
      </c>
      <c r="AU434" s="211">
        <v>0</v>
      </c>
      <c r="AV434" s="211">
        <v>0</v>
      </c>
      <c r="AW434" s="211">
        <v>0</v>
      </c>
      <c r="AX434" s="211">
        <v>0</v>
      </c>
      <c r="AY434" s="211">
        <v>0</v>
      </c>
      <c r="AZ434" s="211">
        <v>0</v>
      </c>
      <c r="BA434" s="211">
        <v>0</v>
      </c>
      <c r="BB434" s="211">
        <v>0</v>
      </c>
      <c r="BC434" s="211">
        <v>0</v>
      </c>
      <c r="BD434" s="211">
        <v>0</v>
      </c>
      <c r="BE434" s="211">
        <v>0</v>
      </c>
      <c r="BF434" s="211">
        <v>0</v>
      </c>
      <c r="BG434" s="211">
        <v>0</v>
      </c>
      <c r="BH434" s="211">
        <v>0</v>
      </c>
      <c r="BI434" s="211">
        <v>0</v>
      </c>
      <c r="BJ434" s="211">
        <v>0</v>
      </c>
      <c r="BK434" s="211">
        <v>0</v>
      </c>
      <c r="BL434" s="211">
        <v>0</v>
      </c>
      <c r="BM434" s="211">
        <v>0</v>
      </c>
      <c r="BN434" s="211">
        <v>0</v>
      </c>
      <c r="BO434" s="211">
        <v>0</v>
      </c>
      <c r="BP434" s="211">
        <v>0</v>
      </c>
      <c r="BQ434" s="211">
        <v>0</v>
      </c>
      <c r="BR434" s="211">
        <v>0</v>
      </c>
      <c r="BS434" s="211">
        <v>0</v>
      </c>
      <c r="BT434" s="211">
        <v>0</v>
      </c>
      <c r="BU434" s="211">
        <v>0</v>
      </c>
      <c r="BV434" s="211">
        <v>0</v>
      </c>
      <c r="BW434" s="211">
        <v>0</v>
      </c>
      <c r="BX434" s="211">
        <v>0</v>
      </c>
      <c r="BY434" s="211">
        <v>0</v>
      </c>
      <c r="BZ434" s="211">
        <v>0</v>
      </c>
      <c r="CA434" s="211">
        <v>0</v>
      </c>
      <c r="CB434" s="211">
        <v>0</v>
      </c>
      <c r="CC434" s="211">
        <v>0</v>
      </c>
      <c r="CD434" s="211">
        <v>0</v>
      </c>
      <c r="CE434" s="211">
        <v>0</v>
      </c>
      <c r="CF434" s="211">
        <v>0</v>
      </c>
      <c r="CG434" s="211">
        <v>0</v>
      </c>
      <c r="CH434" s="211">
        <v>0</v>
      </c>
      <c r="CI434" s="211">
        <v>0</v>
      </c>
      <c r="CJ434" s="211">
        <v>0</v>
      </c>
      <c r="CK434" s="211">
        <v>0</v>
      </c>
      <c r="CL434" s="211">
        <v>0</v>
      </c>
      <c r="CM434" s="211">
        <v>0</v>
      </c>
      <c r="CN434" s="211">
        <v>0</v>
      </c>
      <c r="CO434" s="211">
        <v>0</v>
      </c>
      <c r="CP434" s="211">
        <v>0</v>
      </c>
      <c r="CQ434" s="211">
        <v>0</v>
      </c>
      <c r="CR434" s="211">
        <v>0</v>
      </c>
      <c r="CS434" s="211">
        <f>SUM(B434:CR434)</f>
        <v>0</v>
      </c>
      <c r="CV434" s="27">
        <f t="shared" si="157"/>
        <v>0</v>
      </c>
      <c r="CW434" s="28">
        <f t="shared" si="158"/>
        <v>0</v>
      </c>
    </row>
    <row r="435" spans="1:101" x14ac:dyDescent="0.2">
      <c r="A435" s="215" t="s">
        <v>418</v>
      </c>
      <c r="B435" s="211">
        <v>0</v>
      </c>
      <c r="C435" s="211">
        <v>0</v>
      </c>
      <c r="D435" s="211">
        <v>0</v>
      </c>
      <c r="E435" s="211">
        <v>0</v>
      </c>
      <c r="F435" s="211">
        <v>24.24081</v>
      </c>
      <c r="G435" s="211">
        <v>24.24081</v>
      </c>
      <c r="H435" s="211">
        <v>24.24081</v>
      </c>
      <c r="I435" s="211">
        <v>24.24081</v>
      </c>
      <c r="J435" s="211">
        <v>24.24081</v>
      </c>
      <c r="K435" s="211">
        <v>24.24081</v>
      </c>
      <c r="L435" s="211">
        <v>24.24081</v>
      </c>
      <c r="M435" s="211">
        <v>24.24081</v>
      </c>
      <c r="N435" s="211">
        <v>24.24081</v>
      </c>
      <c r="O435" s="211">
        <v>24.24081</v>
      </c>
      <c r="P435" s="211">
        <v>24.24081</v>
      </c>
      <c r="Q435" s="211">
        <v>24.24081</v>
      </c>
      <c r="R435" s="211">
        <v>24.24081</v>
      </c>
      <c r="S435" s="211">
        <v>24.24081</v>
      </c>
      <c r="T435" s="211">
        <v>24.24081</v>
      </c>
      <c r="U435" s="211">
        <v>24.24081</v>
      </c>
      <c r="V435" s="211">
        <v>24.24081</v>
      </c>
      <c r="W435" s="211">
        <v>24.24081</v>
      </c>
      <c r="X435" s="211">
        <v>24.24081</v>
      </c>
      <c r="Y435" s="211">
        <v>24.24081</v>
      </c>
      <c r="Z435" s="211">
        <v>24.24081</v>
      </c>
      <c r="AA435" s="211">
        <v>24.24081</v>
      </c>
      <c r="AB435" s="211">
        <v>24.24081</v>
      </c>
      <c r="AC435" s="211">
        <v>24.24081</v>
      </c>
      <c r="AD435" s="211">
        <v>24.24081</v>
      </c>
      <c r="AE435" s="211">
        <v>24.24081</v>
      </c>
      <c r="AF435" s="211">
        <v>24.24081</v>
      </c>
      <c r="AG435" s="211">
        <v>24.24081</v>
      </c>
      <c r="AH435" s="211">
        <v>24.24081</v>
      </c>
      <c r="AI435" s="211">
        <v>24.24081</v>
      </c>
      <c r="AJ435" s="211">
        <v>24.24081</v>
      </c>
      <c r="AK435" s="211">
        <v>24.24081</v>
      </c>
      <c r="AL435" s="211">
        <v>24.24081</v>
      </c>
      <c r="AM435" s="211">
        <v>24.24081</v>
      </c>
      <c r="AN435" s="211">
        <v>24.24081</v>
      </c>
      <c r="AO435" s="211">
        <v>24.24081</v>
      </c>
      <c r="AP435" s="211">
        <v>24.24081</v>
      </c>
      <c r="AQ435" s="211">
        <v>24.24081</v>
      </c>
      <c r="AR435" s="211">
        <v>24.24081</v>
      </c>
      <c r="AS435" s="211">
        <v>24.24081</v>
      </c>
      <c r="AT435" s="211">
        <v>24.24081</v>
      </c>
      <c r="AU435" s="211">
        <v>24.24081</v>
      </c>
      <c r="AV435" s="211">
        <v>24.24081</v>
      </c>
      <c r="AW435" s="211">
        <v>24.24081</v>
      </c>
      <c r="AX435" s="211">
        <v>24.24081</v>
      </c>
      <c r="AY435" s="211">
        <v>24.24081</v>
      </c>
      <c r="AZ435" s="211">
        <v>24.24081</v>
      </c>
      <c r="BA435" s="211">
        <v>24.24081</v>
      </c>
      <c r="BB435" s="211">
        <v>24.24081</v>
      </c>
      <c r="BC435" s="211">
        <v>24.24081</v>
      </c>
      <c r="BD435" s="211">
        <v>24.24081</v>
      </c>
      <c r="BE435" s="211">
        <v>24.24081</v>
      </c>
      <c r="BF435" s="211">
        <v>24.24081</v>
      </c>
      <c r="BG435" s="211">
        <v>24.24081</v>
      </c>
      <c r="BH435" s="211">
        <v>24.24081</v>
      </c>
      <c r="BI435" s="211">
        <v>24.24081</v>
      </c>
      <c r="BJ435" s="211">
        <v>24.24081</v>
      </c>
      <c r="BK435" s="211">
        <v>24.24081</v>
      </c>
      <c r="BL435" s="211">
        <v>24.24081</v>
      </c>
      <c r="BM435" s="211">
        <v>24.24081</v>
      </c>
      <c r="BN435" s="211">
        <v>24.24081</v>
      </c>
      <c r="BO435" s="211">
        <v>24.24081</v>
      </c>
      <c r="BP435" s="211">
        <v>24.24081</v>
      </c>
      <c r="BQ435" s="211">
        <v>24.24081</v>
      </c>
      <c r="BR435" s="211">
        <v>24.24081</v>
      </c>
      <c r="BS435" s="211">
        <v>24.24081</v>
      </c>
      <c r="BT435" s="211">
        <v>24.24081</v>
      </c>
      <c r="BU435" s="211">
        <v>24.24081</v>
      </c>
      <c r="BV435" s="211">
        <v>24.24081</v>
      </c>
      <c r="BW435" s="211">
        <v>24.24081</v>
      </c>
      <c r="BX435" s="211">
        <v>24.24081</v>
      </c>
      <c r="BY435" s="211">
        <v>24.24081</v>
      </c>
      <c r="BZ435" s="211">
        <v>24.24081</v>
      </c>
      <c r="CA435" s="211">
        <v>24.24081</v>
      </c>
      <c r="CB435" s="211">
        <v>24.24081</v>
      </c>
      <c r="CC435" s="211">
        <v>24.24081</v>
      </c>
      <c r="CD435" s="211">
        <v>24.24081</v>
      </c>
      <c r="CE435" s="211">
        <v>24.24081</v>
      </c>
      <c r="CF435" s="211">
        <v>24.24081</v>
      </c>
      <c r="CG435" s="211">
        <v>24.24081</v>
      </c>
      <c r="CH435" s="211">
        <v>24.24081</v>
      </c>
      <c r="CI435" s="211">
        <v>24.24081</v>
      </c>
      <c r="CJ435" s="211">
        <v>24.24081</v>
      </c>
      <c r="CK435" s="211">
        <v>24.24081</v>
      </c>
      <c r="CL435" s="211">
        <v>24.24081</v>
      </c>
      <c r="CM435" s="211">
        <v>24.24081</v>
      </c>
      <c r="CN435" s="211">
        <v>24.24081</v>
      </c>
      <c r="CO435" s="211">
        <v>24.24081</v>
      </c>
      <c r="CP435" s="211">
        <v>24.24081</v>
      </c>
      <c r="CQ435" s="211">
        <v>24.24081</v>
      </c>
      <c r="CR435" s="211">
        <v>24.24081</v>
      </c>
      <c r="CS435" s="211">
        <f>SUM(B435:CR435)</f>
        <v>2205.9137099999994</v>
      </c>
      <c r="CV435" s="27">
        <f t="shared" si="157"/>
        <v>24.24081</v>
      </c>
      <c r="CW435" s="28">
        <f t="shared" si="158"/>
        <v>24.24081</v>
      </c>
    </row>
    <row r="436" spans="1:101" x14ac:dyDescent="0.2">
      <c r="A436" s="214" t="s">
        <v>419</v>
      </c>
      <c r="B436" s="213">
        <f t="shared" ref="B436:BM436" si="180">SUM(B386,B395,B403:B404,B419:B420,B423,B427,B433:B435)</f>
        <v>47531.97</v>
      </c>
      <c r="C436" s="213">
        <f t="shared" si="180"/>
        <v>0</v>
      </c>
      <c r="D436" s="213">
        <f t="shared" si="180"/>
        <v>174926.74</v>
      </c>
      <c r="E436" s="213">
        <f t="shared" si="180"/>
        <v>4653.1499999999996</v>
      </c>
      <c r="F436" s="213">
        <f t="shared" si="180"/>
        <v>50393.728910580008</v>
      </c>
      <c r="G436" s="213">
        <f t="shared" ref="G436:BR436" si="181">SUM(G386,G395,G403:G404,G419:G420,G423,G427,G433:G435)</f>
        <v>50393.728910580008</v>
      </c>
      <c r="H436" s="213">
        <f t="shared" si="181"/>
        <v>50393.728910580008</v>
      </c>
      <c r="I436" s="213">
        <f t="shared" si="181"/>
        <v>50393.728910580008</v>
      </c>
      <c r="J436" s="213">
        <f t="shared" si="181"/>
        <v>50393.728910580008</v>
      </c>
      <c r="K436" s="213">
        <f t="shared" si="181"/>
        <v>50393.728910580008</v>
      </c>
      <c r="L436" s="213">
        <f t="shared" si="181"/>
        <v>50393.728910580008</v>
      </c>
      <c r="M436" s="213">
        <f t="shared" si="181"/>
        <v>50393.728910580008</v>
      </c>
      <c r="N436" s="213">
        <f t="shared" si="181"/>
        <v>50393.728910580008</v>
      </c>
      <c r="O436" s="213">
        <f t="shared" si="181"/>
        <v>50393.728910580008</v>
      </c>
      <c r="P436" s="213">
        <f t="shared" si="181"/>
        <v>50393.728910580008</v>
      </c>
      <c r="Q436" s="213">
        <f t="shared" si="181"/>
        <v>50393.728910580008</v>
      </c>
      <c r="R436" s="213">
        <f t="shared" si="181"/>
        <v>50393.728910580008</v>
      </c>
      <c r="S436" s="213">
        <f t="shared" si="181"/>
        <v>50393.728910580008</v>
      </c>
      <c r="T436" s="213">
        <f t="shared" si="181"/>
        <v>50393.728910580008</v>
      </c>
      <c r="U436" s="213">
        <f t="shared" si="181"/>
        <v>50393.728910580008</v>
      </c>
      <c r="V436" s="213">
        <f t="shared" si="181"/>
        <v>50393.728910580008</v>
      </c>
      <c r="W436" s="213">
        <f t="shared" si="181"/>
        <v>50393.728910580008</v>
      </c>
      <c r="X436" s="213">
        <f t="shared" si="181"/>
        <v>50393.728910580008</v>
      </c>
      <c r="Y436" s="213">
        <f t="shared" si="181"/>
        <v>50393.728910580008</v>
      </c>
      <c r="Z436" s="213">
        <f t="shared" si="181"/>
        <v>50393.728910580008</v>
      </c>
      <c r="AA436" s="213">
        <f t="shared" si="181"/>
        <v>50393.728910580008</v>
      </c>
      <c r="AB436" s="213">
        <f t="shared" si="181"/>
        <v>50393.728910580008</v>
      </c>
      <c r="AC436" s="213">
        <f t="shared" si="181"/>
        <v>50393.728910580008</v>
      </c>
      <c r="AD436" s="213">
        <f t="shared" si="181"/>
        <v>50393.728910580008</v>
      </c>
      <c r="AE436" s="213">
        <f t="shared" si="181"/>
        <v>50393.728910580008</v>
      </c>
      <c r="AF436" s="213">
        <f t="shared" si="181"/>
        <v>50393.728910580008</v>
      </c>
      <c r="AG436" s="213">
        <f t="shared" si="181"/>
        <v>50393.728910580008</v>
      </c>
      <c r="AH436" s="213">
        <f t="shared" si="181"/>
        <v>50393.728910580008</v>
      </c>
      <c r="AI436" s="213">
        <f t="shared" si="181"/>
        <v>50393.728910580008</v>
      </c>
      <c r="AJ436" s="213">
        <f t="shared" si="181"/>
        <v>50393.728910580008</v>
      </c>
      <c r="AK436" s="213">
        <f t="shared" si="181"/>
        <v>50393.728910580008</v>
      </c>
      <c r="AL436" s="213">
        <f t="shared" si="181"/>
        <v>50393.728910580008</v>
      </c>
      <c r="AM436" s="213">
        <f t="shared" si="181"/>
        <v>50393.728910580008</v>
      </c>
      <c r="AN436" s="213">
        <f t="shared" si="181"/>
        <v>50393.728910580008</v>
      </c>
      <c r="AO436" s="213">
        <f t="shared" si="181"/>
        <v>50393.728910580008</v>
      </c>
      <c r="AP436" s="213">
        <f t="shared" si="181"/>
        <v>50393.728910580008</v>
      </c>
      <c r="AQ436" s="213">
        <f t="shared" si="181"/>
        <v>50393.728910580008</v>
      </c>
      <c r="AR436" s="213">
        <f t="shared" si="181"/>
        <v>50393.728910580008</v>
      </c>
      <c r="AS436" s="213">
        <f t="shared" si="181"/>
        <v>50393.728910580008</v>
      </c>
      <c r="AT436" s="213">
        <f t="shared" si="181"/>
        <v>50393.728910580008</v>
      </c>
      <c r="AU436" s="213">
        <f t="shared" si="181"/>
        <v>50393.728910580008</v>
      </c>
      <c r="AV436" s="213">
        <f t="shared" si="181"/>
        <v>50393.728910580008</v>
      </c>
      <c r="AW436" s="213">
        <f t="shared" si="181"/>
        <v>50393.728910580008</v>
      </c>
      <c r="AX436" s="213">
        <f t="shared" si="181"/>
        <v>50393.728910580008</v>
      </c>
      <c r="AY436" s="213">
        <f t="shared" si="181"/>
        <v>50393.728910580008</v>
      </c>
      <c r="AZ436" s="213">
        <f t="shared" si="181"/>
        <v>50393.728910580008</v>
      </c>
      <c r="BA436" s="213">
        <f t="shared" si="181"/>
        <v>50393.728910580008</v>
      </c>
      <c r="BB436" s="213">
        <f t="shared" si="181"/>
        <v>50393.728910580008</v>
      </c>
      <c r="BC436" s="213">
        <f t="shared" si="181"/>
        <v>50393.728910580008</v>
      </c>
      <c r="BD436" s="213">
        <f t="shared" si="181"/>
        <v>50393.728910580008</v>
      </c>
      <c r="BE436" s="213">
        <f t="shared" si="181"/>
        <v>50393.728910580008</v>
      </c>
      <c r="BF436" s="213">
        <f t="shared" si="181"/>
        <v>50393.728910580008</v>
      </c>
      <c r="BG436" s="213">
        <f t="shared" si="181"/>
        <v>50393.728910580008</v>
      </c>
      <c r="BH436" s="213">
        <f t="shared" si="181"/>
        <v>50393.728910580008</v>
      </c>
      <c r="BI436" s="213">
        <f t="shared" si="181"/>
        <v>50393.728910580008</v>
      </c>
      <c r="BJ436" s="213">
        <f t="shared" si="181"/>
        <v>50393.728910580008</v>
      </c>
      <c r="BK436" s="213">
        <f t="shared" si="181"/>
        <v>50393.728910580008</v>
      </c>
      <c r="BL436" s="213">
        <f t="shared" si="181"/>
        <v>50393.728910580008</v>
      </c>
      <c r="BM436" s="213">
        <f t="shared" si="181"/>
        <v>50393.728910580008</v>
      </c>
      <c r="BN436" s="213">
        <f t="shared" si="181"/>
        <v>50393.728910580008</v>
      </c>
      <c r="BO436" s="213">
        <f t="shared" si="181"/>
        <v>50393.728910580008</v>
      </c>
      <c r="BP436" s="213">
        <f t="shared" si="181"/>
        <v>50393.728910580008</v>
      </c>
      <c r="BQ436" s="213">
        <f t="shared" si="181"/>
        <v>50393.728910580008</v>
      </c>
      <c r="BR436" s="213">
        <f t="shared" si="181"/>
        <v>50393.728910580008</v>
      </c>
      <c r="BS436" s="213">
        <f t="shared" ref="BS436:CR436" si="182">SUM(BS386,BS395,BS403:BS404,BS419:BS420,BS423,BS427,BS433:BS435)</f>
        <v>50393.728910580008</v>
      </c>
      <c r="BT436" s="213">
        <f t="shared" si="182"/>
        <v>50393.728910580008</v>
      </c>
      <c r="BU436" s="213">
        <f t="shared" si="182"/>
        <v>50393.728910580008</v>
      </c>
      <c r="BV436" s="213">
        <f t="shared" si="182"/>
        <v>50393.728910580008</v>
      </c>
      <c r="BW436" s="213">
        <f t="shared" si="182"/>
        <v>50393.728910580008</v>
      </c>
      <c r="BX436" s="213">
        <f t="shared" si="182"/>
        <v>50393.728910580008</v>
      </c>
      <c r="BY436" s="213">
        <f t="shared" si="182"/>
        <v>50393.728910580008</v>
      </c>
      <c r="BZ436" s="213">
        <f t="shared" si="182"/>
        <v>50393.728910580008</v>
      </c>
      <c r="CA436" s="213">
        <f t="shared" si="182"/>
        <v>50393.728910580008</v>
      </c>
      <c r="CB436" s="213">
        <f t="shared" si="182"/>
        <v>50393.728910580008</v>
      </c>
      <c r="CC436" s="213">
        <f t="shared" si="182"/>
        <v>50393.728910580008</v>
      </c>
      <c r="CD436" s="213">
        <f t="shared" si="182"/>
        <v>50393.728910580008</v>
      </c>
      <c r="CE436" s="213">
        <f t="shared" si="182"/>
        <v>50393.728910580008</v>
      </c>
      <c r="CF436" s="213">
        <f t="shared" si="182"/>
        <v>50393.728910580008</v>
      </c>
      <c r="CG436" s="213">
        <f t="shared" si="182"/>
        <v>50393.728910580008</v>
      </c>
      <c r="CH436" s="213">
        <f t="shared" si="182"/>
        <v>50393.728910580008</v>
      </c>
      <c r="CI436" s="213">
        <f t="shared" si="182"/>
        <v>50393.728910580008</v>
      </c>
      <c r="CJ436" s="213">
        <f t="shared" si="182"/>
        <v>50393.728910580008</v>
      </c>
      <c r="CK436" s="213">
        <f t="shared" si="182"/>
        <v>50393.728910580008</v>
      </c>
      <c r="CL436" s="213">
        <f t="shared" si="182"/>
        <v>50393.728910580008</v>
      </c>
      <c r="CM436" s="213">
        <f t="shared" si="182"/>
        <v>50393.728910580008</v>
      </c>
      <c r="CN436" s="213">
        <f t="shared" si="182"/>
        <v>50393.728910580008</v>
      </c>
      <c r="CO436" s="213">
        <f t="shared" si="182"/>
        <v>50393.728910580008</v>
      </c>
      <c r="CP436" s="213">
        <f t="shared" si="182"/>
        <v>50393.728910580008</v>
      </c>
      <c r="CQ436" s="213">
        <f t="shared" si="182"/>
        <v>50393.728910580008</v>
      </c>
      <c r="CR436" s="213">
        <f t="shared" si="182"/>
        <v>50393.728910580008</v>
      </c>
      <c r="CS436" s="213">
        <f t="shared" ref="BN436:CS436" si="183">SUM(CS386,CS395,CS403:CS404,CS419:CS420,CS423,CS427,CS433:CS435)</f>
        <v>4812941.1908627739</v>
      </c>
      <c r="CV436" s="27">
        <f t="shared" si="157"/>
        <v>50393.728910580008</v>
      </c>
      <c r="CW436" s="28">
        <f t="shared" si="158"/>
        <v>50393.728910580008</v>
      </c>
    </row>
    <row r="437" spans="1:101" x14ac:dyDescent="0.2">
      <c r="A437" s="206" t="s">
        <v>420</v>
      </c>
      <c r="B437" s="207">
        <f t="shared" ref="B437:BM437" si="184">B384+0+B436</f>
        <v>47531.97</v>
      </c>
      <c r="C437" s="207">
        <f t="shared" si="184"/>
        <v>0</v>
      </c>
      <c r="D437" s="207">
        <f t="shared" si="184"/>
        <v>174926.74</v>
      </c>
      <c r="E437" s="207">
        <f t="shared" si="184"/>
        <v>4653.1499999999996</v>
      </c>
      <c r="F437" s="207">
        <f t="shared" si="184"/>
        <v>50393.728910580008</v>
      </c>
      <c r="G437" s="207">
        <f t="shared" ref="G437:BR437" si="185">G384+0+G436</f>
        <v>50393.728910580008</v>
      </c>
      <c r="H437" s="207">
        <f t="shared" si="185"/>
        <v>50393.728910580008</v>
      </c>
      <c r="I437" s="207">
        <f t="shared" si="185"/>
        <v>50393.728910580008</v>
      </c>
      <c r="J437" s="207">
        <f t="shared" si="185"/>
        <v>50393.728910580008</v>
      </c>
      <c r="K437" s="207">
        <f t="shared" si="185"/>
        <v>50393.728910580008</v>
      </c>
      <c r="L437" s="207">
        <f t="shared" si="185"/>
        <v>50393.728910580008</v>
      </c>
      <c r="M437" s="207">
        <f t="shared" si="185"/>
        <v>50393.728910580008</v>
      </c>
      <c r="N437" s="207">
        <f t="shared" si="185"/>
        <v>50393.728910580008</v>
      </c>
      <c r="O437" s="207">
        <f t="shared" si="185"/>
        <v>50393.728910580008</v>
      </c>
      <c r="P437" s="207">
        <f t="shared" si="185"/>
        <v>50393.728910580008</v>
      </c>
      <c r="Q437" s="207">
        <f t="shared" si="185"/>
        <v>50393.728910580008</v>
      </c>
      <c r="R437" s="207">
        <f t="shared" si="185"/>
        <v>50393.728910580008</v>
      </c>
      <c r="S437" s="207">
        <f t="shared" si="185"/>
        <v>50393.728910580008</v>
      </c>
      <c r="T437" s="207">
        <f t="shared" si="185"/>
        <v>50393.728910580008</v>
      </c>
      <c r="U437" s="207">
        <f t="shared" si="185"/>
        <v>50393.728910580008</v>
      </c>
      <c r="V437" s="207">
        <f t="shared" si="185"/>
        <v>50393.728910580008</v>
      </c>
      <c r="W437" s="207">
        <f t="shared" si="185"/>
        <v>50393.728910580008</v>
      </c>
      <c r="X437" s="207">
        <f t="shared" si="185"/>
        <v>50393.728910580008</v>
      </c>
      <c r="Y437" s="207">
        <f t="shared" si="185"/>
        <v>50393.728910580008</v>
      </c>
      <c r="Z437" s="207">
        <f t="shared" si="185"/>
        <v>50393.728910580008</v>
      </c>
      <c r="AA437" s="207">
        <f t="shared" si="185"/>
        <v>50393.728910580008</v>
      </c>
      <c r="AB437" s="207">
        <f t="shared" si="185"/>
        <v>50393.728910580008</v>
      </c>
      <c r="AC437" s="207">
        <f t="shared" si="185"/>
        <v>50393.728910580008</v>
      </c>
      <c r="AD437" s="207">
        <f t="shared" si="185"/>
        <v>50393.728910580008</v>
      </c>
      <c r="AE437" s="207">
        <f t="shared" si="185"/>
        <v>50393.728910580008</v>
      </c>
      <c r="AF437" s="207">
        <f t="shared" si="185"/>
        <v>50393.728910580008</v>
      </c>
      <c r="AG437" s="207">
        <f t="shared" si="185"/>
        <v>50393.728910580008</v>
      </c>
      <c r="AH437" s="207">
        <f t="shared" si="185"/>
        <v>50393.728910580008</v>
      </c>
      <c r="AI437" s="207">
        <f t="shared" si="185"/>
        <v>50393.728910580008</v>
      </c>
      <c r="AJ437" s="207">
        <f t="shared" si="185"/>
        <v>50393.728910580008</v>
      </c>
      <c r="AK437" s="207">
        <f t="shared" si="185"/>
        <v>50393.728910580008</v>
      </c>
      <c r="AL437" s="207">
        <f t="shared" si="185"/>
        <v>50393.728910580008</v>
      </c>
      <c r="AM437" s="207">
        <f t="shared" si="185"/>
        <v>50393.728910580008</v>
      </c>
      <c r="AN437" s="207">
        <f t="shared" si="185"/>
        <v>50393.728910580008</v>
      </c>
      <c r="AO437" s="207">
        <f t="shared" si="185"/>
        <v>50393.728910580008</v>
      </c>
      <c r="AP437" s="207">
        <f t="shared" si="185"/>
        <v>50393.728910580008</v>
      </c>
      <c r="AQ437" s="207">
        <f t="shared" si="185"/>
        <v>50393.728910580008</v>
      </c>
      <c r="AR437" s="207">
        <f t="shared" si="185"/>
        <v>50393.728910580008</v>
      </c>
      <c r="AS437" s="207">
        <f t="shared" si="185"/>
        <v>50393.728910580008</v>
      </c>
      <c r="AT437" s="207">
        <f t="shared" si="185"/>
        <v>50393.728910580008</v>
      </c>
      <c r="AU437" s="207">
        <f t="shared" si="185"/>
        <v>50393.728910580008</v>
      </c>
      <c r="AV437" s="207">
        <f t="shared" si="185"/>
        <v>50393.728910580008</v>
      </c>
      <c r="AW437" s="207">
        <f t="shared" si="185"/>
        <v>50393.728910580008</v>
      </c>
      <c r="AX437" s="207">
        <f t="shared" si="185"/>
        <v>50393.728910580008</v>
      </c>
      <c r="AY437" s="207">
        <f t="shared" si="185"/>
        <v>50393.728910580008</v>
      </c>
      <c r="AZ437" s="207">
        <f t="shared" si="185"/>
        <v>50393.728910580008</v>
      </c>
      <c r="BA437" s="207">
        <f t="shared" si="185"/>
        <v>50393.728910580008</v>
      </c>
      <c r="BB437" s="207">
        <f t="shared" si="185"/>
        <v>50393.728910580008</v>
      </c>
      <c r="BC437" s="207">
        <f t="shared" si="185"/>
        <v>50393.728910580008</v>
      </c>
      <c r="BD437" s="207">
        <f t="shared" si="185"/>
        <v>50393.728910580008</v>
      </c>
      <c r="BE437" s="207">
        <f t="shared" si="185"/>
        <v>50393.728910580008</v>
      </c>
      <c r="BF437" s="207">
        <f t="shared" si="185"/>
        <v>50393.728910580008</v>
      </c>
      <c r="BG437" s="207">
        <f t="shared" si="185"/>
        <v>50393.728910580008</v>
      </c>
      <c r="BH437" s="207">
        <f t="shared" si="185"/>
        <v>50393.728910580008</v>
      </c>
      <c r="BI437" s="207">
        <f t="shared" si="185"/>
        <v>50393.728910580008</v>
      </c>
      <c r="BJ437" s="207">
        <f t="shared" si="185"/>
        <v>50393.728910580008</v>
      </c>
      <c r="BK437" s="207">
        <f t="shared" si="185"/>
        <v>50393.728910580008</v>
      </c>
      <c r="BL437" s="207">
        <f t="shared" si="185"/>
        <v>50393.728910580008</v>
      </c>
      <c r="BM437" s="207">
        <f t="shared" si="185"/>
        <v>50393.728910580008</v>
      </c>
      <c r="BN437" s="207">
        <f t="shared" si="185"/>
        <v>50393.728910580008</v>
      </c>
      <c r="BO437" s="207">
        <f t="shared" si="185"/>
        <v>50393.728910580008</v>
      </c>
      <c r="BP437" s="207">
        <f t="shared" si="185"/>
        <v>50393.728910580008</v>
      </c>
      <c r="BQ437" s="207">
        <f t="shared" si="185"/>
        <v>50393.728910580008</v>
      </c>
      <c r="BR437" s="207">
        <f t="shared" si="185"/>
        <v>50393.728910580008</v>
      </c>
      <c r="BS437" s="207">
        <f t="shared" ref="BS437:CR437" si="186">BS384+0+BS436</f>
        <v>50393.728910580008</v>
      </c>
      <c r="BT437" s="207">
        <f t="shared" si="186"/>
        <v>50393.728910580008</v>
      </c>
      <c r="BU437" s="207">
        <f t="shared" si="186"/>
        <v>50393.728910580008</v>
      </c>
      <c r="BV437" s="207">
        <f t="shared" si="186"/>
        <v>50393.728910580008</v>
      </c>
      <c r="BW437" s="207">
        <f t="shared" si="186"/>
        <v>50393.728910580008</v>
      </c>
      <c r="BX437" s="207">
        <f t="shared" si="186"/>
        <v>50393.728910580008</v>
      </c>
      <c r="BY437" s="207">
        <f t="shared" si="186"/>
        <v>50393.728910580008</v>
      </c>
      <c r="BZ437" s="207">
        <f t="shared" si="186"/>
        <v>50393.728910580008</v>
      </c>
      <c r="CA437" s="207">
        <f t="shared" si="186"/>
        <v>50393.728910580008</v>
      </c>
      <c r="CB437" s="207">
        <f t="shared" si="186"/>
        <v>50393.728910580008</v>
      </c>
      <c r="CC437" s="207">
        <f t="shared" si="186"/>
        <v>50393.728910580008</v>
      </c>
      <c r="CD437" s="207">
        <f t="shared" si="186"/>
        <v>50393.728910580008</v>
      </c>
      <c r="CE437" s="207">
        <f t="shared" si="186"/>
        <v>50393.728910580008</v>
      </c>
      <c r="CF437" s="207">
        <f t="shared" si="186"/>
        <v>50393.728910580008</v>
      </c>
      <c r="CG437" s="207">
        <f t="shared" si="186"/>
        <v>50393.728910580008</v>
      </c>
      <c r="CH437" s="207">
        <f t="shared" si="186"/>
        <v>50393.728910580008</v>
      </c>
      <c r="CI437" s="207">
        <f t="shared" si="186"/>
        <v>50393.728910580008</v>
      </c>
      <c r="CJ437" s="207">
        <f t="shared" si="186"/>
        <v>50393.728910580008</v>
      </c>
      <c r="CK437" s="207">
        <f t="shared" si="186"/>
        <v>50393.728910580008</v>
      </c>
      <c r="CL437" s="207">
        <f t="shared" si="186"/>
        <v>50393.728910580008</v>
      </c>
      <c r="CM437" s="207">
        <f t="shared" si="186"/>
        <v>50393.728910580008</v>
      </c>
      <c r="CN437" s="207">
        <f t="shared" si="186"/>
        <v>50393.728910580008</v>
      </c>
      <c r="CO437" s="207">
        <f t="shared" si="186"/>
        <v>50393.728910580008</v>
      </c>
      <c r="CP437" s="207">
        <f t="shared" si="186"/>
        <v>50393.728910580008</v>
      </c>
      <c r="CQ437" s="207">
        <f t="shared" si="186"/>
        <v>50393.728910580008</v>
      </c>
      <c r="CR437" s="207">
        <f t="shared" si="186"/>
        <v>50393.728910580008</v>
      </c>
      <c r="CS437" s="207">
        <f t="shared" ref="BN437:CS437" si="187">CS384+0+CS436</f>
        <v>4812941.1908627739</v>
      </c>
      <c r="CV437" s="27">
        <f t="shared" si="157"/>
        <v>50393.728910580008</v>
      </c>
      <c r="CW437" s="28">
        <f t="shared" si="158"/>
        <v>50393.728910580008</v>
      </c>
    </row>
    <row r="438" spans="1:101" x14ac:dyDescent="0.2">
      <c r="A438" s="206" t="s">
        <v>421</v>
      </c>
      <c r="B438" s="207">
        <f t="shared" ref="B438:BM438" si="188">B184-B437</f>
        <v>-17133.97</v>
      </c>
      <c r="C438" s="207">
        <f t="shared" si="188"/>
        <v>98</v>
      </c>
      <c r="D438" s="207">
        <f t="shared" si="188"/>
        <v>-126032.97</v>
      </c>
      <c r="E438" s="207">
        <f t="shared" si="188"/>
        <v>182966.24000000002</v>
      </c>
      <c r="F438" s="207">
        <f t="shared" si="188"/>
        <v>-58845.090200170009</v>
      </c>
      <c r="G438" s="207">
        <f t="shared" ref="G438:BR438" si="189">G184-G437</f>
        <v>-58845.090200170009</v>
      </c>
      <c r="H438" s="207">
        <f t="shared" si="189"/>
        <v>-58845.090200170009</v>
      </c>
      <c r="I438" s="207">
        <f t="shared" si="189"/>
        <v>-58845.090200170009</v>
      </c>
      <c r="J438" s="207">
        <f t="shared" si="189"/>
        <v>-58845.090200170009</v>
      </c>
      <c r="K438" s="207">
        <f t="shared" si="189"/>
        <v>-58845.090200170009</v>
      </c>
      <c r="L438" s="207">
        <f t="shared" si="189"/>
        <v>-58845.090200170009</v>
      </c>
      <c r="M438" s="207">
        <f t="shared" si="189"/>
        <v>-58845.090200170009</v>
      </c>
      <c r="N438" s="207">
        <f t="shared" si="189"/>
        <v>-58845.090200170009</v>
      </c>
      <c r="O438" s="207">
        <f t="shared" si="189"/>
        <v>-58845.090200170009</v>
      </c>
      <c r="P438" s="207">
        <f t="shared" si="189"/>
        <v>-58845.090200170009</v>
      </c>
      <c r="Q438" s="207">
        <f t="shared" si="189"/>
        <v>-58845.090200170009</v>
      </c>
      <c r="R438" s="207">
        <f t="shared" si="189"/>
        <v>-58845.090200170009</v>
      </c>
      <c r="S438" s="207">
        <f t="shared" si="189"/>
        <v>-58845.090200170009</v>
      </c>
      <c r="T438" s="207">
        <f t="shared" si="189"/>
        <v>-58845.090200170009</v>
      </c>
      <c r="U438" s="207">
        <f t="shared" si="189"/>
        <v>-58845.090200170009</v>
      </c>
      <c r="V438" s="207">
        <f t="shared" si="189"/>
        <v>-58845.090200170009</v>
      </c>
      <c r="W438" s="207">
        <f t="shared" si="189"/>
        <v>-58845.090200170009</v>
      </c>
      <c r="X438" s="207">
        <f t="shared" si="189"/>
        <v>-58845.090200170009</v>
      </c>
      <c r="Y438" s="207">
        <f t="shared" si="189"/>
        <v>-58845.090200170009</v>
      </c>
      <c r="Z438" s="207">
        <f t="shared" si="189"/>
        <v>-58845.090200170009</v>
      </c>
      <c r="AA438" s="207">
        <f t="shared" si="189"/>
        <v>-58845.090200170009</v>
      </c>
      <c r="AB438" s="207">
        <f t="shared" si="189"/>
        <v>-58845.090200170009</v>
      </c>
      <c r="AC438" s="207">
        <f t="shared" si="189"/>
        <v>-58845.090200170009</v>
      </c>
      <c r="AD438" s="207">
        <f t="shared" si="189"/>
        <v>-58845.090200170009</v>
      </c>
      <c r="AE438" s="207">
        <f t="shared" si="189"/>
        <v>-58845.090200170009</v>
      </c>
      <c r="AF438" s="207">
        <f t="shared" si="189"/>
        <v>-58845.090200170009</v>
      </c>
      <c r="AG438" s="207">
        <f t="shared" si="189"/>
        <v>-58845.090200170009</v>
      </c>
      <c r="AH438" s="207">
        <f t="shared" si="189"/>
        <v>-58845.090200170009</v>
      </c>
      <c r="AI438" s="207">
        <f t="shared" si="189"/>
        <v>-58845.090200170009</v>
      </c>
      <c r="AJ438" s="207">
        <f t="shared" si="189"/>
        <v>-58845.090200170009</v>
      </c>
      <c r="AK438" s="207">
        <f t="shared" si="189"/>
        <v>-58845.090200170009</v>
      </c>
      <c r="AL438" s="207">
        <f t="shared" si="189"/>
        <v>-58845.090200170009</v>
      </c>
      <c r="AM438" s="207">
        <f t="shared" si="189"/>
        <v>-58845.090200170009</v>
      </c>
      <c r="AN438" s="207">
        <f t="shared" si="189"/>
        <v>-58845.090200170009</v>
      </c>
      <c r="AO438" s="207">
        <f t="shared" si="189"/>
        <v>-58845.090200170009</v>
      </c>
      <c r="AP438" s="207">
        <f t="shared" si="189"/>
        <v>-58845.090200170009</v>
      </c>
      <c r="AQ438" s="207">
        <f t="shared" si="189"/>
        <v>-58845.090200170009</v>
      </c>
      <c r="AR438" s="207">
        <f t="shared" si="189"/>
        <v>-58845.090200170009</v>
      </c>
      <c r="AS438" s="207">
        <f t="shared" si="189"/>
        <v>-58845.090200170009</v>
      </c>
      <c r="AT438" s="207">
        <f t="shared" si="189"/>
        <v>-58845.090200170009</v>
      </c>
      <c r="AU438" s="207">
        <f t="shared" si="189"/>
        <v>-58845.090200170009</v>
      </c>
      <c r="AV438" s="207">
        <f t="shared" si="189"/>
        <v>-58845.090200170009</v>
      </c>
      <c r="AW438" s="207">
        <f t="shared" si="189"/>
        <v>-58845.090200170009</v>
      </c>
      <c r="AX438" s="207">
        <f t="shared" si="189"/>
        <v>-58845.090200170009</v>
      </c>
      <c r="AY438" s="207">
        <f t="shared" si="189"/>
        <v>-58845.090200170009</v>
      </c>
      <c r="AZ438" s="207">
        <f t="shared" si="189"/>
        <v>-58845.090200170009</v>
      </c>
      <c r="BA438" s="207">
        <f t="shared" si="189"/>
        <v>-58845.090200170009</v>
      </c>
      <c r="BB438" s="207">
        <f t="shared" si="189"/>
        <v>-58845.090200170009</v>
      </c>
      <c r="BC438" s="207">
        <f t="shared" si="189"/>
        <v>-58845.090200170009</v>
      </c>
      <c r="BD438" s="207">
        <f t="shared" si="189"/>
        <v>-58845.090200170009</v>
      </c>
      <c r="BE438" s="207">
        <f t="shared" si="189"/>
        <v>-58845.090200170009</v>
      </c>
      <c r="BF438" s="207">
        <f t="shared" si="189"/>
        <v>-58845.090200170009</v>
      </c>
      <c r="BG438" s="207">
        <f t="shared" si="189"/>
        <v>-58845.090200170009</v>
      </c>
      <c r="BH438" s="207">
        <f t="shared" si="189"/>
        <v>-58845.090200170009</v>
      </c>
      <c r="BI438" s="207">
        <f t="shared" si="189"/>
        <v>-58845.090200170009</v>
      </c>
      <c r="BJ438" s="207">
        <f t="shared" si="189"/>
        <v>-58845.090200170009</v>
      </c>
      <c r="BK438" s="207">
        <f t="shared" si="189"/>
        <v>-58845.090200170009</v>
      </c>
      <c r="BL438" s="207">
        <f t="shared" si="189"/>
        <v>-58845.090200170009</v>
      </c>
      <c r="BM438" s="207">
        <f t="shared" si="189"/>
        <v>-58845.090200170009</v>
      </c>
      <c r="BN438" s="207">
        <f t="shared" si="189"/>
        <v>-58845.090200170009</v>
      </c>
      <c r="BO438" s="207">
        <f t="shared" si="189"/>
        <v>-58845.090200170009</v>
      </c>
      <c r="BP438" s="207">
        <f t="shared" si="189"/>
        <v>-58845.090200170009</v>
      </c>
      <c r="BQ438" s="207">
        <f t="shared" si="189"/>
        <v>-58845.090200170009</v>
      </c>
      <c r="BR438" s="207">
        <f t="shared" si="189"/>
        <v>-58845.090200170009</v>
      </c>
      <c r="BS438" s="207">
        <f t="shared" ref="BS438:CR438" si="190">BS184-BS437</f>
        <v>-58845.090200170009</v>
      </c>
      <c r="BT438" s="207">
        <f t="shared" si="190"/>
        <v>-58845.090200170009</v>
      </c>
      <c r="BU438" s="207">
        <f t="shared" si="190"/>
        <v>-58845.090200170009</v>
      </c>
      <c r="BV438" s="207">
        <f t="shared" si="190"/>
        <v>-58845.090200170009</v>
      </c>
      <c r="BW438" s="207">
        <f t="shared" si="190"/>
        <v>-58845.090200170009</v>
      </c>
      <c r="BX438" s="207">
        <f t="shared" si="190"/>
        <v>-58845.090200170009</v>
      </c>
      <c r="BY438" s="207">
        <f t="shared" si="190"/>
        <v>-58845.090200170009</v>
      </c>
      <c r="BZ438" s="207">
        <f t="shared" si="190"/>
        <v>-58845.090200170009</v>
      </c>
      <c r="CA438" s="207">
        <f t="shared" si="190"/>
        <v>-58845.090200170009</v>
      </c>
      <c r="CB438" s="207">
        <f t="shared" si="190"/>
        <v>-58845.090200170009</v>
      </c>
      <c r="CC438" s="207">
        <f t="shared" si="190"/>
        <v>-58845.090200170009</v>
      </c>
      <c r="CD438" s="207">
        <f t="shared" si="190"/>
        <v>-58845.090200170009</v>
      </c>
      <c r="CE438" s="207">
        <f t="shared" si="190"/>
        <v>-58845.090200170009</v>
      </c>
      <c r="CF438" s="207">
        <f t="shared" si="190"/>
        <v>-58845.090200170009</v>
      </c>
      <c r="CG438" s="207">
        <f t="shared" si="190"/>
        <v>-58845.090200170009</v>
      </c>
      <c r="CH438" s="207">
        <f t="shared" si="190"/>
        <v>-58845.090200170009</v>
      </c>
      <c r="CI438" s="207">
        <f t="shared" si="190"/>
        <v>-58845.090200170009</v>
      </c>
      <c r="CJ438" s="207">
        <f t="shared" si="190"/>
        <v>-58845.090200170009</v>
      </c>
      <c r="CK438" s="207">
        <f t="shared" si="190"/>
        <v>-58845.090200170009</v>
      </c>
      <c r="CL438" s="207">
        <f t="shared" si="190"/>
        <v>-58845.090200170009</v>
      </c>
      <c r="CM438" s="207">
        <f t="shared" si="190"/>
        <v>-58845.090200170009</v>
      </c>
      <c r="CN438" s="207">
        <f t="shared" si="190"/>
        <v>-58845.090200170009</v>
      </c>
      <c r="CO438" s="207">
        <f t="shared" si="190"/>
        <v>-58845.090200170009</v>
      </c>
      <c r="CP438" s="207">
        <f t="shared" si="190"/>
        <v>-58845.090200170009</v>
      </c>
      <c r="CQ438" s="207">
        <f t="shared" si="190"/>
        <v>-58845.090200170009</v>
      </c>
      <c r="CR438" s="207">
        <f t="shared" si="190"/>
        <v>-58845.090200170009</v>
      </c>
      <c r="CS438" s="207">
        <f t="shared" ref="BN438:CS438" si="191">CS184-CS437</f>
        <v>-5315005.908215465</v>
      </c>
      <c r="CV438" s="27">
        <f t="shared" si="157"/>
        <v>-58845.090200170009</v>
      </c>
      <c r="CW438" s="28">
        <f t="shared" si="158"/>
        <v>-58845.090200170009</v>
      </c>
    </row>
    <row r="439" spans="1:101" x14ac:dyDescent="0.2">
      <c r="A439" s="206" t="s">
        <v>422</v>
      </c>
      <c r="B439" s="207">
        <f t="shared" ref="B439:BM439" si="192">B438+B227+B375</f>
        <v>-17133.97</v>
      </c>
      <c r="C439" s="207">
        <f t="shared" si="192"/>
        <v>98</v>
      </c>
      <c r="D439" s="207">
        <f t="shared" si="192"/>
        <v>-111372.06</v>
      </c>
      <c r="E439" s="207">
        <f t="shared" si="192"/>
        <v>182966.24000000002</v>
      </c>
      <c r="F439" s="207">
        <f t="shared" si="192"/>
        <v>959855.15140497999</v>
      </c>
      <c r="G439" s="207">
        <f t="shared" ref="G439:BR439" si="193">G438+G227+G375</f>
        <v>959855.15140497999</v>
      </c>
      <c r="H439" s="207">
        <f t="shared" si="193"/>
        <v>959855.15140497999</v>
      </c>
      <c r="I439" s="207">
        <f t="shared" si="193"/>
        <v>959855.15140497999</v>
      </c>
      <c r="J439" s="207">
        <f t="shared" si="193"/>
        <v>959855.15140497999</v>
      </c>
      <c r="K439" s="207">
        <f t="shared" si="193"/>
        <v>959855.15140497999</v>
      </c>
      <c r="L439" s="207">
        <f t="shared" si="193"/>
        <v>959855.15140497999</v>
      </c>
      <c r="M439" s="207">
        <f t="shared" si="193"/>
        <v>959855.15140497999</v>
      </c>
      <c r="N439" s="207">
        <f t="shared" si="193"/>
        <v>959855.15140497999</v>
      </c>
      <c r="O439" s="207">
        <f t="shared" si="193"/>
        <v>959855.15140497999</v>
      </c>
      <c r="P439" s="207">
        <f t="shared" si="193"/>
        <v>959855.15140497999</v>
      </c>
      <c r="Q439" s="207">
        <f t="shared" si="193"/>
        <v>959855.15140497999</v>
      </c>
      <c r="R439" s="207">
        <f t="shared" si="193"/>
        <v>959855.15140497999</v>
      </c>
      <c r="S439" s="207">
        <f t="shared" si="193"/>
        <v>959855.15140497999</v>
      </c>
      <c r="T439" s="207">
        <f t="shared" si="193"/>
        <v>959855.15140497999</v>
      </c>
      <c r="U439" s="207">
        <f t="shared" si="193"/>
        <v>959855.15140497999</v>
      </c>
      <c r="V439" s="207">
        <f t="shared" si="193"/>
        <v>959855.15140497999</v>
      </c>
      <c r="W439" s="207">
        <f t="shared" si="193"/>
        <v>959855.15140497999</v>
      </c>
      <c r="X439" s="207">
        <f t="shared" si="193"/>
        <v>959855.15140497999</v>
      </c>
      <c r="Y439" s="207">
        <f t="shared" si="193"/>
        <v>959855.15140497999</v>
      </c>
      <c r="Z439" s="207">
        <f t="shared" si="193"/>
        <v>959855.15140497999</v>
      </c>
      <c r="AA439" s="207">
        <f t="shared" si="193"/>
        <v>959855.15140497999</v>
      </c>
      <c r="AB439" s="207">
        <f t="shared" si="193"/>
        <v>959855.15140497999</v>
      </c>
      <c r="AC439" s="207">
        <f t="shared" si="193"/>
        <v>959855.15140497999</v>
      </c>
      <c r="AD439" s="207">
        <f t="shared" si="193"/>
        <v>959855.15140497999</v>
      </c>
      <c r="AE439" s="207">
        <f t="shared" si="193"/>
        <v>959855.15140497999</v>
      </c>
      <c r="AF439" s="207">
        <f t="shared" si="193"/>
        <v>959855.15140497999</v>
      </c>
      <c r="AG439" s="207">
        <f t="shared" si="193"/>
        <v>959855.15140497999</v>
      </c>
      <c r="AH439" s="207">
        <f t="shared" si="193"/>
        <v>959855.15140497999</v>
      </c>
      <c r="AI439" s="207">
        <f t="shared" si="193"/>
        <v>959855.15140497999</v>
      </c>
      <c r="AJ439" s="207">
        <f t="shared" si="193"/>
        <v>959855.15140497999</v>
      </c>
      <c r="AK439" s="207">
        <f t="shared" si="193"/>
        <v>959855.15140497999</v>
      </c>
      <c r="AL439" s="207">
        <f t="shared" si="193"/>
        <v>959855.15140497999</v>
      </c>
      <c r="AM439" s="207">
        <f t="shared" si="193"/>
        <v>959855.15140497999</v>
      </c>
      <c r="AN439" s="207">
        <f t="shared" si="193"/>
        <v>959855.15140497999</v>
      </c>
      <c r="AO439" s="207">
        <f t="shared" si="193"/>
        <v>959855.15140497999</v>
      </c>
      <c r="AP439" s="207">
        <f t="shared" si="193"/>
        <v>959855.15140497999</v>
      </c>
      <c r="AQ439" s="207">
        <f t="shared" si="193"/>
        <v>959855.15140497999</v>
      </c>
      <c r="AR439" s="207">
        <f t="shared" si="193"/>
        <v>959855.15140497999</v>
      </c>
      <c r="AS439" s="207">
        <f t="shared" si="193"/>
        <v>959855.15140497999</v>
      </c>
      <c r="AT439" s="207">
        <f t="shared" si="193"/>
        <v>959855.15140497999</v>
      </c>
      <c r="AU439" s="207">
        <f t="shared" si="193"/>
        <v>959855.15140497999</v>
      </c>
      <c r="AV439" s="207">
        <f t="shared" si="193"/>
        <v>959855.15140497999</v>
      </c>
      <c r="AW439" s="207">
        <f t="shared" si="193"/>
        <v>959855.15140497999</v>
      </c>
      <c r="AX439" s="207">
        <f t="shared" si="193"/>
        <v>959855.15140497999</v>
      </c>
      <c r="AY439" s="207">
        <f t="shared" si="193"/>
        <v>959855.15140497999</v>
      </c>
      <c r="AZ439" s="207">
        <f t="shared" si="193"/>
        <v>959855.15140497999</v>
      </c>
      <c r="BA439" s="207">
        <f t="shared" si="193"/>
        <v>959855.15140497999</v>
      </c>
      <c r="BB439" s="207">
        <f t="shared" si="193"/>
        <v>959855.15140497999</v>
      </c>
      <c r="BC439" s="207">
        <f t="shared" si="193"/>
        <v>959855.15140497999</v>
      </c>
      <c r="BD439" s="207">
        <f t="shared" si="193"/>
        <v>959855.15140497999</v>
      </c>
      <c r="BE439" s="207">
        <f t="shared" si="193"/>
        <v>959855.15140497999</v>
      </c>
      <c r="BF439" s="207">
        <f t="shared" si="193"/>
        <v>959855.15140497999</v>
      </c>
      <c r="BG439" s="207">
        <f t="shared" si="193"/>
        <v>959855.15140497999</v>
      </c>
      <c r="BH439" s="207">
        <f t="shared" si="193"/>
        <v>959855.15140497999</v>
      </c>
      <c r="BI439" s="207">
        <f t="shared" si="193"/>
        <v>959855.15140497999</v>
      </c>
      <c r="BJ439" s="207">
        <f t="shared" si="193"/>
        <v>959855.15140497999</v>
      </c>
      <c r="BK439" s="207">
        <f t="shared" si="193"/>
        <v>959855.15140497999</v>
      </c>
      <c r="BL439" s="207">
        <f t="shared" si="193"/>
        <v>959855.15140497999</v>
      </c>
      <c r="BM439" s="207">
        <f t="shared" si="193"/>
        <v>959855.15140497999</v>
      </c>
      <c r="BN439" s="207">
        <f t="shared" si="193"/>
        <v>959855.15140497999</v>
      </c>
      <c r="BO439" s="207">
        <f t="shared" si="193"/>
        <v>959855.15140497999</v>
      </c>
      <c r="BP439" s="207">
        <f t="shared" si="193"/>
        <v>959855.15140497999</v>
      </c>
      <c r="BQ439" s="207">
        <f t="shared" si="193"/>
        <v>959855.15140497999</v>
      </c>
      <c r="BR439" s="207">
        <f t="shared" si="193"/>
        <v>959855.15140497999</v>
      </c>
      <c r="BS439" s="207">
        <f t="shared" ref="BS439:CR439" si="194">BS438+BS227+BS375</f>
        <v>959855.15140497999</v>
      </c>
      <c r="BT439" s="207">
        <f t="shared" si="194"/>
        <v>959855.15140497999</v>
      </c>
      <c r="BU439" s="207">
        <f t="shared" si="194"/>
        <v>959855.15140497999</v>
      </c>
      <c r="BV439" s="207">
        <f t="shared" si="194"/>
        <v>959855.15140497999</v>
      </c>
      <c r="BW439" s="207">
        <f t="shared" si="194"/>
        <v>959855.15140497999</v>
      </c>
      <c r="BX439" s="207">
        <f t="shared" si="194"/>
        <v>959855.15140497999</v>
      </c>
      <c r="BY439" s="207">
        <f t="shared" si="194"/>
        <v>959855.15140497999</v>
      </c>
      <c r="BZ439" s="207">
        <f t="shared" si="194"/>
        <v>959855.15140497999</v>
      </c>
      <c r="CA439" s="207">
        <f t="shared" si="194"/>
        <v>959855.15140497999</v>
      </c>
      <c r="CB439" s="207">
        <f t="shared" si="194"/>
        <v>959855.15140497999</v>
      </c>
      <c r="CC439" s="207">
        <f t="shared" si="194"/>
        <v>959855.15140497999</v>
      </c>
      <c r="CD439" s="207">
        <f t="shared" si="194"/>
        <v>959855.15140497999</v>
      </c>
      <c r="CE439" s="207">
        <f t="shared" si="194"/>
        <v>959855.15140497999</v>
      </c>
      <c r="CF439" s="207">
        <f t="shared" si="194"/>
        <v>959855.15140497999</v>
      </c>
      <c r="CG439" s="207">
        <f t="shared" si="194"/>
        <v>959855.15140497999</v>
      </c>
      <c r="CH439" s="207">
        <f t="shared" si="194"/>
        <v>959855.15140497999</v>
      </c>
      <c r="CI439" s="207">
        <f t="shared" si="194"/>
        <v>959855.15140497999</v>
      </c>
      <c r="CJ439" s="207">
        <f t="shared" si="194"/>
        <v>959855.15140497999</v>
      </c>
      <c r="CK439" s="207">
        <f t="shared" si="194"/>
        <v>959855.15140497999</v>
      </c>
      <c r="CL439" s="207">
        <f t="shared" si="194"/>
        <v>959855.15140497999</v>
      </c>
      <c r="CM439" s="207">
        <f t="shared" si="194"/>
        <v>959855.15140497999</v>
      </c>
      <c r="CN439" s="207">
        <f t="shared" si="194"/>
        <v>959855.15140497999</v>
      </c>
      <c r="CO439" s="207">
        <f t="shared" si="194"/>
        <v>959855.15140497999</v>
      </c>
      <c r="CP439" s="207">
        <f t="shared" si="194"/>
        <v>959855.15140497999</v>
      </c>
      <c r="CQ439" s="207">
        <f t="shared" si="194"/>
        <v>959855.15140497999</v>
      </c>
      <c r="CR439" s="207">
        <f t="shared" si="194"/>
        <v>959855.15140497999</v>
      </c>
      <c r="CS439" s="207">
        <f t="shared" ref="BN439:CS439" si="195">CS438+CS227+CS375</f>
        <v>87401376.987853184</v>
      </c>
      <c r="CV439" s="27">
        <f t="shared" si="157"/>
        <v>959855.15140497999</v>
      </c>
      <c r="CW439" s="28">
        <f t="shared" si="158"/>
        <v>959855.15140497999</v>
      </c>
    </row>
    <row r="440" spans="1:101" x14ac:dyDescent="0.2">
      <c r="A440" s="206" t="s">
        <v>423</v>
      </c>
      <c r="B440" s="207"/>
      <c r="C440" s="207"/>
      <c r="D440" s="207"/>
      <c r="E440" s="207"/>
      <c r="F440" s="207"/>
      <c r="G440" s="207"/>
      <c r="H440" s="207"/>
      <c r="I440" s="207"/>
      <c r="J440" s="207"/>
      <c r="K440" s="207"/>
      <c r="L440" s="207"/>
      <c r="M440" s="207"/>
      <c r="N440" s="207"/>
      <c r="O440" s="207"/>
      <c r="P440" s="207"/>
      <c r="Q440" s="207"/>
      <c r="R440" s="207"/>
      <c r="S440" s="207"/>
      <c r="T440" s="207"/>
      <c r="U440" s="207"/>
      <c r="V440" s="207"/>
      <c r="W440" s="207"/>
      <c r="X440" s="207"/>
      <c r="Y440" s="207"/>
      <c r="Z440" s="207"/>
      <c r="AA440" s="207"/>
      <c r="AB440" s="207"/>
      <c r="AC440" s="207"/>
      <c r="AD440" s="207"/>
      <c r="AE440" s="207"/>
      <c r="AF440" s="207"/>
      <c r="AG440" s="207"/>
      <c r="AH440" s="207"/>
      <c r="AI440" s="207"/>
      <c r="AJ440" s="207"/>
      <c r="AK440" s="207"/>
      <c r="AL440" s="207"/>
      <c r="AM440" s="207"/>
      <c r="AN440" s="207"/>
      <c r="AO440" s="207"/>
      <c r="AP440" s="207"/>
      <c r="AQ440" s="207"/>
      <c r="AR440" s="207"/>
      <c r="AS440" s="207"/>
      <c r="AT440" s="207"/>
      <c r="AU440" s="207"/>
      <c r="AV440" s="207"/>
      <c r="AW440" s="207"/>
      <c r="AX440" s="207"/>
      <c r="AY440" s="207"/>
      <c r="AZ440" s="207"/>
      <c r="BA440" s="207"/>
      <c r="BB440" s="207"/>
      <c r="BC440" s="207"/>
      <c r="BD440" s="207"/>
      <c r="BE440" s="207"/>
      <c r="BF440" s="207"/>
      <c r="BG440" s="207"/>
      <c r="BH440" s="207"/>
      <c r="BI440" s="207"/>
      <c r="BJ440" s="207"/>
      <c r="BK440" s="207"/>
      <c r="BL440" s="207"/>
      <c r="BM440" s="207"/>
      <c r="BN440" s="207"/>
      <c r="BO440" s="207"/>
      <c r="BP440" s="207"/>
      <c r="BQ440" s="207"/>
      <c r="BR440" s="207"/>
      <c r="BS440" s="207"/>
      <c r="BT440" s="207"/>
      <c r="BU440" s="207"/>
      <c r="BV440" s="207"/>
      <c r="BW440" s="207"/>
      <c r="BX440" s="207"/>
      <c r="BY440" s="207"/>
      <c r="BZ440" s="207"/>
      <c r="CA440" s="207"/>
      <c r="CB440" s="207"/>
      <c r="CC440" s="207"/>
      <c r="CD440" s="207"/>
      <c r="CE440" s="207"/>
      <c r="CF440" s="207"/>
      <c r="CG440" s="207"/>
      <c r="CH440" s="207"/>
      <c r="CI440" s="207"/>
      <c r="CJ440" s="207"/>
      <c r="CK440" s="207"/>
      <c r="CL440" s="207"/>
      <c r="CM440" s="207"/>
      <c r="CN440" s="207"/>
      <c r="CO440" s="207"/>
      <c r="CP440" s="207"/>
      <c r="CQ440" s="207"/>
      <c r="CR440" s="207"/>
      <c r="CS440" s="207"/>
      <c r="CV440" s="27">
        <f t="shared" si="157"/>
        <v>0</v>
      </c>
      <c r="CW440" s="28">
        <f t="shared" si="158"/>
        <v>0</v>
      </c>
    </row>
    <row r="441" spans="1:101" x14ac:dyDescent="0.2">
      <c r="A441" s="208" t="s">
        <v>424</v>
      </c>
      <c r="B441" s="207"/>
      <c r="C441" s="207"/>
      <c r="D441" s="207"/>
      <c r="E441" s="207"/>
      <c r="F441" s="207"/>
      <c r="G441" s="207"/>
      <c r="H441" s="207"/>
      <c r="I441" s="207"/>
      <c r="J441" s="207"/>
      <c r="K441" s="207"/>
      <c r="L441" s="207"/>
      <c r="M441" s="207"/>
      <c r="N441" s="207"/>
      <c r="O441" s="207"/>
      <c r="P441" s="207"/>
      <c r="Q441" s="207"/>
      <c r="R441" s="207"/>
      <c r="S441" s="207"/>
      <c r="T441" s="207"/>
      <c r="U441" s="207"/>
      <c r="V441" s="207"/>
      <c r="W441" s="207"/>
      <c r="X441" s="207"/>
      <c r="Y441" s="207"/>
      <c r="Z441" s="207"/>
      <c r="AA441" s="207"/>
      <c r="AB441" s="207"/>
      <c r="AC441" s="207"/>
      <c r="AD441" s="207"/>
      <c r="AE441" s="207"/>
      <c r="AF441" s="207"/>
      <c r="AG441" s="207"/>
      <c r="AH441" s="207"/>
      <c r="AI441" s="207"/>
      <c r="AJ441" s="207"/>
      <c r="AK441" s="207"/>
      <c r="AL441" s="207"/>
      <c r="AM441" s="207"/>
      <c r="AN441" s="207"/>
      <c r="AO441" s="207"/>
      <c r="AP441" s="207"/>
      <c r="AQ441" s="207"/>
      <c r="AR441" s="207"/>
      <c r="AS441" s="207"/>
      <c r="AT441" s="207"/>
      <c r="AU441" s="207"/>
      <c r="AV441" s="207"/>
      <c r="AW441" s="207"/>
      <c r="AX441" s="207"/>
      <c r="AY441" s="207"/>
      <c r="AZ441" s="207"/>
      <c r="BA441" s="207"/>
      <c r="BB441" s="207"/>
      <c r="BC441" s="207"/>
      <c r="BD441" s="207"/>
      <c r="BE441" s="207"/>
      <c r="BF441" s="207"/>
      <c r="BG441" s="207"/>
      <c r="BH441" s="207"/>
      <c r="BI441" s="207"/>
      <c r="BJ441" s="207"/>
      <c r="BK441" s="207"/>
      <c r="BL441" s="207"/>
      <c r="BM441" s="207"/>
      <c r="BN441" s="207"/>
      <c r="BO441" s="207"/>
      <c r="BP441" s="207"/>
      <c r="BQ441" s="207"/>
      <c r="BR441" s="207"/>
      <c r="BS441" s="207"/>
      <c r="BT441" s="207"/>
      <c r="BU441" s="207"/>
      <c r="BV441" s="207"/>
      <c r="BW441" s="207"/>
      <c r="BX441" s="207"/>
      <c r="BY441" s="207"/>
      <c r="BZ441" s="207"/>
      <c r="CA441" s="207"/>
      <c r="CB441" s="207"/>
      <c r="CC441" s="207"/>
      <c r="CD441" s="207"/>
      <c r="CE441" s="207"/>
      <c r="CF441" s="207"/>
      <c r="CG441" s="207"/>
      <c r="CH441" s="207"/>
      <c r="CI441" s="207"/>
      <c r="CJ441" s="207"/>
      <c r="CK441" s="207"/>
      <c r="CL441" s="207"/>
      <c r="CM441" s="207"/>
      <c r="CN441" s="207"/>
      <c r="CO441" s="207"/>
      <c r="CP441" s="207"/>
      <c r="CQ441" s="207"/>
      <c r="CR441" s="207"/>
      <c r="CS441" s="207"/>
      <c r="CV441" s="27">
        <f t="shared" si="157"/>
        <v>0</v>
      </c>
      <c r="CW441" s="28">
        <f t="shared" si="158"/>
        <v>0</v>
      </c>
    </row>
    <row r="442" spans="1:101" x14ac:dyDescent="0.2">
      <c r="A442" s="215" t="s">
        <v>425</v>
      </c>
      <c r="B442" s="211">
        <v>0</v>
      </c>
      <c r="C442" s="211">
        <v>0</v>
      </c>
      <c r="D442" s="211">
        <v>0</v>
      </c>
      <c r="E442" s="211">
        <v>0</v>
      </c>
      <c r="F442" s="211">
        <v>0</v>
      </c>
      <c r="G442" s="211">
        <v>0</v>
      </c>
      <c r="H442" s="211">
        <v>0</v>
      </c>
      <c r="I442" s="211">
        <v>0</v>
      </c>
      <c r="J442" s="211">
        <v>0</v>
      </c>
      <c r="K442" s="211">
        <v>0</v>
      </c>
      <c r="L442" s="211">
        <v>0</v>
      </c>
      <c r="M442" s="211">
        <v>0</v>
      </c>
      <c r="N442" s="211">
        <v>0</v>
      </c>
      <c r="O442" s="211">
        <v>0</v>
      </c>
      <c r="P442" s="211">
        <v>0</v>
      </c>
      <c r="Q442" s="211">
        <v>0</v>
      </c>
      <c r="R442" s="211">
        <v>0</v>
      </c>
      <c r="S442" s="211">
        <v>0</v>
      </c>
      <c r="T442" s="211">
        <v>0</v>
      </c>
      <c r="U442" s="211">
        <v>0</v>
      </c>
      <c r="V442" s="211">
        <v>0</v>
      </c>
      <c r="W442" s="211">
        <v>0</v>
      </c>
      <c r="X442" s="211">
        <v>0</v>
      </c>
      <c r="Y442" s="211">
        <v>0</v>
      </c>
      <c r="Z442" s="211">
        <v>0</v>
      </c>
      <c r="AA442" s="211">
        <v>0</v>
      </c>
      <c r="AB442" s="211">
        <v>0</v>
      </c>
      <c r="AC442" s="211">
        <v>0</v>
      </c>
      <c r="AD442" s="211">
        <v>0</v>
      </c>
      <c r="AE442" s="211">
        <v>0</v>
      </c>
      <c r="AF442" s="211">
        <v>0</v>
      </c>
      <c r="AG442" s="211">
        <v>0</v>
      </c>
      <c r="AH442" s="211">
        <v>0</v>
      </c>
      <c r="AI442" s="211">
        <v>0</v>
      </c>
      <c r="AJ442" s="211">
        <v>0</v>
      </c>
      <c r="AK442" s="211">
        <v>0</v>
      </c>
      <c r="AL442" s="211">
        <v>0</v>
      </c>
      <c r="AM442" s="211">
        <v>0</v>
      </c>
      <c r="AN442" s="211">
        <v>0</v>
      </c>
      <c r="AO442" s="211">
        <v>0</v>
      </c>
      <c r="AP442" s="211">
        <v>0</v>
      </c>
      <c r="AQ442" s="211">
        <v>0</v>
      </c>
      <c r="AR442" s="211">
        <v>0</v>
      </c>
      <c r="AS442" s="211">
        <v>0</v>
      </c>
      <c r="AT442" s="211">
        <v>0</v>
      </c>
      <c r="AU442" s="211">
        <v>0</v>
      </c>
      <c r="AV442" s="211">
        <v>0</v>
      </c>
      <c r="AW442" s="211">
        <v>0</v>
      </c>
      <c r="AX442" s="211">
        <v>0</v>
      </c>
      <c r="AY442" s="211">
        <v>0</v>
      </c>
      <c r="AZ442" s="211">
        <v>0</v>
      </c>
      <c r="BA442" s="211">
        <v>0</v>
      </c>
      <c r="BB442" s="211">
        <v>0</v>
      </c>
      <c r="BC442" s="211">
        <v>0</v>
      </c>
      <c r="BD442" s="211">
        <v>0</v>
      </c>
      <c r="BE442" s="211">
        <v>0</v>
      </c>
      <c r="BF442" s="211">
        <v>0</v>
      </c>
      <c r="BG442" s="211">
        <v>0</v>
      </c>
      <c r="BH442" s="211">
        <v>0</v>
      </c>
      <c r="BI442" s="211">
        <v>0</v>
      </c>
      <c r="BJ442" s="211">
        <v>0</v>
      </c>
      <c r="BK442" s="211">
        <v>0</v>
      </c>
      <c r="BL442" s="211">
        <v>0</v>
      </c>
      <c r="BM442" s="211">
        <v>0</v>
      </c>
      <c r="BN442" s="211">
        <v>0</v>
      </c>
      <c r="BO442" s="211">
        <v>0</v>
      </c>
      <c r="BP442" s="211">
        <v>0</v>
      </c>
      <c r="BQ442" s="211">
        <v>0</v>
      </c>
      <c r="BR442" s="211">
        <v>0</v>
      </c>
      <c r="BS442" s="211">
        <v>0</v>
      </c>
      <c r="BT442" s="211">
        <v>0</v>
      </c>
      <c r="BU442" s="211">
        <v>0</v>
      </c>
      <c r="BV442" s="211">
        <v>0</v>
      </c>
      <c r="BW442" s="211">
        <v>0</v>
      </c>
      <c r="BX442" s="211">
        <v>0</v>
      </c>
      <c r="BY442" s="211">
        <v>0</v>
      </c>
      <c r="BZ442" s="211">
        <v>0</v>
      </c>
      <c r="CA442" s="211">
        <v>0</v>
      </c>
      <c r="CB442" s="211">
        <v>0</v>
      </c>
      <c r="CC442" s="211">
        <v>0</v>
      </c>
      <c r="CD442" s="211">
        <v>0</v>
      </c>
      <c r="CE442" s="211">
        <v>0</v>
      </c>
      <c r="CF442" s="211">
        <v>0</v>
      </c>
      <c r="CG442" s="211">
        <v>0</v>
      </c>
      <c r="CH442" s="211">
        <v>0</v>
      </c>
      <c r="CI442" s="211">
        <v>0</v>
      </c>
      <c r="CJ442" s="211">
        <v>0</v>
      </c>
      <c r="CK442" s="211">
        <v>0</v>
      </c>
      <c r="CL442" s="211">
        <v>0</v>
      </c>
      <c r="CM442" s="211">
        <v>0</v>
      </c>
      <c r="CN442" s="211">
        <v>0</v>
      </c>
      <c r="CO442" s="211">
        <v>0</v>
      </c>
      <c r="CP442" s="211">
        <v>0</v>
      </c>
      <c r="CQ442" s="211">
        <v>0</v>
      </c>
      <c r="CR442" s="211">
        <v>0</v>
      </c>
      <c r="CS442" s="211">
        <f>SUM(B442:CR442)</f>
        <v>0</v>
      </c>
      <c r="CV442" s="27">
        <f t="shared" si="157"/>
        <v>0</v>
      </c>
      <c r="CW442" s="28">
        <f t="shared" si="158"/>
        <v>0</v>
      </c>
    </row>
    <row r="443" spans="1:101" x14ac:dyDescent="0.2">
      <c r="A443" s="214" t="s">
        <v>426</v>
      </c>
      <c r="B443" s="213">
        <f t="shared" ref="B443:BM443" si="196">SUM(B442)</f>
        <v>0</v>
      </c>
      <c r="C443" s="213">
        <f t="shared" si="196"/>
        <v>0</v>
      </c>
      <c r="D443" s="213">
        <f t="shared" si="196"/>
        <v>0</v>
      </c>
      <c r="E443" s="213">
        <f t="shared" si="196"/>
        <v>0</v>
      </c>
      <c r="F443" s="213">
        <f t="shared" si="196"/>
        <v>0</v>
      </c>
      <c r="G443" s="213">
        <f t="shared" ref="G443:BR443" si="197">SUM(G442)</f>
        <v>0</v>
      </c>
      <c r="H443" s="213">
        <f t="shared" si="197"/>
        <v>0</v>
      </c>
      <c r="I443" s="213">
        <f t="shared" si="197"/>
        <v>0</v>
      </c>
      <c r="J443" s="213">
        <f t="shared" si="197"/>
        <v>0</v>
      </c>
      <c r="K443" s="213">
        <f t="shared" si="197"/>
        <v>0</v>
      </c>
      <c r="L443" s="213">
        <f t="shared" si="197"/>
        <v>0</v>
      </c>
      <c r="M443" s="213">
        <f t="shared" si="197"/>
        <v>0</v>
      </c>
      <c r="N443" s="213">
        <f t="shared" si="197"/>
        <v>0</v>
      </c>
      <c r="O443" s="213">
        <f t="shared" si="197"/>
        <v>0</v>
      </c>
      <c r="P443" s="213">
        <f t="shared" si="197"/>
        <v>0</v>
      </c>
      <c r="Q443" s="213">
        <f t="shared" si="197"/>
        <v>0</v>
      </c>
      <c r="R443" s="213">
        <f t="shared" si="197"/>
        <v>0</v>
      </c>
      <c r="S443" s="213">
        <f t="shared" si="197"/>
        <v>0</v>
      </c>
      <c r="T443" s="213">
        <f t="shared" si="197"/>
        <v>0</v>
      </c>
      <c r="U443" s="213">
        <f t="shared" si="197"/>
        <v>0</v>
      </c>
      <c r="V443" s="213">
        <f t="shared" si="197"/>
        <v>0</v>
      </c>
      <c r="W443" s="213">
        <f t="shared" si="197"/>
        <v>0</v>
      </c>
      <c r="X443" s="213">
        <f t="shared" si="197"/>
        <v>0</v>
      </c>
      <c r="Y443" s="213">
        <f t="shared" si="197"/>
        <v>0</v>
      </c>
      <c r="Z443" s="213">
        <f t="shared" si="197"/>
        <v>0</v>
      </c>
      <c r="AA443" s="213">
        <f t="shared" si="197"/>
        <v>0</v>
      </c>
      <c r="AB443" s="213">
        <f t="shared" si="197"/>
        <v>0</v>
      </c>
      <c r="AC443" s="213">
        <f t="shared" si="197"/>
        <v>0</v>
      </c>
      <c r="AD443" s="213">
        <f t="shared" si="197"/>
        <v>0</v>
      </c>
      <c r="AE443" s="213">
        <f t="shared" si="197"/>
        <v>0</v>
      </c>
      <c r="AF443" s="213">
        <f t="shared" si="197"/>
        <v>0</v>
      </c>
      <c r="AG443" s="213">
        <f t="shared" si="197"/>
        <v>0</v>
      </c>
      <c r="AH443" s="213">
        <f t="shared" si="197"/>
        <v>0</v>
      </c>
      <c r="AI443" s="213">
        <f t="shared" si="197"/>
        <v>0</v>
      </c>
      <c r="AJ443" s="213">
        <f t="shared" si="197"/>
        <v>0</v>
      </c>
      <c r="AK443" s="213">
        <f t="shared" si="197"/>
        <v>0</v>
      </c>
      <c r="AL443" s="213">
        <f t="shared" si="197"/>
        <v>0</v>
      </c>
      <c r="AM443" s="213">
        <f t="shared" si="197"/>
        <v>0</v>
      </c>
      <c r="AN443" s="213">
        <f t="shared" si="197"/>
        <v>0</v>
      </c>
      <c r="AO443" s="213">
        <f t="shared" si="197"/>
        <v>0</v>
      </c>
      <c r="AP443" s="213">
        <f t="shared" si="197"/>
        <v>0</v>
      </c>
      <c r="AQ443" s="213">
        <f t="shared" si="197"/>
        <v>0</v>
      </c>
      <c r="AR443" s="213">
        <f t="shared" si="197"/>
        <v>0</v>
      </c>
      <c r="AS443" s="213">
        <f t="shared" si="197"/>
        <v>0</v>
      </c>
      <c r="AT443" s="213">
        <f t="shared" si="197"/>
        <v>0</v>
      </c>
      <c r="AU443" s="213">
        <f t="shared" si="197"/>
        <v>0</v>
      </c>
      <c r="AV443" s="213">
        <f t="shared" si="197"/>
        <v>0</v>
      </c>
      <c r="AW443" s="213">
        <f t="shared" si="197"/>
        <v>0</v>
      </c>
      <c r="AX443" s="213">
        <f t="shared" si="197"/>
        <v>0</v>
      </c>
      <c r="AY443" s="213">
        <f t="shared" si="197"/>
        <v>0</v>
      </c>
      <c r="AZ443" s="213">
        <f t="shared" si="197"/>
        <v>0</v>
      </c>
      <c r="BA443" s="213">
        <f t="shared" si="197"/>
        <v>0</v>
      </c>
      <c r="BB443" s="213">
        <f t="shared" si="197"/>
        <v>0</v>
      </c>
      <c r="BC443" s="213">
        <f t="shared" si="197"/>
        <v>0</v>
      </c>
      <c r="BD443" s="213">
        <f t="shared" si="197"/>
        <v>0</v>
      </c>
      <c r="BE443" s="213">
        <f t="shared" si="197"/>
        <v>0</v>
      </c>
      <c r="BF443" s="213">
        <f t="shared" si="197"/>
        <v>0</v>
      </c>
      <c r="BG443" s="213">
        <f t="shared" si="197"/>
        <v>0</v>
      </c>
      <c r="BH443" s="213">
        <f t="shared" si="197"/>
        <v>0</v>
      </c>
      <c r="BI443" s="213">
        <f t="shared" si="197"/>
        <v>0</v>
      </c>
      <c r="BJ443" s="213">
        <f t="shared" si="197"/>
        <v>0</v>
      </c>
      <c r="BK443" s="213">
        <f t="shared" si="197"/>
        <v>0</v>
      </c>
      <c r="BL443" s="213">
        <f t="shared" si="197"/>
        <v>0</v>
      </c>
      <c r="BM443" s="213">
        <f t="shared" si="197"/>
        <v>0</v>
      </c>
      <c r="BN443" s="213">
        <f t="shared" si="197"/>
        <v>0</v>
      </c>
      <c r="BO443" s="213">
        <f t="shared" si="197"/>
        <v>0</v>
      </c>
      <c r="BP443" s="213">
        <f t="shared" si="197"/>
        <v>0</v>
      </c>
      <c r="BQ443" s="213">
        <f t="shared" si="197"/>
        <v>0</v>
      </c>
      <c r="BR443" s="213">
        <f t="shared" si="197"/>
        <v>0</v>
      </c>
      <c r="BS443" s="213">
        <f t="shared" ref="BS443:CR443" si="198">SUM(BS442)</f>
        <v>0</v>
      </c>
      <c r="BT443" s="213">
        <f t="shared" si="198"/>
        <v>0</v>
      </c>
      <c r="BU443" s="213">
        <f t="shared" si="198"/>
        <v>0</v>
      </c>
      <c r="BV443" s="213">
        <f t="shared" si="198"/>
        <v>0</v>
      </c>
      <c r="BW443" s="213">
        <f t="shared" si="198"/>
        <v>0</v>
      </c>
      <c r="BX443" s="213">
        <f t="shared" si="198"/>
        <v>0</v>
      </c>
      <c r="BY443" s="213">
        <f t="shared" si="198"/>
        <v>0</v>
      </c>
      <c r="BZ443" s="213">
        <f t="shared" si="198"/>
        <v>0</v>
      </c>
      <c r="CA443" s="213">
        <f t="shared" si="198"/>
        <v>0</v>
      </c>
      <c r="CB443" s="213">
        <f t="shared" si="198"/>
        <v>0</v>
      </c>
      <c r="CC443" s="213">
        <f t="shared" si="198"/>
        <v>0</v>
      </c>
      <c r="CD443" s="213">
        <f t="shared" si="198"/>
        <v>0</v>
      </c>
      <c r="CE443" s="213">
        <f t="shared" si="198"/>
        <v>0</v>
      </c>
      <c r="CF443" s="213">
        <f t="shared" si="198"/>
        <v>0</v>
      </c>
      <c r="CG443" s="213">
        <f t="shared" si="198"/>
        <v>0</v>
      </c>
      <c r="CH443" s="213">
        <f t="shared" si="198"/>
        <v>0</v>
      </c>
      <c r="CI443" s="213">
        <f t="shared" si="198"/>
        <v>0</v>
      </c>
      <c r="CJ443" s="213">
        <f t="shared" si="198"/>
        <v>0</v>
      </c>
      <c r="CK443" s="213">
        <f t="shared" si="198"/>
        <v>0</v>
      </c>
      <c r="CL443" s="213">
        <f t="shared" si="198"/>
        <v>0</v>
      </c>
      <c r="CM443" s="213">
        <f t="shared" si="198"/>
        <v>0</v>
      </c>
      <c r="CN443" s="213">
        <f t="shared" si="198"/>
        <v>0</v>
      </c>
      <c r="CO443" s="213">
        <f t="shared" si="198"/>
        <v>0</v>
      </c>
      <c r="CP443" s="213">
        <f t="shared" si="198"/>
        <v>0</v>
      </c>
      <c r="CQ443" s="213">
        <f t="shared" si="198"/>
        <v>0</v>
      </c>
      <c r="CR443" s="213">
        <f t="shared" si="198"/>
        <v>0</v>
      </c>
      <c r="CS443" s="213">
        <f t="shared" ref="BN443:CS443" si="199">SUM(CS442)</f>
        <v>0</v>
      </c>
      <c r="CV443" s="27">
        <f t="shared" si="157"/>
        <v>0</v>
      </c>
      <c r="CW443" s="28">
        <f t="shared" si="158"/>
        <v>0</v>
      </c>
    </row>
    <row r="444" spans="1:101" x14ac:dyDescent="0.2">
      <c r="A444" s="208" t="s">
        <v>427</v>
      </c>
      <c r="B444" s="207"/>
      <c r="C444" s="207"/>
      <c r="D444" s="207"/>
      <c r="E444" s="207"/>
      <c r="F444" s="207"/>
      <c r="G444" s="207"/>
      <c r="H444" s="207"/>
      <c r="I444" s="207"/>
      <c r="J444" s="207"/>
      <c r="K444" s="207"/>
      <c r="L444" s="207"/>
      <c r="M444" s="207"/>
      <c r="N444" s="207"/>
      <c r="O444" s="207"/>
      <c r="P444" s="207"/>
      <c r="Q444" s="207"/>
      <c r="R444" s="207"/>
      <c r="S444" s="207"/>
      <c r="T444" s="207"/>
      <c r="U444" s="207"/>
      <c r="V444" s="207"/>
      <c r="W444" s="207"/>
      <c r="X444" s="207"/>
      <c r="Y444" s="207"/>
      <c r="Z444" s="207"/>
      <c r="AA444" s="207"/>
      <c r="AB444" s="207"/>
      <c r="AC444" s="207"/>
      <c r="AD444" s="207"/>
      <c r="AE444" s="207"/>
      <c r="AF444" s="207"/>
      <c r="AG444" s="207"/>
      <c r="AH444" s="207"/>
      <c r="AI444" s="207"/>
      <c r="AJ444" s="207"/>
      <c r="AK444" s="207"/>
      <c r="AL444" s="207"/>
      <c r="AM444" s="207"/>
      <c r="AN444" s="207"/>
      <c r="AO444" s="207"/>
      <c r="AP444" s="207"/>
      <c r="AQ444" s="207"/>
      <c r="AR444" s="207"/>
      <c r="AS444" s="207"/>
      <c r="AT444" s="207"/>
      <c r="AU444" s="207"/>
      <c r="AV444" s="207"/>
      <c r="AW444" s="207"/>
      <c r="AX444" s="207"/>
      <c r="AY444" s="207"/>
      <c r="AZ444" s="207"/>
      <c r="BA444" s="207"/>
      <c r="BB444" s="207"/>
      <c r="BC444" s="207"/>
      <c r="BD444" s="207"/>
      <c r="BE444" s="207"/>
      <c r="BF444" s="207"/>
      <c r="BG444" s="207"/>
      <c r="BH444" s="207"/>
      <c r="BI444" s="207"/>
      <c r="BJ444" s="207"/>
      <c r="BK444" s="207"/>
      <c r="BL444" s="207"/>
      <c r="BM444" s="207"/>
      <c r="BN444" s="207"/>
      <c r="BO444" s="207"/>
      <c r="BP444" s="207"/>
      <c r="BQ444" s="207"/>
      <c r="BR444" s="207"/>
      <c r="BS444" s="207"/>
      <c r="BT444" s="207"/>
      <c r="BU444" s="207"/>
      <c r="BV444" s="207"/>
      <c r="BW444" s="207"/>
      <c r="BX444" s="207"/>
      <c r="BY444" s="207"/>
      <c r="BZ444" s="207"/>
      <c r="CA444" s="207"/>
      <c r="CB444" s="207"/>
      <c r="CC444" s="207"/>
      <c r="CD444" s="207"/>
      <c r="CE444" s="207"/>
      <c r="CF444" s="207"/>
      <c r="CG444" s="207"/>
      <c r="CH444" s="207"/>
      <c r="CI444" s="207"/>
      <c r="CJ444" s="207"/>
      <c r="CK444" s="207"/>
      <c r="CL444" s="207"/>
      <c r="CM444" s="207"/>
      <c r="CN444" s="207"/>
      <c r="CO444" s="207"/>
      <c r="CP444" s="207"/>
      <c r="CQ444" s="207"/>
      <c r="CR444" s="207"/>
      <c r="CS444" s="207"/>
      <c r="CV444" s="27">
        <f t="shared" si="157"/>
        <v>0</v>
      </c>
      <c r="CW444" s="28">
        <f t="shared" si="158"/>
        <v>0</v>
      </c>
    </row>
    <row r="445" spans="1:101" x14ac:dyDescent="0.2">
      <c r="A445" s="215" t="s">
        <v>428</v>
      </c>
      <c r="B445" s="211">
        <v>0</v>
      </c>
      <c r="C445" s="211">
        <v>0</v>
      </c>
      <c r="D445" s="211">
        <v>0</v>
      </c>
      <c r="E445" s="211">
        <v>0</v>
      </c>
      <c r="F445" s="211">
        <v>0</v>
      </c>
      <c r="G445" s="211">
        <v>0</v>
      </c>
      <c r="H445" s="211">
        <v>0</v>
      </c>
      <c r="I445" s="211">
        <v>0</v>
      </c>
      <c r="J445" s="211">
        <v>0</v>
      </c>
      <c r="K445" s="211">
        <v>0</v>
      </c>
      <c r="L445" s="211">
        <v>0</v>
      </c>
      <c r="M445" s="211">
        <v>0</v>
      </c>
      <c r="N445" s="211">
        <v>0</v>
      </c>
      <c r="O445" s="211">
        <v>0</v>
      </c>
      <c r="P445" s="211">
        <v>0</v>
      </c>
      <c r="Q445" s="211">
        <v>0</v>
      </c>
      <c r="R445" s="211">
        <v>0</v>
      </c>
      <c r="S445" s="211">
        <v>0</v>
      </c>
      <c r="T445" s="211">
        <v>0</v>
      </c>
      <c r="U445" s="211">
        <v>0</v>
      </c>
      <c r="V445" s="211">
        <v>0</v>
      </c>
      <c r="W445" s="211">
        <v>0</v>
      </c>
      <c r="X445" s="211">
        <v>0</v>
      </c>
      <c r="Y445" s="211">
        <v>0</v>
      </c>
      <c r="Z445" s="211">
        <v>0</v>
      </c>
      <c r="AA445" s="211">
        <v>0</v>
      </c>
      <c r="AB445" s="211">
        <v>0</v>
      </c>
      <c r="AC445" s="211">
        <v>0</v>
      </c>
      <c r="AD445" s="211">
        <v>0</v>
      </c>
      <c r="AE445" s="211">
        <v>0</v>
      </c>
      <c r="AF445" s="211">
        <v>0</v>
      </c>
      <c r="AG445" s="211">
        <v>0</v>
      </c>
      <c r="AH445" s="211">
        <v>0</v>
      </c>
      <c r="AI445" s="211">
        <v>0</v>
      </c>
      <c r="AJ445" s="211">
        <v>0</v>
      </c>
      <c r="AK445" s="211">
        <v>0</v>
      </c>
      <c r="AL445" s="211">
        <v>0</v>
      </c>
      <c r="AM445" s="211">
        <v>0</v>
      </c>
      <c r="AN445" s="211">
        <v>0</v>
      </c>
      <c r="AO445" s="211">
        <v>0</v>
      </c>
      <c r="AP445" s="211">
        <v>0</v>
      </c>
      <c r="AQ445" s="211">
        <v>0</v>
      </c>
      <c r="AR445" s="211">
        <v>0</v>
      </c>
      <c r="AS445" s="211">
        <v>0</v>
      </c>
      <c r="AT445" s="211">
        <v>0</v>
      </c>
      <c r="AU445" s="211">
        <v>0</v>
      </c>
      <c r="AV445" s="211">
        <v>0</v>
      </c>
      <c r="AW445" s="211">
        <v>0</v>
      </c>
      <c r="AX445" s="211">
        <v>0</v>
      </c>
      <c r="AY445" s="211">
        <v>0</v>
      </c>
      <c r="AZ445" s="211">
        <v>0</v>
      </c>
      <c r="BA445" s="211">
        <v>0</v>
      </c>
      <c r="BB445" s="211">
        <v>0</v>
      </c>
      <c r="BC445" s="211">
        <v>0</v>
      </c>
      <c r="BD445" s="211">
        <v>0</v>
      </c>
      <c r="BE445" s="211">
        <v>0</v>
      </c>
      <c r="BF445" s="211">
        <v>0</v>
      </c>
      <c r="BG445" s="211">
        <v>0</v>
      </c>
      <c r="BH445" s="211">
        <v>0</v>
      </c>
      <c r="BI445" s="211">
        <v>0</v>
      </c>
      <c r="BJ445" s="211">
        <v>0</v>
      </c>
      <c r="BK445" s="211">
        <v>0</v>
      </c>
      <c r="BL445" s="211">
        <v>0</v>
      </c>
      <c r="BM445" s="211">
        <v>0</v>
      </c>
      <c r="BN445" s="211">
        <v>0</v>
      </c>
      <c r="BO445" s="211">
        <v>0</v>
      </c>
      <c r="BP445" s="211">
        <v>0</v>
      </c>
      <c r="BQ445" s="211">
        <v>0</v>
      </c>
      <c r="BR445" s="211">
        <v>0</v>
      </c>
      <c r="BS445" s="211">
        <v>0</v>
      </c>
      <c r="BT445" s="211">
        <v>0</v>
      </c>
      <c r="BU445" s="211">
        <v>0</v>
      </c>
      <c r="BV445" s="211">
        <v>0</v>
      </c>
      <c r="BW445" s="211">
        <v>0</v>
      </c>
      <c r="BX445" s="211">
        <v>0</v>
      </c>
      <c r="BY445" s="211">
        <v>0</v>
      </c>
      <c r="BZ445" s="211">
        <v>0</v>
      </c>
      <c r="CA445" s="211">
        <v>0</v>
      </c>
      <c r="CB445" s="211">
        <v>0</v>
      </c>
      <c r="CC445" s="211">
        <v>0</v>
      </c>
      <c r="CD445" s="211">
        <v>0</v>
      </c>
      <c r="CE445" s="211">
        <v>0</v>
      </c>
      <c r="CF445" s="211">
        <v>0</v>
      </c>
      <c r="CG445" s="211">
        <v>0</v>
      </c>
      <c r="CH445" s="211">
        <v>0</v>
      </c>
      <c r="CI445" s="211">
        <v>0</v>
      </c>
      <c r="CJ445" s="211">
        <v>0</v>
      </c>
      <c r="CK445" s="211">
        <v>0</v>
      </c>
      <c r="CL445" s="211">
        <v>0</v>
      </c>
      <c r="CM445" s="211">
        <v>0</v>
      </c>
      <c r="CN445" s="211">
        <v>0</v>
      </c>
      <c r="CO445" s="211">
        <v>0</v>
      </c>
      <c r="CP445" s="211">
        <v>0</v>
      </c>
      <c r="CQ445" s="211">
        <v>0</v>
      </c>
      <c r="CR445" s="211">
        <v>0</v>
      </c>
      <c r="CS445" s="211">
        <f>SUM(B445:CR445)</f>
        <v>0</v>
      </c>
      <c r="CV445" s="27">
        <f t="shared" si="157"/>
        <v>0</v>
      </c>
      <c r="CW445" s="28">
        <f t="shared" si="158"/>
        <v>0</v>
      </c>
    </row>
    <row r="446" spans="1:101" x14ac:dyDescent="0.2">
      <c r="A446" s="214" t="s">
        <v>429</v>
      </c>
      <c r="B446" s="213">
        <f t="shared" ref="B446:BM446" si="200">SUM(B445)</f>
        <v>0</v>
      </c>
      <c r="C446" s="213">
        <f t="shared" si="200"/>
        <v>0</v>
      </c>
      <c r="D446" s="213">
        <f t="shared" si="200"/>
        <v>0</v>
      </c>
      <c r="E446" s="213">
        <f t="shared" si="200"/>
        <v>0</v>
      </c>
      <c r="F446" s="213">
        <f t="shared" si="200"/>
        <v>0</v>
      </c>
      <c r="G446" s="213">
        <f t="shared" ref="G446:BR446" si="201">SUM(G445)</f>
        <v>0</v>
      </c>
      <c r="H446" s="213">
        <f t="shared" si="201"/>
        <v>0</v>
      </c>
      <c r="I446" s="213">
        <f t="shared" si="201"/>
        <v>0</v>
      </c>
      <c r="J446" s="213">
        <f t="shared" si="201"/>
        <v>0</v>
      </c>
      <c r="K446" s="213">
        <f t="shared" si="201"/>
        <v>0</v>
      </c>
      <c r="L446" s="213">
        <f t="shared" si="201"/>
        <v>0</v>
      </c>
      <c r="M446" s="213">
        <f t="shared" si="201"/>
        <v>0</v>
      </c>
      <c r="N446" s="213">
        <f t="shared" si="201"/>
        <v>0</v>
      </c>
      <c r="O446" s="213">
        <f t="shared" si="201"/>
        <v>0</v>
      </c>
      <c r="P446" s="213">
        <f t="shared" si="201"/>
        <v>0</v>
      </c>
      <c r="Q446" s="213">
        <f t="shared" si="201"/>
        <v>0</v>
      </c>
      <c r="R446" s="213">
        <f t="shared" si="201"/>
        <v>0</v>
      </c>
      <c r="S446" s="213">
        <f t="shared" si="201"/>
        <v>0</v>
      </c>
      <c r="T446" s="213">
        <f t="shared" si="201"/>
        <v>0</v>
      </c>
      <c r="U446" s="213">
        <f t="shared" si="201"/>
        <v>0</v>
      </c>
      <c r="V446" s="213">
        <f t="shared" si="201"/>
        <v>0</v>
      </c>
      <c r="W446" s="213">
        <f t="shared" si="201"/>
        <v>0</v>
      </c>
      <c r="X446" s="213">
        <f t="shared" si="201"/>
        <v>0</v>
      </c>
      <c r="Y446" s="213">
        <f t="shared" si="201"/>
        <v>0</v>
      </c>
      <c r="Z446" s="213">
        <f t="shared" si="201"/>
        <v>0</v>
      </c>
      <c r="AA446" s="213">
        <f t="shared" si="201"/>
        <v>0</v>
      </c>
      <c r="AB446" s="213">
        <f t="shared" si="201"/>
        <v>0</v>
      </c>
      <c r="AC446" s="213">
        <f t="shared" si="201"/>
        <v>0</v>
      </c>
      <c r="AD446" s="213">
        <f t="shared" si="201"/>
        <v>0</v>
      </c>
      <c r="AE446" s="213">
        <f t="shared" si="201"/>
        <v>0</v>
      </c>
      <c r="AF446" s="213">
        <f t="shared" si="201"/>
        <v>0</v>
      </c>
      <c r="AG446" s="213">
        <f t="shared" si="201"/>
        <v>0</v>
      </c>
      <c r="AH446" s="213">
        <f t="shared" si="201"/>
        <v>0</v>
      </c>
      <c r="AI446" s="213">
        <f t="shared" si="201"/>
        <v>0</v>
      </c>
      <c r="AJ446" s="213">
        <f t="shared" si="201"/>
        <v>0</v>
      </c>
      <c r="AK446" s="213">
        <f t="shared" si="201"/>
        <v>0</v>
      </c>
      <c r="AL446" s="213">
        <f t="shared" si="201"/>
        <v>0</v>
      </c>
      <c r="AM446" s="213">
        <f t="shared" si="201"/>
        <v>0</v>
      </c>
      <c r="AN446" s="213">
        <f t="shared" si="201"/>
        <v>0</v>
      </c>
      <c r="AO446" s="213">
        <f t="shared" si="201"/>
        <v>0</v>
      </c>
      <c r="AP446" s="213">
        <f t="shared" si="201"/>
        <v>0</v>
      </c>
      <c r="AQ446" s="213">
        <f t="shared" si="201"/>
        <v>0</v>
      </c>
      <c r="AR446" s="213">
        <f t="shared" si="201"/>
        <v>0</v>
      </c>
      <c r="AS446" s="213">
        <f t="shared" si="201"/>
        <v>0</v>
      </c>
      <c r="AT446" s="213">
        <f t="shared" si="201"/>
        <v>0</v>
      </c>
      <c r="AU446" s="213">
        <f t="shared" si="201"/>
        <v>0</v>
      </c>
      <c r="AV446" s="213">
        <f t="shared" si="201"/>
        <v>0</v>
      </c>
      <c r="AW446" s="213">
        <f t="shared" si="201"/>
        <v>0</v>
      </c>
      <c r="AX446" s="213">
        <f t="shared" si="201"/>
        <v>0</v>
      </c>
      <c r="AY446" s="213">
        <f t="shared" si="201"/>
        <v>0</v>
      </c>
      <c r="AZ446" s="213">
        <f t="shared" si="201"/>
        <v>0</v>
      </c>
      <c r="BA446" s="213">
        <f t="shared" si="201"/>
        <v>0</v>
      </c>
      <c r="BB446" s="213">
        <f t="shared" si="201"/>
        <v>0</v>
      </c>
      <c r="BC446" s="213">
        <f t="shared" si="201"/>
        <v>0</v>
      </c>
      <c r="BD446" s="213">
        <f t="shared" si="201"/>
        <v>0</v>
      </c>
      <c r="BE446" s="213">
        <f t="shared" si="201"/>
        <v>0</v>
      </c>
      <c r="BF446" s="213">
        <f t="shared" si="201"/>
        <v>0</v>
      </c>
      <c r="BG446" s="213">
        <f t="shared" si="201"/>
        <v>0</v>
      </c>
      <c r="BH446" s="213">
        <f t="shared" si="201"/>
        <v>0</v>
      </c>
      <c r="BI446" s="213">
        <f t="shared" si="201"/>
        <v>0</v>
      </c>
      <c r="BJ446" s="213">
        <f t="shared" si="201"/>
        <v>0</v>
      </c>
      <c r="BK446" s="213">
        <f t="shared" si="201"/>
        <v>0</v>
      </c>
      <c r="BL446" s="213">
        <f t="shared" si="201"/>
        <v>0</v>
      </c>
      <c r="BM446" s="213">
        <f t="shared" si="201"/>
        <v>0</v>
      </c>
      <c r="BN446" s="213">
        <f t="shared" si="201"/>
        <v>0</v>
      </c>
      <c r="BO446" s="213">
        <f t="shared" si="201"/>
        <v>0</v>
      </c>
      <c r="BP446" s="213">
        <f t="shared" si="201"/>
        <v>0</v>
      </c>
      <c r="BQ446" s="213">
        <f t="shared" si="201"/>
        <v>0</v>
      </c>
      <c r="BR446" s="213">
        <f t="shared" si="201"/>
        <v>0</v>
      </c>
      <c r="BS446" s="213">
        <f t="shared" ref="BS446:CR446" si="202">SUM(BS445)</f>
        <v>0</v>
      </c>
      <c r="BT446" s="213">
        <f t="shared" si="202"/>
        <v>0</v>
      </c>
      <c r="BU446" s="213">
        <f t="shared" si="202"/>
        <v>0</v>
      </c>
      <c r="BV446" s="213">
        <f t="shared" si="202"/>
        <v>0</v>
      </c>
      <c r="BW446" s="213">
        <f t="shared" si="202"/>
        <v>0</v>
      </c>
      <c r="BX446" s="213">
        <f t="shared" si="202"/>
        <v>0</v>
      </c>
      <c r="BY446" s="213">
        <f t="shared" si="202"/>
        <v>0</v>
      </c>
      <c r="BZ446" s="213">
        <f t="shared" si="202"/>
        <v>0</v>
      </c>
      <c r="CA446" s="213">
        <f t="shared" si="202"/>
        <v>0</v>
      </c>
      <c r="CB446" s="213">
        <f t="shared" si="202"/>
        <v>0</v>
      </c>
      <c r="CC446" s="213">
        <f t="shared" si="202"/>
        <v>0</v>
      </c>
      <c r="CD446" s="213">
        <f t="shared" si="202"/>
        <v>0</v>
      </c>
      <c r="CE446" s="213">
        <f t="shared" si="202"/>
        <v>0</v>
      </c>
      <c r="CF446" s="213">
        <f t="shared" si="202"/>
        <v>0</v>
      </c>
      <c r="CG446" s="213">
        <f t="shared" si="202"/>
        <v>0</v>
      </c>
      <c r="CH446" s="213">
        <f t="shared" si="202"/>
        <v>0</v>
      </c>
      <c r="CI446" s="213">
        <f t="shared" si="202"/>
        <v>0</v>
      </c>
      <c r="CJ446" s="213">
        <f t="shared" si="202"/>
        <v>0</v>
      </c>
      <c r="CK446" s="213">
        <f t="shared" si="202"/>
        <v>0</v>
      </c>
      <c r="CL446" s="213">
        <f t="shared" si="202"/>
        <v>0</v>
      </c>
      <c r="CM446" s="213">
        <f t="shared" si="202"/>
        <v>0</v>
      </c>
      <c r="CN446" s="213">
        <f t="shared" si="202"/>
        <v>0</v>
      </c>
      <c r="CO446" s="213">
        <f t="shared" si="202"/>
        <v>0</v>
      </c>
      <c r="CP446" s="213">
        <f t="shared" si="202"/>
        <v>0</v>
      </c>
      <c r="CQ446" s="213">
        <f t="shared" si="202"/>
        <v>0</v>
      </c>
      <c r="CR446" s="213">
        <f t="shared" si="202"/>
        <v>0</v>
      </c>
      <c r="CS446" s="213">
        <f t="shared" ref="BN446:CS446" si="203">SUM(CS445)</f>
        <v>0</v>
      </c>
      <c r="CV446" s="27">
        <f t="shared" si="157"/>
        <v>0</v>
      </c>
      <c r="CW446" s="28">
        <f t="shared" si="158"/>
        <v>0</v>
      </c>
    </row>
    <row r="447" spans="1:101" x14ac:dyDescent="0.2">
      <c r="A447" s="218" t="s">
        <v>430</v>
      </c>
      <c r="B447" s="211">
        <v>0</v>
      </c>
      <c r="C447" s="211">
        <v>0</v>
      </c>
      <c r="D447" s="211">
        <v>0</v>
      </c>
      <c r="E447" s="211">
        <v>0</v>
      </c>
      <c r="F447" s="211">
        <v>0</v>
      </c>
      <c r="G447" s="211">
        <v>0</v>
      </c>
      <c r="H447" s="211">
        <v>0</v>
      </c>
      <c r="I447" s="211">
        <v>0</v>
      </c>
      <c r="J447" s="211">
        <v>0</v>
      </c>
      <c r="K447" s="211">
        <v>0</v>
      </c>
      <c r="L447" s="211">
        <v>0</v>
      </c>
      <c r="M447" s="211">
        <v>0</v>
      </c>
      <c r="N447" s="211">
        <v>0</v>
      </c>
      <c r="O447" s="211">
        <v>0</v>
      </c>
      <c r="P447" s="211">
        <v>0</v>
      </c>
      <c r="Q447" s="211">
        <v>0</v>
      </c>
      <c r="R447" s="211">
        <v>0</v>
      </c>
      <c r="S447" s="211">
        <v>0</v>
      </c>
      <c r="T447" s="211">
        <v>0</v>
      </c>
      <c r="U447" s="211">
        <v>0</v>
      </c>
      <c r="V447" s="211">
        <v>0</v>
      </c>
      <c r="W447" s="211">
        <v>0</v>
      </c>
      <c r="X447" s="211">
        <v>0</v>
      </c>
      <c r="Y447" s="211">
        <v>0</v>
      </c>
      <c r="Z447" s="211">
        <v>0</v>
      </c>
      <c r="AA447" s="211">
        <v>0</v>
      </c>
      <c r="AB447" s="211">
        <v>0</v>
      </c>
      <c r="AC447" s="211">
        <v>0</v>
      </c>
      <c r="AD447" s="211">
        <v>0</v>
      </c>
      <c r="AE447" s="211">
        <v>0</v>
      </c>
      <c r="AF447" s="211">
        <v>0</v>
      </c>
      <c r="AG447" s="211">
        <v>0</v>
      </c>
      <c r="AH447" s="211">
        <v>0</v>
      </c>
      <c r="AI447" s="211">
        <v>0</v>
      </c>
      <c r="AJ447" s="211">
        <v>0</v>
      </c>
      <c r="AK447" s="211">
        <v>0</v>
      </c>
      <c r="AL447" s="211">
        <v>0</v>
      </c>
      <c r="AM447" s="211">
        <v>0</v>
      </c>
      <c r="AN447" s="211">
        <v>0</v>
      </c>
      <c r="AO447" s="211">
        <v>0</v>
      </c>
      <c r="AP447" s="211">
        <v>0</v>
      </c>
      <c r="AQ447" s="211">
        <v>0</v>
      </c>
      <c r="AR447" s="211">
        <v>0</v>
      </c>
      <c r="AS447" s="211">
        <v>0</v>
      </c>
      <c r="AT447" s="211">
        <v>0</v>
      </c>
      <c r="AU447" s="211">
        <v>0</v>
      </c>
      <c r="AV447" s="211">
        <v>0</v>
      </c>
      <c r="AW447" s="211">
        <v>0</v>
      </c>
      <c r="AX447" s="211">
        <v>0</v>
      </c>
      <c r="AY447" s="211">
        <v>0</v>
      </c>
      <c r="AZ447" s="211">
        <v>0</v>
      </c>
      <c r="BA447" s="211">
        <v>0</v>
      </c>
      <c r="BB447" s="211">
        <v>0</v>
      </c>
      <c r="BC447" s="211">
        <v>0</v>
      </c>
      <c r="BD447" s="211">
        <v>0</v>
      </c>
      <c r="BE447" s="211">
        <v>0</v>
      </c>
      <c r="BF447" s="211">
        <v>0</v>
      </c>
      <c r="BG447" s="211">
        <v>0</v>
      </c>
      <c r="BH447" s="211">
        <v>0</v>
      </c>
      <c r="BI447" s="211">
        <v>0</v>
      </c>
      <c r="BJ447" s="211">
        <v>0</v>
      </c>
      <c r="BK447" s="211">
        <v>0</v>
      </c>
      <c r="BL447" s="211">
        <v>0</v>
      </c>
      <c r="BM447" s="211">
        <v>0</v>
      </c>
      <c r="BN447" s="211">
        <v>0</v>
      </c>
      <c r="BO447" s="211">
        <v>0</v>
      </c>
      <c r="BP447" s="211">
        <v>0</v>
      </c>
      <c r="BQ447" s="211">
        <v>0</v>
      </c>
      <c r="BR447" s="211">
        <v>0</v>
      </c>
      <c r="BS447" s="211">
        <v>0</v>
      </c>
      <c r="BT447" s="211">
        <v>0</v>
      </c>
      <c r="BU447" s="211">
        <v>0</v>
      </c>
      <c r="BV447" s="211">
        <v>0</v>
      </c>
      <c r="BW447" s="211">
        <v>0</v>
      </c>
      <c r="BX447" s="211">
        <v>0</v>
      </c>
      <c r="BY447" s="211">
        <v>0</v>
      </c>
      <c r="BZ447" s="211">
        <v>0</v>
      </c>
      <c r="CA447" s="211">
        <v>0</v>
      </c>
      <c r="CB447" s="211">
        <v>0</v>
      </c>
      <c r="CC447" s="211">
        <v>0</v>
      </c>
      <c r="CD447" s="211">
        <v>0</v>
      </c>
      <c r="CE447" s="211">
        <v>0</v>
      </c>
      <c r="CF447" s="211">
        <v>0</v>
      </c>
      <c r="CG447" s="211">
        <v>0</v>
      </c>
      <c r="CH447" s="211">
        <v>0</v>
      </c>
      <c r="CI447" s="211">
        <v>0</v>
      </c>
      <c r="CJ447" s="211">
        <v>0</v>
      </c>
      <c r="CK447" s="211">
        <v>0</v>
      </c>
      <c r="CL447" s="211">
        <v>0</v>
      </c>
      <c r="CM447" s="211">
        <v>0</v>
      </c>
      <c r="CN447" s="211">
        <v>0</v>
      </c>
      <c r="CO447" s="211">
        <v>0</v>
      </c>
      <c r="CP447" s="211">
        <v>0</v>
      </c>
      <c r="CQ447" s="211">
        <v>0</v>
      </c>
      <c r="CR447" s="211">
        <v>0</v>
      </c>
      <c r="CS447" s="211">
        <f>SUM(B447:CR447)</f>
        <v>0</v>
      </c>
      <c r="CV447" s="27">
        <f t="shared" si="157"/>
        <v>0</v>
      </c>
      <c r="CW447" s="28">
        <f t="shared" si="158"/>
        <v>0</v>
      </c>
    </row>
    <row r="448" spans="1:101" x14ac:dyDescent="0.2">
      <c r="A448" s="219" t="s">
        <v>431</v>
      </c>
      <c r="B448" s="213">
        <f t="shared" ref="B448:BM448" si="204">SUM(B443,B446:B447)</f>
        <v>0</v>
      </c>
      <c r="C448" s="213">
        <f t="shared" si="204"/>
        <v>0</v>
      </c>
      <c r="D448" s="213">
        <f t="shared" si="204"/>
        <v>0</v>
      </c>
      <c r="E448" s="213">
        <f t="shared" si="204"/>
        <v>0</v>
      </c>
      <c r="F448" s="213">
        <f t="shared" si="204"/>
        <v>0</v>
      </c>
      <c r="G448" s="213">
        <f t="shared" ref="G448:BR448" si="205">SUM(G443,G446:G447)</f>
        <v>0</v>
      </c>
      <c r="H448" s="213">
        <f t="shared" si="205"/>
        <v>0</v>
      </c>
      <c r="I448" s="213">
        <f t="shared" si="205"/>
        <v>0</v>
      </c>
      <c r="J448" s="213">
        <f t="shared" si="205"/>
        <v>0</v>
      </c>
      <c r="K448" s="213">
        <f t="shared" si="205"/>
        <v>0</v>
      </c>
      <c r="L448" s="213">
        <f t="shared" si="205"/>
        <v>0</v>
      </c>
      <c r="M448" s="213">
        <f t="shared" si="205"/>
        <v>0</v>
      </c>
      <c r="N448" s="213">
        <f t="shared" si="205"/>
        <v>0</v>
      </c>
      <c r="O448" s="213">
        <f t="shared" si="205"/>
        <v>0</v>
      </c>
      <c r="P448" s="213">
        <f t="shared" si="205"/>
        <v>0</v>
      </c>
      <c r="Q448" s="213">
        <f t="shared" si="205"/>
        <v>0</v>
      </c>
      <c r="R448" s="213">
        <f t="shared" si="205"/>
        <v>0</v>
      </c>
      <c r="S448" s="213">
        <f t="shared" si="205"/>
        <v>0</v>
      </c>
      <c r="T448" s="213">
        <f t="shared" si="205"/>
        <v>0</v>
      </c>
      <c r="U448" s="213">
        <f t="shared" si="205"/>
        <v>0</v>
      </c>
      <c r="V448" s="213">
        <f t="shared" si="205"/>
        <v>0</v>
      </c>
      <c r="W448" s="213">
        <f t="shared" si="205"/>
        <v>0</v>
      </c>
      <c r="X448" s="213">
        <f t="shared" si="205"/>
        <v>0</v>
      </c>
      <c r="Y448" s="213">
        <f t="shared" si="205"/>
        <v>0</v>
      </c>
      <c r="Z448" s="213">
        <f t="shared" si="205"/>
        <v>0</v>
      </c>
      <c r="AA448" s="213">
        <f t="shared" si="205"/>
        <v>0</v>
      </c>
      <c r="AB448" s="213">
        <f t="shared" si="205"/>
        <v>0</v>
      </c>
      <c r="AC448" s="213">
        <f t="shared" si="205"/>
        <v>0</v>
      </c>
      <c r="AD448" s="213">
        <f t="shared" si="205"/>
        <v>0</v>
      </c>
      <c r="AE448" s="213">
        <f t="shared" si="205"/>
        <v>0</v>
      </c>
      <c r="AF448" s="213">
        <f t="shared" si="205"/>
        <v>0</v>
      </c>
      <c r="AG448" s="213">
        <f t="shared" si="205"/>
        <v>0</v>
      </c>
      <c r="AH448" s="213">
        <f t="shared" si="205"/>
        <v>0</v>
      </c>
      <c r="AI448" s="213">
        <f t="shared" si="205"/>
        <v>0</v>
      </c>
      <c r="AJ448" s="213">
        <f t="shared" si="205"/>
        <v>0</v>
      </c>
      <c r="AK448" s="213">
        <f t="shared" si="205"/>
        <v>0</v>
      </c>
      <c r="AL448" s="213">
        <f t="shared" si="205"/>
        <v>0</v>
      </c>
      <c r="AM448" s="213">
        <f t="shared" si="205"/>
        <v>0</v>
      </c>
      <c r="AN448" s="213">
        <f t="shared" si="205"/>
        <v>0</v>
      </c>
      <c r="AO448" s="213">
        <f t="shared" si="205"/>
        <v>0</v>
      </c>
      <c r="AP448" s="213">
        <f t="shared" si="205"/>
        <v>0</v>
      </c>
      <c r="AQ448" s="213">
        <f t="shared" si="205"/>
        <v>0</v>
      </c>
      <c r="AR448" s="213">
        <f t="shared" si="205"/>
        <v>0</v>
      </c>
      <c r="AS448" s="213">
        <f t="shared" si="205"/>
        <v>0</v>
      </c>
      <c r="AT448" s="213">
        <f t="shared" si="205"/>
        <v>0</v>
      </c>
      <c r="AU448" s="213">
        <f t="shared" si="205"/>
        <v>0</v>
      </c>
      <c r="AV448" s="213">
        <f t="shared" si="205"/>
        <v>0</v>
      </c>
      <c r="AW448" s="213">
        <f t="shared" si="205"/>
        <v>0</v>
      </c>
      <c r="AX448" s="213">
        <f t="shared" si="205"/>
        <v>0</v>
      </c>
      <c r="AY448" s="213">
        <f t="shared" si="205"/>
        <v>0</v>
      </c>
      <c r="AZ448" s="213">
        <f t="shared" si="205"/>
        <v>0</v>
      </c>
      <c r="BA448" s="213">
        <f t="shared" si="205"/>
        <v>0</v>
      </c>
      <c r="BB448" s="213">
        <f t="shared" si="205"/>
        <v>0</v>
      </c>
      <c r="BC448" s="213">
        <f t="shared" si="205"/>
        <v>0</v>
      </c>
      <c r="BD448" s="213">
        <f t="shared" si="205"/>
        <v>0</v>
      </c>
      <c r="BE448" s="213">
        <f t="shared" si="205"/>
        <v>0</v>
      </c>
      <c r="BF448" s="213">
        <f t="shared" si="205"/>
        <v>0</v>
      </c>
      <c r="BG448" s="213">
        <f t="shared" si="205"/>
        <v>0</v>
      </c>
      <c r="BH448" s="213">
        <f t="shared" si="205"/>
        <v>0</v>
      </c>
      <c r="BI448" s="213">
        <f t="shared" si="205"/>
        <v>0</v>
      </c>
      <c r="BJ448" s="213">
        <f t="shared" si="205"/>
        <v>0</v>
      </c>
      <c r="BK448" s="213">
        <f t="shared" si="205"/>
        <v>0</v>
      </c>
      <c r="BL448" s="213">
        <f t="shared" si="205"/>
        <v>0</v>
      </c>
      <c r="BM448" s="213">
        <f t="shared" si="205"/>
        <v>0</v>
      </c>
      <c r="BN448" s="213">
        <f t="shared" si="205"/>
        <v>0</v>
      </c>
      <c r="BO448" s="213">
        <f t="shared" si="205"/>
        <v>0</v>
      </c>
      <c r="BP448" s="213">
        <f t="shared" si="205"/>
        <v>0</v>
      </c>
      <c r="BQ448" s="213">
        <f t="shared" si="205"/>
        <v>0</v>
      </c>
      <c r="BR448" s="213">
        <f t="shared" si="205"/>
        <v>0</v>
      </c>
      <c r="BS448" s="213">
        <f t="shared" ref="BS448:CR448" si="206">SUM(BS443,BS446:BS447)</f>
        <v>0</v>
      </c>
      <c r="BT448" s="213">
        <f t="shared" si="206"/>
        <v>0</v>
      </c>
      <c r="BU448" s="213">
        <f t="shared" si="206"/>
        <v>0</v>
      </c>
      <c r="BV448" s="213">
        <f t="shared" si="206"/>
        <v>0</v>
      </c>
      <c r="BW448" s="213">
        <f t="shared" si="206"/>
        <v>0</v>
      </c>
      <c r="BX448" s="213">
        <f t="shared" si="206"/>
        <v>0</v>
      </c>
      <c r="BY448" s="213">
        <f t="shared" si="206"/>
        <v>0</v>
      </c>
      <c r="BZ448" s="213">
        <f t="shared" si="206"/>
        <v>0</v>
      </c>
      <c r="CA448" s="213">
        <f t="shared" si="206"/>
        <v>0</v>
      </c>
      <c r="CB448" s="213">
        <f t="shared" si="206"/>
        <v>0</v>
      </c>
      <c r="CC448" s="213">
        <f t="shared" si="206"/>
        <v>0</v>
      </c>
      <c r="CD448" s="213">
        <f t="shared" si="206"/>
        <v>0</v>
      </c>
      <c r="CE448" s="213">
        <f t="shared" si="206"/>
        <v>0</v>
      </c>
      <c r="CF448" s="213">
        <f t="shared" si="206"/>
        <v>0</v>
      </c>
      <c r="CG448" s="213">
        <f t="shared" si="206"/>
        <v>0</v>
      </c>
      <c r="CH448" s="213">
        <f t="shared" si="206"/>
        <v>0</v>
      </c>
      <c r="CI448" s="213">
        <f t="shared" si="206"/>
        <v>0</v>
      </c>
      <c r="CJ448" s="213">
        <f t="shared" si="206"/>
        <v>0</v>
      </c>
      <c r="CK448" s="213">
        <f t="shared" si="206"/>
        <v>0</v>
      </c>
      <c r="CL448" s="213">
        <f t="shared" si="206"/>
        <v>0</v>
      </c>
      <c r="CM448" s="213">
        <f t="shared" si="206"/>
        <v>0</v>
      </c>
      <c r="CN448" s="213">
        <f t="shared" si="206"/>
        <v>0</v>
      </c>
      <c r="CO448" s="213">
        <f t="shared" si="206"/>
        <v>0</v>
      </c>
      <c r="CP448" s="213">
        <f t="shared" si="206"/>
        <v>0</v>
      </c>
      <c r="CQ448" s="213">
        <f t="shared" si="206"/>
        <v>0</v>
      </c>
      <c r="CR448" s="213">
        <f t="shared" si="206"/>
        <v>0</v>
      </c>
      <c r="CS448" s="213">
        <f t="shared" ref="BN448:CS448" si="207">SUM(CS443,CS446:CS447)</f>
        <v>0</v>
      </c>
      <c r="CV448" s="27">
        <f t="shared" si="157"/>
        <v>0</v>
      </c>
      <c r="CW448" s="28">
        <f t="shared" si="158"/>
        <v>0</v>
      </c>
    </row>
    <row r="449" spans="1:101" x14ac:dyDescent="0.2">
      <c r="A449" s="206" t="s">
        <v>432</v>
      </c>
      <c r="B449" s="207">
        <f t="shared" ref="B449:BM449" si="208">B439-B448</f>
        <v>-17133.97</v>
      </c>
      <c r="C449" s="207">
        <f t="shared" si="208"/>
        <v>98</v>
      </c>
      <c r="D449" s="207">
        <f t="shared" si="208"/>
        <v>-111372.06</v>
      </c>
      <c r="E449" s="207">
        <f t="shared" si="208"/>
        <v>182966.24000000002</v>
      </c>
      <c r="F449" s="207">
        <f t="shared" si="208"/>
        <v>959855.15140497999</v>
      </c>
      <c r="G449" s="207">
        <f t="shared" ref="G449:BR449" si="209">G439-G448</f>
        <v>959855.15140497999</v>
      </c>
      <c r="H449" s="207">
        <f t="shared" si="209"/>
        <v>959855.15140497999</v>
      </c>
      <c r="I449" s="207">
        <f t="shared" si="209"/>
        <v>959855.15140497999</v>
      </c>
      <c r="J449" s="207">
        <f t="shared" si="209"/>
        <v>959855.15140497999</v>
      </c>
      <c r="K449" s="207">
        <f t="shared" si="209"/>
        <v>959855.15140497999</v>
      </c>
      <c r="L449" s="207">
        <f t="shared" si="209"/>
        <v>959855.15140497999</v>
      </c>
      <c r="M449" s="207">
        <f t="shared" si="209"/>
        <v>959855.15140497999</v>
      </c>
      <c r="N449" s="207">
        <f t="shared" si="209"/>
        <v>959855.15140497999</v>
      </c>
      <c r="O449" s="207">
        <f t="shared" si="209"/>
        <v>959855.15140497999</v>
      </c>
      <c r="P449" s="207">
        <f t="shared" si="209"/>
        <v>959855.15140497999</v>
      </c>
      <c r="Q449" s="207">
        <f t="shared" si="209"/>
        <v>959855.15140497999</v>
      </c>
      <c r="R449" s="207">
        <f t="shared" si="209"/>
        <v>959855.15140497999</v>
      </c>
      <c r="S449" s="207">
        <f t="shared" si="209"/>
        <v>959855.15140497999</v>
      </c>
      <c r="T449" s="207">
        <f t="shared" si="209"/>
        <v>959855.15140497999</v>
      </c>
      <c r="U449" s="207">
        <f t="shared" si="209"/>
        <v>959855.15140497999</v>
      </c>
      <c r="V449" s="207">
        <f t="shared" si="209"/>
        <v>959855.15140497999</v>
      </c>
      <c r="W449" s="207">
        <f t="shared" si="209"/>
        <v>959855.15140497999</v>
      </c>
      <c r="X449" s="207">
        <f t="shared" si="209"/>
        <v>959855.15140497999</v>
      </c>
      <c r="Y449" s="207">
        <f t="shared" si="209"/>
        <v>959855.15140497999</v>
      </c>
      <c r="Z449" s="207">
        <f t="shared" si="209"/>
        <v>959855.15140497999</v>
      </c>
      <c r="AA449" s="207">
        <f t="shared" si="209"/>
        <v>959855.15140497999</v>
      </c>
      <c r="AB449" s="207">
        <f t="shared" si="209"/>
        <v>959855.15140497999</v>
      </c>
      <c r="AC449" s="207">
        <f t="shared" si="209"/>
        <v>959855.15140497999</v>
      </c>
      <c r="AD449" s="207">
        <f t="shared" si="209"/>
        <v>959855.15140497999</v>
      </c>
      <c r="AE449" s="207">
        <f t="shared" si="209"/>
        <v>959855.15140497999</v>
      </c>
      <c r="AF449" s="207">
        <f t="shared" si="209"/>
        <v>959855.15140497999</v>
      </c>
      <c r="AG449" s="207">
        <f t="shared" si="209"/>
        <v>959855.15140497999</v>
      </c>
      <c r="AH449" s="207">
        <f t="shared" si="209"/>
        <v>959855.15140497999</v>
      </c>
      <c r="AI449" s="207">
        <f t="shared" si="209"/>
        <v>959855.15140497999</v>
      </c>
      <c r="AJ449" s="207">
        <f t="shared" si="209"/>
        <v>959855.15140497999</v>
      </c>
      <c r="AK449" s="207">
        <f t="shared" si="209"/>
        <v>959855.15140497999</v>
      </c>
      <c r="AL449" s="207">
        <f t="shared" si="209"/>
        <v>959855.15140497999</v>
      </c>
      <c r="AM449" s="207">
        <f t="shared" si="209"/>
        <v>959855.15140497999</v>
      </c>
      <c r="AN449" s="207">
        <f t="shared" si="209"/>
        <v>959855.15140497999</v>
      </c>
      <c r="AO449" s="207">
        <f t="shared" si="209"/>
        <v>959855.15140497999</v>
      </c>
      <c r="AP449" s="207">
        <f t="shared" si="209"/>
        <v>959855.15140497999</v>
      </c>
      <c r="AQ449" s="207">
        <f t="shared" si="209"/>
        <v>959855.15140497999</v>
      </c>
      <c r="AR449" s="207">
        <f t="shared" si="209"/>
        <v>959855.15140497999</v>
      </c>
      <c r="AS449" s="207">
        <f t="shared" si="209"/>
        <v>959855.15140497999</v>
      </c>
      <c r="AT449" s="207">
        <f t="shared" si="209"/>
        <v>959855.15140497999</v>
      </c>
      <c r="AU449" s="207">
        <f t="shared" si="209"/>
        <v>959855.15140497999</v>
      </c>
      <c r="AV449" s="207">
        <f t="shared" si="209"/>
        <v>959855.15140497999</v>
      </c>
      <c r="AW449" s="207">
        <f t="shared" si="209"/>
        <v>959855.15140497999</v>
      </c>
      <c r="AX449" s="207">
        <f t="shared" si="209"/>
        <v>959855.15140497999</v>
      </c>
      <c r="AY449" s="207">
        <f t="shared" si="209"/>
        <v>959855.15140497999</v>
      </c>
      <c r="AZ449" s="207">
        <f t="shared" si="209"/>
        <v>959855.15140497999</v>
      </c>
      <c r="BA449" s="207">
        <f t="shared" si="209"/>
        <v>959855.15140497999</v>
      </c>
      <c r="BB449" s="207">
        <f t="shared" si="209"/>
        <v>959855.15140497999</v>
      </c>
      <c r="BC449" s="207">
        <f t="shared" si="209"/>
        <v>959855.15140497999</v>
      </c>
      <c r="BD449" s="207">
        <f t="shared" si="209"/>
        <v>959855.15140497999</v>
      </c>
      <c r="BE449" s="207">
        <f t="shared" si="209"/>
        <v>959855.15140497999</v>
      </c>
      <c r="BF449" s="207">
        <f t="shared" si="209"/>
        <v>959855.15140497999</v>
      </c>
      <c r="BG449" s="207">
        <f t="shared" si="209"/>
        <v>959855.15140497999</v>
      </c>
      <c r="BH449" s="207">
        <f t="shared" si="209"/>
        <v>959855.15140497999</v>
      </c>
      <c r="BI449" s="207">
        <f t="shared" si="209"/>
        <v>959855.15140497999</v>
      </c>
      <c r="BJ449" s="207">
        <f t="shared" si="209"/>
        <v>959855.15140497999</v>
      </c>
      <c r="BK449" s="207">
        <f t="shared" si="209"/>
        <v>959855.15140497999</v>
      </c>
      <c r="BL449" s="207">
        <f t="shared" si="209"/>
        <v>959855.15140497999</v>
      </c>
      <c r="BM449" s="207">
        <f t="shared" si="209"/>
        <v>959855.15140497999</v>
      </c>
      <c r="BN449" s="207">
        <f t="shared" si="209"/>
        <v>959855.15140497999</v>
      </c>
      <c r="BO449" s="207">
        <f t="shared" si="209"/>
        <v>959855.15140497999</v>
      </c>
      <c r="BP449" s="207">
        <f t="shared" si="209"/>
        <v>959855.15140497999</v>
      </c>
      <c r="BQ449" s="207">
        <f t="shared" si="209"/>
        <v>959855.15140497999</v>
      </c>
      <c r="BR449" s="207">
        <f t="shared" si="209"/>
        <v>959855.15140497999</v>
      </c>
      <c r="BS449" s="207">
        <f t="shared" ref="BS449:CR449" si="210">BS439-BS448</f>
        <v>959855.15140497999</v>
      </c>
      <c r="BT449" s="207">
        <f t="shared" si="210"/>
        <v>959855.15140497999</v>
      </c>
      <c r="BU449" s="207">
        <f t="shared" si="210"/>
        <v>959855.15140497999</v>
      </c>
      <c r="BV449" s="207">
        <f t="shared" si="210"/>
        <v>959855.15140497999</v>
      </c>
      <c r="BW449" s="207">
        <f t="shared" si="210"/>
        <v>959855.15140497999</v>
      </c>
      <c r="BX449" s="207">
        <f t="shared" si="210"/>
        <v>959855.15140497999</v>
      </c>
      <c r="BY449" s="207">
        <f t="shared" si="210"/>
        <v>959855.15140497999</v>
      </c>
      <c r="BZ449" s="207">
        <f t="shared" si="210"/>
        <v>959855.15140497999</v>
      </c>
      <c r="CA449" s="207">
        <f t="shared" si="210"/>
        <v>959855.15140497999</v>
      </c>
      <c r="CB449" s="207">
        <f t="shared" si="210"/>
        <v>959855.15140497999</v>
      </c>
      <c r="CC449" s="207">
        <f t="shared" si="210"/>
        <v>959855.15140497999</v>
      </c>
      <c r="CD449" s="207">
        <f t="shared" si="210"/>
        <v>959855.15140497999</v>
      </c>
      <c r="CE449" s="207">
        <f t="shared" si="210"/>
        <v>959855.15140497999</v>
      </c>
      <c r="CF449" s="207">
        <f t="shared" si="210"/>
        <v>959855.15140497999</v>
      </c>
      <c r="CG449" s="207">
        <f t="shared" si="210"/>
        <v>959855.15140497999</v>
      </c>
      <c r="CH449" s="207">
        <f t="shared" si="210"/>
        <v>959855.15140497999</v>
      </c>
      <c r="CI449" s="207">
        <f t="shared" si="210"/>
        <v>959855.15140497999</v>
      </c>
      <c r="CJ449" s="207">
        <f t="shared" si="210"/>
        <v>959855.15140497999</v>
      </c>
      <c r="CK449" s="207">
        <f t="shared" si="210"/>
        <v>959855.15140497999</v>
      </c>
      <c r="CL449" s="207">
        <f t="shared" si="210"/>
        <v>959855.15140497999</v>
      </c>
      <c r="CM449" s="207">
        <f t="shared" si="210"/>
        <v>959855.15140497999</v>
      </c>
      <c r="CN449" s="207">
        <f t="shared" si="210"/>
        <v>959855.15140497999</v>
      </c>
      <c r="CO449" s="207">
        <f t="shared" si="210"/>
        <v>959855.15140497999</v>
      </c>
      <c r="CP449" s="207">
        <f t="shared" si="210"/>
        <v>959855.15140497999</v>
      </c>
      <c r="CQ449" s="207">
        <f t="shared" si="210"/>
        <v>959855.15140497999</v>
      </c>
      <c r="CR449" s="207">
        <f t="shared" si="210"/>
        <v>959855.15140497999</v>
      </c>
      <c r="CS449" s="207">
        <f t="shared" ref="BN449:CS449" si="211">CS439-CS448</f>
        <v>87401376.987853184</v>
      </c>
      <c r="CV449" s="27">
        <f t="shared" si="157"/>
        <v>959855.15140497999</v>
      </c>
      <c r="CW449" s="28">
        <f t="shared" si="158"/>
        <v>959855.15140497999</v>
      </c>
    </row>
    <row r="450" spans="1:101" x14ac:dyDescent="0.2">
      <c r="A450" s="206" t="s">
        <v>433</v>
      </c>
      <c r="B450" s="207"/>
      <c r="C450" s="207"/>
      <c r="D450" s="207"/>
      <c r="E450" s="207"/>
      <c r="F450" s="207"/>
      <c r="G450" s="207"/>
      <c r="H450" s="207"/>
      <c r="I450" s="207"/>
      <c r="J450" s="207"/>
      <c r="K450" s="207"/>
      <c r="L450" s="207"/>
      <c r="M450" s="207"/>
      <c r="N450" s="207"/>
      <c r="O450" s="207"/>
      <c r="P450" s="207"/>
      <c r="Q450" s="207"/>
      <c r="R450" s="207"/>
      <c r="S450" s="207"/>
      <c r="T450" s="207"/>
      <c r="U450" s="207"/>
      <c r="V450" s="207"/>
      <c r="W450" s="207"/>
      <c r="X450" s="207"/>
      <c r="Y450" s="207"/>
      <c r="Z450" s="207"/>
      <c r="AA450" s="207"/>
      <c r="AB450" s="207"/>
      <c r="AC450" s="207"/>
      <c r="AD450" s="207"/>
      <c r="AE450" s="207"/>
      <c r="AF450" s="207"/>
      <c r="AG450" s="207"/>
      <c r="AH450" s="207"/>
      <c r="AI450" s="207"/>
      <c r="AJ450" s="207"/>
      <c r="AK450" s="207"/>
      <c r="AL450" s="207"/>
      <c r="AM450" s="207"/>
      <c r="AN450" s="207"/>
      <c r="AO450" s="207"/>
      <c r="AP450" s="207"/>
      <c r="AQ450" s="207"/>
      <c r="AR450" s="207"/>
      <c r="AS450" s="207"/>
      <c r="AT450" s="207"/>
      <c r="AU450" s="207"/>
      <c r="AV450" s="207"/>
      <c r="AW450" s="207"/>
      <c r="AX450" s="207"/>
      <c r="AY450" s="207"/>
      <c r="AZ450" s="207"/>
      <c r="BA450" s="207"/>
      <c r="BB450" s="207"/>
      <c r="BC450" s="207"/>
      <c r="BD450" s="207"/>
      <c r="BE450" s="207"/>
      <c r="BF450" s="207"/>
      <c r="BG450" s="207"/>
      <c r="BH450" s="207"/>
      <c r="BI450" s="207"/>
      <c r="BJ450" s="207"/>
      <c r="BK450" s="207"/>
      <c r="BL450" s="207"/>
      <c r="BM450" s="207"/>
      <c r="BN450" s="207"/>
      <c r="BO450" s="207"/>
      <c r="BP450" s="207"/>
      <c r="BQ450" s="207"/>
      <c r="BR450" s="207"/>
      <c r="BS450" s="207"/>
      <c r="BT450" s="207"/>
      <c r="BU450" s="207"/>
      <c r="BV450" s="207"/>
      <c r="BW450" s="207"/>
      <c r="BX450" s="207"/>
      <c r="BY450" s="207"/>
      <c r="BZ450" s="207"/>
      <c r="CA450" s="207"/>
      <c r="CB450" s="207"/>
      <c r="CC450" s="207"/>
      <c r="CD450" s="207"/>
      <c r="CE450" s="207"/>
      <c r="CF450" s="207"/>
      <c r="CG450" s="207"/>
      <c r="CH450" s="207"/>
      <c r="CI450" s="207"/>
      <c r="CJ450" s="207"/>
      <c r="CK450" s="207"/>
      <c r="CL450" s="207"/>
      <c r="CM450" s="207"/>
      <c r="CN450" s="207"/>
      <c r="CO450" s="207"/>
      <c r="CP450" s="207"/>
      <c r="CQ450" s="207"/>
      <c r="CR450" s="207"/>
      <c r="CS450" s="207"/>
      <c r="CV450" s="27">
        <f t="shared" si="157"/>
        <v>0</v>
      </c>
      <c r="CW450" s="28">
        <f t="shared" si="158"/>
        <v>0</v>
      </c>
    </row>
    <row r="451" spans="1:101" x14ac:dyDescent="0.2">
      <c r="A451" s="206" t="s">
        <v>433</v>
      </c>
      <c r="B451" s="207"/>
      <c r="C451" s="207"/>
      <c r="D451" s="207"/>
      <c r="E451" s="207"/>
      <c r="F451" s="207"/>
      <c r="G451" s="207"/>
      <c r="H451" s="207"/>
      <c r="I451" s="207"/>
      <c r="J451" s="207"/>
      <c r="K451" s="207"/>
      <c r="L451" s="207"/>
      <c r="M451" s="207"/>
      <c r="N451" s="207"/>
      <c r="O451" s="207"/>
      <c r="P451" s="207"/>
      <c r="Q451" s="207"/>
      <c r="R451" s="207"/>
      <c r="S451" s="207"/>
      <c r="T451" s="207"/>
      <c r="U451" s="207"/>
      <c r="V451" s="207"/>
      <c r="W451" s="207"/>
      <c r="X451" s="207"/>
      <c r="Y451" s="207"/>
      <c r="Z451" s="207"/>
      <c r="AA451" s="207"/>
      <c r="AB451" s="207"/>
      <c r="AC451" s="207"/>
      <c r="AD451" s="207"/>
      <c r="AE451" s="207"/>
      <c r="AF451" s="207"/>
      <c r="AG451" s="207"/>
      <c r="AH451" s="207"/>
      <c r="AI451" s="207"/>
      <c r="AJ451" s="207"/>
      <c r="AK451" s="207"/>
      <c r="AL451" s="207"/>
      <c r="AM451" s="207"/>
      <c r="AN451" s="207"/>
      <c r="AO451" s="207"/>
      <c r="AP451" s="207"/>
      <c r="AQ451" s="207"/>
      <c r="AR451" s="207"/>
      <c r="AS451" s="207"/>
      <c r="AT451" s="207"/>
      <c r="AU451" s="207"/>
      <c r="AV451" s="207"/>
      <c r="AW451" s="207"/>
      <c r="AX451" s="207"/>
      <c r="AY451" s="207"/>
      <c r="AZ451" s="207"/>
      <c r="BA451" s="207"/>
      <c r="BB451" s="207"/>
      <c r="BC451" s="207"/>
      <c r="BD451" s="207"/>
      <c r="BE451" s="207"/>
      <c r="BF451" s="207"/>
      <c r="BG451" s="207"/>
      <c r="BH451" s="207"/>
      <c r="BI451" s="207"/>
      <c r="BJ451" s="207"/>
      <c r="BK451" s="207"/>
      <c r="BL451" s="207"/>
      <c r="BM451" s="207"/>
      <c r="BN451" s="207"/>
      <c r="BO451" s="207"/>
      <c r="BP451" s="207"/>
      <c r="BQ451" s="207"/>
      <c r="BR451" s="207"/>
      <c r="BS451" s="207"/>
      <c r="BT451" s="207"/>
      <c r="BU451" s="207"/>
      <c r="BV451" s="207"/>
      <c r="BW451" s="207"/>
      <c r="BX451" s="207"/>
      <c r="BY451" s="207"/>
      <c r="BZ451" s="207"/>
      <c r="CA451" s="207"/>
      <c r="CB451" s="207"/>
      <c r="CC451" s="207"/>
      <c r="CD451" s="207"/>
      <c r="CE451" s="207"/>
      <c r="CF451" s="207"/>
      <c r="CG451" s="207"/>
      <c r="CH451" s="207"/>
      <c r="CI451" s="207"/>
      <c r="CJ451" s="207"/>
      <c r="CK451" s="207"/>
      <c r="CL451" s="207"/>
      <c r="CM451" s="207"/>
      <c r="CN451" s="207"/>
      <c r="CO451" s="207"/>
      <c r="CP451" s="207"/>
      <c r="CQ451" s="207"/>
      <c r="CR451" s="207"/>
      <c r="CS451" s="207"/>
      <c r="CV451" s="27">
        <f t="shared" si="157"/>
        <v>0</v>
      </c>
      <c r="CW451" s="28">
        <f t="shared" si="158"/>
        <v>0</v>
      </c>
    </row>
    <row r="452" spans="1:101" x14ac:dyDescent="0.2">
      <c r="A452" s="218" t="s">
        <v>434</v>
      </c>
      <c r="B452" s="211">
        <v>250000</v>
      </c>
      <c r="C452" s="211">
        <v>0</v>
      </c>
      <c r="D452" s="211">
        <v>1465000</v>
      </c>
      <c r="E452" s="211">
        <v>1760000</v>
      </c>
      <c r="F452" s="211">
        <v>1473544.1579964501</v>
      </c>
      <c r="G452" s="211">
        <v>1473544.1579964501</v>
      </c>
      <c r="H452" s="211">
        <v>1473544.1579964501</v>
      </c>
      <c r="I452" s="211">
        <v>1473544.1579964501</v>
      </c>
      <c r="J452" s="211">
        <v>1473544.1579964501</v>
      </c>
      <c r="K452" s="211">
        <v>1473544.1579964501</v>
      </c>
      <c r="L452" s="211">
        <v>1473544.1579964501</v>
      </c>
      <c r="M452" s="211">
        <v>1473544.1579964501</v>
      </c>
      <c r="N452" s="211">
        <v>1473544.1579964501</v>
      </c>
      <c r="O452" s="211">
        <v>1473544.1579964501</v>
      </c>
      <c r="P452" s="211">
        <v>1473544.1579964501</v>
      </c>
      <c r="Q452" s="211">
        <v>1473544.1579964501</v>
      </c>
      <c r="R452" s="211">
        <v>1473544.1579964501</v>
      </c>
      <c r="S452" s="211">
        <v>1473544.1579964501</v>
      </c>
      <c r="T452" s="211">
        <v>1473544.1579964501</v>
      </c>
      <c r="U452" s="211">
        <v>1473544.1579964501</v>
      </c>
      <c r="V452" s="211">
        <v>1473544.1579964501</v>
      </c>
      <c r="W452" s="211">
        <v>1473544.1579964501</v>
      </c>
      <c r="X452" s="211">
        <v>1473544.1579964501</v>
      </c>
      <c r="Y452" s="211">
        <v>1473544.1579964501</v>
      </c>
      <c r="Z452" s="211">
        <v>1473544.1579964501</v>
      </c>
      <c r="AA452" s="211">
        <v>1473544.1579964501</v>
      </c>
      <c r="AB452" s="211">
        <v>1473544.1579964501</v>
      </c>
      <c r="AC452" s="211">
        <v>1473544.1579964501</v>
      </c>
      <c r="AD452" s="211">
        <v>1473544.1579964501</v>
      </c>
      <c r="AE452" s="211">
        <v>1473544.1579964501</v>
      </c>
      <c r="AF452" s="211">
        <v>1473544.1579964501</v>
      </c>
      <c r="AG452" s="211">
        <v>1473544.1579964501</v>
      </c>
      <c r="AH452" s="211">
        <v>1473544.1579964501</v>
      </c>
      <c r="AI452" s="211">
        <v>1473544.1579964501</v>
      </c>
      <c r="AJ452" s="211">
        <v>1473544.1579964501</v>
      </c>
      <c r="AK452" s="211">
        <v>1473544.1579964501</v>
      </c>
      <c r="AL452" s="211">
        <v>1473544.1579964501</v>
      </c>
      <c r="AM452" s="211">
        <v>1473544.1579964501</v>
      </c>
      <c r="AN452" s="211">
        <v>1473544.1579964501</v>
      </c>
      <c r="AO452" s="211">
        <v>1473544.1579964501</v>
      </c>
      <c r="AP452" s="211">
        <v>1473544.1579964501</v>
      </c>
      <c r="AQ452" s="211">
        <v>1473544.1579964501</v>
      </c>
      <c r="AR452" s="211">
        <v>1473544.1579964501</v>
      </c>
      <c r="AS452" s="211">
        <v>1473544.1579964501</v>
      </c>
      <c r="AT452" s="211">
        <v>1473544.1579964501</v>
      </c>
      <c r="AU452" s="211">
        <v>1473544.1579964501</v>
      </c>
      <c r="AV452" s="211">
        <v>1473544.1579964501</v>
      </c>
      <c r="AW452" s="211">
        <v>1473544.1579964501</v>
      </c>
      <c r="AX452" s="211">
        <v>1473544.1579964501</v>
      </c>
      <c r="AY452" s="211">
        <v>1473544.1579964501</v>
      </c>
      <c r="AZ452" s="211">
        <v>1473544.1579964501</v>
      </c>
      <c r="BA452" s="211">
        <v>1473544.1579964501</v>
      </c>
      <c r="BB452" s="211">
        <v>1473544.1579964501</v>
      </c>
      <c r="BC452" s="211">
        <v>1473544.1579964501</v>
      </c>
      <c r="BD452" s="211">
        <v>1473544.1579964501</v>
      </c>
      <c r="BE452" s="211">
        <v>1473544.1579964501</v>
      </c>
      <c r="BF452" s="211">
        <v>1473544.1579964501</v>
      </c>
      <c r="BG452" s="211">
        <v>1473544.1579964501</v>
      </c>
      <c r="BH452" s="211">
        <v>1473544.1579964501</v>
      </c>
      <c r="BI452" s="211">
        <v>1473544.1579964501</v>
      </c>
      <c r="BJ452" s="211">
        <v>1473544.1579964501</v>
      </c>
      <c r="BK452" s="211">
        <v>1473544.1579964501</v>
      </c>
      <c r="BL452" s="211">
        <v>1473544.1579964501</v>
      </c>
      <c r="BM452" s="211">
        <v>1473544.1579964501</v>
      </c>
      <c r="BN452" s="211">
        <v>1473544.1579964501</v>
      </c>
      <c r="BO452" s="211">
        <v>1473544.1579964501</v>
      </c>
      <c r="BP452" s="211">
        <v>1473544.1579964501</v>
      </c>
      <c r="BQ452" s="211">
        <v>1473544.1579964501</v>
      </c>
      <c r="BR452" s="211">
        <v>1473544.1579964501</v>
      </c>
      <c r="BS452" s="211">
        <v>1473544.1579964501</v>
      </c>
      <c r="BT452" s="211">
        <v>1473544.1579964501</v>
      </c>
      <c r="BU452" s="211">
        <v>1473544.1579964501</v>
      </c>
      <c r="BV452" s="211">
        <v>1473544.1579964501</v>
      </c>
      <c r="BW452" s="211">
        <v>1473544.1579964501</v>
      </c>
      <c r="BX452" s="211">
        <v>1473544.1579964501</v>
      </c>
      <c r="BY452" s="211">
        <v>1473544.1579964501</v>
      </c>
      <c r="BZ452" s="211">
        <v>1473544.1579964501</v>
      </c>
      <c r="CA452" s="211">
        <v>1473544.1579964501</v>
      </c>
      <c r="CB452" s="211">
        <v>1473544.1579964501</v>
      </c>
      <c r="CC452" s="211">
        <v>1473544.1579964501</v>
      </c>
      <c r="CD452" s="211">
        <v>1473544.1579964501</v>
      </c>
      <c r="CE452" s="211">
        <v>1473544.1579964501</v>
      </c>
      <c r="CF452" s="211">
        <v>1473544.1579964501</v>
      </c>
      <c r="CG452" s="211">
        <v>1473544.1579964501</v>
      </c>
      <c r="CH452" s="211">
        <v>1473544.1579964501</v>
      </c>
      <c r="CI452" s="211">
        <v>1473544.1579964501</v>
      </c>
      <c r="CJ452" s="211">
        <v>1473544.1579964501</v>
      </c>
      <c r="CK452" s="211">
        <v>1473544.1579964501</v>
      </c>
      <c r="CL452" s="211">
        <v>1473544.1579964501</v>
      </c>
      <c r="CM452" s="211">
        <v>1473544.1579964501</v>
      </c>
      <c r="CN452" s="211">
        <v>1473544.1579964501</v>
      </c>
      <c r="CO452" s="211">
        <v>1473544.1579964501</v>
      </c>
      <c r="CP452" s="211">
        <v>1473544.1579964501</v>
      </c>
      <c r="CQ452" s="211">
        <v>1473544.1579964501</v>
      </c>
      <c r="CR452" s="211">
        <v>1473544.1579964501</v>
      </c>
      <c r="CS452" s="211">
        <f t="shared" ref="CS452:CS459" si="212">SUM(B452:CR452)</f>
        <v>137567518.37767684</v>
      </c>
      <c r="CV452" s="27">
        <f t="shared" si="157"/>
        <v>1473544.1579964501</v>
      </c>
      <c r="CW452" s="28">
        <f t="shared" si="158"/>
        <v>1473544.1579964501</v>
      </c>
    </row>
    <row r="453" spans="1:101" x14ac:dyDescent="0.2">
      <c r="A453" s="218" t="s">
        <v>435</v>
      </c>
      <c r="B453" s="211">
        <v>0</v>
      </c>
      <c r="C453" s="211">
        <v>0</v>
      </c>
      <c r="D453" s="211">
        <v>0</v>
      </c>
      <c r="E453" s="211">
        <v>0</v>
      </c>
      <c r="F453" s="211">
        <v>0</v>
      </c>
      <c r="G453" s="211">
        <v>0</v>
      </c>
      <c r="H453" s="211">
        <v>0</v>
      </c>
      <c r="I453" s="211">
        <v>0</v>
      </c>
      <c r="J453" s="211">
        <v>0</v>
      </c>
      <c r="K453" s="211">
        <v>0</v>
      </c>
      <c r="L453" s="211">
        <v>0</v>
      </c>
      <c r="M453" s="211">
        <v>0</v>
      </c>
      <c r="N453" s="211">
        <v>0</v>
      </c>
      <c r="O453" s="211">
        <v>0</v>
      </c>
      <c r="P453" s="211">
        <v>0</v>
      </c>
      <c r="Q453" s="211">
        <v>0</v>
      </c>
      <c r="R453" s="211">
        <v>0</v>
      </c>
      <c r="S453" s="211">
        <v>0</v>
      </c>
      <c r="T453" s="211">
        <v>0</v>
      </c>
      <c r="U453" s="211">
        <v>0</v>
      </c>
      <c r="V453" s="211">
        <v>0</v>
      </c>
      <c r="W453" s="211">
        <v>0</v>
      </c>
      <c r="X453" s="211">
        <v>0</v>
      </c>
      <c r="Y453" s="211">
        <v>0</v>
      </c>
      <c r="Z453" s="211">
        <v>0</v>
      </c>
      <c r="AA453" s="211">
        <v>0</v>
      </c>
      <c r="AB453" s="211">
        <v>0</v>
      </c>
      <c r="AC453" s="211">
        <v>0</v>
      </c>
      <c r="AD453" s="211">
        <v>0</v>
      </c>
      <c r="AE453" s="211">
        <v>0</v>
      </c>
      <c r="AF453" s="211">
        <v>0</v>
      </c>
      <c r="AG453" s="211">
        <v>0</v>
      </c>
      <c r="AH453" s="211">
        <v>0</v>
      </c>
      <c r="AI453" s="211">
        <v>0</v>
      </c>
      <c r="AJ453" s="211">
        <v>0</v>
      </c>
      <c r="AK453" s="211">
        <v>0</v>
      </c>
      <c r="AL453" s="211">
        <v>0</v>
      </c>
      <c r="AM453" s="211">
        <v>0</v>
      </c>
      <c r="AN453" s="211">
        <v>0</v>
      </c>
      <c r="AO453" s="211">
        <v>0</v>
      </c>
      <c r="AP453" s="211">
        <v>0</v>
      </c>
      <c r="AQ453" s="211">
        <v>0</v>
      </c>
      <c r="AR453" s="211">
        <v>0</v>
      </c>
      <c r="AS453" s="211">
        <v>0</v>
      </c>
      <c r="AT453" s="211">
        <v>0</v>
      </c>
      <c r="AU453" s="211">
        <v>0</v>
      </c>
      <c r="AV453" s="211">
        <v>0</v>
      </c>
      <c r="AW453" s="211">
        <v>0</v>
      </c>
      <c r="AX453" s="211">
        <v>0</v>
      </c>
      <c r="AY453" s="211">
        <v>0</v>
      </c>
      <c r="AZ453" s="211">
        <v>0</v>
      </c>
      <c r="BA453" s="211">
        <v>0</v>
      </c>
      <c r="BB453" s="211">
        <v>0</v>
      </c>
      <c r="BC453" s="211">
        <v>0</v>
      </c>
      <c r="BD453" s="211">
        <v>0</v>
      </c>
      <c r="BE453" s="211">
        <v>0</v>
      </c>
      <c r="BF453" s="211">
        <v>0</v>
      </c>
      <c r="BG453" s="211">
        <v>0</v>
      </c>
      <c r="BH453" s="211">
        <v>0</v>
      </c>
      <c r="BI453" s="211">
        <v>0</v>
      </c>
      <c r="BJ453" s="211">
        <v>0</v>
      </c>
      <c r="BK453" s="211">
        <v>0</v>
      </c>
      <c r="BL453" s="211">
        <v>0</v>
      </c>
      <c r="BM453" s="211">
        <v>0</v>
      </c>
      <c r="BN453" s="211">
        <v>0</v>
      </c>
      <c r="BO453" s="211">
        <v>0</v>
      </c>
      <c r="BP453" s="211">
        <v>0</v>
      </c>
      <c r="BQ453" s="211">
        <v>0</v>
      </c>
      <c r="BR453" s="211">
        <v>0</v>
      </c>
      <c r="BS453" s="211">
        <v>0</v>
      </c>
      <c r="BT453" s="211">
        <v>0</v>
      </c>
      <c r="BU453" s="211">
        <v>0</v>
      </c>
      <c r="BV453" s="211">
        <v>0</v>
      </c>
      <c r="BW453" s="211">
        <v>0</v>
      </c>
      <c r="BX453" s="211">
        <v>0</v>
      </c>
      <c r="BY453" s="211">
        <v>0</v>
      </c>
      <c r="BZ453" s="211">
        <v>0</v>
      </c>
      <c r="CA453" s="211">
        <v>0</v>
      </c>
      <c r="CB453" s="211">
        <v>0</v>
      </c>
      <c r="CC453" s="211">
        <v>0</v>
      </c>
      <c r="CD453" s="211">
        <v>0</v>
      </c>
      <c r="CE453" s="211">
        <v>0</v>
      </c>
      <c r="CF453" s="211">
        <v>0</v>
      </c>
      <c r="CG453" s="211">
        <v>0</v>
      </c>
      <c r="CH453" s="211">
        <v>0</v>
      </c>
      <c r="CI453" s="211">
        <v>0</v>
      </c>
      <c r="CJ453" s="211">
        <v>0</v>
      </c>
      <c r="CK453" s="211">
        <v>0</v>
      </c>
      <c r="CL453" s="211">
        <v>0</v>
      </c>
      <c r="CM453" s="211">
        <v>0</v>
      </c>
      <c r="CN453" s="211">
        <v>0</v>
      </c>
      <c r="CO453" s="211">
        <v>0</v>
      </c>
      <c r="CP453" s="211">
        <v>0</v>
      </c>
      <c r="CQ453" s="211">
        <v>0</v>
      </c>
      <c r="CR453" s="211">
        <v>0</v>
      </c>
      <c r="CS453" s="211">
        <f t="shared" si="212"/>
        <v>0</v>
      </c>
      <c r="CV453" s="27">
        <f t="shared" si="157"/>
        <v>0</v>
      </c>
      <c r="CW453" s="28">
        <f t="shared" si="158"/>
        <v>0</v>
      </c>
    </row>
    <row r="454" spans="1:101" x14ac:dyDescent="0.2">
      <c r="A454" s="218" t="s">
        <v>436</v>
      </c>
      <c r="B454" s="211">
        <v>0</v>
      </c>
      <c r="C454" s="211">
        <v>0</v>
      </c>
      <c r="D454" s="211">
        <v>0</v>
      </c>
      <c r="E454" s="211">
        <v>0</v>
      </c>
      <c r="F454" s="211">
        <v>0</v>
      </c>
      <c r="G454" s="211">
        <v>0</v>
      </c>
      <c r="H454" s="211">
        <v>0</v>
      </c>
      <c r="I454" s="211">
        <v>0</v>
      </c>
      <c r="J454" s="211">
        <v>0</v>
      </c>
      <c r="K454" s="211">
        <v>0</v>
      </c>
      <c r="L454" s="211">
        <v>0</v>
      </c>
      <c r="M454" s="211">
        <v>0</v>
      </c>
      <c r="N454" s="211">
        <v>0</v>
      </c>
      <c r="O454" s="211">
        <v>0</v>
      </c>
      <c r="P454" s="211">
        <v>0</v>
      </c>
      <c r="Q454" s="211">
        <v>0</v>
      </c>
      <c r="R454" s="211">
        <v>0</v>
      </c>
      <c r="S454" s="211">
        <v>0</v>
      </c>
      <c r="T454" s="211">
        <v>0</v>
      </c>
      <c r="U454" s="211">
        <v>0</v>
      </c>
      <c r="V454" s="211">
        <v>0</v>
      </c>
      <c r="W454" s="211">
        <v>0</v>
      </c>
      <c r="X454" s="211">
        <v>0</v>
      </c>
      <c r="Y454" s="211">
        <v>0</v>
      </c>
      <c r="Z454" s="211">
        <v>0</v>
      </c>
      <c r="AA454" s="211">
        <v>0</v>
      </c>
      <c r="AB454" s="211">
        <v>0</v>
      </c>
      <c r="AC454" s="211">
        <v>0</v>
      </c>
      <c r="AD454" s="211">
        <v>0</v>
      </c>
      <c r="AE454" s="211">
        <v>0</v>
      </c>
      <c r="AF454" s="211">
        <v>0</v>
      </c>
      <c r="AG454" s="211">
        <v>0</v>
      </c>
      <c r="AH454" s="211">
        <v>0</v>
      </c>
      <c r="AI454" s="211">
        <v>0</v>
      </c>
      <c r="AJ454" s="211">
        <v>0</v>
      </c>
      <c r="AK454" s="211">
        <v>0</v>
      </c>
      <c r="AL454" s="211">
        <v>0</v>
      </c>
      <c r="AM454" s="211">
        <v>0</v>
      </c>
      <c r="AN454" s="211">
        <v>0</v>
      </c>
      <c r="AO454" s="211">
        <v>0</v>
      </c>
      <c r="AP454" s="211">
        <v>0</v>
      </c>
      <c r="AQ454" s="211">
        <v>0</v>
      </c>
      <c r="AR454" s="211">
        <v>0</v>
      </c>
      <c r="AS454" s="211">
        <v>0</v>
      </c>
      <c r="AT454" s="211">
        <v>0</v>
      </c>
      <c r="AU454" s="211">
        <v>0</v>
      </c>
      <c r="AV454" s="211">
        <v>0</v>
      </c>
      <c r="AW454" s="211">
        <v>0</v>
      </c>
      <c r="AX454" s="211">
        <v>0</v>
      </c>
      <c r="AY454" s="211">
        <v>0</v>
      </c>
      <c r="AZ454" s="211">
        <v>0</v>
      </c>
      <c r="BA454" s="211">
        <v>0</v>
      </c>
      <c r="BB454" s="211">
        <v>0</v>
      </c>
      <c r="BC454" s="211">
        <v>0</v>
      </c>
      <c r="BD454" s="211">
        <v>0</v>
      </c>
      <c r="BE454" s="211">
        <v>0</v>
      </c>
      <c r="BF454" s="211">
        <v>0</v>
      </c>
      <c r="BG454" s="211">
        <v>0</v>
      </c>
      <c r="BH454" s="211">
        <v>0</v>
      </c>
      <c r="BI454" s="211">
        <v>0</v>
      </c>
      <c r="BJ454" s="211">
        <v>0</v>
      </c>
      <c r="BK454" s="211">
        <v>0</v>
      </c>
      <c r="BL454" s="211">
        <v>0</v>
      </c>
      <c r="BM454" s="211">
        <v>0</v>
      </c>
      <c r="BN454" s="211">
        <v>0</v>
      </c>
      <c r="BO454" s="211">
        <v>0</v>
      </c>
      <c r="BP454" s="211">
        <v>0</v>
      </c>
      <c r="BQ454" s="211">
        <v>0</v>
      </c>
      <c r="BR454" s="211">
        <v>0</v>
      </c>
      <c r="BS454" s="211">
        <v>0</v>
      </c>
      <c r="BT454" s="211">
        <v>0</v>
      </c>
      <c r="BU454" s="211">
        <v>0</v>
      </c>
      <c r="BV454" s="211">
        <v>0</v>
      </c>
      <c r="BW454" s="211">
        <v>0</v>
      </c>
      <c r="BX454" s="211">
        <v>0</v>
      </c>
      <c r="BY454" s="211">
        <v>0</v>
      </c>
      <c r="BZ454" s="211">
        <v>0</v>
      </c>
      <c r="CA454" s="211">
        <v>0</v>
      </c>
      <c r="CB454" s="211">
        <v>0</v>
      </c>
      <c r="CC454" s="211">
        <v>0</v>
      </c>
      <c r="CD454" s="211">
        <v>0</v>
      </c>
      <c r="CE454" s="211">
        <v>0</v>
      </c>
      <c r="CF454" s="211">
        <v>0</v>
      </c>
      <c r="CG454" s="211">
        <v>0</v>
      </c>
      <c r="CH454" s="211">
        <v>0</v>
      </c>
      <c r="CI454" s="211">
        <v>0</v>
      </c>
      <c r="CJ454" s="211">
        <v>0</v>
      </c>
      <c r="CK454" s="211">
        <v>0</v>
      </c>
      <c r="CL454" s="211">
        <v>0</v>
      </c>
      <c r="CM454" s="211">
        <v>0</v>
      </c>
      <c r="CN454" s="211">
        <v>0</v>
      </c>
      <c r="CO454" s="211">
        <v>0</v>
      </c>
      <c r="CP454" s="211">
        <v>0</v>
      </c>
      <c r="CQ454" s="211">
        <v>0</v>
      </c>
      <c r="CR454" s="211">
        <v>0</v>
      </c>
      <c r="CS454" s="211">
        <f t="shared" si="212"/>
        <v>0</v>
      </c>
      <c r="CV454" s="27">
        <f t="shared" si="157"/>
        <v>0</v>
      </c>
      <c r="CW454" s="28">
        <f t="shared" si="158"/>
        <v>0</v>
      </c>
    </row>
    <row r="455" spans="1:101" x14ac:dyDescent="0.2">
      <c r="A455" s="218" t="s">
        <v>437</v>
      </c>
      <c r="B455" s="211">
        <v>0</v>
      </c>
      <c r="C455" s="211">
        <v>0</v>
      </c>
      <c r="D455" s="211">
        <v>0</v>
      </c>
      <c r="E455" s="211">
        <v>0</v>
      </c>
      <c r="F455" s="211">
        <v>0</v>
      </c>
      <c r="G455" s="211">
        <v>0</v>
      </c>
      <c r="H455" s="211">
        <v>0</v>
      </c>
      <c r="I455" s="211">
        <v>0</v>
      </c>
      <c r="J455" s="211">
        <v>0</v>
      </c>
      <c r="K455" s="211">
        <v>0</v>
      </c>
      <c r="L455" s="211">
        <v>0</v>
      </c>
      <c r="M455" s="211">
        <v>0</v>
      </c>
      <c r="N455" s="211">
        <v>0</v>
      </c>
      <c r="O455" s="211">
        <v>0</v>
      </c>
      <c r="P455" s="211">
        <v>0</v>
      </c>
      <c r="Q455" s="211">
        <v>0</v>
      </c>
      <c r="R455" s="211">
        <v>0</v>
      </c>
      <c r="S455" s="211">
        <v>0</v>
      </c>
      <c r="T455" s="211">
        <v>0</v>
      </c>
      <c r="U455" s="211">
        <v>0</v>
      </c>
      <c r="V455" s="211">
        <v>0</v>
      </c>
      <c r="W455" s="211">
        <v>0</v>
      </c>
      <c r="X455" s="211">
        <v>0</v>
      </c>
      <c r="Y455" s="211">
        <v>0</v>
      </c>
      <c r="Z455" s="211">
        <v>0</v>
      </c>
      <c r="AA455" s="211">
        <v>0</v>
      </c>
      <c r="AB455" s="211">
        <v>0</v>
      </c>
      <c r="AC455" s="211">
        <v>0</v>
      </c>
      <c r="AD455" s="211">
        <v>0</v>
      </c>
      <c r="AE455" s="211">
        <v>0</v>
      </c>
      <c r="AF455" s="211">
        <v>0</v>
      </c>
      <c r="AG455" s="211">
        <v>0</v>
      </c>
      <c r="AH455" s="211">
        <v>0</v>
      </c>
      <c r="AI455" s="211">
        <v>0</v>
      </c>
      <c r="AJ455" s="211">
        <v>0</v>
      </c>
      <c r="AK455" s="211">
        <v>0</v>
      </c>
      <c r="AL455" s="211">
        <v>0</v>
      </c>
      <c r="AM455" s="211">
        <v>0</v>
      </c>
      <c r="AN455" s="211">
        <v>0</v>
      </c>
      <c r="AO455" s="211">
        <v>0</v>
      </c>
      <c r="AP455" s="211">
        <v>0</v>
      </c>
      <c r="AQ455" s="211">
        <v>0</v>
      </c>
      <c r="AR455" s="211">
        <v>0</v>
      </c>
      <c r="AS455" s="211">
        <v>0</v>
      </c>
      <c r="AT455" s="211">
        <v>0</v>
      </c>
      <c r="AU455" s="211">
        <v>0</v>
      </c>
      <c r="AV455" s="211">
        <v>0</v>
      </c>
      <c r="AW455" s="211">
        <v>0</v>
      </c>
      <c r="AX455" s="211">
        <v>0</v>
      </c>
      <c r="AY455" s="211">
        <v>0</v>
      </c>
      <c r="AZ455" s="211">
        <v>0</v>
      </c>
      <c r="BA455" s="211">
        <v>0</v>
      </c>
      <c r="BB455" s="211">
        <v>0</v>
      </c>
      <c r="BC455" s="211">
        <v>0</v>
      </c>
      <c r="BD455" s="211">
        <v>0</v>
      </c>
      <c r="BE455" s="211">
        <v>0</v>
      </c>
      <c r="BF455" s="211">
        <v>0</v>
      </c>
      <c r="BG455" s="211">
        <v>0</v>
      </c>
      <c r="BH455" s="211">
        <v>0</v>
      </c>
      <c r="BI455" s="211">
        <v>0</v>
      </c>
      <c r="BJ455" s="211">
        <v>0</v>
      </c>
      <c r="BK455" s="211">
        <v>0</v>
      </c>
      <c r="BL455" s="211">
        <v>0</v>
      </c>
      <c r="BM455" s="211">
        <v>0</v>
      </c>
      <c r="BN455" s="211">
        <v>0</v>
      </c>
      <c r="BO455" s="211">
        <v>0</v>
      </c>
      <c r="BP455" s="211">
        <v>0</v>
      </c>
      <c r="BQ455" s="211">
        <v>0</v>
      </c>
      <c r="BR455" s="211">
        <v>0</v>
      </c>
      <c r="BS455" s="211">
        <v>0</v>
      </c>
      <c r="BT455" s="211">
        <v>0</v>
      </c>
      <c r="BU455" s="211">
        <v>0</v>
      </c>
      <c r="BV455" s="211">
        <v>0</v>
      </c>
      <c r="BW455" s="211">
        <v>0</v>
      </c>
      <c r="BX455" s="211">
        <v>0</v>
      </c>
      <c r="BY455" s="211">
        <v>0</v>
      </c>
      <c r="BZ455" s="211">
        <v>0</v>
      </c>
      <c r="CA455" s="211">
        <v>0</v>
      </c>
      <c r="CB455" s="211">
        <v>0</v>
      </c>
      <c r="CC455" s="211">
        <v>0</v>
      </c>
      <c r="CD455" s="211">
        <v>0</v>
      </c>
      <c r="CE455" s="211">
        <v>0</v>
      </c>
      <c r="CF455" s="211">
        <v>0</v>
      </c>
      <c r="CG455" s="211">
        <v>0</v>
      </c>
      <c r="CH455" s="211">
        <v>0</v>
      </c>
      <c r="CI455" s="211">
        <v>0</v>
      </c>
      <c r="CJ455" s="211">
        <v>0</v>
      </c>
      <c r="CK455" s="211">
        <v>0</v>
      </c>
      <c r="CL455" s="211">
        <v>0</v>
      </c>
      <c r="CM455" s="211">
        <v>0</v>
      </c>
      <c r="CN455" s="211">
        <v>0</v>
      </c>
      <c r="CO455" s="211">
        <v>0</v>
      </c>
      <c r="CP455" s="211">
        <v>0</v>
      </c>
      <c r="CQ455" s="211">
        <v>0</v>
      </c>
      <c r="CR455" s="211">
        <v>0</v>
      </c>
      <c r="CS455" s="211">
        <f t="shared" si="212"/>
        <v>0</v>
      </c>
      <c r="CV455" s="27">
        <f t="shared" si="157"/>
        <v>0</v>
      </c>
      <c r="CW455" s="28">
        <f t="shared" si="158"/>
        <v>0</v>
      </c>
    </row>
    <row r="456" spans="1:101" x14ac:dyDescent="0.2">
      <c r="A456" s="218" t="s">
        <v>438</v>
      </c>
      <c r="B456" s="211">
        <v>0</v>
      </c>
      <c r="C456" s="211">
        <v>0</v>
      </c>
      <c r="D456" s="211">
        <v>0</v>
      </c>
      <c r="E456" s="211">
        <v>0</v>
      </c>
      <c r="F456" s="211">
        <v>0</v>
      </c>
      <c r="G456" s="211">
        <v>0</v>
      </c>
      <c r="H456" s="211">
        <v>0</v>
      </c>
      <c r="I456" s="211">
        <v>0</v>
      </c>
      <c r="J456" s="211">
        <v>0</v>
      </c>
      <c r="K456" s="211">
        <v>0</v>
      </c>
      <c r="L456" s="211">
        <v>0</v>
      </c>
      <c r="M456" s="211">
        <v>0</v>
      </c>
      <c r="N456" s="211">
        <v>0</v>
      </c>
      <c r="O456" s="211">
        <v>0</v>
      </c>
      <c r="P456" s="211">
        <v>0</v>
      </c>
      <c r="Q456" s="211">
        <v>0</v>
      </c>
      <c r="R456" s="211">
        <v>0</v>
      </c>
      <c r="S456" s="211">
        <v>0</v>
      </c>
      <c r="T456" s="211">
        <v>0</v>
      </c>
      <c r="U456" s="211">
        <v>0</v>
      </c>
      <c r="V456" s="211">
        <v>0</v>
      </c>
      <c r="W456" s="211">
        <v>0</v>
      </c>
      <c r="X456" s="211">
        <v>0</v>
      </c>
      <c r="Y456" s="211">
        <v>0</v>
      </c>
      <c r="Z456" s="211">
        <v>0</v>
      </c>
      <c r="AA456" s="211">
        <v>0</v>
      </c>
      <c r="AB456" s="211">
        <v>0</v>
      </c>
      <c r="AC456" s="211">
        <v>0</v>
      </c>
      <c r="AD456" s="211">
        <v>0</v>
      </c>
      <c r="AE456" s="211">
        <v>0</v>
      </c>
      <c r="AF456" s="211">
        <v>0</v>
      </c>
      <c r="AG456" s="211">
        <v>0</v>
      </c>
      <c r="AH456" s="211">
        <v>0</v>
      </c>
      <c r="AI456" s="211">
        <v>0</v>
      </c>
      <c r="AJ456" s="211">
        <v>0</v>
      </c>
      <c r="AK456" s="211">
        <v>0</v>
      </c>
      <c r="AL456" s="211">
        <v>0</v>
      </c>
      <c r="AM456" s="211">
        <v>0</v>
      </c>
      <c r="AN456" s="211">
        <v>0</v>
      </c>
      <c r="AO456" s="211">
        <v>0</v>
      </c>
      <c r="AP456" s="211">
        <v>0</v>
      </c>
      <c r="AQ456" s="211">
        <v>0</v>
      </c>
      <c r="AR456" s="211">
        <v>0</v>
      </c>
      <c r="AS456" s="211">
        <v>0</v>
      </c>
      <c r="AT456" s="211">
        <v>0</v>
      </c>
      <c r="AU456" s="211">
        <v>0</v>
      </c>
      <c r="AV456" s="211">
        <v>0</v>
      </c>
      <c r="AW456" s="211">
        <v>0</v>
      </c>
      <c r="AX456" s="211">
        <v>0</v>
      </c>
      <c r="AY456" s="211">
        <v>0</v>
      </c>
      <c r="AZ456" s="211">
        <v>0</v>
      </c>
      <c r="BA456" s="211">
        <v>0</v>
      </c>
      <c r="BB456" s="211">
        <v>0</v>
      </c>
      <c r="BC456" s="211">
        <v>0</v>
      </c>
      <c r="BD456" s="211">
        <v>0</v>
      </c>
      <c r="BE456" s="211">
        <v>0</v>
      </c>
      <c r="BF456" s="211">
        <v>0</v>
      </c>
      <c r="BG456" s="211">
        <v>0</v>
      </c>
      <c r="BH456" s="211">
        <v>0</v>
      </c>
      <c r="BI456" s="211">
        <v>0</v>
      </c>
      <c r="BJ456" s="211">
        <v>0</v>
      </c>
      <c r="BK456" s="211">
        <v>0</v>
      </c>
      <c r="BL456" s="211">
        <v>0</v>
      </c>
      <c r="BM456" s="211">
        <v>0</v>
      </c>
      <c r="BN456" s="211">
        <v>0</v>
      </c>
      <c r="BO456" s="211">
        <v>0</v>
      </c>
      <c r="BP456" s="211">
        <v>0</v>
      </c>
      <c r="BQ456" s="211">
        <v>0</v>
      </c>
      <c r="BR456" s="211">
        <v>0</v>
      </c>
      <c r="BS456" s="211">
        <v>0</v>
      </c>
      <c r="BT456" s="211">
        <v>0</v>
      </c>
      <c r="BU456" s="211">
        <v>0</v>
      </c>
      <c r="BV456" s="211">
        <v>0</v>
      </c>
      <c r="BW456" s="211">
        <v>0</v>
      </c>
      <c r="BX456" s="211">
        <v>0</v>
      </c>
      <c r="BY456" s="211">
        <v>0</v>
      </c>
      <c r="BZ456" s="211">
        <v>0</v>
      </c>
      <c r="CA456" s="211">
        <v>0</v>
      </c>
      <c r="CB456" s="211">
        <v>0</v>
      </c>
      <c r="CC456" s="211">
        <v>0</v>
      </c>
      <c r="CD456" s="211">
        <v>0</v>
      </c>
      <c r="CE456" s="211">
        <v>0</v>
      </c>
      <c r="CF456" s="211">
        <v>0</v>
      </c>
      <c r="CG456" s="211">
        <v>0</v>
      </c>
      <c r="CH456" s="211">
        <v>0</v>
      </c>
      <c r="CI456" s="211">
        <v>0</v>
      </c>
      <c r="CJ456" s="211">
        <v>0</v>
      </c>
      <c r="CK456" s="211">
        <v>0</v>
      </c>
      <c r="CL456" s="211">
        <v>0</v>
      </c>
      <c r="CM456" s="211">
        <v>0</v>
      </c>
      <c r="CN456" s="211">
        <v>0</v>
      </c>
      <c r="CO456" s="211">
        <v>0</v>
      </c>
      <c r="CP456" s="211">
        <v>0</v>
      </c>
      <c r="CQ456" s="211">
        <v>0</v>
      </c>
      <c r="CR456" s="211">
        <v>0</v>
      </c>
      <c r="CS456" s="211">
        <f t="shared" si="212"/>
        <v>0</v>
      </c>
      <c r="CV456" s="27">
        <f t="shared" si="157"/>
        <v>0</v>
      </c>
      <c r="CW456" s="28">
        <f t="shared" si="158"/>
        <v>0</v>
      </c>
    </row>
    <row r="457" spans="1:101" x14ac:dyDescent="0.2">
      <c r="A457" s="218" t="s">
        <v>439</v>
      </c>
      <c r="B457" s="211">
        <v>0</v>
      </c>
      <c r="C457" s="211">
        <v>0</v>
      </c>
      <c r="D457" s="211">
        <v>0</v>
      </c>
      <c r="E457" s="211">
        <v>0</v>
      </c>
      <c r="F457" s="211">
        <v>0</v>
      </c>
      <c r="G457" s="211">
        <v>0</v>
      </c>
      <c r="H457" s="211">
        <v>0</v>
      </c>
      <c r="I457" s="211">
        <v>0</v>
      </c>
      <c r="J457" s="211">
        <v>0</v>
      </c>
      <c r="K457" s="211">
        <v>0</v>
      </c>
      <c r="L457" s="211">
        <v>0</v>
      </c>
      <c r="M457" s="211">
        <v>0</v>
      </c>
      <c r="N457" s="211">
        <v>0</v>
      </c>
      <c r="O457" s="211">
        <v>0</v>
      </c>
      <c r="P457" s="211">
        <v>0</v>
      </c>
      <c r="Q457" s="211">
        <v>0</v>
      </c>
      <c r="R457" s="211">
        <v>0</v>
      </c>
      <c r="S457" s="211">
        <v>0</v>
      </c>
      <c r="T457" s="211">
        <v>0</v>
      </c>
      <c r="U457" s="211">
        <v>0</v>
      </c>
      <c r="V457" s="211">
        <v>0</v>
      </c>
      <c r="W457" s="211">
        <v>0</v>
      </c>
      <c r="X457" s="211">
        <v>0</v>
      </c>
      <c r="Y457" s="211">
        <v>0</v>
      </c>
      <c r="Z457" s="211">
        <v>0</v>
      </c>
      <c r="AA457" s="211">
        <v>0</v>
      </c>
      <c r="AB457" s="211">
        <v>0</v>
      </c>
      <c r="AC457" s="211">
        <v>0</v>
      </c>
      <c r="AD457" s="211">
        <v>0</v>
      </c>
      <c r="AE457" s="211">
        <v>0</v>
      </c>
      <c r="AF457" s="211">
        <v>0</v>
      </c>
      <c r="AG457" s="211">
        <v>0</v>
      </c>
      <c r="AH457" s="211">
        <v>0</v>
      </c>
      <c r="AI457" s="211">
        <v>0</v>
      </c>
      <c r="AJ457" s="211">
        <v>0</v>
      </c>
      <c r="AK457" s="211">
        <v>0</v>
      </c>
      <c r="AL457" s="211">
        <v>0</v>
      </c>
      <c r="AM457" s="211">
        <v>0</v>
      </c>
      <c r="AN457" s="211">
        <v>0</v>
      </c>
      <c r="AO457" s="211">
        <v>0</v>
      </c>
      <c r="AP457" s="211">
        <v>0</v>
      </c>
      <c r="AQ457" s="211">
        <v>0</v>
      </c>
      <c r="AR457" s="211">
        <v>0</v>
      </c>
      <c r="AS457" s="211">
        <v>0</v>
      </c>
      <c r="AT457" s="211">
        <v>0</v>
      </c>
      <c r="AU457" s="211">
        <v>0</v>
      </c>
      <c r="AV457" s="211">
        <v>0</v>
      </c>
      <c r="AW457" s="211">
        <v>0</v>
      </c>
      <c r="AX457" s="211">
        <v>0</v>
      </c>
      <c r="AY457" s="211">
        <v>0</v>
      </c>
      <c r="AZ457" s="211">
        <v>0</v>
      </c>
      <c r="BA457" s="211">
        <v>0</v>
      </c>
      <c r="BB457" s="211">
        <v>0</v>
      </c>
      <c r="BC457" s="211">
        <v>0</v>
      </c>
      <c r="BD457" s="211">
        <v>0</v>
      </c>
      <c r="BE457" s="211">
        <v>0</v>
      </c>
      <c r="BF457" s="211">
        <v>0</v>
      </c>
      <c r="BG457" s="211">
        <v>0</v>
      </c>
      <c r="BH457" s="211">
        <v>0</v>
      </c>
      <c r="BI457" s="211">
        <v>0</v>
      </c>
      <c r="BJ457" s="211">
        <v>0</v>
      </c>
      <c r="BK457" s="211">
        <v>0</v>
      </c>
      <c r="BL457" s="211">
        <v>0</v>
      </c>
      <c r="BM457" s="211">
        <v>0</v>
      </c>
      <c r="BN457" s="211">
        <v>0</v>
      </c>
      <c r="BO457" s="211">
        <v>0</v>
      </c>
      <c r="BP457" s="211">
        <v>0</v>
      </c>
      <c r="BQ457" s="211">
        <v>0</v>
      </c>
      <c r="BR457" s="211">
        <v>0</v>
      </c>
      <c r="BS457" s="211">
        <v>0</v>
      </c>
      <c r="BT457" s="211">
        <v>0</v>
      </c>
      <c r="BU457" s="211">
        <v>0</v>
      </c>
      <c r="BV457" s="211">
        <v>0</v>
      </c>
      <c r="BW457" s="211">
        <v>0</v>
      </c>
      <c r="BX457" s="211">
        <v>0</v>
      </c>
      <c r="BY457" s="211">
        <v>0</v>
      </c>
      <c r="BZ457" s="211">
        <v>0</v>
      </c>
      <c r="CA457" s="211">
        <v>0</v>
      </c>
      <c r="CB457" s="211">
        <v>0</v>
      </c>
      <c r="CC457" s="211">
        <v>0</v>
      </c>
      <c r="CD457" s="211">
        <v>0</v>
      </c>
      <c r="CE457" s="211">
        <v>0</v>
      </c>
      <c r="CF457" s="211">
        <v>0</v>
      </c>
      <c r="CG457" s="211">
        <v>0</v>
      </c>
      <c r="CH457" s="211">
        <v>0</v>
      </c>
      <c r="CI457" s="211">
        <v>0</v>
      </c>
      <c r="CJ457" s="211">
        <v>0</v>
      </c>
      <c r="CK457" s="211">
        <v>0</v>
      </c>
      <c r="CL457" s="211">
        <v>0</v>
      </c>
      <c r="CM457" s="211">
        <v>0</v>
      </c>
      <c r="CN457" s="211">
        <v>0</v>
      </c>
      <c r="CO457" s="211">
        <v>0</v>
      </c>
      <c r="CP457" s="211">
        <v>0</v>
      </c>
      <c r="CQ457" s="211">
        <v>0</v>
      </c>
      <c r="CR457" s="211">
        <v>0</v>
      </c>
      <c r="CS457" s="211">
        <f t="shared" si="212"/>
        <v>0</v>
      </c>
      <c r="CV457" s="27">
        <f t="shared" si="157"/>
        <v>0</v>
      </c>
      <c r="CW457" s="28">
        <f t="shared" si="158"/>
        <v>0</v>
      </c>
    </row>
    <row r="458" spans="1:101" x14ac:dyDescent="0.2">
      <c r="A458" s="218" t="s">
        <v>440</v>
      </c>
      <c r="B458" s="211">
        <v>0</v>
      </c>
      <c r="C458" s="211">
        <v>0</v>
      </c>
      <c r="D458" s="211">
        <v>0</v>
      </c>
      <c r="E458" s="211">
        <v>0</v>
      </c>
      <c r="F458" s="211">
        <v>0</v>
      </c>
      <c r="G458" s="211">
        <v>0</v>
      </c>
      <c r="H458" s="211">
        <v>0</v>
      </c>
      <c r="I458" s="211">
        <v>0</v>
      </c>
      <c r="J458" s="211">
        <v>0</v>
      </c>
      <c r="K458" s="211">
        <v>0</v>
      </c>
      <c r="L458" s="211">
        <v>0</v>
      </c>
      <c r="M458" s="211">
        <v>0</v>
      </c>
      <c r="N458" s="211">
        <v>0</v>
      </c>
      <c r="O458" s="211">
        <v>0</v>
      </c>
      <c r="P458" s="211">
        <v>0</v>
      </c>
      <c r="Q458" s="211">
        <v>0</v>
      </c>
      <c r="R458" s="211">
        <v>0</v>
      </c>
      <c r="S458" s="211">
        <v>0</v>
      </c>
      <c r="T458" s="211">
        <v>0</v>
      </c>
      <c r="U458" s="211">
        <v>0</v>
      </c>
      <c r="V458" s="211">
        <v>0</v>
      </c>
      <c r="W458" s="211">
        <v>0</v>
      </c>
      <c r="X458" s="211">
        <v>0</v>
      </c>
      <c r="Y458" s="211">
        <v>0</v>
      </c>
      <c r="Z458" s="211">
        <v>0</v>
      </c>
      <c r="AA458" s="211">
        <v>0</v>
      </c>
      <c r="AB458" s="211">
        <v>0</v>
      </c>
      <c r="AC458" s="211">
        <v>0</v>
      </c>
      <c r="AD458" s="211">
        <v>0</v>
      </c>
      <c r="AE458" s="211">
        <v>0</v>
      </c>
      <c r="AF458" s="211">
        <v>0</v>
      </c>
      <c r="AG458" s="211">
        <v>0</v>
      </c>
      <c r="AH458" s="211">
        <v>0</v>
      </c>
      <c r="AI458" s="211">
        <v>0</v>
      </c>
      <c r="AJ458" s="211">
        <v>0</v>
      </c>
      <c r="AK458" s="211">
        <v>0</v>
      </c>
      <c r="AL458" s="211">
        <v>0</v>
      </c>
      <c r="AM458" s="211">
        <v>0</v>
      </c>
      <c r="AN458" s="211">
        <v>0</v>
      </c>
      <c r="AO458" s="211">
        <v>0</v>
      </c>
      <c r="AP458" s="211">
        <v>0</v>
      </c>
      <c r="AQ458" s="211">
        <v>0</v>
      </c>
      <c r="AR458" s="211">
        <v>0</v>
      </c>
      <c r="AS458" s="211">
        <v>0</v>
      </c>
      <c r="AT458" s="211">
        <v>0</v>
      </c>
      <c r="AU458" s="211">
        <v>0</v>
      </c>
      <c r="AV458" s="211">
        <v>0</v>
      </c>
      <c r="AW458" s="211">
        <v>0</v>
      </c>
      <c r="AX458" s="211">
        <v>0</v>
      </c>
      <c r="AY458" s="211">
        <v>0</v>
      </c>
      <c r="AZ458" s="211">
        <v>0</v>
      </c>
      <c r="BA458" s="211">
        <v>0</v>
      </c>
      <c r="BB458" s="211">
        <v>0</v>
      </c>
      <c r="BC458" s="211">
        <v>0</v>
      </c>
      <c r="BD458" s="211">
        <v>0</v>
      </c>
      <c r="BE458" s="211">
        <v>0</v>
      </c>
      <c r="BF458" s="211">
        <v>0</v>
      </c>
      <c r="BG458" s="211">
        <v>0</v>
      </c>
      <c r="BH458" s="211">
        <v>0</v>
      </c>
      <c r="BI458" s="211">
        <v>0</v>
      </c>
      <c r="BJ458" s="211">
        <v>0</v>
      </c>
      <c r="BK458" s="211">
        <v>0</v>
      </c>
      <c r="BL458" s="211">
        <v>0</v>
      </c>
      <c r="BM458" s="211">
        <v>0</v>
      </c>
      <c r="BN458" s="211">
        <v>0</v>
      </c>
      <c r="BO458" s="211">
        <v>0</v>
      </c>
      <c r="BP458" s="211">
        <v>0</v>
      </c>
      <c r="BQ458" s="211">
        <v>0</v>
      </c>
      <c r="BR458" s="211">
        <v>0</v>
      </c>
      <c r="BS458" s="211">
        <v>0</v>
      </c>
      <c r="BT458" s="211">
        <v>0</v>
      </c>
      <c r="BU458" s="211">
        <v>0</v>
      </c>
      <c r="BV458" s="211">
        <v>0</v>
      </c>
      <c r="BW458" s="211">
        <v>0</v>
      </c>
      <c r="BX458" s="211">
        <v>0</v>
      </c>
      <c r="BY458" s="211">
        <v>0</v>
      </c>
      <c r="BZ458" s="211">
        <v>0</v>
      </c>
      <c r="CA458" s="211">
        <v>0</v>
      </c>
      <c r="CB458" s="211">
        <v>0</v>
      </c>
      <c r="CC458" s="211">
        <v>0</v>
      </c>
      <c r="CD458" s="211">
        <v>0</v>
      </c>
      <c r="CE458" s="211">
        <v>0</v>
      </c>
      <c r="CF458" s="211">
        <v>0</v>
      </c>
      <c r="CG458" s="211">
        <v>0</v>
      </c>
      <c r="CH458" s="211">
        <v>0</v>
      </c>
      <c r="CI458" s="211">
        <v>0</v>
      </c>
      <c r="CJ458" s="211">
        <v>0</v>
      </c>
      <c r="CK458" s="211">
        <v>0</v>
      </c>
      <c r="CL458" s="211">
        <v>0</v>
      </c>
      <c r="CM458" s="211">
        <v>0</v>
      </c>
      <c r="CN458" s="211">
        <v>0</v>
      </c>
      <c r="CO458" s="211">
        <v>0</v>
      </c>
      <c r="CP458" s="211">
        <v>0</v>
      </c>
      <c r="CQ458" s="211">
        <v>0</v>
      </c>
      <c r="CR458" s="211">
        <v>0</v>
      </c>
      <c r="CS458" s="211">
        <f t="shared" si="212"/>
        <v>0</v>
      </c>
      <c r="CV458" s="27">
        <f t="shared" si="157"/>
        <v>0</v>
      </c>
      <c r="CW458" s="28">
        <f t="shared" si="158"/>
        <v>0</v>
      </c>
    </row>
    <row r="459" spans="1:101" x14ac:dyDescent="0.2">
      <c r="A459" s="218" t="s">
        <v>441</v>
      </c>
      <c r="B459" s="211">
        <v>0</v>
      </c>
      <c r="C459" s="211">
        <v>0</v>
      </c>
      <c r="D459" s="211">
        <v>0</v>
      </c>
      <c r="E459" s="211">
        <v>0</v>
      </c>
      <c r="F459" s="211">
        <v>0</v>
      </c>
      <c r="G459" s="211">
        <v>0</v>
      </c>
      <c r="H459" s="211">
        <v>0</v>
      </c>
      <c r="I459" s="211">
        <v>0</v>
      </c>
      <c r="J459" s="211">
        <v>0</v>
      </c>
      <c r="K459" s="211">
        <v>0</v>
      </c>
      <c r="L459" s="211">
        <v>0</v>
      </c>
      <c r="M459" s="211">
        <v>0</v>
      </c>
      <c r="N459" s="211">
        <v>0</v>
      </c>
      <c r="O459" s="211">
        <v>0</v>
      </c>
      <c r="P459" s="211">
        <v>0</v>
      </c>
      <c r="Q459" s="211">
        <v>0</v>
      </c>
      <c r="R459" s="211">
        <v>0</v>
      </c>
      <c r="S459" s="211">
        <v>0</v>
      </c>
      <c r="T459" s="211">
        <v>0</v>
      </c>
      <c r="U459" s="211">
        <v>0</v>
      </c>
      <c r="V459" s="211">
        <v>0</v>
      </c>
      <c r="W459" s="211">
        <v>0</v>
      </c>
      <c r="X459" s="211">
        <v>0</v>
      </c>
      <c r="Y459" s="211">
        <v>0</v>
      </c>
      <c r="Z459" s="211">
        <v>0</v>
      </c>
      <c r="AA459" s="211">
        <v>0</v>
      </c>
      <c r="AB459" s="211">
        <v>0</v>
      </c>
      <c r="AC459" s="211">
        <v>0</v>
      </c>
      <c r="AD459" s="211">
        <v>0</v>
      </c>
      <c r="AE459" s="211">
        <v>0</v>
      </c>
      <c r="AF459" s="211">
        <v>0</v>
      </c>
      <c r="AG459" s="211">
        <v>0</v>
      </c>
      <c r="AH459" s="211">
        <v>0</v>
      </c>
      <c r="AI459" s="211">
        <v>0</v>
      </c>
      <c r="AJ459" s="211">
        <v>0</v>
      </c>
      <c r="AK459" s="211">
        <v>0</v>
      </c>
      <c r="AL459" s="211">
        <v>0</v>
      </c>
      <c r="AM459" s="211">
        <v>0</v>
      </c>
      <c r="AN459" s="211">
        <v>0</v>
      </c>
      <c r="AO459" s="211">
        <v>0</v>
      </c>
      <c r="AP459" s="211">
        <v>0</v>
      </c>
      <c r="AQ459" s="211">
        <v>0</v>
      </c>
      <c r="AR459" s="211">
        <v>0</v>
      </c>
      <c r="AS459" s="211">
        <v>0</v>
      </c>
      <c r="AT459" s="211">
        <v>0</v>
      </c>
      <c r="AU459" s="211">
        <v>0</v>
      </c>
      <c r="AV459" s="211">
        <v>0</v>
      </c>
      <c r="AW459" s="211">
        <v>0</v>
      </c>
      <c r="AX459" s="211">
        <v>0</v>
      </c>
      <c r="AY459" s="211">
        <v>0</v>
      </c>
      <c r="AZ459" s="211">
        <v>0</v>
      </c>
      <c r="BA459" s="211">
        <v>0</v>
      </c>
      <c r="BB459" s="211">
        <v>0</v>
      </c>
      <c r="BC459" s="211">
        <v>0</v>
      </c>
      <c r="BD459" s="211">
        <v>0</v>
      </c>
      <c r="BE459" s="211">
        <v>0</v>
      </c>
      <c r="BF459" s="211">
        <v>0</v>
      </c>
      <c r="BG459" s="211">
        <v>0</v>
      </c>
      <c r="BH459" s="211">
        <v>0</v>
      </c>
      <c r="BI459" s="211">
        <v>0</v>
      </c>
      <c r="BJ459" s="211">
        <v>0</v>
      </c>
      <c r="BK459" s="211">
        <v>0</v>
      </c>
      <c r="BL459" s="211">
        <v>0</v>
      </c>
      <c r="BM459" s="211">
        <v>0</v>
      </c>
      <c r="BN459" s="211">
        <v>0</v>
      </c>
      <c r="BO459" s="211">
        <v>0</v>
      </c>
      <c r="BP459" s="211">
        <v>0</v>
      </c>
      <c r="BQ459" s="211">
        <v>0</v>
      </c>
      <c r="BR459" s="211">
        <v>0</v>
      </c>
      <c r="BS459" s="211">
        <v>0</v>
      </c>
      <c r="BT459" s="211">
        <v>0</v>
      </c>
      <c r="BU459" s="211">
        <v>0</v>
      </c>
      <c r="BV459" s="211">
        <v>0</v>
      </c>
      <c r="BW459" s="211">
        <v>0</v>
      </c>
      <c r="BX459" s="211">
        <v>0</v>
      </c>
      <c r="BY459" s="211">
        <v>0</v>
      </c>
      <c r="BZ459" s="211">
        <v>0</v>
      </c>
      <c r="CA459" s="211">
        <v>0</v>
      </c>
      <c r="CB459" s="211">
        <v>0</v>
      </c>
      <c r="CC459" s="211">
        <v>0</v>
      </c>
      <c r="CD459" s="211">
        <v>0</v>
      </c>
      <c r="CE459" s="211">
        <v>0</v>
      </c>
      <c r="CF459" s="211">
        <v>0</v>
      </c>
      <c r="CG459" s="211">
        <v>0</v>
      </c>
      <c r="CH459" s="211">
        <v>0</v>
      </c>
      <c r="CI459" s="211">
        <v>0</v>
      </c>
      <c r="CJ459" s="211">
        <v>0</v>
      </c>
      <c r="CK459" s="211">
        <v>0</v>
      </c>
      <c r="CL459" s="211">
        <v>0</v>
      </c>
      <c r="CM459" s="211">
        <v>0</v>
      </c>
      <c r="CN459" s="211">
        <v>0</v>
      </c>
      <c r="CO459" s="211">
        <v>0</v>
      </c>
      <c r="CP459" s="211">
        <v>0</v>
      </c>
      <c r="CQ459" s="211">
        <v>0</v>
      </c>
      <c r="CR459" s="211">
        <v>0</v>
      </c>
      <c r="CS459" s="211">
        <f t="shared" si="212"/>
        <v>0</v>
      </c>
      <c r="CV459" s="27">
        <f t="shared" si="157"/>
        <v>0</v>
      </c>
      <c r="CW459" s="28">
        <f t="shared" si="158"/>
        <v>0</v>
      </c>
    </row>
    <row r="460" spans="1:101" x14ac:dyDescent="0.2">
      <c r="A460" s="219" t="s">
        <v>442</v>
      </c>
      <c r="B460" s="213">
        <f t="shared" ref="B460:BM460" si="213">SUM(B452:B459)</f>
        <v>250000</v>
      </c>
      <c r="C460" s="213">
        <f t="shared" si="213"/>
        <v>0</v>
      </c>
      <c r="D460" s="213">
        <f t="shared" si="213"/>
        <v>1465000</v>
      </c>
      <c r="E460" s="213">
        <f t="shared" si="213"/>
        <v>1760000</v>
      </c>
      <c r="F460" s="213">
        <f t="shared" si="213"/>
        <v>1473544.1579964501</v>
      </c>
      <c r="G460" s="213">
        <f t="shared" ref="G460:BR460" si="214">SUM(G452:G459)</f>
        <v>1473544.1579964501</v>
      </c>
      <c r="H460" s="213">
        <f t="shared" si="214"/>
        <v>1473544.1579964501</v>
      </c>
      <c r="I460" s="213">
        <f t="shared" si="214"/>
        <v>1473544.1579964501</v>
      </c>
      <c r="J460" s="213">
        <f t="shared" si="214"/>
        <v>1473544.1579964501</v>
      </c>
      <c r="K460" s="213">
        <f t="shared" si="214"/>
        <v>1473544.1579964501</v>
      </c>
      <c r="L460" s="213">
        <f t="shared" si="214"/>
        <v>1473544.1579964501</v>
      </c>
      <c r="M460" s="213">
        <f t="shared" si="214"/>
        <v>1473544.1579964501</v>
      </c>
      <c r="N460" s="213">
        <f t="shared" si="214"/>
        <v>1473544.1579964501</v>
      </c>
      <c r="O460" s="213">
        <f t="shared" si="214"/>
        <v>1473544.1579964501</v>
      </c>
      <c r="P460" s="213">
        <f t="shared" si="214"/>
        <v>1473544.1579964501</v>
      </c>
      <c r="Q460" s="213">
        <f t="shared" si="214"/>
        <v>1473544.1579964501</v>
      </c>
      <c r="R460" s="213">
        <f t="shared" si="214"/>
        <v>1473544.1579964501</v>
      </c>
      <c r="S460" s="213">
        <f t="shared" si="214"/>
        <v>1473544.1579964501</v>
      </c>
      <c r="T460" s="213">
        <f t="shared" si="214"/>
        <v>1473544.1579964501</v>
      </c>
      <c r="U460" s="213">
        <f t="shared" si="214"/>
        <v>1473544.1579964501</v>
      </c>
      <c r="V460" s="213">
        <f t="shared" si="214"/>
        <v>1473544.1579964501</v>
      </c>
      <c r="W460" s="213">
        <f t="shared" si="214"/>
        <v>1473544.1579964501</v>
      </c>
      <c r="X460" s="213">
        <f t="shared" si="214"/>
        <v>1473544.1579964501</v>
      </c>
      <c r="Y460" s="213">
        <f t="shared" si="214"/>
        <v>1473544.1579964501</v>
      </c>
      <c r="Z460" s="213">
        <f t="shared" si="214"/>
        <v>1473544.1579964501</v>
      </c>
      <c r="AA460" s="213">
        <f t="shared" si="214"/>
        <v>1473544.1579964501</v>
      </c>
      <c r="AB460" s="213">
        <f t="shared" si="214"/>
        <v>1473544.1579964501</v>
      </c>
      <c r="AC460" s="213">
        <f t="shared" si="214"/>
        <v>1473544.1579964501</v>
      </c>
      <c r="AD460" s="213">
        <f t="shared" si="214"/>
        <v>1473544.1579964501</v>
      </c>
      <c r="AE460" s="213">
        <f t="shared" si="214"/>
        <v>1473544.1579964501</v>
      </c>
      <c r="AF460" s="213">
        <f t="shared" si="214"/>
        <v>1473544.1579964501</v>
      </c>
      <c r="AG460" s="213">
        <f t="shared" si="214"/>
        <v>1473544.1579964501</v>
      </c>
      <c r="AH460" s="213">
        <f t="shared" si="214"/>
        <v>1473544.1579964501</v>
      </c>
      <c r="AI460" s="213">
        <f t="shared" si="214"/>
        <v>1473544.1579964501</v>
      </c>
      <c r="AJ460" s="213">
        <f t="shared" si="214"/>
        <v>1473544.1579964501</v>
      </c>
      <c r="AK460" s="213">
        <f t="shared" si="214"/>
        <v>1473544.1579964501</v>
      </c>
      <c r="AL460" s="213">
        <f t="shared" si="214"/>
        <v>1473544.1579964501</v>
      </c>
      <c r="AM460" s="213">
        <f t="shared" si="214"/>
        <v>1473544.1579964501</v>
      </c>
      <c r="AN460" s="213">
        <f t="shared" si="214"/>
        <v>1473544.1579964501</v>
      </c>
      <c r="AO460" s="213">
        <f t="shared" si="214"/>
        <v>1473544.1579964501</v>
      </c>
      <c r="AP460" s="213">
        <f t="shared" si="214"/>
        <v>1473544.1579964501</v>
      </c>
      <c r="AQ460" s="213">
        <f t="shared" si="214"/>
        <v>1473544.1579964501</v>
      </c>
      <c r="AR460" s="213">
        <f t="shared" si="214"/>
        <v>1473544.1579964501</v>
      </c>
      <c r="AS460" s="213">
        <f t="shared" si="214"/>
        <v>1473544.1579964501</v>
      </c>
      <c r="AT460" s="213">
        <f t="shared" si="214"/>
        <v>1473544.1579964501</v>
      </c>
      <c r="AU460" s="213">
        <f t="shared" si="214"/>
        <v>1473544.1579964501</v>
      </c>
      <c r="AV460" s="213">
        <f t="shared" si="214"/>
        <v>1473544.1579964501</v>
      </c>
      <c r="AW460" s="213">
        <f t="shared" si="214"/>
        <v>1473544.1579964501</v>
      </c>
      <c r="AX460" s="213">
        <f t="shared" si="214"/>
        <v>1473544.1579964501</v>
      </c>
      <c r="AY460" s="213">
        <f t="shared" si="214"/>
        <v>1473544.1579964501</v>
      </c>
      <c r="AZ460" s="213">
        <f t="shared" si="214"/>
        <v>1473544.1579964501</v>
      </c>
      <c r="BA460" s="213">
        <f t="shared" si="214"/>
        <v>1473544.1579964501</v>
      </c>
      <c r="BB460" s="213">
        <f t="shared" si="214"/>
        <v>1473544.1579964501</v>
      </c>
      <c r="BC460" s="213">
        <f t="shared" si="214"/>
        <v>1473544.1579964501</v>
      </c>
      <c r="BD460" s="213">
        <f t="shared" si="214"/>
        <v>1473544.1579964501</v>
      </c>
      <c r="BE460" s="213">
        <f t="shared" si="214"/>
        <v>1473544.1579964501</v>
      </c>
      <c r="BF460" s="213">
        <f t="shared" si="214"/>
        <v>1473544.1579964501</v>
      </c>
      <c r="BG460" s="213">
        <f t="shared" si="214"/>
        <v>1473544.1579964501</v>
      </c>
      <c r="BH460" s="213">
        <f t="shared" si="214"/>
        <v>1473544.1579964501</v>
      </c>
      <c r="BI460" s="213">
        <f t="shared" si="214"/>
        <v>1473544.1579964501</v>
      </c>
      <c r="BJ460" s="213">
        <f t="shared" si="214"/>
        <v>1473544.1579964501</v>
      </c>
      <c r="BK460" s="213">
        <f t="shared" si="214"/>
        <v>1473544.1579964501</v>
      </c>
      <c r="BL460" s="213">
        <f t="shared" si="214"/>
        <v>1473544.1579964501</v>
      </c>
      <c r="BM460" s="213">
        <f t="shared" si="214"/>
        <v>1473544.1579964501</v>
      </c>
      <c r="BN460" s="213">
        <f t="shared" si="214"/>
        <v>1473544.1579964501</v>
      </c>
      <c r="BO460" s="213">
        <f t="shared" si="214"/>
        <v>1473544.1579964501</v>
      </c>
      <c r="BP460" s="213">
        <f t="shared" si="214"/>
        <v>1473544.1579964501</v>
      </c>
      <c r="BQ460" s="213">
        <f t="shared" si="214"/>
        <v>1473544.1579964501</v>
      </c>
      <c r="BR460" s="213">
        <f t="shared" si="214"/>
        <v>1473544.1579964501</v>
      </c>
      <c r="BS460" s="213">
        <f t="shared" ref="BS460:CR460" si="215">SUM(BS452:BS459)</f>
        <v>1473544.1579964501</v>
      </c>
      <c r="BT460" s="213">
        <f t="shared" si="215"/>
        <v>1473544.1579964501</v>
      </c>
      <c r="BU460" s="213">
        <f t="shared" si="215"/>
        <v>1473544.1579964501</v>
      </c>
      <c r="BV460" s="213">
        <f t="shared" si="215"/>
        <v>1473544.1579964501</v>
      </c>
      <c r="BW460" s="213">
        <f t="shared" si="215"/>
        <v>1473544.1579964501</v>
      </c>
      <c r="BX460" s="213">
        <f t="shared" si="215"/>
        <v>1473544.1579964501</v>
      </c>
      <c r="BY460" s="213">
        <f t="shared" si="215"/>
        <v>1473544.1579964501</v>
      </c>
      <c r="BZ460" s="213">
        <f t="shared" si="215"/>
        <v>1473544.1579964501</v>
      </c>
      <c r="CA460" s="213">
        <f t="shared" si="215"/>
        <v>1473544.1579964501</v>
      </c>
      <c r="CB460" s="213">
        <f t="shared" si="215"/>
        <v>1473544.1579964501</v>
      </c>
      <c r="CC460" s="213">
        <f t="shared" si="215"/>
        <v>1473544.1579964501</v>
      </c>
      <c r="CD460" s="213">
        <f t="shared" si="215"/>
        <v>1473544.1579964501</v>
      </c>
      <c r="CE460" s="213">
        <f t="shared" si="215"/>
        <v>1473544.1579964501</v>
      </c>
      <c r="CF460" s="213">
        <f t="shared" si="215"/>
        <v>1473544.1579964501</v>
      </c>
      <c r="CG460" s="213">
        <f t="shared" si="215"/>
        <v>1473544.1579964501</v>
      </c>
      <c r="CH460" s="213">
        <f t="shared" si="215"/>
        <v>1473544.1579964501</v>
      </c>
      <c r="CI460" s="213">
        <f t="shared" si="215"/>
        <v>1473544.1579964501</v>
      </c>
      <c r="CJ460" s="213">
        <f t="shared" si="215"/>
        <v>1473544.1579964501</v>
      </c>
      <c r="CK460" s="213">
        <f t="shared" si="215"/>
        <v>1473544.1579964501</v>
      </c>
      <c r="CL460" s="213">
        <f t="shared" si="215"/>
        <v>1473544.1579964501</v>
      </c>
      <c r="CM460" s="213">
        <f t="shared" si="215"/>
        <v>1473544.1579964501</v>
      </c>
      <c r="CN460" s="213">
        <f t="shared" si="215"/>
        <v>1473544.1579964501</v>
      </c>
      <c r="CO460" s="213">
        <f t="shared" si="215"/>
        <v>1473544.1579964501</v>
      </c>
      <c r="CP460" s="213">
        <f t="shared" si="215"/>
        <v>1473544.1579964501</v>
      </c>
      <c r="CQ460" s="213">
        <f t="shared" si="215"/>
        <v>1473544.1579964501</v>
      </c>
      <c r="CR460" s="213">
        <f t="shared" si="215"/>
        <v>1473544.1579964501</v>
      </c>
      <c r="CS460" s="213">
        <f t="shared" ref="BN460:CS460" si="216">SUM(CS452:CS459)</f>
        <v>137567518.37767684</v>
      </c>
      <c r="CV460" s="27">
        <f t="shared" si="157"/>
        <v>1473544.1579964501</v>
      </c>
      <c r="CW460" s="28">
        <f t="shared" si="158"/>
        <v>1473544.1579964501</v>
      </c>
    </row>
    <row r="461" spans="1:101" x14ac:dyDescent="0.2">
      <c r="A461" s="218" t="s">
        <v>443</v>
      </c>
      <c r="B461" s="211">
        <v>0</v>
      </c>
      <c r="C461" s="211">
        <v>0</v>
      </c>
      <c r="D461" s="211">
        <v>-772053.0199999999</v>
      </c>
      <c r="E461" s="211">
        <v>-776435.39</v>
      </c>
      <c r="F461" s="211">
        <v>-699873.25585373002</v>
      </c>
      <c r="G461" s="211">
        <v>-699873.25585373002</v>
      </c>
      <c r="H461" s="211">
        <v>-699873.25585373002</v>
      </c>
      <c r="I461" s="211">
        <v>-699873.25585373002</v>
      </c>
      <c r="J461" s="211">
        <v>-699873.25585373002</v>
      </c>
      <c r="K461" s="211">
        <v>-699873.25585373002</v>
      </c>
      <c r="L461" s="211">
        <v>-699873.25585373002</v>
      </c>
      <c r="M461" s="211">
        <v>-699873.25585373002</v>
      </c>
      <c r="N461" s="211">
        <v>-699873.25585373002</v>
      </c>
      <c r="O461" s="211">
        <v>-699873.25585373002</v>
      </c>
      <c r="P461" s="211">
        <v>-699873.25585373002</v>
      </c>
      <c r="Q461" s="211">
        <v>-699873.25585373002</v>
      </c>
      <c r="R461" s="211">
        <v>-699873.25585373002</v>
      </c>
      <c r="S461" s="211">
        <v>-699873.25585373002</v>
      </c>
      <c r="T461" s="211">
        <v>-699873.25585373002</v>
      </c>
      <c r="U461" s="211">
        <v>-699873.25585373002</v>
      </c>
      <c r="V461" s="211">
        <v>-699873.25585373002</v>
      </c>
      <c r="W461" s="211">
        <v>-699873.25585373002</v>
      </c>
      <c r="X461" s="211">
        <v>-699873.25585373002</v>
      </c>
      <c r="Y461" s="211">
        <v>-699873.25585373002</v>
      </c>
      <c r="Z461" s="211">
        <v>-699873.25585373002</v>
      </c>
      <c r="AA461" s="211">
        <v>-699873.25585373002</v>
      </c>
      <c r="AB461" s="211">
        <v>-699873.25585373002</v>
      </c>
      <c r="AC461" s="211">
        <v>-699873.25585373002</v>
      </c>
      <c r="AD461" s="211">
        <v>-699873.25585373002</v>
      </c>
      <c r="AE461" s="211">
        <v>-699873.25585373002</v>
      </c>
      <c r="AF461" s="211">
        <v>-699873.25585373002</v>
      </c>
      <c r="AG461" s="211">
        <v>-699873.25585373002</v>
      </c>
      <c r="AH461" s="211">
        <v>-699873.25585373002</v>
      </c>
      <c r="AI461" s="211">
        <v>-699873.25585373002</v>
      </c>
      <c r="AJ461" s="211">
        <v>-699873.25585373002</v>
      </c>
      <c r="AK461" s="211">
        <v>-699873.25585373002</v>
      </c>
      <c r="AL461" s="211">
        <v>-699873.25585373002</v>
      </c>
      <c r="AM461" s="211">
        <v>-699873.25585373002</v>
      </c>
      <c r="AN461" s="211">
        <v>-699873.25585373002</v>
      </c>
      <c r="AO461" s="211">
        <v>-699873.25585373002</v>
      </c>
      <c r="AP461" s="211">
        <v>-699873.25585373002</v>
      </c>
      <c r="AQ461" s="211">
        <v>-699873.25585373002</v>
      </c>
      <c r="AR461" s="211">
        <v>-699873.25585373002</v>
      </c>
      <c r="AS461" s="211">
        <v>-699873.25585373002</v>
      </c>
      <c r="AT461" s="211">
        <v>-699873.25585373002</v>
      </c>
      <c r="AU461" s="211">
        <v>-699873.25585373002</v>
      </c>
      <c r="AV461" s="211">
        <v>-699873.25585373002</v>
      </c>
      <c r="AW461" s="211">
        <v>-699873.25585373002</v>
      </c>
      <c r="AX461" s="211">
        <v>-699873.25585373002</v>
      </c>
      <c r="AY461" s="211">
        <v>-699873.25585373002</v>
      </c>
      <c r="AZ461" s="211">
        <v>-699873.25585373002</v>
      </c>
      <c r="BA461" s="211">
        <v>-699873.25585373002</v>
      </c>
      <c r="BB461" s="211">
        <v>-699873.25585373002</v>
      </c>
      <c r="BC461" s="211">
        <v>-699873.25585373002</v>
      </c>
      <c r="BD461" s="211">
        <v>-699873.25585373002</v>
      </c>
      <c r="BE461" s="211">
        <v>-699873.25585373002</v>
      </c>
      <c r="BF461" s="211">
        <v>-699873.25585373002</v>
      </c>
      <c r="BG461" s="211">
        <v>-699873.25585373002</v>
      </c>
      <c r="BH461" s="211">
        <v>-699873.25585373002</v>
      </c>
      <c r="BI461" s="211">
        <v>-699873.25585373002</v>
      </c>
      <c r="BJ461" s="211">
        <v>-699873.25585373002</v>
      </c>
      <c r="BK461" s="211">
        <v>-699873.25585373002</v>
      </c>
      <c r="BL461" s="211">
        <v>-699873.25585373002</v>
      </c>
      <c r="BM461" s="211">
        <v>-699873.25585373002</v>
      </c>
      <c r="BN461" s="211">
        <v>-699873.25585373002</v>
      </c>
      <c r="BO461" s="211">
        <v>-699873.25585373002</v>
      </c>
      <c r="BP461" s="211">
        <v>-699873.25585373002</v>
      </c>
      <c r="BQ461" s="211">
        <v>-699873.25585373002</v>
      </c>
      <c r="BR461" s="211">
        <v>-699873.25585373002</v>
      </c>
      <c r="BS461" s="211">
        <v>-699873.25585373002</v>
      </c>
      <c r="BT461" s="211">
        <v>-699873.25585373002</v>
      </c>
      <c r="BU461" s="211">
        <v>-699873.25585373002</v>
      </c>
      <c r="BV461" s="211">
        <v>-699873.25585373002</v>
      </c>
      <c r="BW461" s="211">
        <v>-699873.25585373002</v>
      </c>
      <c r="BX461" s="211">
        <v>-699873.25585373002</v>
      </c>
      <c r="BY461" s="211">
        <v>-699873.25585373002</v>
      </c>
      <c r="BZ461" s="211">
        <v>-699873.25585373002</v>
      </c>
      <c r="CA461" s="211">
        <v>-699873.25585373002</v>
      </c>
      <c r="CB461" s="211">
        <v>-699873.25585373002</v>
      </c>
      <c r="CC461" s="211">
        <v>-699873.25585373002</v>
      </c>
      <c r="CD461" s="211">
        <v>-699873.25585373002</v>
      </c>
      <c r="CE461" s="211">
        <v>-699873.25585373002</v>
      </c>
      <c r="CF461" s="211">
        <v>-699873.25585373002</v>
      </c>
      <c r="CG461" s="211">
        <v>-699873.25585373002</v>
      </c>
      <c r="CH461" s="211">
        <v>-699873.25585373002</v>
      </c>
      <c r="CI461" s="211">
        <v>-699873.25585373002</v>
      </c>
      <c r="CJ461" s="211">
        <v>-699873.25585373002</v>
      </c>
      <c r="CK461" s="211">
        <v>-699873.25585373002</v>
      </c>
      <c r="CL461" s="211">
        <v>-699873.25585373002</v>
      </c>
      <c r="CM461" s="211">
        <v>-699873.25585373002</v>
      </c>
      <c r="CN461" s="211">
        <v>-699873.25585373002</v>
      </c>
      <c r="CO461" s="211">
        <v>-699873.25585373002</v>
      </c>
      <c r="CP461" s="211">
        <v>-699873.25585373002</v>
      </c>
      <c r="CQ461" s="211">
        <v>-699873.25585373002</v>
      </c>
      <c r="CR461" s="211">
        <v>-699873.25585373002</v>
      </c>
      <c r="CS461" s="211">
        <f>SUM(B461:CR461)</f>
        <v>-65236954.692689337</v>
      </c>
      <c r="CV461" s="27">
        <f t="shared" si="157"/>
        <v>-699873.25585373002</v>
      </c>
      <c r="CW461" s="28">
        <f t="shared" si="158"/>
        <v>-699873.25585373002</v>
      </c>
    </row>
    <row r="462" spans="1:101" x14ac:dyDescent="0.2">
      <c r="A462" s="218" t="s">
        <v>444</v>
      </c>
      <c r="B462" s="211">
        <v>-111584.7</v>
      </c>
      <c r="C462" s="211">
        <v>0</v>
      </c>
      <c r="D462" s="211">
        <v>-799421.83</v>
      </c>
      <c r="E462" s="211">
        <v>-822339</v>
      </c>
      <c r="F462" s="211">
        <v>-719759.0572843299</v>
      </c>
      <c r="G462" s="211">
        <v>-719759.0572843299</v>
      </c>
      <c r="H462" s="211">
        <v>-719759.0572843299</v>
      </c>
      <c r="I462" s="211">
        <v>-719759.0572843299</v>
      </c>
      <c r="J462" s="211">
        <v>-719759.0572843299</v>
      </c>
      <c r="K462" s="211">
        <v>-719759.0572843299</v>
      </c>
      <c r="L462" s="211">
        <v>-719759.0572843299</v>
      </c>
      <c r="M462" s="211">
        <v>-719759.0572843299</v>
      </c>
      <c r="N462" s="211">
        <v>-719759.0572843299</v>
      </c>
      <c r="O462" s="211">
        <v>-719759.0572843299</v>
      </c>
      <c r="P462" s="211">
        <v>-719759.0572843299</v>
      </c>
      <c r="Q462" s="211">
        <v>-719759.0572843299</v>
      </c>
      <c r="R462" s="211">
        <v>-719759.0572843299</v>
      </c>
      <c r="S462" s="211">
        <v>-719759.0572843299</v>
      </c>
      <c r="T462" s="211">
        <v>-719759.0572843299</v>
      </c>
      <c r="U462" s="211">
        <v>-719759.0572843299</v>
      </c>
      <c r="V462" s="211">
        <v>-719759.0572843299</v>
      </c>
      <c r="W462" s="211">
        <v>-719759.0572843299</v>
      </c>
      <c r="X462" s="211">
        <v>-719759.0572843299</v>
      </c>
      <c r="Y462" s="211">
        <v>-719759.0572843299</v>
      </c>
      <c r="Z462" s="211">
        <v>-719759.0572843299</v>
      </c>
      <c r="AA462" s="211">
        <v>-719759.0572843299</v>
      </c>
      <c r="AB462" s="211">
        <v>-719759.0572843299</v>
      </c>
      <c r="AC462" s="211">
        <v>-719759.0572843299</v>
      </c>
      <c r="AD462" s="211">
        <v>-719759.0572843299</v>
      </c>
      <c r="AE462" s="211">
        <v>-719759.0572843299</v>
      </c>
      <c r="AF462" s="211">
        <v>-719759.0572843299</v>
      </c>
      <c r="AG462" s="211">
        <v>-719759.0572843299</v>
      </c>
      <c r="AH462" s="211">
        <v>-719759.0572843299</v>
      </c>
      <c r="AI462" s="211">
        <v>-719759.0572843299</v>
      </c>
      <c r="AJ462" s="211">
        <v>-719759.0572843299</v>
      </c>
      <c r="AK462" s="211">
        <v>-719759.0572843299</v>
      </c>
      <c r="AL462" s="211">
        <v>-719759.0572843299</v>
      </c>
      <c r="AM462" s="211">
        <v>-719759.0572843299</v>
      </c>
      <c r="AN462" s="211">
        <v>-719759.0572843299</v>
      </c>
      <c r="AO462" s="211">
        <v>-719759.0572843299</v>
      </c>
      <c r="AP462" s="211">
        <v>-719759.0572843299</v>
      </c>
      <c r="AQ462" s="211">
        <v>-719759.0572843299</v>
      </c>
      <c r="AR462" s="211">
        <v>-719759.0572843299</v>
      </c>
      <c r="AS462" s="211">
        <v>-719759.0572843299</v>
      </c>
      <c r="AT462" s="211">
        <v>-719759.0572843299</v>
      </c>
      <c r="AU462" s="211">
        <v>-719759.0572843299</v>
      </c>
      <c r="AV462" s="211">
        <v>-719759.0572843299</v>
      </c>
      <c r="AW462" s="211">
        <v>-719759.0572843299</v>
      </c>
      <c r="AX462" s="211">
        <v>-719759.0572843299</v>
      </c>
      <c r="AY462" s="211">
        <v>-719759.0572843299</v>
      </c>
      <c r="AZ462" s="211">
        <v>-719759.0572843299</v>
      </c>
      <c r="BA462" s="211">
        <v>-719759.0572843299</v>
      </c>
      <c r="BB462" s="211">
        <v>-719759.0572843299</v>
      </c>
      <c r="BC462" s="211">
        <v>-719759.0572843299</v>
      </c>
      <c r="BD462" s="211">
        <v>-719759.0572843299</v>
      </c>
      <c r="BE462" s="211">
        <v>-719759.0572843299</v>
      </c>
      <c r="BF462" s="211">
        <v>-719759.0572843299</v>
      </c>
      <c r="BG462" s="211">
        <v>-719759.0572843299</v>
      </c>
      <c r="BH462" s="211">
        <v>-719759.0572843299</v>
      </c>
      <c r="BI462" s="211">
        <v>-719759.0572843299</v>
      </c>
      <c r="BJ462" s="211">
        <v>-719759.0572843299</v>
      </c>
      <c r="BK462" s="211">
        <v>-719759.0572843299</v>
      </c>
      <c r="BL462" s="211">
        <v>-719759.0572843299</v>
      </c>
      <c r="BM462" s="211">
        <v>-719759.0572843299</v>
      </c>
      <c r="BN462" s="211">
        <v>-719759.0572843299</v>
      </c>
      <c r="BO462" s="211">
        <v>-719759.0572843299</v>
      </c>
      <c r="BP462" s="211">
        <v>-719759.0572843299</v>
      </c>
      <c r="BQ462" s="211">
        <v>-719759.0572843299</v>
      </c>
      <c r="BR462" s="211">
        <v>-719759.0572843299</v>
      </c>
      <c r="BS462" s="211">
        <v>-719759.0572843299</v>
      </c>
      <c r="BT462" s="211">
        <v>-719759.0572843299</v>
      </c>
      <c r="BU462" s="211">
        <v>-719759.0572843299</v>
      </c>
      <c r="BV462" s="211">
        <v>-719759.0572843299</v>
      </c>
      <c r="BW462" s="211">
        <v>-719759.0572843299</v>
      </c>
      <c r="BX462" s="211">
        <v>-719759.0572843299</v>
      </c>
      <c r="BY462" s="211">
        <v>-719759.0572843299</v>
      </c>
      <c r="BZ462" s="211">
        <v>-719759.0572843299</v>
      </c>
      <c r="CA462" s="211">
        <v>-719759.0572843299</v>
      </c>
      <c r="CB462" s="211">
        <v>-719759.0572843299</v>
      </c>
      <c r="CC462" s="211">
        <v>-719759.0572843299</v>
      </c>
      <c r="CD462" s="211">
        <v>-719759.0572843299</v>
      </c>
      <c r="CE462" s="211">
        <v>-719759.0572843299</v>
      </c>
      <c r="CF462" s="211">
        <v>-719759.0572843299</v>
      </c>
      <c r="CG462" s="211">
        <v>-719759.0572843299</v>
      </c>
      <c r="CH462" s="211">
        <v>-719759.0572843299</v>
      </c>
      <c r="CI462" s="211">
        <v>-719759.0572843299</v>
      </c>
      <c r="CJ462" s="211">
        <v>-719759.0572843299</v>
      </c>
      <c r="CK462" s="211">
        <v>-719759.0572843299</v>
      </c>
      <c r="CL462" s="211">
        <v>-719759.0572843299</v>
      </c>
      <c r="CM462" s="211">
        <v>-719759.0572843299</v>
      </c>
      <c r="CN462" s="211">
        <v>-719759.0572843299</v>
      </c>
      <c r="CO462" s="211">
        <v>-719759.0572843299</v>
      </c>
      <c r="CP462" s="211">
        <v>-719759.0572843299</v>
      </c>
      <c r="CQ462" s="211">
        <v>-719759.0572843299</v>
      </c>
      <c r="CR462" s="211">
        <v>-719759.0572843299</v>
      </c>
      <c r="CS462" s="211">
        <f>SUM(B462:CR462)</f>
        <v>-67231419.742874131</v>
      </c>
      <c r="CV462" s="27">
        <f t="shared" si="157"/>
        <v>-719759.0572843299</v>
      </c>
      <c r="CW462" s="28">
        <f t="shared" si="158"/>
        <v>-719759.0572843299</v>
      </c>
    </row>
    <row r="463" spans="1:101" x14ac:dyDescent="0.2">
      <c r="A463" s="218" t="s">
        <v>445</v>
      </c>
      <c r="B463" s="211">
        <v>0</v>
      </c>
      <c r="C463" s="211">
        <v>0</v>
      </c>
      <c r="D463" s="211">
        <v>0</v>
      </c>
      <c r="E463" s="211">
        <v>0</v>
      </c>
      <c r="F463" s="211">
        <v>-13193.092417</v>
      </c>
      <c r="G463" s="211">
        <v>-13193.092417</v>
      </c>
      <c r="H463" s="211">
        <v>-13193.092417</v>
      </c>
      <c r="I463" s="211">
        <v>-13193.092417</v>
      </c>
      <c r="J463" s="211">
        <v>-13193.092417</v>
      </c>
      <c r="K463" s="211">
        <v>-13193.092417</v>
      </c>
      <c r="L463" s="211">
        <v>-13193.092417</v>
      </c>
      <c r="M463" s="211">
        <v>-13193.092417</v>
      </c>
      <c r="N463" s="211">
        <v>-13193.092417</v>
      </c>
      <c r="O463" s="211">
        <v>-13193.092417</v>
      </c>
      <c r="P463" s="211">
        <v>-13193.092417</v>
      </c>
      <c r="Q463" s="211">
        <v>-13193.092417</v>
      </c>
      <c r="R463" s="211">
        <v>-13193.092417</v>
      </c>
      <c r="S463" s="211">
        <v>-13193.092417</v>
      </c>
      <c r="T463" s="211">
        <v>-13193.092417</v>
      </c>
      <c r="U463" s="211">
        <v>-13193.092417</v>
      </c>
      <c r="V463" s="211">
        <v>-13193.092417</v>
      </c>
      <c r="W463" s="211">
        <v>-13193.092417</v>
      </c>
      <c r="X463" s="211">
        <v>-13193.092417</v>
      </c>
      <c r="Y463" s="211">
        <v>-13193.092417</v>
      </c>
      <c r="Z463" s="211">
        <v>-13193.092417</v>
      </c>
      <c r="AA463" s="211">
        <v>-13193.092417</v>
      </c>
      <c r="AB463" s="211">
        <v>-13193.092417</v>
      </c>
      <c r="AC463" s="211">
        <v>-13193.092417</v>
      </c>
      <c r="AD463" s="211">
        <v>-13193.092417</v>
      </c>
      <c r="AE463" s="211">
        <v>-13193.092417</v>
      </c>
      <c r="AF463" s="211">
        <v>-13193.092417</v>
      </c>
      <c r="AG463" s="211">
        <v>-13193.092417</v>
      </c>
      <c r="AH463" s="211">
        <v>-13193.092417</v>
      </c>
      <c r="AI463" s="211">
        <v>-13193.092417</v>
      </c>
      <c r="AJ463" s="211">
        <v>-13193.092417</v>
      </c>
      <c r="AK463" s="211">
        <v>-13193.092417</v>
      </c>
      <c r="AL463" s="211">
        <v>-13193.092417</v>
      </c>
      <c r="AM463" s="211">
        <v>-13193.092417</v>
      </c>
      <c r="AN463" s="211">
        <v>-13193.092417</v>
      </c>
      <c r="AO463" s="211">
        <v>-13193.092417</v>
      </c>
      <c r="AP463" s="211">
        <v>-13193.092417</v>
      </c>
      <c r="AQ463" s="211">
        <v>-13193.092417</v>
      </c>
      <c r="AR463" s="211">
        <v>-13193.092417</v>
      </c>
      <c r="AS463" s="211">
        <v>-13193.092417</v>
      </c>
      <c r="AT463" s="211">
        <v>-13193.092417</v>
      </c>
      <c r="AU463" s="211">
        <v>-13193.092417</v>
      </c>
      <c r="AV463" s="211">
        <v>-13193.092417</v>
      </c>
      <c r="AW463" s="211">
        <v>-13193.092417</v>
      </c>
      <c r="AX463" s="211">
        <v>-13193.092417</v>
      </c>
      <c r="AY463" s="211">
        <v>-13193.092417</v>
      </c>
      <c r="AZ463" s="211">
        <v>-13193.092417</v>
      </c>
      <c r="BA463" s="211">
        <v>-13193.092417</v>
      </c>
      <c r="BB463" s="211">
        <v>-13193.092417</v>
      </c>
      <c r="BC463" s="211">
        <v>-13193.092417</v>
      </c>
      <c r="BD463" s="211">
        <v>-13193.092417</v>
      </c>
      <c r="BE463" s="211">
        <v>-13193.092417</v>
      </c>
      <c r="BF463" s="211">
        <v>-13193.092417</v>
      </c>
      <c r="BG463" s="211">
        <v>-13193.092417</v>
      </c>
      <c r="BH463" s="211">
        <v>-13193.092417</v>
      </c>
      <c r="BI463" s="211">
        <v>-13193.092417</v>
      </c>
      <c r="BJ463" s="211">
        <v>-13193.092417</v>
      </c>
      <c r="BK463" s="211">
        <v>-13193.092417</v>
      </c>
      <c r="BL463" s="211">
        <v>-13193.092417</v>
      </c>
      <c r="BM463" s="211">
        <v>-13193.092417</v>
      </c>
      <c r="BN463" s="211">
        <v>-13193.092417</v>
      </c>
      <c r="BO463" s="211">
        <v>-13193.092417</v>
      </c>
      <c r="BP463" s="211">
        <v>-13193.092417</v>
      </c>
      <c r="BQ463" s="211">
        <v>-13193.092417</v>
      </c>
      <c r="BR463" s="211">
        <v>-13193.092417</v>
      </c>
      <c r="BS463" s="211">
        <v>-13193.092417</v>
      </c>
      <c r="BT463" s="211">
        <v>-13193.092417</v>
      </c>
      <c r="BU463" s="211">
        <v>-13193.092417</v>
      </c>
      <c r="BV463" s="211">
        <v>-13193.092417</v>
      </c>
      <c r="BW463" s="211">
        <v>-13193.092417</v>
      </c>
      <c r="BX463" s="211">
        <v>-13193.092417</v>
      </c>
      <c r="BY463" s="211">
        <v>-13193.092417</v>
      </c>
      <c r="BZ463" s="211">
        <v>-13193.092417</v>
      </c>
      <c r="CA463" s="211">
        <v>-13193.092417</v>
      </c>
      <c r="CB463" s="211">
        <v>-13193.092417</v>
      </c>
      <c r="CC463" s="211">
        <v>-13193.092417</v>
      </c>
      <c r="CD463" s="211">
        <v>-13193.092417</v>
      </c>
      <c r="CE463" s="211">
        <v>-13193.092417</v>
      </c>
      <c r="CF463" s="211">
        <v>-13193.092417</v>
      </c>
      <c r="CG463" s="211">
        <v>-13193.092417</v>
      </c>
      <c r="CH463" s="211">
        <v>-13193.092417</v>
      </c>
      <c r="CI463" s="211">
        <v>-13193.092417</v>
      </c>
      <c r="CJ463" s="211">
        <v>-13193.092417</v>
      </c>
      <c r="CK463" s="211">
        <v>-13193.092417</v>
      </c>
      <c r="CL463" s="211">
        <v>-13193.092417</v>
      </c>
      <c r="CM463" s="211">
        <v>-13193.092417</v>
      </c>
      <c r="CN463" s="211">
        <v>-13193.092417</v>
      </c>
      <c r="CO463" s="211">
        <v>-13193.092417</v>
      </c>
      <c r="CP463" s="211">
        <v>-13193.092417</v>
      </c>
      <c r="CQ463" s="211">
        <v>-13193.092417</v>
      </c>
      <c r="CR463" s="211">
        <v>-13193.092417</v>
      </c>
      <c r="CS463" s="211">
        <f>SUM(B463:CR463)</f>
        <v>-1200571.409947</v>
      </c>
      <c r="CV463" s="27">
        <f t="shared" ref="CV463:CV464" si="217">J463</f>
        <v>-13193.092417</v>
      </c>
      <c r="CW463" s="28">
        <f t="shared" ref="CW463:CW464" si="218">BK463</f>
        <v>-13193.092417</v>
      </c>
    </row>
    <row r="464" spans="1:101" x14ac:dyDescent="0.2">
      <c r="A464" s="216" t="s">
        <v>446</v>
      </c>
      <c r="B464" s="217">
        <f t="shared" ref="B464:BM464" si="219">B460+B461+B462+B463</f>
        <v>138415.29999999999</v>
      </c>
      <c r="C464" s="217">
        <f t="shared" si="219"/>
        <v>0</v>
      </c>
      <c r="D464" s="217">
        <f t="shared" si="219"/>
        <v>-106474.84999999986</v>
      </c>
      <c r="E464" s="217">
        <f t="shared" si="219"/>
        <v>161225.60999999999</v>
      </c>
      <c r="F464" s="217">
        <f t="shared" si="219"/>
        <v>40718.752441390163</v>
      </c>
      <c r="G464" s="217">
        <f t="shared" ref="G464:BR464" si="220">G460+G461+G462+G463</f>
        <v>40718.752441390163</v>
      </c>
      <c r="H464" s="217">
        <f t="shared" si="220"/>
        <v>40718.752441390163</v>
      </c>
      <c r="I464" s="217">
        <f t="shared" si="220"/>
        <v>40718.752441390163</v>
      </c>
      <c r="J464" s="217">
        <f t="shared" si="220"/>
        <v>40718.752441390163</v>
      </c>
      <c r="K464" s="217">
        <f t="shared" si="220"/>
        <v>40718.752441390163</v>
      </c>
      <c r="L464" s="217">
        <f t="shared" si="220"/>
        <v>40718.752441390163</v>
      </c>
      <c r="M464" s="217">
        <f t="shared" si="220"/>
        <v>40718.752441390163</v>
      </c>
      <c r="N464" s="217">
        <f t="shared" si="220"/>
        <v>40718.752441390163</v>
      </c>
      <c r="O464" s="217">
        <f t="shared" si="220"/>
        <v>40718.752441390163</v>
      </c>
      <c r="P464" s="217">
        <f t="shared" si="220"/>
        <v>40718.752441390163</v>
      </c>
      <c r="Q464" s="217">
        <f t="shared" si="220"/>
        <v>40718.752441390163</v>
      </c>
      <c r="R464" s="217">
        <f t="shared" si="220"/>
        <v>40718.752441390163</v>
      </c>
      <c r="S464" s="217">
        <f t="shared" si="220"/>
        <v>40718.752441390163</v>
      </c>
      <c r="T464" s="217">
        <f t="shared" si="220"/>
        <v>40718.752441390163</v>
      </c>
      <c r="U464" s="217">
        <f t="shared" si="220"/>
        <v>40718.752441390163</v>
      </c>
      <c r="V464" s="217">
        <f t="shared" si="220"/>
        <v>40718.752441390163</v>
      </c>
      <c r="W464" s="217">
        <f t="shared" si="220"/>
        <v>40718.752441390163</v>
      </c>
      <c r="X464" s="217">
        <f t="shared" si="220"/>
        <v>40718.752441390163</v>
      </c>
      <c r="Y464" s="217">
        <f t="shared" si="220"/>
        <v>40718.752441390163</v>
      </c>
      <c r="Z464" s="217">
        <f t="shared" si="220"/>
        <v>40718.752441390163</v>
      </c>
      <c r="AA464" s="217">
        <f t="shared" si="220"/>
        <v>40718.752441390163</v>
      </c>
      <c r="AB464" s="217">
        <f t="shared" si="220"/>
        <v>40718.752441390163</v>
      </c>
      <c r="AC464" s="217">
        <f t="shared" si="220"/>
        <v>40718.752441390163</v>
      </c>
      <c r="AD464" s="217">
        <f t="shared" si="220"/>
        <v>40718.752441390163</v>
      </c>
      <c r="AE464" s="217">
        <f t="shared" si="220"/>
        <v>40718.752441390163</v>
      </c>
      <c r="AF464" s="217">
        <f t="shared" si="220"/>
        <v>40718.752441390163</v>
      </c>
      <c r="AG464" s="217">
        <f t="shared" si="220"/>
        <v>40718.752441390163</v>
      </c>
      <c r="AH464" s="217">
        <f t="shared" si="220"/>
        <v>40718.752441390163</v>
      </c>
      <c r="AI464" s="217">
        <f t="shared" si="220"/>
        <v>40718.752441390163</v>
      </c>
      <c r="AJ464" s="217">
        <f t="shared" si="220"/>
        <v>40718.752441390163</v>
      </c>
      <c r="AK464" s="217">
        <f t="shared" si="220"/>
        <v>40718.752441390163</v>
      </c>
      <c r="AL464" s="217">
        <f t="shared" si="220"/>
        <v>40718.752441390163</v>
      </c>
      <c r="AM464" s="217">
        <f t="shared" si="220"/>
        <v>40718.752441390163</v>
      </c>
      <c r="AN464" s="217">
        <f t="shared" si="220"/>
        <v>40718.752441390163</v>
      </c>
      <c r="AO464" s="217">
        <f t="shared" si="220"/>
        <v>40718.752441390163</v>
      </c>
      <c r="AP464" s="217">
        <f t="shared" si="220"/>
        <v>40718.752441390163</v>
      </c>
      <c r="AQ464" s="217">
        <f t="shared" si="220"/>
        <v>40718.752441390163</v>
      </c>
      <c r="AR464" s="217">
        <f t="shared" si="220"/>
        <v>40718.752441390163</v>
      </c>
      <c r="AS464" s="217">
        <f t="shared" si="220"/>
        <v>40718.752441390163</v>
      </c>
      <c r="AT464" s="217">
        <f t="shared" si="220"/>
        <v>40718.752441390163</v>
      </c>
      <c r="AU464" s="217">
        <f t="shared" si="220"/>
        <v>40718.752441390163</v>
      </c>
      <c r="AV464" s="217">
        <f t="shared" si="220"/>
        <v>40718.752441390163</v>
      </c>
      <c r="AW464" s="217">
        <f t="shared" si="220"/>
        <v>40718.752441390163</v>
      </c>
      <c r="AX464" s="217">
        <f t="shared" si="220"/>
        <v>40718.752441390163</v>
      </c>
      <c r="AY464" s="217">
        <f t="shared" si="220"/>
        <v>40718.752441390163</v>
      </c>
      <c r="AZ464" s="217">
        <f t="shared" si="220"/>
        <v>40718.752441390163</v>
      </c>
      <c r="BA464" s="217">
        <f t="shared" si="220"/>
        <v>40718.752441390163</v>
      </c>
      <c r="BB464" s="217">
        <f t="shared" si="220"/>
        <v>40718.752441390163</v>
      </c>
      <c r="BC464" s="217">
        <f t="shared" si="220"/>
        <v>40718.752441390163</v>
      </c>
      <c r="BD464" s="217">
        <f t="shared" si="220"/>
        <v>40718.752441390163</v>
      </c>
      <c r="BE464" s="217">
        <f t="shared" si="220"/>
        <v>40718.752441390163</v>
      </c>
      <c r="BF464" s="217">
        <f t="shared" si="220"/>
        <v>40718.752441390163</v>
      </c>
      <c r="BG464" s="217">
        <f t="shared" si="220"/>
        <v>40718.752441390163</v>
      </c>
      <c r="BH464" s="217">
        <f t="shared" si="220"/>
        <v>40718.752441390163</v>
      </c>
      <c r="BI464" s="217">
        <f t="shared" si="220"/>
        <v>40718.752441390163</v>
      </c>
      <c r="BJ464" s="217">
        <f t="shared" si="220"/>
        <v>40718.752441390163</v>
      </c>
      <c r="BK464" s="217">
        <f t="shared" si="220"/>
        <v>40718.752441390163</v>
      </c>
      <c r="BL464" s="217">
        <f t="shared" si="220"/>
        <v>40718.752441390163</v>
      </c>
      <c r="BM464" s="217">
        <f t="shared" si="220"/>
        <v>40718.752441390163</v>
      </c>
      <c r="BN464" s="217">
        <f t="shared" si="220"/>
        <v>40718.752441390163</v>
      </c>
      <c r="BO464" s="217">
        <f t="shared" si="220"/>
        <v>40718.752441390163</v>
      </c>
      <c r="BP464" s="217">
        <f t="shared" si="220"/>
        <v>40718.752441390163</v>
      </c>
      <c r="BQ464" s="217">
        <f t="shared" si="220"/>
        <v>40718.752441390163</v>
      </c>
      <c r="BR464" s="217">
        <f t="shared" si="220"/>
        <v>40718.752441390163</v>
      </c>
      <c r="BS464" s="217">
        <f t="shared" ref="BS464:CR464" si="221">BS460+BS461+BS462+BS463</f>
        <v>40718.752441390163</v>
      </c>
      <c r="BT464" s="217">
        <f t="shared" si="221"/>
        <v>40718.752441390163</v>
      </c>
      <c r="BU464" s="217">
        <f t="shared" si="221"/>
        <v>40718.752441390163</v>
      </c>
      <c r="BV464" s="217">
        <f t="shared" si="221"/>
        <v>40718.752441390163</v>
      </c>
      <c r="BW464" s="217">
        <f t="shared" si="221"/>
        <v>40718.752441390163</v>
      </c>
      <c r="BX464" s="217">
        <f t="shared" si="221"/>
        <v>40718.752441390163</v>
      </c>
      <c r="BY464" s="217">
        <f t="shared" si="221"/>
        <v>40718.752441390163</v>
      </c>
      <c r="BZ464" s="217">
        <f t="shared" si="221"/>
        <v>40718.752441390163</v>
      </c>
      <c r="CA464" s="217">
        <f t="shared" si="221"/>
        <v>40718.752441390163</v>
      </c>
      <c r="CB464" s="217">
        <f t="shared" si="221"/>
        <v>40718.752441390163</v>
      </c>
      <c r="CC464" s="217">
        <f t="shared" si="221"/>
        <v>40718.752441390163</v>
      </c>
      <c r="CD464" s="217">
        <f t="shared" si="221"/>
        <v>40718.752441390163</v>
      </c>
      <c r="CE464" s="217">
        <f t="shared" si="221"/>
        <v>40718.752441390163</v>
      </c>
      <c r="CF464" s="217">
        <f t="shared" si="221"/>
        <v>40718.752441390163</v>
      </c>
      <c r="CG464" s="217">
        <f t="shared" si="221"/>
        <v>40718.752441390163</v>
      </c>
      <c r="CH464" s="217">
        <f t="shared" si="221"/>
        <v>40718.752441390163</v>
      </c>
      <c r="CI464" s="217">
        <f t="shared" si="221"/>
        <v>40718.752441390163</v>
      </c>
      <c r="CJ464" s="217">
        <f t="shared" si="221"/>
        <v>40718.752441390163</v>
      </c>
      <c r="CK464" s="217">
        <f t="shared" si="221"/>
        <v>40718.752441390163</v>
      </c>
      <c r="CL464" s="217">
        <f t="shared" si="221"/>
        <v>40718.752441390163</v>
      </c>
      <c r="CM464" s="217">
        <f t="shared" si="221"/>
        <v>40718.752441390163</v>
      </c>
      <c r="CN464" s="217">
        <f t="shared" si="221"/>
        <v>40718.752441390163</v>
      </c>
      <c r="CO464" s="217">
        <f t="shared" si="221"/>
        <v>40718.752441390163</v>
      </c>
      <c r="CP464" s="217">
        <f t="shared" si="221"/>
        <v>40718.752441390163</v>
      </c>
      <c r="CQ464" s="217">
        <f t="shared" si="221"/>
        <v>40718.752441390163</v>
      </c>
      <c r="CR464" s="217">
        <f t="shared" si="221"/>
        <v>40718.752441390163</v>
      </c>
      <c r="CS464" s="217">
        <f t="shared" ref="BN464:CS464" si="222">CS460+CS461+CS462+CS463</f>
        <v>3898572.5321663846</v>
      </c>
      <c r="CV464" s="27">
        <f t="shared" si="217"/>
        <v>40718.752441390163</v>
      </c>
      <c r="CW464" s="28">
        <f t="shared" si="218"/>
        <v>40718.752441390163</v>
      </c>
    </row>
    <row r="465" spans="1:101" x14ac:dyDescent="0.2">
      <c r="A465" s="116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  <c r="AC465" s="111"/>
      <c r="AD465" s="111"/>
      <c r="AE465" s="111"/>
      <c r="AF465" s="111"/>
      <c r="AG465" s="111"/>
      <c r="AH465" s="111"/>
      <c r="AI465" s="111"/>
      <c r="AJ465" s="111"/>
      <c r="AK465" s="111"/>
      <c r="AL465" s="111"/>
      <c r="AM465" s="111"/>
      <c r="AN465" s="111"/>
      <c r="AO465" s="111"/>
      <c r="AP465" s="111"/>
      <c r="AQ465" s="111"/>
      <c r="AR465" s="111"/>
      <c r="AS465" s="111"/>
      <c r="AT465" s="111"/>
      <c r="AU465" s="111"/>
      <c r="AV465" s="111"/>
      <c r="AW465" s="111"/>
      <c r="AX465" s="111"/>
      <c r="AY465" s="111"/>
      <c r="AZ465" s="111"/>
      <c r="BA465" s="111"/>
      <c r="BB465" s="111"/>
      <c r="BC465" s="111"/>
      <c r="BD465" s="111"/>
      <c r="BE465" s="111"/>
      <c r="BF465" s="111"/>
      <c r="BG465" s="111"/>
      <c r="BH465" s="111"/>
      <c r="BI465" s="111"/>
      <c r="BJ465" s="111"/>
      <c r="BK465" s="111"/>
      <c r="BL465" s="111"/>
      <c r="BM465" s="111"/>
      <c r="BN465" s="111"/>
      <c r="BO465" s="111"/>
      <c r="BP465" s="111"/>
      <c r="BQ465" s="111"/>
      <c r="BR465" s="111"/>
      <c r="BS465" s="111"/>
      <c r="BT465" s="111"/>
      <c r="BU465" s="111"/>
      <c r="BV465" s="111"/>
      <c r="BW465" s="111"/>
      <c r="BX465" s="111"/>
      <c r="BY465" s="111"/>
      <c r="BZ465" s="111"/>
      <c r="CA465" s="111"/>
      <c r="CB465" s="111"/>
      <c r="CC465" s="111"/>
      <c r="CD465" s="111"/>
      <c r="CE465" s="111"/>
      <c r="CF465" s="111"/>
      <c r="CG465" s="111"/>
      <c r="CH465" s="111"/>
      <c r="CI465" s="111"/>
      <c r="CJ465" s="111"/>
      <c r="CK465" s="111"/>
      <c r="CL465" s="111"/>
      <c r="CM465" s="111"/>
      <c r="CN465" s="111"/>
      <c r="CO465" s="111"/>
      <c r="CP465" s="111"/>
      <c r="CQ465" s="111"/>
      <c r="CR465" s="111"/>
      <c r="CS465" s="111"/>
      <c r="CV465" s="27"/>
      <c r="CW465" s="28"/>
    </row>
    <row r="466" spans="1:101" hidden="1" x14ac:dyDescent="0.2">
      <c r="A466" s="116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  <c r="AD466" s="111"/>
      <c r="AE466" s="111"/>
      <c r="AF466" s="111"/>
      <c r="AG466" s="111"/>
      <c r="AH466" s="111"/>
      <c r="AI466" s="111"/>
      <c r="AJ466" s="111"/>
      <c r="AK466" s="111"/>
      <c r="AL466" s="111"/>
      <c r="AM466" s="111"/>
      <c r="AN466" s="111"/>
      <c r="AO466" s="111"/>
      <c r="AP466" s="111"/>
      <c r="AQ466" s="111"/>
      <c r="AR466" s="111"/>
      <c r="AS466" s="111"/>
      <c r="AT466" s="111"/>
      <c r="AU466" s="111"/>
      <c r="AV466" s="111"/>
      <c r="AW466" s="111"/>
      <c r="AX466" s="111"/>
      <c r="AY466" s="111"/>
      <c r="AZ466" s="111"/>
      <c r="BA466" s="111"/>
      <c r="BB466" s="111"/>
      <c r="BC466" s="111"/>
      <c r="BD466" s="111"/>
      <c r="BE466" s="111"/>
      <c r="BF466" s="111"/>
      <c r="BG466" s="111"/>
      <c r="BH466" s="111"/>
      <c r="BI466" s="111"/>
      <c r="BJ466" s="111"/>
      <c r="BK466" s="111"/>
      <c r="BL466" s="111"/>
      <c r="BM466" s="111"/>
      <c r="BN466" s="111"/>
      <c r="BO466" s="111"/>
      <c r="BP466" s="111"/>
      <c r="BQ466" s="111"/>
      <c r="BR466" s="111"/>
      <c r="BS466" s="111"/>
      <c r="BT466" s="111"/>
      <c r="BU466" s="111"/>
      <c r="BV466" s="111"/>
      <c r="BW466" s="111"/>
      <c r="BX466" s="111"/>
      <c r="BY466" s="111"/>
      <c r="BZ466" s="111"/>
      <c r="CA466" s="111"/>
      <c r="CB466" s="111"/>
      <c r="CC466" s="111"/>
      <c r="CD466" s="111"/>
      <c r="CE466" s="111"/>
      <c r="CF466" s="111"/>
      <c r="CG466" s="111"/>
      <c r="CH466" s="111"/>
      <c r="CI466" s="111"/>
      <c r="CJ466" s="111"/>
      <c r="CK466" s="111"/>
      <c r="CL466" s="111"/>
      <c r="CM466" s="111"/>
      <c r="CN466" s="111"/>
      <c r="CO466" s="111"/>
      <c r="CP466" s="111"/>
      <c r="CQ466" s="111"/>
      <c r="CR466" s="111"/>
      <c r="CS466" s="111"/>
      <c r="CV466" s="27"/>
      <c r="CW466" s="28"/>
    </row>
    <row r="467" spans="1:101" x14ac:dyDescent="0.2">
      <c r="A467" s="116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  <c r="AC467" s="111"/>
      <c r="AD467" s="111"/>
      <c r="AE467" s="111"/>
      <c r="AF467" s="111"/>
      <c r="AG467" s="111"/>
      <c r="AH467" s="111"/>
      <c r="AI467" s="111"/>
      <c r="AJ467" s="111"/>
      <c r="AK467" s="111"/>
      <c r="AL467" s="111"/>
      <c r="AM467" s="111"/>
      <c r="AN467" s="111"/>
      <c r="AO467" s="111"/>
      <c r="AP467" s="111"/>
      <c r="AQ467" s="111"/>
      <c r="AR467" s="111"/>
      <c r="AS467" s="111"/>
      <c r="AT467" s="111"/>
      <c r="AU467" s="111"/>
      <c r="AV467" s="111"/>
      <c r="AW467" s="111"/>
      <c r="AX467" s="111"/>
      <c r="AY467" s="111"/>
      <c r="AZ467" s="111"/>
      <c r="BA467" s="111"/>
      <c r="BB467" s="111"/>
      <c r="BC467" s="111"/>
      <c r="BD467" s="111"/>
      <c r="BE467" s="111"/>
      <c r="BF467" s="111"/>
      <c r="BG467" s="111"/>
      <c r="BH467" s="111"/>
      <c r="BI467" s="111"/>
      <c r="BJ467" s="111"/>
      <c r="BK467" s="111"/>
      <c r="BL467" s="111"/>
      <c r="BM467" s="111"/>
      <c r="BN467" s="111"/>
      <c r="BO467" s="111"/>
      <c r="BP467" s="111"/>
      <c r="BQ467" s="111"/>
      <c r="BR467" s="111"/>
      <c r="BS467" s="111"/>
      <c r="BT467" s="111"/>
      <c r="BU467" s="111"/>
      <c r="BV467" s="111"/>
      <c r="BW467" s="111"/>
      <c r="BX467" s="111"/>
      <c r="BY467" s="111"/>
      <c r="BZ467" s="111"/>
      <c r="CA467" s="111"/>
      <c r="CB467" s="111"/>
      <c r="CC467" s="111"/>
      <c r="CD467" s="111"/>
      <c r="CE467" s="111"/>
      <c r="CF467" s="111"/>
      <c r="CG467" s="111"/>
      <c r="CH467" s="111"/>
      <c r="CI467" s="111"/>
      <c r="CJ467" s="111"/>
      <c r="CK467" s="111"/>
      <c r="CL467" s="111"/>
      <c r="CM467" s="111"/>
      <c r="CN467" s="111"/>
      <c r="CO467" s="111"/>
      <c r="CP467" s="111"/>
      <c r="CQ467" s="111"/>
      <c r="CR467" s="111"/>
      <c r="CS467" s="111"/>
      <c r="CV467" s="27"/>
      <c r="CW467" s="28"/>
    </row>
    <row r="468" spans="1:101" x14ac:dyDescent="0.2">
      <c r="A468" s="116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  <c r="AD468" s="111"/>
      <c r="AE468" s="111"/>
      <c r="AF468" s="111"/>
      <c r="AG468" s="111"/>
      <c r="AH468" s="111"/>
      <c r="AI468" s="111"/>
      <c r="AJ468" s="111"/>
      <c r="AK468" s="111"/>
      <c r="AL468" s="111"/>
      <c r="AM468" s="111"/>
      <c r="AN468" s="111"/>
      <c r="AO468" s="111"/>
      <c r="AP468" s="111"/>
      <c r="AQ468" s="111"/>
      <c r="AR468" s="111"/>
      <c r="AS468" s="111"/>
      <c r="AT468" s="111"/>
      <c r="AU468" s="111"/>
      <c r="AV468" s="111"/>
      <c r="AW468" s="111"/>
      <c r="AX468" s="111"/>
      <c r="AY468" s="111"/>
      <c r="AZ468" s="111"/>
      <c r="BA468" s="111"/>
      <c r="BB468" s="111"/>
      <c r="BC468" s="111"/>
      <c r="BD468" s="111"/>
      <c r="BE468" s="111"/>
      <c r="BF468" s="111"/>
      <c r="BG468" s="111"/>
      <c r="BH468" s="111"/>
      <c r="BI468" s="111"/>
      <c r="BJ468" s="111"/>
      <c r="BK468" s="111"/>
      <c r="BL468" s="111"/>
      <c r="BM468" s="111"/>
      <c r="BN468" s="111"/>
      <c r="BO468" s="111"/>
      <c r="BP468" s="111"/>
      <c r="BQ468" s="111"/>
      <c r="BR468" s="111"/>
      <c r="BS468" s="111"/>
      <c r="BT468" s="111"/>
      <c r="BU468" s="111"/>
      <c r="BV468" s="111"/>
      <c r="BW468" s="111"/>
      <c r="BX468" s="111"/>
      <c r="BY468" s="111"/>
      <c r="BZ468" s="111"/>
      <c r="CA468" s="111"/>
      <c r="CB468" s="111"/>
      <c r="CC468" s="111"/>
      <c r="CD468" s="111"/>
      <c r="CE468" s="111"/>
      <c r="CF468" s="111"/>
      <c r="CG468" s="111"/>
      <c r="CH468" s="111"/>
      <c r="CI468" s="111"/>
      <c r="CJ468" s="111"/>
      <c r="CK468" s="111"/>
      <c r="CL468" s="111"/>
      <c r="CM468" s="111"/>
      <c r="CN468" s="111"/>
      <c r="CO468" s="111"/>
      <c r="CP468" s="111"/>
      <c r="CQ468" s="111"/>
      <c r="CR468" s="111"/>
      <c r="CS468" s="111"/>
      <c r="CV468" s="27"/>
      <c r="CW468" s="28"/>
    </row>
    <row r="469" spans="1:101" x14ac:dyDescent="0.2">
      <c r="A469" s="116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  <c r="AC469" s="111"/>
      <c r="AD469" s="111"/>
      <c r="AE469" s="111"/>
      <c r="AF469" s="111"/>
      <c r="AG469" s="111"/>
      <c r="AH469" s="111"/>
      <c r="AI469" s="111"/>
      <c r="AJ469" s="111"/>
      <c r="AK469" s="111"/>
      <c r="AL469" s="111"/>
      <c r="AM469" s="111"/>
      <c r="AN469" s="111"/>
      <c r="AO469" s="111"/>
      <c r="AP469" s="111"/>
      <c r="AQ469" s="111"/>
      <c r="AR469" s="111"/>
      <c r="AS469" s="111"/>
      <c r="AT469" s="111"/>
      <c r="AU469" s="111"/>
      <c r="AV469" s="111"/>
      <c r="AW469" s="111"/>
      <c r="AX469" s="111"/>
      <c r="AY469" s="111"/>
      <c r="AZ469" s="111"/>
      <c r="BA469" s="111"/>
      <c r="BB469" s="111"/>
      <c r="BC469" s="111"/>
      <c r="BD469" s="111"/>
      <c r="BE469" s="111"/>
      <c r="BF469" s="111"/>
      <c r="BG469" s="111"/>
      <c r="BH469" s="111"/>
      <c r="BI469" s="111"/>
      <c r="BJ469" s="111"/>
      <c r="BK469" s="111"/>
      <c r="BL469" s="111"/>
      <c r="BM469" s="111"/>
      <c r="BN469" s="111"/>
      <c r="BO469" s="111"/>
      <c r="BP469" s="111"/>
      <c r="BQ469" s="111"/>
      <c r="BR469" s="111"/>
      <c r="BS469" s="111"/>
      <c r="BT469" s="111"/>
      <c r="BU469" s="111"/>
      <c r="BV469" s="111"/>
      <c r="BW469" s="111"/>
      <c r="BX469" s="111"/>
      <c r="BY469" s="111"/>
      <c r="BZ469" s="111"/>
      <c r="CA469" s="111"/>
      <c r="CB469" s="111"/>
      <c r="CC469" s="111"/>
      <c r="CD469" s="111"/>
      <c r="CE469" s="111"/>
      <c r="CF469" s="111"/>
      <c r="CG469" s="111"/>
      <c r="CH469" s="111"/>
      <c r="CI469" s="111"/>
      <c r="CJ469" s="111"/>
      <c r="CK469" s="111"/>
      <c r="CL469" s="111"/>
      <c r="CM469" s="111"/>
      <c r="CN469" s="111"/>
      <c r="CO469" s="111"/>
      <c r="CP469" s="111"/>
      <c r="CQ469" s="111"/>
      <c r="CR469" s="111"/>
      <c r="CS469" s="111"/>
      <c r="CV469" s="27"/>
      <c r="CW469" s="28"/>
    </row>
    <row r="470" spans="1:101" x14ac:dyDescent="0.2">
      <c r="A470" s="116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  <c r="AD470" s="111"/>
      <c r="AE470" s="111"/>
      <c r="AF470" s="111"/>
      <c r="AG470" s="111"/>
      <c r="AH470" s="111"/>
      <c r="AI470" s="111"/>
      <c r="AJ470" s="111"/>
      <c r="AK470" s="111"/>
      <c r="AL470" s="111"/>
      <c r="AM470" s="111"/>
      <c r="AN470" s="111"/>
      <c r="AO470" s="111"/>
      <c r="AP470" s="111"/>
      <c r="AQ470" s="111"/>
      <c r="AR470" s="111"/>
      <c r="AS470" s="111"/>
      <c r="AT470" s="111"/>
      <c r="AU470" s="111"/>
      <c r="AV470" s="111"/>
      <c r="AW470" s="111"/>
      <c r="AX470" s="111"/>
      <c r="AY470" s="111"/>
      <c r="AZ470" s="111"/>
      <c r="BA470" s="111"/>
      <c r="BB470" s="111"/>
      <c r="BC470" s="111"/>
      <c r="BD470" s="111"/>
      <c r="BE470" s="111"/>
      <c r="BF470" s="111"/>
      <c r="BG470" s="111"/>
      <c r="BH470" s="111"/>
      <c r="BI470" s="111"/>
      <c r="BJ470" s="111"/>
      <c r="BK470" s="111"/>
      <c r="BL470" s="111"/>
      <c r="BM470" s="111"/>
      <c r="BN470" s="111"/>
      <c r="BO470" s="111"/>
      <c r="BP470" s="111"/>
      <c r="BQ470" s="111"/>
      <c r="BR470" s="111"/>
      <c r="BS470" s="111"/>
      <c r="BT470" s="111"/>
      <c r="BU470" s="111"/>
      <c r="BV470" s="111"/>
      <c r="BW470" s="111"/>
      <c r="BX470" s="111"/>
      <c r="BY470" s="111"/>
      <c r="BZ470" s="111"/>
      <c r="CA470" s="111"/>
      <c r="CB470" s="111"/>
      <c r="CC470" s="111"/>
      <c r="CD470" s="111"/>
      <c r="CE470" s="111"/>
      <c r="CF470" s="111"/>
      <c r="CG470" s="111"/>
      <c r="CH470" s="111"/>
      <c r="CI470" s="111"/>
      <c r="CJ470" s="111"/>
      <c r="CK470" s="111"/>
      <c r="CL470" s="111"/>
      <c r="CM470" s="111"/>
      <c r="CN470" s="111"/>
      <c r="CO470" s="111"/>
      <c r="CP470" s="111"/>
      <c r="CQ470" s="111"/>
      <c r="CR470" s="111"/>
      <c r="CS470" s="111"/>
      <c r="CV470" s="27"/>
      <c r="CW470" s="28"/>
    </row>
    <row r="471" spans="1:101" x14ac:dyDescent="0.2">
      <c r="A471" s="116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  <c r="AC471" s="111"/>
      <c r="AD471" s="111"/>
      <c r="AE471" s="111"/>
      <c r="AF471" s="111"/>
      <c r="AG471" s="111"/>
      <c r="AH471" s="111"/>
      <c r="AI471" s="111"/>
      <c r="AJ471" s="111"/>
      <c r="AK471" s="111"/>
      <c r="AL471" s="111"/>
      <c r="AM471" s="111"/>
      <c r="AN471" s="111"/>
      <c r="AO471" s="111"/>
      <c r="AP471" s="111"/>
      <c r="AQ471" s="111"/>
      <c r="AR471" s="111"/>
      <c r="AS471" s="111"/>
      <c r="AT471" s="111"/>
      <c r="AU471" s="111"/>
      <c r="AV471" s="111"/>
      <c r="AW471" s="111"/>
      <c r="AX471" s="111"/>
      <c r="AY471" s="111"/>
      <c r="AZ471" s="111"/>
      <c r="BA471" s="111"/>
      <c r="BB471" s="111"/>
      <c r="BC471" s="111"/>
      <c r="BD471" s="111"/>
      <c r="BE471" s="111"/>
      <c r="BF471" s="111"/>
      <c r="BG471" s="111"/>
      <c r="BH471" s="111"/>
      <c r="BI471" s="111"/>
      <c r="BJ471" s="111"/>
      <c r="BK471" s="111"/>
      <c r="BL471" s="111"/>
      <c r="BM471" s="111"/>
      <c r="BN471" s="111"/>
      <c r="BO471" s="111"/>
      <c r="BP471" s="111"/>
      <c r="BQ471" s="111"/>
      <c r="BR471" s="111"/>
      <c r="BS471" s="111"/>
      <c r="BT471" s="111"/>
      <c r="BU471" s="111"/>
      <c r="BV471" s="111"/>
      <c r="BW471" s="111"/>
      <c r="BX471" s="111"/>
      <c r="BY471" s="111"/>
      <c r="BZ471" s="111"/>
      <c r="CA471" s="111"/>
      <c r="CB471" s="111"/>
      <c r="CC471" s="111"/>
      <c r="CD471" s="111"/>
      <c r="CE471" s="111"/>
      <c r="CF471" s="111"/>
      <c r="CG471" s="111"/>
      <c r="CH471" s="111"/>
      <c r="CI471" s="111"/>
      <c r="CJ471" s="111"/>
      <c r="CK471" s="111"/>
      <c r="CL471" s="111"/>
      <c r="CM471" s="111"/>
      <c r="CN471" s="111"/>
      <c r="CO471" s="111"/>
      <c r="CP471" s="111"/>
      <c r="CQ471" s="111"/>
      <c r="CR471" s="111"/>
      <c r="CS471" s="111"/>
      <c r="CV471" s="27"/>
      <c r="CW471" s="28"/>
    </row>
    <row r="472" spans="1:101" x14ac:dyDescent="0.2">
      <c r="A472" s="116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  <c r="AD472" s="111"/>
      <c r="AE472" s="111"/>
      <c r="AF472" s="111"/>
      <c r="AG472" s="111"/>
      <c r="AH472" s="111"/>
      <c r="AI472" s="111"/>
      <c r="AJ472" s="111"/>
      <c r="AK472" s="111"/>
      <c r="AL472" s="111"/>
      <c r="AM472" s="111"/>
      <c r="AN472" s="111"/>
      <c r="AO472" s="111"/>
      <c r="AP472" s="111"/>
      <c r="AQ472" s="111"/>
      <c r="AR472" s="111"/>
      <c r="AS472" s="111"/>
      <c r="AT472" s="111"/>
      <c r="AU472" s="111"/>
      <c r="AV472" s="111"/>
      <c r="AW472" s="111"/>
      <c r="AX472" s="111"/>
      <c r="AY472" s="111"/>
      <c r="AZ472" s="111"/>
      <c r="BA472" s="111"/>
      <c r="BB472" s="111"/>
      <c r="BC472" s="111"/>
      <c r="BD472" s="111"/>
      <c r="BE472" s="111"/>
      <c r="BF472" s="111"/>
      <c r="BG472" s="111"/>
      <c r="BH472" s="111"/>
      <c r="BI472" s="111"/>
      <c r="BJ472" s="111"/>
      <c r="BK472" s="111"/>
      <c r="BL472" s="111"/>
      <c r="BM472" s="111"/>
      <c r="BN472" s="111"/>
      <c r="BO472" s="111"/>
      <c r="BP472" s="111"/>
      <c r="BQ472" s="111"/>
      <c r="BR472" s="111"/>
      <c r="BS472" s="111"/>
      <c r="BT472" s="111"/>
      <c r="BU472" s="111"/>
      <c r="BV472" s="111"/>
      <c r="BW472" s="111"/>
      <c r="BX472" s="111"/>
      <c r="BY472" s="111"/>
      <c r="BZ472" s="111"/>
      <c r="CA472" s="111"/>
      <c r="CB472" s="111"/>
      <c r="CC472" s="111"/>
      <c r="CD472" s="111"/>
      <c r="CE472" s="111"/>
      <c r="CF472" s="111"/>
      <c r="CG472" s="111"/>
      <c r="CH472" s="111"/>
      <c r="CI472" s="111"/>
      <c r="CJ472" s="111"/>
      <c r="CK472" s="111"/>
      <c r="CL472" s="111"/>
      <c r="CM472" s="111"/>
      <c r="CN472" s="111"/>
      <c r="CO472" s="111"/>
      <c r="CP472" s="111"/>
      <c r="CQ472" s="111"/>
      <c r="CR472" s="111"/>
      <c r="CS472" s="111"/>
      <c r="CV472" s="27"/>
      <c r="CW472" s="28"/>
    </row>
    <row r="473" spans="1:101" x14ac:dyDescent="0.2">
      <c r="A473" s="117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  <c r="AQ473" s="112"/>
      <c r="AR473" s="112"/>
      <c r="AS473" s="112"/>
      <c r="AT473" s="112"/>
      <c r="AU473" s="112"/>
      <c r="AV473" s="112"/>
      <c r="AW473" s="112"/>
      <c r="AX473" s="112"/>
      <c r="AY473" s="112"/>
      <c r="AZ473" s="112"/>
      <c r="BA473" s="112"/>
      <c r="BB473" s="112"/>
      <c r="BC473" s="112"/>
      <c r="BD473" s="112"/>
      <c r="BE473" s="112"/>
      <c r="BF473" s="112"/>
      <c r="BG473" s="112"/>
      <c r="BH473" s="112"/>
      <c r="BI473" s="112"/>
      <c r="BJ473" s="112"/>
      <c r="BK473" s="112"/>
      <c r="BL473" s="112"/>
      <c r="BM473" s="112"/>
      <c r="BN473" s="112"/>
      <c r="BO473" s="112"/>
      <c r="BP473" s="112"/>
      <c r="BQ473" s="112"/>
      <c r="BR473" s="112"/>
      <c r="BS473" s="112"/>
      <c r="BT473" s="112"/>
      <c r="BU473" s="112"/>
      <c r="BV473" s="112"/>
      <c r="BW473" s="112"/>
      <c r="BX473" s="112"/>
      <c r="BY473" s="112"/>
      <c r="BZ473" s="112"/>
      <c r="CA473" s="112"/>
      <c r="CB473" s="112"/>
      <c r="CC473" s="112"/>
      <c r="CD473" s="112"/>
      <c r="CE473" s="112"/>
      <c r="CF473" s="112"/>
      <c r="CG473" s="112"/>
      <c r="CH473" s="112"/>
      <c r="CI473" s="112"/>
      <c r="CJ473" s="112"/>
      <c r="CK473" s="112"/>
      <c r="CL473" s="112"/>
      <c r="CM473" s="112"/>
      <c r="CN473" s="112"/>
      <c r="CO473" s="112"/>
      <c r="CP473" s="112"/>
      <c r="CQ473" s="112"/>
      <c r="CR473" s="112"/>
      <c r="CS473" s="112"/>
      <c r="CV473" s="27"/>
      <c r="CW473" s="28"/>
    </row>
    <row r="474" spans="1:101" x14ac:dyDescent="0.2">
      <c r="A474" s="116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  <c r="AD474" s="111"/>
      <c r="AE474" s="111"/>
      <c r="AF474" s="111"/>
      <c r="AG474" s="111"/>
      <c r="AH474" s="111"/>
      <c r="AI474" s="111"/>
      <c r="AJ474" s="111"/>
      <c r="AK474" s="111"/>
      <c r="AL474" s="111"/>
      <c r="AM474" s="111"/>
      <c r="AN474" s="111"/>
      <c r="AO474" s="111"/>
      <c r="AP474" s="111"/>
      <c r="AQ474" s="111"/>
      <c r="AR474" s="111"/>
      <c r="AS474" s="111"/>
      <c r="AT474" s="111"/>
      <c r="AU474" s="111"/>
      <c r="AV474" s="111"/>
      <c r="AW474" s="111"/>
      <c r="AX474" s="111"/>
      <c r="AY474" s="111"/>
      <c r="AZ474" s="111"/>
      <c r="BA474" s="111"/>
      <c r="BB474" s="111"/>
      <c r="BC474" s="111"/>
      <c r="BD474" s="111"/>
      <c r="BE474" s="111"/>
      <c r="BF474" s="111"/>
      <c r="BG474" s="111"/>
      <c r="BH474" s="111"/>
      <c r="BI474" s="111"/>
      <c r="BJ474" s="111"/>
      <c r="BK474" s="111"/>
      <c r="BL474" s="111"/>
      <c r="BM474" s="111"/>
      <c r="BN474" s="111"/>
      <c r="BO474" s="111"/>
      <c r="BP474" s="111"/>
      <c r="BQ474" s="111"/>
      <c r="BR474" s="111"/>
      <c r="BS474" s="111"/>
      <c r="BT474" s="111"/>
      <c r="BU474" s="111"/>
      <c r="BV474" s="111"/>
      <c r="BW474" s="111"/>
      <c r="BX474" s="111"/>
      <c r="BY474" s="111"/>
      <c r="BZ474" s="111"/>
      <c r="CA474" s="111"/>
      <c r="CB474" s="111"/>
      <c r="CC474" s="111"/>
      <c r="CD474" s="111"/>
      <c r="CE474" s="111"/>
      <c r="CF474" s="111"/>
      <c r="CG474" s="111"/>
      <c r="CH474" s="111"/>
      <c r="CI474" s="111"/>
      <c r="CJ474" s="111"/>
      <c r="CK474" s="111"/>
      <c r="CL474" s="111"/>
      <c r="CM474" s="111"/>
      <c r="CN474" s="111"/>
      <c r="CO474" s="111"/>
      <c r="CP474" s="111"/>
      <c r="CQ474" s="111"/>
      <c r="CR474" s="111"/>
      <c r="CS474" s="111"/>
      <c r="CV474" s="27"/>
      <c r="CW474" s="28"/>
    </row>
    <row r="475" spans="1:101" x14ac:dyDescent="0.2">
      <c r="A475" s="116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  <c r="AC475" s="111"/>
      <c r="AD475" s="111"/>
      <c r="AE475" s="111"/>
      <c r="AF475" s="111"/>
      <c r="AG475" s="111"/>
      <c r="AH475" s="111"/>
      <c r="AI475" s="111"/>
      <c r="AJ475" s="111"/>
      <c r="AK475" s="111"/>
      <c r="AL475" s="111"/>
      <c r="AM475" s="111"/>
      <c r="AN475" s="111"/>
      <c r="AO475" s="111"/>
      <c r="AP475" s="111"/>
      <c r="AQ475" s="111"/>
      <c r="AR475" s="111"/>
      <c r="AS475" s="111"/>
      <c r="AT475" s="111"/>
      <c r="AU475" s="111"/>
      <c r="AV475" s="111"/>
      <c r="AW475" s="111"/>
      <c r="AX475" s="111"/>
      <c r="AY475" s="111"/>
      <c r="AZ475" s="111"/>
      <c r="BA475" s="111"/>
      <c r="BB475" s="111"/>
      <c r="BC475" s="111"/>
      <c r="BD475" s="111"/>
      <c r="BE475" s="111"/>
      <c r="BF475" s="111"/>
      <c r="BG475" s="111"/>
      <c r="BH475" s="111"/>
      <c r="BI475" s="111"/>
      <c r="BJ475" s="111"/>
      <c r="BK475" s="111"/>
      <c r="BL475" s="111"/>
      <c r="BM475" s="111"/>
      <c r="BN475" s="111"/>
      <c r="BO475" s="111"/>
      <c r="BP475" s="111"/>
      <c r="BQ475" s="111"/>
      <c r="BR475" s="111"/>
      <c r="BS475" s="111"/>
      <c r="BT475" s="111"/>
      <c r="BU475" s="111"/>
      <c r="BV475" s="111"/>
      <c r="BW475" s="111"/>
      <c r="BX475" s="111"/>
      <c r="BY475" s="111"/>
      <c r="BZ475" s="111"/>
      <c r="CA475" s="111"/>
      <c r="CB475" s="111"/>
      <c r="CC475" s="111"/>
      <c r="CD475" s="111"/>
      <c r="CE475" s="111"/>
      <c r="CF475" s="111"/>
      <c r="CG475" s="111"/>
      <c r="CH475" s="111"/>
      <c r="CI475" s="111"/>
      <c r="CJ475" s="111"/>
      <c r="CK475" s="111"/>
      <c r="CL475" s="111"/>
      <c r="CM475" s="111"/>
      <c r="CN475" s="111"/>
      <c r="CO475" s="111"/>
      <c r="CP475" s="111"/>
      <c r="CQ475" s="111"/>
      <c r="CR475" s="111"/>
      <c r="CS475" s="111"/>
      <c r="CV475" s="27"/>
      <c r="CW475" s="28"/>
    </row>
    <row r="476" spans="1:101" x14ac:dyDescent="0.2">
      <c r="A476" s="116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  <c r="AD476" s="111"/>
      <c r="AE476" s="111"/>
      <c r="AF476" s="111"/>
      <c r="AG476" s="111"/>
      <c r="AH476" s="111"/>
      <c r="AI476" s="111"/>
      <c r="AJ476" s="111"/>
      <c r="AK476" s="111"/>
      <c r="AL476" s="111"/>
      <c r="AM476" s="111"/>
      <c r="AN476" s="111"/>
      <c r="AO476" s="111"/>
      <c r="AP476" s="111"/>
      <c r="AQ476" s="111"/>
      <c r="AR476" s="111"/>
      <c r="AS476" s="111"/>
      <c r="AT476" s="111"/>
      <c r="AU476" s="111"/>
      <c r="AV476" s="111"/>
      <c r="AW476" s="111"/>
      <c r="AX476" s="111"/>
      <c r="AY476" s="111"/>
      <c r="AZ476" s="111"/>
      <c r="BA476" s="111"/>
      <c r="BB476" s="111"/>
      <c r="BC476" s="111"/>
      <c r="BD476" s="111"/>
      <c r="BE476" s="111"/>
      <c r="BF476" s="111"/>
      <c r="BG476" s="111"/>
      <c r="BH476" s="111"/>
      <c r="BI476" s="111"/>
      <c r="BJ476" s="111"/>
      <c r="BK476" s="111"/>
      <c r="BL476" s="111"/>
      <c r="BM476" s="111"/>
      <c r="BN476" s="111"/>
      <c r="BO476" s="111"/>
      <c r="BP476" s="111"/>
      <c r="BQ476" s="111"/>
      <c r="BR476" s="111"/>
      <c r="BS476" s="111"/>
      <c r="BT476" s="111"/>
      <c r="BU476" s="111"/>
      <c r="BV476" s="111"/>
      <c r="BW476" s="111"/>
      <c r="BX476" s="111"/>
      <c r="BY476" s="111"/>
      <c r="BZ476" s="111"/>
      <c r="CA476" s="111"/>
      <c r="CB476" s="111"/>
      <c r="CC476" s="111"/>
      <c r="CD476" s="111"/>
      <c r="CE476" s="111"/>
      <c r="CF476" s="111"/>
      <c r="CG476" s="111"/>
      <c r="CH476" s="111"/>
      <c r="CI476" s="111"/>
      <c r="CJ476" s="111"/>
      <c r="CK476" s="111"/>
      <c r="CL476" s="111"/>
      <c r="CM476" s="111"/>
      <c r="CN476" s="111"/>
      <c r="CO476" s="111"/>
      <c r="CP476" s="111"/>
      <c r="CQ476" s="111"/>
      <c r="CR476" s="111"/>
      <c r="CS476" s="111"/>
      <c r="CV476" s="27"/>
      <c r="CW476" s="28"/>
    </row>
    <row r="477" spans="1:101" x14ac:dyDescent="0.2">
      <c r="A477" s="114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  <c r="AA477" s="115"/>
      <c r="AB477" s="115"/>
      <c r="AC477" s="115"/>
      <c r="AD477" s="115"/>
      <c r="AE477" s="115"/>
      <c r="AF477" s="115"/>
      <c r="AG477" s="115"/>
      <c r="AH477" s="115"/>
      <c r="AI477" s="115"/>
      <c r="AJ477" s="115"/>
      <c r="AK477" s="115"/>
      <c r="AL477" s="115"/>
      <c r="AM477" s="115"/>
      <c r="AN477" s="115"/>
      <c r="AO477" s="115"/>
      <c r="AP477" s="115"/>
      <c r="AQ477" s="115"/>
      <c r="AR477" s="115"/>
      <c r="AS477" s="115"/>
      <c r="AT477" s="115"/>
      <c r="AU477" s="115"/>
      <c r="AV477" s="115"/>
      <c r="AW477" s="115"/>
      <c r="AX477" s="115"/>
      <c r="AY477" s="115"/>
      <c r="AZ477" s="115"/>
      <c r="BA477" s="115"/>
      <c r="BB477" s="115"/>
      <c r="BC477" s="115"/>
      <c r="BD477" s="115"/>
      <c r="BE477" s="115"/>
      <c r="BF477" s="115"/>
      <c r="BG477" s="115"/>
      <c r="BH477" s="115"/>
      <c r="BI477" s="115"/>
      <c r="BJ477" s="115"/>
      <c r="BK477" s="115"/>
      <c r="BL477" s="115"/>
      <c r="BM477" s="115"/>
      <c r="BN477" s="115"/>
      <c r="BO477" s="115"/>
      <c r="BP477" s="115"/>
      <c r="BQ477" s="115"/>
      <c r="BR477" s="115"/>
      <c r="BS477" s="115"/>
      <c r="BT477" s="115"/>
      <c r="BU477" s="115"/>
      <c r="BV477" s="115"/>
      <c r="BW477" s="115"/>
      <c r="BX477" s="115"/>
      <c r="BY477" s="115"/>
      <c r="BZ477" s="115"/>
      <c r="CA477" s="115"/>
      <c r="CB477" s="115"/>
      <c r="CC477" s="115"/>
      <c r="CD477" s="115"/>
      <c r="CE477" s="115"/>
      <c r="CF477" s="115"/>
      <c r="CG477" s="115"/>
      <c r="CH477" s="115"/>
      <c r="CI477" s="115"/>
      <c r="CJ477" s="115"/>
      <c r="CK477" s="115"/>
      <c r="CL477" s="115"/>
      <c r="CM477" s="115"/>
      <c r="CN477" s="115"/>
      <c r="CO477" s="115"/>
      <c r="CP477" s="115"/>
      <c r="CQ477" s="115"/>
      <c r="CR477" s="115"/>
      <c r="CS477" s="115"/>
      <c r="CV477" s="27"/>
      <c r="CW477" s="28"/>
    </row>
    <row r="489" spans="2:372" x14ac:dyDescent="0.2"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10"/>
      <c r="BI489" s="110"/>
      <c r="BJ489" s="110"/>
      <c r="BK489" s="110"/>
      <c r="BL489" s="110"/>
      <c r="BM489" s="110"/>
      <c r="BN489" s="110"/>
      <c r="BO489" s="110"/>
      <c r="BP489" s="110"/>
      <c r="BQ489" s="110"/>
      <c r="BR489" s="110"/>
      <c r="BS489" s="110"/>
      <c r="BT489" s="110"/>
      <c r="BU489" s="110"/>
      <c r="BV489" s="110"/>
      <c r="BW489" s="110"/>
      <c r="BX489" s="110"/>
      <c r="BY489" s="110"/>
      <c r="BZ489" s="110"/>
      <c r="CA489" s="110"/>
      <c r="CB489" s="110"/>
      <c r="CC489" s="110"/>
      <c r="CD489" s="110"/>
      <c r="CE489" s="110"/>
      <c r="CF489" s="110"/>
      <c r="CG489" s="110"/>
      <c r="CH489" s="110"/>
      <c r="CI489" s="110"/>
      <c r="CJ489" s="110"/>
      <c r="CK489" s="110"/>
      <c r="CL489" s="110"/>
      <c r="CM489" s="110"/>
      <c r="CN489" s="110"/>
      <c r="CO489" s="110"/>
      <c r="CP489" s="110"/>
      <c r="CQ489" s="110"/>
      <c r="CR489" s="110"/>
      <c r="CS489" s="110"/>
      <c r="CT489" s="110"/>
      <c r="CU489" s="110"/>
      <c r="CV489" s="110"/>
      <c r="CW489" s="110"/>
      <c r="CX489" s="110"/>
      <c r="CY489" s="110"/>
      <c r="CZ489" s="110"/>
      <c r="DA489" s="110"/>
      <c r="DB489" s="110"/>
      <c r="DC489" s="110"/>
      <c r="DD489" s="110"/>
      <c r="DE489" s="110"/>
      <c r="DF489" s="110"/>
      <c r="DG489" s="110"/>
      <c r="DH489" s="110"/>
      <c r="DI489" s="110"/>
      <c r="DJ489" s="110"/>
      <c r="DK489" s="110"/>
      <c r="DL489" s="110"/>
      <c r="DM489" s="110"/>
      <c r="DN489" s="110"/>
      <c r="DO489" s="110"/>
      <c r="DP489" s="110"/>
      <c r="DQ489" s="113"/>
      <c r="DR489" s="113"/>
      <c r="DS489" s="113"/>
      <c r="DT489" s="110"/>
      <c r="DU489" s="110"/>
      <c r="DV489" s="110"/>
      <c r="DW489" s="110"/>
      <c r="DX489" s="110"/>
      <c r="DY489" s="113"/>
      <c r="DZ489" s="110"/>
      <c r="EA489" s="110"/>
      <c r="EB489" s="110"/>
      <c r="EC489" s="110"/>
      <c r="ED489" s="110"/>
      <c r="EE489" s="110"/>
      <c r="EF489" s="113"/>
      <c r="EG489" s="113"/>
      <c r="EH489" s="113"/>
      <c r="EI489" s="110"/>
      <c r="EJ489" s="110"/>
      <c r="EK489" s="113"/>
      <c r="EL489" s="113"/>
      <c r="EM489" s="110"/>
      <c r="EN489" s="110"/>
      <c r="EO489" s="113"/>
      <c r="EP489" s="113"/>
      <c r="EQ489" s="113"/>
      <c r="ER489" s="110"/>
      <c r="ES489" s="110"/>
      <c r="ET489" s="113"/>
      <c r="EU489" s="113"/>
      <c r="EV489" s="113"/>
      <c r="EW489" s="113"/>
      <c r="EX489" s="113"/>
      <c r="EY489" s="113"/>
      <c r="EZ489" s="113"/>
      <c r="FA489" s="113"/>
      <c r="FB489" s="113"/>
      <c r="FC489" s="113"/>
      <c r="FD489" s="113"/>
      <c r="FE489" s="113"/>
      <c r="FF489" s="113"/>
      <c r="FG489" s="110"/>
      <c r="FH489" s="110"/>
      <c r="FI489" s="110"/>
      <c r="FJ489" s="110"/>
      <c r="FK489" s="110"/>
      <c r="FL489" s="110"/>
      <c r="FM489" s="110"/>
      <c r="FN489" s="110"/>
      <c r="FO489" s="113"/>
      <c r="FP489" s="113"/>
      <c r="FQ489" s="116"/>
      <c r="FR489" s="113"/>
      <c r="FS489" s="113"/>
      <c r="FT489" s="113"/>
      <c r="FU489" s="113"/>
      <c r="FV489" s="113"/>
      <c r="FW489" s="110"/>
      <c r="FX489" s="110"/>
      <c r="FY489" s="110"/>
      <c r="FZ489" s="110"/>
      <c r="GA489" s="116"/>
      <c r="GB489" s="116"/>
      <c r="GC489" s="113"/>
      <c r="GD489" s="113"/>
      <c r="GE489" s="113"/>
      <c r="GF489" s="113"/>
      <c r="GG489" s="113"/>
      <c r="GH489" s="113"/>
      <c r="GI489" s="113"/>
      <c r="GJ489" s="113"/>
      <c r="GK489" s="113"/>
      <c r="GL489" s="113"/>
      <c r="GM489" s="113"/>
      <c r="GN489" s="113"/>
      <c r="GO489" s="113"/>
      <c r="GP489" s="113"/>
      <c r="GQ489" s="113"/>
      <c r="GR489" s="113"/>
      <c r="GS489" s="113"/>
      <c r="GT489" s="113"/>
      <c r="GU489" s="113"/>
      <c r="GV489" s="113"/>
      <c r="GW489" s="113"/>
      <c r="GX489" s="113"/>
      <c r="GY489" s="113"/>
      <c r="GZ489" s="113"/>
      <c r="HA489" s="113"/>
      <c r="HB489" s="113"/>
      <c r="HC489" s="113"/>
      <c r="HD489" s="113"/>
      <c r="HE489" s="113"/>
      <c r="HF489" s="113"/>
      <c r="HG489" s="113"/>
      <c r="HH489" s="113"/>
      <c r="HI489" s="113"/>
      <c r="HJ489" s="113"/>
      <c r="HK489" s="113"/>
      <c r="HL489" s="113"/>
      <c r="HM489" s="113"/>
      <c r="HN489" s="113"/>
      <c r="HO489" s="113"/>
      <c r="HP489" s="113"/>
      <c r="HQ489" s="113"/>
      <c r="HR489" s="113"/>
      <c r="HS489" s="113"/>
      <c r="HT489" s="113"/>
      <c r="HU489" s="113"/>
      <c r="HV489" s="113"/>
      <c r="HW489" s="113"/>
      <c r="HX489" s="113"/>
      <c r="HY489" s="113"/>
      <c r="HZ489" s="113"/>
      <c r="IA489" s="113"/>
      <c r="IB489" s="113"/>
      <c r="IC489" s="113"/>
      <c r="ID489" s="113"/>
      <c r="IE489" s="113"/>
      <c r="IF489" s="113"/>
      <c r="IG489" s="113"/>
      <c r="IH489" s="113"/>
      <c r="II489" s="113"/>
      <c r="IJ489" s="113"/>
      <c r="IK489" s="113"/>
      <c r="IL489" s="113"/>
      <c r="IM489" s="113"/>
      <c r="IN489" s="113"/>
      <c r="IO489" s="113"/>
      <c r="IP489" s="113"/>
      <c r="IQ489" s="113"/>
      <c r="IR489" s="113"/>
      <c r="IS489" s="113"/>
      <c r="IT489" s="113"/>
      <c r="IU489" s="113"/>
      <c r="IV489" s="113"/>
      <c r="IW489" s="113"/>
      <c r="IX489" s="113"/>
      <c r="IY489" s="113"/>
      <c r="IZ489" s="113"/>
      <c r="JA489" s="113"/>
      <c r="JB489" s="113"/>
      <c r="JC489" s="113"/>
      <c r="JD489" s="113"/>
      <c r="JE489" s="113"/>
      <c r="JF489" s="113"/>
      <c r="JG489" s="113"/>
      <c r="JH489" s="113"/>
      <c r="JI489" s="113"/>
      <c r="JJ489" s="113"/>
      <c r="JK489" s="113"/>
      <c r="JL489" s="113"/>
      <c r="JM489" s="113"/>
      <c r="JN489" s="113"/>
      <c r="JO489" s="113"/>
      <c r="JP489" s="113"/>
      <c r="JQ489" s="113"/>
      <c r="JR489" s="113"/>
      <c r="JS489" s="113"/>
      <c r="JT489" s="113"/>
      <c r="JU489" s="113"/>
      <c r="JV489" s="113"/>
      <c r="JW489" s="113"/>
      <c r="JX489" s="113"/>
      <c r="JY489" s="113"/>
      <c r="JZ489" s="113"/>
      <c r="KA489" s="113"/>
      <c r="KB489" s="113"/>
      <c r="KC489" s="113"/>
      <c r="KD489" s="113"/>
      <c r="KE489" s="113"/>
      <c r="KF489" s="113"/>
      <c r="KG489" s="113"/>
      <c r="KH489" s="113"/>
      <c r="KI489" s="113"/>
      <c r="KJ489" s="113"/>
      <c r="KK489" s="113"/>
      <c r="KL489" s="113"/>
      <c r="KM489" s="113"/>
      <c r="KN489" s="113"/>
      <c r="KO489" s="113"/>
      <c r="KP489" s="113"/>
      <c r="KQ489" s="113"/>
      <c r="KR489" s="113"/>
      <c r="KS489" s="113"/>
      <c r="KT489" s="113"/>
      <c r="KU489" s="113"/>
      <c r="KV489" s="113"/>
      <c r="KW489" s="113"/>
      <c r="KX489" s="113"/>
      <c r="KY489" s="113"/>
      <c r="KZ489" s="113"/>
      <c r="LA489" s="113"/>
      <c r="LB489" s="113"/>
      <c r="LC489" s="113"/>
      <c r="LD489" s="113"/>
      <c r="LE489" s="113"/>
      <c r="LF489" s="113"/>
      <c r="LG489" s="110"/>
      <c r="LH489" s="110"/>
      <c r="LI489" s="113"/>
      <c r="LJ489" s="113"/>
      <c r="LK489" s="110"/>
      <c r="LL489" s="110"/>
      <c r="LM489" s="110"/>
      <c r="LN489" s="110"/>
      <c r="LO489" s="110"/>
      <c r="LP489" s="110"/>
      <c r="LQ489" s="110"/>
      <c r="LR489" s="110"/>
      <c r="LS489" s="110"/>
      <c r="LT489" s="110"/>
      <c r="LU489" s="110"/>
      <c r="LV489" s="110"/>
      <c r="LW489" s="110"/>
      <c r="LX489" s="113"/>
      <c r="LY489" s="110"/>
      <c r="LZ489" s="110"/>
      <c r="MA489" s="110"/>
      <c r="MB489" s="110"/>
      <c r="MC489" s="110"/>
      <c r="MD489" s="110"/>
      <c r="ME489" s="110"/>
      <c r="MF489" s="110"/>
      <c r="MG489" s="110"/>
      <c r="MH489" s="110"/>
      <c r="MI489" s="110"/>
      <c r="MJ489" s="110"/>
      <c r="MK489" s="110"/>
      <c r="ML489" s="113"/>
      <c r="MM489" s="110"/>
      <c r="MN489" s="110"/>
      <c r="MO489" s="110"/>
      <c r="MP489" s="110"/>
      <c r="MQ489" s="110"/>
      <c r="MR489" s="110"/>
      <c r="MS489" s="110"/>
      <c r="MT489" s="113"/>
      <c r="MU489" s="113"/>
      <c r="MV489" s="113"/>
      <c r="MW489" s="113"/>
      <c r="MX489" s="116"/>
      <c r="MY489" s="116"/>
      <c r="MZ489" s="116"/>
      <c r="NA489" s="116"/>
      <c r="NB489" s="116"/>
      <c r="NC489" s="116"/>
      <c r="ND489" s="116"/>
      <c r="NE489" s="116"/>
      <c r="NF489" s="116"/>
      <c r="NG489" s="116"/>
      <c r="NH489" s="116"/>
    </row>
    <row r="491" spans="2:372" x14ac:dyDescent="0.2">
      <c r="B491" s="110"/>
    </row>
    <row r="492" spans="2:372" x14ac:dyDescent="0.2">
      <c r="B492" s="110"/>
    </row>
    <row r="493" spans="2:372" x14ac:dyDescent="0.2">
      <c r="B493" s="110"/>
    </row>
    <row r="494" spans="2:372" x14ac:dyDescent="0.2">
      <c r="B494" s="110"/>
    </row>
    <row r="495" spans="2:372" x14ac:dyDescent="0.2">
      <c r="B495" s="110"/>
    </row>
    <row r="496" spans="2:372" x14ac:dyDescent="0.2">
      <c r="B496" s="110"/>
    </row>
    <row r="497" spans="2:2" x14ac:dyDescent="0.2">
      <c r="B497" s="110"/>
    </row>
    <row r="498" spans="2:2" x14ac:dyDescent="0.2">
      <c r="B498" s="110"/>
    </row>
    <row r="499" spans="2:2" x14ac:dyDescent="0.2">
      <c r="B499" s="110"/>
    </row>
    <row r="500" spans="2:2" x14ac:dyDescent="0.2">
      <c r="B500" s="110"/>
    </row>
    <row r="501" spans="2:2" x14ac:dyDescent="0.2">
      <c r="B501" s="110"/>
    </row>
    <row r="502" spans="2:2" x14ac:dyDescent="0.2">
      <c r="B502" s="110"/>
    </row>
    <row r="503" spans="2:2" x14ac:dyDescent="0.2">
      <c r="B503" s="110"/>
    </row>
    <row r="504" spans="2:2" x14ac:dyDescent="0.2">
      <c r="B504" s="110"/>
    </row>
    <row r="505" spans="2:2" x14ac:dyDescent="0.2">
      <c r="B505" s="110"/>
    </row>
    <row r="506" spans="2:2" x14ac:dyDescent="0.2">
      <c r="B506" s="110"/>
    </row>
    <row r="507" spans="2:2" x14ac:dyDescent="0.2">
      <c r="B507" s="110"/>
    </row>
    <row r="508" spans="2:2" x14ac:dyDescent="0.2">
      <c r="B508" s="110"/>
    </row>
    <row r="509" spans="2:2" x14ac:dyDescent="0.2">
      <c r="B509" s="110"/>
    </row>
    <row r="510" spans="2:2" x14ac:dyDescent="0.2">
      <c r="B510" s="110"/>
    </row>
    <row r="511" spans="2:2" x14ac:dyDescent="0.2">
      <c r="B511" s="110"/>
    </row>
    <row r="512" spans="2:2" x14ac:dyDescent="0.2">
      <c r="B512" s="110"/>
    </row>
    <row r="513" spans="2:2" x14ac:dyDescent="0.2">
      <c r="B513" s="110"/>
    </row>
    <row r="514" spans="2:2" x14ac:dyDescent="0.2">
      <c r="B514" s="110"/>
    </row>
    <row r="515" spans="2:2" x14ac:dyDescent="0.2">
      <c r="B515" s="110"/>
    </row>
    <row r="516" spans="2:2" x14ac:dyDescent="0.2">
      <c r="B516" s="110"/>
    </row>
    <row r="517" spans="2:2" x14ac:dyDescent="0.2">
      <c r="B517" s="110"/>
    </row>
    <row r="518" spans="2:2" x14ac:dyDescent="0.2">
      <c r="B518" s="110"/>
    </row>
    <row r="519" spans="2:2" x14ac:dyDescent="0.2">
      <c r="B519" s="110"/>
    </row>
    <row r="520" spans="2:2" x14ac:dyDescent="0.2">
      <c r="B520" s="110"/>
    </row>
    <row r="521" spans="2:2" x14ac:dyDescent="0.2">
      <c r="B521" s="110"/>
    </row>
    <row r="522" spans="2:2" x14ac:dyDescent="0.2">
      <c r="B522" s="110"/>
    </row>
    <row r="523" spans="2:2" x14ac:dyDescent="0.2">
      <c r="B523" s="110"/>
    </row>
    <row r="524" spans="2:2" x14ac:dyDescent="0.2">
      <c r="B524" s="110"/>
    </row>
    <row r="525" spans="2:2" x14ac:dyDescent="0.2">
      <c r="B525" s="110"/>
    </row>
    <row r="526" spans="2:2" x14ac:dyDescent="0.2">
      <c r="B526" s="110"/>
    </row>
    <row r="527" spans="2:2" x14ac:dyDescent="0.2">
      <c r="B527" s="110"/>
    </row>
    <row r="528" spans="2:2" x14ac:dyDescent="0.2">
      <c r="B528" s="110"/>
    </row>
    <row r="529" spans="2:2" x14ac:dyDescent="0.2">
      <c r="B529" s="110"/>
    </row>
    <row r="530" spans="2:2" x14ac:dyDescent="0.2">
      <c r="B530" s="110"/>
    </row>
    <row r="531" spans="2:2" x14ac:dyDescent="0.2">
      <c r="B531" s="110"/>
    </row>
    <row r="532" spans="2:2" x14ac:dyDescent="0.2">
      <c r="B532" s="110"/>
    </row>
    <row r="533" spans="2:2" x14ac:dyDescent="0.2">
      <c r="B533" s="110"/>
    </row>
    <row r="534" spans="2:2" x14ac:dyDescent="0.2">
      <c r="B534" s="110"/>
    </row>
    <row r="535" spans="2:2" x14ac:dyDescent="0.2">
      <c r="B535" s="110"/>
    </row>
    <row r="536" spans="2:2" x14ac:dyDescent="0.2">
      <c r="B536" s="110"/>
    </row>
    <row r="537" spans="2:2" x14ac:dyDescent="0.2">
      <c r="B537" s="110"/>
    </row>
    <row r="538" spans="2:2" x14ac:dyDescent="0.2">
      <c r="B538" s="110"/>
    </row>
    <row r="539" spans="2:2" x14ac:dyDescent="0.2">
      <c r="B539" s="110"/>
    </row>
    <row r="540" spans="2:2" x14ac:dyDescent="0.2">
      <c r="B540" s="110"/>
    </row>
    <row r="541" spans="2:2" x14ac:dyDescent="0.2">
      <c r="B541" s="110"/>
    </row>
    <row r="542" spans="2:2" x14ac:dyDescent="0.2">
      <c r="B542" s="110"/>
    </row>
    <row r="543" spans="2:2" x14ac:dyDescent="0.2">
      <c r="B543" s="110"/>
    </row>
    <row r="544" spans="2:2" x14ac:dyDescent="0.2">
      <c r="B544" s="110"/>
    </row>
    <row r="545" spans="2:2" x14ac:dyDescent="0.2">
      <c r="B545" s="110"/>
    </row>
    <row r="546" spans="2:2" x14ac:dyDescent="0.2">
      <c r="B546" s="110"/>
    </row>
    <row r="547" spans="2:2" x14ac:dyDescent="0.2">
      <c r="B547" s="110"/>
    </row>
    <row r="548" spans="2:2" x14ac:dyDescent="0.2">
      <c r="B548" s="110"/>
    </row>
    <row r="549" spans="2:2" x14ac:dyDescent="0.2">
      <c r="B549" s="110"/>
    </row>
    <row r="550" spans="2:2" x14ac:dyDescent="0.2">
      <c r="B550" s="110"/>
    </row>
    <row r="551" spans="2:2" x14ac:dyDescent="0.2">
      <c r="B551" s="110"/>
    </row>
    <row r="552" spans="2:2" x14ac:dyDescent="0.2">
      <c r="B552" s="110"/>
    </row>
    <row r="553" spans="2:2" x14ac:dyDescent="0.2">
      <c r="B553" s="110"/>
    </row>
    <row r="554" spans="2:2" x14ac:dyDescent="0.2">
      <c r="B554" s="110"/>
    </row>
    <row r="555" spans="2:2" x14ac:dyDescent="0.2">
      <c r="B555" s="110"/>
    </row>
    <row r="556" spans="2:2" x14ac:dyDescent="0.2">
      <c r="B556" s="110"/>
    </row>
    <row r="557" spans="2:2" x14ac:dyDescent="0.2">
      <c r="B557" s="110"/>
    </row>
    <row r="558" spans="2:2" x14ac:dyDescent="0.2">
      <c r="B558" s="110"/>
    </row>
    <row r="559" spans="2:2" x14ac:dyDescent="0.2">
      <c r="B559" s="110"/>
    </row>
    <row r="560" spans="2:2" x14ac:dyDescent="0.2">
      <c r="B560" s="110"/>
    </row>
    <row r="561" spans="2:2" x14ac:dyDescent="0.2">
      <c r="B561" s="110"/>
    </row>
    <row r="562" spans="2:2" x14ac:dyDescent="0.2">
      <c r="B562" s="110"/>
    </row>
    <row r="563" spans="2:2" x14ac:dyDescent="0.2">
      <c r="B563" s="110"/>
    </row>
    <row r="564" spans="2:2" x14ac:dyDescent="0.2">
      <c r="B564" s="110"/>
    </row>
    <row r="565" spans="2:2" x14ac:dyDescent="0.2">
      <c r="B565" s="110"/>
    </row>
    <row r="566" spans="2:2" x14ac:dyDescent="0.2">
      <c r="B566" s="110"/>
    </row>
    <row r="567" spans="2:2" x14ac:dyDescent="0.2">
      <c r="B567" s="110"/>
    </row>
    <row r="568" spans="2:2" x14ac:dyDescent="0.2">
      <c r="B568" s="110"/>
    </row>
    <row r="569" spans="2:2" x14ac:dyDescent="0.2">
      <c r="B569" s="110"/>
    </row>
    <row r="570" spans="2:2" x14ac:dyDescent="0.2">
      <c r="B570" s="110"/>
    </row>
    <row r="571" spans="2:2" x14ac:dyDescent="0.2">
      <c r="B571" s="110"/>
    </row>
    <row r="572" spans="2:2" x14ac:dyDescent="0.2">
      <c r="B572" s="110"/>
    </row>
    <row r="573" spans="2:2" x14ac:dyDescent="0.2">
      <c r="B573" s="110"/>
    </row>
    <row r="574" spans="2:2" x14ac:dyDescent="0.2">
      <c r="B574" s="110"/>
    </row>
    <row r="575" spans="2:2" x14ac:dyDescent="0.2">
      <c r="B575" s="110"/>
    </row>
    <row r="576" spans="2:2" x14ac:dyDescent="0.2">
      <c r="B576" s="110"/>
    </row>
    <row r="577" spans="2:2" x14ac:dyDescent="0.2">
      <c r="B577" s="110"/>
    </row>
    <row r="578" spans="2:2" x14ac:dyDescent="0.2">
      <c r="B578" s="110"/>
    </row>
    <row r="579" spans="2:2" x14ac:dyDescent="0.2">
      <c r="B579" s="110"/>
    </row>
    <row r="580" spans="2:2" x14ac:dyDescent="0.2">
      <c r="B580" s="110"/>
    </row>
    <row r="581" spans="2:2" x14ac:dyDescent="0.2">
      <c r="B581" s="110"/>
    </row>
    <row r="582" spans="2:2" x14ac:dyDescent="0.2">
      <c r="B582" s="110"/>
    </row>
    <row r="583" spans="2:2" x14ac:dyDescent="0.2">
      <c r="B583" s="110"/>
    </row>
    <row r="584" spans="2:2" x14ac:dyDescent="0.2">
      <c r="B584" s="110"/>
    </row>
    <row r="585" spans="2:2" x14ac:dyDescent="0.2">
      <c r="B585" s="110"/>
    </row>
    <row r="586" spans="2:2" x14ac:dyDescent="0.2">
      <c r="B586" s="110"/>
    </row>
    <row r="587" spans="2:2" x14ac:dyDescent="0.2">
      <c r="B587" s="110"/>
    </row>
    <row r="588" spans="2:2" x14ac:dyDescent="0.2">
      <c r="B588" s="110"/>
    </row>
    <row r="589" spans="2:2" x14ac:dyDescent="0.2">
      <c r="B589" s="110"/>
    </row>
    <row r="590" spans="2:2" x14ac:dyDescent="0.2">
      <c r="B590" s="110"/>
    </row>
    <row r="591" spans="2:2" x14ac:dyDescent="0.2">
      <c r="B591" s="110"/>
    </row>
    <row r="592" spans="2:2" x14ac:dyDescent="0.2">
      <c r="B592" s="110"/>
    </row>
    <row r="593" spans="2:2" x14ac:dyDescent="0.2">
      <c r="B593" s="110"/>
    </row>
    <row r="594" spans="2:2" x14ac:dyDescent="0.2">
      <c r="B594" s="110"/>
    </row>
    <row r="595" spans="2:2" x14ac:dyDescent="0.2">
      <c r="B595" s="110"/>
    </row>
    <row r="596" spans="2:2" x14ac:dyDescent="0.2">
      <c r="B596" s="110"/>
    </row>
    <row r="597" spans="2:2" x14ac:dyDescent="0.2">
      <c r="B597" s="110"/>
    </row>
    <row r="598" spans="2:2" x14ac:dyDescent="0.2">
      <c r="B598" s="110"/>
    </row>
    <row r="599" spans="2:2" x14ac:dyDescent="0.2">
      <c r="B599" s="110"/>
    </row>
    <row r="600" spans="2:2" x14ac:dyDescent="0.2">
      <c r="B600" s="110"/>
    </row>
    <row r="601" spans="2:2" x14ac:dyDescent="0.2">
      <c r="B601" s="110"/>
    </row>
    <row r="602" spans="2:2" x14ac:dyDescent="0.2">
      <c r="B602" s="110"/>
    </row>
    <row r="603" spans="2:2" x14ac:dyDescent="0.2">
      <c r="B603" s="110"/>
    </row>
    <row r="604" spans="2:2" x14ac:dyDescent="0.2">
      <c r="B604" s="110"/>
    </row>
    <row r="605" spans="2:2" x14ac:dyDescent="0.2">
      <c r="B605" s="110"/>
    </row>
    <row r="606" spans="2:2" x14ac:dyDescent="0.2">
      <c r="B606" s="110"/>
    </row>
    <row r="607" spans="2:2" x14ac:dyDescent="0.2">
      <c r="B607" s="110"/>
    </row>
    <row r="608" spans="2:2" x14ac:dyDescent="0.2">
      <c r="B608" s="113"/>
    </row>
    <row r="609" spans="2:2" x14ac:dyDescent="0.2">
      <c r="B609" s="113"/>
    </row>
    <row r="610" spans="2:2" x14ac:dyDescent="0.2">
      <c r="B610" s="113"/>
    </row>
    <row r="611" spans="2:2" x14ac:dyDescent="0.2">
      <c r="B611" s="110"/>
    </row>
    <row r="612" spans="2:2" x14ac:dyDescent="0.2">
      <c r="B612" s="110"/>
    </row>
    <row r="613" spans="2:2" x14ac:dyDescent="0.2">
      <c r="B613" s="110"/>
    </row>
    <row r="614" spans="2:2" x14ac:dyDescent="0.2">
      <c r="B614" s="110"/>
    </row>
    <row r="615" spans="2:2" x14ac:dyDescent="0.2">
      <c r="B615" s="110"/>
    </row>
    <row r="616" spans="2:2" x14ac:dyDescent="0.2">
      <c r="B616" s="113"/>
    </row>
    <row r="617" spans="2:2" x14ac:dyDescent="0.2">
      <c r="B617" s="110"/>
    </row>
    <row r="618" spans="2:2" x14ac:dyDescent="0.2">
      <c r="B618" s="110"/>
    </row>
    <row r="619" spans="2:2" x14ac:dyDescent="0.2">
      <c r="B619" s="110"/>
    </row>
    <row r="620" spans="2:2" x14ac:dyDescent="0.2">
      <c r="B620" s="110"/>
    </row>
    <row r="621" spans="2:2" x14ac:dyDescent="0.2">
      <c r="B621" s="110"/>
    </row>
    <row r="622" spans="2:2" x14ac:dyDescent="0.2">
      <c r="B622" s="110"/>
    </row>
    <row r="623" spans="2:2" x14ac:dyDescent="0.2">
      <c r="B623" s="113"/>
    </row>
    <row r="624" spans="2:2" x14ac:dyDescent="0.2">
      <c r="B624" s="113"/>
    </row>
    <row r="625" spans="2:2" x14ac:dyDescent="0.2">
      <c r="B625" s="113"/>
    </row>
    <row r="626" spans="2:2" x14ac:dyDescent="0.2">
      <c r="B626" s="110"/>
    </row>
    <row r="627" spans="2:2" x14ac:dyDescent="0.2">
      <c r="B627" s="110"/>
    </row>
    <row r="628" spans="2:2" x14ac:dyDescent="0.2">
      <c r="B628" s="113"/>
    </row>
    <row r="629" spans="2:2" x14ac:dyDescent="0.2">
      <c r="B629" s="113"/>
    </row>
    <row r="630" spans="2:2" x14ac:dyDescent="0.2">
      <c r="B630" s="110"/>
    </row>
    <row r="631" spans="2:2" x14ac:dyDescent="0.2">
      <c r="B631" s="110"/>
    </row>
    <row r="632" spans="2:2" x14ac:dyDescent="0.2">
      <c r="B632" s="113"/>
    </row>
    <row r="633" spans="2:2" x14ac:dyDescent="0.2">
      <c r="B633" s="113"/>
    </row>
    <row r="634" spans="2:2" x14ac:dyDescent="0.2">
      <c r="B634" s="113"/>
    </row>
    <row r="635" spans="2:2" x14ac:dyDescent="0.2">
      <c r="B635" s="110"/>
    </row>
    <row r="636" spans="2:2" x14ac:dyDescent="0.2">
      <c r="B636" s="110"/>
    </row>
    <row r="637" spans="2:2" x14ac:dyDescent="0.2">
      <c r="B637" s="113"/>
    </row>
    <row r="638" spans="2:2" x14ac:dyDescent="0.2">
      <c r="B638" s="113"/>
    </row>
    <row r="639" spans="2:2" x14ac:dyDescent="0.2">
      <c r="B639" s="113"/>
    </row>
    <row r="640" spans="2:2" x14ac:dyDescent="0.2">
      <c r="B640" s="113"/>
    </row>
    <row r="641" spans="2:2" x14ac:dyDescent="0.2">
      <c r="B641" s="113"/>
    </row>
    <row r="642" spans="2:2" x14ac:dyDescent="0.2">
      <c r="B642" s="113"/>
    </row>
    <row r="643" spans="2:2" x14ac:dyDescent="0.2">
      <c r="B643" s="113"/>
    </row>
    <row r="644" spans="2:2" x14ac:dyDescent="0.2">
      <c r="B644" s="113"/>
    </row>
    <row r="645" spans="2:2" x14ac:dyDescent="0.2">
      <c r="B645" s="113"/>
    </row>
    <row r="646" spans="2:2" x14ac:dyDescent="0.2">
      <c r="B646" s="113"/>
    </row>
    <row r="647" spans="2:2" x14ac:dyDescent="0.2">
      <c r="B647" s="113"/>
    </row>
    <row r="648" spans="2:2" x14ac:dyDescent="0.2">
      <c r="B648" s="113"/>
    </row>
    <row r="649" spans="2:2" x14ac:dyDescent="0.2">
      <c r="B649" s="113"/>
    </row>
    <row r="650" spans="2:2" x14ac:dyDescent="0.2">
      <c r="B650" s="110"/>
    </row>
    <row r="651" spans="2:2" x14ac:dyDescent="0.2">
      <c r="B651" s="110"/>
    </row>
    <row r="652" spans="2:2" x14ac:dyDescent="0.2">
      <c r="B652" s="110"/>
    </row>
    <row r="653" spans="2:2" x14ac:dyDescent="0.2">
      <c r="B653" s="110"/>
    </row>
    <row r="654" spans="2:2" x14ac:dyDescent="0.2">
      <c r="B654" s="110"/>
    </row>
    <row r="655" spans="2:2" x14ac:dyDescent="0.2">
      <c r="B655" s="110"/>
    </row>
    <row r="656" spans="2:2" x14ac:dyDescent="0.2">
      <c r="B656" s="110"/>
    </row>
    <row r="657" spans="2:2" x14ac:dyDescent="0.2">
      <c r="B657" s="110"/>
    </row>
    <row r="658" spans="2:2" x14ac:dyDescent="0.2">
      <c r="B658" s="113"/>
    </row>
    <row r="659" spans="2:2" x14ac:dyDescent="0.2">
      <c r="B659" s="113"/>
    </row>
    <row r="660" spans="2:2" x14ac:dyDescent="0.2">
      <c r="B660" s="116"/>
    </row>
    <row r="661" spans="2:2" x14ac:dyDescent="0.2">
      <c r="B661" s="113"/>
    </row>
    <row r="662" spans="2:2" x14ac:dyDescent="0.2">
      <c r="B662" s="113"/>
    </row>
    <row r="663" spans="2:2" x14ac:dyDescent="0.2">
      <c r="B663" s="113"/>
    </row>
    <row r="664" spans="2:2" x14ac:dyDescent="0.2">
      <c r="B664" s="113"/>
    </row>
    <row r="665" spans="2:2" x14ac:dyDescent="0.2">
      <c r="B665" s="113"/>
    </row>
    <row r="666" spans="2:2" x14ac:dyDescent="0.2">
      <c r="B666" s="110"/>
    </row>
    <row r="667" spans="2:2" x14ac:dyDescent="0.2">
      <c r="B667" s="110"/>
    </row>
    <row r="668" spans="2:2" x14ac:dyDescent="0.2">
      <c r="B668" s="110"/>
    </row>
    <row r="669" spans="2:2" x14ac:dyDescent="0.2">
      <c r="B669" s="110"/>
    </row>
    <row r="670" spans="2:2" x14ac:dyDescent="0.2">
      <c r="B670" s="116"/>
    </row>
    <row r="671" spans="2:2" x14ac:dyDescent="0.2">
      <c r="B671" s="116"/>
    </row>
    <row r="672" spans="2:2" x14ac:dyDescent="0.2">
      <c r="B672" s="113"/>
    </row>
    <row r="673" spans="2:2" x14ac:dyDescent="0.2">
      <c r="B673" s="113"/>
    </row>
    <row r="674" spans="2:2" x14ac:dyDescent="0.2">
      <c r="B674" s="113"/>
    </row>
    <row r="675" spans="2:2" x14ac:dyDescent="0.2">
      <c r="B675" s="113"/>
    </row>
    <row r="676" spans="2:2" x14ac:dyDescent="0.2">
      <c r="B676" s="113"/>
    </row>
    <row r="677" spans="2:2" x14ac:dyDescent="0.2">
      <c r="B677" s="113"/>
    </row>
    <row r="678" spans="2:2" x14ac:dyDescent="0.2">
      <c r="B678" s="113"/>
    </row>
    <row r="679" spans="2:2" x14ac:dyDescent="0.2">
      <c r="B679" s="113"/>
    </row>
    <row r="680" spans="2:2" x14ac:dyDescent="0.2">
      <c r="B680" s="113"/>
    </row>
    <row r="681" spans="2:2" x14ac:dyDescent="0.2">
      <c r="B681" s="113"/>
    </row>
    <row r="682" spans="2:2" x14ac:dyDescent="0.2">
      <c r="B682" s="113"/>
    </row>
    <row r="683" spans="2:2" x14ac:dyDescent="0.2">
      <c r="B683" s="113"/>
    </row>
    <row r="684" spans="2:2" x14ac:dyDescent="0.2">
      <c r="B684" s="113"/>
    </row>
    <row r="685" spans="2:2" x14ac:dyDescent="0.2">
      <c r="B685" s="113"/>
    </row>
    <row r="686" spans="2:2" x14ac:dyDescent="0.2">
      <c r="B686" s="113"/>
    </row>
    <row r="687" spans="2:2" x14ac:dyDescent="0.2">
      <c r="B687" s="113"/>
    </row>
    <row r="688" spans="2:2" x14ac:dyDescent="0.2">
      <c r="B688" s="113"/>
    </row>
    <row r="689" spans="2:2" x14ac:dyDescent="0.2">
      <c r="B689" s="113"/>
    </row>
    <row r="690" spans="2:2" x14ac:dyDescent="0.2">
      <c r="B690" s="113"/>
    </row>
    <row r="691" spans="2:2" x14ac:dyDescent="0.2">
      <c r="B691" s="113"/>
    </row>
    <row r="692" spans="2:2" x14ac:dyDescent="0.2">
      <c r="B692" s="113"/>
    </row>
    <row r="693" spans="2:2" x14ac:dyDescent="0.2">
      <c r="B693" s="113"/>
    </row>
    <row r="694" spans="2:2" x14ac:dyDescent="0.2">
      <c r="B694" s="113"/>
    </row>
    <row r="695" spans="2:2" x14ac:dyDescent="0.2">
      <c r="B695" s="113"/>
    </row>
    <row r="696" spans="2:2" x14ac:dyDescent="0.2">
      <c r="B696" s="113"/>
    </row>
    <row r="697" spans="2:2" x14ac:dyDescent="0.2">
      <c r="B697" s="113"/>
    </row>
    <row r="698" spans="2:2" x14ac:dyDescent="0.2">
      <c r="B698" s="113"/>
    </row>
    <row r="699" spans="2:2" x14ac:dyDescent="0.2">
      <c r="B699" s="113"/>
    </row>
    <row r="700" spans="2:2" x14ac:dyDescent="0.2">
      <c r="B700" s="113"/>
    </row>
    <row r="701" spans="2:2" x14ac:dyDescent="0.2">
      <c r="B701" s="113"/>
    </row>
    <row r="702" spans="2:2" x14ac:dyDescent="0.2">
      <c r="B702" s="113"/>
    </row>
    <row r="703" spans="2:2" x14ac:dyDescent="0.2">
      <c r="B703" s="113"/>
    </row>
    <row r="704" spans="2:2" x14ac:dyDescent="0.2">
      <c r="B704" s="113"/>
    </row>
    <row r="705" spans="2:2" x14ac:dyDescent="0.2">
      <c r="B705" s="113"/>
    </row>
    <row r="706" spans="2:2" x14ac:dyDescent="0.2">
      <c r="B706" s="113"/>
    </row>
    <row r="707" spans="2:2" x14ac:dyDescent="0.2">
      <c r="B707" s="113"/>
    </row>
    <row r="708" spans="2:2" x14ac:dyDescent="0.2">
      <c r="B708" s="113"/>
    </row>
    <row r="709" spans="2:2" x14ac:dyDescent="0.2">
      <c r="B709" s="113"/>
    </row>
    <row r="710" spans="2:2" x14ac:dyDescent="0.2">
      <c r="B710" s="113"/>
    </row>
    <row r="711" spans="2:2" x14ac:dyDescent="0.2">
      <c r="B711" s="113"/>
    </row>
    <row r="712" spans="2:2" x14ac:dyDescent="0.2">
      <c r="B712" s="113"/>
    </row>
    <row r="713" spans="2:2" x14ac:dyDescent="0.2">
      <c r="B713" s="113"/>
    </row>
    <row r="714" spans="2:2" x14ac:dyDescent="0.2">
      <c r="B714" s="113"/>
    </row>
    <row r="715" spans="2:2" x14ac:dyDescent="0.2">
      <c r="B715" s="113"/>
    </row>
    <row r="716" spans="2:2" x14ac:dyDescent="0.2">
      <c r="B716" s="113"/>
    </row>
    <row r="717" spans="2:2" x14ac:dyDescent="0.2">
      <c r="B717" s="113"/>
    </row>
    <row r="718" spans="2:2" x14ac:dyDescent="0.2">
      <c r="B718" s="113"/>
    </row>
    <row r="719" spans="2:2" x14ac:dyDescent="0.2">
      <c r="B719" s="113"/>
    </row>
    <row r="720" spans="2:2" x14ac:dyDescent="0.2">
      <c r="B720" s="113"/>
    </row>
    <row r="721" spans="2:2" x14ac:dyDescent="0.2">
      <c r="B721" s="113"/>
    </row>
    <row r="722" spans="2:2" x14ac:dyDescent="0.2">
      <c r="B722" s="113"/>
    </row>
    <row r="723" spans="2:2" x14ac:dyDescent="0.2">
      <c r="B723" s="113"/>
    </row>
    <row r="724" spans="2:2" x14ac:dyDescent="0.2">
      <c r="B724" s="113"/>
    </row>
    <row r="725" spans="2:2" x14ac:dyDescent="0.2">
      <c r="B725" s="113"/>
    </row>
    <row r="726" spans="2:2" x14ac:dyDescent="0.2">
      <c r="B726" s="113"/>
    </row>
    <row r="727" spans="2:2" x14ac:dyDescent="0.2">
      <c r="B727" s="113"/>
    </row>
    <row r="728" spans="2:2" x14ac:dyDescent="0.2">
      <c r="B728" s="113"/>
    </row>
    <row r="729" spans="2:2" x14ac:dyDescent="0.2">
      <c r="B729" s="113"/>
    </row>
    <row r="730" spans="2:2" x14ac:dyDescent="0.2">
      <c r="B730" s="113"/>
    </row>
    <row r="731" spans="2:2" x14ac:dyDescent="0.2">
      <c r="B731" s="113"/>
    </row>
    <row r="732" spans="2:2" x14ac:dyDescent="0.2">
      <c r="B732" s="113"/>
    </row>
    <row r="733" spans="2:2" x14ac:dyDescent="0.2">
      <c r="B733" s="113"/>
    </row>
    <row r="734" spans="2:2" x14ac:dyDescent="0.2">
      <c r="B734" s="113"/>
    </row>
    <row r="735" spans="2:2" x14ac:dyDescent="0.2">
      <c r="B735" s="113"/>
    </row>
    <row r="736" spans="2:2" x14ac:dyDescent="0.2">
      <c r="B736" s="113"/>
    </row>
    <row r="737" spans="2:2" x14ac:dyDescent="0.2">
      <c r="B737" s="113"/>
    </row>
    <row r="738" spans="2:2" x14ac:dyDescent="0.2">
      <c r="B738" s="113"/>
    </row>
    <row r="739" spans="2:2" x14ac:dyDescent="0.2">
      <c r="B739" s="113"/>
    </row>
    <row r="740" spans="2:2" x14ac:dyDescent="0.2">
      <c r="B740" s="113"/>
    </row>
    <row r="741" spans="2:2" x14ac:dyDescent="0.2">
      <c r="B741" s="113"/>
    </row>
    <row r="742" spans="2:2" x14ac:dyDescent="0.2">
      <c r="B742" s="113"/>
    </row>
    <row r="743" spans="2:2" x14ac:dyDescent="0.2">
      <c r="B743" s="113"/>
    </row>
    <row r="744" spans="2:2" x14ac:dyDescent="0.2">
      <c r="B744" s="113"/>
    </row>
    <row r="745" spans="2:2" x14ac:dyDescent="0.2">
      <c r="B745" s="113"/>
    </row>
    <row r="746" spans="2:2" x14ac:dyDescent="0.2">
      <c r="B746" s="113"/>
    </row>
    <row r="747" spans="2:2" x14ac:dyDescent="0.2">
      <c r="B747" s="113"/>
    </row>
    <row r="748" spans="2:2" x14ac:dyDescent="0.2">
      <c r="B748" s="113"/>
    </row>
    <row r="749" spans="2:2" x14ac:dyDescent="0.2">
      <c r="B749" s="113"/>
    </row>
    <row r="750" spans="2:2" x14ac:dyDescent="0.2">
      <c r="B750" s="113"/>
    </row>
    <row r="751" spans="2:2" x14ac:dyDescent="0.2">
      <c r="B751" s="113"/>
    </row>
    <row r="752" spans="2:2" x14ac:dyDescent="0.2">
      <c r="B752" s="113"/>
    </row>
    <row r="753" spans="2:2" x14ac:dyDescent="0.2">
      <c r="B753" s="113"/>
    </row>
    <row r="754" spans="2:2" x14ac:dyDescent="0.2">
      <c r="B754" s="113"/>
    </row>
    <row r="755" spans="2:2" x14ac:dyDescent="0.2">
      <c r="B755" s="113"/>
    </row>
    <row r="756" spans="2:2" x14ac:dyDescent="0.2">
      <c r="B756" s="113"/>
    </row>
    <row r="757" spans="2:2" x14ac:dyDescent="0.2">
      <c r="B757" s="113"/>
    </row>
    <row r="758" spans="2:2" x14ac:dyDescent="0.2">
      <c r="B758" s="113"/>
    </row>
    <row r="759" spans="2:2" x14ac:dyDescent="0.2">
      <c r="B759" s="113"/>
    </row>
    <row r="760" spans="2:2" x14ac:dyDescent="0.2">
      <c r="B760" s="113"/>
    </row>
    <row r="761" spans="2:2" x14ac:dyDescent="0.2">
      <c r="B761" s="113"/>
    </row>
    <row r="762" spans="2:2" x14ac:dyDescent="0.2">
      <c r="B762" s="113"/>
    </row>
    <row r="763" spans="2:2" x14ac:dyDescent="0.2">
      <c r="B763" s="113"/>
    </row>
    <row r="764" spans="2:2" x14ac:dyDescent="0.2">
      <c r="B764" s="113"/>
    </row>
    <row r="765" spans="2:2" x14ac:dyDescent="0.2">
      <c r="B765" s="113"/>
    </row>
    <row r="766" spans="2:2" x14ac:dyDescent="0.2">
      <c r="B766" s="113"/>
    </row>
    <row r="767" spans="2:2" x14ac:dyDescent="0.2">
      <c r="B767" s="113"/>
    </row>
    <row r="768" spans="2:2" x14ac:dyDescent="0.2">
      <c r="B768" s="113"/>
    </row>
    <row r="769" spans="2:2" x14ac:dyDescent="0.2">
      <c r="B769" s="113"/>
    </row>
    <row r="770" spans="2:2" x14ac:dyDescent="0.2">
      <c r="B770" s="113"/>
    </row>
    <row r="771" spans="2:2" x14ac:dyDescent="0.2">
      <c r="B771" s="113"/>
    </row>
    <row r="772" spans="2:2" x14ac:dyDescent="0.2">
      <c r="B772" s="113"/>
    </row>
    <row r="773" spans="2:2" x14ac:dyDescent="0.2">
      <c r="B773" s="113"/>
    </row>
    <row r="774" spans="2:2" x14ac:dyDescent="0.2">
      <c r="B774" s="113"/>
    </row>
    <row r="775" spans="2:2" x14ac:dyDescent="0.2">
      <c r="B775" s="113"/>
    </row>
    <row r="776" spans="2:2" x14ac:dyDescent="0.2">
      <c r="B776" s="113"/>
    </row>
    <row r="777" spans="2:2" x14ac:dyDescent="0.2">
      <c r="B777" s="113"/>
    </row>
    <row r="778" spans="2:2" x14ac:dyDescent="0.2">
      <c r="B778" s="113"/>
    </row>
    <row r="779" spans="2:2" x14ac:dyDescent="0.2">
      <c r="B779" s="113"/>
    </row>
    <row r="780" spans="2:2" x14ac:dyDescent="0.2">
      <c r="B780" s="113"/>
    </row>
    <row r="781" spans="2:2" x14ac:dyDescent="0.2">
      <c r="B781" s="113"/>
    </row>
    <row r="782" spans="2:2" x14ac:dyDescent="0.2">
      <c r="B782" s="113"/>
    </row>
    <row r="783" spans="2:2" x14ac:dyDescent="0.2">
      <c r="B783" s="113"/>
    </row>
    <row r="784" spans="2:2" x14ac:dyDescent="0.2">
      <c r="B784" s="113"/>
    </row>
    <row r="785" spans="2:2" x14ac:dyDescent="0.2">
      <c r="B785" s="113"/>
    </row>
    <row r="786" spans="2:2" x14ac:dyDescent="0.2">
      <c r="B786" s="113"/>
    </row>
    <row r="787" spans="2:2" x14ac:dyDescent="0.2">
      <c r="B787" s="113"/>
    </row>
    <row r="788" spans="2:2" x14ac:dyDescent="0.2">
      <c r="B788" s="113"/>
    </row>
    <row r="789" spans="2:2" x14ac:dyDescent="0.2">
      <c r="B789" s="113"/>
    </row>
    <row r="790" spans="2:2" x14ac:dyDescent="0.2">
      <c r="B790" s="113"/>
    </row>
    <row r="791" spans="2:2" x14ac:dyDescent="0.2">
      <c r="B791" s="113"/>
    </row>
    <row r="792" spans="2:2" x14ac:dyDescent="0.2">
      <c r="B792" s="113"/>
    </row>
    <row r="793" spans="2:2" x14ac:dyDescent="0.2">
      <c r="B793" s="113"/>
    </row>
    <row r="794" spans="2:2" x14ac:dyDescent="0.2">
      <c r="B794" s="113"/>
    </row>
    <row r="795" spans="2:2" x14ac:dyDescent="0.2">
      <c r="B795" s="113"/>
    </row>
    <row r="796" spans="2:2" x14ac:dyDescent="0.2">
      <c r="B796" s="113"/>
    </row>
    <row r="797" spans="2:2" x14ac:dyDescent="0.2">
      <c r="B797" s="113"/>
    </row>
    <row r="798" spans="2:2" x14ac:dyDescent="0.2">
      <c r="B798" s="113"/>
    </row>
    <row r="799" spans="2:2" x14ac:dyDescent="0.2">
      <c r="B799" s="113"/>
    </row>
    <row r="800" spans="2:2" x14ac:dyDescent="0.2">
      <c r="B800" s="113"/>
    </row>
    <row r="801" spans="2:2" x14ac:dyDescent="0.2">
      <c r="B801" s="113"/>
    </row>
    <row r="802" spans="2:2" x14ac:dyDescent="0.2">
      <c r="B802" s="113"/>
    </row>
    <row r="803" spans="2:2" x14ac:dyDescent="0.2">
      <c r="B803" s="113"/>
    </row>
    <row r="804" spans="2:2" x14ac:dyDescent="0.2">
      <c r="B804" s="113"/>
    </row>
    <row r="805" spans="2:2" x14ac:dyDescent="0.2">
      <c r="B805" s="113"/>
    </row>
    <row r="806" spans="2:2" x14ac:dyDescent="0.2">
      <c r="B806" s="110"/>
    </row>
    <row r="807" spans="2:2" x14ac:dyDescent="0.2">
      <c r="B807" s="110"/>
    </row>
    <row r="808" spans="2:2" x14ac:dyDescent="0.2">
      <c r="B808" s="113"/>
    </row>
    <row r="809" spans="2:2" x14ac:dyDescent="0.2">
      <c r="B809" s="113"/>
    </row>
    <row r="810" spans="2:2" x14ac:dyDescent="0.2">
      <c r="B810" s="110"/>
    </row>
    <row r="811" spans="2:2" x14ac:dyDescent="0.2">
      <c r="B811" s="110"/>
    </row>
    <row r="812" spans="2:2" x14ac:dyDescent="0.2">
      <c r="B812" s="110"/>
    </row>
    <row r="813" spans="2:2" x14ac:dyDescent="0.2">
      <c r="B813" s="110"/>
    </row>
    <row r="814" spans="2:2" x14ac:dyDescent="0.2">
      <c r="B814" s="110"/>
    </row>
    <row r="815" spans="2:2" x14ac:dyDescent="0.2">
      <c r="B815" s="110"/>
    </row>
    <row r="816" spans="2:2" x14ac:dyDescent="0.2">
      <c r="B816" s="110"/>
    </row>
    <row r="817" spans="2:2" x14ac:dyDescent="0.2">
      <c r="B817" s="110"/>
    </row>
    <row r="818" spans="2:2" x14ac:dyDescent="0.2">
      <c r="B818" s="110"/>
    </row>
    <row r="819" spans="2:2" x14ac:dyDescent="0.2">
      <c r="B819" s="110"/>
    </row>
    <row r="820" spans="2:2" x14ac:dyDescent="0.2">
      <c r="B820" s="110"/>
    </row>
    <row r="821" spans="2:2" x14ac:dyDescent="0.2">
      <c r="B821" s="110"/>
    </row>
    <row r="822" spans="2:2" x14ac:dyDescent="0.2">
      <c r="B822" s="110"/>
    </row>
    <row r="823" spans="2:2" x14ac:dyDescent="0.2">
      <c r="B823" s="113"/>
    </row>
    <row r="824" spans="2:2" x14ac:dyDescent="0.2">
      <c r="B824" s="110"/>
    </row>
    <row r="825" spans="2:2" x14ac:dyDescent="0.2">
      <c r="B825" s="110"/>
    </row>
    <row r="826" spans="2:2" x14ac:dyDescent="0.2">
      <c r="B826" s="110"/>
    </row>
    <row r="827" spans="2:2" x14ac:dyDescent="0.2">
      <c r="B827" s="110"/>
    </row>
    <row r="828" spans="2:2" x14ac:dyDescent="0.2">
      <c r="B828" s="110"/>
    </row>
    <row r="829" spans="2:2" x14ac:dyDescent="0.2">
      <c r="B829" s="110"/>
    </row>
    <row r="830" spans="2:2" x14ac:dyDescent="0.2">
      <c r="B830" s="110"/>
    </row>
    <row r="831" spans="2:2" x14ac:dyDescent="0.2">
      <c r="B831" s="110"/>
    </row>
    <row r="832" spans="2:2" x14ac:dyDescent="0.2">
      <c r="B832" s="110"/>
    </row>
    <row r="833" spans="2:2" x14ac:dyDescent="0.2">
      <c r="B833" s="110"/>
    </row>
    <row r="834" spans="2:2" x14ac:dyDescent="0.2">
      <c r="B834" s="110"/>
    </row>
    <row r="835" spans="2:2" x14ac:dyDescent="0.2">
      <c r="B835" s="110"/>
    </row>
    <row r="836" spans="2:2" x14ac:dyDescent="0.2">
      <c r="B836" s="110"/>
    </row>
    <row r="837" spans="2:2" x14ac:dyDescent="0.2">
      <c r="B837" s="113"/>
    </row>
    <row r="838" spans="2:2" x14ac:dyDescent="0.2">
      <c r="B838" s="110"/>
    </row>
    <row r="839" spans="2:2" x14ac:dyDescent="0.2">
      <c r="B839" s="110"/>
    </row>
    <row r="840" spans="2:2" x14ac:dyDescent="0.2">
      <c r="B840" s="110"/>
    </row>
    <row r="841" spans="2:2" x14ac:dyDescent="0.2">
      <c r="B841" s="110"/>
    </row>
    <row r="842" spans="2:2" x14ac:dyDescent="0.2">
      <c r="B842" s="110"/>
    </row>
    <row r="843" spans="2:2" x14ac:dyDescent="0.2">
      <c r="B843" s="110"/>
    </row>
    <row r="844" spans="2:2" x14ac:dyDescent="0.2">
      <c r="B844" s="110"/>
    </row>
    <row r="845" spans="2:2" x14ac:dyDescent="0.2">
      <c r="B845" s="113"/>
    </row>
    <row r="846" spans="2:2" x14ac:dyDescent="0.2">
      <c r="B846" s="113"/>
    </row>
    <row r="847" spans="2:2" x14ac:dyDescent="0.2">
      <c r="B847" s="113"/>
    </row>
    <row r="848" spans="2:2" x14ac:dyDescent="0.2">
      <c r="B848" s="113"/>
    </row>
    <row r="849" spans="2:2" x14ac:dyDescent="0.2">
      <c r="B849" s="116"/>
    </row>
    <row r="850" spans="2:2" x14ac:dyDescent="0.2">
      <c r="B850" s="116"/>
    </row>
    <row r="851" spans="2:2" x14ac:dyDescent="0.2">
      <c r="B851" s="116"/>
    </row>
    <row r="852" spans="2:2" x14ac:dyDescent="0.2">
      <c r="B852" s="116"/>
    </row>
    <row r="853" spans="2:2" x14ac:dyDescent="0.2">
      <c r="B853" s="116"/>
    </row>
    <row r="854" spans="2:2" x14ac:dyDescent="0.2">
      <c r="B854" s="116"/>
    </row>
    <row r="855" spans="2:2" x14ac:dyDescent="0.2">
      <c r="B855" s="116"/>
    </row>
    <row r="856" spans="2:2" x14ac:dyDescent="0.2">
      <c r="B856" s="116"/>
    </row>
    <row r="857" spans="2:2" x14ac:dyDescent="0.2">
      <c r="B857" s="116"/>
    </row>
    <row r="858" spans="2:2" x14ac:dyDescent="0.2">
      <c r="B858" s="116"/>
    </row>
    <row r="859" spans="2:2" x14ac:dyDescent="0.2">
      <c r="B859" s="116"/>
    </row>
    <row r="875" spans="2:2" x14ac:dyDescent="0.2">
      <c r="B875" s="114"/>
    </row>
  </sheetData>
  <mergeCells count="6">
    <mergeCell ref="A6:CN6"/>
    <mergeCell ref="A1:CN1"/>
    <mergeCell ref="A2:CN2"/>
    <mergeCell ref="A3:CN3"/>
    <mergeCell ref="A4:CN4"/>
    <mergeCell ref="A5:CN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I396"/>
  <sheetViews>
    <sheetView zoomScaleNormal="100" workbookViewId="0">
      <pane xSplit="1" ySplit="8" topLeftCell="B199" activePane="bottomRight" state="frozen"/>
      <selection pane="topRight" activeCell="B1" sqref="B1"/>
      <selection pane="bottomLeft" activeCell="A9" sqref="A9"/>
      <selection pane="bottomRight" activeCell="L235" sqref="L235"/>
    </sheetView>
  </sheetViews>
  <sheetFormatPr defaultRowHeight="10.199999999999999" x14ac:dyDescent="0.2"/>
  <cols>
    <col min="1" max="1" width="46.28515625" customWidth="1"/>
    <col min="2" max="2" width="12.7109375" bestFit="1" customWidth="1"/>
    <col min="3" max="3" width="12.7109375" customWidth="1"/>
    <col min="4" max="4" width="13" customWidth="1"/>
    <col min="5" max="6" width="12.7109375" bestFit="1" customWidth="1"/>
    <col min="7" max="7" width="14.42578125" customWidth="1"/>
    <col min="8" max="8" width="13.85546875" customWidth="1"/>
    <col min="9" max="9" width="16.7109375" customWidth="1"/>
    <col min="10" max="10" width="11.7109375" bestFit="1" customWidth="1"/>
    <col min="11" max="11" width="10.5703125" customWidth="1"/>
    <col min="12" max="12" width="12.7109375" bestFit="1" customWidth="1"/>
    <col min="13" max="13" width="11.7109375" bestFit="1" customWidth="1"/>
    <col min="14" max="14" width="10.140625" bestFit="1" customWidth="1"/>
    <col min="15" max="15" width="12.140625" bestFit="1" customWidth="1"/>
    <col min="16" max="16" width="9.140625" bestFit="1" customWidth="1"/>
    <col min="17" max="17" width="12.7109375" bestFit="1" customWidth="1"/>
    <col min="18" max="18" width="11.140625" bestFit="1" customWidth="1"/>
    <col min="19" max="19" width="10.7109375" bestFit="1" customWidth="1"/>
    <col min="20" max="20" width="12.140625" bestFit="1" customWidth="1"/>
    <col min="21" max="21" width="9" bestFit="1" customWidth="1"/>
    <col min="22" max="22" width="11.7109375" bestFit="1" customWidth="1"/>
    <col min="23" max="23" width="12.140625" bestFit="1" customWidth="1"/>
    <col min="24" max="24" width="14.140625" bestFit="1" customWidth="1"/>
    <col min="25" max="25" width="10.7109375" bestFit="1" customWidth="1"/>
    <col min="26" max="26" width="11.7109375" bestFit="1" customWidth="1"/>
    <col min="27" max="27" width="16" customWidth="1"/>
    <col min="28" max="28" width="12.140625" bestFit="1" customWidth="1"/>
    <col min="29" max="29" width="10.7109375" bestFit="1" customWidth="1"/>
    <col min="30" max="30" width="11.140625" bestFit="1" customWidth="1"/>
    <col min="31" max="31" width="9.140625" bestFit="1" customWidth="1"/>
    <col min="32" max="32" width="14.140625" bestFit="1" customWidth="1"/>
    <col min="33" max="33" width="10.7109375" bestFit="1" customWidth="1"/>
    <col min="34" max="34" width="12.7109375" bestFit="1" customWidth="1"/>
    <col min="35" max="35" width="11.7109375" bestFit="1" customWidth="1"/>
    <col min="36" max="36" width="10.7109375" bestFit="1" customWidth="1"/>
    <col min="37" max="37" width="12.7109375" bestFit="1" customWidth="1"/>
    <col min="38" max="41" width="10.7109375" bestFit="1" customWidth="1"/>
    <col min="42" max="42" width="14.85546875" customWidth="1"/>
    <col min="43" max="44" width="10.7109375" bestFit="1" customWidth="1"/>
    <col min="45" max="45" width="9" bestFit="1" customWidth="1"/>
    <col min="46" max="49" width="10.7109375" bestFit="1" customWidth="1"/>
    <col min="50" max="50" width="14.140625" bestFit="1" customWidth="1"/>
    <col min="51" max="52" width="10.7109375" bestFit="1" customWidth="1"/>
    <col min="53" max="53" width="12.5703125" customWidth="1"/>
    <col min="54" max="54" width="12.7109375" bestFit="1" customWidth="1"/>
    <col min="55" max="56" width="12.140625" bestFit="1" customWidth="1"/>
    <col min="57" max="57" width="11.85546875" customWidth="1"/>
    <col min="58" max="58" width="14.140625" bestFit="1" customWidth="1"/>
    <col min="59" max="59" width="14.7109375" bestFit="1" customWidth="1"/>
    <col min="60" max="60" width="11.140625" bestFit="1" customWidth="1"/>
    <col min="61" max="61" width="12.85546875" customWidth="1"/>
    <col min="62" max="62" width="11.7109375" customWidth="1"/>
    <col min="63" max="63" width="12.7109375" bestFit="1" customWidth="1"/>
    <col min="64" max="64" width="11.7109375" bestFit="1" customWidth="1"/>
    <col min="65" max="66" width="12.7109375" bestFit="1" customWidth="1"/>
    <col min="67" max="67" width="13.28515625" customWidth="1"/>
    <col min="68" max="68" width="14.7109375" bestFit="1" customWidth="1"/>
    <col min="69" max="81" width="14.7109375" style="13" customWidth="1"/>
    <col min="82" max="82" width="15.5703125" style="13" customWidth="1"/>
    <col min="83" max="83" width="3.28515625" customWidth="1"/>
    <col min="84" max="84" width="16.42578125" bestFit="1" customWidth="1"/>
    <col min="85" max="85" width="14.7109375" bestFit="1" customWidth="1"/>
  </cols>
  <sheetData>
    <row r="1" spans="1:85" ht="15.6" x14ac:dyDescent="0.3">
      <c r="A1" s="234" t="s">
        <v>0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234"/>
      <c r="BP1" s="234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193"/>
      <c r="CB1" s="193"/>
      <c r="CC1" s="193"/>
      <c r="CD1" s="35"/>
    </row>
    <row r="2" spans="1:85" ht="15.6" x14ac:dyDescent="0.3">
      <c r="A2" s="234" t="s">
        <v>1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193"/>
      <c r="CB2" s="193"/>
      <c r="CC2" s="193"/>
      <c r="CD2" s="35"/>
    </row>
    <row r="3" spans="1:85" ht="17.399999999999999" x14ac:dyDescent="0.3">
      <c r="A3" s="233" t="s">
        <v>447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233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192"/>
      <c r="CB3" s="192"/>
      <c r="CC3" s="192"/>
      <c r="CD3" s="36"/>
    </row>
    <row r="4" spans="1:85" ht="17.399999999999999" x14ac:dyDescent="0.3">
      <c r="A4" s="233" t="s">
        <v>448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3"/>
      <c r="BE4" s="233"/>
      <c r="BF4" s="233"/>
      <c r="BG4" s="233"/>
      <c r="BH4" s="233"/>
      <c r="BI4" s="233"/>
      <c r="BJ4" s="233"/>
      <c r="BK4" s="233"/>
      <c r="BL4" s="233"/>
      <c r="BM4" s="233"/>
      <c r="BN4" s="233"/>
      <c r="BO4" s="233"/>
      <c r="BP4" s="233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192"/>
      <c r="CB4" s="192"/>
      <c r="CC4" s="192"/>
      <c r="CD4" s="36"/>
    </row>
    <row r="5" spans="1:85" ht="17.399999999999999" x14ac:dyDescent="0.3">
      <c r="A5" s="233" t="s">
        <v>4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192"/>
      <c r="CB5" s="192"/>
      <c r="CC5" s="192"/>
      <c r="CD5" s="36"/>
    </row>
    <row r="6" spans="1:85" ht="18" thickBot="1" x14ac:dyDescent="0.35">
      <c r="A6" s="233" t="s">
        <v>4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3"/>
      <c r="BE6" s="233"/>
      <c r="BF6" s="233"/>
      <c r="BG6" s="233"/>
      <c r="BH6" s="233"/>
      <c r="BI6" s="233"/>
      <c r="BJ6" s="233"/>
      <c r="BK6" s="233"/>
      <c r="BL6" s="233"/>
      <c r="BM6" s="233"/>
      <c r="BN6" s="233"/>
      <c r="BO6" s="233"/>
      <c r="BP6" s="233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192"/>
      <c r="CB6" s="192"/>
      <c r="CC6" s="192"/>
      <c r="CD6" s="36"/>
    </row>
    <row r="7" spans="1:85" x14ac:dyDescent="0.2">
      <c r="A7" s="1" t="s">
        <v>5</v>
      </c>
      <c r="B7" s="2" t="s">
        <v>1181</v>
      </c>
      <c r="C7" s="2" t="s">
        <v>1182</v>
      </c>
      <c r="D7" s="2" t="s">
        <v>1183</v>
      </c>
      <c r="E7" s="2" t="s">
        <v>1184</v>
      </c>
      <c r="F7" s="2" t="s">
        <v>1185</v>
      </c>
      <c r="G7" s="2" t="s">
        <v>1186</v>
      </c>
      <c r="H7" s="2" t="s">
        <v>1187</v>
      </c>
      <c r="I7" s="2" t="s">
        <v>1188</v>
      </c>
      <c r="J7" s="2" t="s">
        <v>1189</v>
      </c>
      <c r="K7" s="2" t="s">
        <v>1190</v>
      </c>
      <c r="L7" s="2" t="s">
        <v>1191</v>
      </c>
      <c r="M7" s="2" t="s">
        <v>1192</v>
      </c>
      <c r="N7" s="2" t="s">
        <v>1193</v>
      </c>
      <c r="O7" s="2" t="s">
        <v>1194</v>
      </c>
      <c r="P7" s="2" t="s">
        <v>1195</v>
      </c>
      <c r="Q7" s="2" t="s">
        <v>1196</v>
      </c>
      <c r="R7" s="2" t="s">
        <v>1197</v>
      </c>
      <c r="S7" s="2" t="s">
        <v>1198</v>
      </c>
      <c r="T7" s="2" t="s">
        <v>1199</v>
      </c>
      <c r="U7" s="2" t="s">
        <v>1200</v>
      </c>
      <c r="V7" s="2" t="s">
        <v>1201</v>
      </c>
      <c r="W7" s="2" t="s">
        <v>1202</v>
      </c>
      <c r="X7" s="2" t="s">
        <v>1203</v>
      </c>
      <c r="Y7" s="2" t="s">
        <v>1204</v>
      </c>
      <c r="Z7" s="2" t="s">
        <v>1205</v>
      </c>
      <c r="AA7" s="2" t="s">
        <v>1206</v>
      </c>
      <c r="AB7" s="2" t="s">
        <v>1207</v>
      </c>
      <c r="AC7" s="2" t="s">
        <v>1208</v>
      </c>
      <c r="AD7" s="2" t="s">
        <v>1209</v>
      </c>
      <c r="AE7" s="2" t="s">
        <v>1210</v>
      </c>
      <c r="AF7" s="2" t="s">
        <v>1211</v>
      </c>
      <c r="AG7" s="2" t="s">
        <v>1212</v>
      </c>
      <c r="AH7" s="2" t="s">
        <v>1213</v>
      </c>
      <c r="AI7" s="2" t="s">
        <v>1214</v>
      </c>
      <c r="AJ7" s="2" t="s">
        <v>1215</v>
      </c>
      <c r="AK7" s="2" t="s">
        <v>1216</v>
      </c>
      <c r="AL7" s="2" t="s">
        <v>1217</v>
      </c>
      <c r="AM7" s="2" t="s">
        <v>1218</v>
      </c>
      <c r="AN7" s="2" t="s">
        <v>1219</v>
      </c>
      <c r="AO7" s="2" t="s">
        <v>1220</v>
      </c>
      <c r="AP7" s="2" t="s">
        <v>1221</v>
      </c>
      <c r="AQ7" s="2" t="s">
        <v>1222</v>
      </c>
      <c r="AR7" s="2" t="s">
        <v>1223</v>
      </c>
      <c r="AS7" s="2" t="s">
        <v>1224</v>
      </c>
      <c r="AT7" s="2" t="s">
        <v>1225</v>
      </c>
      <c r="AU7" s="2" t="s">
        <v>1226</v>
      </c>
      <c r="AV7" s="2" t="s">
        <v>1227</v>
      </c>
      <c r="AW7" s="2" t="s">
        <v>1228</v>
      </c>
      <c r="AX7" s="2" t="s">
        <v>1229</v>
      </c>
      <c r="AY7" s="2" t="s">
        <v>1230</v>
      </c>
      <c r="AZ7" s="2" t="s">
        <v>1231</v>
      </c>
      <c r="BA7" s="2" t="s">
        <v>1232</v>
      </c>
      <c r="BB7" s="2" t="s">
        <v>1233</v>
      </c>
      <c r="BC7" s="2" t="s">
        <v>1234</v>
      </c>
      <c r="BD7" s="2" t="s">
        <v>1235</v>
      </c>
      <c r="BE7" s="2" t="s">
        <v>1236</v>
      </c>
      <c r="BF7" s="2" t="s">
        <v>1237</v>
      </c>
      <c r="BG7" s="2" t="s">
        <v>1238</v>
      </c>
      <c r="BH7" s="2" t="s">
        <v>1239</v>
      </c>
      <c r="BI7" s="2" t="s">
        <v>1240</v>
      </c>
      <c r="BJ7" s="2" t="s">
        <v>1241</v>
      </c>
      <c r="BK7" s="2" t="s">
        <v>1242</v>
      </c>
      <c r="BL7" s="2" t="s">
        <v>1243</v>
      </c>
      <c r="BM7" s="2" t="s">
        <v>1244</v>
      </c>
      <c r="BN7" s="2" t="s">
        <v>1259</v>
      </c>
      <c r="BO7" s="2" t="s">
        <v>1260</v>
      </c>
      <c r="BP7" s="2" t="s">
        <v>1262</v>
      </c>
      <c r="BQ7" s="2" t="s">
        <v>1262</v>
      </c>
      <c r="BR7" s="2" t="s">
        <v>1262</v>
      </c>
      <c r="BS7" s="2" t="s">
        <v>1262</v>
      </c>
      <c r="BT7" s="2" t="s">
        <v>1262</v>
      </c>
      <c r="BU7" s="2" t="s">
        <v>1262</v>
      </c>
      <c r="BV7" s="2" t="s">
        <v>1262</v>
      </c>
      <c r="BW7" s="2" t="s">
        <v>1262</v>
      </c>
      <c r="BX7" s="2" t="s">
        <v>1262</v>
      </c>
      <c r="BY7" s="2" t="s">
        <v>1262</v>
      </c>
      <c r="BZ7" s="2" t="s">
        <v>1262</v>
      </c>
      <c r="CA7" s="2" t="s">
        <v>1262</v>
      </c>
      <c r="CB7" s="2" t="s">
        <v>1262</v>
      </c>
      <c r="CC7" s="2" t="s">
        <v>1262</v>
      </c>
      <c r="CD7" s="2" t="s">
        <v>6</v>
      </c>
      <c r="CF7" s="25" t="str">
        <f>I7</f>
        <v>H</v>
      </c>
      <c r="CG7" s="26" t="str">
        <f>BG7</f>
        <v>BF</v>
      </c>
    </row>
    <row r="8" spans="1:85" x14ac:dyDescent="0.2">
      <c r="A8" s="1" t="s">
        <v>7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8</v>
      </c>
      <c r="AD8" s="2" t="s">
        <v>8</v>
      </c>
      <c r="AE8" s="2" t="s">
        <v>8</v>
      </c>
      <c r="AF8" s="2" t="s">
        <v>8</v>
      </c>
      <c r="AG8" s="2" t="s">
        <v>8</v>
      </c>
      <c r="AH8" s="2" t="s">
        <v>8</v>
      </c>
      <c r="AI8" s="2" t="s">
        <v>8</v>
      </c>
      <c r="AJ8" s="2" t="s">
        <v>8</v>
      </c>
      <c r="AK8" s="2" t="s">
        <v>8</v>
      </c>
      <c r="AL8" s="2" t="s">
        <v>8</v>
      </c>
      <c r="AM8" s="2" t="s">
        <v>8</v>
      </c>
      <c r="AN8" s="2" t="s">
        <v>8</v>
      </c>
      <c r="AO8" s="2" t="s">
        <v>8</v>
      </c>
      <c r="AP8" s="2" t="s">
        <v>8</v>
      </c>
      <c r="AQ8" s="2" t="s">
        <v>8</v>
      </c>
      <c r="AR8" s="2" t="s">
        <v>8</v>
      </c>
      <c r="AS8" s="2" t="s">
        <v>8</v>
      </c>
      <c r="AT8" s="2" t="s">
        <v>8</v>
      </c>
      <c r="AU8" s="2" t="s">
        <v>8</v>
      </c>
      <c r="AV8" s="2" t="s">
        <v>8</v>
      </c>
      <c r="AW8" s="2" t="s">
        <v>8</v>
      </c>
      <c r="AX8" s="2" t="s">
        <v>8</v>
      </c>
      <c r="AY8" s="2" t="s">
        <v>8</v>
      </c>
      <c r="AZ8" s="2" t="s">
        <v>8</v>
      </c>
      <c r="BA8" s="2" t="s">
        <v>8</v>
      </c>
      <c r="BB8" s="2" t="s">
        <v>8</v>
      </c>
      <c r="BC8" s="2" t="s">
        <v>8</v>
      </c>
      <c r="BD8" s="2" t="s">
        <v>8</v>
      </c>
      <c r="BE8" s="2" t="s">
        <v>8</v>
      </c>
      <c r="BF8" s="2" t="s">
        <v>8</v>
      </c>
      <c r="BG8" s="2" t="s">
        <v>8</v>
      </c>
      <c r="BH8" s="2" t="s">
        <v>8</v>
      </c>
      <c r="BI8" s="2" t="s">
        <v>8</v>
      </c>
      <c r="BJ8" s="2" t="s">
        <v>8</v>
      </c>
      <c r="BK8" s="2" t="s">
        <v>8</v>
      </c>
      <c r="BL8" s="2" t="s">
        <v>8</v>
      </c>
      <c r="BM8" s="2" t="s">
        <v>8</v>
      </c>
      <c r="BN8" s="2" t="s">
        <v>8</v>
      </c>
      <c r="BO8" s="2" t="s">
        <v>8</v>
      </c>
      <c r="BP8" s="2" t="s">
        <v>8</v>
      </c>
      <c r="BQ8" s="2" t="s">
        <v>8</v>
      </c>
      <c r="BR8" s="2" t="s">
        <v>8</v>
      </c>
      <c r="BS8" s="2" t="s">
        <v>8</v>
      </c>
      <c r="BT8" s="2" t="s">
        <v>8</v>
      </c>
      <c r="BU8" s="2" t="s">
        <v>8</v>
      </c>
      <c r="BV8" s="2" t="s">
        <v>8</v>
      </c>
      <c r="BW8" s="2" t="s">
        <v>8</v>
      </c>
      <c r="BX8" s="2" t="s">
        <v>8</v>
      </c>
      <c r="BY8" s="2" t="s">
        <v>8</v>
      </c>
      <c r="BZ8" s="2" t="s">
        <v>8</v>
      </c>
      <c r="CA8" s="2" t="s">
        <v>8</v>
      </c>
      <c r="CB8" s="2" t="s">
        <v>8</v>
      </c>
      <c r="CC8" s="2" t="s">
        <v>8</v>
      </c>
      <c r="CD8" s="2" t="s">
        <v>8</v>
      </c>
      <c r="CF8" s="21"/>
      <c r="CG8" s="22"/>
    </row>
    <row r="9" spans="1:85" x14ac:dyDescent="0.2">
      <c r="A9" s="206" t="s">
        <v>449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7"/>
      <c r="BY9" s="207"/>
      <c r="BZ9" s="207"/>
      <c r="CA9" s="207"/>
      <c r="CB9" s="207"/>
      <c r="CC9" s="207"/>
      <c r="CD9" s="207"/>
      <c r="CF9" s="21"/>
      <c r="CG9" s="22"/>
    </row>
    <row r="10" spans="1:85" x14ac:dyDescent="0.2">
      <c r="A10" s="218" t="s">
        <v>450</v>
      </c>
      <c r="B10" s="211">
        <v>0</v>
      </c>
      <c r="C10" s="211">
        <v>0</v>
      </c>
      <c r="D10" s="211">
        <v>0</v>
      </c>
      <c r="E10" s="211">
        <v>0</v>
      </c>
      <c r="F10" s="211">
        <v>0</v>
      </c>
      <c r="G10" s="211">
        <v>0</v>
      </c>
      <c r="H10" s="211">
        <v>0</v>
      </c>
      <c r="I10" s="211">
        <v>0</v>
      </c>
      <c r="J10" s="211">
        <v>0</v>
      </c>
      <c r="K10" s="211">
        <v>0</v>
      </c>
      <c r="L10" s="211">
        <v>0</v>
      </c>
      <c r="M10" s="211">
        <v>0</v>
      </c>
      <c r="N10" s="211">
        <v>0</v>
      </c>
      <c r="O10" s="211">
        <v>0</v>
      </c>
      <c r="P10" s="211">
        <v>0</v>
      </c>
      <c r="Q10" s="211">
        <v>0</v>
      </c>
      <c r="R10" s="211">
        <v>0</v>
      </c>
      <c r="S10" s="211">
        <v>0</v>
      </c>
      <c r="T10" s="211">
        <v>0</v>
      </c>
      <c r="U10" s="211">
        <v>0</v>
      </c>
      <c r="V10" s="211">
        <v>0</v>
      </c>
      <c r="W10" s="211">
        <v>0</v>
      </c>
      <c r="X10" s="211">
        <v>0</v>
      </c>
      <c r="Y10" s="211">
        <v>0</v>
      </c>
      <c r="Z10" s="211">
        <v>0</v>
      </c>
      <c r="AA10" s="211">
        <v>0</v>
      </c>
      <c r="AB10" s="211">
        <v>0</v>
      </c>
      <c r="AC10" s="211">
        <v>0</v>
      </c>
      <c r="AD10" s="211">
        <v>0</v>
      </c>
      <c r="AE10" s="211">
        <v>0</v>
      </c>
      <c r="AF10" s="211">
        <v>0</v>
      </c>
      <c r="AG10" s="211">
        <v>0</v>
      </c>
      <c r="AH10" s="211">
        <v>0</v>
      </c>
      <c r="AI10" s="211">
        <v>0</v>
      </c>
      <c r="AJ10" s="211">
        <v>0</v>
      </c>
      <c r="AK10" s="211">
        <v>0</v>
      </c>
      <c r="AL10" s="211">
        <v>0</v>
      </c>
      <c r="AM10" s="211">
        <v>0</v>
      </c>
      <c r="AN10" s="211">
        <v>0</v>
      </c>
      <c r="AO10" s="211">
        <v>0</v>
      </c>
      <c r="AP10" s="211">
        <v>0</v>
      </c>
      <c r="AQ10" s="211">
        <v>0</v>
      </c>
      <c r="AR10" s="211">
        <v>0</v>
      </c>
      <c r="AS10" s="211">
        <v>0</v>
      </c>
      <c r="AT10" s="211">
        <v>0</v>
      </c>
      <c r="AU10" s="211">
        <v>0</v>
      </c>
      <c r="AV10" s="211">
        <v>0</v>
      </c>
      <c r="AW10" s="211">
        <v>0</v>
      </c>
      <c r="AX10" s="211">
        <v>0</v>
      </c>
      <c r="AY10" s="211">
        <v>0</v>
      </c>
      <c r="AZ10" s="211">
        <v>0</v>
      </c>
      <c r="BA10" s="211">
        <v>0</v>
      </c>
      <c r="BB10" s="211">
        <v>0</v>
      </c>
      <c r="BC10" s="211">
        <v>0</v>
      </c>
      <c r="BD10" s="211">
        <v>0</v>
      </c>
      <c r="BE10" s="211">
        <v>0</v>
      </c>
      <c r="BF10" s="211">
        <v>0</v>
      </c>
      <c r="BG10" s="211">
        <v>0</v>
      </c>
      <c r="BH10" s="211">
        <v>0</v>
      </c>
      <c r="BI10" s="211">
        <v>0</v>
      </c>
      <c r="BJ10" s="211">
        <v>0</v>
      </c>
      <c r="BK10" s="211">
        <v>0</v>
      </c>
      <c r="BL10" s="211">
        <v>0</v>
      </c>
      <c r="BM10" s="211">
        <v>0</v>
      </c>
      <c r="BN10" s="211">
        <v>0</v>
      </c>
      <c r="BO10" s="211">
        <v>0</v>
      </c>
      <c r="BP10" s="211">
        <v>0</v>
      </c>
      <c r="BQ10" s="211">
        <v>0</v>
      </c>
      <c r="BR10" s="211">
        <v>0</v>
      </c>
      <c r="BS10" s="211">
        <v>0</v>
      </c>
      <c r="BT10" s="211">
        <v>0</v>
      </c>
      <c r="BU10" s="211">
        <v>0</v>
      </c>
      <c r="BV10" s="211">
        <v>0</v>
      </c>
      <c r="BW10" s="211">
        <v>0</v>
      </c>
      <c r="BX10" s="211">
        <v>0</v>
      </c>
      <c r="BY10" s="211">
        <v>0</v>
      </c>
      <c r="BZ10" s="211">
        <v>0</v>
      </c>
      <c r="CA10" s="211">
        <v>0</v>
      </c>
      <c r="CB10" s="211">
        <v>0</v>
      </c>
      <c r="CC10" s="211">
        <v>0</v>
      </c>
      <c r="CD10" s="211">
        <f t="shared" ref="CD10:CD18" si="0">SUM(B10:CC10)</f>
        <v>0</v>
      </c>
      <c r="CF10" s="27">
        <f>I10</f>
        <v>0</v>
      </c>
      <c r="CG10" s="28">
        <f>BG10</f>
        <v>0</v>
      </c>
    </row>
    <row r="11" spans="1:85" x14ac:dyDescent="0.2">
      <c r="A11" s="218" t="s">
        <v>451</v>
      </c>
      <c r="B11" s="211">
        <v>4177.142151</v>
      </c>
      <c r="C11" s="211">
        <v>4177.142151</v>
      </c>
      <c r="D11" s="211">
        <v>4177.142151</v>
      </c>
      <c r="E11" s="211">
        <v>4177.142151</v>
      </c>
      <c r="F11" s="211">
        <v>4177.142151</v>
      </c>
      <c r="G11" s="211">
        <v>4177.142151</v>
      </c>
      <c r="H11" s="211">
        <v>4177.142151</v>
      </c>
      <c r="I11" s="211">
        <v>4177.142151</v>
      </c>
      <c r="J11" s="211">
        <v>4177.142151</v>
      </c>
      <c r="K11" s="211">
        <v>4177.142151</v>
      </c>
      <c r="L11" s="211">
        <v>4177.142151</v>
      </c>
      <c r="M11" s="211">
        <v>4177.142151</v>
      </c>
      <c r="N11" s="211">
        <v>4177.142151</v>
      </c>
      <c r="O11" s="211">
        <v>4177.142151</v>
      </c>
      <c r="P11" s="211">
        <v>4177.142151</v>
      </c>
      <c r="Q11" s="211">
        <v>4177.142151</v>
      </c>
      <c r="R11" s="211">
        <v>4177.142151</v>
      </c>
      <c r="S11" s="211">
        <v>4177.142151</v>
      </c>
      <c r="T11" s="211">
        <v>4177.142151</v>
      </c>
      <c r="U11" s="211">
        <v>4177.142151</v>
      </c>
      <c r="V11" s="211">
        <v>4177.142151</v>
      </c>
      <c r="W11" s="211">
        <v>4177.142151</v>
      </c>
      <c r="X11" s="211">
        <v>4177.142151</v>
      </c>
      <c r="Y11" s="211">
        <v>4177.142151</v>
      </c>
      <c r="Z11" s="211">
        <v>4177.142151</v>
      </c>
      <c r="AA11" s="211">
        <v>4177.142151</v>
      </c>
      <c r="AB11" s="211">
        <v>4177.142151</v>
      </c>
      <c r="AC11" s="211">
        <v>4177.142151</v>
      </c>
      <c r="AD11" s="211">
        <v>4177.142151</v>
      </c>
      <c r="AE11" s="211">
        <v>4177.142151</v>
      </c>
      <c r="AF11" s="211">
        <v>4177.142151</v>
      </c>
      <c r="AG11" s="211">
        <v>4177.142151</v>
      </c>
      <c r="AH11" s="211">
        <v>4177.142151</v>
      </c>
      <c r="AI11" s="211">
        <v>4177.142151</v>
      </c>
      <c r="AJ11" s="211">
        <v>4177.142151</v>
      </c>
      <c r="AK11" s="211">
        <v>4177.142151</v>
      </c>
      <c r="AL11" s="211">
        <v>4177.142151</v>
      </c>
      <c r="AM11" s="211">
        <v>4177.142151</v>
      </c>
      <c r="AN11" s="211">
        <v>4177.142151</v>
      </c>
      <c r="AO11" s="211">
        <v>4177.142151</v>
      </c>
      <c r="AP11" s="211">
        <v>4177.142151</v>
      </c>
      <c r="AQ11" s="211">
        <v>4177.142151</v>
      </c>
      <c r="AR11" s="211">
        <v>4177.142151</v>
      </c>
      <c r="AS11" s="211">
        <v>4177.142151</v>
      </c>
      <c r="AT11" s="211">
        <v>4177.142151</v>
      </c>
      <c r="AU11" s="211">
        <v>4177.142151</v>
      </c>
      <c r="AV11" s="211">
        <v>4177.142151</v>
      </c>
      <c r="AW11" s="211">
        <v>4177.142151</v>
      </c>
      <c r="AX11" s="211">
        <v>4177.142151</v>
      </c>
      <c r="AY11" s="211">
        <v>4177.142151</v>
      </c>
      <c r="AZ11" s="211">
        <v>4177.142151</v>
      </c>
      <c r="BA11" s="211">
        <v>4177.142151</v>
      </c>
      <c r="BB11" s="211">
        <v>4177.142151</v>
      </c>
      <c r="BC11" s="211">
        <v>4177.142151</v>
      </c>
      <c r="BD11" s="211">
        <v>4177.142151</v>
      </c>
      <c r="BE11" s="211">
        <v>4177.142151</v>
      </c>
      <c r="BF11" s="211">
        <v>4177.142151</v>
      </c>
      <c r="BG11" s="211">
        <v>4177.142151</v>
      </c>
      <c r="BH11" s="211">
        <v>4177.142151</v>
      </c>
      <c r="BI11" s="211">
        <v>4177.142151</v>
      </c>
      <c r="BJ11" s="211">
        <v>4177.142151</v>
      </c>
      <c r="BK11" s="211">
        <v>4177.142151</v>
      </c>
      <c r="BL11" s="211">
        <v>4177.142151</v>
      </c>
      <c r="BM11" s="211">
        <v>4177.142151</v>
      </c>
      <c r="BN11" s="211">
        <v>4177.142151</v>
      </c>
      <c r="BO11" s="211">
        <v>4177.142151</v>
      </c>
      <c r="BP11" s="211">
        <v>4177.142151</v>
      </c>
      <c r="BQ11" s="211">
        <v>4177.142151</v>
      </c>
      <c r="BR11" s="211">
        <v>4177.142151</v>
      </c>
      <c r="BS11" s="211">
        <v>4177.142151</v>
      </c>
      <c r="BT11" s="211">
        <v>4177.142151</v>
      </c>
      <c r="BU11" s="211">
        <v>4177.142151</v>
      </c>
      <c r="BV11" s="211">
        <v>4177.142151</v>
      </c>
      <c r="BW11" s="211">
        <v>4177.142151</v>
      </c>
      <c r="BX11" s="211">
        <v>4177.142151</v>
      </c>
      <c r="BY11" s="211">
        <v>4177.142151</v>
      </c>
      <c r="BZ11" s="211">
        <v>4177.142151</v>
      </c>
      <c r="CA11" s="211">
        <v>4177.142151</v>
      </c>
      <c r="CB11" s="211">
        <v>4177.142151</v>
      </c>
      <c r="CC11" s="211">
        <v>4177.142151</v>
      </c>
      <c r="CD11" s="211">
        <f t="shared" si="0"/>
        <v>334171.37207999994</v>
      </c>
      <c r="CF11" s="27">
        <f t="shared" ref="CF11:CF74" si="1">I11</f>
        <v>4177.142151</v>
      </c>
      <c r="CG11" s="28">
        <f t="shared" ref="CG11:CG74" si="2">BG11</f>
        <v>4177.142151</v>
      </c>
    </row>
    <row r="12" spans="1:85" x14ac:dyDescent="0.2">
      <c r="A12" s="218" t="s">
        <v>452</v>
      </c>
      <c r="B12" s="211">
        <v>0</v>
      </c>
      <c r="C12" s="211">
        <v>0</v>
      </c>
      <c r="D12" s="211">
        <v>0</v>
      </c>
      <c r="E12" s="211">
        <v>0</v>
      </c>
      <c r="F12" s="211">
        <v>0</v>
      </c>
      <c r="G12" s="211">
        <v>0</v>
      </c>
      <c r="H12" s="211">
        <v>0</v>
      </c>
      <c r="I12" s="211">
        <v>0</v>
      </c>
      <c r="J12" s="211">
        <v>0</v>
      </c>
      <c r="K12" s="211">
        <v>0</v>
      </c>
      <c r="L12" s="211">
        <v>0</v>
      </c>
      <c r="M12" s="211">
        <v>0</v>
      </c>
      <c r="N12" s="211">
        <v>0</v>
      </c>
      <c r="O12" s="211">
        <v>0</v>
      </c>
      <c r="P12" s="211">
        <v>0</v>
      </c>
      <c r="Q12" s="211">
        <v>0</v>
      </c>
      <c r="R12" s="211">
        <v>0</v>
      </c>
      <c r="S12" s="211">
        <v>0</v>
      </c>
      <c r="T12" s="211">
        <v>0</v>
      </c>
      <c r="U12" s="211">
        <v>0</v>
      </c>
      <c r="V12" s="211">
        <v>0</v>
      </c>
      <c r="W12" s="211">
        <v>0</v>
      </c>
      <c r="X12" s="211">
        <v>0</v>
      </c>
      <c r="Y12" s="211">
        <v>0</v>
      </c>
      <c r="Z12" s="211">
        <v>0</v>
      </c>
      <c r="AA12" s="211">
        <v>0</v>
      </c>
      <c r="AB12" s="211">
        <v>0</v>
      </c>
      <c r="AC12" s="211">
        <v>0</v>
      </c>
      <c r="AD12" s="211">
        <v>0</v>
      </c>
      <c r="AE12" s="211">
        <v>0</v>
      </c>
      <c r="AF12" s="211">
        <v>0</v>
      </c>
      <c r="AG12" s="211">
        <v>0</v>
      </c>
      <c r="AH12" s="211">
        <v>0</v>
      </c>
      <c r="AI12" s="211">
        <v>0</v>
      </c>
      <c r="AJ12" s="211">
        <v>0</v>
      </c>
      <c r="AK12" s="211">
        <v>0</v>
      </c>
      <c r="AL12" s="211">
        <v>0</v>
      </c>
      <c r="AM12" s="211">
        <v>0</v>
      </c>
      <c r="AN12" s="211">
        <v>0</v>
      </c>
      <c r="AO12" s="211">
        <v>0</v>
      </c>
      <c r="AP12" s="211">
        <v>0</v>
      </c>
      <c r="AQ12" s="211">
        <v>0</v>
      </c>
      <c r="AR12" s="211">
        <v>0</v>
      </c>
      <c r="AS12" s="211">
        <v>0</v>
      </c>
      <c r="AT12" s="211">
        <v>0</v>
      </c>
      <c r="AU12" s="211">
        <v>0</v>
      </c>
      <c r="AV12" s="211">
        <v>0</v>
      </c>
      <c r="AW12" s="211">
        <v>0</v>
      </c>
      <c r="AX12" s="211">
        <v>0</v>
      </c>
      <c r="AY12" s="211">
        <v>0</v>
      </c>
      <c r="AZ12" s="211">
        <v>0</v>
      </c>
      <c r="BA12" s="211">
        <v>0</v>
      </c>
      <c r="BB12" s="211">
        <v>0</v>
      </c>
      <c r="BC12" s="211">
        <v>0</v>
      </c>
      <c r="BD12" s="211">
        <v>0</v>
      </c>
      <c r="BE12" s="211">
        <v>0</v>
      </c>
      <c r="BF12" s="211">
        <v>0</v>
      </c>
      <c r="BG12" s="211">
        <v>0</v>
      </c>
      <c r="BH12" s="211">
        <v>0</v>
      </c>
      <c r="BI12" s="211">
        <v>0</v>
      </c>
      <c r="BJ12" s="211">
        <v>0</v>
      </c>
      <c r="BK12" s="211">
        <v>0</v>
      </c>
      <c r="BL12" s="211">
        <v>0</v>
      </c>
      <c r="BM12" s="211">
        <v>0</v>
      </c>
      <c r="BN12" s="211">
        <v>0</v>
      </c>
      <c r="BO12" s="211">
        <v>0</v>
      </c>
      <c r="BP12" s="211">
        <v>0</v>
      </c>
      <c r="BQ12" s="211">
        <v>0</v>
      </c>
      <c r="BR12" s="211">
        <v>0</v>
      </c>
      <c r="BS12" s="211">
        <v>0</v>
      </c>
      <c r="BT12" s="211">
        <v>0</v>
      </c>
      <c r="BU12" s="211">
        <v>0</v>
      </c>
      <c r="BV12" s="211">
        <v>0</v>
      </c>
      <c r="BW12" s="211">
        <v>0</v>
      </c>
      <c r="BX12" s="211">
        <v>0</v>
      </c>
      <c r="BY12" s="211">
        <v>0</v>
      </c>
      <c r="BZ12" s="211">
        <v>0</v>
      </c>
      <c r="CA12" s="211">
        <v>0</v>
      </c>
      <c r="CB12" s="211">
        <v>0</v>
      </c>
      <c r="CC12" s="211">
        <v>0</v>
      </c>
      <c r="CD12" s="211">
        <f t="shared" si="0"/>
        <v>0</v>
      </c>
      <c r="CF12" s="27">
        <f t="shared" si="1"/>
        <v>0</v>
      </c>
      <c r="CG12" s="28">
        <f>BG12</f>
        <v>0</v>
      </c>
    </row>
    <row r="13" spans="1:85" x14ac:dyDescent="0.2">
      <c r="A13" s="218" t="s">
        <v>453</v>
      </c>
      <c r="B13" s="211">
        <v>0</v>
      </c>
      <c r="C13" s="211">
        <v>0</v>
      </c>
      <c r="D13" s="211">
        <v>0</v>
      </c>
      <c r="E13" s="211">
        <v>0</v>
      </c>
      <c r="F13" s="211">
        <v>0</v>
      </c>
      <c r="G13" s="211">
        <v>0</v>
      </c>
      <c r="H13" s="211">
        <v>0</v>
      </c>
      <c r="I13" s="211">
        <v>0</v>
      </c>
      <c r="J13" s="211">
        <v>0</v>
      </c>
      <c r="K13" s="211">
        <v>0</v>
      </c>
      <c r="L13" s="211">
        <v>0</v>
      </c>
      <c r="M13" s="211">
        <v>0</v>
      </c>
      <c r="N13" s="211">
        <v>0</v>
      </c>
      <c r="O13" s="211">
        <v>0</v>
      </c>
      <c r="P13" s="211">
        <v>0</v>
      </c>
      <c r="Q13" s="211">
        <v>0</v>
      </c>
      <c r="R13" s="211">
        <v>0</v>
      </c>
      <c r="S13" s="211">
        <v>0</v>
      </c>
      <c r="T13" s="211">
        <v>0</v>
      </c>
      <c r="U13" s="211">
        <v>0</v>
      </c>
      <c r="V13" s="211">
        <v>0</v>
      </c>
      <c r="W13" s="211">
        <v>0</v>
      </c>
      <c r="X13" s="211">
        <v>0</v>
      </c>
      <c r="Y13" s="211">
        <v>0</v>
      </c>
      <c r="Z13" s="211">
        <v>0</v>
      </c>
      <c r="AA13" s="211">
        <v>0</v>
      </c>
      <c r="AB13" s="211">
        <v>0</v>
      </c>
      <c r="AC13" s="211">
        <v>0</v>
      </c>
      <c r="AD13" s="211">
        <v>0</v>
      </c>
      <c r="AE13" s="211">
        <v>0</v>
      </c>
      <c r="AF13" s="211">
        <v>0</v>
      </c>
      <c r="AG13" s="211">
        <v>0</v>
      </c>
      <c r="AH13" s="211">
        <v>0</v>
      </c>
      <c r="AI13" s="211">
        <v>0</v>
      </c>
      <c r="AJ13" s="211">
        <v>0</v>
      </c>
      <c r="AK13" s="211">
        <v>0</v>
      </c>
      <c r="AL13" s="211">
        <v>0</v>
      </c>
      <c r="AM13" s="211">
        <v>0</v>
      </c>
      <c r="AN13" s="211">
        <v>0</v>
      </c>
      <c r="AO13" s="211">
        <v>0</v>
      </c>
      <c r="AP13" s="211">
        <v>0</v>
      </c>
      <c r="AQ13" s="211">
        <v>0</v>
      </c>
      <c r="AR13" s="211">
        <v>0</v>
      </c>
      <c r="AS13" s="211">
        <v>0</v>
      </c>
      <c r="AT13" s="211">
        <v>0</v>
      </c>
      <c r="AU13" s="211">
        <v>0</v>
      </c>
      <c r="AV13" s="211">
        <v>0</v>
      </c>
      <c r="AW13" s="211">
        <v>0</v>
      </c>
      <c r="AX13" s="211">
        <v>0</v>
      </c>
      <c r="AY13" s="211">
        <v>0</v>
      </c>
      <c r="AZ13" s="211">
        <v>0</v>
      </c>
      <c r="BA13" s="211">
        <v>0</v>
      </c>
      <c r="BB13" s="211">
        <v>0</v>
      </c>
      <c r="BC13" s="211">
        <v>0</v>
      </c>
      <c r="BD13" s="211">
        <v>0</v>
      </c>
      <c r="BE13" s="211">
        <v>0</v>
      </c>
      <c r="BF13" s="211">
        <v>0</v>
      </c>
      <c r="BG13" s="211">
        <v>0</v>
      </c>
      <c r="BH13" s="211">
        <v>0</v>
      </c>
      <c r="BI13" s="211">
        <v>0</v>
      </c>
      <c r="BJ13" s="211">
        <v>0</v>
      </c>
      <c r="BK13" s="211">
        <v>0</v>
      </c>
      <c r="BL13" s="211">
        <v>0</v>
      </c>
      <c r="BM13" s="211">
        <v>0</v>
      </c>
      <c r="BN13" s="211">
        <v>0</v>
      </c>
      <c r="BO13" s="211">
        <v>0</v>
      </c>
      <c r="BP13" s="211">
        <v>0</v>
      </c>
      <c r="BQ13" s="211">
        <v>0</v>
      </c>
      <c r="BR13" s="211">
        <v>0</v>
      </c>
      <c r="BS13" s="211">
        <v>0</v>
      </c>
      <c r="BT13" s="211">
        <v>0</v>
      </c>
      <c r="BU13" s="211">
        <v>0</v>
      </c>
      <c r="BV13" s="211">
        <v>0</v>
      </c>
      <c r="BW13" s="211">
        <v>0</v>
      </c>
      <c r="BX13" s="211">
        <v>0</v>
      </c>
      <c r="BY13" s="211">
        <v>0</v>
      </c>
      <c r="BZ13" s="211">
        <v>0</v>
      </c>
      <c r="CA13" s="211">
        <v>0</v>
      </c>
      <c r="CB13" s="211">
        <v>0</v>
      </c>
      <c r="CC13" s="211">
        <v>0</v>
      </c>
      <c r="CD13" s="211">
        <f t="shared" si="0"/>
        <v>0</v>
      </c>
      <c r="CF13" s="27">
        <f t="shared" si="1"/>
        <v>0</v>
      </c>
      <c r="CG13" s="28">
        <f t="shared" si="2"/>
        <v>0</v>
      </c>
    </row>
    <row r="14" spans="1:85" x14ac:dyDescent="0.2">
      <c r="A14" s="218" t="s">
        <v>454</v>
      </c>
      <c r="B14" s="211">
        <v>0</v>
      </c>
      <c r="C14" s="211">
        <v>0</v>
      </c>
      <c r="D14" s="211">
        <v>0</v>
      </c>
      <c r="E14" s="211">
        <v>0</v>
      </c>
      <c r="F14" s="211">
        <v>0</v>
      </c>
      <c r="G14" s="211">
        <v>0</v>
      </c>
      <c r="H14" s="211">
        <v>0</v>
      </c>
      <c r="I14" s="211">
        <v>0</v>
      </c>
      <c r="J14" s="211">
        <v>0</v>
      </c>
      <c r="K14" s="211">
        <v>0</v>
      </c>
      <c r="L14" s="211">
        <v>0</v>
      </c>
      <c r="M14" s="211">
        <v>0</v>
      </c>
      <c r="N14" s="211">
        <v>0</v>
      </c>
      <c r="O14" s="211">
        <v>0</v>
      </c>
      <c r="P14" s="211">
        <v>0</v>
      </c>
      <c r="Q14" s="211">
        <v>0</v>
      </c>
      <c r="R14" s="211">
        <v>0</v>
      </c>
      <c r="S14" s="211">
        <v>0</v>
      </c>
      <c r="T14" s="211">
        <v>0</v>
      </c>
      <c r="U14" s="211">
        <v>0</v>
      </c>
      <c r="V14" s="211">
        <v>0</v>
      </c>
      <c r="W14" s="211">
        <v>0</v>
      </c>
      <c r="X14" s="211">
        <v>0</v>
      </c>
      <c r="Y14" s="211">
        <v>0</v>
      </c>
      <c r="Z14" s="211">
        <v>0</v>
      </c>
      <c r="AA14" s="211">
        <v>0</v>
      </c>
      <c r="AB14" s="211">
        <v>0</v>
      </c>
      <c r="AC14" s="211">
        <v>0</v>
      </c>
      <c r="AD14" s="211">
        <v>0</v>
      </c>
      <c r="AE14" s="211">
        <v>0</v>
      </c>
      <c r="AF14" s="211">
        <v>0</v>
      </c>
      <c r="AG14" s="211">
        <v>0</v>
      </c>
      <c r="AH14" s="211">
        <v>0</v>
      </c>
      <c r="AI14" s="211">
        <v>0</v>
      </c>
      <c r="AJ14" s="211">
        <v>0</v>
      </c>
      <c r="AK14" s="211">
        <v>0</v>
      </c>
      <c r="AL14" s="211">
        <v>0</v>
      </c>
      <c r="AM14" s="211">
        <v>0</v>
      </c>
      <c r="AN14" s="211">
        <v>0</v>
      </c>
      <c r="AO14" s="211">
        <v>0</v>
      </c>
      <c r="AP14" s="211">
        <v>0</v>
      </c>
      <c r="AQ14" s="211">
        <v>0</v>
      </c>
      <c r="AR14" s="211">
        <v>0</v>
      </c>
      <c r="AS14" s="211">
        <v>0</v>
      </c>
      <c r="AT14" s="211">
        <v>0</v>
      </c>
      <c r="AU14" s="211">
        <v>0</v>
      </c>
      <c r="AV14" s="211">
        <v>0</v>
      </c>
      <c r="AW14" s="211">
        <v>0</v>
      </c>
      <c r="AX14" s="211">
        <v>0</v>
      </c>
      <c r="AY14" s="211">
        <v>0</v>
      </c>
      <c r="AZ14" s="211">
        <v>0</v>
      </c>
      <c r="BA14" s="211">
        <v>0</v>
      </c>
      <c r="BB14" s="211">
        <v>0</v>
      </c>
      <c r="BC14" s="211">
        <v>0</v>
      </c>
      <c r="BD14" s="211">
        <v>0</v>
      </c>
      <c r="BE14" s="211">
        <v>0</v>
      </c>
      <c r="BF14" s="211">
        <v>0</v>
      </c>
      <c r="BG14" s="211">
        <v>0</v>
      </c>
      <c r="BH14" s="211">
        <v>0</v>
      </c>
      <c r="BI14" s="211">
        <v>0</v>
      </c>
      <c r="BJ14" s="211">
        <v>0</v>
      </c>
      <c r="BK14" s="211">
        <v>0</v>
      </c>
      <c r="BL14" s="211">
        <v>0</v>
      </c>
      <c r="BM14" s="211">
        <v>0</v>
      </c>
      <c r="BN14" s="211">
        <v>0</v>
      </c>
      <c r="BO14" s="211">
        <v>0</v>
      </c>
      <c r="BP14" s="211">
        <v>0</v>
      </c>
      <c r="BQ14" s="211">
        <v>0</v>
      </c>
      <c r="BR14" s="211">
        <v>0</v>
      </c>
      <c r="BS14" s="211">
        <v>0</v>
      </c>
      <c r="BT14" s="211">
        <v>0</v>
      </c>
      <c r="BU14" s="211">
        <v>0</v>
      </c>
      <c r="BV14" s="211">
        <v>0</v>
      </c>
      <c r="BW14" s="211">
        <v>0</v>
      </c>
      <c r="BX14" s="211">
        <v>0</v>
      </c>
      <c r="BY14" s="211">
        <v>0</v>
      </c>
      <c r="BZ14" s="211">
        <v>0</v>
      </c>
      <c r="CA14" s="211">
        <v>0</v>
      </c>
      <c r="CB14" s="211">
        <v>0</v>
      </c>
      <c r="CC14" s="211">
        <v>0</v>
      </c>
      <c r="CD14" s="211">
        <f t="shared" si="0"/>
        <v>0</v>
      </c>
      <c r="CF14" s="27">
        <f t="shared" si="1"/>
        <v>0</v>
      </c>
      <c r="CG14" s="28">
        <f t="shared" si="2"/>
        <v>0</v>
      </c>
    </row>
    <row r="15" spans="1:85" x14ac:dyDescent="0.2">
      <c r="A15" s="218" t="s">
        <v>455</v>
      </c>
      <c r="B15" s="211">
        <v>0</v>
      </c>
      <c r="C15" s="211">
        <v>0</v>
      </c>
      <c r="D15" s="211">
        <v>0</v>
      </c>
      <c r="E15" s="211">
        <v>0</v>
      </c>
      <c r="F15" s="211">
        <v>0</v>
      </c>
      <c r="G15" s="211">
        <v>0</v>
      </c>
      <c r="H15" s="211">
        <v>0</v>
      </c>
      <c r="I15" s="211">
        <v>0</v>
      </c>
      <c r="J15" s="211">
        <v>0</v>
      </c>
      <c r="K15" s="211">
        <v>0</v>
      </c>
      <c r="L15" s="211">
        <v>0</v>
      </c>
      <c r="M15" s="211">
        <v>0</v>
      </c>
      <c r="N15" s="211">
        <v>0</v>
      </c>
      <c r="O15" s="211">
        <v>0</v>
      </c>
      <c r="P15" s="211">
        <v>0</v>
      </c>
      <c r="Q15" s="211">
        <v>0</v>
      </c>
      <c r="R15" s="211">
        <v>0</v>
      </c>
      <c r="S15" s="211">
        <v>0</v>
      </c>
      <c r="T15" s="211">
        <v>0</v>
      </c>
      <c r="U15" s="211">
        <v>0</v>
      </c>
      <c r="V15" s="211">
        <v>0</v>
      </c>
      <c r="W15" s="211">
        <v>0</v>
      </c>
      <c r="X15" s="211">
        <v>0</v>
      </c>
      <c r="Y15" s="211">
        <v>0</v>
      </c>
      <c r="Z15" s="211">
        <v>0</v>
      </c>
      <c r="AA15" s="211">
        <v>0</v>
      </c>
      <c r="AB15" s="211">
        <v>0</v>
      </c>
      <c r="AC15" s="211">
        <v>0</v>
      </c>
      <c r="AD15" s="211">
        <v>0</v>
      </c>
      <c r="AE15" s="211">
        <v>0</v>
      </c>
      <c r="AF15" s="211">
        <v>0</v>
      </c>
      <c r="AG15" s="211">
        <v>0</v>
      </c>
      <c r="AH15" s="211">
        <v>0</v>
      </c>
      <c r="AI15" s="211">
        <v>0</v>
      </c>
      <c r="AJ15" s="211">
        <v>0</v>
      </c>
      <c r="AK15" s="211">
        <v>0</v>
      </c>
      <c r="AL15" s="211">
        <v>0</v>
      </c>
      <c r="AM15" s="211">
        <v>0</v>
      </c>
      <c r="AN15" s="211">
        <v>0</v>
      </c>
      <c r="AO15" s="211">
        <v>0</v>
      </c>
      <c r="AP15" s="211">
        <v>0</v>
      </c>
      <c r="AQ15" s="211">
        <v>0</v>
      </c>
      <c r="AR15" s="211">
        <v>0</v>
      </c>
      <c r="AS15" s="211">
        <v>0</v>
      </c>
      <c r="AT15" s="211">
        <v>0</v>
      </c>
      <c r="AU15" s="211">
        <v>0</v>
      </c>
      <c r="AV15" s="211">
        <v>0</v>
      </c>
      <c r="AW15" s="211">
        <v>0</v>
      </c>
      <c r="AX15" s="211">
        <v>0</v>
      </c>
      <c r="AY15" s="211">
        <v>0</v>
      </c>
      <c r="AZ15" s="211">
        <v>0</v>
      </c>
      <c r="BA15" s="211">
        <v>0</v>
      </c>
      <c r="BB15" s="211">
        <v>0</v>
      </c>
      <c r="BC15" s="211">
        <v>0</v>
      </c>
      <c r="BD15" s="211">
        <v>0</v>
      </c>
      <c r="BE15" s="211">
        <v>0</v>
      </c>
      <c r="BF15" s="211">
        <v>0</v>
      </c>
      <c r="BG15" s="211">
        <v>0</v>
      </c>
      <c r="BH15" s="211">
        <v>0</v>
      </c>
      <c r="BI15" s="211">
        <v>0</v>
      </c>
      <c r="BJ15" s="211">
        <v>0</v>
      </c>
      <c r="BK15" s="211">
        <v>0</v>
      </c>
      <c r="BL15" s="211">
        <v>0</v>
      </c>
      <c r="BM15" s="211">
        <v>0</v>
      </c>
      <c r="BN15" s="211">
        <v>0</v>
      </c>
      <c r="BO15" s="211">
        <v>0</v>
      </c>
      <c r="BP15" s="211">
        <v>0</v>
      </c>
      <c r="BQ15" s="211">
        <v>0</v>
      </c>
      <c r="BR15" s="211">
        <v>0</v>
      </c>
      <c r="BS15" s="211">
        <v>0</v>
      </c>
      <c r="BT15" s="211">
        <v>0</v>
      </c>
      <c r="BU15" s="211">
        <v>0</v>
      </c>
      <c r="BV15" s="211">
        <v>0</v>
      </c>
      <c r="BW15" s="211">
        <v>0</v>
      </c>
      <c r="BX15" s="211">
        <v>0</v>
      </c>
      <c r="BY15" s="211">
        <v>0</v>
      </c>
      <c r="BZ15" s="211">
        <v>0</v>
      </c>
      <c r="CA15" s="211">
        <v>0</v>
      </c>
      <c r="CB15" s="211">
        <v>0</v>
      </c>
      <c r="CC15" s="211">
        <v>0</v>
      </c>
      <c r="CD15" s="211">
        <f t="shared" si="0"/>
        <v>0</v>
      </c>
      <c r="CF15" s="27">
        <f t="shared" si="1"/>
        <v>0</v>
      </c>
      <c r="CG15" s="28">
        <f t="shared" si="2"/>
        <v>0</v>
      </c>
    </row>
    <row r="16" spans="1:85" x14ac:dyDescent="0.2">
      <c r="A16" s="218" t="s">
        <v>1162</v>
      </c>
      <c r="B16" s="211">
        <v>0</v>
      </c>
      <c r="C16" s="211">
        <v>0</v>
      </c>
      <c r="D16" s="211">
        <v>0</v>
      </c>
      <c r="E16" s="211">
        <v>0</v>
      </c>
      <c r="F16" s="211">
        <v>0</v>
      </c>
      <c r="G16" s="211">
        <v>0</v>
      </c>
      <c r="H16" s="211">
        <v>0</v>
      </c>
      <c r="I16" s="211">
        <v>0</v>
      </c>
      <c r="J16" s="211">
        <v>0</v>
      </c>
      <c r="K16" s="211">
        <v>0</v>
      </c>
      <c r="L16" s="211">
        <v>0</v>
      </c>
      <c r="M16" s="211">
        <v>0</v>
      </c>
      <c r="N16" s="211">
        <v>0</v>
      </c>
      <c r="O16" s="211">
        <v>0</v>
      </c>
      <c r="P16" s="211">
        <v>0</v>
      </c>
      <c r="Q16" s="211">
        <v>0</v>
      </c>
      <c r="R16" s="211">
        <v>0</v>
      </c>
      <c r="S16" s="211">
        <v>0</v>
      </c>
      <c r="T16" s="211">
        <v>0</v>
      </c>
      <c r="U16" s="211">
        <v>0</v>
      </c>
      <c r="V16" s="211">
        <v>0</v>
      </c>
      <c r="W16" s="211">
        <v>0</v>
      </c>
      <c r="X16" s="211">
        <v>0</v>
      </c>
      <c r="Y16" s="211">
        <v>0</v>
      </c>
      <c r="Z16" s="211">
        <v>0</v>
      </c>
      <c r="AA16" s="211">
        <v>0</v>
      </c>
      <c r="AB16" s="211">
        <v>0</v>
      </c>
      <c r="AC16" s="211">
        <v>0</v>
      </c>
      <c r="AD16" s="211">
        <v>0</v>
      </c>
      <c r="AE16" s="211">
        <v>0</v>
      </c>
      <c r="AF16" s="211">
        <v>0</v>
      </c>
      <c r="AG16" s="211">
        <v>0</v>
      </c>
      <c r="AH16" s="211">
        <v>0</v>
      </c>
      <c r="AI16" s="211">
        <v>0</v>
      </c>
      <c r="AJ16" s="211">
        <v>0</v>
      </c>
      <c r="AK16" s="211">
        <v>0</v>
      </c>
      <c r="AL16" s="211">
        <v>0</v>
      </c>
      <c r="AM16" s="211">
        <v>0</v>
      </c>
      <c r="AN16" s="211">
        <v>0</v>
      </c>
      <c r="AO16" s="211">
        <v>0</v>
      </c>
      <c r="AP16" s="211">
        <v>0</v>
      </c>
      <c r="AQ16" s="211">
        <v>0</v>
      </c>
      <c r="AR16" s="211">
        <v>0</v>
      </c>
      <c r="AS16" s="211">
        <v>0</v>
      </c>
      <c r="AT16" s="211">
        <v>0</v>
      </c>
      <c r="AU16" s="211">
        <v>0</v>
      </c>
      <c r="AV16" s="211">
        <v>0</v>
      </c>
      <c r="AW16" s="211">
        <v>0</v>
      </c>
      <c r="AX16" s="211">
        <v>0</v>
      </c>
      <c r="AY16" s="211">
        <v>0</v>
      </c>
      <c r="AZ16" s="211">
        <v>0</v>
      </c>
      <c r="BA16" s="211">
        <v>0</v>
      </c>
      <c r="BB16" s="211">
        <v>0</v>
      </c>
      <c r="BC16" s="211">
        <v>0</v>
      </c>
      <c r="BD16" s="211">
        <v>0</v>
      </c>
      <c r="BE16" s="211">
        <v>0</v>
      </c>
      <c r="BF16" s="211">
        <v>0</v>
      </c>
      <c r="BG16" s="211">
        <v>0</v>
      </c>
      <c r="BH16" s="211">
        <v>0</v>
      </c>
      <c r="BI16" s="211">
        <v>0</v>
      </c>
      <c r="BJ16" s="211">
        <v>0</v>
      </c>
      <c r="BK16" s="211">
        <v>0</v>
      </c>
      <c r="BL16" s="211">
        <v>0</v>
      </c>
      <c r="BM16" s="211">
        <v>0</v>
      </c>
      <c r="BN16" s="211">
        <v>0</v>
      </c>
      <c r="BO16" s="211">
        <v>0</v>
      </c>
      <c r="BP16" s="211">
        <v>0</v>
      </c>
      <c r="BQ16" s="211">
        <v>0</v>
      </c>
      <c r="BR16" s="211">
        <v>0</v>
      </c>
      <c r="BS16" s="211">
        <v>0</v>
      </c>
      <c r="BT16" s="211">
        <v>0</v>
      </c>
      <c r="BU16" s="211">
        <v>0</v>
      </c>
      <c r="BV16" s="211">
        <v>0</v>
      </c>
      <c r="BW16" s="211">
        <v>0</v>
      </c>
      <c r="BX16" s="211">
        <v>0</v>
      </c>
      <c r="BY16" s="211">
        <v>0</v>
      </c>
      <c r="BZ16" s="211">
        <v>0</v>
      </c>
      <c r="CA16" s="211">
        <v>0</v>
      </c>
      <c r="CB16" s="211">
        <v>0</v>
      </c>
      <c r="CC16" s="211">
        <v>0</v>
      </c>
      <c r="CD16" s="211">
        <f t="shared" si="0"/>
        <v>0</v>
      </c>
      <c r="CF16" s="27">
        <f t="shared" si="1"/>
        <v>0</v>
      </c>
      <c r="CG16" s="28">
        <f t="shared" si="2"/>
        <v>0</v>
      </c>
    </row>
    <row r="17" spans="1:85" x14ac:dyDescent="0.2">
      <c r="A17" s="218" t="s">
        <v>1163</v>
      </c>
      <c r="B17" s="211">
        <v>0</v>
      </c>
      <c r="C17" s="211">
        <v>0</v>
      </c>
      <c r="D17" s="211">
        <v>0</v>
      </c>
      <c r="E17" s="211">
        <v>0</v>
      </c>
      <c r="F17" s="211">
        <v>0</v>
      </c>
      <c r="G17" s="211">
        <v>0</v>
      </c>
      <c r="H17" s="211">
        <v>0</v>
      </c>
      <c r="I17" s="211">
        <v>0</v>
      </c>
      <c r="J17" s="211">
        <v>0</v>
      </c>
      <c r="K17" s="211">
        <v>0</v>
      </c>
      <c r="L17" s="211">
        <v>0</v>
      </c>
      <c r="M17" s="211">
        <v>0</v>
      </c>
      <c r="N17" s="211">
        <v>0</v>
      </c>
      <c r="O17" s="211">
        <v>0</v>
      </c>
      <c r="P17" s="211">
        <v>0</v>
      </c>
      <c r="Q17" s="211">
        <v>0</v>
      </c>
      <c r="R17" s="211">
        <v>0</v>
      </c>
      <c r="S17" s="211">
        <v>0</v>
      </c>
      <c r="T17" s="211">
        <v>0</v>
      </c>
      <c r="U17" s="211">
        <v>0</v>
      </c>
      <c r="V17" s="211">
        <v>0</v>
      </c>
      <c r="W17" s="211">
        <v>0</v>
      </c>
      <c r="X17" s="211">
        <v>0</v>
      </c>
      <c r="Y17" s="211">
        <v>0</v>
      </c>
      <c r="Z17" s="211">
        <v>0</v>
      </c>
      <c r="AA17" s="211">
        <v>0</v>
      </c>
      <c r="AB17" s="211">
        <v>0</v>
      </c>
      <c r="AC17" s="211">
        <v>0</v>
      </c>
      <c r="AD17" s="211">
        <v>0</v>
      </c>
      <c r="AE17" s="211">
        <v>0</v>
      </c>
      <c r="AF17" s="211">
        <v>0</v>
      </c>
      <c r="AG17" s="211">
        <v>0</v>
      </c>
      <c r="AH17" s="211">
        <v>0</v>
      </c>
      <c r="AI17" s="211">
        <v>0</v>
      </c>
      <c r="AJ17" s="211">
        <v>0</v>
      </c>
      <c r="AK17" s="211">
        <v>0</v>
      </c>
      <c r="AL17" s="211">
        <v>0</v>
      </c>
      <c r="AM17" s="211">
        <v>0</v>
      </c>
      <c r="AN17" s="211">
        <v>0</v>
      </c>
      <c r="AO17" s="211">
        <v>0</v>
      </c>
      <c r="AP17" s="211">
        <v>0</v>
      </c>
      <c r="AQ17" s="211">
        <v>0</v>
      </c>
      <c r="AR17" s="211">
        <v>0</v>
      </c>
      <c r="AS17" s="211">
        <v>0</v>
      </c>
      <c r="AT17" s="211">
        <v>0</v>
      </c>
      <c r="AU17" s="211">
        <v>0</v>
      </c>
      <c r="AV17" s="211">
        <v>0</v>
      </c>
      <c r="AW17" s="211">
        <v>0</v>
      </c>
      <c r="AX17" s="211">
        <v>0</v>
      </c>
      <c r="AY17" s="211">
        <v>0</v>
      </c>
      <c r="AZ17" s="211">
        <v>0</v>
      </c>
      <c r="BA17" s="211">
        <v>0</v>
      </c>
      <c r="BB17" s="211">
        <v>0</v>
      </c>
      <c r="BC17" s="211">
        <v>0</v>
      </c>
      <c r="BD17" s="211">
        <v>0</v>
      </c>
      <c r="BE17" s="211">
        <v>0</v>
      </c>
      <c r="BF17" s="211">
        <v>0</v>
      </c>
      <c r="BG17" s="211">
        <v>0</v>
      </c>
      <c r="BH17" s="211">
        <v>0</v>
      </c>
      <c r="BI17" s="211">
        <v>0</v>
      </c>
      <c r="BJ17" s="211">
        <v>0</v>
      </c>
      <c r="BK17" s="211">
        <v>0</v>
      </c>
      <c r="BL17" s="211">
        <v>0</v>
      </c>
      <c r="BM17" s="211">
        <v>0</v>
      </c>
      <c r="BN17" s="211">
        <v>0</v>
      </c>
      <c r="BO17" s="211">
        <v>0</v>
      </c>
      <c r="BP17" s="211">
        <v>0</v>
      </c>
      <c r="BQ17" s="211">
        <v>0</v>
      </c>
      <c r="BR17" s="211">
        <v>0</v>
      </c>
      <c r="BS17" s="211">
        <v>0</v>
      </c>
      <c r="BT17" s="211">
        <v>0</v>
      </c>
      <c r="BU17" s="211">
        <v>0</v>
      </c>
      <c r="BV17" s="211">
        <v>0</v>
      </c>
      <c r="BW17" s="211">
        <v>0</v>
      </c>
      <c r="BX17" s="211">
        <v>0</v>
      </c>
      <c r="BY17" s="211">
        <v>0</v>
      </c>
      <c r="BZ17" s="211">
        <v>0</v>
      </c>
      <c r="CA17" s="211">
        <v>0</v>
      </c>
      <c r="CB17" s="211">
        <v>0</v>
      </c>
      <c r="CC17" s="211">
        <v>0</v>
      </c>
      <c r="CD17" s="211">
        <f t="shared" si="0"/>
        <v>0</v>
      </c>
      <c r="CF17" s="27">
        <f t="shared" si="1"/>
        <v>0</v>
      </c>
      <c r="CG17" s="28">
        <f t="shared" si="2"/>
        <v>0</v>
      </c>
    </row>
    <row r="18" spans="1:85" x14ac:dyDescent="0.2">
      <c r="A18" s="218" t="s">
        <v>1164</v>
      </c>
      <c r="B18" s="211">
        <v>0</v>
      </c>
      <c r="C18" s="211">
        <v>0</v>
      </c>
      <c r="D18" s="211">
        <v>0</v>
      </c>
      <c r="E18" s="211">
        <v>0</v>
      </c>
      <c r="F18" s="211">
        <v>0</v>
      </c>
      <c r="G18" s="211">
        <v>0</v>
      </c>
      <c r="H18" s="211">
        <v>0</v>
      </c>
      <c r="I18" s="211">
        <v>0</v>
      </c>
      <c r="J18" s="211">
        <v>0</v>
      </c>
      <c r="K18" s="211">
        <v>0</v>
      </c>
      <c r="L18" s="211">
        <v>0</v>
      </c>
      <c r="M18" s="211">
        <v>0</v>
      </c>
      <c r="N18" s="211">
        <v>0</v>
      </c>
      <c r="O18" s="211">
        <v>0</v>
      </c>
      <c r="P18" s="211">
        <v>0</v>
      </c>
      <c r="Q18" s="211">
        <v>0</v>
      </c>
      <c r="R18" s="211">
        <v>0</v>
      </c>
      <c r="S18" s="211">
        <v>0</v>
      </c>
      <c r="T18" s="211">
        <v>0</v>
      </c>
      <c r="U18" s="211">
        <v>0</v>
      </c>
      <c r="V18" s="211">
        <v>0</v>
      </c>
      <c r="W18" s="211">
        <v>0</v>
      </c>
      <c r="X18" s="211">
        <v>0</v>
      </c>
      <c r="Y18" s="211">
        <v>0</v>
      </c>
      <c r="Z18" s="211">
        <v>0</v>
      </c>
      <c r="AA18" s="211">
        <v>0</v>
      </c>
      <c r="AB18" s="211">
        <v>0</v>
      </c>
      <c r="AC18" s="211">
        <v>0</v>
      </c>
      <c r="AD18" s="211">
        <v>0</v>
      </c>
      <c r="AE18" s="211">
        <v>0</v>
      </c>
      <c r="AF18" s="211">
        <v>0</v>
      </c>
      <c r="AG18" s="211">
        <v>0</v>
      </c>
      <c r="AH18" s="211">
        <v>0</v>
      </c>
      <c r="AI18" s="211">
        <v>0</v>
      </c>
      <c r="AJ18" s="211">
        <v>0</v>
      </c>
      <c r="AK18" s="211">
        <v>0</v>
      </c>
      <c r="AL18" s="211">
        <v>0</v>
      </c>
      <c r="AM18" s="211">
        <v>0</v>
      </c>
      <c r="AN18" s="211">
        <v>0</v>
      </c>
      <c r="AO18" s="211">
        <v>0</v>
      </c>
      <c r="AP18" s="211">
        <v>0</v>
      </c>
      <c r="AQ18" s="211">
        <v>0</v>
      </c>
      <c r="AR18" s="211">
        <v>0</v>
      </c>
      <c r="AS18" s="211">
        <v>0</v>
      </c>
      <c r="AT18" s="211">
        <v>0</v>
      </c>
      <c r="AU18" s="211">
        <v>0</v>
      </c>
      <c r="AV18" s="211">
        <v>0</v>
      </c>
      <c r="AW18" s="211">
        <v>0</v>
      </c>
      <c r="AX18" s="211">
        <v>0</v>
      </c>
      <c r="AY18" s="211">
        <v>0</v>
      </c>
      <c r="AZ18" s="211">
        <v>0</v>
      </c>
      <c r="BA18" s="211">
        <v>0</v>
      </c>
      <c r="BB18" s="211">
        <v>0</v>
      </c>
      <c r="BC18" s="211">
        <v>0</v>
      </c>
      <c r="BD18" s="211">
        <v>0</v>
      </c>
      <c r="BE18" s="211">
        <v>0</v>
      </c>
      <c r="BF18" s="211">
        <v>0</v>
      </c>
      <c r="BG18" s="211">
        <v>0</v>
      </c>
      <c r="BH18" s="211">
        <v>0</v>
      </c>
      <c r="BI18" s="211">
        <v>0</v>
      </c>
      <c r="BJ18" s="211">
        <v>0</v>
      </c>
      <c r="BK18" s="211">
        <v>0</v>
      </c>
      <c r="BL18" s="211">
        <v>0</v>
      </c>
      <c r="BM18" s="211">
        <v>0</v>
      </c>
      <c r="BN18" s="211">
        <v>0</v>
      </c>
      <c r="BO18" s="211">
        <v>0</v>
      </c>
      <c r="BP18" s="211">
        <v>0</v>
      </c>
      <c r="BQ18" s="211">
        <v>0</v>
      </c>
      <c r="BR18" s="211">
        <v>0</v>
      </c>
      <c r="BS18" s="211">
        <v>0</v>
      </c>
      <c r="BT18" s="211">
        <v>0</v>
      </c>
      <c r="BU18" s="211">
        <v>0</v>
      </c>
      <c r="BV18" s="211">
        <v>0</v>
      </c>
      <c r="BW18" s="211">
        <v>0</v>
      </c>
      <c r="BX18" s="211">
        <v>0</v>
      </c>
      <c r="BY18" s="211">
        <v>0</v>
      </c>
      <c r="BZ18" s="211">
        <v>0</v>
      </c>
      <c r="CA18" s="211">
        <v>0</v>
      </c>
      <c r="CB18" s="211">
        <v>0</v>
      </c>
      <c r="CC18" s="211">
        <v>0</v>
      </c>
      <c r="CD18" s="211">
        <f t="shared" si="0"/>
        <v>0</v>
      </c>
      <c r="CF18" s="27">
        <f t="shared" si="1"/>
        <v>0</v>
      </c>
      <c r="CG18" s="28">
        <f t="shared" si="2"/>
        <v>0</v>
      </c>
    </row>
    <row r="19" spans="1:85" x14ac:dyDescent="0.2">
      <c r="A19" s="219" t="s">
        <v>459</v>
      </c>
      <c r="B19" s="213">
        <f t="shared" ref="B19:BM19" si="3">SUM(B10:B18)</f>
        <v>4177.142151</v>
      </c>
      <c r="C19" s="213">
        <f t="shared" si="3"/>
        <v>4177.142151</v>
      </c>
      <c r="D19" s="213">
        <f t="shared" si="3"/>
        <v>4177.142151</v>
      </c>
      <c r="E19" s="213">
        <f t="shared" si="3"/>
        <v>4177.142151</v>
      </c>
      <c r="F19" s="213">
        <f t="shared" si="3"/>
        <v>4177.142151</v>
      </c>
      <c r="G19" s="213">
        <f t="shared" ref="B19:BM19" si="4">SUM(G10:G18)</f>
        <v>4177.142151</v>
      </c>
      <c r="H19" s="213">
        <f t="shared" ref="H19:BS19" si="5">SUM(H10:H18)</f>
        <v>4177.142151</v>
      </c>
      <c r="I19" s="213">
        <f t="shared" si="5"/>
        <v>4177.142151</v>
      </c>
      <c r="J19" s="213">
        <f t="shared" si="5"/>
        <v>4177.142151</v>
      </c>
      <c r="K19" s="213">
        <f t="shared" si="5"/>
        <v>4177.142151</v>
      </c>
      <c r="L19" s="213">
        <f t="shared" si="5"/>
        <v>4177.142151</v>
      </c>
      <c r="M19" s="213">
        <f t="shared" si="5"/>
        <v>4177.142151</v>
      </c>
      <c r="N19" s="213">
        <f t="shared" si="5"/>
        <v>4177.142151</v>
      </c>
      <c r="O19" s="213">
        <f t="shared" si="5"/>
        <v>4177.142151</v>
      </c>
      <c r="P19" s="213">
        <f t="shared" si="5"/>
        <v>4177.142151</v>
      </c>
      <c r="Q19" s="213">
        <f t="shared" si="5"/>
        <v>4177.142151</v>
      </c>
      <c r="R19" s="213">
        <f t="shared" si="5"/>
        <v>4177.142151</v>
      </c>
      <c r="S19" s="213">
        <f t="shared" si="5"/>
        <v>4177.142151</v>
      </c>
      <c r="T19" s="213">
        <f t="shared" si="5"/>
        <v>4177.142151</v>
      </c>
      <c r="U19" s="213">
        <f t="shared" si="5"/>
        <v>4177.142151</v>
      </c>
      <c r="V19" s="213">
        <f t="shared" si="5"/>
        <v>4177.142151</v>
      </c>
      <c r="W19" s="213">
        <f t="shared" si="5"/>
        <v>4177.142151</v>
      </c>
      <c r="X19" s="213">
        <f t="shared" si="5"/>
        <v>4177.142151</v>
      </c>
      <c r="Y19" s="213">
        <f t="shared" si="5"/>
        <v>4177.142151</v>
      </c>
      <c r="Z19" s="213">
        <f t="shared" si="5"/>
        <v>4177.142151</v>
      </c>
      <c r="AA19" s="213">
        <f t="shared" si="5"/>
        <v>4177.142151</v>
      </c>
      <c r="AB19" s="213">
        <f t="shared" si="5"/>
        <v>4177.142151</v>
      </c>
      <c r="AC19" s="213">
        <f t="shared" si="5"/>
        <v>4177.142151</v>
      </c>
      <c r="AD19" s="213">
        <f t="shared" si="5"/>
        <v>4177.142151</v>
      </c>
      <c r="AE19" s="213">
        <f t="shared" si="5"/>
        <v>4177.142151</v>
      </c>
      <c r="AF19" s="213">
        <f t="shared" si="5"/>
        <v>4177.142151</v>
      </c>
      <c r="AG19" s="213">
        <f t="shared" si="5"/>
        <v>4177.142151</v>
      </c>
      <c r="AH19" s="213">
        <f t="shared" si="5"/>
        <v>4177.142151</v>
      </c>
      <c r="AI19" s="213">
        <f t="shared" si="5"/>
        <v>4177.142151</v>
      </c>
      <c r="AJ19" s="213">
        <f t="shared" si="5"/>
        <v>4177.142151</v>
      </c>
      <c r="AK19" s="213">
        <f t="shared" si="5"/>
        <v>4177.142151</v>
      </c>
      <c r="AL19" s="213">
        <f t="shared" si="5"/>
        <v>4177.142151</v>
      </c>
      <c r="AM19" s="213">
        <f t="shared" si="5"/>
        <v>4177.142151</v>
      </c>
      <c r="AN19" s="213">
        <f t="shared" si="5"/>
        <v>4177.142151</v>
      </c>
      <c r="AO19" s="213">
        <f t="shared" si="5"/>
        <v>4177.142151</v>
      </c>
      <c r="AP19" s="213">
        <f t="shared" si="5"/>
        <v>4177.142151</v>
      </c>
      <c r="AQ19" s="213">
        <f t="shared" si="5"/>
        <v>4177.142151</v>
      </c>
      <c r="AR19" s="213">
        <f t="shared" si="5"/>
        <v>4177.142151</v>
      </c>
      <c r="AS19" s="213">
        <f t="shared" si="5"/>
        <v>4177.142151</v>
      </c>
      <c r="AT19" s="213">
        <f t="shared" si="5"/>
        <v>4177.142151</v>
      </c>
      <c r="AU19" s="213">
        <f t="shared" si="5"/>
        <v>4177.142151</v>
      </c>
      <c r="AV19" s="213">
        <f t="shared" si="5"/>
        <v>4177.142151</v>
      </c>
      <c r="AW19" s="213">
        <f t="shared" si="5"/>
        <v>4177.142151</v>
      </c>
      <c r="AX19" s="213">
        <f t="shared" si="5"/>
        <v>4177.142151</v>
      </c>
      <c r="AY19" s="213">
        <f t="shared" si="5"/>
        <v>4177.142151</v>
      </c>
      <c r="AZ19" s="213">
        <f t="shared" si="5"/>
        <v>4177.142151</v>
      </c>
      <c r="BA19" s="213">
        <f t="shared" si="5"/>
        <v>4177.142151</v>
      </c>
      <c r="BB19" s="213">
        <f t="shared" si="5"/>
        <v>4177.142151</v>
      </c>
      <c r="BC19" s="213">
        <f t="shared" si="5"/>
        <v>4177.142151</v>
      </c>
      <c r="BD19" s="213">
        <f t="shared" si="5"/>
        <v>4177.142151</v>
      </c>
      <c r="BE19" s="213">
        <f t="shared" si="5"/>
        <v>4177.142151</v>
      </c>
      <c r="BF19" s="213">
        <f t="shared" si="5"/>
        <v>4177.142151</v>
      </c>
      <c r="BG19" s="213">
        <f t="shared" si="5"/>
        <v>4177.142151</v>
      </c>
      <c r="BH19" s="213">
        <f t="shared" si="5"/>
        <v>4177.142151</v>
      </c>
      <c r="BI19" s="213">
        <f t="shared" si="5"/>
        <v>4177.142151</v>
      </c>
      <c r="BJ19" s="213">
        <f t="shared" si="5"/>
        <v>4177.142151</v>
      </c>
      <c r="BK19" s="213">
        <f t="shared" si="5"/>
        <v>4177.142151</v>
      </c>
      <c r="BL19" s="213">
        <f t="shared" si="5"/>
        <v>4177.142151</v>
      </c>
      <c r="BM19" s="213">
        <f t="shared" si="5"/>
        <v>4177.142151</v>
      </c>
      <c r="BN19" s="213">
        <f t="shared" si="5"/>
        <v>4177.142151</v>
      </c>
      <c r="BO19" s="213">
        <f t="shared" si="5"/>
        <v>4177.142151</v>
      </c>
      <c r="BP19" s="213">
        <f t="shared" si="5"/>
        <v>4177.142151</v>
      </c>
      <c r="BQ19" s="213">
        <f t="shared" si="5"/>
        <v>4177.142151</v>
      </c>
      <c r="BR19" s="213">
        <f t="shared" si="5"/>
        <v>4177.142151</v>
      </c>
      <c r="BS19" s="213">
        <f t="shared" si="5"/>
        <v>4177.142151</v>
      </c>
      <c r="BT19" s="213">
        <f t="shared" ref="BT19:CC19" si="6">SUM(BT10:BT18)</f>
        <v>4177.142151</v>
      </c>
      <c r="BU19" s="213">
        <f t="shared" si="6"/>
        <v>4177.142151</v>
      </c>
      <c r="BV19" s="213">
        <f t="shared" si="6"/>
        <v>4177.142151</v>
      </c>
      <c r="BW19" s="213">
        <f t="shared" si="6"/>
        <v>4177.142151</v>
      </c>
      <c r="BX19" s="213">
        <f t="shared" si="6"/>
        <v>4177.142151</v>
      </c>
      <c r="BY19" s="213">
        <f t="shared" si="6"/>
        <v>4177.142151</v>
      </c>
      <c r="BZ19" s="213">
        <f t="shared" si="6"/>
        <v>4177.142151</v>
      </c>
      <c r="CA19" s="213">
        <f t="shared" si="6"/>
        <v>4177.142151</v>
      </c>
      <c r="CB19" s="213">
        <f t="shared" si="6"/>
        <v>4177.142151</v>
      </c>
      <c r="CC19" s="213">
        <f t="shared" si="6"/>
        <v>4177.142151</v>
      </c>
      <c r="CD19" s="213">
        <f t="shared" ref="BN19:CD19" si="7">SUM(CD10:CD18)</f>
        <v>334171.37207999994</v>
      </c>
      <c r="CF19" s="27">
        <f t="shared" si="1"/>
        <v>4177.142151</v>
      </c>
      <c r="CG19" s="28">
        <f t="shared" si="2"/>
        <v>4177.142151</v>
      </c>
    </row>
    <row r="20" spans="1:85" x14ac:dyDescent="0.2">
      <c r="A20" s="206" t="s">
        <v>460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F20" s="27">
        <f t="shared" si="1"/>
        <v>0</v>
      </c>
      <c r="CG20" s="28">
        <f t="shared" si="2"/>
        <v>0</v>
      </c>
    </row>
    <row r="21" spans="1:85" x14ac:dyDescent="0.2">
      <c r="A21" s="208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  <c r="BP21" s="207"/>
      <c r="BQ21" s="207"/>
      <c r="BR21" s="207"/>
      <c r="BS21" s="207"/>
      <c r="BT21" s="207"/>
      <c r="BU21" s="207"/>
      <c r="BV21" s="207"/>
      <c r="BW21" s="207"/>
      <c r="BX21" s="207"/>
      <c r="BY21" s="207"/>
      <c r="BZ21" s="207"/>
      <c r="CA21" s="207"/>
      <c r="CB21" s="207"/>
      <c r="CC21" s="207"/>
      <c r="CD21" s="207"/>
      <c r="CF21" s="27">
        <f t="shared" si="1"/>
        <v>0</v>
      </c>
      <c r="CG21" s="28">
        <f t="shared" si="2"/>
        <v>0</v>
      </c>
    </row>
    <row r="22" spans="1:85" x14ac:dyDescent="0.2">
      <c r="A22" s="215" t="s">
        <v>461</v>
      </c>
      <c r="B22" s="211">
        <v>0</v>
      </c>
      <c r="C22" s="211">
        <v>0</v>
      </c>
      <c r="D22" s="211">
        <v>0</v>
      </c>
      <c r="E22" s="211">
        <v>0</v>
      </c>
      <c r="F22" s="211">
        <v>0</v>
      </c>
      <c r="G22" s="211">
        <v>0</v>
      </c>
      <c r="H22" s="211">
        <v>0</v>
      </c>
      <c r="I22" s="211">
        <v>0</v>
      </c>
      <c r="J22" s="211">
        <v>0</v>
      </c>
      <c r="K22" s="211">
        <v>0</v>
      </c>
      <c r="L22" s="211">
        <v>0</v>
      </c>
      <c r="M22" s="211">
        <v>0</v>
      </c>
      <c r="N22" s="211">
        <v>0</v>
      </c>
      <c r="O22" s="211">
        <v>0</v>
      </c>
      <c r="P22" s="211">
        <v>0</v>
      </c>
      <c r="Q22" s="211">
        <v>0</v>
      </c>
      <c r="R22" s="211">
        <v>0</v>
      </c>
      <c r="S22" s="211">
        <v>0</v>
      </c>
      <c r="T22" s="211">
        <v>0</v>
      </c>
      <c r="U22" s="211">
        <v>0</v>
      </c>
      <c r="V22" s="211">
        <v>0</v>
      </c>
      <c r="W22" s="211">
        <v>0</v>
      </c>
      <c r="X22" s="211">
        <v>0</v>
      </c>
      <c r="Y22" s="211">
        <v>0</v>
      </c>
      <c r="Z22" s="211">
        <v>0</v>
      </c>
      <c r="AA22" s="211">
        <v>0</v>
      </c>
      <c r="AB22" s="211">
        <v>0</v>
      </c>
      <c r="AC22" s="211">
        <v>0</v>
      </c>
      <c r="AD22" s="211">
        <v>0</v>
      </c>
      <c r="AE22" s="211">
        <v>0</v>
      </c>
      <c r="AF22" s="211">
        <v>0</v>
      </c>
      <c r="AG22" s="211">
        <v>0</v>
      </c>
      <c r="AH22" s="211">
        <v>0</v>
      </c>
      <c r="AI22" s="211">
        <v>0</v>
      </c>
      <c r="AJ22" s="211">
        <v>0</v>
      </c>
      <c r="AK22" s="211">
        <v>0</v>
      </c>
      <c r="AL22" s="211">
        <v>0</v>
      </c>
      <c r="AM22" s="211">
        <v>0</v>
      </c>
      <c r="AN22" s="211">
        <v>0</v>
      </c>
      <c r="AO22" s="211">
        <v>0</v>
      </c>
      <c r="AP22" s="211">
        <v>0</v>
      </c>
      <c r="AQ22" s="211">
        <v>0</v>
      </c>
      <c r="AR22" s="211">
        <v>0</v>
      </c>
      <c r="AS22" s="211">
        <v>0</v>
      </c>
      <c r="AT22" s="211">
        <v>0</v>
      </c>
      <c r="AU22" s="211">
        <v>0</v>
      </c>
      <c r="AV22" s="211">
        <v>0</v>
      </c>
      <c r="AW22" s="211">
        <v>0</v>
      </c>
      <c r="AX22" s="211">
        <v>0</v>
      </c>
      <c r="AY22" s="211">
        <v>0</v>
      </c>
      <c r="AZ22" s="211">
        <v>0</v>
      </c>
      <c r="BA22" s="211">
        <v>0</v>
      </c>
      <c r="BB22" s="211">
        <v>0</v>
      </c>
      <c r="BC22" s="211">
        <v>0</v>
      </c>
      <c r="BD22" s="211">
        <v>0</v>
      </c>
      <c r="BE22" s="211">
        <v>0</v>
      </c>
      <c r="BF22" s="211">
        <v>0</v>
      </c>
      <c r="BG22" s="211">
        <v>0</v>
      </c>
      <c r="BH22" s="211">
        <v>0</v>
      </c>
      <c r="BI22" s="211">
        <v>0</v>
      </c>
      <c r="BJ22" s="211">
        <v>0</v>
      </c>
      <c r="BK22" s="211">
        <v>0</v>
      </c>
      <c r="BL22" s="211">
        <v>0</v>
      </c>
      <c r="BM22" s="211">
        <v>0</v>
      </c>
      <c r="BN22" s="211">
        <v>0</v>
      </c>
      <c r="BO22" s="211">
        <v>0</v>
      </c>
      <c r="BP22" s="211">
        <v>0</v>
      </c>
      <c r="BQ22" s="211">
        <v>0</v>
      </c>
      <c r="BR22" s="211">
        <v>0</v>
      </c>
      <c r="BS22" s="211">
        <v>0</v>
      </c>
      <c r="BT22" s="211">
        <v>0</v>
      </c>
      <c r="BU22" s="211">
        <v>0</v>
      </c>
      <c r="BV22" s="211">
        <v>0</v>
      </c>
      <c r="BW22" s="211">
        <v>0</v>
      </c>
      <c r="BX22" s="211">
        <v>0</v>
      </c>
      <c r="BY22" s="211">
        <v>0</v>
      </c>
      <c r="BZ22" s="211">
        <v>0</v>
      </c>
      <c r="CA22" s="211">
        <v>0</v>
      </c>
      <c r="CB22" s="211">
        <v>0</v>
      </c>
      <c r="CC22" s="211">
        <v>0</v>
      </c>
      <c r="CD22" s="211">
        <f>SUM(B22:CC22)</f>
        <v>0</v>
      </c>
      <c r="CF22" s="27">
        <f t="shared" si="1"/>
        <v>0</v>
      </c>
      <c r="CG22" s="28">
        <f t="shared" si="2"/>
        <v>0</v>
      </c>
    </row>
    <row r="23" spans="1:85" x14ac:dyDescent="0.2">
      <c r="A23" s="215" t="s">
        <v>462</v>
      </c>
      <c r="B23" s="211">
        <v>0</v>
      </c>
      <c r="C23" s="211">
        <v>0</v>
      </c>
      <c r="D23" s="211">
        <v>0</v>
      </c>
      <c r="E23" s="211">
        <v>0</v>
      </c>
      <c r="F23" s="211">
        <v>0</v>
      </c>
      <c r="G23" s="211">
        <v>0</v>
      </c>
      <c r="H23" s="211">
        <v>0</v>
      </c>
      <c r="I23" s="211">
        <v>0</v>
      </c>
      <c r="J23" s="211">
        <v>0</v>
      </c>
      <c r="K23" s="211">
        <v>0</v>
      </c>
      <c r="L23" s="211">
        <v>0</v>
      </c>
      <c r="M23" s="211">
        <v>0</v>
      </c>
      <c r="N23" s="211">
        <v>0</v>
      </c>
      <c r="O23" s="211">
        <v>0</v>
      </c>
      <c r="P23" s="211">
        <v>0</v>
      </c>
      <c r="Q23" s="211">
        <v>0</v>
      </c>
      <c r="R23" s="211">
        <v>0</v>
      </c>
      <c r="S23" s="211">
        <v>0</v>
      </c>
      <c r="T23" s="211">
        <v>0</v>
      </c>
      <c r="U23" s="211">
        <v>0</v>
      </c>
      <c r="V23" s="211">
        <v>0</v>
      </c>
      <c r="W23" s="211">
        <v>0</v>
      </c>
      <c r="X23" s="211">
        <v>0</v>
      </c>
      <c r="Y23" s="211">
        <v>0</v>
      </c>
      <c r="Z23" s="211">
        <v>0</v>
      </c>
      <c r="AA23" s="211">
        <v>0</v>
      </c>
      <c r="AB23" s="211">
        <v>0</v>
      </c>
      <c r="AC23" s="211">
        <v>0</v>
      </c>
      <c r="AD23" s="211">
        <v>0</v>
      </c>
      <c r="AE23" s="211">
        <v>0</v>
      </c>
      <c r="AF23" s="211">
        <v>0</v>
      </c>
      <c r="AG23" s="211">
        <v>0</v>
      </c>
      <c r="AH23" s="211">
        <v>0</v>
      </c>
      <c r="AI23" s="211">
        <v>0</v>
      </c>
      <c r="AJ23" s="211">
        <v>0</v>
      </c>
      <c r="AK23" s="211">
        <v>0</v>
      </c>
      <c r="AL23" s="211">
        <v>0</v>
      </c>
      <c r="AM23" s="211">
        <v>0</v>
      </c>
      <c r="AN23" s="211">
        <v>0</v>
      </c>
      <c r="AO23" s="211">
        <v>0</v>
      </c>
      <c r="AP23" s="211">
        <v>0</v>
      </c>
      <c r="AQ23" s="211">
        <v>0</v>
      </c>
      <c r="AR23" s="211">
        <v>0</v>
      </c>
      <c r="AS23" s="211">
        <v>0</v>
      </c>
      <c r="AT23" s="211">
        <v>0</v>
      </c>
      <c r="AU23" s="211">
        <v>0</v>
      </c>
      <c r="AV23" s="211">
        <v>0</v>
      </c>
      <c r="AW23" s="211">
        <v>0</v>
      </c>
      <c r="AX23" s="211">
        <v>0</v>
      </c>
      <c r="AY23" s="211">
        <v>0</v>
      </c>
      <c r="AZ23" s="211">
        <v>0</v>
      </c>
      <c r="BA23" s="211">
        <v>0</v>
      </c>
      <c r="BB23" s="211">
        <v>0</v>
      </c>
      <c r="BC23" s="211">
        <v>0</v>
      </c>
      <c r="BD23" s="211">
        <v>0</v>
      </c>
      <c r="BE23" s="211">
        <v>0</v>
      </c>
      <c r="BF23" s="211">
        <v>0</v>
      </c>
      <c r="BG23" s="211">
        <v>0</v>
      </c>
      <c r="BH23" s="211">
        <v>0</v>
      </c>
      <c r="BI23" s="211">
        <v>0</v>
      </c>
      <c r="BJ23" s="211">
        <v>0</v>
      </c>
      <c r="BK23" s="211">
        <v>0</v>
      </c>
      <c r="BL23" s="211">
        <v>0</v>
      </c>
      <c r="BM23" s="211">
        <v>0</v>
      </c>
      <c r="BN23" s="211">
        <v>0</v>
      </c>
      <c r="BO23" s="211">
        <v>0</v>
      </c>
      <c r="BP23" s="211">
        <v>0</v>
      </c>
      <c r="BQ23" s="211">
        <v>0</v>
      </c>
      <c r="BR23" s="211">
        <v>0</v>
      </c>
      <c r="BS23" s="211">
        <v>0</v>
      </c>
      <c r="BT23" s="211">
        <v>0</v>
      </c>
      <c r="BU23" s="211">
        <v>0</v>
      </c>
      <c r="BV23" s="211">
        <v>0</v>
      </c>
      <c r="BW23" s="211">
        <v>0</v>
      </c>
      <c r="BX23" s="211">
        <v>0</v>
      </c>
      <c r="BY23" s="211">
        <v>0</v>
      </c>
      <c r="BZ23" s="211">
        <v>0</v>
      </c>
      <c r="CA23" s="211">
        <v>0</v>
      </c>
      <c r="CB23" s="211">
        <v>0</v>
      </c>
      <c r="CC23" s="211">
        <v>0</v>
      </c>
      <c r="CD23" s="211">
        <f>SUM(B23:CC23)</f>
        <v>0</v>
      </c>
      <c r="CF23" s="27">
        <f t="shared" si="1"/>
        <v>0</v>
      </c>
      <c r="CG23" s="28">
        <f t="shared" si="2"/>
        <v>0</v>
      </c>
    </row>
    <row r="24" spans="1:85" x14ac:dyDescent="0.2">
      <c r="A24" s="215" t="s">
        <v>463</v>
      </c>
      <c r="B24" s="211">
        <v>0</v>
      </c>
      <c r="C24" s="211">
        <v>0</v>
      </c>
      <c r="D24" s="211">
        <v>0</v>
      </c>
      <c r="E24" s="211">
        <v>0</v>
      </c>
      <c r="F24" s="211">
        <v>0</v>
      </c>
      <c r="G24" s="211">
        <v>0</v>
      </c>
      <c r="H24" s="211">
        <v>0</v>
      </c>
      <c r="I24" s="211">
        <v>0</v>
      </c>
      <c r="J24" s="211">
        <v>0</v>
      </c>
      <c r="K24" s="211">
        <v>0</v>
      </c>
      <c r="L24" s="211">
        <v>0</v>
      </c>
      <c r="M24" s="211">
        <v>0</v>
      </c>
      <c r="N24" s="211">
        <v>0</v>
      </c>
      <c r="O24" s="211">
        <v>0</v>
      </c>
      <c r="P24" s="211">
        <v>0</v>
      </c>
      <c r="Q24" s="211">
        <v>0</v>
      </c>
      <c r="R24" s="211">
        <v>0</v>
      </c>
      <c r="S24" s="211">
        <v>0</v>
      </c>
      <c r="T24" s="211">
        <v>0</v>
      </c>
      <c r="U24" s="211">
        <v>0</v>
      </c>
      <c r="V24" s="211">
        <v>0</v>
      </c>
      <c r="W24" s="211">
        <v>0</v>
      </c>
      <c r="X24" s="211">
        <v>0</v>
      </c>
      <c r="Y24" s="211">
        <v>0</v>
      </c>
      <c r="Z24" s="211">
        <v>0</v>
      </c>
      <c r="AA24" s="211">
        <v>0</v>
      </c>
      <c r="AB24" s="211">
        <v>0</v>
      </c>
      <c r="AC24" s="211">
        <v>0</v>
      </c>
      <c r="AD24" s="211">
        <v>0</v>
      </c>
      <c r="AE24" s="211">
        <v>0</v>
      </c>
      <c r="AF24" s="211">
        <v>0</v>
      </c>
      <c r="AG24" s="211">
        <v>0</v>
      </c>
      <c r="AH24" s="211">
        <v>0</v>
      </c>
      <c r="AI24" s="211">
        <v>0</v>
      </c>
      <c r="AJ24" s="211">
        <v>0</v>
      </c>
      <c r="AK24" s="211">
        <v>0</v>
      </c>
      <c r="AL24" s="211">
        <v>0</v>
      </c>
      <c r="AM24" s="211">
        <v>0</v>
      </c>
      <c r="AN24" s="211">
        <v>0</v>
      </c>
      <c r="AO24" s="211">
        <v>0</v>
      </c>
      <c r="AP24" s="211">
        <v>0</v>
      </c>
      <c r="AQ24" s="211">
        <v>0</v>
      </c>
      <c r="AR24" s="211">
        <v>0</v>
      </c>
      <c r="AS24" s="211">
        <v>0</v>
      </c>
      <c r="AT24" s="211">
        <v>0</v>
      </c>
      <c r="AU24" s="211">
        <v>0</v>
      </c>
      <c r="AV24" s="211">
        <v>0</v>
      </c>
      <c r="AW24" s="211">
        <v>0</v>
      </c>
      <c r="AX24" s="211">
        <v>0</v>
      </c>
      <c r="AY24" s="211">
        <v>0</v>
      </c>
      <c r="AZ24" s="211">
        <v>0</v>
      </c>
      <c r="BA24" s="211">
        <v>0</v>
      </c>
      <c r="BB24" s="211">
        <v>0</v>
      </c>
      <c r="BC24" s="211">
        <v>0</v>
      </c>
      <c r="BD24" s="211">
        <v>0</v>
      </c>
      <c r="BE24" s="211">
        <v>0</v>
      </c>
      <c r="BF24" s="211">
        <v>0</v>
      </c>
      <c r="BG24" s="211">
        <v>0</v>
      </c>
      <c r="BH24" s="211">
        <v>0</v>
      </c>
      <c r="BI24" s="211">
        <v>0</v>
      </c>
      <c r="BJ24" s="211">
        <v>0</v>
      </c>
      <c r="BK24" s="211">
        <v>0</v>
      </c>
      <c r="BL24" s="211">
        <v>0</v>
      </c>
      <c r="BM24" s="211">
        <v>0</v>
      </c>
      <c r="BN24" s="211">
        <v>0</v>
      </c>
      <c r="BO24" s="211">
        <v>0</v>
      </c>
      <c r="BP24" s="211">
        <v>0</v>
      </c>
      <c r="BQ24" s="211">
        <v>0</v>
      </c>
      <c r="BR24" s="211">
        <v>0</v>
      </c>
      <c r="BS24" s="211">
        <v>0</v>
      </c>
      <c r="BT24" s="211">
        <v>0</v>
      </c>
      <c r="BU24" s="211">
        <v>0</v>
      </c>
      <c r="BV24" s="211">
        <v>0</v>
      </c>
      <c r="BW24" s="211">
        <v>0</v>
      </c>
      <c r="BX24" s="211">
        <v>0</v>
      </c>
      <c r="BY24" s="211">
        <v>0</v>
      </c>
      <c r="BZ24" s="211">
        <v>0</v>
      </c>
      <c r="CA24" s="211">
        <v>0</v>
      </c>
      <c r="CB24" s="211">
        <v>0</v>
      </c>
      <c r="CC24" s="211">
        <v>0</v>
      </c>
      <c r="CD24" s="211">
        <f>SUM(B24:CC24)</f>
        <v>0</v>
      </c>
      <c r="CF24" s="27">
        <f t="shared" si="1"/>
        <v>0</v>
      </c>
      <c r="CG24" s="28">
        <f t="shared" si="2"/>
        <v>0</v>
      </c>
    </row>
    <row r="25" spans="1:85" x14ac:dyDescent="0.2">
      <c r="A25" s="215" t="s">
        <v>464</v>
      </c>
      <c r="B25" s="211">
        <v>0</v>
      </c>
      <c r="C25" s="211">
        <v>0</v>
      </c>
      <c r="D25" s="211">
        <v>0</v>
      </c>
      <c r="E25" s="211">
        <v>0</v>
      </c>
      <c r="F25" s="211">
        <v>0</v>
      </c>
      <c r="G25" s="211">
        <v>0</v>
      </c>
      <c r="H25" s="211">
        <v>0</v>
      </c>
      <c r="I25" s="211">
        <v>0</v>
      </c>
      <c r="J25" s="211">
        <v>0</v>
      </c>
      <c r="K25" s="211">
        <v>0</v>
      </c>
      <c r="L25" s="211">
        <v>0</v>
      </c>
      <c r="M25" s="211">
        <v>0</v>
      </c>
      <c r="N25" s="211">
        <v>0</v>
      </c>
      <c r="O25" s="211">
        <v>0</v>
      </c>
      <c r="P25" s="211">
        <v>0</v>
      </c>
      <c r="Q25" s="211">
        <v>0</v>
      </c>
      <c r="R25" s="211">
        <v>0</v>
      </c>
      <c r="S25" s="211">
        <v>0</v>
      </c>
      <c r="T25" s="211">
        <v>0</v>
      </c>
      <c r="U25" s="211">
        <v>0</v>
      </c>
      <c r="V25" s="211">
        <v>0</v>
      </c>
      <c r="W25" s="211">
        <v>0</v>
      </c>
      <c r="X25" s="211">
        <v>0</v>
      </c>
      <c r="Y25" s="211">
        <v>0</v>
      </c>
      <c r="Z25" s="211">
        <v>0</v>
      </c>
      <c r="AA25" s="211">
        <v>0</v>
      </c>
      <c r="AB25" s="211">
        <v>0</v>
      </c>
      <c r="AC25" s="211">
        <v>0</v>
      </c>
      <c r="AD25" s="211">
        <v>0</v>
      </c>
      <c r="AE25" s="211">
        <v>0</v>
      </c>
      <c r="AF25" s="211">
        <v>0</v>
      </c>
      <c r="AG25" s="211">
        <v>0</v>
      </c>
      <c r="AH25" s="211">
        <v>0</v>
      </c>
      <c r="AI25" s="211">
        <v>0</v>
      </c>
      <c r="AJ25" s="211">
        <v>0</v>
      </c>
      <c r="AK25" s="211">
        <v>0</v>
      </c>
      <c r="AL25" s="211">
        <v>0</v>
      </c>
      <c r="AM25" s="211">
        <v>0</v>
      </c>
      <c r="AN25" s="211">
        <v>0</v>
      </c>
      <c r="AO25" s="211">
        <v>0</v>
      </c>
      <c r="AP25" s="211">
        <v>0</v>
      </c>
      <c r="AQ25" s="211">
        <v>0</v>
      </c>
      <c r="AR25" s="211">
        <v>0</v>
      </c>
      <c r="AS25" s="211">
        <v>0</v>
      </c>
      <c r="AT25" s="211">
        <v>0</v>
      </c>
      <c r="AU25" s="211">
        <v>0</v>
      </c>
      <c r="AV25" s="211">
        <v>0</v>
      </c>
      <c r="AW25" s="211">
        <v>0</v>
      </c>
      <c r="AX25" s="211">
        <v>0</v>
      </c>
      <c r="AY25" s="211">
        <v>0</v>
      </c>
      <c r="AZ25" s="211">
        <v>0</v>
      </c>
      <c r="BA25" s="211">
        <v>0</v>
      </c>
      <c r="BB25" s="211">
        <v>0</v>
      </c>
      <c r="BC25" s="211">
        <v>0</v>
      </c>
      <c r="BD25" s="211">
        <v>0</v>
      </c>
      <c r="BE25" s="211">
        <v>0</v>
      </c>
      <c r="BF25" s="211">
        <v>0</v>
      </c>
      <c r="BG25" s="211">
        <v>0</v>
      </c>
      <c r="BH25" s="211">
        <v>0</v>
      </c>
      <c r="BI25" s="211">
        <v>0</v>
      </c>
      <c r="BJ25" s="211">
        <v>0</v>
      </c>
      <c r="BK25" s="211">
        <v>0</v>
      </c>
      <c r="BL25" s="211">
        <v>0</v>
      </c>
      <c r="BM25" s="211">
        <v>0</v>
      </c>
      <c r="BN25" s="211">
        <v>0</v>
      </c>
      <c r="BO25" s="211">
        <v>0</v>
      </c>
      <c r="BP25" s="211">
        <v>0</v>
      </c>
      <c r="BQ25" s="211">
        <v>0</v>
      </c>
      <c r="BR25" s="211">
        <v>0</v>
      </c>
      <c r="BS25" s="211">
        <v>0</v>
      </c>
      <c r="BT25" s="211">
        <v>0</v>
      </c>
      <c r="BU25" s="211">
        <v>0</v>
      </c>
      <c r="BV25" s="211">
        <v>0</v>
      </c>
      <c r="BW25" s="211">
        <v>0</v>
      </c>
      <c r="BX25" s="211">
        <v>0</v>
      </c>
      <c r="BY25" s="211">
        <v>0</v>
      </c>
      <c r="BZ25" s="211">
        <v>0</v>
      </c>
      <c r="CA25" s="211">
        <v>0</v>
      </c>
      <c r="CB25" s="211">
        <v>0</v>
      </c>
      <c r="CC25" s="211">
        <v>0</v>
      </c>
      <c r="CD25" s="211">
        <f>SUM(B25:CC25)</f>
        <v>0</v>
      </c>
      <c r="CF25" s="27">
        <f t="shared" si="1"/>
        <v>0</v>
      </c>
      <c r="CG25" s="28">
        <f t="shared" si="2"/>
        <v>0</v>
      </c>
    </row>
    <row r="26" spans="1:85" x14ac:dyDescent="0.2">
      <c r="A26" s="214" t="s">
        <v>465</v>
      </c>
      <c r="B26" s="213">
        <f t="shared" ref="B26:BM26" si="8">SUM(B22:B25)</f>
        <v>0</v>
      </c>
      <c r="C26" s="213">
        <f t="shared" si="8"/>
        <v>0</v>
      </c>
      <c r="D26" s="213">
        <f t="shared" si="8"/>
        <v>0</v>
      </c>
      <c r="E26" s="213">
        <f t="shared" si="8"/>
        <v>0</v>
      </c>
      <c r="F26" s="213">
        <f t="shared" si="8"/>
        <v>0</v>
      </c>
      <c r="G26" s="213">
        <f t="shared" ref="B26:BM26" si="9">SUM(G22:G25)</f>
        <v>0</v>
      </c>
      <c r="H26" s="213">
        <f t="shared" ref="H26:BS26" si="10">SUM(H22:H25)</f>
        <v>0</v>
      </c>
      <c r="I26" s="213">
        <f t="shared" si="10"/>
        <v>0</v>
      </c>
      <c r="J26" s="213">
        <f t="shared" si="10"/>
        <v>0</v>
      </c>
      <c r="K26" s="213">
        <f t="shared" si="10"/>
        <v>0</v>
      </c>
      <c r="L26" s="213">
        <f t="shared" si="10"/>
        <v>0</v>
      </c>
      <c r="M26" s="213">
        <f t="shared" si="10"/>
        <v>0</v>
      </c>
      <c r="N26" s="213">
        <f t="shared" si="10"/>
        <v>0</v>
      </c>
      <c r="O26" s="213">
        <f t="shared" si="10"/>
        <v>0</v>
      </c>
      <c r="P26" s="213">
        <f t="shared" si="10"/>
        <v>0</v>
      </c>
      <c r="Q26" s="213">
        <f t="shared" si="10"/>
        <v>0</v>
      </c>
      <c r="R26" s="213">
        <f t="shared" si="10"/>
        <v>0</v>
      </c>
      <c r="S26" s="213">
        <f t="shared" si="10"/>
        <v>0</v>
      </c>
      <c r="T26" s="213">
        <f t="shared" si="10"/>
        <v>0</v>
      </c>
      <c r="U26" s="213">
        <f t="shared" si="10"/>
        <v>0</v>
      </c>
      <c r="V26" s="213">
        <f t="shared" si="10"/>
        <v>0</v>
      </c>
      <c r="W26" s="213">
        <f t="shared" si="10"/>
        <v>0</v>
      </c>
      <c r="X26" s="213">
        <f t="shared" si="10"/>
        <v>0</v>
      </c>
      <c r="Y26" s="213">
        <f t="shared" si="10"/>
        <v>0</v>
      </c>
      <c r="Z26" s="213">
        <f t="shared" si="10"/>
        <v>0</v>
      </c>
      <c r="AA26" s="213">
        <f t="shared" si="10"/>
        <v>0</v>
      </c>
      <c r="AB26" s="213">
        <f t="shared" si="10"/>
        <v>0</v>
      </c>
      <c r="AC26" s="213">
        <f t="shared" si="10"/>
        <v>0</v>
      </c>
      <c r="AD26" s="213">
        <f t="shared" si="10"/>
        <v>0</v>
      </c>
      <c r="AE26" s="213">
        <f t="shared" si="10"/>
        <v>0</v>
      </c>
      <c r="AF26" s="213">
        <f t="shared" si="10"/>
        <v>0</v>
      </c>
      <c r="AG26" s="213">
        <f t="shared" si="10"/>
        <v>0</v>
      </c>
      <c r="AH26" s="213">
        <f t="shared" si="10"/>
        <v>0</v>
      </c>
      <c r="AI26" s="213">
        <f t="shared" si="10"/>
        <v>0</v>
      </c>
      <c r="AJ26" s="213">
        <f t="shared" si="10"/>
        <v>0</v>
      </c>
      <c r="AK26" s="213">
        <f t="shared" si="10"/>
        <v>0</v>
      </c>
      <c r="AL26" s="213">
        <f t="shared" si="10"/>
        <v>0</v>
      </c>
      <c r="AM26" s="213">
        <f t="shared" si="10"/>
        <v>0</v>
      </c>
      <c r="AN26" s="213">
        <f t="shared" si="10"/>
        <v>0</v>
      </c>
      <c r="AO26" s="213">
        <f t="shared" si="10"/>
        <v>0</v>
      </c>
      <c r="AP26" s="213">
        <f t="shared" si="10"/>
        <v>0</v>
      </c>
      <c r="AQ26" s="213">
        <f t="shared" si="10"/>
        <v>0</v>
      </c>
      <c r="AR26" s="213">
        <f t="shared" si="10"/>
        <v>0</v>
      </c>
      <c r="AS26" s="213">
        <f t="shared" si="10"/>
        <v>0</v>
      </c>
      <c r="AT26" s="213">
        <f t="shared" si="10"/>
        <v>0</v>
      </c>
      <c r="AU26" s="213">
        <f t="shared" si="10"/>
        <v>0</v>
      </c>
      <c r="AV26" s="213">
        <f t="shared" si="10"/>
        <v>0</v>
      </c>
      <c r="AW26" s="213">
        <f t="shared" si="10"/>
        <v>0</v>
      </c>
      <c r="AX26" s="213">
        <f t="shared" si="10"/>
        <v>0</v>
      </c>
      <c r="AY26" s="213">
        <f t="shared" si="10"/>
        <v>0</v>
      </c>
      <c r="AZ26" s="213">
        <f t="shared" si="10"/>
        <v>0</v>
      </c>
      <c r="BA26" s="213">
        <f t="shared" si="10"/>
        <v>0</v>
      </c>
      <c r="BB26" s="213">
        <f t="shared" si="10"/>
        <v>0</v>
      </c>
      <c r="BC26" s="213">
        <f t="shared" si="10"/>
        <v>0</v>
      </c>
      <c r="BD26" s="213">
        <f t="shared" si="10"/>
        <v>0</v>
      </c>
      <c r="BE26" s="213">
        <f t="shared" si="10"/>
        <v>0</v>
      </c>
      <c r="BF26" s="213">
        <f t="shared" si="10"/>
        <v>0</v>
      </c>
      <c r="BG26" s="213">
        <f t="shared" si="10"/>
        <v>0</v>
      </c>
      <c r="BH26" s="213">
        <f t="shared" si="10"/>
        <v>0</v>
      </c>
      <c r="BI26" s="213">
        <f t="shared" si="10"/>
        <v>0</v>
      </c>
      <c r="BJ26" s="213">
        <f t="shared" si="10"/>
        <v>0</v>
      </c>
      <c r="BK26" s="213">
        <f t="shared" si="10"/>
        <v>0</v>
      </c>
      <c r="BL26" s="213">
        <f t="shared" si="10"/>
        <v>0</v>
      </c>
      <c r="BM26" s="213">
        <f t="shared" si="10"/>
        <v>0</v>
      </c>
      <c r="BN26" s="213">
        <f t="shared" si="10"/>
        <v>0</v>
      </c>
      <c r="BO26" s="213">
        <f t="shared" si="10"/>
        <v>0</v>
      </c>
      <c r="BP26" s="213">
        <f t="shared" si="10"/>
        <v>0</v>
      </c>
      <c r="BQ26" s="213">
        <f t="shared" si="10"/>
        <v>0</v>
      </c>
      <c r="BR26" s="213">
        <f t="shared" si="10"/>
        <v>0</v>
      </c>
      <c r="BS26" s="213">
        <f t="shared" si="10"/>
        <v>0</v>
      </c>
      <c r="BT26" s="213">
        <f t="shared" ref="BT26:CC26" si="11">SUM(BT22:BT25)</f>
        <v>0</v>
      </c>
      <c r="BU26" s="213">
        <f t="shared" si="11"/>
        <v>0</v>
      </c>
      <c r="BV26" s="213">
        <f t="shared" si="11"/>
        <v>0</v>
      </c>
      <c r="BW26" s="213">
        <f t="shared" si="11"/>
        <v>0</v>
      </c>
      <c r="BX26" s="213">
        <f t="shared" si="11"/>
        <v>0</v>
      </c>
      <c r="BY26" s="213">
        <f t="shared" si="11"/>
        <v>0</v>
      </c>
      <c r="BZ26" s="213">
        <f t="shared" si="11"/>
        <v>0</v>
      </c>
      <c r="CA26" s="213">
        <f t="shared" si="11"/>
        <v>0</v>
      </c>
      <c r="CB26" s="213">
        <f t="shared" si="11"/>
        <v>0</v>
      </c>
      <c r="CC26" s="213">
        <f t="shared" si="11"/>
        <v>0</v>
      </c>
      <c r="CD26" s="213">
        <f t="shared" ref="BN26:CD26" si="12">SUM(CD22:CD25)</f>
        <v>0</v>
      </c>
      <c r="CF26" s="27">
        <f t="shared" si="1"/>
        <v>0</v>
      </c>
      <c r="CG26" s="28">
        <f t="shared" si="2"/>
        <v>0</v>
      </c>
    </row>
    <row r="27" spans="1:85" x14ac:dyDescent="0.2">
      <c r="A27" s="218" t="s">
        <v>466</v>
      </c>
      <c r="B27" s="211">
        <v>0</v>
      </c>
      <c r="C27" s="211">
        <v>0</v>
      </c>
      <c r="D27" s="211">
        <v>0</v>
      </c>
      <c r="E27" s="211">
        <v>0</v>
      </c>
      <c r="F27" s="211">
        <v>0</v>
      </c>
      <c r="G27" s="211">
        <v>0</v>
      </c>
      <c r="H27" s="211">
        <v>0</v>
      </c>
      <c r="I27" s="211">
        <v>0</v>
      </c>
      <c r="J27" s="211">
        <v>0</v>
      </c>
      <c r="K27" s="211">
        <v>0</v>
      </c>
      <c r="L27" s="211">
        <v>0</v>
      </c>
      <c r="M27" s="211">
        <v>0</v>
      </c>
      <c r="N27" s="211">
        <v>0</v>
      </c>
      <c r="O27" s="211">
        <v>0</v>
      </c>
      <c r="P27" s="211">
        <v>0</v>
      </c>
      <c r="Q27" s="211">
        <v>0</v>
      </c>
      <c r="R27" s="211">
        <v>0</v>
      </c>
      <c r="S27" s="211">
        <v>0</v>
      </c>
      <c r="T27" s="211">
        <v>0</v>
      </c>
      <c r="U27" s="211">
        <v>0</v>
      </c>
      <c r="V27" s="211">
        <v>0</v>
      </c>
      <c r="W27" s="211">
        <v>0</v>
      </c>
      <c r="X27" s="211">
        <v>0</v>
      </c>
      <c r="Y27" s="211">
        <v>0</v>
      </c>
      <c r="Z27" s="211">
        <v>0</v>
      </c>
      <c r="AA27" s="211">
        <v>0</v>
      </c>
      <c r="AB27" s="211">
        <v>0</v>
      </c>
      <c r="AC27" s="211">
        <v>0</v>
      </c>
      <c r="AD27" s="211">
        <v>0</v>
      </c>
      <c r="AE27" s="211">
        <v>0</v>
      </c>
      <c r="AF27" s="211">
        <v>0</v>
      </c>
      <c r="AG27" s="211">
        <v>0</v>
      </c>
      <c r="AH27" s="211">
        <v>0</v>
      </c>
      <c r="AI27" s="211">
        <v>0</v>
      </c>
      <c r="AJ27" s="211">
        <v>0</v>
      </c>
      <c r="AK27" s="211">
        <v>0</v>
      </c>
      <c r="AL27" s="211">
        <v>0</v>
      </c>
      <c r="AM27" s="211">
        <v>0</v>
      </c>
      <c r="AN27" s="211">
        <v>0</v>
      </c>
      <c r="AO27" s="211">
        <v>0</v>
      </c>
      <c r="AP27" s="211">
        <v>0</v>
      </c>
      <c r="AQ27" s="211">
        <v>0</v>
      </c>
      <c r="AR27" s="211">
        <v>0</v>
      </c>
      <c r="AS27" s="211">
        <v>0</v>
      </c>
      <c r="AT27" s="211">
        <v>0</v>
      </c>
      <c r="AU27" s="211">
        <v>0</v>
      </c>
      <c r="AV27" s="211">
        <v>0</v>
      </c>
      <c r="AW27" s="211">
        <v>0</v>
      </c>
      <c r="AX27" s="211">
        <v>0</v>
      </c>
      <c r="AY27" s="211">
        <v>0</v>
      </c>
      <c r="AZ27" s="211">
        <v>0</v>
      </c>
      <c r="BA27" s="211">
        <v>0</v>
      </c>
      <c r="BB27" s="211">
        <v>0</v>
      </c>
      <c r="BC27" s="211">
        <v>0</v>
      </c>
      <c r="BD27" s="211">
        <v>0</v>
      </c>
      <c r="BE27" s="211">
        <v>0</v>
      </c>
      <c r="BF27" s="211">
        <v>0</v>
      </c>
      <c r="BG27" s="211">
        <v>0</v>
      </c>
      <c r="BH27" s="211">
        <v>0</v>
      </c>
      <c r="BI27" s="211">
        <v>0</v>
      </c>
      <c r="BJ27" s="211">
        <v>0</v>
      </c>
      <c r="BK27" s="211">
        <v>0</v>
      </c>
      <c r="BL27" s="211">
        <v>0</v>
      </c>
      <c r="BM27" s="211">
        <v>0</v>
      </c>
      <c r="BN27" s="211">
        <v>0</v>
      </c>
      <c r="BO27" s="211">
        <v>0</v>
      </c>
      <c r="BP27" s="211">
        <v>0</v>
      </c>
      <c r="BQ27" s="211">
        <v>0</v>
      </c>
      <c r="BR27" s="211">
        <v>0</v>
      </c>
      <c r="BS27" s="211">
        <v>0</v>
      </c>
      <c r="BT27" s="211">
        <v>0</v>
      </c>
      <c r="BU27" s="211">
        <v>0</v>
      </c>
      <c r="BV27" s="211">
        <v>0</v>
      </c>
      <c r="BW27" s="211">
        <v>0</v>
      </c>
      <c r="BX27" s="211">
        <v>0</v>
      </c>
      <c r="BY27" s="211">
        <v>0</v>
      </c>
      <c r="BZ27" s="211">
        <v>0</v>
      </c>
      <c r="CA27" s="211">
        <v>0</v>
      </c>
      <c r="CB27" s="211">
        <v>0</v>
      </c>
      <c r="CC27" s="211">
        <v>0</v>
      </c>
      <c r="CD27" s="211">
        <f>SUM(B27:CC27)</f>
        <v>0</v>
      </c>
      <c r="CF27" s="27">
        <f t="shared" si="1"/>
        <v>0</v>
      </c>
      <c r="CG27" s="28">
        <f t="shared" si="2"/>
        <v>0</v>
      </c>
    </row>
    <row r="28" spans="1:85" x14ac:dyDescent="0.2">
      <c r="A28" s="218" t="s">
        <v>467</v>
      </c>
      <c r="B28" s="211">
        <v>0</v>
      </c>
      <c r="C28" s="211">
        <v>0</v>
      </c>
      <c r="D28" s="211">
        <v>0</v>
      </c>
      <c r="E28" s="211">
        <v>0</v>
      </c>
      <c r="F28" s="211">
        <v>0</v>
      </c>
      <c r="G28" s="211">
        <v>0</v>
      </c>
      <c r="H28" s="211">
        <v>0</v>
      </c>
      <c r="I28" s="211">
        <v>0</v>
      </c>
      <c r="J28" s="211">
        <v>0</v>
      </c>
      <c r="K28" s="211">
        <v>0</v>
      </c>
      <c r="L28" s="211">
        <v>0</v>
      </c>
      <c r="M28" s="211">
        <v>0</v>
      </c>
      <c r="N28" s="211">
        <v>0</v>
      </c>
      <c r="O28" s="211">
        <v>0</v>
      </c>
      <c r="P28" s="211">
        <v>0</v>
      </c>
      <c r="Q28" s="211">
        <v>0</v>
      </c>
      <c r="R28" s="211">
        <v>0</v>
      </c>
      <c r="S28" s="211">
        <v>0</v>
      </c>
      <c r="T28" s="211">
        <v>0</v>
      </c>
      <c r="U28" s="211">
        <v>0</v>
      </c>
      <c r="V28" s="211">
        <v>0</v>
      </c>
      <c r="W28" s="211">
        <v>0</v>
      </c>
      <c r="X28" s="211">
        <v>0</v>
      </c>
      <c r="Y28" s="211">
        <v>0</v>
      </c>
      <c r="Z28" s="211">
        <v>0</v>
      </c>
      <c r="AA28" s="211">
        <v>0</v>
      </c>
      <c r="AB28" s="211">
        <v>0</v>
      </c>
      <c r="AC28" s="211">
        <v>0</v>
      </c>
      <c r="AD28" s="211">
        <v>0</v>
      </c>
      <c r="AE28" s="211">
        <v>0</v>
      </c>
      <c r="AF28" s="211">
        <v>0</v>
      </c>
      <c r="AG28" s="211">
        <v>0</v>
      </c>
      <c r="AH28" s="211">
        <v>0</v>
      </c>
      <c r="AI28" s="211">
        <v>0</v>
      </c>
      <c r="AJ28" s="211">
        <v>0</v>
      </c>
      <c r="AK28" s="211">
        <v>0</v>
      </c>
      <c r="AL28" s="211">
        <v>0</v>
      </c>
      <c r="AM28" s="211">
        <v>0</v>
      </c>
      <c r="AN28" s="211">
        <v>0</v>
      </c>
      <c r="AO28" s="211">
        <v>0</v>
      </c>
      <c r="AP28" s="211">
        <v>0</v>
      </c>
      <c r="AQ28" s="211">
        <v>0</v>
      </c>
      <c r="AR28" s="211">
        <v>0</v>
      </c>
      <c r="AS28" s="211">
        <v>0</v>
      </c>
      <c r="AT28" s="211">
        <v>0</v>
      </c>
      <c r="AU28" s="211">
        <v>0</v>
      </c>
      <c r="AV28" s="211">
        <v>0</v>
      </c>
      <c r="AW28" s="211">
        <v>0</v>
      </c>
      <c r="AX28" s="211">
        <v>0</v>
      </c>
      <c r="AY28" s="211">
        <v>0</v>
      </c>
      <c r="AZ28" s="211">
        <v>0</v>
      </c>
      <c r="BA28" s="211">
        <v>0</v>
      </c>
      <c r="BB28" s="211">
        <v>0</v>
      </c>
      <c r="BC28" s="211">
        <v>0</v>
      </c>
      <c r="BD28" s="211">
        <v>0</v>
      </c>
      <c r="BE28" s="211">
        <v>0</v>
      </c>
      <c r="BF28" s="211">
        <v>0</v>
      </c>
      <c r="BG28" s="211">
        <v>0</v>
      </c>
      <c r="BH28" s="211">
        <v>0</v>
      </c>
      <c r="BI28" s="211">
        <v>0</v>
      </c>
      <c r="BJ28" s="211">
        <v>0</v>
      </c>
      <c r="BK28" s="211">
        <v>0</v>
      </c>
      <c r="BL28" s="211">
        <v>0</v>
      </c>
      <c r="BM28" s="211">
        <v>0</v>
      </c>
      <c r="BN28" s="211">
        <v>0</v>
      </c>
      <c r="BO28" s="211">
        <v>0</v>
      </c>
      <c r="BP28" s="211">
        <v>0</v>
      </c>
      <c r="BQ28" s="211">
        <v>0</v>
      </c>
      <c r="BR28" s="211">
        <v>0</v>
      </c>
      <c r="BS28" s="211">
        <v>0</v>
      </c>
      <c r="BT28" s="211">
        <v>0</v>
      </c>
      <c r="BU28" s="211">
        <v>0</v>
      </c>
      <c r="BV28" s="211">
        <v>0</v>
      </c>
      <c r="BW28" s="211">
        <v>0</v>
      </c>
      <c r="BX28" s="211">
        <v>0</v>
      </c>
      <c r="BY28" s="211">
        <v>0</v>
      </c>
      <c r="BZ28" s="211">
        <v>0</v>
      </c>
      <c r="CA28" s="211">
        <v>0</v>
      </c>
      <c r="CB28" s="211">
        <v>0</v>
      </c>
      <c r="CC28" s="211">
        <v>0</v>
      </c>
      <c r="CD28" s="211">
        <f>SUM(B28:CC28)</f>
        <v>0</v>
      </c>
      <c r="CF28" s="27">
        <f t="shared" si="1"/>
        <v>0</v>
      </c>
      <c r="CG28" s="28">
        <f t="shared" si="2"/>
        <v>0</v>
      </c>
    </row>
    <row r="29" spans="1:85" x14ac:dyDescent="0.2">
      <c r="A29" s="218" t="s">
        <v>468</v>
      </c>
      <c r="B29" s="211">
        <v>0</v>
      </c>
      <c r="C29" s="211">
        <v>0</v>
      </c>
      <c r="D29" s="211">
        <v>0</v>
      </c>
      <c r="E29" s="211">
        <v>0</v>
      </c>
      <c r="F29" s="211">
        <v>0</v>
      </c>
      <c r="G29" s="211">
        <v>0</v>
      </c>
      <c r="H29" s="211">
        <v>0</v>
      </c>
      <c r="I29" s="211">
        <v>0</v>
      </c>
      <c r="J29" s="211">
        <v>0</v>
      </c>
      <c r="K29" s="211">
        <v>0</v>
      </c>
      <c r="L29" s="211">
        <v>0</v>
      </c>
      <c r="M29" s="211">
        <v>0</v>
      </c>
      <c r="N29" s="211">
        <v>0</v>
      </c>
      <c r="O29" s="211">
        <v>0</v>
      </c>
      <c r="P29" s="211">
        <v>0</v>
      </c>
      <c r="Q29" s="211">
        <v>0</v>
      </c>
      <c r="R29" s="211">
        <v>0</v>
      </c>
      <c r="S29" s="211">
        <v>0</v>
      </c>
      <c r="T29" s="211">
        <v>0</v>
      </c>
      <c r="U29" s="211">
        <v>0</v>
      </c>
      <c r="V29" s="211">
        <v>0</v>
      </c>
      <c r="W29" s="211">
        <v>0</v>
      </c>
      <c r="X29" s="211">
        <v>0</v>
      </c>
      <c r="Y29" s="211">
        <v>0</v>
      </c>
      <c r="Z29" s="211">
        <v>0</v>
      </c>
      <c r="AA29" s="211">
        <v>0</v>
      </c>
      <c r="AB29" s="211">
        <v>0</v>
      </c>
      <c r="AC29" s="211">
        <v>0</v>
      </c>
      <c r="AD29" s="211">
        <v>0</v>
      </c>
      <c r="AE29" s="211">
        <v>0</v>
      </c>
      <c r="AF29" s="211">
        <v>0</v>
      </c>
      <c r="AG29" s="211">
        <v>0</v>
      </c>
      <c r="AH29" s="211">
        <v>0</v>
      </c>
      <c r="AI29" s="211">
        <v>0</v>
      </c>
      <c r="AJ29" s="211">
        <v>0</v>
      </c>
      <c r="AK29" s="211">
        <v>0</v>
      </c>
      <c r="AL29" s="211">
        <v>0</v>
      </c>
      <c r="AM29" s="211">
        <v>0</v>
      </c>
      <c r="AN29" s="211">
        <v>0</v>
      </c>
      <c r="AO29" s="211">
        <v>0</v>
      </c>
      <c r="AP29" s="211">
        <v>0</v>
      </c>
      <c r="AQ29" s="211">
        <v>0</v>
      </c>
      <c r="AR29" s="211">
        <v>0</v>
      </c>
      <c r="AS29" s="211">
        <v>0</v>
      </c>
      <c r="AT29" s="211">
        <v>0</v>
      </c>
      <c r="AU29" s="211">
        <v>0</v>
      </c>
      <c r="AV29" s="211">
        <v>0</v>
      </c>
      <c r="AW29" s="211">
        <v>0</v>
      </c>
      <c r="AX29" s="211">
        <v>0</v>
      </c>
      <c r="AY29" s="211">
        <v>0</v>
      </c>
      <c r="AZ29" s="211">
        <v>0</v>
      </c>
      <c r="BA29" s="211">
        <v>0</v>
      </c>
      <c r="BB29" s="211">
        <v>0</v>
      </c>
      <c r="BC29" s="211">
        <v>0</v>
      </c>
      <c r="BD29" s="211">
        <v>0</v>
      </c>
      <c r="BE29" s="211">
        <v>0</v>
      </c>
      <c r="BF29" s="211">
        <v>0</v>
      </c>
      <c r="BG29" s="211">
        <v>0</v>
      </c>
      <c r="BH29" s="211">
        <v>0</v>
      </c>
      <c r="BI29" s="211">
        <v>0</v>
      </c>
      <c r="BJ29" s="211">
        <v>0</v>
      </c>
      <c r="BK29" s="211">
        <v>0</v>
      </c>
      <c r="BL29" s="211">
        <v>0</v>
      </c>
      <c r="BM29" s="211">
        <v>0</v>
      </c>
      <c r="BN29" s="211">
        <v>0</v>
      </c>
      <c r="BO29" s="211">
        <v>0</v>
      </c>
      <c r="BP29" s="211">
        <v>0</v>
      </c>
      <c r="BQ29" s="211">
        <v>0</v>
      </c>
      <c r="BR29" s="211">
        <v>0</v>
      </c>
      <c r="BS29" s="211">
        <v>0</v>
      </c>
      <c r="BT29" s="211">
        <v>0</v>
      </c>
      <c r="BU29" s="211">
        <v>0</v>
      </c>
      <c r="BV29" s="211">
        <v>0</v>
      </c>
      <c r="BW29" s="211">
        <v>0</v>
      </c>
      <c r="BX29" s="211">
        <v>0</v>
      </c>
      <c r="BY29" s="211">
        <v>0</v>
      </c>
      <c r="BZ29" s="211">
        <v>0</v>
      </c>
      <c r="CA29" s="211">
        <v>0</v>
      </c>
      <c r="CB29" s="211">
        <v>0</v>
      </c>
      <c r="CC29" s="211">
        <v>0</v>
      </c>
      <c r="CD29" s="211">
        <f>SUM(B29:CC29)</f>
        <v>0</v>
      </c>
      <c r="CF29" s="27">
        <f t="shared" si="1"/>
        <v>0</v>
      </c>
      <c r="CG29" s="28">
        <f t="shared" si="2"/>
        <v>0</v>
      </c>
    </row>
    <row r="30" spans="1:85" x14ac:dyDescent="0.2">
      <c r="A30" s="218" t="s">
        <v>469</v>
      </c>
      <c r="B30" s="211">
        <v>0</v>
      </c>
      <c r="C30" s="211">
        <v>0</v>
      </c>
      <c r="D30" s="211">
        <v>0</v>
      </c>
      <c r="E30" s="211">
        <v>0</v>
      </c>
      <c r="F30" s="211">
        <v>0</v>
      </c>
      <c r="G30" s="211">
        <v>0</v>
      </c>
      <c r="H30" s="211">
        <v>0</v>
      </c>
      <c r="I30" s="211">
        <v>0</v>
      </c>
      <c r="J30" s="211">
        <v>0</v>
      </c>
      <c r="K30" s="211">
        <v>0</v>
      </c>
      <c r="L30" s="211">
        <v>0</v>
      </c>
      <c r="M30" s="211">
        <v>0</v>
      </c>
      <c r="N30" s="211">
        <v>0</v>
      </c>
      <c r="O30" s="211">
        <v>0</v>
      </c>
      <c r="P30" s="211">
        <v>0</v>
      </c>
      <c r="Q30" s="211">
        <v>0</v>
      </c>
      <c r="R30" s="211">
        <v>0</v>
      </c>
      <c r="S30" s="211">
        <v>0</v>
      </c>
      <c r="T30" s="211">
        <v>0</v>
      </c>
      <c r="U30" s="211">
        <v>0</v>
      </c>
      <c r="V30" s="211">
        <v>0</v>
      </c>
      <c r="W30" s="211">
        <v>0</v>
      </c>
      <c r="X30" s="211">
        <v>0</v>
      </c>
      <c r="Y30" s="211">
        <v>0</v>
      </c>
      <c r="Z30" s="211">
        <v>0</v>
      </c>
      <c r="AA30" s="211">
        <v>0</v>
      </c>
      <c r="AB30" s="211">
        <v>0</v>
      </c>
      <c r="AC30" s="211">
        <v>0</v>
      </c>
      <c r="AD30" s="211">
        <v>0</v>
      </c>
      <c r="AE30" s="211">
        <v>0</v>
      </c>
      <c r="AF30" s="211">
        <v>0</v>
      </c>
      <c r="AG30" s="211">
        <v>0</v>
      </c>
      <c r="AH30" s="211">
        <v>0</v>
      </c>
      <c r="AI30" s="211">
        <v>0</v>
      </c>
      <c r="AJ30" s="211">
        <v>0</v>
      </c>
      <c r="AK30" s="211">
        <v>0</v>
      </c>
      <c r="AL30" s="211">
        <v>0</v>
      </c>
      <c r="AM30" s="211">
        <v>0</v>
      </c>
      <c r="AN30" s="211">
        <v>0</v>
      </c>
      <c r="AO30" s="211">
        <v>0</v>
      </c>
      <c r="AP30" s="211">
        <v>0</v>
      </c>
      <c r="AQ30" s="211">
        <v>0</v>
      </c>
      <c r="AR30" s="211">
        <v>0</v>
      </c>
      <c r="AS30" s="211">
        <v>0</v>
      </c>
      <c r="AT30" s="211">
        <v>0</v>
      </c>
      <c r="AU30" s="211">
        <v>0</v>
      </c>
      <c r="AV30" s="211">
        <v>0</v>
      </c>
      <c r="AW30" s="211">
        <v>0</v>
      </c>
      <c r="AX30" s="211">
        <v>0</v>
      </c>
      <c r="AY30" s="211">
        <v>0</v>
      </c>
      <c r="AZ30" s="211">
        <v>0</v>
      </c>
      <c r="BA30" s="211">
        <v>0</v>
      </c>
      <c r="BB30" s="211">
        <v>0</v>
      </c>
      <c r="BC30" s="211">
        <v>0</v>
      </c>
      <c r="BD30" s="211">
        <v>0</v>
      </c>
      <c r="BE30" s="211">
        <v>0</v>
      </c>
      <c r="BF30" s="211">
        <v>0</v>
      </c>
      <c r="BG30" s="211">
        <v>0</v>
      </c>
      <c r="BH30" s="211">
        <v>0</v>
      </c>
      <c r="BI30" s="211">
        <v>0</v>
      </c>
      <c r="BJ30" s="211">
        <v>0</v>
      </c>
      <c r="BK30" s="211">
        <v>0</v>
      </c>
      <c r="BL30" s="211">
        <v>0</v>
      </c>
      <c r="BM30" s="211">
        <v>0</v>
      </c>
      <c r="BN30" s="211">
        <v>0</v>
      </c>
      <c r="BO30" s="211">
        <v>0</v>
      </c>
      <c r="BP30" s="211">
        <v>0</v>
      </c>
      <c r="BQ30" s="211">
        <v>0</v>
      </c>
      <c r="BR30" s="211">
        <v>0</v>
      </c>
      <c r="BS30" s="211">
        <v>0</v>
      </c>
      <c r="BT30" s="211">
        <v>0</v>
      </c>
      <c r="BU30" s="211">
        <v>0</v>
      </c>
      <c r="BV30" s="211">
        <v>0</v>
      </c>
      <c r="BW30" s="211">
        <v>0</v>
      </c>
      <c r="BX30" s="211">
        <v>0</v>
      </c>
      <c r="BY30" s="211">
        <v>0</v>
      </c>
      <c r="BZ30" s="211">
        <v>0</v>
      </c>
      <c r="CA30" s="211">
        <v>0</v>
      </c>
      <c r="CB30" s="211">
        <v>0</v>
      </c>
      <c r="CC30" s="211">
        <v>0</v>
      </c>
      <c r="CD30" s="211">
        <f>SUM(B30:CC30)</f>
        <v>0</v>
      </c>
      <c r="CF30" s="27">
        <f t="shared" si="1"/>
        <v>0</v>
      </c>
      <c r="CG30" s="28">
        <f t="shared" si="2"/>
        <v>0</v>
      </c>
    </row>
    <row r="31" spans="1:85" x14ac:dyDescent="0.2">
      <c r="A31" s="219" t="s">
        <v>470</v>
      </c>
      <c r="B31" s="213">
        <f t="shared" ref="B31:BM31" si="13">SUM(B26:B30)</f>
        <v>0</v>
      </c>
      <c r="C31" s="213">
        <f t="shared" si="13"/>
        <v>0</v>
      </c>
      <c r="D31" s="213">
        <f t="shared" si="13"/>
        <v>0</v>
      </c>
      <c r="E31" s="213">
        <f t="shared" si="13"/>
        <v>0</v>
      </c>
      <c r="F31" s="213">
        <f t="shared" si="13"/>
        <v>0</v>
      </c>
      <c r="G31" s="213">
        <f t="shared" ref="B31:BM31" si="14">SUM(G26:G30)</f>
        <v>0</v>
      </c>
      <c r="H31" s="213">
        <f t="shared" ref="H31:BS31" si="15">SUM(H26:H30)</f>
        <v>0</v>
      </c>
      <c r="I31" s="213">
        <f t="shared" si="15"/>
        <v>0</v>
      </c>
      <c r="J31" s="213">
        <f t="shared" si="15"/>
        <v>0</v>
      </c>
      <c r="K31" s="213">
        <f t="shared" si="15"/>
        <v>0</v>
      </c>
      <c r="L31" s="213">
        <f t="shared" si="15"/>
        <v>0</v>
      </c>
      <c r="M31" s="213">
        <f t="shared" si="15"/>
        <v>0</v>
      </c>
      <c r="N31" s="213">
        <f t="shared" si="15"/>
        <v>0</v>
      </c>
      <c r="O31" s="213">
        <f t="shared" si="15"/>
        <v>0</v>
      </c>
      <c r="P31" s="213">
        <f t="shared" si="15"/>
        <v>0</v>
      </c>
      <c r="Q31" s="213">
        <f t="shared" si="15"/>
        <v>0</v>
      </c>
      <c r="R31" s="213">
        <f t="shared" si="15"/>
        <v>0</v>
      </c>
      <c r="S31" s="213">
        <f t="shared" si="15"/>
        <v>0</v>
      </c>
      <c r="T31" s="213">
        <f t="shared" si="15"/>
        <v>0</v>
      </c>
      <c r="U31" s="213">
        <f t="shared" si="15"/>
        <v>0</v>
      </c>
      <c r="V31" s="213">
        <f t="shared" si="15"/>
        <v>0</v>
      </c>
      <c r="W31" s="213">
        <f t="shared" si="15"/>
        <v>0</v>
      </c>
      <c r="X31" s="213">
        <f t="shared" si="15"/>
        <v>0</v>
      </c>
      <c r="Y31" s="213">
        <f t="shared" si="15"/>
        <v>0</v>
      </c>
      <c r="Z31" s="213">
        <f t="shared" si="15"/>
        <v>0</v>
      </c>
      <c r="AA31" s="213">
        <f t="shared" si="15"/>
        <v>0</v>
      </c>
      <c r="AB31" s="213">
        <f t="shared" si="15"/>
        <v>0</v>
      </c>
      <c r="AC31" s="213">
        <f t="shared" si="15"/>
        <v>0</v>
      </c>
      <c r="AD31" s="213">
        <f t="shared" si="15"/>
        <v>0</v>
      </c>
      <c r="AE31" s="213">
        <f t="shared" si="15"/>
        <v>0</v>
      </c>
      <c r="AF31" s="213">
        <f t="shared" si="15"/>
        <v>0</v>
      </c>
      <c r="AG31" s="213">
        <f t="shared" si="15"/>
        <v>0</v>
      </c>
      <c r="AH31" s="213">
        <f t="shared" si="15"/>
        <v>0</v>
      </c>
      <c r="AI31" s="213">
        <f t="shared" si="15"/>
        <v>0</v>
      </c>
      <c r="AJ31" s="213">
        <f t="shared" si="15"/>
        <v>0</v>
      </c>
      <c r="AK31" s="213">
        <f t="shared" si="15"/>
        <v>0</v>
      </c>
      <c r="AL31" s="213">
        <f t="shared" si="15"/>
        <v>0</v>
      </c>
      <c r="AM31" s="213">
        <f t="shared" si="15"/>
        <v>0</v>
      </c>
      <c r="AN31" s="213">
        <f t="shared" si="15"/>
        <v>0</v>
      </c>
      <c r="AO31" s="213">
        <f t="shared" si="15"/>
        <v>0</v>
      </c>
      <c r="AP31" s="213">
        <f t="shared" si="15"/>
        <v>0</v>
      </c>
      <c r="AQ31" s="213">
        <f t="shared" si="15"/>
        <v>0</v>
      </c>
      <c r="AR31" s="213">
        <f t="shared" si="15"/>
        <v>0</v>
      </c>
      <c r="AS31" s="213">
        <f t="shared" si="15"/>
        <v>0</v>
      </c>
      <c r="AT31" s="213">
        <f t="shared" si="15"/>
        <v>0</v>
      </c>
      <c r="AU31" s="213">
        <f t="shared" si="15"/>
        <v>0</v>
      </c>
      <c r="AV31" s="213">
        <f t="shared" si="15"/>
        <v>0</v>
      </c>
      <c r="AW31" s="213">
        <f t="shared" si="15"/>
        <v>0</v>
      </c>
      <c r="AX31" s="213">
        <f t="shared" si="15"/>
        <v>0</v>
      </c>
      <c r="AY31" s="213">
        <f t="shared" si="15"/>
        <v>0</v>
      </c>
      <c r="AZ31" s="213">
        <f t="shared" si="15"/>
        <v>0</v>
      </c>
      <c r="BA31" s="213">
        <f t="shared" si="15"/>
        <v>0</v>
      </c>
      <c r="BB31" s="213">
        <f t="shared" si="15"/>
        <v>0</v>
      </c>
      <c r="BC31" s="213">
        <f t="shared" si="15"/>
        <v>0</v>
      </c>
      <c r="BD31" s="213">
        <f t="shared" si="15"/>
        <v>0</v>
      </c>
      <c r="BE31" s="213">
        <f t="shared" si="15"/>
        <v>0</v>
      </c>
      <c r="BF31" s="213">
        <f t="shared" si="15"/>
        <v>0</v>
      </c>
      <c r="BG31" s="213">
        <f t="shared" si="15"/>
        <v>0</v>
      </c>
      <c r="BH31" s="213">
        <f t="shared" si="15"/>
        <v>0</v>
      </c>
      <c r="BI31" s="213">
        <f t="shared" si="15"/>
        <v>0</v>
      </c>
      <c r="BJ31" s="213">
        <f t="shared" si="15"/>
        <v>0</v>
      </c>
      <c r="BK31" s="213">
        <f t="shared" si="15"/>
        <v>0</v>
      </c>
      <c r="BL31" s="213">
        <f t="shared" si="15"/>
        <v>0</v>
      </c>
      <c r="BM31" s="213">
        <f t="shared" si="15"/>
        <v>0</v>
      </c>
      <c r="BN31" s="213">
        <f t="shared" si="15"/>
        <v>0</v>
      </c>
      <c r="BO31" s="213">
        <f t="shared" si="15"/>
        <v>0</v>
      </c>
      <c r="BP31" s="213">
        <f t="shared" si="15"/>
        <v>0</v>
      </c>
      <c r="BQ31" s="213">
        <f t="shared" si="15"/>
        <v>0</v>
      </c>
      <c r="BR31" s="213">
        <f t="shared" si="15"/>
        <v>0</v>
      </c>
      <c r="BS31" s="213">
        <f t="shared" si="15"/>
        <v>0</v>
      </c>
      <c r="BT31" s="213">
        <f t="shared" ref="BT31:CC31" si="16">SUM(BT26:BT30)</f>
        <v>0</v>
      </c>
      <c r="BU31" s="213">
        <f t="shared" si="16"/>
        <v>0</v>
      </c>
      <c r="BV31" s="213">
        <f t="shared" si="16"/>
        <v>0</v>
      </c>
      <c r="BW31" s="213">
        <f t="shared" si="16"/>
        <v>0</v>
      </c>
      <c r="BX31" s="213">
        <f t="shared" si="16"/>
        <v>0</v>
      </c>
      <c r="BY31" s="213">
        <f t="shared" si="16"/>
        <v>0</v>
      </c>
      <c r="BZ31" s="213">
        <f t="shared" si="16"/>
        <v>0</v>
      </c>
      <c r="CA31" s="213">
        <f t="shared" si="16"/>
        <v>0</v>
      </c>
      <c r="CB31" s="213">
        <f t="shared" si="16"/>
        <v>0</v>
      </c>
      <c r="CC31" s="213">
        <f t="shared" si="16"/>
        <v>0</v>
      </c>
      <c r="CD31" s="213">
        <f t="shared" ref="BN31:CD31" si="17">SUM(CD26:CD30)</f>
        <v>0</v>
      </c>
      <c r="CF31" s="27">
        <f t="shared" si="1"/>
        <v>0</v>
      </c>
      <c r="CG31" s="28">
        <f t="shared" si="2"/>
        <v>0</v>
      </c>
    </row>
    <row r="32" spans="1:85" x14ac:dyDescent="0.2">
      <c r="A32" s="216" t="s">
        <v>471</v>
      </c>
      <c r="B32" s="217">
        <f t="shared" ref="B32:BM32" si="18">B19-B31</f>
        <v>4177.142151</v>
      </c>
      <c r="C32" s="217">
        <f t="shared" si="18"/>
        <v>4177.142151</v>
      </c>
      <c r="D32" s="217">
        <f t="shared" si="18"/>
        <v>4177.142151</v>
      </c>
      <c r="E32" s="217">
        <f t="shared" si="18"/>
        <v>4177.142151</v>
      </c>
      <c r="F32" s="217">
        <f t="shared" si="18"/>
        <v>4177.142151</v>
      </c>
      <c r="G32" s="217">
        <f t="shared" ref="B32:BM32" si="19">G19-G31</f>
        <v>4177.142151</v>
      </c>
      <c r="H32" s="217">
        <f t="shared" ref="H32:BS32" si="20">H19-H31</f>
        <v>4177.142151</v>
      </c>
      <c r="I32" s="217">
        <f t="shared" si="20"/>
        <v>4177.142151</v>
      </c>
      <c r="J32" s="217">
        <f t="shared" si="20"/>
        <v>4177.142151</v>
      </c>
      <c r="K32" s="217">
        <f t="shared" si="20"/>
        <v>4177.142151</v>
      </c>
      <c r="L32" s="217">
        <f t="shared" si="20"/>
        <v>4177.142151</v>
      </c>
      <c r="M32" s="217">
        <f t="shared" si="20"/>
        <v>4177.142151</v>
      </c>
      <c r="N32" s="217">
        <f t="shared" si="20"/>
        <v>4177.142151</v>
      </c>
      <c r="O32" s="217">
        <f t="shared" si="20"/>
        <v>4177.142151</v>
      </c>
      <c r="P32" s="217">
        <f t="shared" si="20"/>
        <v>4177.142151</v>
      </c>
      <c r="Q32" s="217">
        <f t="shared" si="20"/>
        <v>4177.142151</v>
      </c>
      <c r="R32" s="217">
        <f t="shared" si="20"/>
        <v>4177.142151</v>
      </c>
      <c r="S32" s="217">
        <f t="shared" si="20"/>
        <v>4177.142151</v>
      </c>
      <c r="T32" s="217">
        <f t="shared" si="20"/>
        <v>4177.142151</v>
      </c>
      <c r="U32" s="217">
        <f t="shared" si="20"/>
        <v>4177.142151</v>
      </c>
      <c r="V32" s="217">
        <f t="shared" si="20"/>
        <v>4177.142151</v>
      </c>
      <c r="W32" s="217">
        <f t="shared" si="20"/>
        <v>4177.142151</v>
      </c>
      <c r="X32" s="217">
        <f t="shared" si="20"/>
        <v>4177.142151</v>
      </c>
      <c r="Y32" s="217">
        <f t="shared" si="20"/>
        <v>4177.142151</v>
      </c>
      <c r="Z32" s="217">
        <f t="shared" si="20"/>
        <v>4177.142151</v>
      </c>
      <c r="AA32" s="217">
        <f t="shared" si="20"/>
        <v>4177.142151</v>
      </c>
      <c r="AB32" s="217">
        <f t="shared" si="20"/>
        <v>4177.142151</v>
      </c>
      <c r="AC32" s="217">
        <f t="shared" si="20"/>
        <v>4177.142151</v>
      </c>
      <c r="AD32" s="217">
        <f t="shared" si="20"/>
        <v>4177.142151</v>
      </c>
      <c r="AE32" s="217">
        <f t="shared" si="20"/>
        <v>4177.142151</v>
      </c>
      <c r="AF32" s="217">
        <f t="shared" si="20"/>
        <v>4177.142151</v>
      </c>
      <c r="AG32" s="217">
        <f t="shared" si="20"/>
        <v>4177.142151</v>
      </c>
      <c r="AH32" s="217">
        <f t="shared" si="20"/>
        <v>4177.142151</v>
      </c>
      <c r="AI32" s="217">
        <f t="shared" si="20"/>
        <v>4177.142151</v>
      </c>
      <c r="AJ32" s="217">
        <f t="shared" si="20"/>
        <v>4177.142151</v>
      </c>
      <c r="AK32" s="217">
        <f t="shared" si="20"/>
        <v>4177.142151</v>
      </c>
      <c r="AL32" s="217">
        <f t="shared" si="20"/>
        <v>4177.142151</v>
      </c>
      <c r="AM32" s="217">
        <f t="shared" si="20"/>
        <v>4177.142151</v>
      </c>
      <c r="AN32" s="217">
        <f t="shared" si="20"/>
        <v>4177.142151</v>
      </c>
      <c r="AO32" s="217">
        <f t="shared" si="20"/>
        <v>4177.142151</v>
      </c>
      <c r="AP32" s="217">
        <f t="shared" si="20"/>
        <v>4177.142151</v>
      </c>
      <c r="AQ32" s="217">
        <f t="shared" si="20"/>
        <v>4177.142151</v>
      </c>
      <c r="AR32" s="217">
        <f t="shared" si="20"/>
        <v>4177.142151</v>
      </c>
      <c r="AS32" s="217">
        <f t="shared" si="20"/>
        <v>4177.142151</v>
      </c>
      <c r="AT32" s="217">
        <f t="shared" si="20"/>
        <v>4177.142151</v>
      </c>
      <c r="AU32" s="217">
        <f t="shared" si="20"/>
        <v>4177.142151</v>
      </c>
      <c r="AV32" s="217">
        <f t="shared" si="20"/>
        <v>4177.142151</v>
      </c>
      <c r="AW32" s="217">
        <f t="shared" si="20"/>
        <v>4177.142151</v>
      </c>
      <c r="AX32" s="217">
        <f t="shared" si="20"/>
        <v>4177.142151</v>
      </c>
      <c r="AY32" s="217">
        <f t="shared" si="20"/>
        <v>4177.142151</v>
      </c>
      <c r="AZ32" s="217">
        <f t="shared" si="20"/>
        <v>4177.142151</v>
      </c>
      <c r="BA32" s="217">
        <f t="shared" si="20"/>
        <v>4177.142151</v>
      </c>
      <c r="BB32" s="217">
        <f t="shared" si="20"/>
        <v>4177.142151</v>
      </c>
      <c r="BC32" s="217">
        <f t="shared" si="20"/>
        <v>4177.142151</v>
      </c>
      <c r="BD32" s="217">
        <f t="shared" si="20"/>
        <v>4177.142151</v>
      </c>
      <c r="BE32" s="217">
        <f t="shared" si="20"/>
        <v>4177.142151</v>
      </c>
      <c r="BF32" s="217">
        <f t="shared" si="20"/>
        <v>4177.142151</v>
      </c>
      <c r="BG32" s="217">
        <f t="shared" si="20"/>
        <v>4177.142151</v>
      </c>
      <c r="BH32" s="217">
        <f t="shared" si="20"/>
        <v>4177.142151</v>
      </c>
      <c r="BI32" s="217">
        <f t="shared" si="20"/>
        <v>4177.142151</v>
      </c>
      <c r="BJ32" s="217">
        <f t="shared" si="20"/>
        <v>4177.142151</v>
      </c>
      <c r="BK32" s="217">
        <f t="shared" si="20"/>
        <v>4177.142151</v>
      </c>
      <c r="BL32" s="217">
        <f t="shared" si="20"/>
        <v>4177.142151</v>
      </c>
      <c r="BM32" s="217">
        <f t="shared" si="20"/>
        <v>4177.142151</v>
      </c>
      <c r="BN32" s="217">
        <f t="shared" si="20"/>
        <v>4177.142151</v>
      </c>
      <c r="BO32" s="217">
        <f t="shared" si="20"/>
        <v>4177.142151</v>
      </c>
      <c r="BP32" s="217">
        <f t="shared" si="20"/>
        <v>4177.142151</v>
      </c>
      <c r="BQ32" s="217">
        <f t="shared" si="20"/>
        <v>4177.142151</v>
      </c>
      <c r="BR32" s="217">
        <f t="shared" si="20"/>
        <v>4177.142151</v>
      </c>
      <c r="BS32" s="217">
        <f t="shared" si="20"/>
        <v>4177.142151</v>
      </c>
      <c r="BT32" s="217">
        <f t="shared" ref="BT32:CC32" si="21">BT19-BT31</f>
        <v>4177.142151</v>
      </c>
      <c r="BU32" s="217">
        <f t="shared" si="21"/>
        <v>4177.142151</v>
      </c>
      <c r="BV32" s="217">
        <f t="shared" si="21"/>
        <v>4177.142151</v>
      </c>
      <c r="BW32" s="217">
        <f t="shared" si="21"/>
        <v>4177.142151</v>
      </c>
      <c r="BX32" s="217">
        <f t="shared" si="21"/>
        <v>4177.142151</v>
      </c>
      <c r="BY32" s="217">
        <f t="shared" si="21"/>
        <v>4177.142151</v>
      </c>
      <c r="BZ32" s="217">
        <f t="shared" si="21"/>
        <v>4177.142151</v>
      </c>
      <c r="CA32" s="217">
        <f t="shared" si="21"/>
        <v>4177.142151</v>
      </c>
      <c r="CB32" s="217">
        <f t="shared" si="21"/>
        <v>4177.142151</v>
      </c>
      <c r="CC32" s="217">
        <f t="shared" si="21"/>
        <v>4177.142151</v>
      </c>
      <c r="CD32" s="217">
        <f t="shared" ref="BN32:CD32" si="22">CD19-CD31</f>
        <v>334171.37207999994</v>
      </c>
      <c r="CF32" s="27">
        <f t="shared" si="1"/>
        <v>4177.142151</v>
      </c>
      <c r="CG32" s="28">
        <f t="shared" si="2"/>
        <v>4177.142151</v>
      </c>
    </row>
    <row r="33" spans="1:85" x14ac:dyDescent="0.2">
      <c r="A33" s="206" t="s">
        <v>472</v>
      </c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207"/>
      <c r="AE33" s="207"/>
      <c r="AF33" s="207"/>
      <c r="AG33" s="207"/>
      <c r="AH33" s="207"/>
      <c r="AI33" s="207"/>
      <c r="AJ33" s="207"/>
      <c r="AK33" s="207"/>
      <c r="AL33" s="207"/>
      <c r="AM33" s="207"/>
      <c r="AN33" s="207"/>
      <c r="AO33" s="207"/>
      <c r="AP33" s="207"/>
      <c r="AQ33" s="207"/>
      <c r="AR33" s="207"/>
      <c r="AS33" s="207"/>
      <c r="AT33" s="207"/>
      <c r="AU33" s="207"/>
      <c r="AV33" s="207"/>
      <c r="AW33" s="207"/>
      <c r="AX33" s="207"/>
      <c r="AY33" s="207"/>
      <c r="AZ33" s="207"/>
      <c r="BA33" s="207"/>
      <c r="BB33" s="207"/>
      <c r="BC33" s="207"/>
      <c r="BD33" s="207"/>
      <c r="BE33" s="207"/>
      <c r="BF33" s="207"/>
      <c r="BG33" s="207"/>
      <c r="BH33" s="207"/>
      <c r="BI33" s="207"/>
      <c r="BJ33" s="207"/>
      <c r="BK33" s="207"/>
      <c r="BL33" s="207"/>
      <c r="BM33" s="207"/>
      <c r="BN33" s="207"/>
      <c r="BO33" s="207"/>
      <c r="BP33" s="207"/>
      <c r="BQ33" s="207"/>
      <c r="BR33" s="207"/>
      <c r="BS33" s="207"/>
      <c r="BT33" s="207"/>
      <c r="BU33" s="207"/>
      <c r="BV33" s="207"/>
      <c r="BW33" s="207"/>
      <c r="BX33" s="207"/>
      <c r="BY33" s="207"/>
      <c r="BZ33" s="207"/>
      <c r="CA33" s="207"/>
      <c r="CB33" s="207"/>
      <c r="CC33" s="207"/>
      <c r="CD33" s="207"/>
      <c r="CF33" s="27">
        <f t="shared" si="1"/>
        <v>0</v>
      </c>
      <c r="CG33" s="28">
        <f t="shared" si="2"/>
        <v>0</v>
      </c>
    </row>
    <row r="34" spans="1:85" x14ac:dyDescent="0.2">
      <c r="A34" s="208"/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07"/>
      <c r="AE34" s="207"/>
      <c r="AF34" s="207"/>
      <c r="AG34" s="207"/>
      <c r="AH34" s="207"/>
      <c r="AI34" s="207"/>
      <c r="AJ34" s="207"/>
      <c r="AK34" s="207"/>
      <c r="AL34" s="207"/>
      <c r="AM34" s="207"/>
      <c r="AN34" s="207"/>
      <c r="AO34" s="207"/>
      <c r="AP34" s="207"/>
      <c r="AQ34" s="207"/>
      <c r="AR34" s="207"/>
      <c r="AS34" s="207"/>
      <c r="AT34" s="207"/>
      <c r="AU34" s="207"/>
      <c r="AV34" s="207"/>
      <c r="AW34" s="207"/>
      <c r="AX34" s="207"/>
      <c r="AY34" s="207"/>
      <c r="AZ34" s="207"/>
      <c r="BA34" s="207"/>
      <c r="BB34" s="207"/>
      <c r="BC34" s="207"/>
      <c r="BD34" s="207"/>
      <c r="BE34" s="207"/>
      <c r="BF34" s="207"/>
      <c r="BG34" s="207"/>
      <c r="BH34" s="207"/>
      <c r="BI34" s="207"/>
      <c r="BJ34" s="207"/>
      <c r="BK34" s="207"/>
      <c r="BL34" s="207"/>
      <c r="BM34" s="207"/>
      <c r="BN34" s="207"/>
      <c r="BO34" s="207"/>
      <c r="BP34" s="207"/>
      <c r="BQ34" s="207"/>
      <c r="BR34" s="207"/>
      <c r="BS34" s="207"/>
      <c r="BT34" s="207"/>
      <c r="BU34" s="207"/>
      <c r="BV34" s="207"/>
      <c r="BW34" s="207"/>
      <c r="BX34" s="207"/>
      <c r="BY34" s="207"/>
      <c r="BZ34" s="207"/>
      <c r="CA34" s="207"/>
      <c r="CB34" s="207"/>
      <c r="CC34" s="207"/>
      <c r="CD34" s="207"/>
      <c r="CF34" s="27">
        <f t="shared" si="1"/>
        <v>0</v>
      </c>
      <c r="CG34" s="28">
        <f t="shared" si="2"/>
        <v>0</v>
      </c>
    </row>
    <row r="35" spans="1:85" x14ac:dyDescent="0.2">
      <c r="A35" s="215" t="s">
        <v>473</v>
      </c>
      <c r="B35" s="211">
        <v>0</v>
      </c>
      <c r="C35" s="211">
        <v>0</v>
      </c>
      <c r="D35" s="211">
        <v>0</v>
      </c>
      <c r="E35" s="211">
        <v>0</v>
      </c>
      <c r="F35" s="211">
        <v>0</v>
      </c>
      <c r="G35" s="211">
        <v>0</v>
      </c>
      <c r="H35" s="211">
        <v>0</v>
      </c>
      <c r="I35" s="211">
        <v>0</v>
      </c>
      <c r="J35" s="211">
        <v>0</v>
      </c>
      <c r="K35" s="211">
        <v>0</v>
      </c>
      <c r="L35" s="211">
        <v>0</v>
      </c>
      <c r="M35" s="211">
        <v>0</v>
      </c>
      <c r="N35" s="211">
        <v>0</v>
      </c>
      <c r="O35" s="211">
        <v>0</v>
      </c>
      <c r="P35" s="211">
        <v>0</v>
      </c>
      <c r="Q35" s="211">
        <v>0</v>
      </c>
      <c r="R35" s="211">
        <v>0</v>
      </c>
      <c r="S35" s="211">
        <v>0</v>
      </c>
      <c r="T35" s="211">
        <v>0</v>
      </c>
      <c r="U35" s="211">
        <v>0</v>
      </c>
      <c r="V35" s="211">
        <v>0</v>
      </c>
      <c r="W35" s="211">
        <v>0</v>
      </c>
      <c r="X35" s="211">
        <v>0</v>
      </c>
      <c r="Y35" s="211">
        <v>0</v>
      </c>
      <c r="Z35" s="211">
        <v>0</v>
      </c>
      <c r="AA35" s="211">
        <v>0</v>
      </c>
      <c r="AB35" s="211">
        <v>0</v>
      </c>
      <c r="AC35" s="211">
        <v>0</v>
      </c>
      <c r="AD35" s="211">
        <v>0</v>
      </c>
      <c r="AE35" s="211">
        <v>0</v>
      </c>
      <c r="AF35" s="211">
        <v>0</v>
      </c>
      <c r="AG35" s="211">
        <v>0</v>
      </c>
      <c r="AH35" s="211">
        <v>0</v>
      </c>
      <c r="AI35" s="211">
        <v>0</v>
      </c>
      <c r="AJ35" s="211">
        <v>0</v>
      </c>
      <c r="AK35" s="211">
        <v>0</v>
      </c>
      <c r="AL35" s="211">
        <v>0</v>
      </c>
      <c r="AM35" s="211">
        <v>0</v>
      </c>
      <c r="AN35" s="211">
        <v>0</v>
      </c>
      <c r="AO35" s="211">
        <v>0</v>
      </c>
      <c r="AP35" s="211">
        <v>0</v>
      </c>
      <c r="AQ35" s="211">
        <v>0</v>
      </c>
      <c r="AR35" s="211">
        <v>0</v>
      </c>
      <c r="AS35" s="211">
        <v>0</v>
      </c>
      <c r="AT35" s="211">
        <v>0</v>
      </c>
      <c r="AU35" s="211">
        <v>0</v>
      </c>
      <c r="AV35" s="211">
        <v>0</v>
      </c>
      <c r="AW35" s="211">
        <v>0</v>
      </c>
      <c r="AX35" s="211">
        <v>0</v>
      </c>
      <c r="AY35" s="211">
        <v>0</v>
      </c>
      <c r="AZ35" s="211">
        <v>0</v>
      </c>
      <c r="BA35" s="211">
        <v>0</v>
      </c>
      <c r="BB35" s="211">
        <v>0</v>
      </c>
      <c r="BC35" s="211">
        <v>0</v>
      </c>
      <c r="BD35" s="211">
        <v>0</v>
      </c>
      <c r="BE35" s="211">
        <v>0</v>
      </c>
      <c r="BF35" s="211">
        <v>0</v>
      </c>
      <c r="BG35" s="211">
        <v>0</v>
      </c>
      <c r="BH35" s="211">
        <v>0</v>
      </c>
      <c r="BI35" s="211">
        <v>0</v>
      </c>
      <c r="BJ35" s="211">
        <v>0</v>
      </c>
      <c r="BK35" s="211">
        <v>0</v>
      </c>
      <c r="BL35" s="211">
        <v>0</v>
      </c>
      <c r="BM35" s="211">
        <v>0</v>
      </c>
      <c r="BN35" s="211">
        <v>0</v>
      </c>
      <c r="BO35" s="211">
        <v>0</v>
      </c>
      <c r="BP35" s="211">
        <v>0</v>
      </c>
      <c r="BQ35" s="211">
        <v>0</v>
      </c>
      <c r="BR35" s="211">
        <v>0</v>
      </c>
      <c r="BS35" s="211">
        <v>0</v>
      </c>
      <c r="BT35" s="211">
        <v>0</v>
      </c>
      <c r="BU35" s="211">
        <v>0</v>
      </c>
      <c r="BV35" s="211">
        <v>0</v>
      </c>
      <c r="BW35" s="211">
        <v>0</v>
      </c>
      <c r="BX35" s="211">
        <v>0</v>
      </c>
      <c r="BY35" s="211">
        <v>0</v>
      </c>
      <c r="BZ35" s="211">
        <v>0</v>
      </c>
      <c r="CA35" s="211">
        <v>0</v>
      </c>
      <c r="CB35" s="211">
        <v>0</v>
      </c>
      <c r="CC35" s="211">
        <v>0</v>
      </c>
      <c r="CD35" s="211">
        <f t="shared" ref="CD35:CD42" si="23">SUM(B35:CC35)</f>
        <v>0</v>
      </c>
      <c r="CF35" s="27">
        <f t="shared" si="1"/>
        <v>0</v>
      </c>
      <c r="CG35" s="28">
        <f t="shared" si="2"/>
        <v>0</v>
      </c>
    </row>
    <row r="36" spans="1:85" x14ac:dyDescent="0.2">
      <c r="A36" s="215" t="s">
        <v>474</v>
      </c>
      <c r="B36" s="211">
        <v>0</v>
      </c>
      <c r="C36" s="211">
        <v>0</v>
      </c>
      <c r="D36" s="211">
        <v>0</v>
      </c>
      <c r="E36" s="211">
        <v>0</v>
      </c>
      <c r="F36" s="211">
        <v>0</v>
      </c>
      <c r="G36" s="211">
        <v>0</v>
      </c>
      <c r="H36" s="211">
        <v>0</v>
      </c>
      <c r="I36" s="211">
        <v>0</v>
      </c>
      <c r="J36" s="211">
        <v>0</v>
      </c>
      <c r="K36" s="211">
        <v>0</v>
      </c>
      <c r="L36" s="211">
        <v>0</v>
      </c>
      <c r="M36" s="211">
        <v>0</v>
      </c>
      <c r="N36" s="211">
        <v>0</v>
      </c>
      <c r="O36" s="211">
        <v>0</v>
      </c>
      <c r="P36" s="211">
        <v>0</v>
      </c>
      <c r="Q36" s="211">
        <v>0</v>
      </c>
      <c r="R36" s="211">
        <v>0</v>
      </c>
      <c r="S36" s="211">
        <v>0</v>
      </c>
      <c r="T36" s="211">
        <v>0</v>
      </c>
      <c r="U36" s="211">
        <v>0</v>
      </c>
      <c r="V36" s="211">
        <v>0</v>
      </c>
      <c r="W36" s="211">
        <v>0</v>
      </c>
      <c r="X36" s="211">
        <v>0</v>
      </c>
      <c r="Y36" s="211">
        <v>0</v>
      </c>
      <c r="Z36" s="211">
        <v>0</v>
      </c>
      <c r="AA36" s="211">
        <v>0</v>
      </c>
      <c r="AB36" s="211">
        <v>0</v>
      </c>
      <c r="AC36" s="211">
        <v>0</v>
      </c>
      <c r="AD36" s="211">
        <v>0</v>
      </c>
      <c r="AE36" s="211">
        <v>0</v>
      </c>
      <c r="AF36" s="211">
        <v>0</v>
      </c>
      <c r="AG36" s="211">
        <v>0</v>
      </c>
      <c r="AH36" s="211">
        <v>0</v>
      </c>
      <c r="AI36" s="211">
        <v>0</v>
      </c>
      <c r="AJ36" s="211">
        <v>0</v>
      </c>
      <c r="AK36" s="211">
        <v>0</v>
      </c>
      <c r="AL36" s="211">
        <v>0</v>
      </c>
      <c r="AM36" s="211">
        <v>0</v>
      </c>
      <c r="AN36" s="211">
        <v>0</v>
      </c>
      <c r="AO36" s="211">
        <v>0</v>
      </c>
      <c r="AP36" s="211">
        <v>0</v>
      </c>
      <c r="AQ36" s="211">
        <v>0</v>
      </c>
      <c r="AR36" s="211">
        <v>0</v>
      </c>
      <c r="AS36" s="211">
        <v>0</v>
      </c>
      <c r="AT36" s="211">
        <v>0</v>
      </c>
      <c r="AU36" s="211">
        <v>0</v>
      </c>
      <c r="AV36" s="211">
        <v>0</v>
      </c>
      <c r="AW36" s="211">
        <v>0</v>
      </c>
      <c r="AX36" s="211">
        <v>0</v>
      </c>
      <c r="AY36" s="211">
        <v>0</v>
      </c>
      <c r="AZ36" s="211">
        <v>0</v>
      </c>
      <c r="BA36" s="211">
        <v>0</v>
      </c>
      <c r="BB36" s="211">
        <v>0</v>
      </c>
      <c r="BC36" s="211">
        <v>0</v>
      </c>
      <c r="BD36" s="211">
        <v>0</v>
      </c>
      <c r="BE36" s="211">
        <v>0</v>
      </c>
      <c r="BF36" s="211">
        <v>0</v>
      </c>
      <c r="BG36" s="211">
        <v>0</v>
      </c>
      <c r="BH36" s="211">
        <v>0</v>
      </c>
      <c r="BI36" s="211">
        <v>0</v>
      </c>
      <c r="BJ36" s="211">
        <v>0</v>
      </c>
      <c r="BK36" s="211">
        <v>0</v>
      </c>
      <c r="BL36" s="211">
        <v>0</v>
      </c>
      <c r="BM36" s="211">
        <v>0</v>
      </c>
      <c r="BN36" s="211">
        <v>0</v>
      </c>
      <c r="BO36" s="211">
        <v>0</v>
      </c>
      <c r="BP36" s="211">
        <v>0</v>
      </c>
      <c r="BQ36" s="211">
        <v>0</v>
      </c>
      <c r="BR36" s="211">
        <v>0</v>
      </c>
      <c r="BS36" s="211">
        <v>0</v>
      </c>
      <c r="BT36" s="211">
        <v>0</v>
      </c>
      <c r="BU36" s="211">
        <v>0</v>
      </c>
      <c r="BV36" s="211">
        <v>0</v>
      </c>
      <c r="BW36" s="211">
        <v>0</v>
      </c>
      <c r="BX36" s="211">
        <v>0</v>
      </c>
      <c r="BY36" s="211">
        <v>0</v>
      </c>
      <c r="BZ36" s="211">
        <v>0</v>
      </c>
      <c r="CA36" s="211">
        <v>0</v>
      </c>
      <c r="CB36" s="211">
        <v>0</v>
      </c>
      <c r="CC36" s="211">
        <v>0</v>
      </c>
      <c r="CD36" s="211">
        <f t="shared" si="23"/>
        <v>0</v>
      </c>
      <c r="CF36" s="27">
        <f t="shared" si="1"/>
        <v>0</v>
      </c>
      <c r="CG36" s="28">
        <f t="shared" si="2"/>
        <v>0</v>
      </c>
    </row>
    <row r="37" spans="1:85" x14ac:dyDescent="0.2">
      <c r="A37" s="215" t="s">
        <v>475</v>
      </c>
      <c r="B37" s="211">
        <v>0</v>
      </c>
      <c r="C37" s="211">
        <v>0</v>
      </c>
      <c r="D37" s="211">
        <v>0</v>
      </c>
      <c r="E37" s="211">
        <v>0</v>
      </c>
      <c r="F37" s="211">
        <v>0</v>
      </c>
      <c r="G37" s="211">
        <v>0</v>
      </c>
      <c r="H37" s="211">
        <v>0</v>
      </c>
      <c r="I37" s="211">
        <v>0</v>
      </c>
      <c r="J37" s="211">
        <v>0</v>
      </c>
      <c r="K37" s="211">
        <v>0</v>
      </c>
      <c r="L37" s="211">
        <v>0</v>
      </c>
      <c r="M37" s="211">
        <v>0</v>
      </c>
      <c r="N37" s="211">
        <v>0</v>
      </c>
      <c r="O37" s="211">
        <v>0</v>
      </c>
      <c r="P37" s="211">
        <v>0</v>
      </c>
      <c r="Q37" s="211">
        <v>0</v>
      </c>
      <c r="R37" s="211">
        <v>0</v>
      </c>
      <c r="S37" s="211">
        <v>0</v>
      </c>
      <c r="T37" s="211">
        <v>0</v>
      </c>
      <c r="U37" s="211">
        <v>0</v>
      </c>
      <c r="V37" s="211">
        <v>0</v>
      </c>
      <c r="W37" s="211">
        <v>0</v>
      </c>
      <c r="X37" s="211">
        <v>0</v>
      </c>
      <c r="Y37" s="211">
        <v>0</v>
      </c>
      <c r="Z37" s="211">
        <v>0</v>
      </c>
      <c r="AA37" s="211">
        <v>0</v>
      </c>
      <c r="AB37" s="211">
        <v>0</v>
      </c>
      <c r="AC37" s="211">
        <v>0</v>
      </c>
      <c r="AD37" s="211">
        <v>0</v>
      </c>
      <c r="AE37" s="211">
        <v>0</v>
      </c>
      <c r="AF37" s="211">
        <v>0</v>
      </c>
      <c r="AG37" s="211">
        <v>0</v>
      </c>
      <c r="AH37" s="211">
        <v>0</v>
      </c>
      <c r="AI37" s="211">
        <v>0</v>
      </c>
      <c r="AJ37" s="211">
        <v>0</v>
      </c>
      <c r="AK37" s="211">
        <v>0</v>
      </c>
      <c r="AL37" s="211">
        <v>0</v>
      </c>
      <c r="AM37" s="211">
        <v>0</v>
      </c>
      <c r="AN37" s="211">
        <v>0</v>
      </c>
      <c r="AO37" s="211">
        <v>0</v>
      </c>
      <c r="AP37" s="211">
        <v>0</v>
      </c>
      <c r="AQ37" s="211">
        <v>0</v>
      </c>
      <c r="AR37" s="211">
        <v>0</v>
      </c>
      <c r="AS37" s="211">
        <v>0</v>
      </c>
      <c r="AT37" s="211">
        <v>0</v>
      </c>
      <c r="AU37" s="211">
        <v>0</v>
      </c>
      <c r="AV37" s="211">
        <v>0</v>
      </c>
      <c r="AW37" s="211">
        <v>0</v>
      </c>
      <c r="AX37" s="211">
        <v>0</v>
      </c>
      <c r="AY37" s="211">
        <v>0</v>
      </c>
      <c r="AZ37" s="211">
        <v>0</v>
      </c>
      <c r="BA37" s="211">
        <v>0</v>
      </c>
      <c r="BB37" s="211">
        <v>0</v>
      </c>
      <c r="BC37" s="211">
        <v>0</v>
      </c>
      <c r="BD37" s="211">
        <v>0</v>
      </c>
      <c r="BE37" s="211">
        <v>0</v>
      </c>
      <c r="BF37" s="211">
        <v>0</v>
      </c>
      <c r="BG37" s="211">
        <v>0</v>
      </c>
      <c r="BH37" s="211">
        <v>0</v>
      </c>
      <c r="BI37" s="211">
        <v>0</v>
      </c>
      <c r="BJ37" s="211">
        <v>0</v>
      </c>
      <c r="BK37" s="211">
        <v>0</v>
      </c>
      <c r="BL37" s="211">
        <v>0</v>
      </c>
      <c r="BM37" s="211">
        <v>0</v>
      </c>
      <c r="BN37" s="211">
        <v>0</v>
      </c>
      <c r="BO37" s="211">
        <v>0</v>
      </c>
      <c r="BP37" s="211">
        <v>0</v>
      </c>
      <c r="BQ37" s="211">
        <v>0</v>
      </c>
      <c r="BR37" s="211">
        <v>0</v>
      </c>
      <c r="BS37" s="211">
        <v>0</v>
      </c>
      <c r="BT37" s="211">
        <v>0</v>
      </c>
      <c r="BU37" s="211">
        <v>0</v>
      </c>
      <c r="BV37" s="211">
        <v>0</v>
      </c>
      <c r="BW37" s="211">
        <v>0</v>
      </c>
      <c r="BX37" s="211">
        <v>0</v>
      </c>
      <c r="BY37" s="211">
        <v>0</v>
      </c>
      <c r="BZ37" s="211">
        <v>0</v>
      </c>
      <c r="CA37" s="211">
        <v>0</v>
      </c>
      <c r="CB37" s="211">
        <v>0</v>
      </c>
      <c r="CC37" s="211">
        <v>0</v>
      </c>
      <c r="CD37" s="211">
        <f t="shared" si="23"/>
        <v>0</v>
      </c>
      <c r="CF37" s="27">
        <f t="shared" si="1"/>
        <v>0</v>
      </c>
      <c r="CG37" s="28">
        <f t="shared" si="2"/>
        <v>0</v>
      </c>
    </row>
    <row r="38" spans="1:85" x14ac:dyDescent="0.2">
      <c r="A38" s="215" t="s">
        <v>476</v>
      </c>
      <c r="B38" s="211">
        <v>0</v>
      </c>
      <c r="C38" s="211">
        <v>0</v>
      </c>
      <c r="D38" s="211">
        <v>0</v>
      </c>
      <c r="E38" s="211">
        <v>0</v>
      </c>
      <c r="F38" s="211">
        <v>0</v>
      </c>
      <c r="G38" s="211">
        <v>0</v>
      </c>
      <c r="H38" s="211">
        <v>0</v>
      </c>
      <c r="I38" s="211">
        <v>0</v>
      </c>
      <c r="J38" s="211">
        <v>0</v>
      </c>
      <c r="K38" s="211">
        <v>0</v>
      </c>
      <c r="L38" s="211">
        <v>0</v>
      </c>
      <c r="M38" s="211">
        <v>0</v>
      </c>
      <c r="N38" s="211">
        <v>0</v>
      </c>
      <c r="O38" s="211">
        <v>0</v>
      </c>
      <c r="P38" s="211">
        <v>0</v>
      </c>
      <c r="Q38" s="211">
        <v>0</v>
      </c>
      <c r="R38" s="211">
        <v>0</v>
      </c>
      <c r="S38" s="211">
        <v>0</v>
      </c>
      <c r="T38" s="211">
        <v>0</v>
      </c>
      <c r="U38" s="211">
        <v>0</v>
      </c>
      <c r="V38" s="211">
        <v>0</v>
      </c>
      <c r="W38" s="211">
        <v>0</v>
      </c>
      <c r="X38" s="211">
        <v>0</v>
      </c>
      <c r="Y38" s="211">
        <v>0</v>
      </c>
      <c r="Z38" s="211">
        <v>0</v>
      </c>
      <c r="AA38" s="211">
        <v>0</v>
      </c>
      <c r="AB38" s="211">
        <v>0</v>
      </c>
      <c r="AC38" s="211">
        <v>0</v>
      </c>
      <c r="AD38" s="211">
        <v>0</v>
      </c>
      <c r="AE38" s="211">
        <v>0</v>
      </c>
      <c r="AF38" s="211">
        <v>0</v>
      </c>
      <c r="AG38" s="211">
        <v>0</v>
      </c>
      <c r="AH38" s="211">
        <v>0</v>
      </c>
      <c r="AI38" s="211">
        <v>0</v>
      </c>
      <c r="AJ38" s="211">
        <v>0</v>
      </c>
      <c r="AK38" s="211">
        <v>0</v>
      </c>
      <c r="AL38" s="211">
        <v>0</v>
      </c>
      <c r="AM38" s="211">
        <v>0</v>
      </c>
      <c r="AN38" s="211">
        <v>0</v>
      </c>
      <c r="AO38" s="211">
        <v>0</v>
      </c>
      <c r="AP38" s="211">
        <v>0</v>
      </c>
      <c r="AQ38" s="211">
        <v>0</v>
      </c>
      <c r="AR38" s="211">
        <v>0</v>
      </c>
      <c r="AS38" s="211">
        <v>0</v>
      </c>
      <c r="AT38" s="211">
        <v>0</v>
      </c>
      <c r="AU38" s="211">
        <v>0</v>
      </c>
      <c r="AV38" s="211">
        <v>0</v>
      </c>
      <c r="AW38" s="211">
        <v>0</v>
      </c>
      <c r="AX38" s="211">
        <v>0</v>
      </c>
      <c r="AY38" s="211">
        <v>0</v>
      </c>
      <c r="AZ38" s="211">
        <v>0</v>
      </c>
      <c r="BA38" s="211">
        <v>0</v>
      </c>
      <c r="BB38" s="211">
        <v>0</v>
      </c>
      <c r="BC38" s="211">
        <v>0</v>
      </c>
      <c r="BD38" s="211">
        <v>0</v>
      </c>
      <c r="BE38" s="211">
        <v>0</v>
      </c>
      <c r="BF38" s="211">
        <v>0</v>
      </c>
      <c r="BG38" s="211">
        <v>0</v>
      </c>
      <c r="BH38" s="211">
        <v>0</v>
      </c>
      <c r="BI38" s="211">
        <v>0</v>
      </c>
      <c r="BJ38" s="211">
        <v>0</v>
      </c>
      <c r="BK38" s="211">
        <v>0</v>
      </c>
      <c r="BL38" s="211">
        <v>0</v>
      </c>
      <c r="BM38" s="211">
        <v>0</v>
      </c>
      <c r="BN38" s="211">
        <v>0</v>
      </c>
      <c r="BO38" s="211">
        <v>0</v>
      </c>
      <c r="BP38" s="211">
        <v>0</v>
      </c>
      <c r="BQ38" s="211">
        <v>0</v>
      </c>
      <c r="BR38" s="211">
        <v>0</v>
      </c>
      <c r="BS38" s="211">
        <v>0</v>
      </c>
      <c r="BT38" s="211">
        <v>0</v>
      </c>
      <c r="BU38" s="211">
        <v>0</v>
      </c>
      <c r="BV38" s="211">
        <v>0</v>
      </c>
      <c r="BW38" s="211">
        <v>0</v>
      </c>
      <c r="BX38" s="211">
        <v>0</v>
      </c>
      <c r="BY38" s="211">
        <v>0</v>
      </c>
      <c r="BZ38" s="211">
        <v>0</v>
      </c>
      <c r="CA38" s="211">
        <v>0</v>
      </c>
      <c r="CB38" s="211">
        <v>0</v>
      </c>
      <c r="CC38" s="211">
        <v>0</v>
      </c>
      <c r="CD38" s="211">
        <f t="shared" si="23"/>
        <v>0</v>
      </c>
      <c r="CF38" s="27">
        <f t="shared" si="1"/>
        <v>0</v>
      </c>
      <c r="CG38" s="28">
        <f t="shared" si="2"/>
        <v>0</v>
      </c>
    </row>
    <row r="39" spans="1:85" x14ac:dyDescent="0.2">
      <c r="A39" s="215" t="s">
        <v>477</v>
      </c>
      <c r="B39" s="211">
        <v>318.34410000000003</v>
      </c>
      <c r="C39" s="211">
        <v>318.34410000000003</v>
      </c>
      <c r="D39" s="211">
        <v>318.34410000000003</v>
      </c>
      <c r="E39" s="211">
        <v>318.34410000000003</v>
      </c>
      <c r="F39" s="211">
        <v>318.34410000000003</v>
      </c>
      <c r="G39" s="211">
        <v>318.34410000000003</v>
      </c>
      <c r="H39" s="211">
        <v>318.34410000000003</v>
      </c>
      <c r="I39" s="211">
        <v>318.34410000000003</v>
      </c>
      <c r="J39" s="211">
        <v>318.34410000000003</v>
      </c>
      <c r="K39" s="211">
        <v>318.34410000000003</v>
      </c>
      <c r="L39" s="211">
        <v>318.34410000000003</v>
      </c>
      <c r="M39" s="211">
        <v>318.34410000000003</v>
      </c>
      <c r="N39" s="211">
        <v>318.34410000000003</v>
      </c>
      <c r="O39" s="211">
        <v>318.34410000000003</v>
      </c>
      <c r="P39" s="211">
        <v>318.34410000000003</v>
      </c>
      <c r="Q39" s="211">
        <v>318.34410000000003</v>
      </c>
      <c r="R39" s="211">
        <v>318.34410000000003</v>
      </c>
      <c r="S39" s="211">
        <v>318.34410000000003</v>
      </c>
      <c r="T39" s="211">
        <v>318.34410000000003</v>
      </c>
      <c r="U39" s="211">
        <v>318.34410000000003</v>
      </c>
      <c r="V39" s="211">
        <v>318.34410000000003</v>
      </c>
      <c r="W39" s="211">
        <v>318.34410000000003</v>
      </c>
      <c r="X39" s="211">
        <v>318.34410000000003</v>
      </c>
      <c r="Y39" s="211">
        <v>318.34410000000003</v>
      </c>
      <c r="Z39" s="211">
        <v>318.34410000000003</v>
      </c>
      <c r="AA39" s="211">
        <v>318.34410000000003</v>
      </c>
      <c r="AB39" s="211">
        <v>318.34410000000003</v>
      </c>
      <c r="AC39" s="211">
        <v>318.34410000000003</v>
      </c>
      <c r="AD39" s="211">
        <v>318.34410000000003</v>
      </c>
      <c r="AE39" s="211">
        <v>318.34410000000003</v>
      </c>
      <c r="AF39" s="211">
        <v>318.34410000000003</v>
      </c>
      <c r="AG39" s="211">
        <v>318.34410000000003</v>
      </c>
      <c r="AH39" s="211">
        <v>318.34410000000003</v>
      </c>
      <c r="AI39" s="211">
        <v>318.34410000000003</v>
      </c>
      <c r="AJ39" s="211">
        <v>318.34410000000003</v>
      </c>
      <c r="AK39" s="211">
        <v>318.34410000000003</v>
      </c>
      <c r="AL39" s="211">
        <v>318.34410000000003</v>
      </c>
      <c r="AM39" s="211">
        <v>318.34410000000003</v>
      </c>
      <c r="AN39" s="211">
        <v>318.34410000000003</v>
      </c>
      <c r="AO39" s="211">
        <v>318.34410000000003</v>
      </c>
      <c r="AP39" s="211">
        <v>318.34410000000003</v>
      </c>
      <c r="AQ39" s="211">
        <v>318.34410000000003</v>
      </c>
      <c r="AR39" s="211">
        <v>318.34410000000003</v>
      </c>
      <c r="AS39" s="211">
        <v>318.34410000000003</v>
      </c>
      <c r="AT39" s="211">
        <v>318.34410000000003</v>
      </c>
      <c r="AU39" s="211">
        <v>318.34410000000003</v>
      </c>
      <c r="AV39" s="211">
        <v>318.34410000000003</v>
      </c>
      <c r="AW39" s="211">
        <v>318.34410000000003</v>
      </c>
      <c r="AX39" s="211">
        <v>318.34410000000003</v>
      </c>
      <c r="AY39" s="211">
        <v>318.34410000000003</v>
      </c>
      <c r="AZ39" s="211">
        <v>318.34410000000003</v>
      </c>
      <c r="BA39" s="211">
        <v>318.34410000000003</v>
      </c>
      <c r="BB39" s="211">
        <v>318.34410000000003</v>
      </c>
      <c r="BC39" s="211">
        <v>318.34410000000003</v>
      </c>
      <c r="BD39" s="211">
        <v>318.34410000000003</v>
      </c>
      <c r="BE39" s="211">
        <v>318.34410000000003</v>
      </c>
      <c r="BF39" s="211">
        <v>318.34410000000003</v>
      </c>
      <c r="BG39" s="211">
        <v>318.34410000000003</v>
      </c>
      <c r="BH39" s="211">
        <v>318.34410000000003</v>
      </c>
      <c r="BI39" s="211">
        <v>318.34410000000003</v>
      </c>
      <c r="BJ39" s="211">
        <v>318.34410000000003</v>
      </c>
      <c r="BK39" s="211">
        <v>318.34410000000003</v>
      </c>
      <c r="BL39" s="211">
        <v>318.34410000000003</v>
      </c>
      <c r="BM39" s="211">
        <v>318.34410000000003</v>
      </c>
      <c r="BN39" s="211">
        <v>318.34410000000003</v>
      </c>
      <c r="BO39" s="211">
        <v>318.34410000000003</v>
      </c>
      <c r="BP39" s="211">
        <v>318.34410000000003</v>
      </c>
      <c r="BQ39" s="211">
        <v>318.34410000000003</v>
      </c>
      <c r="BR39" s="211">
        <v>318.34410000000003</v>
      </c>
      <c r="BS39" s="211">
        <v>318.34410000000003</v>
      </c>
      <c r="BT39" s="211">
        <v>318.34410000000003</v>
      </c>
      <c r="BU39" s="211">
        <v>318.34410000000003</v>
      </c>
      <c r="BV39" s="211">
        <v>318.34410000000003</v>
      </c>
      <c r="BW39" s="211">
        <v>318.34410000000003</v>
      </c>
      <c r="BX39" s="211">
        <v>318.34410000000003</v>
      </c>
      <c r="BY39" s="211">
        <v>318.34410000000003</v>
      </c>
      <c r="BZ39" s="211">
        <v>318.34410000000003</v>
      </c>
      <c r="CA39" s="211">
        <v>318.34410000000003</v>
      </c>
      <c r="CB39" s="211">
        <v>318.34410000000003</v>
      </c>
      <c r="CC39" s="211">
        <v>318.34410000000003</v>
      </c>
      <c r="CD39" s="211">
        <f t="shared" si="23"/>
        <v>25467.527999999966</v>
      </c>
      <c r="CF39" s="27">
        <f t="shared" si="1"/>
        <v>318.34410000000003</v>
      </c>
      <c r="CG39" s="28">
        <f t="shared" si="2"/>
        <v>318.34410000000003</v>
      </c>
    </row>
    <row r="40" spans="1:85" x14ac:dyDescent="0.2">
      <c r="A40" s="215" t="s">
        <v>478</v>
      </c>
      <c r="B40" s="211">
        <v>0</v>
      </c>
      <c r="C40" s="211">
        <v>0</v>
      </c>
      <c r="D40" s="211">
        <v>0</v>
      </c>
      <c r="E40" s="211">
        <v>0</v>
      </c>
      <c r="F40" s="211">
        <v>0</v>
      </c>
      <c r="G40" s="211">
        <v>0</v>
      </c>
      <c r="H40" s="211">
        <v>0</v>
      </c>
      <c r="I40" s="211">
        <v>0</v>
      </c>
      <c r="J40" s="211">
        <v>0</v>
      </c>
      <c r="K40" s="211">
        <v>0</v>
      </c>
      <c r="L40" s="211">
        <v>0</v>
      </c>
      <c r="M40" s="211">
        <v>0</v>
      </c>
      <c r="N40" s="211">
        <v>0</v>
      </c>
      <c r="O40" s="211">
        <v>0</v>
      </c>
      <c r="P40" s="211">
        <v>0</v>
      </c>
      <c r="Q40" s="211">
        <v>0</v>
      </c>
      <c r="R40" s="211">
        <v>0</v>
      </c>
      <c r="S40" s="211">
        <v>0</v>
      </c>
      <c r="T40" s="211">
        <v>0</v>
      </c>
      <c r="U40" s="211">
        <v>0</v>
      </c>
      <c r="V40" s="211">
        <v>0</v>
      </c>
      <c r="W40" s="211">
        <v>0</v>
      </c>
      <c r="X40" s="211">
        <v>0</v>
      </c>
      <c r="Y40" s="211">
        <v>0</v>
      </c>
      <c r="Z40" s="211">
        <v>0</v>
      </c>
      <c r="AA40" s="211">
        <v>0</v>
      </c>
      <c r="AB40" s="211">
        <v>0</v>
      </c>
      <c r="AC40" s="211">
        <v>0</v>
      </c>
      <c r="AD40" s="211">
        <v>0</v>
      </c>
      <c r="AE40" s="211">
        <v>0</v>
      </c>
      <c r="AF40" s="211">
        <v>0</v>
      </c>
      <c r="AG40" s="211">
        <v>0</v>
      </c>
      <c r="AH40" s="211">
        <v>0</v>
      </c>
      <c r="AI40" s="211">
        <v>0</v>
      </c>
      <c r="AJ40" s="211">
        <v>0</v>
      </c>
      <c r="AK40" s="211">
        <v>0</v>
      </c>
      <c r="AL40" s="211">
        <v>0</v>
      </c>
      <c r="AM40" s="211">
        <v>0</v>
      </c>
      <c r="AN40" s="211">
        <v>0</v>
      </c>
      <c r="AO40" s="211">
        <v>0</v>
      </c>
      <c r="AP40" s="211">
        <v>0</v>
      </c>
      <c r="AQ40" s="211">
        <v>0</v>
      </c>
      <c r="AR40" s="211">
        <v>0</v>
      </c>
      <c r="AS40" s="211">
        <v>0</v>
      </c>
      <c r="AT40" s="211">
        <v>0</v>
      </c>
      <c r="AU40" s="211">
        <v>0</v>
      </c>
      <c r="AV40" s="211">
        <v>0</v>
      </c>
      <c r="AW40" s="211">
        <v>0</v>
      </c>
      <c r="AX40" s="211">
        <v>0</v>
      </c>
      <c r="AY40" s="211">
        <v>0</v>
      </c>
      <c r="AZ40" s="211">
        <v>0</v>
      </c>
      <c r="BA40" s="211">
        <v>0</v>
      </c>
      <c r="BB40" s="211">
        <v>0</v>
      </c>
      <c r="BC40" s="211">
        <v>0</v>
      </c>
      <c r="BD40" s="211">
        <v>0</v>
      </c>
      <c r="BE40" s="211">
        <v>0</v>
      </c>
      <c r="BF40" s="211">
        <v>0</v>
      </c>
      <c r="BG40" s="211">
        <v>0</v>
      </c>
      <c r="BH40" s="211">
        <v>0</v>
      </c>
      <c r="BI40" s="211">
        <v>0</v>
      </c>
      <c r="BJ40" s="211">
        <v>0</v>
      </c>
      <c r="BK40" s="211">
        <v>0</v>
      </c>
      <c r="BL40" s="211">
        <v>0</v>
      </c>
      <c r="BM40" s="211">
        <v>0</v>
      </c>
      <c r="BN40" s="211">
        <v>0</v>
      </c>
      <c r="BO40" s="211">
        <v>0</v>
      </c>
      <c r="BP40" s="211">
        <v>0</v>
      </c>
      <c r="BQ40" s="211">
        <v>0</v>
      </c>
      <c r="BR40" s="211">
        <v>0</v>
      </c>
      <c r="BS40" s="211">
        <v>0</v>
      </c>
      <c r="BT40" s="211">
        <v>0</v>
      </c>
      <c r="BU40" s="211">
        <v>0</v>
      </c>
      <c r="BV40" s="211">
        <v>0</v>
      </c>
      <c r="BW40" s="211">
        <v>0</v>
      </c>
      <c r="BX40" s="211">
        <v>0</v>
      </c>
      <c r="BY40" s="211">
        <v>0</v>
      </c>
      <c r="BZ40" s="211">
        <v>0</v>
      </c>
      <c r="CA40" s="211">
        <v>0</v>
      </c>
      <c r="CB40" s="211">
        <v>0</v>
      </c>
      <c r="CC40" s="211">
        <v>0</v>
      </c>
      <c r="CD40" s="211">
        <f t="shared" si="23"/>
        <v>0</v>
      </c>
      <c r="CF40" s="27">
        <f t="shared" si="1"/>
        <v>0</v>
      </c>
      <c r="CG40" s="28">
        <f t="shared" si="2"/>
        <v>0</v>
      </c>
    </row>
    <row r="41" spans="1:85" x14ac:dyDescent="0.2">
      <c r="A41" s="215" t="s">
        <v>479</v>
      </c>
      <c r="B41" s="211">
        <v>0</v>
      </c>
      <c r="C41" s="211">
        <v>0</v>
      </c>
      <c r="D41" s="211">
        <v>0</v>
      </c>
      <c r="E41" s="211">
        <v>0</v>
      </c>
      <c r="F41" s="211">
        <v>0</v>
      </c>
      <c r="G41" s="211">
        <v>0</v>
      </c>
      <c r="H41" s="211">
        <v>0</v>
      </c>
      <c r="I41" s="211">
        <v>0</v>
      </c>
      <c r="J41" s="211">
        <v>0</v>
      </c>
      <c r="K41" s="211">
        <v>0</v>
      </c>
      <c r="L41" s="211">
        <v>0</v>
      </c>
      <c r="M41" s="211">
        <v>0</v>
      </c>
      <c r="N41" s="211">
        <v>0</v>
      </c>
      <c r="O41" s="211">
        <v>0</v>
      </c>
      <c r="P41" s="211">
        <v>0</v>
      </c>
      <c r="Q41" s="211">
        <v>0</v>
      </c>
      <c r="R41" s="211">
        <v>0</v>
      </c>
      <c r="S41" s="211">
        <v>0</v>
      </c>
      <c r="T41" s="211">
        <v>0</v>
      </c>
      <c r="U41" s="211">
        <v>0</v>
      </c>
      <c r="V41" s="211">
        <v>0</v>
      </c>
      <c r="W41" s="211">
        <v>0</v>
      </c>
      <c r="X41" s="211">
        <v>0</v>
      </c>
      <c r="Y41" s="211">
        <v>0</v>
      </c>
      <c r="Z41" s="211">
        <v>0</v>
      </c>
      <c r="AA41" s="211">
        <v>0</v>
      </c>
      <c r="AB41" s="211">
        <v>0</v>
      </c>
      <c r="AC41" s="211">
        <v>0</v>
      </c>
      <c r="AD41" s="211">
        <v>0</v>
      </c>
      <c r="AE41" s="211">
        <v>0</v>
      </c>
      <c r="AF41" s="211">
        <v>0</v>
      </c>
      <c r="AG41" s="211">
        <v>0</v>
      </c>
      <c r="AH41" s="211">
        <v>0</v>
      </c>
      <c r="AI41" s="211">
        <v>0</v>
      </c>
      <c r="AJ41" s="211">
        <v>0</v>
      </c>
      <c r="AK41" s="211">
        <v>0</v>
      </c>
      <c r="AL41" s="211">
        <v>0</v>
      </c>
      <c r="AM41" s="211">
        <v>0</v>
      </c>
      <c r="AN41" s="211">
        <v>0</v>
      </c>
      <c r="AO41" s="211">
        <v>0</v>
      </c>
      <c r="AP41" s="211">
        <v>0</v>
      </c>
      <c r="AQ41" s="211">
        <v>0</v>
      </c>
      <c r="AR41" s="211">
        <v>0</v>
      </c>
      <c r="AS41" s="211">
        <v>0</v>
      </c>
      <c r="AT41" s="211">
        <v>0</v>
      </c>
      <c r="AU41" s="211">
        <v>0</v>
      </c>
      <c r="AV41" s="211">
        <v>0</v>
      </c>
      <c r="AW41" s="211">
        <v>0</v>
      </c>
      <c r="AX41" s="211">
        <v>0</v>
      </c>
      <c r="AY41" s="211">
        <v>0</v>
      </c>
      <c r="AZ41" s="211">
        <v>0</v>
      </c>
      <c r="BA41" s="211">
        <v>0</v>
      </c>
      <c r="BB41" s="211">
        <v>0</v>
      </c>
      <c r="BC41" s="211">
        <v>0</v>
      </c>
      <c r="BD41" s="211">
        <v>0</v>
      </c>
      <c r="BE41" s="211">
        <v>0</v>
      </c>
      <c r="BF41" s="211">
        <v>0</v>
      </c>
      <c r="BG41" s="211">
        <v>0</v>
      </c>
      <c r="BH41" s="211">
        <v>0</v>
      </c>
      <c r="BI41" s="211">
        <v>0</v>
      </c>
      <c r="BJ41" s="211">
        <v>0</v>
      </c>
      <c r="BK41" s="211">
        <v>0</v>
      </c>
      <c r="BL41" s="211">
        <v>0</v>
      </c>
      <c r="BM41" s="211">
        <v>0</v>
      </c>
      <c r="BN41" s="211">
        <v>0</v>
      </c>
      <c r="BO41" s="211">
        <v>0</v>
      </c>
      <c r="BP41" s="211">
        <v>0</v>
      </c>
      <c r="BQ41" s="211">
        <v>0</v>
      </c>
      <c r="BR41" s="211">
        <v>0</v>
      </c>
      <c r="BS41" s="211">
        <v>0</v>
      </c>
      <c r="BT41" s="211">
        <v>0</v>
      </c>
      <c r="BU41" s="211">
        <v>0</v>
      </c>
      <c r="BV41" s="211">
        <v>0</v>
      </c>
      <c r="BW41" s="211">
        <v>0</v>
      </c>
      <c r="BX41" s="211">
        <v>0</v>
      </c>
      <c r="BY41" s="211">
        <v>0</v>
      </c>
      <c r="BZ41" s="211">
        <v>0</v>
      </c>
      <c r="CA41" s="211">
        <v>0</v>
      </c>
      <c r="CB41" s="211">
        <v>0</v>
      </c>
      <c r="CC41" s="211">
        <v>0</v>
      </c>
      <c r="CD41" s="211">
        <f t="shared" si="23"/>
        <v>0</v>
      </c>
      <c r="CF41" s="27">
        <f t="shared" si="1"/>
        <v>0</v>
      </c>
      <c r="CG41" s="28">
        <f t="shared" si="2"/>
        <v>0</v>
      </c>
    </row>
    <row r="42" spans="1:85" x14ac:dyDescent="0.2">
      <c r="A42" s="215" t="s">
        <v>480</v>
      </c>
      <c r="B42" s="211">
        <v>2296.1363780000001</v>
      </c>
      <c r="C42" s="211">
        <v>2296.1363780000001</v>
      </c>
      <c r="D42" s="211">
        <v>2296.1363780000001</v>
      </c>
      <c r="E42" s="211">
        <v>2296.1363780000001</v>
      </c>
      <c r="F42" s="211">
        <v>2296.1363780000001</v>
      </c>
      <c r="G42" s="211">
        <v>2296.1363780000001</v>
      </c>
      <c r="H42" s="211">
        <v>2296.1363780000001</v>
      </c>
      <c r="I42" s="211">
        <v>2296.1363780000001</v>
      </c>
      <c r="J42" s="211">
        <v>2296.1363780000001</v>
      </c>
      <c r="K42" s="211">
        <v>2296.1363780000001</v>
      </c>
      <c r="L42" s="211">
        <v>2296.1363780000001</v>
      </c>
      <c r="M42" s="211">
        <v>2296.1363780000001</v>
      </c>
      <c r="N42" s="211">
        <v>2296.1363780000001</v>
      </c>
      <c r="O42" s="211">
        <v>2296.1363780000001</v>
      </c>
      <c r="P42" s="211">
        <v>2296.1363780000001</v>
      </c>
      <c r="Q42" s="211">
        <v>2296.1363780000001</v>
      </c>
      <c r="R42" s="211">
        <v>2296.1363780000001</v>
      </c>
      <c r="S42" s="211">
        <v>2296.1363780000001</v>
      </c>
      <c r="T42" s="211">
        <v>2296.1363780000001</v>
      </c>
      <c r="U42" s="211">
        <v>2296.1363780000001</v>
      </c>
      <c r="V42" s="211">
        <v>2296.1363780000001</v>
      </c>
      <c r="W42" s="211">
        <v>2296.1363780000001</v>
      </c>
      <c r="X42" s="211">
        <v>2296.1363780000001</v>
      </c>
      <c r="Y42" s="211">
        <v>2296.1363780000001</v>
      </c>
      <c r="Z42" s="211">
        <v>2296.1363780000001</v>
      </c>
      <c r="AA42" s="211">
        <v>2296.1363780000001</v>
      </c>
      <c r="AB42" s="211">
        <v>2296.1363780000001</v>
      </c>
      <c r="AC42" s="211">
        <v>2296.1363780000001</v>
      </c>
      <c r="AD42" s="211">
        <v>2296.1363780000001</v>
      </c>
      <c r="AE42" s="211">
        <v>2296.1363780000001</v>
      </c>
      <c r="AF42" s="211">
        <v>2296.1363780000001</v>
      </c>
      <c r="AG42" s="211">
        <v>2296.1363780000001</v>
      </c>
      <c r="AH42" s="211">
        <v>2296.1363780000001</v>
      </c>
      <c r="AI42" s="211">
        <v>2296.1363780000001</v>
      </c>
      <c r="AJ42" s="211">
        <v>2296.1363780000001</v>
      </c>
      <c r="AK42" s="211">
        <v>2296.1363780000001</v>
      </c>
      <c r="AL42" s="211">
        <v>2296.1363780000001</v>
      </c>
      <c r="AM42" s="211">
        <v>2296.1363780000001</v>
      </c>
      <c r="AN42" s="211">
        <v>2296.1363780000001</v>
      </c>
      <c r="AO42" s="211">
        <v>2296.1363780000001</v>
      </c>
      <c r="AP42" s="211">
        <v>2296.1363780000001</v>
      </c>
      <c r="AQ42" s="211">
        <v>2296.1363780000001</v>
      </c>
      <c r="AR42" s="211">
        <v>2296.1363780000001</v>
      </c>
      <c r="AS42" s="211">
        <v>2296.1363780000001</v>
      </c>
      <c r="AT42" s="211">
        <v>2296.1363780000001</v>
      </c>
      <c r="AU42" s="211">
        <v>2296.1363780000001</v>
      </c>
      <c r="AV42" s="211">
        <v>2296.1363780000001</v>
      </c>
      <c r="AW42" s="211">
        <v>2296.1363780000001</v>
      </c>
      <c r="AX42" s="211">
        <v>2296.1363780000001</v>
      </c>
      <c r="AY42" s="211">
        <v>2296.1363780000001</v>
      </c>
      <c r="AZ42" s="211">
        <v>2296.1363780000001</v>
      </c>
      <c r="BA42" s="211">
        <v>2296.1363780000001</v>
      </c>
      <c r="BB42" s="211">
        <v>2296.1363780000001</v>
      </c>
      <c r="BC42" s="211">
        <v>2296.1363780000001</v>
      </c>
      <c r="BD42" s="211">
        <v>2296.1363780000001</v>
      </c>
      <c r="BE42" s="211">
        <v>2296.1363780000001</v>
      </c>
      <c r="BF42" s="211">
        <v>2296.1363780000001</v>
      </c>
      <c r="BG42" s="211">
        <v>2296.1363780000001</v>
      </c>
      <c r="BH42" s="211">
        <v>2296.1363780000001</v>
      </c>
      <c r="BI42" s="211">
        <v>2296.1363780000001</v>
      </c>
      <c r="BJ42" s="211">
        <v>2296.1363780000001</v>
      </c>
      <c r="BK42" s="211">
        <v>2296.1363780000001</v>
      </c>
      <c r="BL42" s="211">
        <v>2296.1363780000001</v>
      </c>
      <c r="BM42" s="211">
        <v>2296.1363780000001</v>
      </c>
      <c r="BN42" s="211">
        <v>2296.1363780000001</v>
      </c>
      <c r="BO42" s="211">
        <v>2296.1363780000001</v>
      </c>
      <c r="BP42" s="211">
        <v>2296.1363780000001</v>
      </c>
      <c r="BQ42" s="211">
        <v>2296.1363780000001</v>
      </c>
      <c r="BR42" s="211">
        <v>2296.1363780000001</v>
      </c>
      <c r="BS42" s="211">
        <v>2296.1363780000001</v>
      </c>
      <c r="BT42" s="211">
        <v>2296.1363780000001</v>
      </c>
      <c r="BU42" s="211">
        <v>2296.1363780000001</v>
      </c>
      <c r="BV42" s="211">
        <v>2296.1363780000001</v>
      </c>
      <c r="BW42" s="211">
        <v>2296.1363780000001</v>
      </c>
      <c r="BX42" s="211">
        <v>2296.1363780000001</v>
      </c>
      <c r="BY42" s="211">
        <v>2296.1363780000001</v>
      </c>
      <c r="BZ42" s="211">
        <v>2296.1363780000001</v>
      </c>
      <c r="CA42" s="211">
        <v>2296.1363780000001</v>
      </c>
      <c r="CB42" s="211">
        <v>2296.1363780000001</v>
      </c>
      <c r="CC42" s="211">
        <v>2296.1363780000001</v>
      </c>
      <c r="CD42" s="211">
        <f t="shared" si="23"/>
        <v>183690.91023999982</v>
      </c>
      <c r="CF42" s="27">
        <f t="shared" si="1"/>
        <v>2296.1363780000001</v>
      </c>
      <c r="CG42" s="28">
        <f t="shared" si="2"/>
        <v>2296.1363780000001</v>
      </c>
    </row>
    <row r="43" spans="1:85" x14ac:dyDescent="0.2">
      <c r="A43" s="214" t="s">
        <v>481</v>
      </c>
      <c r="B43" s="213">
        <f t="shared" ref="B43:BM43" si="24">SUM(B35:B42)</f>
        <v>2614.4804780000004</v>
      </c>
      <c r="C43" s="213">
        <f t="shared" si="24"/>
        <v>2614.4804780000004</v>
      </c>
      <c r="D43" s="213">
        <f t="shared" si="24"/>
        <v>2614.4804780000004</v>
      </c>
      <c r="E43" s="213">
        <f t="shared" si="24"/>
        <v>2614.4804780000004</v>
      </c>
      <c r="F43" s="213">
        <f t="shared" si="24"/>
        <v>2614.4804780000004</v>
      </c>
      <c r="G43" s="213">
        <f t="shared" ref="B43:BM43" si="25">SUM(G35:G42)</f>
        <v>2614.4804780000004</v>
      </c>
      <c r="H43" s="213">
        <f t="shared" ref="H43:BS43" si="26">SUM(H35:H42)</f>
        <v>2614.4804780000004</v>
      </c>
      <c r="I43" s="213">
        <f t="shared" si="26"/>
        <v>2614.4804780000004</v>
      </c>
      <c r="J43" s="213">
        <f t="shared" si="26"/>
        <v>2614.4804780000004</v>
      </c>
      <c r="K43" s="213">
        <f t="shared" si="26"/>
        <v>2614.4804780000004</v>
      </c>
      <c r="L43" s="213">
        <f t="shared" si="26"/>
        <v>2614.4804780000004</v>
      </c>
      <c r="M43" s="213">
        <f t="shared" si="26"/>
        <v>2614.4804780000004</v>
      </c>
      <c r="N43" s="213">
        <f t="shared" si="26"/>
        <v>2614.4804780000004</v>
      </c>
      <c r="O43" s="213">
        <f t="shared" si="26"/>
        <v>2614.4804780000004</v>
      </c>
      <c r="P43" s="213">
        <f t="shared" si="26"/>
        <v>2614.4804780000004</v>
      </c>
      <c r="Q43" s="213">
        <f t="shared" si="26"/>
        <v>2614.4804780000004</v>
      </c>
      <c r="R43" s="213">
        <f t="shared" si="26"/>
        <v>2614.4804780000004</v>
      </c>
      <c r="S43" s="213">
        <f t="shared" si="26"/>
        <v>2614.4804780000004</v>
      </c>
      <c r="T43" s="213">
        <f t="shared" si="26"/>
        <v>2614.4804780000004</v>
      </c>
      <c r="U43" s="213">
        <f t="shared" si="26"/>
        <v>2614.4804780000004</v>
      </c>
      <c r="V43" s="213">
        <f t="shared" si="26"/>
        <v>2614.4804780000004</v>
      </c>
      <c r="W43" s="213">
        <f t="shared" si="26"/>
        <v>2614.4804780000004</v>
      </c>
      <c r="X43" s="213">
        <f t="shared" si="26"/>
        <v>2614.4804780000004</v>
      </c>
      <c r="Y43" s="213">
        <f t="shared" si="26"/>
        <v>2614.4804780000004</v>
      </c>
      <c r="Z43" s="213">
        <f t="shared" si="26"/>
        <v>2614.4804780000004</v>
      </c>
      <c r="AA43" s="213">
        <f t="shared" si="26"/>
        <v>2614.4804780000004</v>
      </c>
      <c r="AB43" s="213">
        <f t="shared" si="26"/>
        <v>2614.4804780000004</v>
      </c>
      <c r="AC43" s="213">
        <f t="shared" si="26"/>
        <v>2614.4804780000004</v>
      </c>
      <c r="AD43" s="213">
        <f t="shared" si="26"/>
        <v>2614.4804780000004</v>
      </c>
      <c r="AE43" s="213">
        <f t="shared" si="26"/>
        <v>2614.4804780000004</v>
      </c>
      <c r="AF43" s="213">
        <f t="shared" si="26"/>
        <v>2614.4804780000004</v>
      </c>
      <c r="AG43" s="213">
        <f t="shared" si="26"/>
        <v>2614.4804780000004</v>
      </c>
      <c r="AH43" s="213">
        <f t="shared" si="26"/>
        <v>2614.4804780000004</v>
      </c>
      <c r="AI43" s="213">
        <f t="shared" si="26"/>
        <v>2614.4804780000004</v>
      </c>
      <c r="AJ43" s="213">
        <f t="shared" si="26"/>
        <v>2614.4804780000004</v>
      </c>
      <c r="AK43" s="213">
        <f t="shared" si="26"/>
        <v>2614.4804780000004</v>
      </c>
      <c r="AL43" s="213">
        <f t="shared" si="26"/>
        <v>2614.4804780000004</v>
      </c>
      <c r="AM43" s="213">
        <f t="shared" si="26"/>
        <v>2614.4804780000004</v>
      </c>
      <c r="AN43" s="213">
        <f t="shared" si="26"/>
        <v>2614.4804780000004</v>
      </c>
      <c r="AO43" s="213">
        <f t="shared" si="26"/>
        <v>2614.4804780000004</v>
      </c>
      <c r="AP43" s="213">
        <f t="shared" si="26"/>
        <v>2614.4804780000004</v>
      </c>
      <c r="AQ43" s="213">
        <f t="shared" si="26"/>
        <v>2614.4804780000004</v>
      </c>
      <c r="AR43" s="213">
        <f t="shared" si="26"/>
        <v>2614.4804780000004</v>
      </c>
      <c r="AS43" s="213">
        <f t="shared" si="26"/>
        <v>2614.4804780000004</v>
      </c>
      <c r="AT43" s="213">
        <f t="shared" si="26"/>
        <v>2614.4804780000004</v>
      </c>
      <c r="AU43" s="213">
        <f t="shared" si="26"/>
        <v>2614.4804780000004</v>
      </c>
      <c r="AV43" s="213">
        <f t="shared" si="26"/>
        <v>2614.4804780000004</v>
      </c>
      <c r="AW43" s="213">
        <f t="shared" si="26"/>
        <v>2614.4804780000004</v>
      </c>
      <c r="AX43" s="213">
        <f t="shared" si="26"/>
        <v>2614.4804780000004</v>
      </c>
      <c r="AY43" s="213">
        <f t="shared" si="26"/>
        <v>2614.4804780000004</v>
      </c>
      <c r="AZ43" s="213">
        <f t="shared" si="26"/>
        <v>2614.4804780000004</v>
      </c>
      <c r="BA43" s="213">
        <f t="shared" si="26"/>
        <v>2614.4804780000004</v>
      </c>
      <c r="BB43" s="213">
        <f t="shared" si="26"/>
        <v>2614.4804780000004</v>
      </c>
      <c r="BC43" s="213">
        <f t="shared" si="26"/>
        <v>2614.4804780000004</v>
      </c>
      <c r="BD43" s="213">
        <f t="shared" si="26"/>
        <v>2614.4804780000004</v>
      </c>
      <c r="BE43" s="213">
        <f t="shared" si="26"/>
        <v>2614.4804780000004</v>
      </c>
      <c r="BF43" s="213">
        <f t="shared" si="26"/>
        <v>2614.4804780000004</v>
      </c>
      <c r="BG43" s="213">
        <f t="shared" si="26"/>
        <v>2614.4804780000004</v>
      </c>
      <c r="BH43" s="213">
        <f t="shared" si="26"/>
        <v>2614.4804780000004</v>
      </c>
      <c r="BI43" s="213">
        <f t="shared" si="26"/>
        <v>2614.4804780000004</v>
      </c>
      <c r="BJ43" s="213">
        <f t="shared" si="26"/>
        <v>2614.4804780000004</v>
      </c>
      <c r="BK43" s="213">
        <f t="shared" si="26"/>
        <v>2614.4804780000004</v>
      </c>
      <c r="BL43" s="213">
        <f t="shared" si="26"/>
        <v>2614.4804780000004</v>
      </c>
      <c r="BM43" s="213">
        <f t="shared" si="26"/>
        <v>2614.4804780000004</v>
      </c>
      <c r="BN43" s="213">
        <f t="shared" si="26"/>
        <v>2614.4804780000004</v>
      </c>
      <c r="BO43" s="213">
        <f t="shared" si="26"/>
        <v>2614.4804780000004</v>
      </c>
      <c r="BP43" s="213">
        <f t="shared" si="26"/>
        <v>2614.4804780000004</v>
      </c>
      <c r="BQ43" s="213">
        <f t="shared" si="26"/>
        <v>2614.4804780000004</v>
      </c>
      <c r="BR43" s="213">
        <f t="shared" si="26"/>
        <v>2614.4804780000004</v>
      </c>
      <c r="BS43" s="213">
        <f t="shared" si="26"/>
        <v>2614.4804780000004</v>
      </c>
      <c r="BT43" s="213">
        <f t="shared" ref="BT43:CC43" si="27">SUM(BT35:BT42)</f>
        <v>2614.4804780000004</v>
      </c>
      <c r="BU43" s="213">
        <f t="shared" si="27"/>
        <v>2614.4804780000004</v>
      </c>
      <c r="BV43" s="213">
        <f t="shared" si="27"/>
        <v>2614.4804780000004</v>
      </c>
      <c r="BW43" s="213">
        <f t="shared" si="27"/>
        <v>2614.4804780000004</v>
      </c>
      <c r="BX43" s="213">
        <f t="shared" si="27"/>
        <v>2614.4804780000004</v>
      </c>
      <c r="BY43" s="213">
        <f t="shared" si="27"/>
        <v>2614.4804780000004</v>
      </c>
      <c r="BZ43" s="213">
        <f t="shared" si="27"/>
        <v>2614.4804780000004</v>
      </c>
      <c r="CA43" s="213">
        <f t="shared" si="27"/>
        <v>2614.4804780000004</v>
      </c>
      <c r="CB43" s="213">
        <f t="shared" si="27"/>
        <v>2614.4804780000004</v>
      </c>
      <c r="CC43" s="213">
        <f t="shared" si="27"/>
        <v>2614.4804780000004</v>
      </c>
      <c r="CD43" s="213">
        <f t="shared" ref="BN43:CD43" si="28">SUM(CD35:CD42)</f>
        <v>209158.43823999978</v>
      </c>
      <c r="CF43" s="27">
        <f t="shared" si="1"/>
        <v>2614.4804780000004</v>
      </c>
      <c r="CG43" s="28">
        <f t="shared" si="2"/>
        <v>2614.4804780000004</v>
      </c>
    </row>
    <row r="44" spans="1:85" x14ac:dyDescent="0.2">
      <c r="A44" s="218" t="s">
        <v>482</v>
      </c>
      <c r="B44" s="211">
        <v>0</v>
      </c>
      <c r="C44" s="211">
        <v>0</v>
      </c>
      <c r="D44" s="211">
        <v>0</v>
      </c>
      <c r="E44" s="211">
        <v>0</v>
      </c>
      <c r="F44" s="211">
        <v>0</v>
      </c>
      <c r="G44" s="211">
        <v>0</v>
      </c>
      <c r="H44" s="211">
        <v>0</v>
      </c>
      <c r="I44" s="211">
        <v>0</v>
      </c>
      <c r="J44" s="211">
        <v>0</v>
      </c>
      <c r="K44" s="211">
        <v>0</v>
      </c>
      <c r="L44" s="211">
        <v>0</v>
      </c>
      <c r="M44" s="211">
        <v>0</v>
      </c>
      <c r="N44" s="211">
        <v>0</v>
      </c>
      <c r="O44" s="211">
        <v>0</v>
      </c>
      <c r="P44" s="211">
        <v>0</v>
      </c>
      <c r="Q44" s="211">
        <v>0</v>
      </c>
      <c r="R44" s="211">
        <v>0</v>
      </c>
      <c r="S44" s="211">
        <v>0</v>
      </c>
      <c r="T44" s="211">
        <v>0</v>
      </c>
      <c r="U44" s="211">
        <v>0</v>
      </c>
      <c r="V44" s="211">
        <v>0</v>
      </c>
      <c r="W44" s="211">
        <v>0</v>
      </c>
      <c r="X44" s="211">
        <v>0</v>
      </c>
      <c r="Y44" s="211">
        <v>0</v>
      </c>
      <c r="Z44" s="211">
        <v>0</v>
      </c>
      <c r="AA44" s="211">
        <v>0</v>
      </c>
      <c r="AB44" s="211">
        <v>0</v>
      </c>
      <c r="AC44" s="211">
        <v>0</v>
      </c>
      <c r="AD44" s="211">
        <v>0</v>
      </c>
      <c r="AE44" s="211">
        <v>0</v>
      </c>
      <c r="AF44" s="211">
        <v>0</v>
      </c>
      <c r="AG44" s="211">
        <v>0</v>
      </c>
      <c r="AH44" s="211">
        <v>0</v>
      </c>
      <c r="AI44" s="211">
        <v>0</v>
      </c>
      <c r="AJ44" s="211">
        <v>0</v>
      </c>
      <c r="AK44" s="211">
        <v>0</v>
      </c>
      <c r="AL44" s="211">
        <v>0</v>
      </c>
      <c r="AM44" s="211">
        <v>0</v>
      </c>
      <c r="AN44" s="211">
        <v>0</v>
      </c>
      <c r="AO44" s="211">
        <v>0</v>
      </c>
      <c r="AP44" s="211">
        <v>0</v>
      </c>
      <c r="AQ44" s="211">
        <v>0</v>
      </c>
      <c r="AR44" s="211">
        <v>0</v>
      </c>
      <c r="AS44" s="211">
        <v>0</v>
      </c>
      <c r="AT44" s="211">
        <v>0</v>
      </c>
      <c r="AU44" s="211">
        <v>0</v>
      </c>
      <c r="AV44" s="211">
        <v>0</v>
      </c>
      <c r="AW44" s="211">
        <v>0</v>
      </c>
      <c r="AX44" s="211">
        <v>0</v>
      </c>
      <c r="AY44" s="211">
        <v>0</v>
      </c>
      <c r="AZ44" s="211">
        <v>0</v>
      </c>
      <c r="BA44" s="211">
        <v>0</v>
      </c>
      <c r="BB44" s="211">
        <v>0</v>
      </c>
      <c r="BC44" s="211">
        <v>0</v>
      </c>
      <c r="BD44" s="211">
        <v>0</v>
      </c>
      <c r="BE44" s="211">
        <v>0</v>
      </c>
      <c r="BF44" s="211">
        <v>0</v>
      </c>
      <c r="BG44" s="211">
        <v>0</v>
      </c>
      <c r="BH44" s="211">
        <v>0</v>
      </c>
      <c r="BI44" s="211">
        <v>0</v>
      </c>
      <c r="BJ44" s="211">
        <v>0</v>
      </c>
      <c r="BK44" s="211">
        <v>0</v>
      </c>
      <c r="BL44" s="211">
        <v>0</v>
      </c>
      <c r="BM44" s="211">
        <v>0</v>
      </c>
      <c r="BN44" s="211">
        <v>0</v>
      </c>
      <c r="BO44" s="211">
        <v>0</v>
      </c>
      <c r="BP44" s="211">
        <v>0</v>
      </c>
      <c r="BQ44" s="211">
        <v>0</v>
      </c>
      <c r="BR44" s="211">
        <v>0</v>
      </c>
      <c r="BS44" s="211">
        <v>0</v>
      </c>
      <c r="BT44" s="211">
        <v>0</v>
      </c>
      <c r="BU44" s="211">
        <v>0</v>
      </c>
      <c r="BV44" s="211">
        <v>0</v>
      </c>
      <c r="BW44" s="211">
        <v>0</v>
      </c>
      <c r="BX44" s="211">
        <v>0</v>
      </c>
      <c r="BY44" s="211">
        <v>0</v>
      </c>
      <c r="BZ44" s="211">
        <v>0</v>
      </c>
      <c r="CA44" s="211">
        <v>0</v>
      </c>
      <c r="CB44" s="211">
        <v>0</v>
      </c>
      <c r="CC44" s="211">
        <v>0</v>
      </c>
      <c r="CD44" s="211">
        <f>SUM(B44:CC44)</f>
        <v>0</v>
      </c>
      <c r="CF44" s="27">
        <f t="shared" si="1"/>
        <v>0</v>
      </c>
      <c r="CG44" s="28">
        <f t="shared" si="2"/>
        <v>0</v>
      </c>
    </row>
    <row r="45" spans="1:85" x14ac:dyDescent="0.2">
      <c r="A45" s="208"/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  <c r="BJ45" s="207"/>
      <c r="BK45" s="207"/>
      <c r="BL45" s="207"/>
      <c r="BM45" s="207"/>
      <c r="BN45" s="207"/>
      <c r="BO45" s="207"/>
      <c r="BP45" s="207"/>
      <c r="BQ45" s="207"/>
      <c r="BR45" s="207"/>
      <c r="BS45" s="207"/>
      <c r="BT45" s="207"/>
      <c r="BU45" s="207"/>
      <c r="BV45" s="207"/>
      <c r="BW45" s="207"/>
      <c r="BX45" s="207"/>
      <c r="BY45" s="207"/>
      <c r="BZ45" s="207"/>
      <c r="CA45" s="207"/>
      <c r="CB45" s="207"/>
      <c r="CC45" s="207"/>
      <c r="CD45" s="207"/>
      <c r="CF45" s="27">
        <f t="shared" si="1"/>
        <v>0</v>
      </c>
      <c r="CG45" s="28">
        <f t="shared" si="2"/>
        <v>0</v>
      </c>
    </row>
    <row r="46" spans="1:85" x14ac:dyDescent="0.2">
      <c r="A46" s="215" t="s">
        <v>483</v>
      </c>
      <c r="B46" s="211">
        <v>0</v>
      </c>
      <c r="C46" s="211">
        <v>0</v>
      </c>
      <c r="D46" s="211">
        <v>0</v>
      </c>
      <c r="E46" s="211">
        <v>0</v>
      </c>
      <c r="F46" s="211">
        <v>0</v>
      </c>
      <c r="G46" s="211">
        <v>0</v>
      </c>
      <c r="H46" s="211">
        <v>0</v>
      </c>
      <c r="I46" s="211">
        <v>0</v>
      </c>
      <c r="J46" s="211">
        <v>0</v>
      </c>
      <c r="K46" s="211">
        <v>0</v>
      </c>
      <c r="L46" s="211">
        <v>0</v>
      </c>
      <c r="M46" s="211">
        <v>0</v>
      </c>
      <c r="N46" s="211">
        <v>0</v>
      </c>
      <c r="O46" s="211">
        <v>0</v>
      </c>
      <c r="P46" s="211">
        <v>0</v>
      </c>
      <c r="Q46" s="211">
        <v>0</v>
      </c>
      <c r="R46" s="211">
        <v>0</v>
      </c>
      <c r="S46" s="211">
        <v>0</v>
      </c>
      <c r="T46" s="211">
        <v>0</v>
      </c>
      <c r="U46" s="211">
        <v>0</v>
      </c>
      <c r="V46" s="211">
        <v>0</v>
      </c>
      <c r="W46" s="211">
        <v>0</v>
      </c>
      <c r="X46" s="211">
        <v>0</v>
      </c>
      <c r="Y46" s="211">
        <v>0</v>
      </c>
      <c r="Z46" s="211">
        <v>0</v>
      </c>
      <c r="AA46" s="211">
        <v>0</v>
      </c>
      <c r="AB46" s="211">
        <v>0</v>
      </c>
      <c r="AC46" s="211">
        <v>0</v>
      </c>
      <c r="AD46" s="211">
        <v>0</v>
      </c>
      <c r="AE46" s="211">
        <v>0</v>
      </c>
      <c r="AF46" s="211">
        <v>0</v>
      </c>
      <c r="AG46" s="211">
        <v>0</v>
      </c>
      <c r="AH46" s="211">
        <v>0</v>
      </c>
      <c r="AI46" s="211">
        <v>0</v>
      </c>
      <c r="AJ46" s="211">
        <v>0</v>
      </c>
      <c r="AK46" s="211">
        <v>0</v>
      </c>
      <c r="AL46" s="211">
        <v>0</v>
      </c>
      <c r="AM46" s="211">
        <v>0</v>
      </c>
      <c r="AN46" s="211">
        <v>0</v>
      </c>
      <c r="AO46" s="211">
        <v>0</v>
      </c>
      <c r="AP46" s="211">
        <v>0</v>
      </c>
      <c r="AQ46" s="211">
        <v>0</v>
      </c>
      <c r="AR46" s="211">
        <v>0</v>
      </c>
      <c r="AS46" s="211">
        <v>0</v>
      </c>
      <c r="AT46" s="211">
        <v>0</v>
      </c>
      <c r="AU46" s="211">
        <v>0</v>
      </c>
      <c r="AV46" s="211">
        <v>0</v>
      </c>
      <c r="AW46" s="211">
        <v>0</v>
      </c>
      <c r="AX46" s="211">
        <v>0</v>
      </c>
      <c r="AY46" s="211">
        <v>0</v>
      </c>
      <c r="AZ46" s="211">
        <v>0</v>
      </c>
      <c r="BA46" s="211">
        <v>0</v>
      </c>
      <c r="BB46" s="211">
        <v>0</v>
      </c>
      <c r="BC46" s="211">
        <v>0</v>
      </c>
      <c r="BD46" s="211">
        <v>0</v>
      </c>
      <c r="BE46" s="211">
        <v>0</v>
      </c>
      <c r="BF46" s="211">
        <v>0</v>
      </c>
      <c r="BG46" s="211">
        <v>0</v>
      </c>
      <c r="BH46" s="211">
        <v>0</v>
      </c>
      <c r="BI46" s="211">
        <v>0</v>
      </c>
      <c r="BJ46" s="211">
        <v>0</v>
      </c>
      <c r="BK46" s="211">
        <v>0</v>
      </c>
      <c r="BL46" s="211">
        <v>0</v>
      </c>
      <c r="BM46" s="211">
        <v>0</v>
      </c>
      <c r="BN46" s="211">
        <v>0</v>
      </c>
      <c r="BO46" s="211">
        <v>0</v>
      </c>
      <c r="BP46" s="211">
        <v>0</v>
      </c>
      <c r="BQ46" s="211">
        <v>0</v>
      </c>
      <c r="BR46" s="211">
        <v>0</v>
      </c>
      <c r="BS46" s="211">
        <v>0</v>
      </c>
      <c r="BT46" s="211">
        <v>0</v>
      </c>
      <c r="BU46" s="211">
        <v>0</v>
      </c>
      <c r="BV46" s="211">
        <v>0</v>
      </c>
      <c r="BW46" s="211">
        <v>0</v>
      </c>
      <c r="BX46" s="211">
        <v>0</v>
      </c>
      <c r="BY46" s="211">
        <v>0</v>
      </c>
      <c r="BZ46" s="211">
        <v>0</v>
      </c>
      <c r="CA46" s="211">
        <v>0</v>
      </c>
      <c r="CB46" s="211">
        <v>0</v>
      </c>
      <c r="CC46" s="211">
        <v>0</v>
      </c>
      <c r="CD46" s="211">
        <f>SUM(B46:CC46)</f>
        <v>0</v>
      </c>
      <c r="CF46" s="27">
        <f t="shared" si="1"/>
        <v>0</v>
      </c>
      <c r="CG46" s="28">
        <f t="shared" si="2"/>
        <v>0</v>
      </c>
    </row>
    <row r="47" spans="1:85" x14ac:dyDescent="0.2">
      <c r="A47" s="215" t="s">
        <v>484</v>
      </c>
      <c r="B47" s="211">
        <v>0</v>
      </c>
      <c r="C47" s="211">
        <v>0</v>
      </c>
      <c r="D47" s="211">
        <v>0</v>
      </c>
      <c r="E47" s="211">
        <v>0</v>
      </c>
      <c r="F47" s="211">
        <v>0</v>
      </c>
      <c r="G47" s="211">
        <v>0</v>
      </c>
      <c r="H47" s="211">
        <v>0</v>
      </c>
      <c r="I47" s="211">
        <v>0</v>
      </c>
      <c r="J47" s="211">
        <v>0</v>
      </c>
      <c r="K47" s="211">
        <v>0</v>
      </c>
      <c r="L47" s="211">
        <v>0</v>
      </c>
      <c r="M47" s="211">
        <v>0</v>
      </c>
      <c r="N47" s="211">
        <v>0</v>
      </c>
      <c r="O47" s="211">
        <v>0</v>
      </c>
      <c r="P47" s="211">
        <v>0</v>
      </c>
      <c r="Q47" s="211">
        <v>0</v>
      </c>
      <c r="R47" s="211">
        <v>0</v>
      </c>
      <c r="S47" s="211">
        <v>0</v>
      </c>
      <c r="T47" s="211">
        <v>0</v>
      </c>
      <c r="U47" s="211">
        <v>0</v>
      </c>
      <c r="V47" s="211">
        <v>0</v>
      </c>
      <c r="W47" s="211">
        <v>0</v>
      </c>
      <c r="X47" s="211">
        <v>0</v>
      </c>
      <c r="Y47" s="211">
        <v>0</v>
      </c>
      <c r="Z47" s="211">
        <v>0</v>
      </c>
      <c r="AA47" s="211">
        <v>0</v>
      </c>
      <c r="AB47" s="211">
        <v>0</v>
      </c>
      <c r="AC47" s="211">
        <v>0</v>
      </c>
      <c r="AD47" s="211">
        <v>0</v>
      </c>
      <c r="AE47" s="211">
        <v>0</v>
      </c>
      <c r="AF47" s="211">
        <v>0</v>
      </c>
      <c r="AG47" s="211">
        <v>0</v>
      </c>
      <c r="AH47" s="211">
        <v>0</v>
      </c>
      <c r="AI47" s="211">
        <v>0</v>
      </c>
      <c r="AJ47" s="211">
        <v>0</v>
      </c>
      <c r="AK47" s="211">
        <v>0</v>
      </c>
      <c r="AL47" s="211">
        <v>0</v>
      </c>
      <c r="AM47" s="211">
        <v>0</v>
      </c>
      <c r="AN47" s="211">
        <v>0</v>
      </c>
      <c r="AO47" s="211">
        <v>0</v>
      </c>
      <c r="AP47" s="211">
        <v>0</v>
      </c>
      <c r="AQ47" s="211">
        <v>0</v>
      </c>
      <c r="AR47" s="211">
        <v>0</v>
      </c>
      <c r="AS47" s="211">
        <v>0</v>
      </c>
      <c r="AT47" s="211">
        <v>0</v>
      </c>
      <c r="AU47" s="211">
        <v>0</v>
      </c>
      <c r="AV47" s="211">
        <v>0</v>
      </c>
      <c r="AW47" s="211">
        <v>0</v>
      </c>
      <c r="AX47" s="211">
        <v>0</v>
      </c>
      <c r="AY47" s="211">
        <v>0</v>
      </c>
      <c r="AZ47" s="211">
        <v>0</v>
      </c>
      <c r="BA47" s="211">
        <v>0</v>
      </c>
      <c r="BB47" s="211">
        <v>0</v>
      </c>
      <c r="BC47" s="211">
        <v>0</v>
      </c>
      <c r="BD47" s="211">
        <v>0</v>
      </c>
      <c r="BE47" s="211">
        <v>0</v>
      </c>
      <c r="BF47" s="211">
        <v>0</v>
      </c>
      <c r="BG47" s="211">
        <v>0</v>
      </c>
      <c r="BH47" s="211">
        <v>0</v>
      </c>
      <c r="BI47" s="211">
        <v>0</v>
      </c>
      <c r="BJ47" s="211">
        <v>0</v>
      </c>
      <c r="BK47" s="211">
        <v>0</v>
      </c>
      <c r="BL47" s="211">
        <v>0</v>
      </c>
      <c r="BM47" s="211">
        <v>0</v>
      </c>
      <c r="BN47" s="211">
        <v>0</v>
      </c>
      <c r="BO47" s="211">
        <v>0</v>
      </c>
      <c r="BP47" s="211">
        <v>0</v>
      </c>
      <c r="BQ47" s="211">
        <v>0</v>
      </c>
      <c r="BR47" s="211">
        <v>0</v>
      </c>
      <c r="BS47" s="211">
        <v>0</v>
      </c>
      <c r="BT47" s="211">
        <v>0</v>
      </c>
      <c r="BU47" s="211">
        <v>0</v>
      </c>
      <c r="BV47" s="211">
        <v>0</v>
      </c>
      <c r="BW47" s="211">
        <v>0</v>
      </c>
      <c r="BX47" s="211">
        <v>0</v>
      </c>
      <c r="BY47" s="211">
        <v>0</v>
      </c>
      <c r="BZ47" s="211">
        <v>0</v>
      </c>
      <c r="CA47" s="211">
        <v>0</v>
      </c>
      <c r="CB47" s="211">
        <v>0</v>
      </c>
      <c r="CC47" s="211">
        <v>0</v>
      </c>
      <c r="CD47" s="211">
        <f>SUM(B47:CC47)</f>
        <v>0</v>
      </c>
      <c r="CF47" s="27">
        <f t="shared" si="1"/>
        <v>0</v>
      </c>
      <c r="CG47" s="28">
        <f t="shared" si="2"/>
        <v>0</v>
      </c>
    </row>
    <row r="48" spans="1:85" x14ac:dyDescent="0.2">
      <c r="A48" s="215" t="s">
        <v>485</v>
      </c>
      <c r="B48" s="211">
        <v>0</v>
      </c>
      <c r="C48" s="211">
        <v>0</v>
      </c>
      <c r="D48" s="211">
        <v>0</v>
      </c>
      <c r="E48" s="211">
        <v>0</v>
      </c>
      <c r="F48" s="211">
        <v>0</v>
      </c>
      <c r="G48" s="211">
        <v>0</v>
      </c>
      <c r="H48" s="211">
        <v>0</v>
      </c>
      <c r="I48" s="211">
        <v>0</v>
      </c>
      <c r="J48" s="211">
        <v>0</v>
      </c>
      <c r="K48" s="211">
        <v>0</v>
      </c>
      <c r="L48" s="211">
        <v>0</v>
      </c>
      <c r="M48" s="211">
        <v>0</v>
      </c>
      <c r="N48" s="211">
        <v>0</v>
      </c>
      <c r="O48" s="211">
        <v>0</v>
      </c>
      <c r="P48" s="211">
        <v>0</v>
      </c>
      <c r="Q48" s="211">
        <v>0</v>
      </c>
      <c r="R48" s="211">
        <v>0</v>
      </c>
      <c r="S48" s="211">
        <v>0</v>
      </c>
      <c r="T48" s="211">
        <v>0</v>
      </c>
      <c r="U48" s="211">
        <v>0</v>
      </c>
      <c r="V48" s="211">
        <v>0</v>
      </c>
      <c r="W48" s="211">
        <v>0</v>
      </c>
      <c r="X48" s="211">
        <v>0</v>
      </c>
      <c r="Y48" s="211">
        <v>0</v>
      </c>
      <c r="Z48" s="211">
        <v>0</v>
      </c>
      <c r="AA48" s="211">
        <v>0</v>
      </c>
      <c r="AB48" s="211">
        <v>0</v>
      </c>
      <c r="AC48" s="211">
        <v>0</v>
      </c>
      <c r="AD48" s="211">
        <v>0</v>
      </c>
      <c r="AE48" s="211">
        <v>0</v>
      </c>
      <c r="AF48" s="211">
        <v>0</v>
      </c>
      <c r="AG48" s="211">
        <v>0</v>
      </c>
      <c r="AH48" s="211">
        <v>0</v>
      </c>
      <c r="AI48" s="211">
        <v>0</v>
      </c>
      <c r="AJ48" s="211">
        <v>0</v>
      </c>
      <c r="AK48" s="211">
        <v>0</v>
      </c>
      <c r="AL48" s="211">
        <v>0</v>
      </c>
      <c r="AM48" s="211">
        <v>0</v>
      </c>
      <c r="AN48" s="211">
        <v>0</v>
      </c>
      <c r="AO48" s="211">
        <v>0</v>
      </c>
      <c r="AP48" s="211">
        <v>0</v>
      </c>
      <c r="AQ48" s="211">
        <v>0</v>
      </c>
      <c r="AR48" s="211">
        <v>0</v>
      </c>
      <c r="AS48" s="211">
        <v>0</v>
      </c>
      <c r="AT48" s="211">
        <v>0</v>
      </c>
      <c r="AU48" s="211">
        <v>0</v>
      </c>
      <c r="AV48" s="211">
        <v>0</v>
      </c>
      <c r="AW48" s="211">
        <v>0</v>
      </c>
      <c r="AX48" s="211">
        <v>0</v>
      </c>
      <c r="AY48" s="211">
        <v>0</v>
      </c>
      <c r="AZ48" s="211">
        <v>0</v>
      </c>
      <c r="BA48" s="211">
        <v>0</v>
      </c>
      <c r="BB48" s="211">
        <v>0</v>
      </c>
      <c r="BC48" s="211">
        <v>0</v>
      </c>
      <c r="BD48" s="211">
        <v>0</v>
      </c>
      <c r="BE48" s="211">
        <v>0</v>
      </c>
      <c r="BF48" s="211">
        <v>0</v>
      </c>
      <c r="BG48" s="211">
        <v>0</v>
      </c>
      <c r="BH48" s="211">
        <v>0</v>
      </c>
      <c r="BI48" s="211">
        <v>0</v>
      </c>
      <c r="BJ48" s="211">
        <v>0</v>
      </c>
      <c r="BK48" s="211">
        <v>0</v>
      </c>
      <c r="BL48" s="211">
        <v>0</v>
      </c>
      <c r="BM48" s="211">
        <v>0</v>
      </c>
      <c r="BN48" s="211">
        <v>0</v>
      </c>
      <c r="BO48" s="211">
        <v>0</v>
      </c>
      <c r="BP48" s="211">
        <v>0</v>
      </c>
      <c r="BQ48" s="211">
        <v>0</v>
      </c>
      <c r="BR48" s="211">
        <v>0</v>
      </c>
      <c r="BS48" s="211">
        <v>0</v>
      </c>
      <c r="BT48" s="211">
        <v>0</v>
      </c>
      <c r="BU48" s="211">
        <v>0</v>
      </c>
      <c r="BV48" s="211">
        <v>0</v>
      </c>
      <c r="BW48" s="211">
        <v>0</v>
      </c>
      <c r="BX48" s="211">
        <v>0</v>
      </c>
      <c r="BY48" s="211">
        <v>0</v>
      </c>
      <c r="BZ48" s="211">
        <v>0</v>
      </c>
      <c r="CA48" s="211">
        <v>0</v>
      </c>
      <c r="CB48" s="211">
        <v>0</v>
      </c>
      <c r="CC48" s="211">
        <v>0</v>
      </c>
      <c r="CD48" s="211">
        <f>SUM(B48:CC48)</f>
        <v>0</v>
      </c>
      <c r="CF48" s="27">
        <f t="shared" si="1"/>
        <v>0</v>
      </c>
      <c r="CG48" s="28">
        <f t="shared" si="2"/>
        <v>0</v>
      </c>
    </row>
    <row r="49" spans="1:85" x14ac:dyDescent="0.2">
      <c r="A49" s="215" t="s">
        <v>486</v>
      </c>
      <c r="B49" s="211">
        <v>0</v>
      </c>
      <c r="C49" s="211">
        <v>0</v>
      </c>
      <c r="D49" s="211">
        <v>0</v>
      </c>
      <c r="E49" s="211">
        <v>0</v>
      </c>
      <c r="F49" s="211">
        <v>0</v>
      </c>
      <c r="G49" s="211">
        <v>0</v>
      </c>
      <c r="H49" s="211">
        <v>0</v>
      </c>
      <c r="I49" s="211">
        <v>0</v>
      </c>
      <c r="J49" s="211">
        <v>0</v>
      </c>
      <c r="K49" s="211">
        <v>0</v>
      </c>
      <c r="L49" s="211">
        <v>0</v>
      </c>
      <c r="M49" s="211">
        <v>0</v>
      </c>
      <c r="N49" s="211">
        <v>0</v>
      </c>
      <c r="O49" s="211">
        <v>0</v>
      </c>
      <c r="P49" s="211">
        <v>0</v>
      </c>
      <c r="Q49" s="211">
        <v>0</v>
      </c>
      <c r="R49" s="211">
        <v>0</v>
      </c>
      <c r="S49" s="211">
        <v>0</v>
      </c>
      <c r="T49" s="211">
        <v>0</v>
      </c>
      <c r="U49" s="211">
        <v>0</v>
      </c>
      <c r="V49" s="211">
        <v>0</v>
      </c>
      <c r="W49" s="211">
        <v>0</v>
      </c>
      <c r="X49" s="211">
        <v>0</v>
      </c>
      <c r="Y49" s="211">
        <v>0</v>
      </c>
      <c r="Z49" s="211">
        <v>0</v>
      </c>
      <c r="AA49" s="211">
        <v>0</v>
      </c>
      <c r="AB49" s="211">
        <v>0</v>
      </c>
      <c r="AC49" s="211">
        <v>0</v>
      </c>
      <c r="AD49" s="211">
        <v>0</v>
      </c>
      <c r="AE49" s="211">
        <v>0</v>
      </c>
      <c r="AF49" s="211">
        <v>0</v>
      </c>
      <c r="AG49" s="211">
        <v>0</v>
      </c>
      <c r="AH49" s="211">
        <v>0</v>
      </c>
      <c r="AI49" s="211">
        <v>0</v>
      </c>
      <c r="AJ49" s="211">
        <v>0</v>
      </c>
      <c r="AK49" s="211">
        <v>0</v>
      </c>
      <c r="AL49" s="211">
        <v>0</v>
      </c>
      <c r="AM49" s="211">
        <v>0</v>
      </c>
      <c r="AN49" s="211">
        <v>0</v>
      </c>
      <c r="AO49" s="211">
        <v>0</v>
      </c>
      <c r="AP49" s="211">
        <v>0</v>
      </c>
      <c r="AQ49" s="211">
        <v>0</v>
      </c>
      <c r="AR49" s="211">
        <v>0</v>
      </c>
      <c r="AS49" s="211">
        <v>0</v>
      </c>
      <c r="AT49" s="211">
        <v>0</v>
      </c>
      <c r="AU49" s="211">
        <v>0</v>
      </c>
      <c r="AV49" s="211">
        <v>0</v>
      </c>
      <c r="AW49" s="211">
        <v>0</v>
      </c>
      <c r="AX49" s="211">
        <v>0</v>
      </c>
      <c r="AY49" s="211">
        <v>0</v>
      </c>
      <c r="AZ49" s="211">
        <v>0</v>
      </c>
      <c r="BA49" s="211">
        <v>0</v>
      </c>
      <c r="BB49" s="211">
        <v>0</v>
      </c>
      <c r="BC49" s="211">
        <v>0</v>
      </c>
      <c r="BD49" s="211">
        <v>0</v>
      </c>
      <c r="BE49" s="211">
        <v>0</v>
      </c>
      <c r="BF49" s="211">
        <v>0</v>
      </c>
      <c r="BG49" s="211">
        <v>0</v>
      </c>
      <c r="BH49" s="211">
        <v>0</v>
      </c>
      <c r="BI49" s="211">
        <v>0</v>
      </c>
      <c r="BJ49" s="211">
        <v>0</v>
      </c>
      <c r="BK49" s="211">
        <v>0</v>
      </c>
      <c r="BL49" s="211">
        <v>0</v>
      </c>
      <c r="BM49" s="211">
        <v>0</v>
      </c>
      <c r="BN49" s="211">
        <v>0</v>
      </c>
      <c r="BO49" s="211">
        <v>0</v>
      </c>
      <c r="BP49" s="211">
        <v>0</v>
      </c>
      <c r="BQ49" s="211">
        <v>0</v>
      </c>
      <c r="BR49" s="211">
        <v>0</v>
      </c>
      <c r="BS49" s="211">
        <v>0</v>
      </c>
      <c r="BT49" s="211">
        <v>0</v>
      </c>
      <c r="BU49" s="211">
        <v>0</v>
      </c>
      <c r="BV49" s="211">
        <v>0</v>
      </c>
      <c r="BW49" s="211">
        <v>0</v>
      </c>
      <c r="BX49" s="211">
        <v>0</v>
      </c>
      <c r="BY49" s="211">
        <v>0</v>
      </c>
      <c r="BZ49" s="211">
        <v>0</v>
      </c>
      <c r="CA49" s="211">
        <v>0</v>
      </c>
      <c r="CB49" s="211">
        <v>0</v>
      </c>
      <c r="CC49" s="211">
        <v>0</v>
      </c>
      <c r="CD49" s="211">
        <f>SUM(B49:CC49)</f>
        <v>0</v>
      </c>
      <c r="CF49" s="27">
        <f t="shared" si="1"/>
        <v>0</v>
      </c>
      <c r="CG49" s="28">
        <f t="shared" si="2"/>
        <v>0</v>
      </c>
    </row>
    <row r="50" spans="1:85" x14ac:dyDescent="0.2">
      <c r="A50" s="215" t="s">
        <v>487</v>
      </c>
      <c r="B50" s="211">
        <v>0</v>
      </c>
      <c r="C50" s="211">
        <v>0</v>
      </c>
      <c r="D50" s="211">
        <v>0</v>
      </c>
      <c r="E50" s="211">
        <v>0</v>
      </c>
      <c r="F50" s="211">
        <v>0</v>
      </c>
      <c r="G50" s="211">
        <v>0</v>
      </c>
      <c r="H50" s="211">
        <v>0</v>
      </c>
      <c r="I50" s="211">
        <v>0</v>
      </c>
      <c r="J50" s="211">
        <v>0</v>
      </c>
      <c r="K50" s="211">
        <v>0</v>
      </c>
      <c r="L50" s="211">
        <v>0</v>
      </c>
      <c r="M50" s="211">
        <v>0</v>
      </c>
      <c r="N50" s="211">
        <v>0</v>
      </c>
      <c r="O50" s="211">
        <v>0</v>
      </c>
      <c r="P50" s="211">
        <v>0</v>
      </c>
      <c r="Q50" s="211">
        <v>0</v>
      </c>
      <c r="R50" s="211">
        <v>0</v>
      </c>
      <c r="S50" s="211">
        <v>0</v>
      </c>
      <c r="T50" s="211">
        <v>0</v>
      </c>
      <c r="U50" s="211">
        <v>0</v>
      </c>
      <c r="V50" s="211">
        <v>0</v>
      </c>
      <c r="W50" s="211">
        <v>0</v>
      </c>
      <c r="X50" s="211">
        <v>0</v>
      </c>
      <c r="Y50" s="211">
        <v>0</v>
      </c>
      <c r="Z50" s="211">
        <v>0</v>
      </c>
      <c r="AA50" s="211">
        <v>0</v>
      </c>
      <c r="AB50" s="211">
        <v>0</v>
      </c>
      <c r="AC50" s="211">
        <v>0</v>
      </c>
      <c r="AD50" s="211">
        <v>0</v>
      </c>
      <c r="AE50" s="211">
        <v>0</v>
      </c>
      <c r="AF50" s="211">
        <v>0</v>
      </c>
      <c r="AG50" s="211">
        <v>0</v>
      </c>
      <c r="AH50" s="211">
        <v>0</v>
      </c>
      <c r="AI50" s="211">
        <v>0</v>
      </c>
      <c r="AJ50" s="211">
        <v>0</v>
      </c>
      <c r="AK50" s="211">
        <v>0</v>
      </c>
      <c r="AL50" s="211">
        <v>0</v>
      </c>
      <c r="AM50" s="211">
        <v>0</v>
      </c>
      <c r="AN50" s="211">
        <v>0</v>
      </c>
      <c r="AO50" s="211">
        <v>0</v>
      </c>
      <c r="AP50" s="211">
        <v>0</v>
      </c>
      <c r="AQ50" s="211">
        <v>0</v>
      </c>
      <c r="AR50" s="211">
        <v>0</v>
      </c>
      <c r="AS50" s="211">
        <v>0</v>
      </c>
      <c r="AT50" s="211">
        <v>0</v>
      </c>
      <c r="AU50" s="211">
        <v>0</v>
      </c>
      <c r="AV50" s="211">
        <v>0</v>
      </c>
      <c r="AW50" s="211">
        <v>0</v>
      </c>
      <c r="AX50" s="211">
        <v>0</v>
      </c>
      <c r="AY50" s="211">
        <v>0</v>
      </c>
      <c r="AZ50" s="211">
        <v>0</v>
      </c>
      <c r="BA50" s="211">
        <v>0</v>
      </c>
      <c r="BB50" s="211">
        <v>0</v>
      </c>
      <c r="BC50" s="211">
        <v>0</v>
      </c>
      <c r="BD50" s="211">
        <v>0</v>
      </c>
      <c r="BE50" s="211">
        <v>0</v>
      </c>
      <c r="BF50" s="211">
        <v>0</v>
      </c>
      <c r="BG50" s="211">
        <v>0</v>
      </c>
      <c r="BH50" s="211">
        <v>0</v>
      </c>
      <c r="BI50" s="211">
        <v>0</v>
      </c>
      <c r="BJ50" s="211">
        <v>0</v>
      </c>
      <c r="BK50" s="211">
        <v>0</v>
      </c>
      <c r="BL50" s="211">
        <v>0</v>
      </c>
      <c r="BM50" s="211">
        <v>0</v>
      </c>
      <c r="BN50" s="211">
        <v>0</v>
      </c>
      <c r="BO50" s="211">
        <v>0</v>
      </c>
      <c r="BP50" s="211">
        <v>0</v>
      </c>
      <c r="BQ50" s="211">
        <v>0</v>
      </c>
      <c r="BR50" s="211">
        <v>0</v>
      </c>
      <c r="BS50" s="211">
        <v>0</v>
      </c>
      <c r="BT50" s="211">
        <v>0</v>
      </c>
      <c r="BU50" s="211">
        <v>0</v>
      </c>
      <c r="BV50" s="211">
        <v>0</v>
      </c>
      <c r="BW50" s="211">
        <v>0</v>
      </c>
      <c r="BX50" s="211">
        <v>0</v>
      </c>
      <c r="BY50" s="211">
        <v>0</v>
      </c>
      <c r="BZ50" s="211">
        <v>0</v>
      </c>
      <c r="CA50" s="211">
        <v>0</v>
      </c>
      <c r="CB50" s="211">
        <v>0</v>
      </c>
      <c r="CC50" s="211">
        <v>0</v>
      </c>
      <c r="CD50" s="211">
        <f>SUM(B50:CC50)</f>
        <v>0</v>
      </c>
      <c r="CF50" s="27">
        <f t="shared" si="1"/>
        <v>0</v>
      </c>
      <c r="CG50" s="28">
        <f t="shared" si="2"/>
        <v>0</v>
      </c>
    </row>
    <row r="51" spans="1:85" x14ac:dyDescent="0.2">
      <c r="A51" s="214" t="s">
        <v>488</v>
      </c>
      <c r="B51" s="213">
        <f t="shared" ref="B51:BM51" si="29">SUM(B46:B50)</f>
        <v>0</v>
      </c>
      <c r="C51" s="213">
        <f t="shared" si="29"/>
        <v>0</v>
      </c>
      <c r="D51" s="213">
        <f t="shared" si="29"/>
        <v>0</v>
      </c>
      <c r="E51" s="213">
        <f t="shared" si="29"/>
        <v>0</v>
      </c>
      <c r="F51" s="213">
        <f t="shared" si="29"/>
        <v>0</v>
      </c>
      <c r="G51" s="213">
        <f t="shared" ref="B51:BM51" si="30">SUM(G46:G50)</f>
        <v>0</v>
      </c>
      <c r="H51" s="213">
        <f t="shared" ref="H51:BS51" si="31">SUM(H46:H50)</f>
        <v>0</v>
      </c>
      <c r="I51" s="213">
        <f t="shared" si="31"/>
        <v>0</v>
      </c>
      <c r="J51" s="213">
        <f t="shared" si="31"/>
        <v>0</v>
      </c>
      <c r="K51" s="213">
        <f t="shared" si="31"/>
        <v>0</v>
      </c>
      <c r="L51" s="213">
        <f t="shared" si="31"/>
        <v>0</v>
      </c>
      <c r="M51" s="213">
        <f t="shared" si="31"/>
        <v>0</v>
      </c>
      <c r="N51" s="213">
        <f t="shared" si="31"/>
        <v>0</v>
      </c>
      <c r="O51" s="213">
        <f t="shared" si="31"/>
        <v>0</v>
      </c>
      <c r="P51" s="213">
        <f t="shared" si="31"/>
        <v>0</v>
      </c>
      <c r="Q51" s="213">
        <f t="shared" si="31"/>
        <v>0</v>
      </c>
      <c r="R51" s="213">
        <f t="shared" si="31"/>
        <v>0</v>
      </c>
      <c r="S51" s="213">
        <f t="shared" si="31"/>
        <v>0</v>
      </c>
      <c r="T51" s="213">
        <f t="shared" si="31"/>
        <v>0</v>
      </c>
      <c r="U51" s="213">
        <f t="shared" si="31"/>
        <v>0</v>
      </c>
      <c r="V51" s="213">
        <f t="shared" si="31"/>
        <v>0</v>
      </c>
      <c r="W51" s="213">
        <f t="shared" si="31"/>
        <v>0</v>
      </c>
      <c r="X51" s="213">
        <f t="shared" si="31"/>
        <v>0</v>
      </c>
      <c r="Y51" s="213">
        <f t="shared" si="31"/>
        <v>0</v>
      </c>
      <c r="Z51" s="213">
        <f t="shared" si="31"/>
        <v>0</v>
      </c>
      <c r="AA51" s="213">
        <f t="shared" si="31"/>
        <v>0</v>
      </c>
      <c r="AB51" s="213">
        <f t="shared" si="31"/>
        <v>0</v>
      </c>
      <c r="AC51" s="213">
        <f t="shared" si="31"/>
        <v>0</v>
      </c>
      <c r="AD51" s="213">
        <f t="shared" si="31"/>
        <v>0</v>
      </c>
      <c r="AE51" s="213">
        <f t="shared" si="31"/>
        <v>0</v>
      </c>
      <c r="AF51" s="213">
        <f t="shared" si="31"/>
        <v>0</v>
      </c>
      <c r="AG51" s="213">
        <f t="shared" si="31"/>
        <v>0</v>
      </c>
      <c r="AH51" s="213">
        <f t="shared" si="31"/>
        <v>0</v>
      </c>
      <c r="AI51" s="213">
        <f t="shared" si="31"/>
        <v>0</v>
      </c>
      <c r="AJ51" s="213">
        <f t="shared" si="31"/>
        <v>0</v>
      </c>
      <c r="AK51" s="213">
        <f t="shared" si="31"/>
        <v>0</v>
      </c>
      <c r="AL51" s="213">
        <f t="shared" si="31"/>
        <v>0</v>
      </c>
      <c r="AM51" s="213">
        <f t="shared" si="31"/>
        <v>0</v>
      </c>
      <c r="AN51" s="213">
        <f t="shared" si="31"/>
        <v>0</v>
      </c>
      <c r="AO51" s="213">
        <f t="shared" si="31"/>
        <v>0</v>
      </c>
      <c r="AP51" s="213">
        <f t="shared" si="31"/>
        <v>0</v>
      </c>
      <c r="AQ51" s="213">
        <f t="shared" si="31"/>
        <v>0</v>
      </c>
      <c r="AR51" s="213">
        <f t="shared" si="31"/>
        <v>0</v>
      </c>
      <c r="AS51" s="213">
        <f t="shared" si="31"/>
        <v>0</v>
      </c>
      <c r="AT51" s="213">
        <f t="shared" si="31"/>
        <v>0</v>
      </c>
      <c r="AU51" s="213">
        <f t="shared" si="31"/>
        <v>0</v>
      </c>
      <c r="AV51" s="213">
        <f t="shared" si="31"/>
        <v>0</v>
      </c>
      <c r="AW51" s="213">
        <f t="shared" si="31"/>
        <v>0</v>
      </c>
      <c r="AX51" s="213">
        <f t="shared" si="31"/>
        <v>0</v>
      </c>
      <c r="AY51" s="213">
        <f t="shared" si="31"/>
        <v>0</v>
      </c>
      <c r="AZ51" s="213">
        <f t="shared" si="31"/>
        <v>0</v>
      </c>
      <c r="BA51" s="213">
        <f t="shared" si="31"/>
        <v>0</v>
      </c>
      <c r="BB51" s="213">
        <f t="shared" si="31"/>
        <v>0</v>
      </c>
      <c r="BC51" s="213">
        <f t="shared" si="31"/>
        <v>0</v>
      </c>
      <c r="BD51" s="213">
        <f t="shared" si="31"/>
        <v>0</v>
      </c>
      <c r="BE51" s="213">
        <f t="shared" si="31"/>
        <v>0</v>
      </c>
      <c r="BF51" s="213">
        <f t="shared" si="31"/>
        <v>0</v>
      </c>
      <c r="BG51" s="213">
        <f t="shared" si="31"/>
        <v>0</v>
      </c>
      <c r="BH51" s="213">
        <f t="shared" si="31"/>
        <v>0</v>
      </c>
      <c r="BI51" s="213">
        <f t="shared" si="31"/>
        <v>0</v>
      </c>
      <c r="BJ51" s="213">
        <f t="shared" si="31"/>
        <v>0</v>
      </c>
      <c r="BK51" s="213">
        <f t="shared" si="31"/>
        <v>0</v>
      </c>
      <c r="BL51" s="213">
        <f t="shared" si="31"/>
        <v>0</v>
      </c>
      <c r="BM51" s="213">
        <f t="shared" si="31"/>
        <v>0</v>
      </c>
      <c r="BN51" s="213">
        <f t="shared" si="31"/>
        <v>0</v>
      </c>
      <c r="BO51" s="213">
        <f t="shared" si="31"/>
        <v>0</v>
      </c>
      <c r="BP51" s="213">
        <f t="shared" si="31"/>
        <v>0</v>
      </c>
      <c r="BQ51" s="213">
        <f t="shared" si="31"/>
        <v>0</v>
      </c>
      <c r="BR51" s="213">
        <f t="shared" si="31"/>
        <v>0</v>
      </c>
      <c r="BS51" s="213">
        <f t="shared" si="31"/>
        <v>0</v>
      </c>
      <c r="BT51" s="213">
        <f t="shared" ref="BT51:CC51" si="32">SUM(BT46:BT50)</f>
        <v>0</v>
      </c>
      <c r="BU51" s="213">
        <f t="shared" si="32"/>
        <v>0</v>
      </c>
      <c r="BV51" s="213">
        <f t="shared" si="32"/>
        <v>0</v>
      </c>
      <c r="BW51" s="213">
        <f t="shared" si="32"/>
        <v>0</v>
      </c>
      <c r="BX51" s="213">
        <f t="shared" si="32"/>
        <v>0</v>
      </c>
      <c r="BY51" s="213">
        <f t="shared" si="32"/>
        <v>0</v>
      </c>
      <c r="BZ51" s="213">
        <f t="shared" si="32"/>
        <v>0</v>
      </c>
      <c r="CA51" s="213">
        <f t="shared" si="32"/>
        <v>0</v>
      </c>
      <c r="CB51" s="213">
        <f t="shared" si="32"/>
        <v>0</v>
      </c>
      <c r="CC51" s="213">
        <f t="shared" si="32"/>
        <v>0</v>
      </c>
      <c r="CD51" s="213">
        <f t="shared" ref="BN51:CD51" si="33">SUM(CD46:CD50)</f>
        <v>0</v>
      </c>
      <c r="CF51" s="27">
        <f t="shared" si="1"/>
        <v>0</v>
      </c>
      <c r="CG51" s="28">
        <f t="shared" si="2"/>
        <v>0</v>
      </c>
    </row>
    <row r="52" spans="1:85" x14ac:dyDescent="0.2">
      <c r="A52" s="218" t="s">
        <v>489</v>
      </c>
      <c r="B52" s="211">
        <v>0</v>
      </c>
      <c r="C52" s="211">
        <v>0</v>
      </c>
      <c r="D52" s="211">
        <v>0</v>
      </c>
      <c r="E52" s="211">
        <v>0</v>
      </c>
      <c r="F52" s="211">
        <v>0</v>
      </c>
      <c r="G52" s="211">
        <v>0</v>
      </c>
      <c r="H52" s="211">
        <v>0</v>
      </c>
      <c r="I52" s="211">
        <v>0</v>
      </c>
      <c r="J52" s="211">
        <v>0</v>
      </c>
      <c r="K52" s="211">
        <v>0</v>
      </c>
      <c r="L52" s="211">
        <v>0</v>
      </c>
      <c r="M52" s="211">
        <v>0</v>
      </c>
      <c r="N52" s="211">
        <v>0</v>
      </c>
      <c r="O52" s="211">
        <v>0</v>
      </c>
      <c r="P52" s="211">
        <v>0</v>
      </c>
      <c r="Q52" s="211">
        <v>0</v>
      </c>
      <c r="R52" s="211">
        <v>0</v>
      </c>
      <c r="S52" s="211">
        <v>0</v>
      </c>
      <c r="T52" s="211">
        <v>0</v>
      </c>
      <c r="U52" s="211">
        <v>0</v>
      </c>
      <c r="V52" s="211">
        <v>0</v>
      </c>
      <c r="W52" s="211">
        <v>0</v>
      </c>
      <c r="X52" s="211">
        <v>0</v>
      </c>
      <c r="Y52" s="211">
        <v>0</v>
      </c>
      <c r="Z52" s="211">
        <v>0</v>
      </c>
      <c r="AA52" s="211">
        <v>0</v>
      </c>
      <c r="AB52" s="211">
        <v>0</v>
      </c>
      <c r="AC52" s="211">
        <v>0</v>
      </c>
      <c r="AD52" s="211">
        <v>0</v>
      </c>
      <c r="AE52" s="211">
        <v>0</v>
      </c>
      <c r="AF52" s="211">
        <v>0</v>
      </c>
      <c r="AG52" s="211">
        <v>0</v>
      </c>
      <c r="AH52" s="211">
        <v>0</v>
      </c>
      <c r="AI52" s="211">
        <v>0</v>
      </c>
      <c r="AJ52" s="211">
        <v>0</v>
      </c>
      <c r="AK52" s="211">
        <v>0</v>
      </c>
      <c r="AL52" s="211">
        <v>0</v>
      </c>
      <c r="AM52" s="211">
        <v>0</v>
      </c>
      <c r="AN52" s="211">
        <v>0</v>
      </c>
      <c r="AO52" s="211">
        <v>0</v>
      </c>
      <c r="AP52" s="211">
        <v>0</v>
      </c>
      <c r="AQ52" s="211">
        <v>0</v>
      </c>
      <c r="AR52" s="211">
        <v>0</v>
      </c>
      <c r="AS52" s="211">
        <v>0</v>
      </c>
      <c r="AT52" s="211">
        <v>0</v>
      </c>
      <c r="AU52" s="211">
        <v>0</v>
      </c>
      <c r="AV52" s="211">
        <v>0</v>
      </c>
      <c r="AW52" s="211">
        <v>0</v>
      </c>
      <c r="AX52" s="211">
        <v>0</v>
      </c>
      <c r="AY52" s="211">
        <v>0</v>
      </c>
      <c r="AZ52" s="211">
        <v>0</v>
      </c>
      <c r="BA52" s="211">
        <v>0</v>
      </c>
      <c r="BB52" s="211">
        <v>0</v>
      </c>
      <c r="BC52" s="211">
        <v>0</v>
      </c>
      <c r="BD52" s="211">
        <v>0</v>
      </c>
      <c r="BE52" s="211">
        <v>0</v>
      </c>
      <c r="BF52" s="211">
        <v>0</v>
      </c>
      <c r="BG52" s="211">
        <v>0</v>
      </c>
      <c r="BH52" s="211">
        <v>0</v>
      </c>
      <c r="BI52" s="211">
        <v>0</v>
      </c>
      <c r="BJ52" s="211">
        <v>0</v>
      </c>
      <c r="BK52" s="211">
        <v>0</v>
      </c>
      <c r="BL52" s="211">
        <v>0</v>
      </c>
      <c r="BM52" s="211">
        <v>0</v>
      </c>
      <c r="BN52" s="211">
        <v>0</v>
      </c>
      <c r="BO52" s="211">
        <v>0</v>
      </c>
      <c r="BP52" s="211">
        <v>0</v>
      </c>
      <c r="BQ52" s="211">
        <v>0</v>
      </c>
      <c r="BR52" s="211">
        <v>0</v>
      </c>
      <c r="BS52" s="211">
        <v>0</v>
      </c>
      <c r="BT52" s="211">
        <v>0</v>
      </c>
      <c r="BU52" s="211">
        <v>0</v>
      </c>
      <c r="BV52" s="211">
        <v>0</v>
      </c>
      <c r="BW52" s="211">
        <v>0</v>
      </c>
      <c r="BX52" s="211">
        <v>0</v>
      </c>
      <c r="BY52" s="211">
        <v>0</v>
      </c>
      <c r="BZ52" s="211">
        <v>0</v>
      </c>
      <c r="CA52" s="211">
        <v>0</v>
      </c>
      <c r="CB52" s="211">
        <v>0</v>
      </c>
      <c r="CC52" s="211">
        <v>0</v>
      </c>
      <c r="CD52" s="211">
        <f>SUM(B52:CC52)</f>
        <v>0</v>
      </c>
      <c r="CF52" s="27">
        <f t="shared" si="1"/>
        <v>0</v>
      </c>
      <c r="CG52" s="28">
        <f t="shared" si="2"/>
        <v>0</v>
      </c>
    </row>
    <row r="53" spans="1:85" x14ac:dyDescent="0.2">
      <c r="A53" s="208"/>
      <c r="B53" s="207"/>
      <c r="C53" s="207"/>
      <c r="D53" s="207"/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7"/>
      <c r="AU53" s="207"/>
      <c r="AV53" s="207"/>
      <c r="AW53" s="207"/>
      <c r="AX53" s="207"/>
      <c r="AY53" s="207"/>
      <c r="AZ53" s="207"/>
      <c r="BA53" s="207"/>
      <c r="BB53" s="207"/>
      <c r="BC53" s="207"/>
      <c r="BD53" s="207"/>
      <c r="BE53" s="207"/>
      <c r="BF53" s="207"/>
      <c r="BG53" s="207"/>
      <c r="BH53" s="207"/>
      <c r="BI53" s="207"/>
      <c r="BJ53" s="207"/>
      <c r="BK53" s="207"/>
      <c r="BL53" s="207"/>
      <c r="BM53" s="207"/>
      <c r="BN53" s="207"/>
      <c r="BO53" s="207"/>
      <c r="BP53" s="207"/>
      <c r="BQ53" s="207"/>
      <c r="BR53" s="207"/>
      <c r="BS53" s="207"/>
      <c r="BT53" s="207"/>
      <c r="BU53" s="207"/>
      <c r="BV53" s="207"/>
      <c r="BW53" s="207"/>
      <c r="BX53" s="207"/>
      <c r="BY53" s="207"/>
      <c r="BZ53" s="207"/>
      <c r="CA53" s="207"/>
      <c r="CB53" s="207"/>
      <c r="CC53" s="207"/>
      <c r="CD53" s="207"/>
      <c r="CF53" s="27">
        <f t="shared" si="1"/>
        <v>0</v>
      </c>
      <c r="CG53" s="28">
        <f t="shared" si="2"/>
        <v>0</v>
      </c>
    </row>
    <row r="54" spans="1:85" x14ac:dyDescent="0.2">
      <c r="A54" s="215" t="s">
        <v>490</v>
      </c>
      <c r="B54" s="211">
        <v>0</v>
      </c>
      <c r="C54" s="211">
        <v>0</v>
      </c>
      <c r="D54" s="211">
        <v>0</v>
      </c>
      <c r="E54" s="211">
        <v>0</v>
      </c>
      <c r="F54" s="211">
        <v>0</v>
      </c>
      <c r="G54" s="211">
        <v>0</v>
      </c>
      <c r="H54" s="211">
        <v>0</v>
      </c>
      <c r="I54" s="211">
        <v>0</v>
      </c>
      <c r="J54" s="211">
        <v>0</v>
      </c>
      <c r="K54" s="211">
        <v>0</v>
      </c>
      <c r="L54" s="211">
        <v>0</v>
      </c>
      <c r="M54" s="211">
        <v>0</v>
      </c>
      <c r="N54" s="211">
        <v>0</v>
      </c>
      <c r="O54" s="211">
        <v>0</v>
      </c>
      <c r="P54" s="211">
        <v>0</v>
      </c>
      <c r="Q54" s="211">
        <v>0</v>
      </c>
      <c r="R54" s="211">
        <v>0</v>
      </c>
      <c r="S54" s="211">
        <v>0</v>
      </c>
      <c r="T54" s="211">
        <v>0</v>
      </c>
      <c r="U54" s="211">
        <v>0</v>
      </c>
      <c r="V54" s="211">
        <v>0</v>
      </c>
      <c r="W54" s="211">
        <v>0</v>
      </c>
      <c r="X54" s="211">
        <v>0</v>
      </c>
      <c r="Y54" s="211">
        <v>0</v>
      </c>
      <c r="Z54" s="211">
        <v>0</v>
      </c>
      <c r="AA54" s="211">
        <v>0</v>
      </c>
      <c r="AB54" s="211">
        <v>0</v>
      </c>
      <c r="AC54" s="211">
        <v>0</v>
      </c>
      <c r="AD54" s="211">
        <v>0</v>
      </c>
      <c r="AE54" s="211">
        <v>0</v>
      </c>
      <c r="AF54" s="211">
        <v>0</v>
      </c>
      <c r="AG54" s="211">
        <v>0</v>
      </c>
      <c r="AH54" s="211">
        <v>0</v>
      </c>
      <c r="AI54" s="211">
        <v>0</v>
      </c>
      <c r="AJ54" s="211">
        <v>0</v>
      </c>
      <c r="AK54" s="211">
        <v>0</v>
      </c>
      <c r="AL54" s="211">
        <v>0</v>
      </c>
      <c r="AM54" s="211">
        <v>0</v>
      </c>
      <c r="AN54" s="211">
        <v>0</v>
      </c>
      <c r="AO54" s="211">
        <v>0</v>
      </c>
      <c r="AP54" s="211">
        <v>0</v>
      </c>
      <c r="AQ54" s="211">
        <v>0</v>
      </c>
      <c r="AR54" s="211">
        <v>0</v>
      </c>
      <c r="AS54" s="211">
        <v>0</v>
      </c>
      <c r="AT54" s="211">
        <v>0</v>
      </c>
      <c r="AU54" s="211">
        <v>0</v>
      </c>
      <c r="AV54" s="211">
        <v>0</v>
      </c>
      <c r="AW54" s="211">
        <v>0</v>
      </c>
      <c r="AX54" s="211">
        <v>0</v>
      </c>
      <c r="AY54" s="211">
        <v>0</v>
      </c>
      <c r="AZ54" s="211">
        <v>0</v>
      </c>
      <c r="BA54" s="211">
        <v>0</v>
      </c>
      <c r="BB54" s="211">
        <v>0</v>
      </c>
      <c r="BC54" s="211">
        <v>0</v>
      </c>
      <c r="BD54" s="211">
        <v>0</v>
      </c>
      <c r="BE54" s="211">
        <v>0</v>
      </c>
      <c r="BF54" s="211">
        <v>0</v>
      </c>
      <c r="BG54" s="211">
        <v>0</v>
      </c>
      <c r="BH54" s="211">
        <v>0</v>
      </c>
      <c r="BI54" s="211">
        <v>0</v>
      </c>
      <c r="BJ54" s="211">
        <v>0</v>
      </c>
      <c r="BK54" s="211">
        <v>0</v>
      </c>
      <c r="BL54" s="211">
        <v>0</v>
      </c>
      <c r="BM54" s="211">
        <v>0</v>
      </c>
      <c r="BN54" s="211">
        <v>0</v>
      </c>
      <c r="BO54" s="211">
        <v>0</v>
      </c>
      <c r="BP54" s="211">
        <v>0</v>
      </c>
      <c r="BQ54" s="211">
        <v>0</v>
      </c>
      <c r="BR54" s="211">
        <v>0</v>
      </c>
      <c r="BS54" s="211">
        <v>0</v>
      </c>
      <c r="BT54" s="211">
        <v>0</v>
      </c>
      <c r="BU54" s="211">
        <v>0</v>
      </c>
      <c r="BV54" s="211">
        <v>0</v>
      </c>
      <c r="BW54" s="211">
        <v>0</v>
      </c>
      <c r="BX54" s="211">
        <v>0</v>
      </c>
      <c r="BY54" s="211">
        <v>0</v>
      </c>
      <c r="BZ54" s="211">
        <v>0</v>
      </c>
      <c r="CA54" s="211">
        <v>0</v>
      </c>
      <c r="CB54" s="211">
        <v>0</v>
      </c>
      <c r="CC54" s="211">
        <v>0</v>
      </c>
      <c r="CD54" s="211">
        <f>SUM(B54:CC54)</f>
        <v>0</v>
      </c>
      <c r="CF54" s="27">
        <f t="shared" si="1"/>
        <v>0</v>
      </c>
      <c r="CG54" s="28">
        <f t="shared" si="2"/>
        <v>0</v>
      </c>
    </row>
    <row r="55" spans="1:85" x14ac:dyDescent="0.2">
      <c r="A55" s="215" t="s">
        <v>491</v>
      </c>
      <c r="B55" s="211">
        <v>0</v>
      </c>
      <c r="C55" s="211">
        <v>0</v>
      </c>
      <c r="D55" s="211">
        <v>0</v>
      </c>
      <c r="E55" s="211">
        <v>0</v>
      </c>
      <c r="F55" s="211">
        <v>0</v>
      </c>
      <c r="G55" s="211">
        <v>0</v>
      </c>
      <c r="H55" s="211">
        <v>0</v>
      </c>
      <c r="I55" s="211">
        <v>0</v>
      </c>
      <c r="J55" s="211">
        <v>0</v>
      </c>
      <c r="K55" s="211">
        <v>0</v>
      </c>
      <c r="L55" s="211">
        <v>0</v>
      </c>
      <c r="M55" s="211">
        <v>0</v>
      </c>
      <c r="N55" s="211">
        <v>0</v>
      </c>
      <c r="O55" s="211">
        <v>0</v>
      </c>
      <c r="P55" s="211">
        <v>0</v>
      </c>
      <c r="Q55" s="211">
        <v>0</v>
      </c>
      <c r="R55" s="211">
        <v>0</v>
      </c>
      <c r="S55" s="211">
        <v>0</v>
      </c>
      <c r="T55" s="211">
        <v>0</v>
      </c>
      <c r="U55" s="211">
        <v>0</v>
      </c>
      <c r="V55" s="211">
        <v>0</v>
      </c>
      <c r="W55" s="211">
        <v>0</v>
      </c>
      <c r="X55" s="211">
        <v>0</v>
      </c>
      <c r="Y55" s="211">
        <v>0</v>
      </c>
      <c r="Z55" s="211">
        <v>0</v>
      </c>
      <c r="AA55" s="211">
        <v>0</v>
      </c>
      <c r="AB55" s="211">
        <v>0</v>
      </c>
      <c r="AC55" s="211">
        <v>0</v>
      </c>
      <c r="AD55" s="211">
        <v>0</v>
      </c>
      <c r="AE55" s="211">
        <v>0</v>
      </c>
      <c r="AF55" s="211">
        <v>0</v>
      </c>
      <c r="AG55" s="211">
        <v>0</v>
      </c>
      <c r="AH55" s="211">
        <v>0</v>
      </c>
      <c r="AI55" s="211">
        <v>0</v>
      </c>
      <c r="AJ55" s="211">
        <v>0</v>
      </c>
      <c r="AK55" s="211">
        <v>0</v>
      </c>
      <c r="AL55" s="211">
        <v>0</v>
      </c>
      <c r="AM55" s="211">
        <v>0</v>
      </c>
      <c r="AN55" s="211">
        <v>0</v>
      </c>
      <c r="AO55" s="211">
        <v>0</v>
      </c>
      <c r="AP55" s="211">
        <v>0</v>
      </c>
      <c r="AQ55" s="211">
        <v>0</v>
      </c>
      <c r="AR55" s="211">
        <v>0</v>
      </c>
      <c r="AS55" s="211">
        <v>0</v>
      </c>
      <c r="AT55" s="211">
        <v>0</v>
      </c>
      <c r="AU55" s="211">
        <v>0</v>
      </c>
      <c r="AV55" s="211">
        <v>0</v>
      </c>
      <c r="AW55" s="211">
        <v>0</v>
      </c>
      <c r="AX55" s="211">
        <v>0</v>
      </c>
      <c r="AY55" s="211">
        <v>0</v>
      </c>
      <c r="AZ55" s="211">
        <v>0</v>
      </c>
      <c r="BA55" s="211">
        <v>0</v>
      </c>
      <c r="BB55" s="211">
        <v>0</v>
      </c>
      <c r="BC55" s="211">
        <v>0</v>
      </c>
      <c r="BD55" s="211">
        <v>0</v>
      </c>
      <c r="BE55" s="211">
        <v>0</v>
      </c>
      <c r="BF55" s="211">
        <v>0</v>
      </c>
      <c r="BG55" s="211">
        <v>0</v>
      </c>
      <c r="BH55" s="211">
        <v>0</v>
      </c>
      <c r="BI55" s="211">
        <v>0</v>
      </c>
      <c r="BJ55" s="211">
        <v>0</v>
      </c>
      <c r="BK55" s="211">
        <v>0</v>
      </c>
      <c r="BL55" s="211">
        <v>0</v>
      </c>
      <c r="BM55" s="211">
        <v>0</v>
      </c>
      <c r="BN55" s="211">
        <v>0</v>
      </c>
      <c r="BO55" s="211">
        <v>0</v>
      </c>
      <c r="BP55" s="211">
        <v>0</v>
      </c>
      <c r="BQ55" s="211">
        <v>0</v>
      </c>
      <c r="BR55" s="211">
        <v>0</v>
      </c>
      <c r="BS55" s="211">
        <v>0</v>
      </c>
      <c r="BT55" s="211">
        <v>0</v>
      </c>
      <c r="BU55" s="211">
        <v>0</v>
      </c>
      <c r="BV55" s="211">
        <v>0</v>
      </c>
      <c r="BW55" s="211">
        <v>0</v>
      </c>
      <c r="BX55" s="211">
        <v>0</v>
      </c>
      <c r="BY55" s="211">
        <v>0</v>
      </c>
      <c r="BZ55" s="211">
        <v>0</v>
      </c>
      <c r="CA55" s="211">
        <v>0</v>
      </c>
      <c r="CB55" s="211">
        <v>0</v>
      </c>
      <c r="CC55" s="211">
        <v>0</v>
      </c>
      <c r="CD55" s="211">
        <f>SUM(B55:CC55)</f>
        <v>0</v>
      </c>
      <c r="CF55" s="27">
        <f t="shared" si="1"/>
        <v>0</v>
      </c>
      <c r="CG55" s="28">
        <f t="shared" si="2"/>
        <v>0</v>
      </c>
    </row>
    <row r="56" spans="1:85" x14ac:dyDescent="0.2">
      <c r="A56" s="215" t="s">
        <v>492</v>
      </c>
      <c r="B56" s="211">
        <v>0</v>
      </c>
      <c r="C56" s="211">
        <v>0</v>
      </c>
      <c r="D56" s="211">
        <v>0</v>
      </c>
      <c r="E56" s="211">
        <v>0</v>
      </c>
      <c r="F56" s="211">
        <v>0</v>
      </c>
      <c r="G56" s="211">
        <v>0</v>
      </c>
      <c r="H56" s="211">
        <v>0</v>
      </c>
      <c r="I56" s="211">
        <v>0</v>
      </c>
      <c r="J56" s="211">
        <v>0</v>
      </c>
      <c r="K56" s="211">
        <v>0</v>
      </c>
      <c r="L56" s="211">
        <v>0</v>
      </c>
      <c r="M56" s="211">
        <v>0</v>
      </c>
      <c r="N56" s="211">
        <v>0</v>
      </c>
      <c r="O56" s="211">
        <v>0</v>
      </c>
      <c r="P56" s="211">
        <v>0</v>
      </c>
      <c r="Q56" s="211">
        <v>0</v>
      </c>
      <c r="R56" s="211">
        <v>0</v>
      </c>
      <c r="S56" s="211">
        <v>0</v>
      </c>
      <c r="T56" s="211">
        <v>0</v>
      </c>
      <c r="U56" s="211">
        <v>0</v>
      </c>
      <c r="V56" s="211">
        <v>0</v>
      </c>
      <c r="W56" s="211">
        <v>0</v>
      </c>
      <c r="X56" s="211">
        <v>0</v>
      </c>
      <c r="Y56" s="211">
        <v>0</v>
      </c>
      <c r="Z56" s="211">
        <v>0</v>
      </c>
      <c r="AA56" s="211">
        <v>0</v>
      </c>
      <c r="AB56" s="211">
        <v>0</v>
      </c>
      <c r="AC56" s="211">
        <v>0</v>
      </c>
      <c r="AD56" s="211">
        <v>0</v>
      </c>
      <c r="AE56" s="211">
        <v>0</v>
      </c>
      <c r="AF56" s="211">
        <v>0</v>
      </c>
      <c r="AG56" s="211">
        <v>0</v>
      </c>
      <c r="AH56" s="211">
        <v>0</v>
      </c>
      <c r="AI56" s="211">
        <v>0</v>
      </c>
      <c r="AJ56" s="211">
        <v>0</v>
      </c>
      <c r="AK56" s="211">
        <v>0</v>
      </c>
      <c r="AL56" s="211">
        <v>0</v>
      </c>
      <c r="AM56" s="211">
        <v>0</v>
      </c>
      <c r="AN56" s="211">
        <v>0</v>
      </c>
      <c r="AO56" s="211">
        <v>0</v>
      </c>
      <c r="AP56" s="211">
        <v>0</v>
      </c>
      <c r="AQ56" s="211">
        <v>0</v>
      </c>
      <c r="AR56" s="211">
        <v>0</v>
      </c>
      <c r="AS56" s="211">
        <v>0</v>
      </c>
      <c r="AT56" s="211">
        <v>0</v>
      </c>
      <c r="AU56" s="211">
        <v>0</v>
      </c>
      <c r="AV56" s="211">
        <v>0</v>
      </c>
      <c r="AW56" s="211">
        <v>0</v>
      </c>
      <c r="AX56" s="211">
        <v>0</v>
      </c>
      <c r="AY56" s="211">
        <v>0</v>
      </c>
      <c r="AZ56" s="211">
        <v>0</v>
      </c>
      <c r="BA56" s="211">
        <v>0</v>
      </c>
      <c r="BB56" s="211">
        <v>0</v>
      </c>
      <c r="BC56" s="211">
        <v>0</v>
      </c>
      <c r="BD56" s="211">
        <v>0</v>
      </c>
      <c r="BE56" s="211">
        <v>0</v>
      </c>
      <c r="BF56" s="211">
        <v>0</v>
      </c>
      <c r="BG56" s="211">
        <v>0</v>
      </c>
      <c r="BH56" s="211">
        <v>0</v>
      </c>
      <c r="BI56" s="211">
        <v>0</v>
      </c>
      <c r="BJ56" s="211">
        <v>0</v>
      </c>
      <c r="BK56" s="211">
        <v>0</v>
      </c>
      <c r="BL56" s="211">
        <v>0</v>
      </c>
      <c r="BM56" s="211">
        <v>0</v>
      </c>
      <c r="BN56" s="211">
        <v>0</v>
      </c>
      <c r="BO56" s="211">
        <v>0</v>
      </c>
      <c r="BP56" s="211">
        <v>0</v>
      </c>
      <c r="BQ56" s="211">
        <v>0</v>
      </c>
      <c r="BR56" s="211">
        <v>0</v>
      </c>
      <c r="BS56" s="211">
        <v>0</v>
      </c>
      <c r="BT56" s="211">
        <v>0</v>
      </c>
      <c r="BU56" s="211">
        <v>0</v>
      </c>
      <c r="BV56" s="211">
        <v>0</v>
      </c>
      <c r="BW56" s="211">
        <v>0</v>
      </c>
      <c r="BX56" s="211">
        <v>0</v>
      </c>
      <c r="BY56" s="211">
        <v>0</v>
      </c>
      <c r="BZ56" s="211">
        <v>0</v>
      </c>
      <c r="CA56" s="211">
        <v>0</v>
      </c>
      <c r="CB56" s="211">
        <v>0</v>
      </c>
      <c r="CC56" s="211">
        <v>0</v>
      </c>
      <c r="CD56" s="211">
        <f>SUM(B56:CC56)</f>
        <v>0</v>
      </c>
      <c r="CF56" s="27">
        <f t="shared" si="1"/>
        <v>0</v>
      </c>
      <c r="CG56" s="28">
        <f t="shared" si="2"/>
        <v>0</v>
      </c>
    </row>
    <row r="57" spans="1:85" x14ac:dyDescent="0.2">
      <c r="A57" s="215" t="s">
        <v>493</v>
      </c>
      <c r="B57" s="211">
        <v>0</v>
      </c>
      <c r="C57" s="211">
        <v>0</v>
      </c>
      <c r="D57" s="211">
        <v>0</v>
      </c>
      <c r="E57" s="211">
        <v>0</v>
      </c>
      <c r="F57" s="211">
        <v>0</v>
      </c>
      <c r="G57" s="211">
        <v>0</v>
      </c>
      <c r="H57" s="211">
        <v>0</v>
      </c>
      <c r="I57" s="211">
        <v>0</v>
      </c>
      <c r="J57" s="211">
        <v>0</v>
      </c>
      <c r="K57" s="211">
        <v>0</v>
      </c>
      <c r="L57" s="211">
        <v>0</v>
      </c>
      <c r="M57" s="211">
        <v>0</v>
      </c>
      <c r="N57" s="211">
        <v>0</v>
      </c>
      <c r="O57" s="211">
        <v>0</v>
      </c>
      <c r="P57" s="211">
        <v>0</v>
      </c>
      <c r="Q57" s="211">
        <v>0</v>
      </c>
      <c r="R57" s="211">
        <v>0</v>
      </c>
      <c r="S57" s="211">
        <v>0</v>
      </c>
      <c r="T57" s="211">
        <v>0</v>
      </c>
      <c r="U57" s="211">
        <v>0</v>
      </c>
      <c r="V57" s="211">
        <v>0</v>
      </c>
      <c r="W57" s="211">
        <v>0</v>
      </c>
      <c r="X57" s="211">
        <v>0</v>
      </c>
      <c r="Y57" s="211">
        <v>0</v>
      </c>
      <c r="Z57" s="211">
        <v>0</v>
      </c>
      <c r="AA57" s="211">
        <v>0</v>
      </c>
      <c r="AB57" s="211">
        <v>0</v>
      </c>
      <c r="AC57" s="211">
        <v>0</v>
      </c>
      <c r="AD57" s="211">
        <v>0</v>
      </c>
      <c r="AE57" s="211">
        <v>0</v>
      </c>
      <c r="AF57" s="211">
        <v>0</v>
      </c>
      <c r="AG57" s="211">
        <v>0</v>
      </c>
      <c r="AH57" s="211">
        <v>0</v>
      </c>
      <c r="AI57" s="211">
        <v>0</v>
      </c>
      <c r="AJ57" s="211">
        <v>0</v>
      </c>
      <c r="AK57" s="211">
        <v>0</v>
      </c>
      <c r="AL57" s="211">
        <v>0</v>
      </c>
      <c r="AM57" s="211">
        <v>0</v>
      </c>
      <c r="AN57" s="211">
        <v>0</v>
      </c>
      <c r="AO57" s="211">
        <v>0</v>
      </c>
      <c r="AP57" s="211">
        <v>0</v>
      </c>
      <c r="AQ57" s="211">
        <v>0</v>
      </c>
      <c r="AR57" s="211">
        <v>0</v>
      </c>
      <c r="AS57" s="211">
        <v>0</v>
      </c>
      <c r="AT57" s="211">
        <v>0</v>
      </c>
      <c r="AU57" s="211">
        <v>0</v>
      </c>
      <c r="AV57" s="211">
        <v>0</v>
      </c>
      <c r="AW57" s="211">
        <v>0</v>
      </c>
      <c r="AX57" s="211">
        <v>0</v>
      </c>
      <c r="AY57" s="211">
        <v>0</v>
      </c>
      <c r="AZ57" s="211">
        <v>0</v>
      </c>
      <c r="BA57" s="211">
        <v>0</v>
      </c>
      <c r="BB57" s="211">
        <v>0</v>
      </c>
      <c r="BC57" s="211">
        <v>0</v>
      </c>
      <c r="BD57" s="211">
        <v>0</v>
      </c>
      <c r="BE57" s="211">
        <v>0</v>
      </c>
      <c r="BF57" s="211">
        <v>0</v>
      </c>
      <c r="BG57" s="211">
        <v>0</v>
      </c>
      <c r="BH57" s="211">
        <v>0</v>
      </c>
      <c r="BI57" s="211">
        <v>0</v>
      </c>
      <c r="BJ57" s="211">
        <v>0</v>
      </c>
      <c r="BK57" s="211">
        <v>0</v>
      </c>
      <c r="BL57" s="211">
        <v>0</v>
      </c>
      <c r="BM57" s="211">
        <v>0</v>
      </c>
      <c r="BN57" s="211">
        <v>0</v>
      </c>
      <c r="BO57" s="211">
        <v>0</v>
      </c>
      <c r="BP57" s="211">
        <v>0</v>
      </c>
      <c r="BQ57" s="211">
        <v>0</v>
      </c>
      <c r="BR57" s="211">
        <v>0</v>
      </c>
      <c r="BS57" s="211">
        <v>0</v>
      </c>
      <c r="BT57" s="211">
        <v>0</v>
      </c>
      <c r="BU57" s="211">
        <v>0</v>
      </c>
      <c r="BV57" s="211">
        <v>0</v>
      </c>
      <c r="BW57" s="211">
        <v>0</v>
      </c>
      <c r="BX57" s="211">
        <v>0</v>
      </c>
      <c r="BY57" s="211">
        <v>0</v>
      </c>
      <c r="BZ57" s="211">
        <v>0</v>
      </c>
      <c r="CA57" s="211">
        <v>0</v>
      </c>
      <c r="CB57" s="211">
        <v>0</v>
      </c>
      <c r="CC57" s="211">
        <v>0</v>
      </c>
      <c r="CD57" s="211">
        <f>SUM(B57:CC57)</f>
        <v>0</v>
      </c>
      <c r="CF57" s="27">
        <f t="shared" si="1"/>
        <v>0</v>
      </c>
      <c r="CG57" s="28">
        <f t="shared" si="2"/>
        <v>0</v>
      </c>
    </row>
    <row r="58" spans="1:85" x14ac:dyDescent="0.2">
      <c r="A58" s="214" t="s">
        <v>494</v>
      </c>
      <c r="B58" s="213">
        <f t="shared" ref="B58:BM58" si="34">SUM(B54:B57)</f>
        <v>0</v>
      </c>
      <c r="C58" s="213">
        <f t="shared" si="34"/>
        <v>0</v>
      </c>
      <c r="D58" s="213">
        <f t="shared" si="34"/>
        <v>0</v>
      </c>
      <c r="E58" s="213">
        <f t="shared" si="34"/>
        <v>0</v>
      </c>
      <c r="F58" s="213">
        <f t="shared" si="34"/>
        <v>0</v>
      </c>
      <c r="G58" s="213">
        <f t="shared" ref="B58:BM58" si="35">SUM(G54:G57)</f>
        <v>0</v>
      </c>
      <c r="H58" s="213">
        <f t="shared" ref="H58:BS58" si="36">SUM(H54:H57)</f>
        <v>0</v>
      </c>
      <c r="I58" s="213">
        <f t="shared" si="36"/>
        <v>0</v>
      </c>
      <c r="J58" s="213">
        <f t="shared" si="36"/>
        <v>0</v>
      </c>
      <c r="K58" s="213">
        <f t="shared" si="36"/>
        <v>0</v>
      </c>
      <c r="L58" s="213">
        <f t="shared" si="36"/>
        <v>0</v>
      </c>
      <c r="M58" s="213">
        <f t="shared" si="36"/>
        <v>0</v>
      </c>
      <c r="N58" s="213">
        <f t="shared" si="36"/>
        <v>0</v>
      </c>
      <c r="O58" s="213">
        <f t="shared" si="36"/>
        <v>0</v>
      </c>
      <c r="P58" s="213">
        <f t="shared" si="36"/>
        <v>0</v>
      </c>
      <c r="Q58" s="213">
        <f t="shared" si="36"/>
        <v>0</v>
      </c>
      <c r="R58" s="213">
        <f t="shared" si="36"/>
        <v>0</v>
      </c>
      <c r="S58" s="213">
        <f t="shared" si="36"/>
        <v>0</v>
      </c>
      <c r="T58" s="213">
        <f t="shared" si="36"/>
        <v>0</v>
      </c>
      <c r="U58" s="213">
        <f t="shared" si="36"/>
        <v>0</v>
      </c>
      <c r="V58" s="213">
        <f t="shared" si="36"/>
        <v>0</v>
      </c>
      <c r="W58" s="213">
        <f t="shared" si="36"/>
        <v>0</v>
      </c>
      <c r="X58" s="213">
        <f t="shared" si="36"/>
        <v>0</v>
      </c>
      <c r="Y58" s="213">
        <f t="shared" si="36"/>
        <v>0</v>
      </c>
      <c r="Z58" s="213">
        <f t="shared" si="36"/>
        <v>0</v>
      </c>
      <c r="AA58" s="213">
        <f t="shared" si="36"/>
        <v>0</v>
      </c>
      <c r="AB58" s="213">
        <f t="shared" si="36"/>
        <v>0</v>
      </c>
      <c r="AC58" s="213">
        <f t="shared" si="36"/>
        <v>0</v>
      </c>
      <c r="AD58" s="213">
        <f t="shared" si="36"/>
        <v>0</v>
      </c>
      <c r="AE58" s="213">
        <f t="shared" si="36"/>
        <v>0</v>
      </c>
      <c r="AF58" s="213">
        <f t="shared" si="36"/>
        <v>0</v>
      </c>
      <c r="AG58" s="213">
        <f t="shared" si="36"/>
        <v>0</v>
      </c>
      <c r="AH58" s="213">
        <f t="shared" si="36"/>
        <v>0</v>
      </c>
      <c r="AI58" s="213">
        <f t="shared" si="36"/>
        <v>0</v>
      </c>
      <c r="AJ58" s="213">
        <f t="shared" si="36"/>
        <v>0</v>
      </c>
      <c r="AK58" s="213">
        <f t="shared" si="36"/>
        <v>0</v>
      </c>
      <c r="AL58" s="213">
        <f t="shared" si="36"/>
        <v>0</v>
      </c>
      <c r="AM58" s="213">
        <f t="shared" si="36"/>
        <v>0</v>
      </c>
      <c r="AN58" s="213">
        <f t="shared" si="36"/>
        <v>0</v>
      </c>
      <c r="AO58" s="213">
        <f t="shared" si="36"/>
        <v>0</v>
      </c>
      <c r="AP58" s="213">
        <f t="shared" si="36"/>
        <v>0</v>
      </c>
      <c r="AQ58" s="213">
        <f t="shared" si="36"/>
        <v>0</v>
      </c>
      <c r="AR58" s="213">
        <f t="shared" si="36"/>
        <v>0</v>
      </c>
      <c r="AS58" s="213">
        <f t="shared" si="36"/>
        <v>0</v>
      </c>
      <c r="AT58" s="213">
        <f t="shared" si="36"/>
        <v>0</v>
      </c>
      <c r="AU58" s="213">
        <f t="shared" si="36"/>
        <v>0</v>
      </c>
      <c r="AV58" s="213">
        <f t="shared" si="36"/>
        <v>0</v>
      </c>
      <c r="AW58" s="213">
        <f t="shared" si="36"/>
        <v>0</v>
      </c>
      <c r="AX58" s="213">
        <f t="shared" si="36"/>
        <v>0</v>
      </c>
      <c r="AY58" s="213">
        <f t="shared" si="36"/>
        <v>0</v>
      </c>
      <c r="AZ58" s="213">
        <f t="shared" si="36"/>
        <v>0</v>
      </c>
      <c r="BA58" s="213">
        <f t="shared" si="36"/>
        <v>0</v>
      </c>
      <c r="BB58" s="213">
        <f t="shared" si="36"/>
        <v>0</v>
      </c>
      <c r="BC58" s="213">
        <f t="shared" si="36"/>
        <v>0</v>
      </c>
      <c r="BD58" s="213">
        <f t="shared" si="36"/>
        <v>0</v>
      </c>
      <c r="BE58" s="213">
        <f t="shared" si="36"/>
        <v>0</v>
      </c>
      <c r="BF58" s="213">
        <f t="shared" si="36"/>
        <v>0</v>
      </c>
      <c r="BG58" s="213">
        <f t="shared" si="36"/>
        <v>0</v>
      </c>
      <c r="BH58" s="213">
        <f t="shared" si="36"/>
        <v>0</v>
      </c>
      <c r="BI58" s="213">
        <f t="shared" si="36"/>
        <v>0</v>
      </c>
      <c r="BJ58" s="213">
        <f t="shared" si="36"/>
        <v>0</v>
      </c>
      <c r="BK58" s="213">
        <f t="shared" si="36"/>
        <v>0</v>
      </c>
      <c r="BL58" s="213">
        <f t="shared" si="36"/>
        <v>0</v>
      </c>
      <c r="BM58" s="213">
        <f t="shared" si="36"/>
        <v>0</v>
      </c>
      <c r="BN58" s="213">
        <f t="shared" si="36"/>
        <v>0</v>
      </c>
      <c r="BO58" s="213">
        <f t="shared" si="36"/>
        <v>0</v>
      </c>
      <c r="BP58" s="213">
        <f t="shared" si="36"/>
        <v>0</v>
      </c>
      <c r="BQ58" s="213">
        <f t="shared" si="36"/>
        <v>0</v>
      </c>
      <c r="BR58" s="213">
        <f t="shared" si="36"/>
        <v>0</v>
      </c>
      <c r="BS58" s="213">
        <f t="shared" si="36"/>
        <v>0</v>
      </c>
      <c r="BT58" s="213">
        <f t="shared" ref="BT58:CC58" si="37">SUM(BT54:BT57)</f>
        <v>0</v>
      </c>
      <c r="BU58" s="213">
        <f t="shared" si="37"/>
        <v>0</v>
      </c>
      <c r="BV58" s="213">
        <f t="shared" si="37"/>
        <v>0</v>
      </c>
      <c r="BW58" s="213">
        <f t="shared" si="37"/>
        <v>0</v>
      </c>
      <c r="BX58" s="213">
        <f t="shared" si="37"/>
        <v>0</v>
      </c>
      <c r="BY58" s="213">
        <f t="shared" si="37"/>
        <v>0</v>
      </c>
      <c r="BZ58" s="213">
        <f t="shared" si="37"/>
        <v>0</v>
      </c>
      <c r="CA58" s="213">
        <f t="shared" si="37"/>
        <v>0</v>
      </c>
      <c r="CB58" s="213">
        <f t="shared" si="37"/>
        <v>0</v>
      </c>
      <c r="CC58" s="213">
        <f t="shared" si="37"/>
        <v>0</v>
      </c>
      <c r="CD58" s="213">
        <f t="shared" ref="BN58:CD58" si="38">SUM(CD54:CD57)</f>
        <v>0</v>
      </c>
      <c r="CF58" s="27">
        <f t="shared" si="1"/>
        <v>0</v>
      </c>
      <c r="CG58" s="28">
        <f t="shared" si="2"/>
        <v>0</v>
      </c>
    </row>
    <row r="59" spans="1:85" x14ac:dyDescent="0.2">
      <c r="A59" s="218" t="s">
        <v>495</v>
      </c>
      <c r="B59" s="211">
        <v>0</v>
      </c>
      <c r="C59" s="211">
        <v>0</v>
      </c>
      <c r="D59" s="211">
        <v>0</v>
      </c>
      <c r="E59" s="211">
        <v>0</v>
      </c>
      <c r="F59" s="211">
        <v>0</v>
      </c>
      <c r="G59" s="211">
        <v>0</v>
      </c>
      <c r="H59" s="211">
        <v>0</v>
      </c>
      <c r="I59" s="211">
        <v>0</v>
      </c>
      <c r="J59" s="211">
        <v>0</v>
      </c>
      <c r="K59" s="211">
        <v>0</v>
      </c>
      <c r="L59" s="211">
        <v>0</v>
      </c>
      <c r="M59" s="211">
        <v>0</v>
      </c>
      <c r="N59" s="211">
        <v>0</v>
      </c>
      <c r="O59" s="211">
        <v>0</v>
      </c>
      <c r="P59" s="211">
        <v>0</v>
      </c>
      <c r="Q59" s="211">
        <v>0</v>
      </c>
      <c r="R59" s="211">
        <v>0</v>
      </c>
      <c r="S59" s="211">
        <v>0</v>
      </c>
      <c r="T59" s="211">
        <v>0</v>
      </c>
      <c r="U59" s="211">
        <v>0</v>
      </c>
      <c r="V59" s="211">
        <v>0</v>
      </c>
      <c r="W59" s="211">
        <v>0</v>
      </c>
      <c r="X59" s="211">
        <v>0</v>
      </c>
      <c r="Y59" s="211">
        <v>0</v>
      </c>
      <c r="Z59" s="211">
        <v>0</v>
      </c>
      <c r="AA59" s="211">
        <v>0</v>
      </c>
      <c r="AB59" s="211">
        <v>0</v>
      </c>
      <c r="AC59" s="211">
        <v>0</v>
      </c>
      <c r="AD59" s="211">
        <v>0</v>
      </c>
      <c r="AE59" s="211">
        <v>0</v>
      </c>
      <c r="AF59" s="211">
        <v>0</v>
      </c>
      <c r="AG59" s="211">
        <v>0</v>
      </c>
      <c r="AH59" s="211">
        <v>0</v>
      </c>
      <c r="AI59" s="211">
        <v>0</v>
      </c>
      <c r="AJ59" s="211">
        <v>0</v>
      </c>
      <c r="AK59" s="211">
        <v>0</v>
      </c>
      <c r="AL59" s="211">
        <v>0</v>
      </c>
      <c r="AM59" s="211">
        <v>0</v>
      </c>
      <c r="AN59" s="211">
        <v>0</v>
      </c>
      <c r="AO59" s="211">
        <v>0</v>
      </c>
      <c r="AP59" s="211">
        <v>0</v>
      </c>
      <c r="AQ59" s="211">
        <v>0</v>
      </c>
      <c r="AR59" s="211">
        <v>0</v>
      </c>
      <c r="AS59" s="211">
        <v>0</v>
      </c>
      <c r="AT59" s="211">
        <v>0</v>
      </c>
      <c r="AU59" s="211">
        <v>0</v>
      </c>
      <c r="AV59" s="211">
        <v>0</v>
      </c>
      <c r="AW59" s="211">
        <v>0</v>
      </c>
      <c r="AX59" s="211">
        <v>0</v>
      </c>
      <c r="AY59" s="211">
        <v>0</v>
      </c>
      <c r="AZ59" s="211">
        <v>0</v>
      </c>
      <c r="BA59" s="211">
        <v>0</v>
      </c>
      <c r="BB59" s="211">
        <v>0</v>
      </c>
      <c r="BC59" s="211">
        <v>0</v>
      </c>
      <c r="BD59" s="211">
        <v>0</v>
      </c>
      <c r="BE59" s="211">
        <v>0</v>
      </c>
      <c r="BF59" s="211">
        <v>0</v>
      </c>
      <c r="BG59" s="211">
        <v>0</v>
      </c>
      <c r="BH59" s="211">
        <v>0</v>
      </c>
      <c r="BI59" s="211">
        <v>0</v>
      </c>
      <c r="BJ59" s="211">
        <v>0</v>
      </c>
      <c r="BK59" s="211">
        <v>0</v>
      </c>
      <c r="BL59" s="211">
        <v>0</v>
      </c>
      <c r="BM59" s="211">
        <v>0</v>
      </c>
      <c r="BN59" s="211">
        <v>0</v>
      </c>
      <c r="BO59" s="211">
        <v>0</v>
      </c>
      <c r="BP59" s="211">
        <v>0</v>
      </c>
      <c r="BQ59" s="211">
        <v>0</v>
      </c>
      <c r="BR59" s="211">
        <v>0</v>
      </c>
      <c r="BS59" s="211">
        <v>0</v>
      </c>
      <c r="BT59" s="211">
        <v>0</v>
      </c>
      <c r="BU59" s="211">
        <v>0</v>
      </c>
      <c r="BV59" s="211">
        <v>0</v>
      </c>
      <c r="BW59" s="211">
        <v>0</v>
      </c>
      <c r="BX59" s="211">
        <v>0</v>
      </c>
      <c r="BY59" s="211">
        <v>0</v>
      </c>
      <c r="BZ59" s="211">
        <v>0</v>
      </c>
      <c r="CA59" s="211">
        <v>0</v>
      </c>
      <c r="CB59" s="211">
        <v>0</v>
      </c>
      <c r="CC59" s="211">
        <v>0</v>
      </c>
      <c r="CD59" s="211">
        <f>SUM(B59:CC59)</f>
        <v>0</v>
      </c>
      <c r="CF59" s="27">
        <f t="shared" si="1"/>
        <v>0</v>
      </c>
      <c r="CG59" s="28">
        <f t="shared" si="2"/>
        <v>0</v>
      </c>
    </row>
    <row r="60" spans="1:85" x14ac:dyDescent="0.2">
      <c r="A60" s="218" t="s">
        <v>496</v>
      </c>
      <c r="B60" s="211">
        <v>0</v>
      </c>
      <c r="C60" s="211">
        <v>0</v>
      </c>
      <c r="D60" s="211">
        <v>0</v>
      </c>
      <c r="E60" s="211">
        <v>0</v>
      </c>
      <c r="F60" s="211">
        <v>0</v>
      </c>
      <c r="G60" s="211">
        <v>0</v>
      </c>
      <c r="H60" s="211">
        <v>0</v>
      </c>
      <c r="I60" s="211">
        <v>0</v>
      </c>
      <c r="J60" s="211">
        <v>0</v>
      </c>
      <c r="K60" s="211">
        <v>0</v>
      </c>
      <c r="L60" s="211">
        <v>0</v>
      </c>
      <c r="M60" s="211">
        <v>0</v>
      </c>
      <c r="N60" s="211">
        <v>0</v>
      </c>
      <c r="O60" s="211">
        <v>0</v>
      </c>
      <c r="P60" s="211">
        <v>0</v>
      </c>
      <c r="Q60" s="211">
        <v>0</v>
      </c>
      <c r="R60" s="211">
        <v>0</v>
      </c>
      <c r="S60" s="211">
        <v>0</v>
      </c>
      <c r="T60" s="211">
        <v>0</v>
      </c>
      <c r="U60" s="211">
        <v>0</v>
      </c>
      <c r="V60" s="211">
        <v>0</v>
      </c>
      <c r="W60" s="211">
        <v>0</v>
      </c>
      <c r="X60" s="211">
        <v>0</v>
      </c>
      <c r="Y60" s="211">
        <v>0</v>
      </c>
      <c r="Z60" s="211">
        <v>0</v>
      </c>
      <c r="AA60" s="211">
        <v>0</v>
      </c>
      <c r="AB60" s="211">
        <v>0</v>
      </c>
      <c r="AC60" s="211">
        <v>0</v>
      </c>
      <c r="AD60" s="211">
        <v>0</v>
      </c>
      <c r="AE60" s="211">
        <v>0</v>
      </c>
      <c r="AF60" s="211">
        <v>0</v>
      </c>
      <c r="AG60" s="211">
        <v>0</v>
      </c>
      <c r="AH60" s="211">
        <v>0</v>
      </c>
      <c r="AI60" s="211">
        <v>0</v>
      </c>
      <c r="AJ60" s="211">
        <v>0</v>
      </c>
      <c r="AK60" s="211">
        <v>0</v>
      </c>
      <c r="AL60" s="211">
        <v>0</v>
      </c>
      <c r="AM60" s="211">
        <v>0</v>
      </c>
      <c r="AN60" s="211">
        <v>0</v>
      </c>
      <c r="AO60" s="211">
        <v>0</v>
      </c>
      <c r="AP60" s="211">
        <v>0</v>
      </c>
      <c r="AQ60" s="211">
        <v>0</v>
      </c>
      <c r="AR60" s="211">
        <v>0</v>
      </c>
      <c r="AS60" s="211">
        <v>0</v>
      </c>
      <c r="AT60" s="211">
        <v>0</v>
      </c>
      <c r="AU60" s="211">
        <v>0</v>
      </c>
      <c r="AV60" s="211">
        <v>0</v>
      </c>
      <c r="AW60" s="211">
        <v>0</v>
      </c>
      <c r="AX60" s="211">
        <v>0</v>
      </c>
      <c r="AY60" s="211">
        <v>0</v>
      </c>
      <c r="AZ60" s="211">
        <v>0</v>
      </c>
      <c r="BA60" s="211">
        <v>0</v>
      </c>
      <c r="BB60" s="211">
        <v>0</v>
      </c>
      <c r="BC60" s="211">
        <v>0</v>
      </c>
      <c r="BD60" s="211">
        <v>0</v>
      </c>
      <c r="BE60" s="211">
        <v>0</v>
      </c>
      <c r="BF60" s="211">
        <v>0</v>
      </c>
      <c r="BG60" s="211">
        <v>0</v>
      </c>
      <c r="BH60" s="211">
        <v>0</v>
      </c>
      <c r="BI60" s="211">
        <v>0</v>
      </c>
      <c r="BJ60" s="211">
        <v>0</v>
      </c>
      <c r="BK60" s="211">
        <v>0</v>
      </c>
      <c r="BL60" s="211">
        <v>0</v>
      </c>
      <c r="BM60" s="211">
        <v>0</v>
      </c>
      <c r="BN60" s="211">
        <v>0</v>
      </c>
      <c r="BO60" s="211">
        <v>0</v>
      </c>
      <c r="BP60" s="211">
        <v>0</v>
      </c>
      <c r="BQ60" s="211">
        <v>0</v>
      </c>
      <c r="BR60" s="211">
        <v>0</v>
      </c>
      <c r="BS60" s="211">
        <v>0</v>
      </c>
      <c r="BT60" s="211">
        <v>0</v>
      </c>
      <c r="BU60" s="211">
        <v>0</v>
      </c>
      <c r="BV60" s="211">
        <v>0</v>
      </c>
      <c r="BW60" s="211">
        <v>0</v>
      </c>
      <c r="BX60" s="211">
        <v>0</v>
      </c>
      <c r="BY60" s="211">
        <v>0</v>
      </c>
      <c r="BZ60" s="211">
        <v>0</v>
      </c>
      <c r="CA60" s="211">
        <v>0</v>
      </c>
      <c r="CB60" s="211">
        <v>0</v>
      </c>
      <c r="CC60" s="211">
        <v>0</v>
      </c>
      <c r="CD60" s="211">
        <f>SUM(B60:CC60)</f>
        <v>0</v>
      </c>
      <c r="CF60" s="27">
        <f t="shared" si="1"/>
        <v>0</v>
      </c>
      <c r="CG60" s="28">
        <f t="shared" si="2"/>
        <v>0</v>
      </c>
    </row>
    <row r="61" spans="1:85" x14ac:dyDescent="0.2">
      <c r="A61" s="208"/>
      <c r="B61" s="207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  <c r="AA61" s="207"/>
      <c r="AB61" s="207"/>
      <c r="AC61" s="207"/>
      <c r="AD61" s="207"/>
      <c r="AE61" s="207"/>
      <c r="AF61" s="207"/>
      <c r="AG61" s="207"/>
      <c r="AH61" s="207"/>
      <c r="AI61" s="207"/>
      <c r="AJ61" s="207"/>
      <c r="AK61" s="207"/>
      <c r="AL61" s="207"/>
      <c r="AM61" s="207"/>
      <c r="AN61" s="207"/>
      <c r="AO61" s="207"/>
      <c r="AP61" s="207"/>
      <c r="AQ61" s="207"/>
      <c r="AR61" s="207"/>
      <c r="AS61" s="207"/>
      <c r="AT61" s="207"/>
      <c r="AU61" s="207"/>
      <c r="AV61" s="207"/>
      <c r="AW61" s="207"/>
      <c r="AX61" s="207"/>
      <c r="AY61" s="207"/>
      <c r="AZ61" s="207"/>
      <c r="BA61" s="207"/>
      <c r="BB61" s="207"/>
      <c r="BC61" s="207"/>
      <c r="BD61" s="207"/>
      <c r="BE61" s="207"/>
      <c r="BF61" s="207"/>
      <c r="BG61" s="207"/>
      <c r="BH61" s="207"/>
      <c r="BI61" s="207"/>
      <c r="BJ61" s="207"/>
      <c r="BK61" s="207"/>
      <c r="BL61" s="207"/>
      <c r="BM61" s="207"/>
      <c r="BN61" s="207"/>
      <c r="BO61" s="207"/>
      <c r="BP61" s="207"/>
      <c r="BQ61" s="207"/>
      <c r="BR61" s="207"/>
      <c r="BS61" s="207"/>
      <c r="BT61" s="207"/>
      <c r="BU61" s="207"/>
      <c r="BV61" s="207"/>
      <c r="BW61" s="207"/>
      <c r="BX61" s="207"/>
      <c r="BY61" s="207"/>
      <c r="BZ61" s="207"/>
      <c r="CA61" s="207"/>
      <c r="CB61" s="207"/>
      <c r="CC61" s="207"/>
      <c r="CD61" s="207"/>
      <c r="CF61" s="27">
        <f t="shared" si="1"/>
        <v>0</v>
      </c>
      <c r="CG61" s="28">
        <f t="shared" si="2"/>
        <v>0</v>
      </c>
    </row>
    <row r="62" spans="1:85" x14ac:dyDescent="0.2">
      <c r="A62" s="215" t="s">
        <v>497</v>
      </c>
      <c r="B62" s="211">
        <v>0</v>
      </c>
      <c r="C62" s="211">
        <v>0</v>
      </c>
      <c r="D62" s="211">
        <v>0</v>
      </c>
      <c r="E62" s="211">
        <v>0</v>
      </c>
      <c r="F62" s="211">
        <v>0</v>
      </c>
      <c r="G62" s="211">
        <v>0</v>
      </c>
      <c r="H62" s="211">
        <v>0</v>
      </c>
      <c r="I62" s="211">
        <v>0</v>
      </c>
      <c r="J62" s="211">
        <v>0</v>
      </c>
      <c r="K62" s="211">
        <v>0</v>
      </c>
      <c r="L62" s="211">
        <v>0</v>
      </c>
      <c r="M62" s="211">
        <v>0</v>
      </c>
      <c r="N62" s="211">
        <v>0</v>
      </c>
      <c r="O62" s="211">
        <v>0</v>
      </c>
      <c r="P62" s="211">
        <v>0</v>
      </c>
      <c r="Q62" s="211">
        <v>0</v>
      </c>
      <c r="R62" s="211">
        <v>0</v>
      </c>
      <c r="S62" s="211">
        <v>0</v>
      </c>
      <c r="T62" s="211">
        <v>0</v>
      </c>
      <c r="U62" s="211">
        <v>0</v>
      </c>
      <c r="V62" s="211">
        <v>0</v>
      </c>
      <c r="W62" s="211">
        <v>0</v>
      </c>
      <c r="X62" s="211">
        <v>0</v>
      </c>
      <c r="Y62" s="211">
        <v>0</v>
      </c>
      <c r="Z62" s="211">
        <v>0</v>
      </c>
      <c r="AA62" s="211">
        <v>0</v>
      </c>
      <c r="AB62" s="211">
        <v>0</v>
      </c>
      <c r="AC62" s="211">
        <v>0</v>
      </c>
      <c r="AD62" s="211">
        <v>0</v>
      </c>
      <c r="AE62" s="211">
        <v>0</v>
      </c>
      <c r="AF62" s="211">
        <v>0</v>
      </c>
      <c r="AG62" s="211">
        <v>0</v>
      </c>
      <c r="AH62" s="211">
        <v>0</v>
      </c>
      <c r="AI62" s="211">
        <v>0</v>
      </c>
      <c r="AJ62" s="211">
        <v>0</v>
      </c>
      <c r="AK62" s="211">
        <v>0</v>
      </c>
      <c r="AL62" s="211">
        <v>0</v>
      </c>
      <c r="AM62" s="211">
        <v>0</v>
      </c>
      <c r="AN62" s="211">
        <v>0</v>
      </c>
      <c r="AO62" s="211">
        <v>0</v>
      </c>
      <c r="AP62" s="211">
        <v>0</v>
      </c>
      <c r="AQ62" s="211">
        <v>0</v>
      </c>
      <c r="AR62" s="211">
        <v>0</v>
      </c>
      <c r="AS62" s="211">
        <v>0</v>
      </c>
      <c r="AT62" s="211">
        <v>0</v>
      </c>
      <c r="AU62" s="211">
        <v>0</v>
      </c>
      <c r="AV62" s="211">
        <v>0</v>
      </c>
      <c r="AW62" s="211">
        <v>0</v>
      </c>
      <c r="AX62" s="211">
        <v>0</v>
      </c>
      <c r="AY62" s="211">
        <v>0</v>
      </c>
      <c r="AZ62" s="211">
        <v>0</v>
      </c>
      <c r="BA62" s="211">
        <v>0</v>
      </c>
      <c r="BB62" s="211">
        <v>0</v>
      </c>
      <c r="BC62" s="211">
        <v>0</v>
      </c>
      <c r="BD62" s="211">
        <v>0</v>
      </c>
      <c r="BE62" s="211">
        <v>0</v>
      </c>
      <c r="BF62" s="211">
        <v>0</v>
      </c>
      <c r="BG62" s="211">
        <v>0</v>
      </c>
      <c r="BH62" s="211">
        <v>0</v>
      </c>
      <c r="BI62" s="211">
        <v>0</v>
      </c>
      <c r="BJ62" s="211">
        <v>0</v>
      </c>
      <c r="BK62" s="211">
        <v>0</v>
      </c>
      <c r="BL62" s="211">
        <v>0</v>
      </c>
      <c r="BM62" s="211">
        <v>0</v>
      </c>
      <c r="BN62" s="211">
        <v>0</v>
      </c>
      <c r="BO62" s="211">
        <v>0</v>
      </c>
      <c r="BP62" s="211">
        <v>0</v>
      </c>
      <c r="BQ62" s="211">
        <v>0</v>
      </c>
      <c r="BR62" s="211">
        <v>0</v>
      </c>
      <c r="BS62" s="211">
        <v>0</v>
      </c>
      <c r="BT62" s="211">
        <v>0</v>
      </c>
      <c r="BU62" s="211">
        <v>0</v>
      </c>
      <c r="BV62" s="211">
        <v>0</v>
      </c>
      <c r="BW62" s="211">
        <v>0</v>
      </c>
      <c r="BX62" s="211">
        <v>0</v>
      </c>
      <c r="BY62" s="211">
        <v>0</v>
      </c>
      <c r="BZ62" s="211">
        <v>0</v>
      </c>
      <c r="CA62" s="211">
        <v>0</v>
      </c>
      <c r="CB62" s="211">
        <v>0</v>
      </c>
      <c r="CC62" s="211">
        <v>0</v>
      </c>
      <c r="CD62" s="211">
        <f t="shared" ref="CD62:CD73" si="39">SUM(B62:CC62)</f>
        <v>0</v>
      </c>
      <c r="CF62" s="27">
        <f t="shared" si="1"/>
        <v>0</v>
      </c>
      <c r="CG62" s="28">
        <f t="shared" si="2"/>
        <v>0</v>
      </c>
    </row>
    <row r="63" spans="1:85" x14ac:dyDescent="0.2">
      <c r="A63" s="215" t="s">
        <v>498</v>
      </c>
      <c r="B63" s="211">
        <v>0</v>
      </c>
      <c r="C63" s="211">
        <v>0</v>
      </c>
      <c r="D63" s="211">
        <v>0</v>
      </c>
      <c r="E63" s="211">
        <v>0</v>
      </c>
      <c r="F63" s="211">
        <v>0</v>
      </c>
      <c r="G63" s="211">
        <v>0</v>
      </c>
      <c r="H63" s="211">
        <v>0</v>
      </c>
      <c r="I63" s="211">
        <v>0</v>
      </c>
      <c r="J63" s="211">
        <v>0</v>
      </c>
      <c r="K63" s="211">
        <v>0</v>
      </c>
      <c r="L63" s="211">
        <v>0</v>
      </c>
      <c r="M63" s="211">
        <v>0</v>
      </c>
      <c r="N63" s="211">
        <v>0</v>
      </c>
      <c r="O63" s="211">
        <v>0</v>
      </c>
      <c r="P63" s="211">
        <v>0</v>
      </c>
      <c r="Q63" s="211">
        <v>0</v>
      </c>
      <c r="R63" s="211">
        <v>0</v>
      </c>
      <c r="S63" s="211">
        <v>0</v>
      </c>
      <c r="T63" s="211">
        <v>0</v>
      </c>
      <c r="U63" s="211">
        <v>0</v>
      </c>
      <c r="V63" s="211">
        <v>0</v>
      </c>
      <c r="W63" s="211">
        <v>0</v>
      </c>
      <c r="X63" s="211">
        <v>0</v>
      </c>
      <c r="Y63" s="211">
        <v>0</v>
      </c>
      <c r="Z63" s="211">
        <v>0</v>
      </c>
      <c r="AA63" s="211">
        <v>0</v>
      </c>
      <c r="AB63" s="211">
        <v>0</v>
      </c>
      <c r="AC63" s="211">
        <v>0</v>
      </c>
      <c r="AD63" s="211">
        <v>0</v>
      </c>
      <c r="AE63" s="211">
        <v>0</v>
      </c>
      <c r="AF63" s="211">
        <v>0</v>
      </c>
      <c r="AG63" s="211">
        <v>0</v>
      </c>
      <c r="AH63" s="211">
        <v>0</v>
      </c>
      <c r="AI63" s="211">
        <v>0</v>
      </c>
      <c r="AJ63" s="211">
        <v>0</v>
      </c>
      <c r="AK63" s="211">
        <v>0</v>
      </c>
      <c r="AL63" s="211">
        <v>0</v>
      </c>
      <c r="AM63" s="211">
        <v>0</v>
      </c>
      <c r="AN63" s="211">
        <v>0</v>
      </c>
      <c r="AO63" s="211">
        <v>0</v>
      </c>
      <c r="AP63" s="211">
        <v>0</v>
      </c>
      <c r="AQ63" s="211">
        <v>0</v>
      </c>
      <c r="AR63" s="211">
        <v>0</v>
      </c>
      <c r="AS63" s="211">
        <v>0</v>
      </c>
      <c r="AT63" s="211">
        <v>0</v>
      </c>
      <c r="AU63" s="211">
        <v>0</v>
      </c>
      <c r="AV63" s="211">
        <v>0</v>
      </c>
      <c r="AW63" s="211">
        <v>0</v>
      </c>
      <c r="AX63" s="211">
        <v>0</v>
      </c>
      <c r="AY63" s="211">
        <v>0</v>
      </c>
      <c r="AZ63" s="211">
        <v>0</v>
      </c>
      <c r="BA63" s="211">
        <v>0</v>
      </c>
      <c r="BB63" s="211">
        <v>0</v>
      </c>
      <c r="BC63" s="211">
        <v>0</v>
      </c>
      <c r="BD63" s="211">
        <v>0</v>
      </c>
      <c r="BE63" s="211">
        <v>0</v>
      </c>
      <c r="BF63" s="211">
        <v>0</v>
      </c>
      <c r="BG63" s="211">
        <v>0</v>
      </c>
      <c r="BH63" s="211">
        <v>0</v>
      </c>
      <c r="BI63" s="211">
        <v>0</v>
      </c>
      <c r="BJ63" s="211">
        <v>0</v>
      </c>
      <c r="BK63" s="211">
        <v>0</v>
      </c>
      <c r="BL63" s="211">
        <v>0</v>
      </c>
      <c r="BM63" s="211">
        <v>0</v>
      </c>
      <c r="BN63" s="211">
        <v>0</v>
      </c>
      <c r="BO63" s="211">
        <v>0</v>
      </c>
      <c r="BP63" s="211">
        <v>0</v>
      </c>
      <c r="BQ63" s="211">
        <v>0</v>
      </c>
      <c r="BR63" s="211">
        <v>0</v>
      </c>
      <c r="BS63" s="211">
        <v>0</v>
      </c>
      <c r="BT63" s="211">
        <v>0</v>
      </c>
      <c r="BU63" s="211">
        <v>0</v>
      </c>
      <c r="BV63" s="211">
        <v>0</v>
      </c>
      <c r="BW63" s="211">
        <v>0</v>
      </c>
      <c r="BX63" s="211">
        <v>0</v>
      </c>
      <c r="BY63" s="211">
        <v>0</v>
      </c>
      <c r="BZ63" s="211">
        <v>0</v>
      </c>
      <c r="CA63" s="211">
        <v>0</v>
      </c>
      <c r="CB63" s="211">
        <v>0</v>
      </c>
      <c r="CC63" s="211">
        <v>0</v>
      </c>
      <c r="CD63" s="211">
        <f t="shared" si="39"/>
        <v>0</v>
      </c>
      <c r="CF63" s="27">
        <f t="shared" si="1"/>
        <v>0</v>
      </c>
      <c r="CG63" s="28">
        <f t="shared" si="2"/>
        <v>0</v>
      </c>
    </row>
    <row r="64" spans="1:85" x14ac:dyDescent="0.2">
      <c r="A64" s="215" t="s">
        <v>499</v>
      </c>
      <c r="B64" s="211">
        <v>0</v>
      </c>
      <c r="C64" s="211">
        <v>0</v>
      </c>
      <c r="D64" s="211">
        <v>0</v>
      </c>
      <c r="E64" s="211">
        <v>0</v>
      </c>
      <c r="F64" s="211">
        <v>0</v>
      </c>
      <c r="G64" s="211">
        <v>0</v>
      </c>
      <c r="H64" s="211">
        <v>0</v>
      </c>
      <c r="I64" s="211">
        <v>0</v>
      </c>
      <c r="J64" s="211">
        <v>0</v>
      </c>
      <c r="K64" s="211">
        <v>0</v>
      </c>
      <c r="L64" s="211">
        <v>0</v>
      </c>
      <c r="M64" s="211">
        <v>0</v>
      </c>
      <c r="N64" s="211">
        <v>0</v>
      </c>
      <c r="O64" s="211">
        <v>0</v>
      </c>
      <c r="P64" s="211">
        <v>0</v>
      </c>
      <c r="Q64" s="211">
        <v>0</v>
      </c>
      <c r="R64" s="211">
        <v>0</v>
      </c>
      <c r="S64" s="211">
        <v>0</v>
      </c>
      <c r="T64" s="211">
        <v>0</v>
      </c>
      <c r="U64" s="211">
        <v>0</v>
      </c>
      <c r="V64" s="211">
        <v>0</v>
      </c>
      <c r="W64" s="211">
        <v>0</v>
      </c>
      <c r="X64" s="211">
        <v>0</v>
      </c>
      <c r="Y64" s="211">
        <v>0</v>
      </c>
      <c r="Z64" s="211">
        <v>0</v>
      </c>
      <c r="AA64" s="211">
        <v>0</v>
      </c>
      <c r="AB64" s="211">
        <v>0</v>
      </c>
      <c r="AC64" s="211">
        <v>0</v>
      </c>
      <c r="AD64" s="211">
        <v>0</v>
      </c>
      <c r="AE64" s="211">
        <v>0</v>
      </c>
      <c r="AF64" s="211">
        <v>0</v>
      </c>
      <c r="AG64" s="211">
        <v>0</v>
      </c>
      <c r="AH64" s="211">
        <v>0</v>
      </c>
      <c r="AI64" s="211">
        <v>0</v>
      </c>
      <c r="AJ64" s="211">
        <v>0</v>
      </c>
      <c r="AK64" s="211">
        <v>0</v>
      </c>
      <c r="AL64" s="211">
        <v>0</v>
      </c>
      <c r="AM64" s="211">
        <v>0</v>
      </c>
      <c r="AN64" s="211">
        <v>0</v>
      </c>
      <c r="AO64" s="211">
        <v>0</v>
      </c>
      <c r="AP64" s="211">
        <v>0</v>
      </c>
      <c r="AQ64" s="211">
        <v>0</v>
      </c>
      <c r="AR64" s="211">
        <v>0</v>
      </c>
      <c r="AS64" s="211">
        <v>0</v>
      </c>
      <c r="AT64" s="211">
        <v>0</v>
      </c>
      <c r="AU64" s="211">
        <v>0</v>
      </c>
      <c r="AV64" s="211">
        <v>0</v>
      </c>
      <c r="AW64" s="211">
        <v>0</v>
      </c>
      <c r="AX64" s="211">
        <v>0</v>
      </c>
      <c r="AY64" s="211">
        <v>0</v>
      </c>
      <c r="AZ64" s="211">
        <v>0</v>
      </c>
      <c r="BA64" s="211">
        <v>0</v>
      </c>
      <c r="BB64" s="211">
        <v>0</v>
      </c>
      <c r="BC64" s="211">
        <v>0</v>
      </c>
      <c r="BD64" s="211">
        <v>0</v>
      </c>
      <c r="BE64" s="211">
        <v>0</v>
      </c>
      <c r="BF64" s="211">
        <v>0</v>
      </c>
      <c r="BG64" s="211">
        <v>0</v>
      </c>
      <c r="BH64" s="211">
        <v>0</v>
      </c>
      <c r="BI64" s="211">
        <v>0</v>
      </c>
      <c r="BJ64" s="211">
        <v>0</v>
      </c>
      <c r="BK64" s="211">
        <v>0</v>
      </c>
      <c r="BL64" s="211">
        <v>0</v>
      </c>
      <c r="BM64" s="211">
        <v>0</v>
      </c>
      <c r="BN64" s="211">
        <v>0</v>
      </c>
      <c r="BO64" s="211">
        <v>0</v>
      </c>
      <c r="BP64" s="211">
        <v>0</v>
      </c>
      <c r="BQ64" s="211">
        <v>0</v>
      </c>
      <c r="BR64" s="211">
        <v>0</v>
      </c>
      <c r="BS64" s="211">
        <v>0</v>
      </c>
      <c r="BT64" s="211">
        <v>0</v>
      </c>
      <c r="BU64" s="211">
        <v>0</v>
      </c>
      <c r="BV64" s="211">
        <v>0</v>
      </c>
      <c r="BW64" s="211">
        <v>0</v>
      </c>
      <c r="BX64" s="211">
        <v>0</v>
      </c>
      <c r="BY64" s="211">
        <v>0</v>
      </c>
      <c r="BZ64" s="211">
        <v>0</v>
      </c>
      <c r="CA64" s="211">
        <v>0</v>
      </c>
      <c r="CB64" s="211">
        <v>0</v>
      </c>
      <c r="CC64" s="211">
        <v>0</v>
      </c>
      <c r="CD64" s="211">
        <f t="shared" si="39"/>
        <v>0</v>
      </c>
      <c r="CF64" s="27">
        <f t="shared" si="1"/>
        <v>0</v>
      </c>
      <c r="CG64" s="28">
        <f t="shared" si="2"/>
        <v>0</v>
      </c>
    </row>
    <row r="65" spans="1:85" x14ac:dyDescent="0.2">
      <c r="A65" s="215" t="s">
        <v>500</v>
      </c>
      <c r="B65" s="211">
        <v>0</v>
      </c>
      <c r="C65" s="211">
        <v>0</v>
      </c>
      <c r="D65" s="211">
        <v>0</v>
      </c>
      <c r="E65" s="211">
        <v>0</v>
      </c>
      <c r="F65" s="211">
        <v>0</v>
      </c>
      <c r="G65" s="211">
        <v>0</v>
      </c>
      <c r="H65" s="211">
        <v>0</v>
      </c>
      <c r="I65" s="211">
        <v>0</v>
      </c>
      <c r="J65" s="211">
        <v>0</v>
      </c>
      <c r="K65" s="211">
        <v>0</v>
      </c>
      <c r="L65" s="211">
        <v>0</v>
      </c>
      <c r="M65" s="211">
        <v>0</v>
      </c>
      <c r="N65" s="211">
        <v>0</v>
      </c>
      <c r="O65" s="211">
        <v>0</v>
      </c>
      <c r="P65" s="211">
        <v>0</v>
      </c>
      <c r="Q65" s="211">
        <v>0</v>
      </c>
      <c r="R65" s="211">
        <v>0</v>
      </c>
      <c r="S65" s="211">
        <v>0</v>
      </c>
      <c r="T65" s="211">
        <v>0</v>
      </c>
      <c r="U65" s="211">
        <v>0</v>
      </c>
      <c r="V65" s="211">
        <v>0</v>
      </c>
      <c r="W65" s="211">
        <v>0</v>
      </c>
      <c r="X65" s="211">
        <v>0</v>
      </c>
      <c r="Y65" s="211">
        <v>0</v>
      </c>
      <c r="Z65" s="211">
        <v>0</v>
      </c>
      <c r="AA65" s="211">
        <v>0</v>
      </c>
      <c r="AB65" s="211">
        <v>0</v>
      </c>
      <c r="AC65" s="211">
        <v>0</v>
      </c>
      <c r="AD65" s="211">
        <v>0</v>
      </c>
      <c r="AE65" s="211">
        <v>0</v>
      </c>
      <c r="AF65" s="211">
        <v>0</v>
      </c>
      <c r="AG65" s="211">
        <v>0</v>
      </c>
      <c r="AH65" s="211">
        <v>0</v>
      </c>
      <c r="AI65" s="211">
        <v>0</v>
      </c>
      <c r="AJ65" s="211">
        <v>0</v>
      </c>
      <c r="AK65" s="211">
        <v>0</v>
      </c>
      <c r="AL65" s="211">
        <v>0</v>
      </c>
      <c r="AM65" s="211">
        <v>0</v>
      </c>
      <c r="AN65" s="211">
        <v>0</v>
      </c>
      <c r="AO65" s="211">
        <v>0</v>
      </c>
      <c r="AP65" s="211">
        <v>0</v>
      </c>
      <c r="AQ65" s="211">
        <v>0</v>
      </c>
      <c r="AR65" s="211">
        <v>0</v>
      </c>
      <c r="AS65" s="211">
        <v>0</v>
      </c>
      <c r="AT65" s="211">
        <v>0</v>
      </c>
      <c r="AU65" s="211">
        <v>0</v>
      </c>
      <c r="AV65" s="211">
        <v>0</v>
      </c>
      <c r="AW65" s="211">
        <v>0</v>
      </c>
      <c r="AX65" s="211">
        <v>0</v>
      </c>
      <c r="AY65" s="211">
        <v>0</v>
      </c>
      <c r="AZ65" s="211">
        <v>0</v>
      </c>
      <c r="BA65" s="211">
        <v>0</v>
      </c>
      <c r="BB65" s="211">
        <v>0</v>
      </c>
      <c r="BC65" s="211">
        <v>0</v>
      </c>
      <c r="BD65" s="211">
        <v>0</v>
      </c>
      <c r="BE65" s="211">
        <v>0</v>
      </c>
      <c r="BF65" s="211">
        <v>0</v>
      </c>
      <c r="BG65" s="211">
        <v>0</v>
      </c>
      <c r="BH65" s="211">
        <v>0</v>
      </c>
      <c r="BI65" s="211">
        <v>0</v>
      </c>
      <c r="BJ65" s="211">
        <v>0</v>
      </c>
      <c r="BK65" s="211">
        <v>0</v>
      </c>
      <c r="BL65" s="211">
        <v>0</v>
      </c>
      <c r="BM65" s="211">
        <v>0</v>
      </c>
      <c r="BN65" s="211">
        <v>0</v>
      </c>
      <c r="BO65" s="211">
        <v>0</v>
      </c>
      <c r="BP65" s="211">
        <v>0</v>
      </c>
      <c r="BQ65" s="211">
        <v>0</v>
      </c>
      <c r="BR65" s="211">
        <v>0</v>
      </c>
      <c r="BS65" s="211">
        <v>0</v>
      </c>
      <c r="BT65" s="211">
        <v>0</v>
      </c>
      <c r="BU65" s="211">
        <v>0</v>
      </c>
      <c r="BV65" s="211">
        <v>0</v>
      </c>
      <c r="BW65" s="211">
        <v>0</v>
      </c>
      <c r="BX65" s="211">
        <v>0</v>
      </c>
      <c r="BY65" s="211">
        <v>0</v>
      </c>
      <c r="BZ65" s="211">
        <v>0</v>
      </c>
      <c r="CA65" s="211">
        <v>0</v>
      </c>
      <c r="CB65" s="211">
        <v>0</v>
      </c>
      <c r="CC65" s="211">
        <v>0</v>
      </c>
      <c r="CD65" s="211">
        <f t="shared" si="39"/>
        <v>0</v>
      </c>
      <c r="CF65" s="27">
        <f t="shared" si="1"/>
        <v>0</v>
      </c>
      <c r="CG65" s="28">
        <f t="shared" si="2"/>
        <v>0</v>
      </c>
    </row>
    <row r="66" spans="1:85" x14ac:dyDescent="0.2">
      <c r="A66" s="215" t="s">
        <v>501</v>
      </c>
      <c r="B66" s="211">
        <v>0</v>
      </c>
      <c r="C66" s="211">
        <v>0</v>
      </c>
      <c r="D66" s="211">
        <v>0</v>
      </c>
      <c r="E66" s="211">
        <v>0</v>
      </c>
      <c r="F66" s="211">
        <v>0</v>
      </c>
      <c r="G66" s="211">
        <v>0</v>
      </c>
      <c r="H66" s="211">
        <v>0</v>
      </c>
      <c r="I66" s="211">
        <v>0</v>
      </c>
      <c r="J66" s="211">
        <v>0</v>
      </c>
      <c r="K66" s="211">
        <v>0</v>
      </c>
      <c r="L66" s="211">
        <v>0</v>
      </c>
      <c r="M66" s="211">
        <v>0</v>
      </c>
      <c r="N66" s="211">
        <v>0</v>
      </c>
      <c r="O66" s="211">
        <v>0</v>
      </c>
      <c r="P66" s="211">
        <v>0</v>
      </c>
      <c r="Q66" s="211">
        <v>0</v>
      </c>
      <c r="R66" s="211">
        <v>0</v>
      </c>
      <c r="S66" s="211">
        <v>0</v>
      </c>
      <c r="T66" s="211">
        <v>0</v>
      </c>
      <c r="U66" s="211">
        <v>0</v>
      </c>
      <c r="V66" s="211">
        <v>0</v>
      </c>
      <c r="W66" s="211">
        <v>0</v>
      </c>
      <c r="X66" s="211">
        <v>0</v>
      </c>
      <c r="Y66" s="211">
        <v>0</v>
      </c>
      <c r="Z66" s="211">
        <v>0</v>
      </c>
      <c r="AA66" s="211">
        <v>0</v>
      </c>
      <c r="AB66" s="211">
        <v>0</v>
      </c>
      <c r="AC66" s="211">
        <v>0</v>
      </c>
      <c r="AD66" s="211">
        <v>0</v>
      </c>
      <c r="AE66" s="211">
        <v>0</v>
      </c>
      <c r="AF66" s="211">
        <v>0</v>
      </c>
      <c r="AG66" s="211">
        <v>0</v>
      </c>
      <c r="AH66" s="211">
        <v>0</v>
      </c>
      <c r="AI66" s="211">
        <v>0</v>
      </c>
      <c r="AJ66" s="211">
        <v>0</v>
      </c>
      <c r="AK66" s="211">
        <v>0</v>
      </c>
      <c r="AL66" s="211">
        <v>0</v>
      </c>
      <c r="AM66" s="211">
        <v>0</v>
      </c>
      <c r="AN66" s="211">
        <v>0</v>
      </c>
      <c r="AO66" s="211">
        <v>0</v>
      </c>
      <c r="AP66" s="211">
        <v>0</v>
      </c>
      <c r="AQ66" s="211">
        <v>0</v>
      </c>
      <c r="AR66" s="211">
        <v>0</v>
      </c>
      <c r="AS66" s="211">
        <v>0</v>
      </c>
      <c r="AT66" s="211">
        <v>0</v>
      </c>
      <c r="AU66" s="211">
        <v>0</v>
      </c>
      <c r="AV66" s="211">
        <v>0</v>
      </c>
      <c r="AW66" s="211">
        <v>0</v>
      </c>
      <c r="AX66" s="211">
        <v>0</v>
      </c>
      <c r="AY66" s="211">
        <v>0</v>
      </c>
      <c r="AZ66" s="211">
        <v>0</v>
      </c>
      <c r="BA66" s="211">
        <v>0</v>
      </c>
      <c r="BB66" s="211">
        <v>0</v>
      </c>
      <c r="BC66" s="211">
        <v>0</v>
      </c>
      <c r="BD66" s="211">
        <v>0</v>
      </c>
      <c r="BE66" s="211">
        <v>0</v>
      </c>
      <c r="BF66" s="211">
        <v>0</v>
      </c>
      <c r="BG66" s="211">
        <v>0</v>
      </c>
      <c r="BH66" s="211">
        <v>0</v>
      </c>
      <c r="BI66" s="211">
        <v>0</v>
      </c>
      <c r="BJ66" s="211">
        <v>0</v>
      </c>
      <c r="BK66" s="211">
        <v>0</v>
      </c>
      <c r="BL66" s="211">
        <v>0</v>
      </c>
      <c r="BM66" s="211">
        <v>0</v>
      </c>
      <c r="BN66" s="211">
        <v>0</v>
      </c>
      <c r="BO66" s="211">
        <v>0</v>
      </c>
      <c r="BP66" s="211">
        <v>0</v>
      </c>
      <c r="BQ66" s="211">
        <v>0</v>
      </c>
      <c r="BR66" s="211">
        <v>0</v>
      </c>
      <c r="BS66" s="211">
        <v>0</v>
      </c>
      <c r="BT66" s="211">
        <v>0</v>
      </c>
      <c r="BU66" s="211">
        <v>0</v>
      </c>
      <c r="BV66" s="211">
        <v>0</v>
      </c>
      <c r="BW66" s="211">
        <v>0</v>
      </c>
      <c r="BX66" s="211">
        <v>0</v>
      </c>
      <c r="BY66" s="211">
        <v>0</v>
      </c>
      <c r="BZ66" s="211">
        <v>0</v>
      </c>
      <c r="CA66" s="211">
        <v>0</v>
      </c>
      <c r="CB66" s="211">
        <v>0</v>
      </c>
      <c r="CC66" s="211">
        <v>0</v>
      </c>
      <c r="CD66" s="211">
        <f t="shared" si="39"/>
        <v>0</v>
      </c>
      <c r="CF66" s="27">
        <f t="shared" si="1"/>
        <v>0</v>
      </c>
      <c r="CG66" s="28">
        <f t="shared" si="2"/>
        <v>0</v>
      </c>
    </row>
    <row r="67" spans="1:85" x14ac:dyDescent="0.2">
      <c r="A67" s="215" t="s">
        <v>502</v>
      </c>
      <c r="B67" s="211">
        <v>0</v>
      </c>
      <c r="C67" s="211">
        <v>0</v>
      </c>
      <c r="D67" s="211">
        <v>0</v>
      </c>
      <c r="E67" s="211">
        <v>0</v>
      </c>
      <c r="F67" s="211">
        <v>0</v>
      </c>
      <c r="G67" s="211">
        <v>0</v>
      </c>
      <c r="H67" s="211">
        <v>0</v>
      </c>
      <c r="I67" s="211">
        <v>0</v>
      </c>
      <c r="J67" s="211">
        <v>0</v>
      </c>
      <c r="K67" s="211">
        <v>0</v>
      </c>
      <c r="L67" s="211">
        <v>0</v>
      </c>
      <c r="M67" s="211">
        <v>0</v>
      </c>
      <c r="N67" s="211">
        <v>0</v>
      </c>
      <c r="O67" s="211">
        <v>0</v>
      </c>
      <c r="P67" s="211">
        <v>0</v>
      </c>
      <c r="Q67" s="211">
        <v>0</v>
      </c>
      <c r="R67" s="211">
        <v>0</v>
      </c>
      <c r="S67" s="211">
        <v>0</v>
      </c>
      <c r="T67" s="211">
        <v>0</v>
      </c>
      <c r="U67" s="211">
        <v>0</v>
      </c>
      <c r="V67" s="211">
        <v>0</v>
      </c>
      <c r="W67" s="211">
        <v>0</v>
      </c>
      <c r="X67" s="211">
        <v>0</v>
      </c>
      <c r="Y67" s="211">
        <v>0</v>
      </c>
      <c r="Z67" s="211">
        <v>0</v>
      </c>
      <c r="AA67" s="211">
        <v>0</v>
      </c>
      <c r="AB67" s="211">
        <v>0</v>
      </c>
      <c r="AC67" s="211">
        <v>0</v>
      </c>
      <c r="AD67" s="211">
        <v>0</v>
      </c>
      <c r="AE67" s="211">
        <v>0</v>
      </c>
      <c r="AF67" s="211">
        <v>0</v>
      </c>
      <c r="AG67" s="211">
        <v>0</v>
      </c>
      <c r="AH67" s="211">
        <v>0</v>
      </c>
      <c r="AI67" s="211">
        <v>0</v>
      </c>
      <c r="AJ67" s="211">
        <v>0</v>
      </c>
      <c r="AK67" s="211">
        <v>0</v>
      </c>
      <c r="AL67" s="211">
        <v>0</v>
      </c>
      <c r="AM67" s="211">
        <v>0</v>
      </c>
      <c r="AN67" s="211">
        <v>0</v>
      </c>
      <c r="AO67" s="211">
        <v>0</v>
      </c>
      <c r="AP67" s="211">
        <v>0</v>
      </c>
      <c r="AQ67" s="211">
        <v>0</v>
      </c>
      <c r="AR67" s="211">
        <v>0</v>
      </c>
      <c r="AS67" s="211">
        <v>0</v>
      </c>
      <c r="AT67" s="211">
        <v>0</v>
      </c>
      <c r="AU67" s="211">
        <v>0</v>
      </c>
      <c r="AV67" s="211">
        <v>0</v>
      </c>
      <c r="AW67" s="211">
        <v>0</v>
      </c>
      <c r="AX67" s="211">
        <v>0</v>
      </c>
      <c r="AY67" s="211">
        <v>0</v>
      </c>
      <c r="AZ67" s="211">
        <v>0</v>
      </c>
      <c r="BA67" s="211">
        <v>0</v>
      </c>
      <c r="BB67" s="211">
        <v>0</v>
      </c>
      <c r="BC67" s="211">
        <v>0</v>
      </c>
      <c r="BD67" s="211">
        <v>0</v>
      </c>
      <c r="BE67" s="211">
        <v>0</v>
      </c>
      <c r="BF67" s="211">
        <v>0</v>
      </c>
      <c r="BG67" s="211">
        <v>0</v>
      </c>
      <c r="BH67" s="211">
        <v>0</v>
      </c>
      <c r="BI67" s="211">
        <v>0</v>
      </c>
      <c r="BJ67" s="211">
        <v>0</v>
      </c>
      <c r="BK67" s="211">
        <v>0</v>
      </c>
      <c r="BL67" s="211">
        <v>0</v>
      </c>
      <c r="BM67" s="211">
        <v>0</v>
      </c>
      <c r="BN67" s="211">
        <v>0</v>
      </c>
      <c r="BO67" s="211">
        <v>0</v>
      </c>
      <c r="BP67" s="211">
        <v>0</v>
      </c>
      <c r="BQ67" s="211">
        <v>0</v>
      </c>
      <c r="BR67" s="211">
        <v>0</v>
      </c>
      <c r="BS67" s="211">
        <v>0</v>
      </c>
      <c r="BT67" s="211">
        <v>0</v>
      </c>
      <c r="BU67" s="211">
        <v>0</v>
      </c>
      <c r="BV67" s="211">
        <v>0</v>
      </c>
      <c r="BW67" s="211">
        <v>0</v>
      </c>
      <c r="BX67" s="211">
        <v>0</v>
      </c>
      <c r="BY67" s="211">
        <v>0</v>
      </c>
      <c r="BZ67" s="211">
        <v>0</v>
      </c>
      <c r="CA67" s="211">
        <v>0</v>
      </c>
      <c r="CB67" s="211">
        <v>0</v>
      </c>
      <c r="CC67" s="211">
        <v>0</v>
      </c>
      <c r="CD67" s="211">
        <f t="shared" si="39"/>
        <v>0</v>
      </c>
      <c r="CF67" s="27">
        <f t="shared" si="1"/>
        <v>0</v>
      </c>
      <c r="CG67" s="28">
        <f t="shared" si="2"/>
        <v>0</v>
      </c>
    </row>
    <row r="68" spans="1:85" x14ac:dyDescent="0.2">
      <c r="A68" s="215" t="s">
        <v>503</v>
      </c>
      <c r="B68" s="211">
        <v>0</v>
      </c>
      <c r="C68" s="211">
        <v>0</v>
      </c>
      <c r="D68" s="211">
        <v>0</v>
      </c>
      <c r="E68" s="211">
        <v>0</v>
      </c>
      <c r="F68" s="211">
        <v>0</v>
      </c>
      <c r="G68" s="211">
        <v>0</v>
      </c>
      <c r="H68" s="211">
        <v>0</v>
      </c>
      <c r="I68" s="211">
        <v>0</v>
      </c>
      <c r="J68" s="211">
        <v>0</v>
      </c>
      <c r="K68" s="211">
        <v>0</v>
      </c>
      <c r="L68" s="211">
        <v>0</v>
      </c>
      <c r="M68" s="211">
        <v>0</v>
      </c>
      <c r="N68" s="211">
        <v>0</v>
      </c>
      <c r="O68" s="211">
        <v>0</v>
      </c>
      <c r="P68" s="211">
        <v>0</v>
      </c>
      <c r="Q68" s="211">
        <v>0</v>
      </c>
      <c r="R68" s="211">
        <v>0</v>
      </c>
      <c r="S68" s="211">
        <v>0</v>
      </c>
      <c r="T68" s="211">
        <v>0</v>
      </c>
      <c r="U68" s="211">
        <v>0</v>
      </c>
      <c r="V68" s="211">
        <v>0</v>
      </c>
      <c r="W68" s="211">
        <v>0</v>
      </c>
      <c r="X68" s="211">
        <v>0</v>
      </c>
      <c r="Y68" s="211">
        <v>0</v>
      </c>
      <c r="Z68" s="211">
        <v>0</v>
      </c>
      <c r="AA68" s="211">
        <v>0</v>
      </c>
      <c r="AB68" s="211">
        <v>0</v>
      </c>
      <c r="AC68" s="211">
        <v>0</v>
      </c>
      <c r="AD68" s="211">
        <v>0</v>
      </c>
      <c r="AE68" s="211">
        <v>0</v>
      </c>
      <c r="AF68" s="211">
        <v>0</v>
      </c>
      <c r="AG68" s="211">
        <v>0</v>
      </c>
      <c r="AH68" s="211">
        <v>0</v>
      </c>
      <c r="AI68" s="211">
        <v>0</v>
      </c>
      <c r="AJ68" s="211">
        <v>0</v>
      </c>
      <c r="AK68" s="211">
        <v>0</v>
      </c>
      <c r="AL68" s="211">
        <v>0</v>
      </c>
      <c r="AM68" s="211">
        <v>0</v>
      </c>
      <c r="AN68" s="211">
        <v>0</v>
      </c>
      <c r="AO68" s="211">
        <v>0</v>
      </c>
      <c r="AP68" s="211">
        <v>0</v>
      </c>
      <c r="AQ68" s="211">
        <v>0</v>
      </c>
      <c r="AR68" s="211">
        <v>0</v>
      </c>
      <c r="AS68" s="211">
        <v>0</v>
      </c>
      <c r="AT68" s="211">
        <v>0</v>
      </c>
      <c r="AU68" s="211">
        <v>0</v>
      </c>
      <c r="AV68" s="211">
        <v>0</v>
      </c>
      <c r="AW68" s="211">
        <v>0</v>
      </c>
      <c r="AX68" s="211">
        <v>0</v>
      </c>
      <c r="AY68" s="211">
        <v>0</v>
      </c>
      <c r="AZ68" s="211">
        <v>0</v>
      </c>
      <c r="BA68" s="211">
        <v>0</v>
      </c>
      <c r="BB68" s="211">
        <v>0</v>
      </c>
      <c r="BC68" s="211">
        <v>0</v>
      </c>
      <c r="BD68" s="211">
        <v>0</v>
      </c>
      <c r="BE68" s="211">
        <v>0</v>
      </c>
      <c r="BF68" s="211">
        <v>0</v>
      </c>
      <c r="BG68" s="211">
        <v>0</v>
      </c>
      <c r="BH68" s="211">
        <v>0</v>
      </c>
      <c r="BI68" s="211">
        <v>0</v>
      </c>
      <c r="BJ68" s="211">
        <v>0</v>
      </c>
      <c r="BK68" s="211">
        <v>0</v>
      </c>
      <c r="BL68" s="211">
        <v>0</v>
      </c>
      <c r="BM68" s="211">
        <v>0</v>
      </c>
      <c r="BN68" s="211">
        <v>0</v>
      </c>
      <c r="BO68" s="211">
        <v>0</v>
      </c>
      <c r="BP68" s="211">
        <v>0</v>
      </c>
      <c r="BQ68" s="211">
        <v>0</v>
      </c>
      <c r="BR68" s="211">
        <v>0</v>
      </c>
      <c r="BS68" s="211">
        <v>0</v>
      </c>
      <c r="BT68" s="211">
        <v>0</v>
      </c>
      <c r="BU68" s="211">
        <v>0</v>
      </c>
      <c r="BV68" s="211">
        <v>0</v>
      </c>
      <c r="BW68" s="211">
        <v>0</v>
      </c>
      <c r="BX68" s="211">
        <v>0</v>
      </c>
      <c r="BY68" s="211">
        <v>0</v>
      </c>
      <c r="BZ68" s="211">
        <v>0</v>
      </c>
      <c r="CA68" s="211">
        <v>0</v>
      </c>
      <c r="CB68" s="211">
        <v>0</v>
      </c>
      <c r="CC68" s="211">
        <v>0</v>
      </c>
      <c r="CD68" s="211">
        <f t="shared" si="39"/>
        <v>0</v>
      </c>
      <c r="CF68" s="27">
        <f t="shared" si="1"/>
        <v>0</v>
      </c>
      <c r="CG68" s="28">
        <f t="shared" si="2"/>
        <v>0</v>
      </c>
    </row>
    <row r="69" spans="1:85" x14ac:dyDescent="0.2">
      <c r="A69" s="215" t="s">
        <v>504</v>
      </c>
      <c r="B69" s="211">
        <v>0</v>
      </c>
      <c r="C69" s="211">
        <v>0</v>
      </c>
      <c r="D69" s="211">
        <v>0</v>
      </c>
      <c r="E69" s="211">
        <v>0</v>
      </c>
      <c r="F69" s="211">
        <v>0</v>
      </c>
      <c r="G69" s="211">
        <v>0</v>
      </c>
      <c r="H69" s="211">
        <v>0</v>
      </c>
      <c r="I69" s="211">
        <v>0</v>
      </c>
      <c r="J69" s="211">
        <v>0</v>
      </c>
      <c r="K69" s="211">
        <v>0</v>
      </c>
      <c r="L69" s="211">
        <v>0</v>
      </c>
      <c r="M69" s="211">
        <v>0</v>
      </c>
      <c r="N69" s="211">
        <v>0</v>
      </c>
      <c r="O69" s="211">
        <v>0</v>
      </c>
      <c r="P69" s="211">
        <v>0</v>
      </c>
      <c r="Q69" s="211">
        <v>0</v>
      </c>
      <c r="R69" s="211">
        <v>0</v>
      </c>
      <c r="S69" s="211">
        <v>0</v>
      </c>
      <c r="T69" s="211">
        <v>0</v>
      </c>
      <c r="U69" s="211">
        <v>0</v>
      </c>
      <c r="V69" s="211">
        <v>0</v>
      </c>
      <c r="W69" s="211">
        <v>0</v>
      </c>
      <c r="X69" s="211">
        <v>0</v>
      </c>
      <c r="Y69" s="211">
        <v>0</v>
      </c>
      <c r="Z69" s="211">
        <v>0</v>
      </c>
      <c r="AA69" s="211">
        <v>0</v>
      </c>
      <c r="AB69" s="211">
        <v>0</v>
      </c>
      <c r="AC69" s="211">
        <v>0</v>
      </c>
      <c r="AD69" s="211">
        <v>0</v>
      </c>
      <c r="AE69" s="211">
        <v>0</v>
      </c>
      <c r="AF69" s="211">
        <v>0</v>
      </c>
      <c r="AG69" s="211">
        <v>0</v>
      </c>
      <c r="AH69" s="211">
        <v>0</v>
      </c>
      <c r="AI69" s="211">
        <v>0</v>
      </c>
      <c r="AJ69" s="211">
        <v>0</v>
      </c>
      <c r="AK69" s="211">
        <v>0</v>
      </c>
      <c r="AL69" s="211">
        <v>0</v>
      </c>
      <c r="AM69" s="211">
        <v>0</v>
      </c>
      <c r="AN69" s="211">
        <v>0</v>
      </c>
      <c r="AO69" s="211">
        <v>0</v>
      </c>
      <c r="AP69" s="211">
        <v>0</v>
      </c>
      <c r="AQ69" s="211">
        <v>0</v>
      </c>
      <c r="AR69" s="211">
        <v>0</v>
      </c>
      <c r="AS69" s="211">
        <v>0</v>
      </c>
      <c r="AT69" s="211">
        <v>0</v>
      </c>
      <c r="AU69" s="211">
        <v>0</v>
      </c>
      <c r="AV69" s="211">
        <v>0</v>
      </c>
      <c r="AW69" s="211">
        <v>0</v>
      </c>
      <c r="AX69" s="211">
        <v>0</v>
      </c>
      <c r="AY69" s="211">
        <v>0</v>
      </c>
      <c r="AZ69" s="211">
        <v>0</v>
      </c>
      <c r="BA69" s="211">
        <v>0</v>
      </c>
      <c r="BB69" s="211">
        <v>0</v>
      </c>
      <c r="BC69" s="211">
        <v>0</v>
      </c>
      <c r="BD69" s="211">
        <v>0</v>
      </c>
      <c r="BE69" s="211">
        <v>0</v>
      </c>
      <c r="BF69" s="211">
        <v>0</v>
      </c>
      <c r="BG69" s="211">
        <v>0</v>
      </c>
      <c r="BH69" s="211">
        <v>0</v>
      </c>
      <c r="BI69" s="211">
        <v>0</v>
      </c>
      <c r="BJ69" s="211">
        <v>0</v>
      </c>
      <c r="BK69" s="211">
        <v>0</v>
      </c>
      <c r="BL69" s="211">
        <v>0</v>
      </c>
      <c r="BM69" s="211">
        <v>0</v>
      </c>
      <c r="BN69" s="211">
        <v>0</v>
      </c>
      <c r="BO69" s="211">
        <v>0</v>
      </c>
      <c r="BP69" s="211">
        <v>0</v>
      </c>
      <c r="BQ69" s="211">
        <v>0</v>
      </c>
      <c r="BR69" s="211">
        <v>0</v>
      </c>
      <c r="BS69" s="211">
        <v>0</v>
      </c>
      <c r="BT69" s="211">
        <v>0</v>
      </c>
      <c r="BU69" s="211">
        <v>0</v>
      </c>
      <c r="BV69" s="211">
        <v>0</v>
      </c>
      <c r="BW69" s="211">
        <v>0</v>
      </c>
      <c r="BX69" s="211">
        <v>0</v>
      </c>
      <c r="BY69" s="211">
        <v>0</v>
      </c>
      <c r="BZ69" s="211">
        <v>0</v>
      </c>
      <c r="CA69" s="211">
        <v>0</v>
      </c>
      <c r="CB69" s="211">
        <v>0</v>
      </c>
      <c r="CC69" s="211">
        <v>0</v>
      </c>
      <c r="CD69" s="211">
        <f t="shared" si="39"/>
        <v>0</v>
      </c>
      <c r="CF69" s="27">
        <f t="shared" si="1"/>
        <v>0</v>
      </c>
      <c r="CG69" s="28">
        <f t="shared" si="2"/>
        <v>0</v>
      </c>
    </row>
    <row r="70" spans="1:85" x14ac:dyDescent="0.2">
      <c r="A70" s="215" t="s">
        <v>505</v>
      </c>
      <c r="B70" s="211">
        <v>0</v>
      </c>
      <c r="C70" s="211">
        <v>0</v>
      </c>
      <c r="D70" s="211">
        <v>0</v>
      </c>
      <c r="E70" s="211">
        <v>0</v>
      </c>
      <c r="F70" s="211">
        <v>0</v>
      </c>
      <c r="G70" s="211">
        <v>0</v>
      </c>
      <c r="H70" s="211">
        <v>0</v>
      </c>
      <c r="I70" s="211">
        <v>0</v>
      </c>
      <c r="J70" s="211">
        <v>0</v>
      </c>
      <c r="K70" s="211">
        <v>0</v>
      </c>
      <c r="L70" s="211">
        <v>0</v>
      </c>
      <c r="M70" s="211">
        <v>0</v>
      </c>
      <c r="N70" s="211">
        <v>0</v>
      </c>
      <c r="O70" s="211">
        <v>0</v>
      </c>
      <c r="P70" s="211">
        <v>0</v>
      </c>
      <c r="Q70" s="211">
        <v>0</v>
      </c>
      <c r="R70" s="211">
        <v>0</v>
      </c>
      <c r="S70" s="211">
        <v>0</v>
      </c>
      <c r="T70" s="211">
        <v>0</v>
      </c>
      <c r="U70" s="211">
        <v>0</v>
      </c>
      <c r="V70" s="211">
        <v>0</v>
      </c>
      <c r="W70" s="211">
        <v>0</v>
      </c>
      <c r="X70" s="211">
        <v>0</v>
      </c>
      <c r="Y70" s="211">
        <v>0</v>
      </c>
      <c r="Z70" s="211">
        <v>0</v>
      </c>
      <c r="AA70" s="211">
        <v>0</v>
      </c>
      <c r="AB70" s="211">
        <v>0</v>
      </c>
      <c r="AC70" s="211">
        <v>0</v>
      </c>
      <c r="AD70" s="211">
        <v>0</v>
      </c>
      <c r="AE70" s="211">
        <v>0</v>
      </c>
      <c r="AF70" s="211">
        <v>0</v>
      </c>
      <c r="AG70" s="211">
        <v>0</v>
      </c>
      <c r="AH70" s="211">
        <v>0</v>
      </c>
      <c r="AI70" s="211">
        <v>0</v>
      </c>
      <c r="AJ70" s="211">
        <v>0</v>
      </c>
      <c r="AK70" s="211">
        <v>0</v>
      </c>
      <c r="AL70" s="211">
        <v>0</v>
      </c>
      <c r="AM70" s="211">
        <v>0</v>
      </c>
      <c r="AN70" s="211">
        <v>0</v>
      </c>
      <c r="AO70" s="211">
        <v>0</v>
      </c>
      <c r="AP70" s="211">
        <v>0</v>
      </c>
      <c r="AQ70" s="211">
        <v>0</v>
      </c>
      <c r="AR70" s="211">
        <v>0</v>
      </c>
      <c r="AS70" s="211">
        <v>0</v>
      </c>
      <c r="AT70" s="211">
        <v>0</v>
      </c>
      <c r="AU70" s="211">
        <v>0</v>
      </c>
      <c r="AV70" s="211">
        <v>0</v>
      </c>
      <c r="AW70" s="211">
        <v>0</v>
      </c>
      <c r="AX70" s="211">
        <v>0</v>
      </c>
      <c r="AY70" s="211">
        <v>0</v>
      </c>
      <c r="AZ70" s="211">
        <v>0</v>
      </c>
      <c r="BA70" s="211">
        <v>0</v>
      </c>
      <c r="BB70" s="211">
        <v>0</v>
      </c>
      <c r="BC70" s="211">
        <v>0</v>
      </c>
      <c r="BD70" s="211">
        <v>0</v>
      </c>
      <c r="BE70" s="211">
        <v>0</v>
      </c>
      <c r="BF70" s="211">
        <v>0</v>
      </c>
      <c r="BG70" s="211">
        <v>0</v>
      </c>
      <c r="BH70" s="211">
        <v>0</v>
      </c>
      <c r="BI70" s="211">
        <v>0</v>
      </c>
      <c r="BJ70" s="211">
        <v>0</v>
      </c>
      <c r="BK70" s="211">
        <v>0</v>
      </c>
      <c r="BL70" s="211">
        <v>0</v>
      </c>
      <c r="BM70" s="211">
        <v>0</v>
      </c>
      <c r="BN70" s="211">
        <v>0</v>
      </c>
      <c r="BO70" s="211">
        <v>0</v>
      </c>
      <c r="BP70" s="211">
        <v>0</v>
      </c>
      <c r="BQ70" s="211">
        <v>0</v>
      </c>
      <c r="BR70" s="211">
        <v>0</v>
      </c>
      <c r="BS70" s="211">
        <v>0</v>
      </c>
      <c r="BT70" s="211">
        <v>0</v>
      </c>
      <c r="BU70" s="211">
        <v>0</v>
      </c>
      <c r="BV70" s="211">
        <v>0</v>
      </c>
      <c r="BW70" s="211">
        <v>0</v>
      </c>
      <c r="BX70" s="211">
        <v>0</v>
      </c>
      <c r="BY70" s="211">
        <v>0</v>
      </c>
      <c r="BZ70" s="211">
        <v>0</v>
      </c>
      <c r="CA70" s="211">
        <v>0</v>
      </c>
      <c r="CB70" s="211">
        <v>0</v>
      </c>
      <c r="CC70" s="211">
        <v>0</v>
      </c>
      <c r="CD70" s="211">
        <f t="shared" si="39"/>
        <v>0</v>
      </c>
      <c r="CF70" s="27">
        <f t="shared" si="1"/>
        <v>0</v>
      </c>
      <c r="CG70" s="28">
        <f t="shared" si="2"/>
        <v>0</v>
      </c>
    </row>
    <row r="71" spans="1:85" x14ac:dyDescent="0.2">
      <c r="A71" s="215" t="s">
        <v>506</v>
      </c>
      <c r="B71" s="211">
        <v>0</v>
      </c>
      <c r="C71" s="211">
        <v>0</v>
      </c>
      <c r="D71" s="211">
        <v>0</v>
      </c>
      <c r="E71" s="211">
        <v>0</v>
      </c>
      <c r="F71" s="211">
        <v>0</v>
      </c>
      <c r="G71" s="211">
        <v>0</v>
      </c>
      <c r="H71" s="211">
        <v>0</v>
      </c>
      <c r="I71" s="211">
        <v>0</v>
      </c>
      <c r="J71" s="211">
        <v>0</v>
      </c>
      <c r="K71" s="211">
        <v>0</v>
      </c>
      <c r="L71" s="211">
        <v>0</v>
      </c>
      <c r="M71" s="211">
        <v>0</v>
      </c>
      <c r="N71" s="211">
        <v>0</v>
      </c>
      <c r="O71" s="211">
        <v>0</v>
      </c>
      <c r="P71" s="211">
        <v>0</v>
      </c>
      <c r="Q71" s="211">
        <v>0</v>
      </c>
      <c r="R71" s="211">
        <v>0</v>
      </c>
      <c r="S71" s="211">
        <v>0</v>
      </c>
      <c r="T71" s="211">
        <v>0</v>
      </c>
      <c r="U71" s="211">
        <v>0</v>
      </c>
      <c r="V71" s="211">
        <v>0</v>
      </c>
      <c r="W71" s="211">
        <v>0</v>
      </c>
      <c r="X71" s="211">
        <v>0</v>
      </c>
      <c r="Y71" s="211">
        <v>0</v>
      </c>
      <c r="Z71" s="211">
        <v>0</v>
      </c>
      <c r="AA71" s="211">
        <v>0</v>
      </c>
      <c r="AB71" s="211">
        <v>0</v>
      </c>
      <c r="AC71" s="211">
        <v>0</v>
      </c>
      <c r="AD71" s="211">
        <v>0</v>
      </c>
      <c r="AE71" s="211">
        <v>0</v>
      </c>
      <c r="AF71" s="211">
        <v>0</v>
      </c>
      <c r="AG71" s="211">
        <v>0</v>
      </c>
      <c r="AH71" s="211">
        <v>0</v>
      </c>
      <c r="AI71" s="211">
        <v>0</v>
      </c>
      <c r="AJ71" s="211">
        <v>0</v>
      </c>
      <c r="AK71" s="211">
        <v>0</v>
      </c>
      <c r="AL71" s="211">
        <v>0</v>
      </c>
      <c r="AM71" s="211">
        <v>0</v>
      </c>
      <c r="AN71" s="211">
        <v>0</v>
      </c>
      <c r="AO71" s="211">
        <v>0</v>
      </c>
      <c r="AP71" s="211">
        <v>0</v>
      </c>
      <c r="AQ71" s="211">
        <v>0</v>
      </c>
      <c r="AR71" s="211">
        <v>0</v>
      </c>
      <c r="AS71" s="211">
        <v>0</v>
      </c>
      <c r="AT71" s="211">
        <v>0</v>
      </c>
      <c r="AU71" s="211">
        <v>0</v>
      </c>
      <c r="AV71" s="211">
        <v>0</v>
      </c>
      <c r="AW71" s="211">
        <v>0</v>
      </c>
      <c r="AX71" s="211">
        <v>0</v>
      </c>
      <c r="AY71" s="211">
        <v>0</v>
      </c>
      <c r="AZ71" s="211">
        <v>0</v>
      </c>
      <c r="BA71" s="211">
        <v>0</v>
      </c>
      <c r="BB71" s="211">
        <v>0</v>
      </c>
      <c r="BC71" s="211">
        <v>0</v>
      </c>
      <c r="BD71" s="211">
        <v>0</v>
      </c>
      <c r="BE71" s="211">
        <v>0</v>
      </c>
      <c r="BF71" s="211">
        <v>0</v>
      </c>
      <c r="BG71" s="211">
        <v>0</v>
      </c>
      <c r="BH71" s="211">
        <v>0</v>
      </c>
      <c r="BI71" s="211">
        <v>0</v>
      </c>
      <c r="BJ71" s="211">
        <v>0</v>
      </c>
      <c r="BK71" s="211">
        <v>0</v>
      </c>
      <c r="BL71" s="211">
        <v>0</v>
      </c>
      <c r="BM71" s="211">
        <v>0</v>
      </c>
      <c r="BN71" s="211">
        <v>0</v>
      </c>
      <c r="BO71" s="211">
        <v>0</v>
      </c>
      <c r="BP71" s="211">
        <v>0</v>
      </c>
      <c r="BQ71" s="211">
        <v>0</v>
      </c>
      <c r="BR71" s="211">
        <v>0</v>
      </c>
      <c r="BS71" s="211">
        <v>0</v>
      </c>
      <c r="BT71" s="211">
        <v>0</v>
      </c>
      <c r="BU71" s="211">
        <v>0</v>
      </c>
      <c r="BV71" s="211">
        <v>0</v>
      </c>
      <c r="BW71" s="211">
        <v>0</v>
      </c>
      <c r="BX71" s="211">
        <v>0</v>
      </c>
      <c r="BY71" s="211">
        <v>0</v>
      </c>
      <c r="BZ71" s="211">
        <v>0</v>
      </c>
      <c r="CA71" s="211">
        <v>0</v>
      </c>
      <c r="CB71" s="211">
        <v>0</v>
      </c>
      <c r="CC71" s="211">
        <v>0</v>
      </c>
      <c r="CD71" s="211">
        <f t="shared" si="39"/>
        <v>0</v>
      </c>
      <c r="CF71" s="27">
        <f t="shared" si="1"/>
        <v>0</v>
      </c>
      <c r="CG71" s="28">
        <f t="shared" si="2"/>
        <v>0</v>
      </c>
    </row>
    <row r="72" spans="1:85" x14ac:dyDescent="0.2">
      <c r="A72" s="215" t="s">
        <v>507</v>
      </c>
      <c r="B72" s="211">
        <v>0</v>
      </c>
      <c r="C72" s="211">
        <v>0</v>
      </c>
      <c r="D72" s="211">
        <v>0</v>
      </c>
      <c r="E72" s="211">
        <v>0</v>
      </c>
      <c r="F72" s="211">
        <v>0</v>
      </c>
      <c r="G72" s="211">
        <v>0</v>
      </c>
      <c r="H72" s="211">
        <v>0</v>
      </c>
      <c r="I72" s="211">
        <v>0</v>
      </c>
      <c r="J72" s="211">
        <v>0</v>
      </c>
      <c r="K72" s="211">
        <v>0</v>
      </c>
      <c r="L72" s="211">
        <v>0</v>
      </c>
      <c r="M72" s="211">
        <v>0</v>
      </c>
      <c r="N72" s="211">
        <v>0</v>
      </c>
      <c r="O72" s="211">
        <v>0</v>
      </c>
      <c r="P72" s="211">
        <v>0</v>
      </c>
      <c r="Q72" s="211">
        <v>0</v>
      </c>
      <c r="R72" s="211">
        <v>0</v>
      </c>
      <c r="S72" s="211">
        <v>0</v>
      </c>
      <c r="T72" s="211">
        <v>0</v>
      </c>
      <c r="U72" s="211">
        <v>0</v>
      </c>
      <c r="V72" s="211">
        <v>0</v>
      </c>
      <c r="W72" s="211">
        <v>0</v>
      </c>
      <c r="X72" s="211">
        <v>0</v>
      </c>
      <c r="Y72" s="211">
        <v>0</v>
      </c>
      <c r="Z72" s="211">
        <v>0</v>
      </c>
      <c r="AA72" s="211">
        <v>0</v>
      </c>
      <c r="AB72" s="211">
        <v>0</v>
      </c>
      <c r="AC72" s="211">
        <v>0</v>
      </c>
      <c r="AD72" s="211">
        <v>0</v>
      </c>
      <c r="AE72" s="211">
        <v>0</v>
      </c>
      <c r="AF72" s="211">
        <v>0</v>
      </c>
      <c r="AG72" s="211">
        <v>0</v>
      </c>
      <c r="AH72" s="211">
        <v>0</v>
      </c>
      <c r="AI72" s="211">
        <v>0</v>
      </c>
      <c r="AJ72" s="211">
        <v>0</v>
      </c>
      <c r="AK72" s="211">
        <v>0</v>
      </c>
      <c r="AL72" s="211">
        <v>0</v>
      </c>
      <c r="AM72" s="211">
        <v>0</v>
      </c>
      <c r="AN72" s="211">
        <v>0</v>
      </c>
      <c r="AO72" s="211">
        <v>0</v>
      </c>
      <c r="AP72" s="211">
        <v>0</v>
      </c>
      <c r="AQ72" s="211">
        <v>0</v>
      </c>
      <c r="AR72" s="211">
        <v>0</v>
      </c>
      <c r="AS72" s="211">
        <v>0</v>
      </c>
      <c r="AT72" s="211">
        <v>0</v>
      </c>
      <c r="AU72" s="211">
        <v>0</v>
      </c>
      <c r="AV72" s="211">
        <v>0</v>
      </c>
      <c r="AW72" s="211">
        <v>0</v>
      </c>
      <c r="AX72" s="211">
        <v>0</v>
      </c>
      <c r="AY72" s="211">
        <v>0</v>
      </c>
      <c r="AZ72" s="211">
        <v>0</v>
      </c>
      <c r="BA72" s="211">
        <v>0</v>
      </c>
      <c r="BB72" s="211">
        <v>0</v>
      </c>
      <c r="BC72" s="211">
        <v>0</v>
      </c>
      <c r="BD72" s="211">
        <v>0</v>
      </c>
      <c r="BE72" s="211">
        <v>0</v>
      </c>
      <c r="BF72" s="211">
        <v>0</v>
      </c>
      <c r="BG72" s="211">
        <v>0</v>
      </c>
      <c r="BH72" s="211">
        <v>0</v>
      </c>
      <c r="BI72" s="211">
        <v>0</v>
      </c>
      <c r="BJ72" s="211">
        <v>0</v>
      </c>
      <c r="BK72" s="211">
        <v>0</v>
      </c>
      <c r="BL72" s="211">
        <v>0</v>
      </c>
      <c r="BM72" s="211">
        <v>0</v>
      </c>
      <c r="BN72" s="211">
        <v>0</v>
      </c>
      <c r="BO72" s="211">
        <v>0</v>
      </c>
      <c r="BP72" s="211">
        <v>0</v>
      </c>
      <c r="BQ72" s="211">
        <v>0</v>
      </c>
      <c r="BR72" s="211">
        <v>0</v>
      </c>
      <c r="BS72" s="211">
        <v>0</v>
      </c>
      <c r="BT72" s="211">
        <v>0</v>
      </c>
      <c r="BU72" s="211">
        <v>0</v>
      </c>
      <c r="BV72" s="211">
        <v>0</v>
      </c>
      <c r="BW72" s="211">
        <v>0</v>
      </c>
      <c r="BX72" s="211">
        <v>0</v>
      </c>
      <c r="BY72" s="211">
        <v>0</v>
      </c>
      <c r="BZ72" s="211">
        <v>0</v>
      </c>
      <c r="CA72" s="211">
        <v>0</v>
      </c>
      <c r="CB72" s="211">
        <v>0</v>
      </c>
      <c r="CC72" s="211">
        <v>0</v>
      </c>
      <c r="CD72" s="211">
        <f t="shared" si="39"/>
        <v>0</v>
      </c>
      <c r="CF72" s="27">
        <f t="shared" si="1"/>
        <v>0</v>
      </c>
      <c r="CG72" s="28">
        <f t="shared" si="2"/>
        <v>0</v>
      </c>
    </row>
    <row r="73" spans="1:85" x14ac:dyDescent="0.2">
      <c r="A73" s="215" t="s">
        <v>508</v>
      </c>
      <c r="B73" s="211">
        <v>0</v>
      </c>
      <c r="C73" s="211">
        <v>0</v>
      </c>
      <c r="D73" s="211">
        <v>0</v>
      </c>
      <c r="E73" s="211">
        <v>0</v>
      </c>
      <c r="F73" s="211">
        <v>0</v>
      </c>
      <c r="G73" s="211">
        <v>0</v>
      </c>
      <c r="H73" s="211">
        <v>0</v>
      </c>
      <c r="I73" s="211">
        <v>0</v>
      </c>
      <c r="J73" s="211">
        <v>0</v>
      </c>
      <c r="K73" s="211">
        <v>0</v>
      </c>
      <c r="L73" s="211">
        <v>0</v>
      </c>
      <c r="M73" s="211">
        <v>0</v>
      </c>
      <c r="N73" s="211">
        <v>0</v>
      </c>
      <c r="O73" s="211">
        <v>0</v>
      </c>
      <c r="P73" s="211">
        <v>0</v>
      </c>
      <c r="Q73" s="211">
        <v>0</v>
      </c>
      <c r="R73" s="211">
        <v>0</v>
      </c>
      <c r="S73" s="211">
        <v>0</v>
      </c>
      <c r="T73" s="211">
        <v>0</v>
      </c>
      <c r="U73" s="211">
        <v>0</v>
      </c>
      <c r="V73" s="211">
        <v>0</v>
      </c>
      <c r="W73" s="211">
        <v>0</v>
      </c>
      <c r="X73" s="211">
        <v>0</v>
      </c>
      <c r="Y73" s="211">
        <v>0</v>
      </c>
      <c r="Z73" s="211">
        <v>0</v>
      </c>
      <c r="AA73" s="211">
        <v>0</v>
      </c>
      <c r="AB73" s="211">
        <v>0</v>
      </c>
      <c r="AC73" s="211">
        <v>0</v>
      </c>
      <c r="AD73" s="211">
        <v>0</v>
      </c>
      <c r="AE73" s="211">
        <v>0</v>
      </c>
      <c r="AF73" s="211">
        <v>0</v>
      </c>
      <c r="AG73" s="211">
        <v>0</v>
      </c>
      <c r="AH73" s="211">
        <v>0</v>
      </c>
      <c r="AI73" s="211">
        <v>0</v>
      </c>
      <c r="AJ73" s="211">
        <v>0</v>
      </c>
      <c r="AK73" s="211">
        <v>0</v>
      </c>
      <c r="AL73" s="211">
        <v>0</v>
      </c>
      <c r="AM73" s="211">
        <v>0</v>
      </c>
      <c r="AN73" s="211">
        <v>0</v>
      </c>
      <c r="AO73" s="211">
        <v>0</v>
      </c>
      <c r="AP73" s="211">
        <v>0</v>
      </c>
      <c r="AQ73" s="211">
        <v>0</v>
      </c>
      <c r="AR73" s="211">
        <v>0</v>
      </c>
      <c r="AS73" s="211">
        <v>0</v>
      </c>
      <c r="AT73" s="211">
        <v>0</v>
      </c>
      <c r="AU73" s="211">
        <v>0</v>
      </c>
      <c r="AV73" s="211">
        <v>0</v>
      </c>
      <c r="AW73" s="211">
        <v>0</v>
      </c>
      <c r="AX73" s="211">
        <v>0</v>
      </c>
      <c r="AY73" s="211">
        <v>0</v>
      </c>
      <c r="AZ73" s="211">
        <v>0</v>
      </c>
      <c r="BA73" s="211">
        <v>0</v>
      </c>
      <c r="BB73" s="211">
        <v>0</v>
      </c>
      <c r="BC73" s="211">
        <v>0</v>
      </c>
      <c r="BD73" s="211">
        <v>0</v>
      </c>
      <c r="BE73" s="211">
        <v>0</v>
      </c>
      <c r="BF73" s="211">
        <v>0</v>
      </c>
      <c r="BG73" s="211">
        <v>0</v>
      </c>
      <c r="BH73" s="211">
        <v>0</v>
      </c>
      <c r="BI73" s="211">
        <v>0</v>
      </c>
      <c r="BJ73" s="211">
        <v>0</v>
      </c>
      <c r="BK73" s="211">
        <v>0</v>
      </c>
      <c r="BL73" s="211">
        <v>0</v>
      </c>
      <c r="BM73" s="211">
        <v>0</v>
      </c>
      <c r="BN73" s="211">
        <v>0</v>
      </c>
      <c r="BO73" s="211">
        <v>0</v>
      </c>
      <c r="BP73" s="211">
        <v>0</v>
      </c>
      <c r="BQ73" s="211">
        <v>0</v>
      </c>
      <c r="BR73" s="211">
        <v>0</v>
      </c>
      <c r="BS73" s="211">
        <v>0</v>
      </c>
      <c r="BT73" s="211">
        <v>0</v>
      </c>
      <c r="BU73" s="211">
        <v>0</v>
      </c>
      <c r="BV73" s="211">
        <v>0</v>
      </c>
      <c r="BW73" s="211">
        <v>0</v>
      </c>
      <c r="BX73" s="211">
        <v>0</v>
      </c>
      <c r="BY73" s="211">
        <v>0</v>
      </c>
      <c r="BZ73" s="211">
        <v>0</v>
      </c>
      <c r="CA73" s="211">
        <v>0</v>
      </c>
      <c r="CB73" s="211">
        <v>0</v>
      </c>
      <c r="CC73" s="211">
        <v>0</v>
      </c>
      <c r="CD73" s="211">
        <f t="shared" si="39"/>
        <v>0</v>
      </c>
      <c r="CF73" s="27">
        <f t="shared" si="1"/>
        <v>0</v>
      </c>
      <c r="CG73" s="28">
        <f t="shared" si="2"/>
        <v>0</v>
      </c>
    </row>
    <row r="74" spans="1:85" x14ac:dyDescent="0.2">
      <c r="A74" s="214" t="s">
        <v>509</v>
      </c>
      <c r="B74" s="213">
        <f t="shared" ref="B74:BM74" si="40">SUM(B62:B73)</f>
        <v>0</v>
      </c>
      <c r="C74" s="213">
        <f t="shared" si="40"/>
        <v>0</v>
      </c>
      <c r="D74" s="213">
        <f t="shared" si="40"/>
        <v>0</v>
      </c>
      <c r="E74" s="213">
        <f t="shared" si="40"/>
        <v>0</v>
      </c>
      <c r="F74" s="213">
        <f t="shared" si="40"/>
        <v>0</v>
      </c>
      <c r="G74" s="213">
        <f t="shared" ref="B74:BM74" si="41">SUM(G62:G73)</f>
        <v>0</v>
      </c>
      <c r="H74" s="213">
        <f t="shared" ref="H74:BS74" si="42">SUM(H62:H73)</f>
        <v>0</v>
      </c>
      <c r="I74" s="213">
        <f t="shared" si="42"/>
        <v>0</v>
      </c>
      <c r="J74" s="213">
        <f t="shared" si="42"/>
        <v>0</v>
      </c>
      <c r="K74" s="213">
        <f t="shared" si="42"/>
        <v>0</v>
      </c>
      <c r="L74" s="213">
        <f t="shared" si="42"/>
        <v>0</v>
      </c>
      <c r="M74" s="213">
        <f t="shared" si="42"/>
        <v>0</v>
      </c>
      <c r="N74" s="213">
        <f t="shared" si="42"/>
        <v>0</v>
      </c>
      <c r="O74" s="213">
        <f t="shared" si="42"/>
        <v>0</v>
      </c>
      <c r="P74" s="213">
        <f t="shared" si="42"/>
        <v>0</v>
      </c>
      <c r="Q74" s="213">
        <f t="shared" si="42"/>
        <v>0</v>
      </c>
      <c r="R74" s="213">
        <f t="shared" si="42"/>
        <v>0</v>
      </c>
      <c r="S74" s="213">
        <f t="shared" si="42"/>
        <v>0</v>
      </c>
      <c r="T74" s="213">
        <f t="shared" si="42"/>
        <v>0</v>
      </c>
      <c r="U74" s="213">
        <f t="shared" si="42"/>
        <v>0</v>
      </c>
      <c r="V74" s="213">
        <f t="shared" si="42"/>
        <v>0</v>
      </c>
      <c r="W74" s="213">
        <f t="shared" si="42"/>
        <v>0</v>
      </c>
      <c r="X74" s="213">
        <f t="shared" si="42"/>
        <v>0</v>
      </c>
      <c r="Y74" s="213">
        <f t="shared" si="42"/>
        <v>0</v>
      </c>
      <c r="Z74" s="213">
        <f t="shared" si="42"/>
        <v>0</v>
      </c>
      <c r="AA74" s="213">
        <f t="shared" si="42"/>
        <v>0</v>
      </c>
      <c r="AB74" s="213">
        <f t="shared" si="42"/>
        <v>0</v>
      </c>
      <c r="AC74" s="213">
        <f t="shared" si="42"/>
        <v>0</v>
      </c>
      <c r="AD74" s="213">
        <f t="shared" si="42"/>
        <v>0</v>
      </c>
      <c r="AE74" s="213">
        <f t="shared" si="42"/>
        <v>0</v>
      </c>
      <c r="AF74" s="213">
        <f t="shared" si="42"/>
        <v>0</v>
      </c>
      <c r="AG74" s="213">
        <f t="shared" si="42"/>
        <v>0</v>
      </c>
      <c r="AH74" s="213">
        <f t="shared" si="42"/>
        <v>0</v>
      </c>
      <c r="AI74" s="213">
        <f t="shared" si="42"/>
        <v>0</v>
      </c>
      <c r="AJ74" s="213">
        <f t="shared" si="42"/>
        <v>0</v>
      </c>
      <c r="AK74" s="213">
        <f t="shared" si="42"/>
        <v>0</v>
      </c>
      <c r="AL74" s="213">
        <f t="shared" si="42"/>
        <v>0</v>
      </c>
      <c r="AM74" s="213">
        <f t="shared" si="42"/>
        <v>0</v>
      </c>
      <c r="AN74" s="213">
        <f t="shared" si="42"/>
        <v>0</v>
      </c>
      <c r="AO74" s="213">
        <f t="shared" si="42"/>
        <v>0</v>
      </c>
      <c r="AP74" s="213">
        <f t="shared" si="42"/>
        <v>0</v>
      </c>
      <c r="AQ74" s="213">
        <f t="shared" si="42"/>
        <v>0</v>
      </c>
      <c r="AR74" s="213">
        <f t="shared" si="42"/>
        <v>0</v>
      </c>
      <c r="AS74" s="213">
        <f t="shared" si="42"/>
        <v>0</v>
      </c>
      <c r="AT74" s="213">
        <f t="shared" si="42"/>
        <v>0</v>
      </c>
      <c r="AU74" s="213">
        <f t="shared" si="42"/>
        <v>0</v>
      </c>
      <c r="AV74" s="213">
        <f t="shared" si="42"/>
        <v>0</v>
      </c>
      <c r="AW74" s="213">
        <f t="shared" si="42"/>
        <v>0</v>
      </c>
      <c r="AX74" s="213">
        <f t="shared" si="42"/>
        <v>0</v>
      </c>
      <c r="AY74" s="213">
        <f t="shared" si="42"/>
        <v>0</v>
      </c>
      <c r="AZ74" s="213">
        <f t="shared" si="42"/>
        <v>0</v>
      </c>
      <c r="BA74" s="213">
        <f t="shared" si="42"/>
        <v>0</v>
      </c>
      <c r="BB74" s="213">
        <f t="shared" si="42"/>
        <v>0</v>
      </c>
      <c r="BC74" s="213">
        <f t="shared" si="42"/>
        <v>0</v>
      </c>
      <c r="BD74" s="213">
        <f t="shared" si="42"/>
        <v>0</v>
      </c>
      <c r="BE74" s="213">
        <f t="shared" si="42"/>
        <v>0</v>
      </c>
      <c r="BF74" s="213">
        <f t="shared" si="42"/>
        <v>0</v>
      </c>
      <c r="BG74" s="213">
        <f t="shared" si="42"/>
        <v>0</v>
      </c>
      <c r="BH74" s="213">
        <f t="shared" si="42"/>
        <v>0</v>
      </c>
      <c r="BI74" s="213">
        <f t="shared" si="42"/>
        <v>0</v>
      </c>
      <c r="BJ74" s="213">
        <f t="shared" si="42"/>
        <v>0</v>
      </c>
      <c r="BK74" s="213">
        <f t="shared" si="42"/>
        <v>0</v>
      </c>
      <c r="BL74" s="213">
        <f t="shared" si="42"/>
        <v>0</v>
      </c>
      <c r="BM74" s="213">
        <f t="shared" si="42"/>
        <v>0</v>
      </c>
      <c r="BN74" s="213">
        <f t="shared" si="42"/>
        <v>0</v>
      </c>
      <c r="BO74" s="213">
        <f t="shared" si="42"/>
        <v>0</v>
      </c>
      <c r="BP74" s="213">
        <f t="shared" si="42"/>
        <v>0</v>
      </c>
      <c r="BQ74" s="213">
        <f t="shared" si="42"/>
        <v>0</v>
      </c>
      <c r="BR74" s="213">
        <f t="shared" si="42"/>
        <v>0</v>
      </c>
      <c r="BS74" s="213">
        <f t="shared" si="42"/>
        <v>0</v>
      </c>
      <c r="BT74" s="213">
        <f t="shared" ref="BT74:CC74" si="43">SUM(BT62:BT73)</f>
        <v>0</v>
      </c>
      <c r="BU74" s="213">
        <f t="shared" si="43"/>
        <v>0</v>
      </c>
      <c r="BV74" s="213">
        <f t="shared" si="43"/>
        <v>0</v>
      </c>
      <c r="BW74" s="213">
        <f t="shared" si="43"/>
        <v>0</v>
      </c>
      <c r="BX74" s="213">
        <f t="shared" si="43"/>
        <v>0</v>
      </c>
      <c r="BY74" s="213">
        <f t="shared" si="43"/>
        <v>0</v>
      </c>
      <c r="BZ74" s="213">
        <f t="shared" si="43"/>
        <v>0</v>
      </c>
      <c r="CA74" s="213">
        <f t="shared" si="43"/>
        <v>0</v>
      </c>
      <c r="CB74" s="213">
        <f t="shared" si="43"/>
        <v>0</v>
      </c>
      <c r="CC74" s="213">
        <f t="shared" si="43"/>
        <v>0</v>
      </c>
      <c r="CD74" s="213">
        <f t="shared" ref="BN74:CD74" si="44">SUM(CD62:CD73)</f>
        <v>0</v>
      </c>
      <c r="CF74" s="27">
        <f t="shared" si="1"/>
        <v>0</v>
      </c>
      <c r="CG74" s="28">
        <f t="shared" si="2"/>
        <v>0</v>
      </c>
    </row>
    <row r="75" spans="1:85" x14ac:dyDescent="0.2">
      <c r="A75" s="218" t="s">
        <v>510</v>
      </c>
      <c r="B75" s="211">
        <v>0</v>
      </c>
      <c r="C75" s="211">
        <v>0</v>
      </c>
      <c r="D75" s="211">
        <v>0</v>
      </c>
      <c r="E75" s="211">
        <v>0</v>
      </c>
      <c r="F75" s="211">
        <v>0</v>
      </c>
      <c r="G75" s="211">
        <v>0</v>
      </c>
      <c r="H75" s="211">
        <v>0</v>
      </c>
      <c r="I75" s="211">
        <v>0</v>
      </c>
      <c r="J75" s="211">
        <v>0</v>
      </c>
      <c r="K75" s="211">
        <v>0</v>
      </c>
      <c r="L75" s="211">
        <v>0</v>
      </c>
      <c r="M75" s="211">
        <v>0</v>
      </c>
      <c r="N75" s="211">
        <v>0</v>
      </c>
      <c r="O75" s="211">
        <v>0</v>
      </c>
      <c r="P75" s="211">
        <v>0</v>
      </c>
      <c r="Q75" s="211">
        <v>0</v>
      </c>
      <c r="R75" s="211">
        <v>0</v>
      </c>
      <c r="S75" s="211">
        <v>0</v>
      </c>
      <c r="T75" s="211">
        <v>0</v>
      </c>
      <c r="U75" s="211">
        <v>0</v>
      </c>
      <c r="V75" s="211">
        <v>0</v>
      </c>
      <c r="W75" s="211">
        <v>0</v>
      </c>
      <c r="X75" s="211">
        <v>0</v>
      </c>
      <c r="Y75" s="211">
        <v>0</v>
      </c>
      <c r="Z75" s="211">
        <v>0</v>
      </c>
      <c r="AA75" s="211">
        <v>0</v>
      </c>
      <c r="AB75" s="211">
        <v>0</v>
      </c>
      <c r="AC75" s="211">
        <v>0</v>
      </c>
      <c r="AD75" s="211">
        <v>0</v>
      </c>
      <c r="AE75" s="211">
        <v>0</v>
      </c>
      <c r="AF75" s="211">
        <v>0</v>
      </c>
      <c r="AG75" s="211">
        <v>0</v>
      </c>
      <c r="AH75" s="211">
        <v>0</v>
      </c>
      <c r="AI75" s="211">
        <v>0</v>
      </c>
      <c r="AJ75" s="211">
        <v>0</v>
      </c>
      <c r="AK75" s="211">
        <v>0</v>
      </c>
      <c r="AL75" s="211">
        <v>0</v>
      </c>
      <c r="AM75" s="211">
        <v>0</v>
      </c>
      <c r="AN75" s="211">
        <v>0</v>
      </c>
      <c r="AO75" s="211">
        <v>0</v>
      </c>
      <c r="AP75" s="211">
        <v>0</v>
      </c>
      <c r="AQ75" s="211">
        <v>0</v>
      </c>
      <c r="AR75" s="211">
        <v>0</v>
      </c>
      <c r="AS75" s="211">
        <v>0</v>
      </c>
      <c r="AT75" s="211">
        <v>0</v>
      </c>
      <c r="AU75" s="211">
        <v>0</v>
      </c>
      <c r="AV75" s="211">
        <v>0</v>
      </c>
      <c r="AW75" s="211">
        <v>0</v>
      </c>
      <c r="AX75" s="211">
        <v>0</v>
      </c>
      <c r="AY75" s="211">
        <v>0</v>
      </c>
      <c r="AZ75" s="211">
        <v>0</v>
      </c>
      <c r="BA75" s="211">
        <v>0</v>
      </c>
      <c r="BB75" s="211">
        <v>0</v>
      </c>
      <c r="BC75" s="211">
        <v>0</v>
      </c>
      <c r="BD75" s="211">
        <v>0</v>
      </c>
      <c r="BE75" s="211">
        <v>0</v>
      </c>
      <c r="BF75" s="211">
        <v>0</v>
      </c>
      <c r="BG75" s="211">
        <v>0</v>
      </c>
      <c r="BH75" s="211">
        <v>0</v>
      </c>
      <c r="BI75" s="211">
        <v>0</v>
      </c>
      <c r="BJ75" s="211">
        <v>0</v>
      </c>
      <c r="BK75" s="211">
        <v>0</v>
      </c>
      <c r="BL75" s="211">
        <v>0</v>
      </c>
      <c r="BM75" s="211">
        <v>0</v>
      </c>
      <c r="BN75" s="211">
        <v>0</v>
      </c>
      <c r="BO75" s="211">
        <v>0</v>
      </c>
      <c r="BP75" s="211">
        <v>0</v>
      </c>
      <c r="BQ75" s="211">
        <v>0</v>
      </c>
      <c r="BR75" s="211">
        <v>0</v>
      </c>
      <c r="BS75" s="211">
        <v>0</v>
      </c>
      <c r="BT75" s="211">
        <v>0</v>
      </c>
      <c r="BU75" s="211">
        <v>0</v>
      </c>
      <c r="BV75" s="211">
        <v>0</v>
      </c>
      <c r="BW75" s="211">
        <v>0</v>
      </c>
      <c r="BX75" s="211">
        <v>0</v>
      </c>
      <c r="BY75" s="211">
        <v>0</v>
      </c>
      <c r="BZ75" s="211">
        <v>0</v>
      </c>
      <c r="CA75" s="211">
        <v>0</v>
      </c>
      <c r="CB75" s="211">
        <v>0</v>
      </c>
      <c r="CC75" s="211">
        <v>0</v>
      </c>
      <c r="CD75" s="211">
        <f t="shared" ref="CD75:CD86" si="45">SUM(B75:CC75)</f>
        <v>0</v>
      </c>
      <c r="CF75" s="27">
        <f t="shared" ref="CF75:CF138" si="46">I75</f>
        <v>0</v>
      </c>
      <c r="CG75" s="28">
        <f t="shared" ref="CG75:CG138" si="47">BG75</f>
        <v>0</v>
      </c>
    </row>
    <row r="76" spans="1:85" x14ac:dyDescent="0.2">
      <c r="A76" s="218" t="s">
        <v>511</v>
      </c>
      <c r="B76" s="211">
        <v>0</v>
      </c>
      <c r="C76" s="211">
        <v>0</v>
      </c>
      <c r="D76" s="211">
        <v>0</v>
      </c>
      <c r="E76" s="211">
        <v>0</v>
      </c>
      <c r="F76" s="211">
        <v>0</v>
      </c>
      <c r="G76" s="211">
        <v>0</v>
      </c>
      <c r="H76" s="211">
        <v>0</v>
      </c>
      <c r="I76" s="211">
        <v>0</v>
      </c>
      <c r="J76" s="211">
        <v>0</v>
      </c>
      <c r="K76" s="211">
        <v>0</v>
      </c>
      <c r="L76" s="211">
        <v>0</v>
      </c>
      <c r="M76" s="211">
        <v>0</v>
      </c>
      <c r="N76" s="211">
        <v>0</v>
      </c>
      <c r="O76" s="211">
        <v>0</v>
      </c>
      <c r="P76" s="211">
        <v>0</v>
      </c>
      <c r="Q76" s="211">
        <v>0</v>
      </c>
      <c r="R76" s="211">
        <v>0</v>
      </c>
      <c r="S76" s="211">
        <v>0</v>
      </c>
      <c r="T76" s="211">
        <v>0</v>
      </c>
      <c r="U76" s="211">
        <v>0</v>
      </c>
      <c r="V76" s="211">
        <v>0</v>
      </c>
      <c r="W76" s="211">
        <v>0</v>
      </c>
      <c r="X76" s="211">
        <v>0</v>
      </c>
      <c r="Y76" s="211">
        <v>0</v>
      </c>
      <c r="Z76" s="211">
        <v>0</v>
      </c>
      <c r="AA76" s="211">
        <v>0</v>
      </c>
      <c r="AB76" s="211">
        <v>0</v>
      </c>
      <c r="AC76" s="211">
        <v>0</v>
      </c>
      <c r="AD76" s="211">
        <v>0</v>
      </c>
      <c r="AE76" s="211">
        <v>0</v>
      </c>
      <c r="AF76" s="211">
        <v>0</v>
      </c>
      <c r="AG76" s="211">
        <v>0</v>
      </c>
      <c r="AH76" s="211">
        <v>0</v>
      </c>
      <c r="AI76" s="211">
        <v>0</v>
      </c>
      <c r="AJ76" s="211">
        <v>0</v>
      </c>
      <c r="AK76" s="211">
        <v>0</v>
      </c>
      <c r="AL76" s="211">
        <v>0</v>
      </c>
      <c r="AM76" s="211">
        <v>0</v>
      </c>
      <c r="AN76" s="211">
        <v>0</v>
      </c>
      <c r="AO76" s="211">
        <v>0</v>
      </c>
      <c r="AP76" s="211">
        <v>0</v>
      </c>
      <c r="AQ76" s="211">
        <v>0</v>
      </c>
      <c r="AR76" s="211">
        <v>0</v>
      </c>
      <c r="AS76" s="211">
        <v>0</v>
      </c>
      <c r="AT76" s="211">
        <v>0</v>
      </c>
      <c r="AU76" s="211">
        <v>0</v>
      </c>
      <c r="AV76" s="211">
        <v>0</v>
      </c>
      <c r="AW76" s="211">
        <v>0</v>
      </c>
      <c r="AX76" s="211">
        <v>0</v>
      </c>
      <c r="AY76" s="211">
        <v>0</v>
      </c>
      <c r="AZ76" s="211">
        <v>0</v>
      </c>
      <c r="BA76" s="211">
        <v>0</v>
      </c>
      <c r="BB76" s="211">
        <v>0</v>
      </c>
      <c r="BC76" s="211">
        <v>0</v>
      </c>
      <c r="BD76" s="211">
        <v>0</v>
      </c>
      <c r="BE76" s="211">
        <v>0</v>
      </c>
      <c r="BF76" s="211">
        <v>0</v>
      </c>
      <c r="BG76" s="211">
        <v>0</v>
      </c>
      <c r="BH76" s="211">
        <v>0</v>
      </c>
      <c r="BI76" s="211">
        <v>0</v>
      </c>
      <c r="BJ76" s="211">
        <v>0</v>
      </c>
      <c r="BK76" s="211">
        <v>0</v>
      </c>
      <c r="BL76" s="211">
        <v>0</v>
      </c>
      <c r="BM76" s="211">
        <v>0</v>
      </c>
      <c r="BN76" s="211">
        <v>0</v>
      </c>
      <c r="BO76" s="211">
        <v>0</v>
      </c>
      <c r="BP76" s="211">
        <v>0</v>
      </c>
      <c r="BQ76" s="211">
        <v>0</v>
      </c>
      <c r="BR76" s="211">
        <v>0</v>
      </c>
      <c r="BS76" s="211">
        <v>0</v>
      </c>
      <c r="BT76" s="211">
        <v>0</v>
      </c>
      <c r="BU76" s="211">
        <v>0</v>
      </c>
      <c r="BV76" s="211">
        <v>0</v>
      </c>
      <c r="BW76" s="211">
        <v>0</v>
      </c>
      <c r="BX76" s="211">
        <v>0</v>
      </c>
      <c r="BY76" s="211">
        <v>0</v>
      </c>
      <c r="BZ76" s="211">
        <v>0</v>
      </c>
      <c r="CA76" s="211">
        <v>0</v>
      </c>
      <c r="CB76" s="211">
        <v>0</v>
      </c>
      <c r="CC76" s="211">
        <v>0</v>
      </c>
      <c r="CD76" s="211">
        <f t="shared" si="45"/>
        <v>0</v>
      </c>
      <c r="CF76" s="27">
        <f t="shared" si="46"/>
        <v>0</v>
      </c>
      <c r="CG76" s="28">
        <f t="shared" si="47"/>
        <v>0</v>
      </c>
    </row>
    <row r="77" spans="1:85" x14ac:dyDescent="0.2">
      <c r="A77" s="218" t="s">
        <v>512</v>
      </c>
      <c r="B77" s="211">
        <v>0</v>
      </c>
      <c r="C77" s="211">
        <v>0</v>
      </c>
      <c r="D77" s="211">
        <v>0</v>
      </c>
      <c r="E77" s="211">
        <v>0</v>
      </c>
      <c r="F77" s="211">
        <v>0</v>
      </c>
      <c r="G77" s="211">
        <v>0</v>
      </c>
      <c r="H77" s="211">
        <v>0</v>
      </c>
      <c r="I77" s="211">
        <v>0</v>
      </c>
      <c r="J77" s="211">
        <v>0</v>
      </c>
      <c r="K77" s="211">
        <v>0</v>
      </c>
      <c r="L77" s="211">
        <v>0</v>
      </c>
      <c r="M77" s="211">
        <v>0</v>
      </c>
      <c r="N77" s="211">
        <v>0</v>
      </c>
      <c r="O77" s="211">
        <v>0</v>
      </c>
      <c r="P77" s="211">
        <v>0</v>
      </c>
      <c r="Q77" s="211">
        <v>0</v>
      </c>
      <c r="R77" s="211">
        <v>0</v>
      </c>
      <c r="S77" s="211">
        <v>0</v>
      </c>
      <c r="T77" s="211">
        <v>0</v>
      </c>
      <c r="U77" s="211">
        <v>0</v>
      </c>
      <c r="V77" s="211">
        <v>0</v>
      </c>
      <c r="W77" s="211">
        <v>0</v>
      </c>
      <c r="X77" s="211">
        <v>0</v>
      </c>
      <c r="Y77" s="211">
        <v>0</v>
      </c>
      <c r="Z77" s="211">
        <v>0</v>
      </c>
      <c r="AA77" s="211">
        <v>0</v>
      </c>
      <c r="AB77" s="211">
        <v>0</v>
      </c>
      <c r="AC77" s="211">
        <v>0</v>
      </c>
      <c r="AD77" s="211">
        <v>0</v>
      </c>
      <c r="AE77" s="211">
        <v>0</v>
      </c>
      <c r="AF77" s="211">
        <v>0</v>
      </c>
      <c r="AG77" s="211">
        <v>0</v>
      </c>
      <c r="AH77" s="211">
        <v>0</v>
      </c>
      <c r="AI77" s="211">
        <v>0</v>
      </c>
      <c r="AJ77" s="211">
        <v>0</v>
      </c>
      <c r="AK77" s="211">
        <v>0</v>
      </c>
      <c r="AL77" s="211">
        <v>0</v>
      </c>
      <c r="AM77" s="211">
        <v>0</v>
      </c>
      <c r="AN77" s="211">
        <v>0</v>
      </c>
      <c r="AO77" s="211">
        <v>0</v>
      </c>
      <c r="AP77" s="211">
        <v>0</v>
      </c>
      <c r="AQ77" s="211">
        <v>0</v>
      </c>
      <c r="AR77" s="211">
        <v>0</v>
      </c>
      <c r="AS77" s="211">
        <v>0</v>
      </c>
      <c r="AT77" s="211">
        <v>0</v>
      </c>
      <c r="AU77" s="211">
        <v>0</v>
      </c>
      <c r="AV77" s="211">
        <v>0</v>
      </c>
      <c r="AW77" s="211">
        <v>0</v>
      </c>
      <c r="AX77" s="211">
        <v>0</v>
      </c>
      <c r="AY77" s="211">
        <v>0</v>
      </c>
      <c r="AZ77" s="211">
        <v>0</v>
      </c>
      <c r="BA77" s="211">
        <v>0</v>
      </c>
      <c r="BB77" s="211">
        <v>0</v>
      </c>
      <c r="BC77" s="211">
        <v>0</v>
      </c>
      <c r="BD77" s="211">
        <v>0</v>
      </c>
      <c r="BE77" s="211">
        <v>0</v>
      </c>
      <c r="BF77" s="211">
        <v>0</v>
      </c>
      <c r="BG77" s="211">
        <v>0</v>
      </c>
      <c r="BH77" s="211">
        <v>0</v>
      </c>
      <c r="BI77" s="211">
        <v>0</v>
      </c>
      <c r="BJ77" s="211">
        <v>0</v>
      </c>
      <c r="BK77" s="211">
        <v>0</v>
      </c>
      <c r="BL77" s="211">
        <v>0</v>
      </c>
      <c r="BM77" s="211">
        <v>0</v>
      </c>
      <c r="BN77" s="211">
        <v>0</v>
      </c>
      <c r="BO77" s="211">
        <v>0</v>
      </c>
      <c r="BP77" s="211">
        <v>0</v>
      </c>
      <c r="BQ77" s="211">
        <v>0</v>
      </c>
      <c r="BR77" s="211">
        <v>0</v>
      </c>
      <c r="BS77" s="211">
        <v>0</v>
      </c>
      <c r="BT77" s="211">
        <v>0</v>
      </c>
      <c r="BU77" s="211">
        <v>0</v>
      </c>
      <c r="BV77" s="211">
        <v>0</v>
      </c>
      <c r="BW77" s="211">
        <v>0</v>
      </c>
      <c r="BX77" s="211">
        <v>0</v>
      </c>
      <c r="BY77" s="211">
        <v>0</v>
      </c>
      <c r="BZ77" s="211">
        <v>0</v>
      </c>
      <c r="CA77" s="211">
        <v>0</v>
      </c>
      <c r="CB77" s="211">
        <v>0</v>
      </c>
      <c r="CC77" s="211">
        <v>0</v>
      </c>
      <c r="CD77" s="211">
        <f t="shared" si="45"/>
        <v>0</v>
      </c>
      <c r="CF77" s="27">
        <f t="shared" si="46"/>
        <v>0</v>
      </c>
      <c r="CG77" s="28">
        <f t="shared" si="47"/>
        <v>0</v>
      </c>
    </row>
    <row r="78" spans="1:85" x14ac:dyDescent="0.2">
      <c r="A78" s="218" t="s">
        <v>513</v>
      </c>
      <c r="B78" s="211">
        <v>0</v>
      </c>
      <c r="C78" s="211">
        <v>0</v>
      </c>
      <c r="D78" s="211">
        <v>0</v>
      </c>
      <c r="E78" s="211">
        <v>0</v>
      </c>
      <c r="F78" s="211">
        <v>0</v>
      </c>
      <c r="G78" s="211">
        <v>0</v>
      </c>
      <c r="H78" s="211">
        <v>0</v>
      </c>
      <c r="I78" s="211">
        <v>0</v>
      </c>
      <c r="J78" s="211">
        <v>0</v>
      </c>
      <c r="K78" s="211">
        <v>0</v>
      </c>
      <c r="L78" s="211">
        <v>0</v>
      </c>
      <c r="M78" s="211">
        <v>0</v>
      </c>
      <c r="N78" s="211">
        <v>0</v>
      </c>
      <c r="O78" s="211">
        <v>0</v>
      </c>
      <c r="P78" s="211">
        <v>0</v>
      </c>
      <c r="Q78" s="211">
        <v>0</v>
      </c>
      <c r="R78" s="211">
        <v>0</v>
      </c>
      <c r="S78" s="211">
        <v>0</v>
      </c>
      <c r="T78" s="211">
        <v>0</v>
      </c>
      <c r="U78" s="211">
        <v>0</v>
      </c>
      <c r="V78" s="211">
        <v>0</v>
      </c>
      <c r="W78" s="211">
        <v>0</v>
      </c>
      <c r="X78" s="211">
        <v>0</v>
      </c>
      <c r="Y78" s="211">
        <v>0</v>
      </c>
      <c r="Z78" s="211">
        <v>0</v>
      </c>
      <c r="AA78" s="211">
        <v>0</v>
      </c>
      <c r="AB78" s="211">
        <v>0</v>
      </c>
      <c r="AC78" s="211">
        <v>0</v>
      </c>
      <c r="AD78" s="211">
        <v>0</v>
      </c>
      <c r="AE78" s="211">
        <v>0</v>
      </c>
      <c r="AF78" s="211">
        <v>0</v>
      </c>
      <c r="AG78" s="211">
        <v>0</v>
      </c>
      <c r="AH78" s="211">
        <v>0</v>
      </c>
      <c r="AI78" s="211">
        <v>0</v>
      </c>
      <c r="AJ78" s="211">
        <v>0</v>
      </c>
      <c r="AK78" s="211">
        <v>0</v>
      </c>
      <c r="AL78" s="211">
        <v>0</v>
      </c>
      <c r="AM78" s="211">
        <v>0</v>
      </c>
      <c r="AN78" s="211">
        <v>0</v>
      </c>
      <c r="AO78" s="211">
        <v>0</v>
      </c>
      <c r="AP78" s="211">
        <v>0</v>
      </c>
      <c r="AQ78" s="211">
        <v>0</v>
      </c>
      <c r="AR78" s="211">
        <v>0</v>
      </c>
      <c r="AS78" s="211">
        <v>0</v>
      </c>
      <c r="AT78" s="211">
        <v>0</v>
      </c>
      <c r="AU78" s="211">
        <v>0</v>
      </c>
      <c r="AV78" s="211">
        <v>0</v>
      </c>
      <c r="AW78" s="211">
        <v>0</v>
      </c>
      <c r="AX78" s="211">
        <v>0</v>
      </c>
      <c r="AY78" s="211">
        <v>0</v>
      </c>
      <c r="AZ78" s="211">
        <v>0</v>
      </c>
      <c r="BA78" s="211">
        <v>0</v>
      </c>
      <c r="BB78" s="211">
        <v>0</v>
      </c>
      <c r="BC78" s="211">
        <v>0</v>
      </c>
      <c r="BD78" s="211">
        <v>0</v>
      </c>
      <c r="BE78" s="211">
        <v>0</v>
      </c>
      <c r="BF78" s="211">
        <v>0</v>
      </c>
      <c r="BG78" s="211">
        <v>0</v>
      </c>
      <c r="BH78" s="211">
        <v>0</v>
      </c>
      <c r="BI78" s="211">
        <v>0</v>
      </c>
      <c r="BJ78" s="211">
        <v>0</v>
      </c>
      <c r="BK78" s="211">
        <v>0</v>
      </c>
      <c r="BL78" s="211">
        <v>0</v>
      </c>
      <c r="BM78" s="211">
        <v>0</v>
      </c>
      <c r="BN78" s="211">
        <v>0</v>
      </c>
      <c r="BO78" s="211">
        <v>0</v>
      </c>
      <c r="BP78" s="211">
        <v>0</v>
      </c>
      <c r="BQ78" s="211">
        <v>0</v>
      </c>
      <c r="BR78" s="211">
        <v>0</v>
      </c>
      <c r="BS78" s="211">
        <v>0</v>
      </c>
      <c r="BT78" s="211">
        <v>0</v>
      </c>
      <c r="BU78" s="211">
        <v>0</v>
      </c>
      <c r="BV78" s="211">
        <v>0</v>
      </c>
      <c r="BW78" s="211">
        <v>0</v>
      </c>
      <c r="BX78" s="211">
        <v>0</v>
      </c>
      <c r="BY78" s="211">
        <v>0</v>
      </c>
      <c r="BZ78" s="211">
        <v>0</v>
      </c>
      <c r="CA78" s="211">
        <v>0</v>
      </c>
      <c r="CB78" s="211">
        <v>0</v>
      </c>
      <c r="CC78" s="211">
        <v>0</v>
      </c>
      <c r="CD78" s="211">
        <f t="shared" si="45"/>
        <v>0</v>
      </c>
      <c r="CF78" s="27">
        <f t="shared" si="46"/>
        <v>0</v>
      </c>
      <c r="CG78" s="28">
        <f t="shared" si="47"/>
        <v>0</v>
      </c>
    </row>
    <row r="79" spans="1:85" x14ac:dyDescent="0.2">
      <c r="A79" s="218" t="s">
        <v>514</v>
      </c>
      <c r="B79" s="211">
        <v>0</v>
      </c>
      <c r="C79" s="211">
        <v>0</v>
      </c>
      <c r="D79" s="211">
        <v>0</v>
      </c>
      <c r="E79" s="211">
        <v>0</v>
      </c>
      <c r="F79" s="211">
        <v>0</v>
      </c>
      <c r="G79" s="211">
        <v>0</v>
      </c>
      <c r="H79" s="211">
        <v>0</v>
      </c>
      <c r="I79" s="211">
        <v>0</v>
      </c>
      <c r="J79" s="211">
        <v>0</v>
      </c>
      <c r="K79" s="211">
        <v>0</v>
      </c>
      <c r="L79" s="211">
        <v>0</v>
      </c>
      <c r="M79" s="211">
        <v>0</v>
      </c>
      <c r="N79" s="211">
        <v>0</v>
      </c>
      <c r="O79" s="211">
        <v>0</v>
      </c>
      <c r="P79" s="211">
        <v>0</v>
      </c>
      <c r="Q79" s="211">
        <v>0</v>
      </c>
      <c r="R79" s="211">
        <v>0</v>
      </c>
      <c r="S79" s="211">
        <v>0</v>
      </c>
      <c r="T79" s="211">
        <v>0</v>
      </c>
      <c r="U79" s="211">
        <v>0</v>
      </c>
      <c r="V79" s="211">
        <v>0</v>
      </c>
      <c r="W79" s="211">
        <v>0</v>
      </c>
      <c r="X79" s="211">
        <v>0</v>
      </c>
      <c r="Y79" s="211">
        <v>0</v>
      </c>
      <c r="Z79" s="211">
        <v>0</v>
      </c>
      <c r="AA79" s="211">
        <v>0</v>
      </c>
      <c r="AB79" s="211">
        <v>0</v>
      </c>
      <c r="AC79" s="211">
        <v>0</v>
      </c>
      <c r="AD79" s="211">
        <v>0</v>
      </c>
      <c r="AE79" s="211">
        <v>0</v>
      </c>
      <c r="AF79" s="211">
        <v>0</v>
      </c>
      <c r="AG79" s="211">
        <v>0</v>
      </c>
      <c r="AH79" s="211">
        <v>0</v>
      </c>
      <c r="AI79" s="211">
        <v>0</v>
      </c>
      <c r="AJ79" s="211">
        <v>0</v>
      </c>
      <c r="AK79" s="211">
        <v>0</v>
      </c>
      <c r="AL79" s="211">
        <v>0</v>
      </c>
      <c r="AM79" s="211">
        <v>0</v>
      </c>
      <c r="AN79" s="211">
        <v>0</v>
      </c>
      <c r="AO79" s="211">
        <v>0</v>
      </c>
      <c r="AP79" s="211">
        <v>0</v>
      </c>
      <c r="AQ79" s="211">
        <v>0</v>
      </c>
      <c r="AR79" s="211">
        <v>0</v>
      </c>
      <c r="AS79" s="211">
        <v>0</v>
      </c>
      <c r="AT79" s="211">
        <v>0</v>
      </c>
      <c r="AU79" s="211">
        <v>0</v>
      </c>
      <c r="AV79" s="211">
        <v>0</v>
      </c>
      <c r="AW79" s="211">
        <v>0</v>
      </c>
      <c r="AX79" s="211">
        <v>0</v>
      </c>
      <c r="AY79" s="211">
        <v>0</v>
      </c>
      <c r="AZ79" s="211">
        <v>0</v>
      </c>
      <c r="BA79" s="211">
        <v>0</v>
      </c>
      <c r="BB79" s="211">
        <v>0</v>
      </c>
      <c r="BC79" s="211">
        <v>0</v>
      </c>
      <c r="BD79" s="211">
        <v>0</v>
      </c>
      <c r="BE79" s="211">
        <v>0</v>
      </c>
      <c r="BF79" s="211">
        <v>0</v>
      </c>
      <c r="BG79" s="211">
        <v>0</v>
      </c>
      <c r="BH79" s="211">
        <v>0</v>
      </c>
      <c r="BI79" s="211">
        <v>0</v>
      </c>
      <c r="BJ79" s="211">
        <v>0</v>
      </c>
      <c r="BK79" s="211">
        <v>0</v>
      </c>
      <c r="BL79" s="211">
        <v>0</v>
      </c>
      <c r="BM79" s="211">
        <v>0</v>
      </c>
      <c r="BN79" s="211">
        <v>0</v>
      </c>
      <c r="BO79" s="211">
        <v>0</v>
      </c>
      <c r="BP79" s="211">
        <v>0</v>
      </c>
      <c r="BQ79" s="211">
        <v>0</v>
      </c>
      <c r="BR79" s="211">
        <v>0</v>
      </c>
      <c r="BS79" s="211">
        <v>0</v>
      </c>
      <c r="BT79" s="211">
        <v>0</v>
      </c>
      <c r="BU79" s="211">
        <v>0</v>
      </c>
      <c r="BV79" s="211">
        <v>0</v>
      </c>
      <c r="BW79" s="211">
        <v>0</v>
      </c>
      <c r="BX79" s="211">
        <v>0</v>
      </c>
      <c r="BY79" s="211">
        <v>0</v>
      </c>
      <c r="BZ79" s="211">
        <v>0</v>
      </c>
      <c r="CA79" s="211">
        <v>0</v>
      </c>
      <c r="CB79" s="211">
        <v>0</v>
      </c>
      <c r="CC79" s="211">
        <v>0</v>
      </c>
      <c r="CD79" s="211">
        <f t="shared" si="45"/>
        <v>0</v>
      </c>
      <c r="CF79" s="27">
        <f t="shared" si="46"/>
        <v>0</v>
      </c>
      <c r="CG79" s="28">
        <f t="shared" si="47"/>
        <v>0</v>
      </c>
    </row>
    <row r="80" spans="1:85" x14ac:dyDescent="0.2">
      <c r="A80" s="218" t="s">
        <v>515</v>
      </c>
      <c r="B80" s="211">
        <v>0</v>
      </c>
      <c r="C80" s="211">
        <v>0</v>
      </c>
      <c r="D80" s="211">
        <v>0</v>
      </c>
      <c r="E80" s="211">
        <v>0</v>
      </c>
      <c r="F80" s="211">
        <v>0</v>
      </c>
      <c r="G80" s="211">
        <v>0</v>
      </c>
      <c r="H80" s="211">
        <v>0</v>
      </c>
      <c r="I80" s="211">
        <v>0</v>
      </c>
      <c r="J80" s="211">
        <v>0</v>
      </c>
      <c r="K80" s="211">
        <v>0</v>
      </c>
      <c r="L80" s="211">
        <v>0</v>
      </c>
      <c r="M80" s="211">
        <v>0</v>
      </c>
      <c r="N80" s="211">
        <v>0</v>
      </c>
      <c r="O80" s="211">
        <v>0</v>
      </c>
      <c r="P80" s="211">
        <v>0</v>
      </c>
      <c r="Q80" s="211">
        <v>0</v>
      </c>
      <c r="R80" s="211">
        <v>0</v>
      </c>
      <c r="S80" s="211">
        <v>0</v>
      </c>
      <c r="T80" s="211">
        <v>0</v>
      </c>
      <c r="U80" s="211">
        <v>0</v>
      </c>
      <c r="V80" s="211">
        <v>0</v>
      </c>
      <c r="W80" s="211">
        <v>0</v>
      </c>
      <c r="X80" s="211">
        <v>0</v>
      </c>
      <c r="Y80" s="211">
        <v>0</v>
      </c>
      <c r="Z80" s="211">
        <v>0</v>
      </c>
      <c r="AA80" s="211">
        <v>0</v>
      </c>
      <c r="AB80" s="211">
        <v>0</v>
      </c>
      <c r="AC80" s="211">
        <v>0</v>
      </c>
      <c r="AD80" s="211">
        <v>0</v>
      </c>
      <c r="AE80" s="211">
        <v>0</v>
      </c>
      <c r="AF80" s="211">
        <v>0</v>
      </c>
      <c r="AG80" s="211">
        <v>0</v>
      </c>
      <c r="AH80" s="211">
        <v>0</v>
      </c>
      <c r="AI80" s="211">
        <v>0</v>
      </c>
      <c r="AJ80" s="211">
        <v>0</v>
      </c>
      <c r="AK80" s="211">
        <v>0</v>
      </c>
      <c r="AL80" s="211">
        <v>0</v>
      </c>
      <c r="AM80" s="211">
        <v>0</v>
      </c>
      <c r="AN80" s="211">
        <v>0</v>
      </c>
      <c r="AO80" s="211">
        <v>0</v>
      </c>
      <c r="AP80" s="211">
        <v>0</v>
      </c>
      <c r="AQ80" s="211">
        <v>0</v>
      </c>
      <c r="AR80" s="211">
        <v>0</v>
      </c>
      <c r="AS80" s="211">
        <v>0</v>
      </c>
      <c r="AT80" s="211">
        <v>0</v>
      </c>
      <c r="AU80" s="211">
        <v>0</v>
      </c>
      <c r="AV80" s="211">
        <v>0</v>
      </c>
      <c r="AW80" s="211">
        <v>0</v>
      </c>
      <c r="AX80" s="211">
        <v>0</v>
      </c>
      <c r="AY80" s="211">
        <v>0</v>
      </c>
      <c r="AZ80" s="211">
        <v>0</v>
      </c>
      <c r="BA80" s="211">
        <v>0</v>
      </c>
      <c r="BB80" s="211">
        <v>0</v>
      </c>
      <c r="BC80" s="211">
        <v>0</v>
      </c>
      <c r="BD80" s="211">
        <v>0</v>
      </c>
      <c r="BE80" s="211">
        <v>0</v>
      </c>
      <c r="BF80" s="211">
        <v>0</v>
      </c>
      <c r="BG80" s="211">
        <v>0</v>
      </c>
      <c r="BH80" s="211">
        <v>0</v>
      </c>
      <c r="BI80" s="211">
        <v>0</v>
      </c>
      <c r="BJ80" s="211">
        <v>0</v>
      </c>
      <c r="BK80" s="211">
        <v>0</v>
      </c>
      <c r="BL80" s="211">
        <v>0</v>
      </c>
      <c r="BM80" s="211">
        <v>0</v>
      </c>
      <c r="BN80" s="211">
        <v>0</v>
      </c>
      <c r="BO80" s="211">
        <v>0</v>
      </c>
      <c r="BP80" s="211">
        <v>0</v>
      </c>
      <c r="BQ80" s="211">
        <v>0</v>
      </c>
      <c r="BR80" s="211">
        <v>0</v>
      </c>
      <c r="BS80" s="211">
        <v>0</v>
      </c>
      <c r="BT80" s="211">
        <v>0</v>
      </c>
      <c r="BU80" s="211">
        <v>0</v>
      </c>
      <c r="BV80" s="211">
        <v>0</v>
      </c>
      <c r="BW80" s="211">
        <v>0</v>
      </c>
      <c r="BX80" s="211">
        <v>0</v>
      </c>
      <c r="BY80" s="211">
        <v>0</v>
      </c>
      <c r="BZ80" s="211">
        <v>0</v>
      </c>
      <c r="CA80" s="211">
        <v>0</v>
      </c>
      <c r="CB80" s="211">
        <v>0</v>
      </c>
      <c r="CC80" s="211">
        <v>0</v>
      </c>
      <c r="CD80" s="211">
        <f t="shared" si="45"/>
        <v>0</v>
      </c>
      <c r="CF80" s="27">
        <f t="shared" si="46"/>
        <v>0</v>
      </c>
      <c r="CG80" s="28">
        <f t="shared" si="47"/>
        <v>0</v>
      </c>
    </row>
    <row r="81" spans="1:85" x14ac:dyDescent="0.2">
      <c r="A81" s="218" t="s">
        <v>516</v>
      </c>
      <c r="B81" s="211">
        <v>0</v>
      </c>
      <c r="C81" s="211">
        <v>0</v>
      </c>
      <c r="D81" s="211">
        <v>0</v>
      </c>
      <c r="E81" s="211">
        <v>0</v>
      </c>
      <c r="F81" s="211">
        <v>0</v>
      </c>
      <c r="G81" s="211">
        <v>0</v>
      </c>
      <c r="H81" s="211">
        <v>0</v>
      </c>
      <c r="I81" s="211">
        <v>0</v>
      </c>
      <c r="J81" s="211">
        <v>0</v>
      </c>
      <c r="K81" s="211">
        <v>0</v>
      </c>
      <c r="L81" s="211">
        <v>0</v>
      </c>
      <c r="M81" s="211">
        <v>0</v>
      </c>
      <c r="N81" s="211">
        <v>0</v>
      </c>
      <c r="O81" s="211">
        <v>0</v>
      </c>
      <c r="P81" s="211">
        <v>0</v>
      </c>
      <c r="Q81" s="211">
        <v>0</v>
      </c>
      <c r="R81" s="211">
        <v>0</v>
      </c>
      <c r="S81" s="211">
        <v>0</v>
      </c>
      <c r="T81" s="211">
        <v>0</v>
      </c>
      <c r="U81" s="211">
        <v>0</v>
      </c>
      <c r="V81" s="211">
        <v>0</v>
      </c>
      <c r="W81" s="211">
        <v>0</v>
      </c>
      <c r="X81" s="211">
        <v>0</v>
      </c>
      <c r="Y81" s="211">
        <v>0</v>
      </c>
      <c r="Z81" s="211">
        <v>0</v>
      </c>
      <c r="AA81" s="211">
        <v>0</v>
      </c>
      <c r="AB81" s="211">
        <v>0</v>
      </c>
      <c r="AC81" s="211">
        <v>0</v>
      </c>
      <c r="AD81" s="211">
        <v>0</v>
      </c>
      <c r="AE81" s="211">
        <v>0</v>
      </c>
      <c r="AF81" s="211">
        <v>0</v>
      </c>
      <c r="AG81" s="211">
        <v>0</v>
      </c>
      <c r="AH81" s="211">
        <v>0</v>
      </c>
      <c r="AI81" s="211">
        <v>0</v>
      </c>
      <c r="AJ81" s="211">
        <v>0</v>
      </c>
      <c r="AK81" s="211">
        <v>0</v>
      </c>
      <c r="AL81" s="211">
        <v>0</v>
      </c>
      <c r="AM81" s="211">
        <v>0</v>
      </c>
      <c r="AN81" s="211">
        <v>0</v>
      </c>
      <c r="AO81" s="211">
        <v>0</v>
      </c>
      <c r="AP81" s="211">
        <v>0</v>
      </c>
      <c r="AQ81" s="211">
        <v>0</v>
      </c>
      <c r="AR81" s="211">
        <v>0</v>
      </c>
      <c r="AS81" s="211">
        <v>0</v>
      </c>
      <c r="AT81" s="211">
        <v>0</v>
      </c>
      <c r="AU81" s="211">
        <v>0</v>
      </c>
      <c r="AV81" s="211">
        <v>0</v>
      </c>
      <c r="AW81" s="211">
        <v>0</v>
      </c>
      <c r="AX81" s="211">
        <v>0</v>
      </c>
      <c r="AY81" s="211">
        <v>0</v>
      </c>
      <c r="AZ81" s="211">
        <v>0</v>
      </c>
      <c r="BA81" s="211">
        <v>0</v>
      </c>
      <c r="BB81" s="211">
        <v>0</v>
      </c>
      <c r="BC81" s="211">
        <v>0</v>
      </c>
      <c r="BD81" s="211">
        <v>0</v>
      </c>
      <c r="BE81" s="211">
        <v>0</v>
      </c>
      <c r="BF81" s="211">
        <v>0</v>
      </c>
      <c r="BG81" s="211">
        <v>0</v>
      </c>
      <c r="BH81" s="211">
        <v>0</v>
      </c>
      <c r="BI81" s="211">
        <v>0</v>
      </c>
      <c r="BJ81" s="211">
        <v>0</v>
      </c>
      <c r="BK81" s="211">
        <v>0</v>
      </c>
      <c r="BL81" s="211">
        <v>0</v>
      </c>
      <c r="BM81" s="211">
        <v>0</v>
      </c>
      <c r="BN81" s="211">
        <v>0</v>
      </c>
      <c r="BO81" s="211">
        <v>0</v>
      </c>
      <c r="BP81" s="211">
        <v>0</v>
      </c>
      <c r="BQ81" s="211">
        <v>0</v>
      </c>
      <c r="BR81" s="211">
        <v>0</v>
      </c>
      <c r="BS81" s="211">
        <v>0</v>
      </c>
      <c r="BT81" s="211">
        <v>0</v>
      </c>
      <c r="BU81" s="211">
        <v>0</v>
      </c>
      <c r="BV81" s="211">
        <v>0</v>
      </c>
      <c r="BW81" s="211">
        <v>0</v>
      </c>
      <c r="BX81" s="211">
        <v>0</v>
      </c>
      <c r="BY81" s="211">
        <v>0</v>
      </c>
      <c r="BZ81" s="211">
        <v>0</v>
      </c>
      <c r="CA81" s="211">
        <v>0</v>
      </c>
      <c r="CB81" s="211">
        <v>0</v>
      </c>
      <c r="CC81" s="211">
        <v>0</v>
      </c>
      <c r="CD81" s="211">
        <f t="shared" si="45"/>
        <v>0</v>
      </c>
      <c r="CF81" s="27">
        <f t="shared" si="46"/>
        <v>0</v>
      </c>
      <c r="CG81" s="28">
        <f t="shared" si="47"/>
        <v>0</v>
      </c>
    </row>
    <row r="82" spans="1:85" x14ac:dyDescent="0.2">
      <c r="A82" s="218" t="s">
        <v>517</v>
      </c>
      <c r="B82" s="211">
        <v>0</v>
      </c>
      <c r="C82" s="211">
        <v>0</v>
      </c>
      <c r="D82" s="211">
        <v>0</v>
      </c>
      <c r="E82" s="211">
        <v>0</v>
      </c>
      <c r="F82" s="211">
        <v>0</v>
      </c>
      <c r="G82" s="211">
        <v>0</v>
      </c>
      <c r="H82" s="211">
        <v>0</v>
      </c>
      <c r="I82" s="211">
        <v>0</v>
      </c>
      <c r="J82" s="211">
        <v>0</v>
      </c>
      <c r="K82" s="211">
        <v>0</v>
      </c>
      <c r="L82" s="211">
        <v>0</v>
      </c>
      <c r="M82" s="211">
        <v>0</v>
      </c>
      <c r="N82" s="211">
        <v>0</v>
      </c>
      <c r="O82" s="211">
        <v>0</v>
      </c>
      <c r="P82" s="211">
        <v>0</v>
      </c>
      <c r="Q82" s="211">
        <v>0</v>
      </c>
      <c r="R82" s="211">
        <v>0</v>
      </c>
      <c r="S82" s="211">
        <v>0</v>
      </c>
      <c r="T82" s="211">
        <v>0</v>
      </c>
      <c r="U82" s="211">
        <v>0</v>
      </c>
      <c r="V82" s="211">
        <v>0</v>
      </c>
      <c r="W82" s="211">
        <v>0</v>
      </c>
      <c r="X82" s="211">
        <v>0</v>
      </c>
      <c r="Y82" s="211">
        <v>0</v>
      </c>
      <c r="Z82" s="211">
        <v>0</v>
      </c>
      <c r="AA82" s="211">
        <v>0</v>
      </c>
      <c r="AB82" s="211">
        <v>0</v>
      </c>
      <c r="AC82" s="211">
        <v>0</v>
      </c>
      <c r="AD82" s="211">
        <v>0</v>
      </c>
      <c r="AE82" s="211">
        <v>0</v>
      </c>
      <c r="AF82" s="211">
        <v>0</v>
      </c>
      <c r="AG82" s="211">
        <v>0</v>
      </c>
      <c r="AH82" s="211">
        <v>0</v>
      </c>
      <c r="AI82" s="211">
        <v>0</v>
      </c>
      <c r="AJ82" s="211">
        <v>0</v>
      </c>
      <c r="AK82" s="211">
        <v>0</v>
      </c>
      <c r="AL82" s="211">
        <v>0</v>
      </c>
      <c r="AM82" s="211">
        <v>0</v>
      </c>
      <c r="AN82" s="211">
        <v>0</v>
      </c>
      <c r="AO82" s="211">
        <v>0</v>
      </c>
      <c r="AP82" s="211">
        <v>0</v>
      </c>
      <c r="AQ82" s="211">
        <v>0</v>
      </c>
      <c r="AR82" s="211">
        <v>0</v>
      </c>
      <c r="AS82" s="211">
        <v>0</v>
      </c>
      <c r="AT82" s="211">
        <v>0</v>
      </c>
      <c r="AU82" s="211">
        <v>0</v>
      </c>
      <c r="AV82" s="211">
        <v>0</v>
      </c>
      <c r="AW82" s="211">
        <v>0</v>
      </c>
      <c r="AX82" s="211">
        <v>0</v>
      </c>
      <c r="AY82" s="211">
        <v>0</v>
      </c>
      <c r="AZ82" s="211">
        <v>0</v>
      </c>
      <c r="BA82" s="211">
        <v>0</v>
      </c>
      <c r="BB82" s="211">
        <v>0</v>
      </c>
      <c r="BC82" s="211">
        <v>0</v>
      </c>
      <c r="BD82" s="211">
        <v>0</v>
      </c>
      <c r="BE82" s="211">
        <v>0</v>
      </c>
      <c r="BF82" s="211">
        <v>0</v>
      </c>
      <c r="BG82" s="211">
        <v>0</v>
      </c>
      <c r="BH82" s="211">
        <v>0</v>
      </c>
      <c r="BI82" s="211">
        <v>0</v>
      </c>
      <c r="BJ82" s="211">
        <v>0</v>
      </c>
      <c r="BK82" s="211">
        <v>0</v>
      </c>
      <c r="BL82" s="211">
        <v>0</v>
      </c>
      <c r="BM82" s="211">
        <v>0</v>
      </c>
      <c r="BN82" s="211">
        <v>0</v>
      </c>
      <c r="BO82" s="211">
        <v>0</v>
      </c>
      <c r="BP82" s="211">
        <v>0</v>
      </c>
      <c r="BQ82" s="211">
        <v>0</v>
      </c>
      <c r="BR82" s="211">
        <v>0</v>
      </c>
      <c r="BS82" s="211">
        <v>0</v>
      </c>
      <c r="BT82" s="211">
        <v>0</v>
      </c>
      <c r="BU82" s="211">
        <v>0</v>
      </c>
      <c r="BV82" s="211">
        <v>0</v>
      </c>
      <c r="BW82" s="211">
        <v>0</v>
      </c>
      <c r="BX82" s="211">
        <v>0</v>
      </c>
      <c r="BY82" s="211">
        <v>0</v>
      </c>
      <c r="BZ82" s="211">
        <v>0</v>
      </c>
      <c r="CA82" s="211">
        <v>0</v>
      </c>
      <c r="CB82" s="211">
        <v>0</v>
      </c>
      <c r="CC82" s="211">
        <v>0</v>
      </c>
      <c r="CD82" s="211">
        <f t="shared" si="45"/>
        <v>0</v>
      </c>
      <c r="CF82" s="27">
        <f t="shared" si="46"/>
        <v>0</v>
      </c>
      <c r="CG82" s="28">
        <f t="shared" si="47"/>
        <v>0</v>
      </c>
    </row>
    <row r="83" spans="1:85" x14ac:dyDescent="0.2">
      <c r="A83" s="218" t="s">
        <v>518</v>
      </c>
      <c r="B83" s="211">
        <v>0</v>
      </c>
      <c r="C83" s="211">
        <v>0</v>
      </c>
      <c r="D83" s="211">
        <v>0</v>
      </c>
      <c r="E83" s="211">
        <v>0</v>
      </c>
      <c r="F83" s="211">
        <v>0</v>
      </c>
      <c r="G83" s="211">
        <v>0</v>
      </c>
      <c r="H83" s="211">
        <v>0</v>
      </c>
      <c r="I83" s="211">
        <v>0</v>
      </c>
      <c r="J83" s="211">
        <v>0</v>
      </c>
      <c r="K83" s="211">
        <v>0</v>
      </c>
      <c r="L83" s="211">
        <v>0</v>
      </c>
      <c r="M83" s="211">
        <v>0</v>
      </c>
      <c r="N83" s="211">
        <v>0</v>
      </c>
      <c r="O83" s="211">
        <v>0</v>
      </c>
      <c r="P83" s="211">
        <v>0</v>
      </c>
      <c r="Q83" s="211">
        <v>0</v>
      </c>
      <c r="R83" s="211">
        <v>0</v>
      </c>
      <c r="S83" s="211">
        <v>0</v>
      </c>
      <c r="T83" s="211">
        <v>0</v>
      </c>
      <c r="U83" s="211">
        <v>0</v>
      </c>
      <c r="V83" s="211">
        <v>0</v>
      </c>
      <c r="W83" s="211">
        <v>0</v>
      </c>
      <c r="X83" s="211">
        <v>0</v>
      </c>
      <c r="Y83" s="211">
        <v>0</v>
      </c>
      <c r="Z83" s="211">
        <v>0</v>
      </c>
      <c r="AA83" s="211">
        <v>0</v>
      </c>
      <c r="AB83" s="211">
        <v>0</v>
      </c>
      <c r="AC83" s="211">
        <v>0</v>
      </c>
      <c r="AD83" s="211">
        <v>0</v>
      </c>
      <c r="AE83" s="211">
        <v>0</v>
      </c>
      <c r="AF83" s="211">
        <v>0</v>
      </c>
      <c r="AG83" s="211">
        <v>0</v>
      </c>
      <c r="AH83" s="211">
        <v>0</v>
      </c>
      <c r="AI83" s="211">
        <v>0</v>
      </c>
      <c r="AJ83" s="211">
        <v>0</v>
      </c>
      <c r="AK83" s="211">
        <v>0</v>
      </c>
      <c r="AL83" s="211">
        <v>0</v>
      </c>
      <c r="AM83" s="211">
        <v>0</v>
      </c>
      <c r="AN83" s="211">
        <v>0</v>
      </c>
      <c r="AO83" s="211">
        <v>0</v>
      </c>
      <c r="AP83" s="211">
        <v>0</v>
      </c>
      <c r="AQ83" s="211">
        <v>0</v>
      </c>
      <c r="AR83" s="211">
        <v>0</v>
      </c>
      <c r="AS83" s="211">
        <v>0</v>
      </c>
      <c r="AT83" s="211">
        <v>0</v>
      </c>
      <c r="AU83" s="211">
        <v>0</v>
      </c>
      <c r="AV83" s="211">
        <v>0</v>
      </c>
      <c r="AW83" s="211">
        <v>0</v>
      </c>
      <c r="AX83" s="211">
        <v>0</v>
      </c>
      <c r="AY83" s="211">
        <v>0</v>
      </c>
      <c r="AZ83" s="211">
        <v>0</v>
      </c>
      <c r="BA83" s="211">
        <v>0</v>
      </c>
      <c r="BB83" s="211">
        <v>0</v>
      </c>
      <c r="BC83" s="211">
        <v>0</v>
      </c>
      <c r="BD83" s="211">
        <v>0</v>
      </c>
      <c r="BE83" s="211">
        <v>0</v>
      </c>
      <c r="BF83" s="211">
        <v>0</v>
      </c>
      <c r="BG83" s="211">
        <v>0</v>
      </c>
      <c r="BH83" s="211">
        <v>0</v>
      </c>
      <c r="BI83" s="211">
        <v>0</v>
      </c>
      <c r="BJ83" s="211">
        <v>0</v>
      </c>
      <c r="BK83" s="211">
        <v>0</v>
      </c>
      <c r="BL83" s="211">
        <v>0</v>
      </c>
      <c r="BM83" s="211">
        <v>0</v>
      </c>
      <c r="BN83" s="211">
        <v>0</v>
      </c>
      <c r="BO83" s="211">
        <v>0</v>
      </c>
      <c r="BP83" s="211">
        <v>0</v>
      </c>
      <c r="BQ83" s="211">
        <v>0</v>
      </c>
      <c r="BR83" s="211">
        <v>0</v>
      </c>
      <c r="BS83" s="211">
        <v>0</v>
      </c>
      <c r="BT83" s="211">
        <v>0</v>
      </c>
      <c r="BU83" s="211">
        <v>0</v>
      </c>
      <c r="BV83" s="211">
        <v>0</v>
      </c>
      <c r="BW83" s="211">
        <v>0</v>
      </c>
      <c r="BX83" s="211">
        <v>0</v>
      </c>
      <c r="BY83" s="211">
        <v>0</v>
      </c>
      <c r="BZ83" s="211">
        <v>0</v>
      </c>
      <c r="CA83" s="211">
        <v>0</v>
      </c>
      <c r="CB83" s="211">
        <v>0</v>
      </c>
      <c r="CC83" s="211">
        <v>0</v>
      </c>
      <c r="CD83" s="211">
        <f t="shared" si="45"/>
        <v>0</v>
      </c>
      <c r="CF83" s="27">
        <f t="shared" si="46"/>
        <v>0</v>
      </c>
      <c r="CG83" s="28">
        <f t="shared" si="47"/>
        <v>0</v>
      </c>
    </row>
    <row r="84" spans="1:85" x14ac:dyDescent="0.2">
      <c r="A84" s="218" t="s">
        <v>519</v>
      </c>
      <c r="B84" s="211">
        <v>0</v>
      </c>
      <c r="C84" s="211">
        <v>0</v>
      </c>
      <c r="D84" s="211">
        <v>0</v>
      </c>
      <c r="E84" s="211">
        <v>0</v>
      </c>
      <c r="F84" s="211">
        <v>0</v>
      </c>
      <c r="G84" s="211">
        <v>0</v>
      </c>
      <c r="H84" s="211">
        <v>0</v>
      </c>
      <c r="I84" s="211">
        <v>0</v>
      </c>
      <c r="J84" s="211">
        <v>0</v>
      </c>
      <c r="K84" s="211">
        <v>0</v>
      </c>
      <c r="L84" s="211">
        <v>0</v>
      </c>
      <c r="M84" s="211">
        <v>0</v>
      </c>
      <c r="N84" s="211">
        <v>0</v>
      </c>
      <c r="O84" s="211">
        <v>0</v>
      </c>
      <c r="P84" s="211">
        <v>0</v>
      </c>
      <c r="Q84" s="211">
        <v>0</v>
      </c>
      <c r="R84" s="211">
        <v>0</v>
      </c>
      <c r="S84" s="211">
        <v>0</v>
      </c>
      <c r="T84" s="211">
        <v>0</v>
      </c>
      <c r="U84" s="211">
        <v>0</v>
      </c>
      <c r="V84" s="211">
        <v>0</v>
      </c>
      <c r="W84" s="211">
        <v>0</v>
      </c>
      <c r="X84" s="211">
        <v>0</v>
      </c>
      <c r="Y84" s="211">
        <v>0</v>
      </c>
      <c r="Z84" s="211">
        <v>0</v>
      </c>
      <c r="AA84" s="211">
        <v>0</v>
      </c>
      <c r="AB84" s="211">
        <v>0</v>
      </c>
      <c r="AC84" s="211">
        <v>0</v>
      </c>
      <c r="AD84" s="211">
        <v>0</v>
      </c>
      <c r="AE84" s="211">
        <v>0</v>
      </c>
      <c r="AF84" s="211">
        <v>0</v>
      </c>
      <c r="AG84" s="211">
        <v>0</v>
      </c>
      <c r="AH84" s="211">
        <v>0</v>
      </c>
      <c r="AI84" s="211">
        <v>0</v>
      </c>
      <c r="AJ84" s="211">
        <v>0</v>
      </c>
      <c r="AK84" s="211">
        <v>0</v>
      </c>
      <c r="AL84" s="211">
        <v>0</v>
      </c>
      <c r="AM84" s="211">
        <v>0</v>
      </c>
      <c r="AN84" s="211">
        <v>0</v>
      </c>
      <c r="AO84" s="211">
        <v>0</v>
      </c>
      <c r="AP84" s="211">
        <v>0</v>
      </c>
      <c r="AQ84" s="211">
        <v>0</v>
      </c>
      <c r="AR84" s="211">
        <v>0</v>
      </c>
      <c r="AS84" s="211">
        <v>0</v>
      </c>
      <c r="AT84" s="211">
        <v>0</v>
      </c>
      <c r="AU84" s="211">
        <v>0</v>
      </c>
      <c r="AV84" s="211">
        <v>0</v>
      </c>
      <c r="AW84" s="211">
        <v>0</v>
      </c>
      <c r="AX84" s="211">
        <v>0</v>
      </c>
      <c r="AY84" s="211">
        <v>0</v>
      </c>
      <c r="AZ84" s="211">
        <v>0</v>
      </c>
      <c r="BA84" s="211">
        <v>0</v>
      </c>
      <c r="BB84" s="211">
        <v>0</v>
      </c>
      <c r="BC84" s="211">
        <v>0</v>
      </c>
      <c r="BD84" s="211">
        <v>0</v>
      </c>
      <c r="BE84" s="211">
        <v>0</v>
      </c>
      <c r="BF84" s="211">
        <v>0</v>
      </c>
      <c r="BG84" s="211">
        <v>0</v>
      </c>
      <c r="BH84" s="211">
        <v>0</v>
      </c>
      <c r="BI84" s="211">
        <v>0</v>
      </c>
      <c r="BJ84" s="211">
        <v>0</v>
      </c>
      <c r="BK84" s="211">
        <v>0</v>
      </c>
      <c r="BL84" s="211">
        <v>0</v>
      </c>
      <c r="BM84" s="211">
        <v>0</v>
      </c>
      <c r="BN84" s="211">
        <v>0</v>
      </c>
      <c r="BO84" s="211">
        <v>0</v>
      </c>
      <c r="BP84" s="211">
        <v>0</v>
      </c>
      <c r="BQ84" s="211">
        <v>0</v>
      </c>
      <c r="BR84" s="211">
        <v>0</v>
      </c>
      <c r="BS84" s="211">
        <v>0</v>
      </c>
      <c r="BT84" s="211">
        <v>0</v>
      </c>
      <c r="BU84" s="211">
        <v>0</v>
      </c>
      <c r="BV84" s="211">
        <v>0</v>
      </c>
      <c r="BW84" s="211">
        <v>0</v>
      </c>
      <c r="BX84" s="211">
        <v>0</v>
      </c>
      <c r="BY84" s="211">
        <v>0</v>
      </c>
      <c r="BZ84" s="211">
        <v>0</v>
      </c>
      <c r="CA84" s="211">
        <v>0</v>
      </c>
      <c r="CB84" s="211">
        <v>0</v>
      </c>
      <c r="CC84" s="211">
        <v>0</v>
      </c>
      <c r="CD84" s="211">
        <f t="shared" si="45"/>
        <v>0</v>
      </c>
      <c r="CF84" s="27">
        <f t="shared" si="46"/>
        <v>0</v>
      </c>
      <c r="CG84" s="28">
        <f t="shared" si="47"/>
        <v>0</v>
      </c>
    </row>
    <row r="85" spans="1:85" x14ac:dyDescent="0.2">
      <c r="A85" s="218" t="s">
        <v>520</v>
      </c>
      <c r="B85" s="211">
        <v>0</v>
      </c>
      <c r="C85" s="211">
        <v>0</v>
      </c>
      <c r="D85" s="211">
        <v>0</v>
      </c>
      <c r="E85" s="211">
        <v>0</v>
      </c>
      <c r="F85" s="211">
        <v>0</v>
      </c>
      <c r="G85" s="211">
        <v>0</v>
      </c>
      <c r="H85" s="211">
        <v>0</v>
      </c>
      <c r="I85" s="211">
        <v>0</v>
      </c>
      <c r="J85" s="211">
        <v>0</v>
      </c>
      <c r="K85" s="211">
        <v>0</v>
      </c>
      <c r="L85" s="211">
        <v>0</v>
      </c>
      <c r="M85" s="211">
        <v>0</v>
      </c>
      <c r="N85" s="211">
        <v>0</v>
      </c>
      <c r="O85" s="211">
        <v>0</v>
      </c>
      <c r="P85" s="211">
        <v>0</v>
      </c>
      <c r="Q85" s="211">
        <v>0</v>
      </c>
      <c r="R85" s="211">
        <v>0</v>
      </c>
      <c r="S85" s="211">
        <v>0</v>
      </c>
      <c r="T85" s="211">
        <v>0</v>
      </c>
      <c r="U85" s="211">
        <v>0</v>
      </c>
      <c r="V85" s="211">
        <v>0</v>
      </c>
      <c r="W85" s="211">
        <v>0</v>
      </c>
      <c r="X85" s="211">
        <v>0</v>
      </c>
      <c r="Y85" s="211">
        <v>0</v>
      </c>
      <c r="Z85" s="211">
        <v>0</v>
      </c>
      <c r="AA85" s="211">
        <v>0</v>
      </c>
      <c r="AB85" s="211">
        <v>0</v>
      </c>
      <c r="AC85" s="211">
        <v>0</v>
      </c>
      <c r="AD85" s="211">
        <v>0</v>
      </c>
      <c r="AE85" s="211">
        <v>0</v>
      </c>
      <c r="AF85" s="211">
        <v>0</v>
      </c>
      <c r="AG85" s="211">
        <v>0</v>
      </c>
      <c r="AH85" s="211">
        <v>0</v>
      </c>
      <c r="AI85" s="211">
        <v>0</v>
      </c>
      <c r="AJ85" s="211">
        <v>0</v>
      </c>
      <c r="AK85" s="211">
        <v>0</v>
      </c>
      <c r="AL85" s="211">
        <v>0</v>
      </c>
      <c r="AM85" s="211">
        <v>0</v>
      </c>
      <c r="AN85" s="211">
        <v>0</v>
      </c>
      <c r="AO85" s="211">
        <v>0</v>
      </c>
      <c r="AP85" s="211">
        <v>0</v>
      </c>
      <c r="AQ85" s="211">
        <v>0</v>
      </c>
      <c r="AR85" s="211">
        <v>0</v>
      </c>
      <c r="AS85" s="211">
        <v>0</v>
      </c>
      <c r="AT85" s="211">
        <v>0</v>
      </c>
      <c r="AU85" s="211">
        <v>0</v>
      </c>
      <c r="AV85" s="211">
        <v>0</v>
      </c>
      <c r="AW85" s="211">
        <v>0</v>
      </c>
      <c r="AX85" s="211">
        <v>0</v>
      </c>
      <c r="AY85" s="211">
        <v>0</v>
      </c>
      <c r="AZ85" s="211">
        <v>0</v>
      </c>
      <c r="BA85" s="211">
        <v>0</v>
      </c>
      <c r="BB85" s="211">
        <v>0</v>
      </c>
      <c r="BC85" s="211">
        <v>0</v>
      </c>
      <c r="BD85" s="211">
        <v>0</v>
      </c>
      <c r="BE85" s="211">
        <v>0</v>
      </c>
      <c r="BF85" s="211">
        <v>0</v>
      </c>
      <c r="BG85" s="211">
        <v>0</v>
      </c>
      <c r="BH85" s="211">
        <v>0</v>
      </c>
      <c r="BI85" s="211">
        <v>0</v>
      </c>
      <c r="BJ85" s="211">
        <v>0</v>
      </c>
      <c r="BK85" s="211">
        <v>0</v>
      </c>
      <c r="BL85" s="211">
        <v>0</v>
      </c>
      <c r="BM85" s="211">
        <v>0</v>
      </c>
      <c r="BN85" s="211">
        <v>0</v>
      </c>
      <c r="BO85" s="211">
        <v>0</v>
      </c>
      <c r="BP85" s="211">
        <v>0</v>
      </c>
      <c r="BQ85" s="211">
        <v>0</v>
      </c>
      <c r="BR85" s="211">
        <v>0</v>
      </c>
      <c r="BS85" s="211">
        <v>0</v>
      </c>
      <c r="BT85" s="211">
        <v>0</v>
      </c>
      <c r="BU85" s="211">
        <v>0</v>
      </c>
      <c r="BV85" s="211">
        <v>0</v>
      </c>
      <c r="BW85" s="211">
        <v>0</v>
      </c>
      <c r="BX85" s="211">
        <v>0</v>
      </c>
      <c r="BY85" s="211">
        <v>0</v>
      </c>
      <c r="BZ85" s="211">
        <v>0</v>
      </c>
      <c r="CA85" s="211">
        <v>0</v>
      </c>
      <c r="CB85" s="211">
        <v>0</v>
      </c>
      <c r="CC85" s="211">
        <v>0</v>
      </c>
      <c r="CD85" s="211">
        <f t="shared" si="45"/>
        <v>0</v>
      </c>
      <c r="CF85" s="27">
        <f t="shared" si="46"/>
        <v>0</v>
      </c>
      <c r="CG85" s="28">
        <f t="shared" si="47"/>
        <v>0</v>
      </c>
    </row>
    <row r="86" spans="1:85" x14ac:dyDescent="0.2">
      <c r="A86" s="218" t="s">
        <v>521</v>
      </c>
      <c r="B86" s="211">
        <v>0</v>
      </c>
      <c r="C86" s="211">
        <v>0</v>
      </c>
      <c r="D86" s="211">
        <v>0</v>
      </c>
      <c r="E86" s="211">
        <v>0</v>
      </c>
      <c r="F86" s="211">
        <v>0</v>
      </c>
      <c r="G86" s="211">
        <v>0</v>
      </c>
      <c r="H86" s="211">
        <v>0</v>
      </c>
      <c r="I86" s="211">
        <v>0</v>
      </c>
      <c r="J86" s="211">
        <v>0</v>
      </c>
      <c r="K86" s="211">
        <v>0</v>
      </c>
      <c r="L86" s="211">
        <v>0</v>
      </c>
      <c r="M86" s="211">
        <v>0</v>
      </c>
      <c r="N86" s="211">
        <v>0</v>
      </c>
      <c r="O86" s="211">
        <v>0</v>
      </c>
      <c r="P86" s="211">
        <v>0</v>
      </c>
      <c r="Q86" s="211">
        <v>0</v>
      </c>
      <c r="R86" s="211">
        <v>0</v>
      </c>
      <c r="S86" s="211">
        <v>0</v>
      </c>
      <c r="T86" s="211">
        <v>0</v>
      </c>
      <c r="U86" s="211">
        <v>0</v>
      </c>
      <c r="V86" s="211">
        <v>0</v>
      </c>
      <c r="W86" s="211">
        <v>0</v>
      </c>
      <c r="X86" s="211">
        <v>0</v>
      </c>
      <c r="Y86" s="211">
        <v>0</v>
      </c>
      <c r="Z86" s="211">
        <v>0</v>
      </c>
      <c r="AA86" s="211">
        <v>0</v>
      </c>
      <c r="AB86" s="211">
        <v>0</v>
      </c>
      <c r="AC86" s="211">
        <v>0</v>
      </c>
      <c r="AD86" s="211">
        <v>0</v>
      </c>
      <c r="AE86" s="211">
        <v>0</v>
      </c>
      <c r="AF86" s="211">
        <v>0</v>
      </c>
      <c r="AG86" s="211">
        <v>0</v>
      </c>
      <c r="AH86" s="211">
        <v>0</v>
      </c>
      <c r="AI86" s="211">
        <v>0</v>
      </c>
      <c r="AJ86" s="211">
        <v>0</v>
      </c>
      <c r="AK86" s="211">
        <v>0</v>
      </c>
      <c r="AL86" s="211">
        <v>0</v>
      </c>
      <c r="AM86" s="211">
        <v>0</v>
      </c>
      <c r="AN86" s="211">
        <v>0</v>
      </c>
      <c r="AO86" s="211">
        <v>0</v>
      </c>
      <c r="AP86" s="211">
        <v>0</v>
      </c>
      <c r="AQ86" s="211">
        <v>0</v>
      </c>
      <c r="AR86" s="211">
        <v>0</v>
      </c>
      <c r="AS86" s="211">
        <v>0</v>
      </c>
      <c r="AT86" s="211">
        <v>0</v>
      </c>
      <c r="AU86" s="211">
        <v>0</v>
      </c>
      <c r="AV86" s="211">
        <v>0</v>
      </c>
      <c r="AW86" s="211">
        <v>0</v>
      </c>
      <c r="AX86" s="211">
        <v>0</v>
      </c>
      <c r="AY86" s="211">
        <v>0</v>
      </c>
      <c r="AZ86" s="211">
        <v>0</v>
      </c>
      <c r="BA86" s="211">
        <v>0</v>
      </c>
      <c r="BB86" s="211">
        <v>0</v>
      </c>
      <c r="BC86" s="211">
        <v>0</v>
      </c>
      <c r="BD86" s="211">
        <v>0</v>
      </c>
      <c r="BE86" s="211">
        <v>0</v>
      </c>
      <c r="BF86" s="211">
        <v>0</v>
      </c>
      <c r="BG86" s="211">
        <v>0</v>
      </c>
      <c r="BH86" s="211">
        <v>0</v>
      </c>
      <c r="BI86" s="211">
        <v>0</v>
      </c>
      <c r="BJ86" s="211">
        <v>0</v>
      </c>
      <c r="BK86" s="211">
        <v>0</v>
      </c>
      <c r="BL86" s="211">
        <v>0</v>
      </c>
      <c r="BM86" s="211">
        <v>0</v>
      </c>
      <c r="BN86" s="211">
        <v>0</v>
      </c>
      <c r="BO86" s="211">
        <v>0</v>
      </c>
      <c r="BP86" s="211">
        <v>0</v>
      </c>
      <c r="BQ86" s="211">
        <v>0</v>
      </c>
      <c r="BR86" s="211">
        <v>0</v>
      </c>
      <c r="BS86" s="211">
        <v>0</v>
      </c>
      <c r="BT86" s="211">
        <v>0</v>
      </c>
      <c r="BU86" s="211">
        <v>0</v>
      </c>
      <c r="BV86" s="211">
        <v>0</v>
      </c>
      <c r="BW86" s="211">
        <v>0</v>
      </c>
      <c r="BX86" s="211">
        <v>0</v>
      </c>
      <c r="BY86" s="211">
        <v>0</v>
      </c>
      <c r="BZ86" s="211">
        <v>0</v>
      </c>
      <c r="CA86" s="211">
        <v>0</v>
      </c>
      <c r="CB86" s="211">
        <v>0</v>
      </c>
      <c r="CC86" s="211">
        <v>0</v>
      </c>
      <c r="CD86" s="211">
        <f t="shared" si="45"/>
        <v>0</v>
      </c>
      <c r="CF86" s="27">
        <f t="shared" si="46"/>
        <v>0</v>
      </c>
      <c r="CG86" s="28">
        <f t="shared" si="47"/>
        <v>0</v>
      </c>
    </row>
    <row r="87" spans="1:85" x14ac:dyDescent="0.2">
      <c r="A87" s="208"/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07"/>
      <c r="AX87" s="207"/>
      <c r="AY87" s="207"/>
      <c r="AZ87" s="207"/>
      <c r="BA87" s="207"/>
      <c r="BB87" s="207"/>
      <c r="BC87" s="207"/>
      <c r="BD87" s="207"/>
      <c r="BE87" s="207"/>
      <c r="BF87" s="207"/>
      <c r="BG87" s="207"/>
      <c r="BH87" s="207"/>
      <c r="BI87" s="207"/>
      <c r="BJ87" s="207"/>
      <c r="BK87" s="207"/>
      <c r="BL87" s="207"/>
      <c r="BM87" s="207"/>
      <c r="BN87" s="207"/>
      <c r="BO87" s="207"/>
      <c r="BP87" s="207"/>
      <c r="BQ87" s="207"/>
      <c r="BR87" s="207"/>
      <c r="BS87" s="207"/>
      <c r="BT87" s="207"/>
      <c r="BU87" s="207"/>
      <c r="BV87" s="207"/>
      <c r="BW87" s="207"/>
      <c r="BX87" s="207"/>
      <c r="BY87" s="207"/>
      <c r="BZ87" s="207"/>
      <c r="CA87" s="207"/>
      <c r="CB87" s="207"/>
      <c r="CC87" s="207"/>
      <c r="CD87" s="207"/>
      <c r="CF87" s="27">
        <f t="shared" si="46"/>
        <v>0</v>
      </c>
      <c r="CG87" s="28">
        <f t="shared" si="47"/>
        <v>0</v>
      </c>
    </row>
    <row r="88" spans="1:85" x14ac:dyDescent="0.2">
      <c r="A88" s="215" t="s">
        <v>522</v>
      </c>
      <c r="B88" s="211">
        <v>0</v>
      </c>
      <c r="C88" s="211">
        <v>0</v>
      </c>
      <c r="D88" s="211">
        <v>0</v>
      </c>
      <c r="E88" s="211">
        <v>0</v>
      </c>
      <c r="F88" s="211">
        <v>0</v>
      </c>
      <c r="G88" s="211">
        <v>0</v>
      </c>
      <c r="H88" s="211">
        <v>0</v>
      </c>
      <c r="I88" s="211">
        <v>0</v>
      </c>
      <c r="J88" s="211">
        <v>0</v>
      </c>
      <c r="K88" s="211">
        <v>0</v>
      </c>
      <c r="L88" s="211">
        <v>0</v>
      </c>
      <c r="M88" s="211">
        <v>0</v>
      </c>
      <c r="N88" s="211">
        <v>0</v>
      </c>
      <c r="O88" s="211">
        <v>0</v>
      </c>
      <c r="P88" s="211">
        <v>0</v>
      </c>
      <c r="Q88" s="211">
        <v>0</v>
      </c>
      <c r="R88" s="211">
        <v>0</v>
      </c>
      <c r="S88" s="211">
        <v>0</v>
      </c>
      <c r="T88" s="211">
        <v>0</v>
      </c>
      <c r="U88" s="211">
        <v>0</v>
      </c>
      <c r="V88" s="211">
        <v>0</v>
      </c>
      <c r="W88" s="211">
        <v>0</v>
      </c>
      <c r="X88" s="211">
        <v>0</v>
      </c>
      <c r="Y88" s="211">
        <v>0</v>
      </c>
      <c r="Z88" s="211">
        <v>0</v>
      </c>
      <c r="AA88" s="211">
        <v>0</v>
      </c>
      <c r="AB88" s="211">
        <v>0</v>
      </c>
      <c r="AC88" s="211">
        <v>0</v>
      </c>
      <c r="AD88" s="211">
        <v>0</v>
      </c>
      <c r="AE88" s="211">
        <v>0</v>
      </c>
      <c r="AF88" s="211">
        <v>0</v>
      </c>
      <c r="AG88" s="211">
        <v>0</v>
      </c>
      <c r="AH88" s="211">
        <v>0</v>
      </c>
      <c r="AI88" s="211">
        <v>0</v>
      </c>
      <c r="AJ88" s="211">
        <v>0</v>
      </c>
      <c r="AK88" s="211">
        <v>0</v>
      </c>
      <c r="AL88" s="211">
        <v>0</v>
      </c>
      <c r="AM88" s="211">
        <v>0</v>
      </c>
      <c r="AN88" s="211">
        <v>0</v>
      </c>
      <c r="AO88" s="211">
        <v>0</v>
      </c>
      <c r="AP88" s="211">
        <v>0</v>
      </c>
      <c r="AQ88" s="211">
        <v>0</v>
      </c>
      <c r="AR88" s="211">
        <v>0</v>
      </c>
      <c r="AS88" s="211">
        <v>0</v>
      </c>
      <c r="AT88" s="211">
        <v>0</v>
      </c>
      <c r="AU88" s="211">
        <v>0</v>
      </c>
      <c r="AV88" s="211">
        <v>0</v>
      </c>
      <c r="AW88" s="211">
        <v>0</v>
      </c>
      <c r="AX88" s="211">
        <v>0</v>
      </c>
      <c r="AY88" s="211">
        <v>0</v>
      </c>
      <c r="AZ88" s="211">
        <v>0</v>
      </c>
      <c r="BA88" s="211">
        <v>0</v>
      </c>
      <c r="BB88" s="211">
        <v>0</v>
      </c>
      <c r="BC88" s="211">
        <v>0</v>
      </c>
      <c r="BD88" s="211">
        <v>0</v>
      </c>
      <c r="BE88" s="211">
        <v>0</v>
      </c>
      <c r="BF88" s="211">
        <v>0</v>
      </c>
      <c r="BG88" s="211">
        <v>0</v>
      </c>
      <c r="BH88" s="211">
        <v>0</v>
      </c>
      <c r="BI88" s="211">
        <v>0</v>
      </c>
      <c r="BJ88" s="211">
        <v>0</v>
      </c>
      <c r="BK88" s="211">
        <v>0</v>
      </c>
      <c r="BL88" s="211">
        <v>0</v>
      </c>
      <c r="BM88" s="211">
        <v>0</v>
      </c>
      <c r="BN88" s="211">
        <v>0</v>
      </c>
      <c r="BO88" s="211">
        <v>0</v>
      </c>
      <c r="BP88" s="211">
        <v>0</v>
      </c>
      <c r="BQ88" s="211">
        <v>0</v>
      </c>
      <c r="BR88" s="211">
        <v>0</v>
      </c>
      <c r="BS88" s="211">
        <v>0</v>
      </c>
      <c r="BT88" s="211">
        <v>0</v>
      </c>
      <c r="BU88" s="211">
        <v>0</v>
      </c>
      <c r="BV88" s="211">
        <v>0</v>
      </c>
      <c r="BW88" s="211">
        <v>0</v>
      </c>
      <c r="BX88" s="211">
        <v>0</v>
      </c>
      <c r="BY88" s="211">
        <v>0</v>
      </c>
      <c r="BZ88" s="211">
        <v>0</v>
      </c>
      <c r="CA88" s="211">
        <v>0</v>
      </c>
      <c r="CB88" s="211">
        <v>0</v>
      </c>
      <c r="CC88" s="211">
        <v>0</v>
      </c>
      <c r="CD88" s="211">
        <f>SUM(B88:CC88)</f>
        <v>0</v>
      </c>
      <c r="CF88" s="27">
        <f t="shared" si="46"/>
        <v>0</v>
      </c>
      <c r="CG88" s="28">
        <f t="shared" si="47"/>
        <v>0</v>
      </c>
    </row>
    <row r="89" spans="1:85" x14ac:dyDescent="0.2">
      <c r="A89" s="215" t="s">
        <v>523</v>
      </c>
      <c r="B89" s="211">
        <v>0</v>
      </c>
      <c r="C89" s="211">
        <v>0</v>
      </c>
      <c r="D89" s="211">
        <v>0</v>
      </c>
      <c r="E89" s="211">
        <v>0</v>
      </c>
      <c r="F89" s="211">
        <v>0</v>
      </c>
      <c r="G89" s="211">
        <v>0</v>
      </c>
      <c r="H89" s="211">
        <v>0</v>
      </c>
      <c r="I89" s="211">
        <v>0</v>
      </c>
      <c r="J89" s="211">
        <v>0</v>
      </c>
      <c r="K89" s="211">
        <v>0</v>
      </c>
      <c r="L89" s="211">
        <v>0</v>
      </c>
      <c r="M89" s="211">
        <v>0</v>
      </c>
      <c r="N89" s="211">
        <v>0</v>
      </c>
      <c r="O89" s="211">
        <v>0</v>
      </c>
      <c r="P89" s="211">
        <v>0</v>
      </c>
      <c r="Q89" s="211">
        <v>0</v>
      </c>
      <c r="R89" s="211">
        <v>0</v>
      </c>
      <c r="S89" s="211">
        <v>0</v>
      </c>
      <c r="T89" s="211">
        <v>0</v>
      </c>
      <c r="U89" s="211">
        <v>0</v>
      </c>
      <c r="V89" s="211">
        <v>0</v>
      </c>
      <c r="W89" s="211">
        <v>0</v>
      </c>
      <c r="X89" s="211">
        <v>0</v>
      </c>
      <c r="Y89" s="211">
        <v>0</v>
      </c>
      <c r="Z89" s="211">
        <v>0</v>
      </c>
      <c r="AA89" s="211">
        <v>0</v>
      </c>
      <c r="AB89" s="211">
        <v>0</v>
      </c>
      <c r="AC89" s="211">
        <v>0</v>
      </c>
      <c r="AD89" s="211">
        <v>0</v>
      </c>
      <c r="AE89" s="211">
        <v>0</v>
      </c>
      <c r="AF89" s="211">
        <v>0</v>
      </c>
      <c r="AG89" s="211">
        <v>0</v>
      </c>
      <c r="AH89" s="211">
        <v>0</v>
      </c>
      <c r="AI89" s="211">
        <v>0</v>
      </c>
      <c r="AJ89" s="211">
        <v>0</v>
      </c>
      <c r="AK89" s="211">
        <v>0</v>
      </c>
      <c r="AL89" s="211">
        <v>0</v>
      </c>
      <c r="AM89" s="211">
        <v>0</v>
      </c>
      <c r="AN89" s="211">
        <v>0</v>
      </c>
      <c r="AO89" s="211">
        <v>0</v>
      </c>
      <c r="AP89" s="211">
        <v>0</v>
      </c>
      <c r="AQ89" s="211">
        <v>0</v>
      </c>
      <c r="AR89" s="211">
        <v>0</v>
      </c>
      <c r="AS89" s="211">
        <v>0</v>
      </c>
      <c r="AT89" s="211">
        <v>0</v>
      </c>
      <c r="AU89" s="211">
        <v>0</v>
      </c>
      <c r="AV89" s="211">
        <v>0</v>
      </c>
      <c r="AW89" s="211">
        <v>0</v>
      </c>
      <c r="AX89" s="211">
        <v>0</v>
      </c>
      <c r="AY89" s="211">
        <v>0</v>
      </c>
      <c r="AZ89" s="211">
        <v>0</v>
      </c>
      <c r="BA89" s="211">
        <v>0</v>
      </c>
      <c r="BB89" s="211">
        <v>0</v>
      </c>
      <c r="BC89" s="211">
        <v>0</v>
      </c>
      <c r="BD89" s="211">
        <v>0</v>
      </c>
      <c r="BE89" s="211">
        <v>0</v>
      </c>
      <c r="BF89" s="211">
        <v>0</v>
      </c>
      <c r="BG89" s="211">
        <v>0</v>
      </c>
      <c r="BH89" s="211">
        <v>0</v>
      </c>
      <c r="BI89" s="211">
        <v>0</v>
      </c>
      <c r="BJ89" s="211">
        <v>0</v>
      </c>
      <c r="BK89" s="211">
        <v>0</v>
      </c>
      <c r="BL89" s="211">
        <v>0</v>
      </c>
      <c r="BM89" s="211">
        <v>0</v>
      </c>
      <c r="BN89" s="211">
        <v>0</v>
      </c>
      <c r="BO89" s="211">
        <v>0</v>
      </c>
      <c r="BP89" s="211">
        <v>0</v>
      </c>
      <c r="BQ89" s="211">
        <v>0</v>
      </c>
      <c r="BR89" s="211">
        <v>0</v>
      </c>
      <c r="BS89" s="211">
        <v>0</v>
      </c>
      <c r="BT89" s="211">
        <v>0</v>
      </c>
      <c r="BU89" s="211">
        <v>0</v>
      </c>
      <c r="BV89" s="211">
        <v>0</v>
      </c>
      <c r="BW89" s="211">
        <v>0</v>
      </c>
      <c r="BX89" s="211">
        <v>0</v>
      </c>
      <c r="BY89" s="211">
        <v>0</v>
      </c>
      <c r="BZ89" s="211">
        <v>0</v>
      </c>
      <c r="CA89" s="211">
        <v>0</v>
      </c>
      <c r="CB89" s="211">
        <v>0</v>
      </c>
      <c r="CC89" s="211">
        <v>0</v>
      </c>
      <c r="CD89" s="211">
        <f>SUM(B89:CC89)</f>
        <v>0</v>
      </c>
      <c r="CF89" s="27">
        <f t="shared" si="46"/>
        <v>0</v>
      </c>
      <c r="CG89" s="28">
        <f t="shared" si="47"/>
        <v>0</v>
      </c>
    </row>
    <row r="90" spans="1:85" x14ac:dyDescent="0.2">
      <c r="A90" s="215" t="s">
        <v>524</v>
      </c>
      <c r="B90" s="211">
        <v>106.90940999999999</v>
      </c>
      <c r="C90" s="211">
        <v>106.90940999999999</v>
      </c>
      <c r="D90" s="211">
        <v>106.90940999999999</v>
      </c>
      <c r="E90" s="211">
        <v>106.90940999999999</v>
      </c>
      <c r="F90" s="211">
        <v>106.90940999999999</v>
      </c>
      <c r="G90" s="211">
        <v>106.90940999999999</v>
      </c>
      <c r="H90" s="211">
        <v>106.90940999999999</v>
      </c>
      <c r="I90" s="211">
        <v>106.90940999999999</v>
      </c>
      <c r="J90" s="211">
        <v>106.90940999999999</v>
      </c>
      <c r="K90" s="211">
        <v>106.90940999999999</v>
      </c>
      <c r="L90" s="211">
        <v>106.90940999999999</v>
      </c>
      <c r="M90" s="211">
        <v>106.90940999999999</v>
      </c>
      <c r="N90" s="211">
        <v>106.90940999999999</v>
      </c>
      <c r="O90" s="211">
        <v>106.90940999999999</v>
      </c>
      <c r="P90" s="211">
        <v>106.90940999999999</v>
      </c>
      <c r="Q90" s="211">
        <v>106.90940999999999</v>
      </c>
      <c r="R90" s="211">
        <v>106.90940999999999</v>
      </c>
      <c r="S90" s="211">
        <v>106.90940999999999</v>
      </c>
      <c r="T90" s="211">
        <v>106.90940999999999</v>
      </c>
      <c r="U90" s="211">
        <v>106.90940999999999</v>
      </c>
      <c r="V90" s="211">
        <v>106.90940999999999</v>
      </c>
      <c r="W90" s="211">
        <v>106.90940999999999</v>
      </c>
      <c r="X90" s="211">
        <v>106.90940999999999</v>
      </c>
      <c r="Y90" s="211">
        <v>106.90940999999999</v>
      </c>
      <c r="Z90" s="211">
        <v>106.90940999999999</v>
      </c>
      <c r="AA90" s="211">
        <v>106.90940999999999</v>
      </c>
      <c r="AB90" s="211">
        <v>106.90940999999999</v>
      </c>
      <c r="AC90" s="211">
        <v>106.90940999999999</v>
      </c>
      <c r="AD90" s="211">
        <v>106.90940999999999</v>
      </c>
      <c r="AE90" s="211">
        <v>106.90940999999999</v>
      </c>
      <c r="AF90" s="211">
        <v>106.90940999999999</v>
      </c>
      <c r="AG90" s="211">
        <v>106.90940999999999</v>
      </c>
      <c r="AH90" s="211">
        <v>106.90940999999999</v>
      </c>
      <c r="AI90" s="211">
        <v>106.90940999999999</v>
      </c>
      <c r="AJ90" s="211">
        <v>106.90940999999999</v>
      </c>
      <c r="AK90" s="211">
        <v>106.90940999999999</v>
      </c>
      <c r="AL90" s="211">
        <v>106.90940999999999</v>
      </c>
      <c r="AM90" s="211">
        <v>106.90940999999999</v>
      </c>
      <c r="AN90" s="211">
        <v>106.90940999999999</v>
      </c>
      <c r="AO90" s="211">
        <v>106.90940999999999</v>
      </c>
      <c r="AP90" s="211">
        <v>106.90940999999999</v>
      </c>
      <c r="AQ90" s="211">
        <v>106.90940999999999</v>
      </c>
      <c r="AR90" s="211">
        <v>106.90940999999999</v>
      </c>
      <c r="AS90" s="211">
        <v>106.90940999999999</v>
      </c>
      <c r="AT90" s="211">
        <v>106.90940999999999</v>
      </c>
      <c r="AU90" s="211">
        <v>106.90940999999999</v>
      </c>
      <c r="AV90" s="211">
        <v>106.90940999999999</v>
      </c>
      <c r="AW90" s="211">
        <v>106.90940999999999</v>
      </c>
      <c r="AX90" s="211">
        <v>106.90940999999999</v>
      </c>
      <c r="AY90" s="211">
        <v>106.90940999999999</v>
      </c>
      <c r="AZ90" s="211">
        <v>106.90940999999999</v>
      </c>
      <c r="BA90" s="211">
        <v>106.90940999999999</v>
      </c>
      <c r="BB90" s="211">
        <v>106.90940999999999</v>
      </c>
      <c r="BC90" s="211">
        <v>106.90940999999999</v>
      </c>
      <c r="BD90" s="211">
        <v>106.90940999999999</v>
      </c>
      <c r="BE90" s="211">
        <v>106.90940999999999</v>
      </c>
      <c r="BF90" s="211">
        <v>106.90940999999999</v>
      </c>
      <c r="BG90" s="211">
        <v>106.90940999999999</v>
      </c>
      <c r="BH90" s="211">
        <v>106.90940999999999</v>
      </c>
      <c r="BI90" s="211">
        <v>106.90940999999999</v>
      </c>
      <c r="BJ90" s="211">
        <v>106.90940999999999</v>
      </c>
      <c r="BK90" s="211">
        <v>106.90940999999999</v>
      </c>
      <c r="BL90" s="211">
        <v>106.90940999999999</v>
      </c>
      <c r="BM90" s="211">
        <v>106.90940999999999</v>
      </c>
      <c r="BN90" s="211">
        <v>106.90940999999999</v>
      </c>
      <c r="BO90" s="211">
        <v>106.90940999999999</v>
      </c>
      <c r="BP90" s="211">
        <v>106.90940999999999</v>
      </c>
      <c r="BQ90" s="211">
        <v>106.90940999999999</v>
      </c>
      <c r="BR90" s="211">
        <v>106.90940999999999</v>
      </c>
      <c r="BS90" s="211">
        <v>106.90940999999999</v>
      </c>
      <c r="BT90" s="211">
        <v>106.90940999999999</v>
      </c>
      <c r="BU90" s="211">
        <v>106.90940999999999</v>
      </c>
      <c r="BV90" s="211">
        <v>106.90940999999999</v>
      </c>
      <c r="BW90" s="211">
        <v>106.90940999999999</v>
      </c>
      <c r="BX90" s="211">
        <v>106.90940999999999</v>
      </c>
      <c r="BY90" s="211">
        <v>106.90940999999999</v>
      </c>
      <c r="BZ90" s="211">
        <v>106.90940999999999</v>
      </c>
      <c r="CA90" s="211">
        <v>106.90940999999999</v>
      </c>
      <c r="CB90" s="211">
        <v>106.90940999999999</v>
      </c>
      <c r="CC90" s="211">
        <v>106.90940999999999</v>
      </c>
      <c r="CD90" s="211">
        <f>SUM(B90:CC90)</f>
        <v>8552.7528000000111</v>
      </c>
      <c r="CF90" s="27">
        <f t="shared" si="46"/>
        <v>106.90940999999999</v>
      </c>
      <c r="CG90" s="28">
        <f t="shared" si="47"/>
        <v>106.90940999999999</v>
      </c>
    </row>
    <row r="91" spans="1:85" x14ac:dyDescent="0.2">
      <c r="A91" s="215" t="s">
        <v>525</v>
      </c>
      <c r="B91" s="211">
        <v>0</v>
      </c>
      <c r="C91" s="211">
        <v>0</v>
      </c>
      <c r="D91" s="211">
        <v>0</v>
      </c>
      <c r="E91" s="211">
        <v>0</v>
      </c>
      <c r="F91" s="211">
        <v>0</v>
      </c>
      <c r="G91" s="211">
        <v>0</v>
      </c>
      <c r="H91" s="211">
        <v>0</v>
      </c>
      <c r="I91" s="211">
        <v>0</v>
      </c>
      <c r="J91" s="211">
        <v>0</v>
      </c>
      <c r="K91" s="211">
        <v>0</v>
      </c>
      <c r="L91" s="211">
        <v>0</v>
      </c>
      <c r="M91" s="211">
        <v>0</v>
      </c>
      <c r="N91" s="211">
        <v>0</v>
      </c>
      <c r="O91" s="211">
        <v>0</v>
      </c>
      <c r="P91" s="211">
        <v>0</v>
      </c>
      <c r="Q91" s="211">
        <v>0</v>
      </c>
      <c r="R91" s="211">
        <v>0</v>
      </c>
      <c r="S91" s="211">
        <v>0</v>
      </c>
      <c r="T91" s="211">
        <v>0</v>
      </c>
      <c r="U91" s="211">
        <v>0</v>
      </c>
      <c r="V91" s="211">
        <v>0</v>
      </c>
      <c r="W91" s="211">
        <v>0</v>
      </c>
      <c r="X91" s="211">
        <v>0</v>
      </c>
      <c r="Y91" s="211">
        <v>0</v>
      </c>
      <c r="Z91" s="211">
        <v>0</v>
      </c>
      <c r="AA91" s="211">
        <v>0</v>
      </c>
      <c r="AB91" s="211">
        <v>0</v>
      </c>
      <c r="AC91" s="211">
        <v>0</v>
      </c>
      <c r="AD91" s="211">
        <v>0</v>
      </c>
      <c r="AE91" s="211">
        <v>0</v>
      </c>
      <c r="AF91" s="211">
        <v>0</v>
      </c>
      <c r="AG91" s="211">
        <v>0</v>
      </c>
      <c r="AH91" s="211">
        <v>0</v>
      </c>
      <c r="AI91" s="211">
        <v>0</v>
      </c>
      <c r="AJ91" s="211">
        <v>0</v>
      </c>
      <c r="AK91" s="211">
        <v>0</v>
      </c>
      <c r="AL91" s="211">
        <v>0</v>
      </c>
      <c r="AM91" s="211">
        <v>0</v>
      </c>
      <c r="AN91" s="211">
        <v>0</v>
      </c>
      <c r="AO91" s="211">
        <v>0</v>
      </c>
      <c r="AP91" s="211">
        <v>0</v>
      </c>
      <c r="AQ91" s="211">
        <v>0</v>
      </c>
      <c r="AR91" s="211">
        <v>0</v>
      </c>
      <c r="AS91" s="211">
        <v>0</v>
      </c>
      <c r="AT91" s="211">
        <v>0</v>
      </c>
      <c r="AU91" s="211">
        <v>0</v>
      </c>
      <c r="AV91" s="211">
        <v>0</v>
      </c>
      <c r="AW91" s="211">
        <v>0</v>
      </c>
      <c r="AX91" s="211">
        <v>0</v>
      </c>
      <c r="AY91" s="211">
        <v>0</v>
      </c>
      <c r="AZ91" s="211">
        <v>0</v>
      </c>
      <c r="BA91" s="211">
        <v>0</v>
      </c>
      <c r="BB91" s="211">
        <v>0</v>
      </c>
      <c r="BC91" s="211">
        <v>0</v>
      </c>
      <c r="BD91" s="211">
        <v>0</v>
      </c>
      <c r="BE91" s="211">
        <v>0</v>
      </c>
      <c r="BF91" s="211">
        <v>0</v>
      </c>
      <c r="BG91" s="211">
        <v>0</v>
      </c>
      <c r="BH91" s="211">
        <v>0</v>
      </c>
      <c r="BI91" s="211">
        <v>0</v>
      </c>
      <c r="BJ91" s="211">
        <v>0</v>
      </c>
      <c r="BK91" s="211">
        <v>0</v>
      </c>
      <c r="BL91" s="211">
        <v>0</v>
      </c>
      <c r="BM91" s="211">
        <v>0</v>
      </c>
      <c r="BN91" s="211">
        <v>0</v>
      </c>
      <c r="BO91" s="211">
        <v>0</v>
      </c>
      <c r="BP91" s="211">
        <v>0</v>
      </c>
      <c r="BQ91" s="211">
        <v>0</v>
      </c>
      <c r="BR91" s="211">
        <v>0</v>
      </c>
      <c r="BS91" s="211">
        <v>0</v>
      </c>
      <c r="BT91" s="211">
        <v>0</v>
      </c>
      <c r="BU91" s="211">
        <v>0</v>
      </c>
      <c r="BV91" s="211">
        <v>0</v>
      </c>
      <c r="BW91" s="211">
        <v>0</v>
      </c>
      <c r="BX91" s="211">
        <v>0</v>
      </c>
      <c r="BY91" s="211">
        <v>0</v>
      </c>
      <c r="BZ91" s="211">
        <v>0</v>
      </c>
      <c r="CA91" s="211">
        <v>0</v>
      </c>
      <c r="CB91" s="211">
        <v>0</v>
      </c>
      <c r="CC91" s="211">
        <v>0</v>
      </c>
      <c r="CD91" s="211">
        <f>SUM(B91:CC91)</f>
        <v>0</v>
      </c>
      <c r="CF91" s="27">
        <f t="shared" si="46"/>
        <v>0</v>
      </c>
      <c r="CG91" s="28">
        <f t="shared" si="47"/>
        <v>0</v>
      </c>
    </row>
    <row r="92" spans="1:85" x14ac:dyDescent="0.2">
      <c r="A92" s="214" t="s">
        <v>526</v>
      </c>
      <c r="B92" s="213">
        <f t="shared" ref="B92:BM92" si="48">SUM(B88:B91)</f>
        <v>106.90940999999999</v>
      </c>
      <c r="C92" s="213">
        <f t="shared" si="48"/>
        <v>106.90940999999999</v>
      </c>
      <c r="D92" s="213">
        <f t="shared" si="48"/>
        <v>106.90940999999999</v>
      </c>
      <c r="E92" s="213">
        <f t="shared" si="48"/>
        <v>106.90940999999999</v>
      </c>
      <c r="F92" s="213">
        <f t="shared" si="48"/>
        <v>106.90940999999999</v>
      </c>
      <c r="G92" s="213">
        <f t="shared" ref="B92:BM92" si="49">SUM(G88:G91)</f>
        <v>106.90940999999999</v>
      </c>
      <c r="H92" s="213">
        <f t="shared" ref="H92:BS92" si="50">SUM(H88:H91)</f>
        <v>106.90940999999999</v>
      </c>
      <c r="I92" s="213">
        <f t="shared" si="50"/>
        <v>106.90940999999999</v>
      </c>
      <c r="J92" s="213">
        <f t="shared" si="50"/>
        <v>106.90940999999999</v>
      </c>
      <c r="K92" s="213">
        <f t="shared" si="50"/>
        <v>106.90940999999999</v>
      </c>
      <c r="L92" s="213">
        <f t="shared" si="50"/>
        <v>106.90940999999999</v>
      </c>
      <c r="M92" s="213">
        <f t="shared" si="50"/>
        <v>106.90940999999999</v>
      </c>
      <c r="N92" s="213">
        <f t="shared" si="50"/>
        <v>106.90940999999999</v>
      </c>
      <c r="O92" s="213">
        <f t="shared" si="50"/>
        <v>106.90940999999999</v>
      </c>
      <c r="P92" s="213">
        <f t="shared" si="50"/>
        <v>106.90940999999999</v>
      </c>
      <c r="Q92" s="213">
        <f t="shared" si="50"/>
        <v>106.90940999999999</v>
      </c>
      <c r="R92" s="213">
        <f t="shared" si="50"/>
        <v>106.90940999999999</v>
      </c>
      <c r="S92" s="213">
        <f t="shared" si="50"/>
        <v>106.90940999999999</v>
      </c>
      <c r="T92" s="213">
        <f t="shared" si="50"/>
        <v>106.90940999999999</v>
      </c>
      <c r="U92" s="213">
        <f t="shared" si="50"/>
        <v>106.90940999999999</v>
      </c>
      <c r="V92" s="213">
        <f t="shared" si="50"/>
        <v>106.90940999999999</v>
      </c>
      <c r="W92" s="213">
        <f t="shared" si="50"/>
        <v>106.90940999999999</v>
      </c>
      <c r="X92" s="213">
        <f t="shared" si="50"/>
        <v>106.90940999999999</v>
      </c>
      <c r="Y92" s="213">
        <f t="shared" si="50"/>
        <v>106.90940999999999</v>
      </c>
      <c r="Z92" s="213">
        <f t="shared" si="50"/>
        <v>106.90940999999999</v>
      </c>
      <c r="AA92" s="213">
        <f t="shared" si="50"/>
        <v>106.90940999999999</v>
      </c>
      <c r="AB92" s="213">
        <f t="shared" si="50"/>
        <v>106.90940999999999</v>
      </c>
      <c r="AC92" s="213">
        <f t="shared" si="50"/>
        <v>106.90940999999999</v>
      </c>
      <c r="AD92" s="213">
        <f t="shared" si="50"/>
        <v>106.90940999999999</v>
      </c>
      <c r="AE92" s="213">
        <f t="shared" si="50"/>
        <v>106.90940999999999</v>
      </c>
      <c r="AF92" s="213">
        <f t="shared" si="50"/>
        <v>106.90940999999999</v>
      </c>
      <c r="AG92" s="213">
        <f t="shared" si="50"/>
        <v>106.90940999999999</v>
      </c>
      <c r="AH92" s="213">
        <f t="shared" si="50"/>
        <v>106.90940999999999</v>
      </c>
      <c r="AI92" s="213">
        <f t="shared" si="50"/>
        <v>106.90940999999999</v>
      </c>
      <c r="AJ92" s="213">
        <f t="shared" si="50"/>
        <v>106.90940999999999</v>
      </c>
      <c r="AK92" s="213">
        <f t="shared" si="50"/>
        <v>106.90940999999999</v>
      </c>
      <c r="AL92" s="213">
        <f t="shared" si="50"/>
        <v>106.90940999999999</v>
      </c>
      <c r="AM92" s="213">
        <f t="shared" si="50"/>
        <v>106.90940999999999</v>
      </c>
      <c r="AN92" s="213">
        <f t="shared" si="50"/>
        <v>106.90940999999999</v>
      </c>
      <c r="AO92" s="213">
        <f t="shared" si="50"/>
        <v>106.90940999999999</v>
      </c>
      <c r="AP92" s="213">
        <f t="shared" si="50"/>
        <v>106.90940999999999</v>
      </c>
      <c r="AQ92" s="213">
        <f t="shared" si="50"/>
        <v>106.90940999999999</v>
      </c>
      <c r="AR92" s="213">
        <f t="shared" si="50"/>
        <v>106.90940999999999</v>
      </c>
      <c r="AS92" s="213">
        <f t="shared" si="50"/>
        <v>106.90940999999999</v>
      </c>
      <c r="AT92" s="213">
        <f t="shared" si="50"/>
        <v>106.90940999999999</v>
      </c>
      <c r="AU92" s="213">
        <f t="shared" si="50"/>
        <v>106.90940999999999</v>
      </c>
      <c r="AV92" s="213">
        <f t="shared" si="50"/>
        <v>106.90940999999999</v>
      </c>
      <c r="AW92" s="213">
        <f t="shared" si="50"/>
        <v>106.90940999999999</v>
      </c>
      <c r="AX92" s="213">
        <f t="shared" si="50"/>
        <v>106.90940999999999</v>
      </c>
      <c r="AY92" s="213">
        <f t="shared" si="50"/>
        <v>106.90940999999999</v>
      </c>
      <c r="AZ92" s="213">
        <f t="shared" si="50"/>
        <v>106.90940999999999</v>
      </c>
      <c r="BA92" s="213">
        <f t="shared" si="50"/>
        <v>106.90940999999999</v>
      </c>
      <c r="BB92" s="213">
        <f t="shared" si="50"/>
        <v>106.90940999999999</v>
      </c>
      <c r="BC92" s="213">
        <f t="shared" si="50"/>
        <v>106.90940999999999</v>
      </c>
      <c r="BD92" s="213">
        <f t="shared" si="50"/>
        <v>106.90940999999999</v>
      </c>
      <c r="BE92" s="213">
        <f t="shared" si="50"/>
        <v>106.90940999999999</v>
      </c>
      <c r="BF92" s="213">
        <f t="shared" si="50"/>
        <v>106.90940999999999</v>
      </c>
      <c r="BG92" s="213">
        <f t="shared" si="50"/>
        <v>106.90940999999999</v>
      </c>
      <c r="BH92" s="213">
        <f t="shared" si="50"/>
        <v>106.90940999999999</v>
      </c>
      <c r="BI92" s="213">
        <f t="shared" si="50"/>
        <v>106.90940999999999</v>
      </c>
      <c r="BJ92" s="213">
        <f t="shared" si="50"/>
        <v>106.90940999999999</v>
      </c>
      <c r="BK92" s="213">
        <f t="shared" si="50"/>
        <v>106.90940999999999</v>
      </c>
      <c r="BL92" s="213">
        <f t="shared" si="50"/>
        <v>106.90940999999999</v>
      </c>
      <c r="BM92" s="213">
        <f t="shared" si="50"/>
        <v>106.90940999999999</v>
      </c>
      <c r="BN92" s="213">
        <f t="shared" si="50"/>
        <v>106.90940999999999</v>
      </c>
      <c r="BO92" s="213">
        <f t="shared" si="50"/>
        <v>106.90940999999999</v>
      </c>
      <c r="BP92" s="213">
        <f t="shared" si="50"/>
        <v>106.90940999999999</v>
      </c>
      <c r="BQ92" s="213">
        <f t="shared" si="50"/>
        <v>106.90940999999999</v>
      </c>
      <c r="BR92" s="213">
        <f t="shared" si="50"/>
        <v>106.90940999999999</v>
      </c>
      <c r="BS92" s="213">
        <f t="shared" si="50"/>
        <v>106.90940999999999</v>
      </c>
      <c r="BT92" s="213">
        <f t="shared" ref="BT92:CC92" si="51">SUM(BT88:BT91)</f>
        <v>106.90940999999999</v>
      </c>
      <c r="BU92" s="213">
        <f t="shared" si="51"/>
        <v>106.90940999999999</v>
      </c>
      <c r="BV92" s="213">
        <f t="shared" si="51"/>
        <v>106.90940999999999</v>
      </c>
      <c r="BW92" s="213">
        <f t="shared" si="51"/>
        <v>106.90940999999999</v>
      </c>
      <c r="BX92" s="213">
        <f t="shared" si="51"/>
        <v>106.90940999999999</v>
      </c>
      <c r="BY92" s="213">
        <f t="shared" si="51"/>
        <v>106.90940999999999</v>
      </c>
      <c r="BZ92" s="213">
        <f t="shared" si="51"/>
        <v>106.90940999999999</v>
      </c>
      <c r="CA92" s="213">
        <f t="shared" si="51"/>
        <v>106.90940999999999</v>
      </c>
      <c r="CB92" s="213">
        <f t="shared" si="51"/>
        <v>106.90940999999999</v>
      </c>
      <c r="CC92" s="213">
        <f t="shared" si="51"/>
        <v>106.90940999999999</v>
      </c>
      <c r="CD92" s="213">
        <f t="shared" ref="BN92:CD92" si="52">SUM(CD88:CD91)</f>
        <v>8552.7528000000111</v>
      </c>
      <c r="CF92" s="27">
        <f t="shared" si="46"/>
        <v>106.90940999999999</v>
      </c>
      <c r="CG92" s="28">
        <f t="shared" si="47"/>
        <v>106.90940999999999</v>
      </c>
    </row>
    <row r="93" spans="1:85" x14ac:dyDescent="0.2">
      <c r="A93" s="208" t="s">
        <v>527</v>
      </c>
      <c r="B93" s="207"/>
      <c r="C93" s="207"/>
      <c r="D93" s="207"/>
      <c r="E93" s="207"/>
      <c r="F93" s="207"/>
      <c r="G93" s="207"/>
      <c r="H93" s="207"/>
      <c r="I93" s="207"/>
      <c r="J93" s="207"/>
      <c r="K93" s="207"/>
      <c r="L93" s="207"/>
      <c r="M93" s="207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  <c r="AB93" s="207"/>
      <c r="AC93" s="207"/>
      <c r="AD93" s="207"/>
      <c r="AE93" s="207"/>
      <c r="AF93" s="207"/>
      <c r="AG93" s="207"/>
      <c r="AH93" s="207"/>
      <c r="AI93" s="207"/>
      <c r="AJ93" s="207"/>
      <c r="AK93" s="207"/>
      <c r="AL93" s="207"/>
      <c r="AM93" s="207"/>
      <c r="AN93" s="207"/>
      <c r="AO93" s="207"/>
      <c r="AP93" s="207"/>
      <c r="AQ93" s="207"/>
      <c r="AR93" s="207"/>
      <c r="AS93" s="207"/>
      <c r="AT93" s="207"/>
      <c r="AU93" s="207"/>
      <c r="AV93" s="207"/>
      <c r="AW93" s="207"/>
      <c r="AX93" s="207"/>
      <c r="AY93" s="207"/>
      <c r="AZ93" s="207"/>
      <c r="BA93" s="207"/>
      <c r="BB93" s="207"/>
      <c r="BC93" s="207"/>
      <c r="BD93" s="207"/>
      <c r="BE93" s="207"/>
      <c r="BF93" s="207"/>
      <c r="BG93" s="207"/>
      <c r="BH93" s="207"/>
      <c r="BI93" s="207"/>
      <c r="BJ93" s="207"/>
      <c r="BK93" s="207"/>
      <c r="BL93" s="207"/>
      <c r="BM93" s="207"/>
      <c r="BN93" s="207"/>
      <c r="BO93" s="207"/>
      <c r="BP93" s="207"/>
      <c r="BQ93" s="207"/>
      <c r="BR93" s="207"/>
      <c r="BS93" s="207"/>
      <c r="BT93" s="207"/>
      <c r="BU93" s="207"/>
      <c r="BV93" s="207"/>
      <c r="BW93" s="207"/>
      <c r="BX93" s="207"/>
      <c r="BY93" s="207"/>
      <c r="BZ93" s="207"/>
      <c r="CA93" s="207"/>
      <c r="CB93" s="207"/>
      <c r="CC93" s="207"/>
      <c r="CD93" s="207"/>
      <c r="CF93" s="27">
        <f t="shared" si="46"/>
        <v>0</v>
      </c>
      <c r="CG93" s="28">
        <f t="shared" si="47"/>
        <v>0</v>
      </c>
    </row>
    <row r="94" spans="1:85" x14ac:dyDescent="0.2">
      <c r="A94" s="215" t="s">
        <v>527</v>
      </c>
      <c r="B94" s="211">
        <v>0</v>
      </c>
      <c r="C94" s="211">
        <v>0</v>
      </c>
      <c r="D94" s="211">
        <v>0</v>
      </c>
      <c r="E94" s="211">
        <v>0</v>
      </c>
      <c r="F94" s="211">
        <v>0</v>
      </c>
      <c r="G94" s="211">
        <v>0</v>
      </c>
      <c r="H94" s="211">
        <v>0</v>
      </c>
      <c r="I94" s="211">
        <v>0</v>
      </c>
      <c r="J94" s="211">
        <v>0</v>
      </c>
      <c r="K94" s="211">
        <v>0</v>
      </c>
      <c r="L94" s="211">
        <v>0</v>
      </c>
      <c r="M94" s="211">
        <v>0</v>
      </c>
      <c r="N94" s="211">
        <v>0</v>
      </c>
      <c r="O94" s="211">
        <v>0</v>
      </c>
      <c r="P94" s="211">
        <v>0</v>
      </c>
      <c r="Q94" s="211">
        <v>0</v>
      </c>
      <c r="R94" s="211">
        <v>0</v>
      </c>
      <c r="S94" s="211">
        <v>0</v>
      </c>
      <c r="T94" s="211">
        <v>0</v>
      </c>
      <c r="U94" s="211">
        <v>0</v>
      </c>
      <c r="V94" s="211">
        <v>0</v>
      </c>
      <c r="W94" s="211">
        <v>0</v>
      </c>
      <c r="X94" s="211">
        <v>0</v>
      </c>
      <c r="Y94" s="211">
        <v>0</v>
      </c>
      <c r="Z94" s="211">
        <v>0</v>
      </c>
      <c r="AA94" s="211">
        <v>0</v>
      </c>
      <c r="AB94" s="211">
        <v>0</v>
      </c>
      <c r="AC94" s="211">
        <v>0</v>
      </c>
      <c r="AD94" s="211">
        <v>0</v>
      </c>
      <c r="AE94" s="211">
        <v>0</v>
      </c>
      <c r="AF94" s="211">
        <v>0</v>
      </c>
      <c r="AG94" s="211">
        <v>0</v>
      </c>
      <c r="AH94" s="211">
        <v>0</v>
      </c>
      <c r="AI94" s="211">
        <v>0</v>
      </c>
      <c r="AJ94" s="211">
        <v>0</v>
      </c>
      <c r="AK94" s="211">
        <v>0</v>
      </c>
      <c r="AL94" s="211">
        <v>0</v>
      </c>
      <c r="AM94" s="211">
        <v>0</v>
      </c>
      <c r="AN94" s="211">
        <v>0</v>
      </c>
      <c r="AO94" s="211">
        <v>0</v>
      </c>
      <c r="AP94" s="211">
        <v>0</v>
      </c>
      <c r="AQ94" s="211">
        <v>0</v>
      </c>
      <c r="AR94" s="211">
        <v>0</v>
      </c>
      <c r="AS94" s="211">
        <v>0</v>
      </c>
      <c r="AT94" s="211">
        <v>0</v>
      </c>
      <c r="AU94" s="211">
        <v>0</v>
      </c>
      <c r="AV94" s="211">
        <v>0</v>
      </c>
      <c r="AW94" s="211">
        <v>0</v>
      </c>
      <c r="AX94" s="211">
        <v>0</v>
      </c>
      <c r="AY94" s="211">
        <v>0</v>
      </c>
      <c r="AZ94" s="211">
        <v>0</v>
      </c>
      <c r="BA94" s="211">
        <v>0</v>
      </c>
      <c r="BB94" s="211">
        <v>0</v>
      </c>
      <c r="BC94" s="211">
        <v>0</v>
      </c>
      <c r="BD94" s="211">
        <v>0</v>
      </c>
      <c r="BE94" s="211">
        <v>0</v>
      </c>
      <c r="BF94" s="211">
        <v>0</v>
      </c>
      <c r="BG94" s="211">
        <v>0</v>
      </c>
      <c r="BH94" s="211">
        <v>0</v>
      </c>
      <c r="BI94" s="211">
        <v>0</v>
      </c>
      <c r="BJ94" s="211">
        <v>0</v>
      </c>
      <c r="BK94" s="211">
        <v>0</v>
      </c>
      <c r="BL94" s="211">
        <v>0</v>
      </c>
      <c r="BM94" s="211">
        <v>0</v>
      </c>
      <c r="BN94" s="211">
        <v>0</v>
      </c>
      <c r="BO94" s="211">
        <v>0</v>
      </c>
      <c r="BP94" s="211">
        <v>0</v>
      </c>
      <c r="BQ94" s="211">
        <v>0</v>
      </c>
      <c r="BR94" s="211">
        <v>0</v>
      </c>
      <c r="BS94" s="211">
        <v>0</v>
      </c>
      <c r="BT94" s="211">
        <v>0</v>
      </c>
      <c r="BU94" s="211">
        <v>0</v>
      </c>
      <c r="BV94" s="211">
        <v>0</v>
      </c>
      <c r="BW94" s="211">
        <v>0</v>
      </c>
      <c r="BX94" s="211">
        <v>0</v>
      </c>
      <c r="BY94" s="211">
        <v>0</v>
      </c>
      <c r="BZ94" s="211">
        <v>0</v>
      </c>
      <c r="CA94" s="211">
        <v>0</v>
      </c>
      <c r="CB94" s="211">
        <v>0</v>
      </c>
      <c r="CC94" s="211">
        <v>0</v>
      </c>
      <c r="CD94" s="211">
        <f>SUM(B94:CC94)</f>
        <v>0</v>
      </c>
      <c r="CF94" s="27">
        <f t="shared" si="46"/>
        <v>0</v>
      </c>
      <c r="CG94" s="28">
        <f t="shared" si="47"/>
        <v>0</v>
      </c>
    </row>
    <row r="95" spans="1:85" x14ac:dyDescent="0.2">
      <c r="A95" s="215" t="s">
        <v>528</v>
      </c>
      <c r="B95" s="211">
        <v>0</v>
      </c>
      <c r="C95" s="211">
        <v>0</v>
      </c>
      <c r="D95" s="211">
        <v>0</v>
      </c>
      <c r="E95" s="211">
        <v>0</v>
      </c>
      <c r="F95" s="211">
        <v>0</v>
      </c>
      <c r="G95" s="211">
        <v>0</v>
      </c>
      <c r="H95" s="211">
        <v>0</v>
      </c>
      <c r="I95" s="211">
        <v>0</v>
      </c>
      <c r="J95" s="211">
        <v>0</v>
      </c>
      <c r="K95" s="211">
        <v>0</v>
      </c>
      <c r="L95" s="211">
        <v>0</v>
      </c>
      <c r="M95" s="211">
        <v>0</v>
      </c>
      <c r="N95" s="211">
        <v>0</v>
      </c>
      <c r="O95" s="211">
        <v>0</v>
      </c>
      <c r="P95" s="211">
        <v>0</v>
      </c>
      <c r="Q95" s="211">
        <v>0</v>
      </c>
      <c r="R95" s="211">
        <v>0</v>
      </c>
      <c r="S95" s="211">
        <v>0</v>
      </c>
      <c r="T95" s="211">
        <v>0</v>
      </c>
      <c r="U95" s="211">
        <v>0</v>
      </c>
      <c r="V95" s="211">
        <v>0</v>
      </c>
      <c r="W95" s="211">
        <v>0</v>
      </c>
      <c r="X95" s="211">
        <v>0</v>
      </c>
      <c r="Y95" s="211">
        <v>0</v>
      </c>
      <c r="Z95" s="211">
        <v>0</v>
      </c>
      <c r="AA95" s="211">
        <v>0</v>
      </c>
      <c r="AB95" s="211">
        <v>0</v>
      </c>
      <c r="AC95" s="211">
        <v>0</v>
      </c>
      <c r="AD95" s="211">
        <v>0</v>
      </c>
      <c r="AE95" s="211">
        <v>0</v>
      </c>
      <c r="AF95" s="211">
        <v>0</v>
      </c>
      <c r="AG95" s="211">
        <v>0</v>
      </c>
      <c r="AH95" s="211">
        <v>0</v>
      </c>
      <c r="AI95" s="211">
        <v>0</v>
      </c>
      <c r="AJ95" s="211">
        <v>0</v>
      </c>
      <c r="AK95" s="211">
        <v>0</v>
      </c>
      <c r="AL95" s="211">
        <v>0</v>
      </c>
      <c r="AM95" s="211">
        <v>0</v>
      </c>
      <c r="AN95" s="211">
        <v>0</v>
      </c>
      <c r="AO95" s="211">
        <v>0</v>
      </c>
      <c r="AP95" s="211">
        <v>0</v>
      </c>
      <c r="AQ95" s="211">
        <v>0</v>
      </c>
      <c r="AR95" s="211">
        <v>0</v>
      </c>
      <c r="AS95" s="211">
        <v>0</v>
      </c>
      <c r="AT95" s="211">
        <v>0</v>
      </c>
      <c r="AU95" s="211">
        <v>0</v>
      </c>
      <c r="AV95" s="211">
        <v>0</v>
      </c>
      <c r="AW95" s="211">
        <v>0</v>
      </c>
      <c r="AX95" s="211">
        <v>0</v>
      </c>
      <c r="AY95" s="211">
        <v>0</v>
      </c>
      <c r="AZ95" s="211">
        <v>0</v>
      </c>
      <c r="BA95" s="211">
        <v>0</v>
      </c>
      <c r="BB95" s="211">
        <v>0</v>
      </c>
      <c r="BC95" s="211">
        <v>0</v>
      </c>
      <c r="BD95" s="211">
        <v>0</v>
      </c>
      <c r="BE95" s="211">
        <v>0</v>
      </c>
      <c r="BF95" s="211">
        <v>0</v>
      </c>
      <c r="BG95" s="211">
        <v>0</v>
      </c>
      <c r="BH95" s="211">
        <v>0</v>
      </c>
      <c r="BI95" s="211">
        <v>0</v>
      </c>
      <c r="BJ95" s="211">
        <v>0</v>
      </c>
      <c r="BK95" s="211">
        <v>0</v>
      </c>
      <c r="BL95" s="211">
        <v>0</v>
      </c>
      <c r="BM95" s="211">
        <v>0</v>
      </c>
      <c r="BN95" s="211">
        <v>0</v>
      </c>
      <c r="BO95" s="211">
        <v>0</v>
      </c>
      <c r="BP95" s="211">
        <v>0</v>
      </c>
      <c r="BQ95" s="211">
        <v>0</v>
      </c>
      <c r="BR95" s="211">
        <v>0</v>
      </c>
      <c r="BS95" s="211">
        <v>0</v>
      </c>
      <c r="BT95" s="211">
        <v>0</v>
      </c>
      <c r="BU95" s="211">
        <v>0</v>
      </c>
      <c r="BV95" s="211">
        <v>0</v>
      </c>
      <c r="BW95" s="211">
        <v>0</v>
      </c>
      <c r="BX95" s="211">
        <v>0</v>
      </c>
      <c r="BY95" s="211">
        <v>0</v>
      </c>
      <c r="BZ95" s="211">
        <v>0</v>
      </c>
      <c r="CA95" s="211">
        <v>0</v>
      </c>
      <c r="CB95" s="211">
        <v>0</v>
      </c>
      <c r="CC95" s="211">
        <v>0</v>
      </c>
      <c r="CD95" s="211">
        <f>SUM(B95:CC95)</f>
        <v>0</v>
      </c>
      <c r="CF95" s="27">
        <f t="shared" si="46"/>
        <v>0</v>
      </c>
      <c r="CG95" s="28">
        <f t="shared" si="47"/>
        <v>0</v>
      </c>
    </row>
    <row r="96" spans="1:85" x14ac:dyDescent="0.2">
      <c r="A96" s="214" t="s">
        <v>529</v>
      </c>
      <c r="B96" s="213">
        <f t="shared" ref="B96:BM96" si="53">SUM(B94:B95)</f>
        <v>0</v>
      </c>
      <c r="C96" s="213">
        <f t="shared" si="53"/>
        <v>0</v>
      </c>
      <c r="D96" s="213">
        <f t="shared" si="53"/>
        <v>0</v>
      </c>
      <c r="E96" s="213">
        <f t="shared" si="53"/>
        <v>0</v>
      </c>
      <c r="F96" s="213">
        <f t="shared" si="53"/>
        <v>0</v>
      </c>
      <c r="G96" s="213">
        <f t="shared" ref="B96:BM96" si="54">SUM(G94:G95)</f>
        <v>0</v>
      </c>
      <c r="H96" s="213">
        <f t="shared" ref="H96:BS96" si="55">SUM(H94:H95)</f>
        <v>0</v>
      </c>
      <c r="I96" s="213">
        <f t="shared" si="55"/>
        <v>0</v>
      </c>
      <c r="J96" s="213">
        <f t="shared" si="55"/>
        <v>0</v>
      </c>
      <c r="K96" s="213">
        <f t="shared" si="55"/>
        <v>0</v>
      </c>
      <c r="L96" s="213">
        <f t="shared" si="55"/>
        <v>0</v>
      </c>
      <c r="M96" s="213">
        <f t="shared" si="55"/>
        <v>0</v>
      </c>
      <c r="N96" s="213">
        <f t="shared" si="55"/>
        <v>0</v>
      </c>
      <c r="O96" s="213">
        <f t="shared" si="55"/>
        <v>0</v>
      </c>
      <c r="P96" s="213">
        <f t="shared" si="55"/>
        <v>0</v>
      </c>
      <c r="Q96" s="213">
        <f t="shared" si="55"/>
        <v>0</v>
      </c>
      <c r="R96" s="213">
        <f t="shared" si="55"/>
        <v>0</v>
      </c>
      <c r="S96" s="213">
        <f t="shared" si="55"/>
        <v>0</v>
      </c>
      <c r="T96" s="213">
        <f t="shared" si="55"/>
        <v>0</v>
      </c>
      <c r="U96" s="213">
        <f t="shared" si="55"/>
        <v>0</v>
      </c>
      <c r="V96" s="213">
        <f t="shared" si="55"/>
        <v>0</v>
      </c>
      <c r="W96" s="213">
        <f t="shared" si="55"/>
        <v>0</v>
      </c>
      <c r="X96" s="213">
        <f t="shared" si="55"/>
        <v>0</v>
      </c>
      <c r="Y96" s="213">
        <f t="shared" si="55"/>
        <v>0</v>
      </c>
      <c r="Z96" s="213">
        <f t="shared" si="55"/>
        <v>0</v>
      </c>
      <c r="AA96" s="213">
        <f t="shared" si="55"/>
        <v>0</v>
      </c>
      <c r="AB96" s="213">
        <f t="shared" si="55"/>
        <v>0</v>
      </c>
      <c r="AC96" s="213">
        <f t="shared" si="55"/>
        <v>0</v>
      </c>
      <c r="AD96" s="213">
        <f t="shared" si="55"/>
        <v>0</v>
      </c>
      <c r="AE96" s="213">
        <f t="shared" si="55"/>
        <v>0</v>
      </c>
      <c r="AF96" s="213">
        <f t="shared" si="55"/>
        <v>0</v>
      </c>
      <c r="AG96" s="213">
        <f t="shared" si="55"/>
        <v>0</v>
      </c>
      <c r="AH96" s="213">
        <f t="shared" si="55"/>
        <v>0</v>
      </c>
      <c r="AI96" s="213">
        <f t="shared" si="55"/>
        <v>0</v>
      </c>
      <c r="AJ96" s="213">
        <f t="shared" si="55"/>
        <v>0</v>
      </c>
      <c r="AK96" s="213">
        <f t="shared" si="55"/>
        <v>0</v>
      </c>
      <c r="AL96" s="213">
        <f t="shared" si="55"/>
        <v>0</v>
      </c>
      <c r="AM96" s="213">
        <f t="shared" si="55"/>
        <v>0</v>
      </c>
      <c r="AN96" s="213">
        <f t="shared" si="55"/>
        <v>0</v>
      </c>
      <c r="AO96" s="213">
        <f t="shared" si="55"/>
        <v>0</v>
      </c>
      <c r="AP96" s="213">
        <f t="shared" si="55"/>
        <v>0</v>
      </c>
      <c r="AQ96" s="213">
        <f t="shared" si="55"/>
        <v>0</v>
      </c>
      <c r="AR96" s="213">
        <f t="shared" si="55"/>
        <v>0</v>
      </c>
      <c r="AS96" s="213">
        <f t="shared" si="55"/>
        <v>0</v>
      </c>
      <c r="AT96" s="213">
        <f t="shared" si="55"/>
        <v>0</v>
      </c>
      <c r="AU96" s="213">
        <f t="shared" si="55"/>
        <v>0</v>
      </c>
      <c r="AV96" s="213">
        <f t="shared" si="55"/>
        <v>0</v>
      </c>
      <c r="AW96" s="213">
        <f t="shared" si="55"/>
        <v>0</v>
      </c>
      <c r="AX96" s="213">
        <f t="shared" si="55"/>
        <v>0</v>
      </c>
      <c r="AY96" s="213">
        <f t="shared" si="55"/>
        <v>0</v>
      </c>
      <c r="AZ96" s="213">
        <f t="shared" si="55"/>
        <v>0</v>
      </c>
      <c r="BA96" s="213">
        <f t="shared" si="55"/>
        <v>0</v>
      </c>
      <c r="BB96" s="213">
        <f t="shared" si="55"/>
        <v>0</v>
      </c>
      <c r="BC96" s="213">
        <f t="shared" si="55"/>
        <v>0</v>
      </c>
      <c r="BD96" s="213">
        <f t="shared" si="55"/>
        <v>0</v>
      </c>
      <c r="BE96" s="213">
        <f t="shared" si="55"/>
        <v>0</v>
      </c>
      <c r="BF96" s="213">
        <f t="shared" si="55"/>
        <v>0</v>
      </c>
      <c r="BG96" s="213">
        <f t="shared" si="55"/>
        <v>0</v>
      </c>
      <c r="BH96" s="213">
        <f t="shared" si="55"/>
        <v>0</v>
      </c>
      <c r="BI96" s="213">
        <f t="shared" si="55"/>
        <v>0</v>
      </c>
      <c r="BJ96" s="213">
        <f t="shared" si="55"/>
        <v>0</v>
      </c>
      <c r="BK96" s="213">
        <f t="shared" si="55"/>
        <v>0</v>
      </c>
      <c r="BL96" s="213">
        <f t="shared" si="55"/>
        <v>0</v>
      </c>
      <c r="BM96" s="213">
        <f t="shared" si="55"/>
        <v>0</v>
      </c>
      <c r="BN96" s="213">
        <f t="shared" si="55"/>
        <v>0</v>
      </c>
      <c r="BO96" s="213">
        <f t="shared" si="55"/>
        <v>0</v>
      </c>
      <c r="BP96" s="213">
        <f t="shared" si="55"/>
        <v>0</v>
      </c>
      <c r="BQ96" s="213">
        <f t="shared" si="55"/>
        <v>0</v>
      </c>
      <c r="BR96" s="213">
        <f t="shared" si="55"/>
        <v>0</v>
      </c>
      <c r="BS96" s="213">
        <f t="shared" si="55"/>
        <v>0</v>
      </c>
      <c r="BT96" s="213">
        <f t="shared" ref="BT96:CC96" si="56">SUM(BT94:BT95)</f>
        <v>0</v>
      </c>
      <c r="BU96" s="213">
        <f t="shared" si="56"/>
        <v>0</v>
      </c>
      <c r="BV96" s="213">
        <f t="shared" si="56"/>
        <v>0</v>
      </c>
      <c r="BW96" s="213">
        <f t="shared" si="56"/>
        <v>0</v>
      </c>
      <c r="BX96" s="213">
        <f t="shared" si="56"/>
        <v>0</v>
      </c>
      <c r="BY96" s="213">
        <f t="shared" si="56"/>
        <v>0</v>
      </c>
      <c r="BZ96" s="213">
        <f t="shared" si="56"/>
        <v>0</v>
      </c>
      <c r="CA96" s="213">
        <f t="shared" si="56"/>
        <v>0</v>
      </c>
      <c r="CB96" s="213">
        <f t="shared" si="56"/>
        <v>0</v>
      </c>
      <c r="CC96" s="213">
        <f t="shared" si="56"/>
        <v>0</v>
      </c>
      <c r="CD96" s="213">
        <f t="shared" ref="BN96:CD96" si="57">SUM(CD94:CD95)</f>
        <v>0</v>
      </c>
      <c r="CF96" s="27">
        <f t="shared" si="46"/>
        <v>0</v>
      </c>
      <c r="CG96" s="28">
        <f t="shared" si="47"/>
        <v>0</v>
      </c>
    </row>
    <row r="97" spans="1:85" x14ac:dyDescent="0.2">
      <c r="A97" s="218" t="s">
        <v>530</v>
      </c>
      <c r="B97" s="211">
        <v>0</v>
      </c>
      <c r="C97" s="211">
        <v>0</v>
      </c>
      <c r="D97" s="211">
        <v>0</v>
      </c>
      <c r="E97" s="211">
        <v>0</v>
      </c>
      <c r="F97" s="211">
        <v>0</v>
      </c>
      <c r="G97" s="211">
        <v>0</v>
      </c>
      <c r="H97" s="211">
        <v>0</v>
      </c>
      <c r="I97" s="211">
        <v>0</v>
      </c>
      <c r="J97" s="211">
        <v>0</v>
      </c>
      <c r="K97" s="211">
        <v>0</v>
      </c>
      <c r="L97" s="211">
        <v>0</v>
      </c>
      <c r="M97" s="211">
        <v>0</v>
      </c>
      <c r="N97" s="211">
        <v>0</v>
      </c>
      <c r="O97" s="211">
        <v>0</v>
      </c>
      <c r="P97" s="211">
        <v>0</v>
      </c>
      <c r="Q97" s="211">
        <v>0</v>
      </c>
      <c r="R97" s="211">
        <v>0</v>
      </c>
      <c r="S97" s="211">
        <v>0</v>
      </c>
      <c r="T97" s="211">
        <v>0</v>
      </c>
      <c r="U97" s="211">
        <v>0</v>
      </c>
      <c r="V97" s="211">
        <v>0</v>
      </c>
      <c r="W97" s="211">
        <v>0</v>
      </c>
      <c r="X97" s="211">
        <v>0</v>
      </c>
      <c r="Y97" s="211">
        <v>0</v>
      </c>
      <c r="Z97" s="211">
        <v>0</v>
      </c>
      <c r="AA97" s="211">
        <v>0</v>
      </c>
      <c r="AB97" s="211">
        <v>0</v>
      </c>
      <c r="AC97" s="211">
        <v>0</v>
      </c>
      <c r="AD97" s="211">
        <v>0</v>
      </c>
      <c r="AE97" s="211">
        <v>0</v>
      </c>
      <c r="AF97" s="211">
        <v>0</v>
      </c>
      <c r="AG97" s="211">
        <v>0</v>
      </c>
      <c r="AH97" s="211">
        <v>0</v>
      </c>
      <c r="AI97" s="211">
        <v>0</v>
      </c>
      <c r="AJ97" s="211">
        <v>0</v>
      </c>
      <c r="AK97" s="211">
        <v>0</v>
      </c>
      <c r="AL97" s="211">
        <v>0</v>
      </c>
      <c r="AM97" s="211">
        <v>0</v>
      </c>
      <c r="AN97" s="211">
        <v>0</v>
      </c>
      <c r="AO97" s="211">
        <v>0</v>
      </c>
      <c r="AP97" s="211">
        <v>0</v>
      </c>
      <c r="AQ97" s="211">
        <v>0</v>
      </c>
      <c r="AR97" s="211">
        <v>0</v>
      </c>
      <c r="AS97" s="211">
        <v>0</v>
      </c>
      <c r="AT97" s="211">
        <v>0</v>
      </c>
      <c r="AU97" s="211">
        <v>0</v>
      </c>
      <c r="AV97" s="211">
        <v>0</v>
      </c>
      <c r="AW97" s="211">
        <v>0</v>
      </c>
      <c r="AX97" s="211">
        <v>0</v>
      </c>
      <c r="AY97" s="211">
        <v>0</v>
      </c>
      <c r="AZ97" s="211">
        <v>0</v>
      </c>
      <c r="BA97" s="211">
        <v>0</v>
      </c>
      <c r="BB97" s="211">
        <v>0</v>
      </c>
      <c r="BC97" s="211">
        <v>0</v>
      </c>
      <c r="BD97" s="211">
        <v>0</v>
      </c>
      <c r="BE97" s="211">
        <v>0</v>
      </c>
      <c r="BF97" s="211">
        <v>0</v>
      </c>
      <c r="BG97" s="211">
        <v>0</v>
      </c>
      <c r="BH97" s="211">
        <v>0</v>
      </c>
      <c r="BI97" s="211">
        <v>0</v>
      </c>
      <c r="BJ97" s="211">
        <v>0</v>
      </c>
      <c r="BK97" s="211">
        <v>0</v>
      </c>
      <c r="BL97" s="211">
        <v>0</v>
      </c>
      <c r="BM97" s="211">
        <v>0</v>
      </c>
      <c r="BN97" s="211">
        <v>0</v>
      </c>
      <c r="BO97" s="211">
        <v>0</v>
      </c>
      <c r="BP97" s="211">
        <v>0</v>
      </c>
      <c r="BQ97" s="211">
        <v>0</v>
      </c>
      <c r="BR97" s="211">
        <v>0</v>
      </c>
      <c r="BS97" s="211">
        <v>0</v>
      </c>
      <c r="BT97" s="211">
        <v>0</v>
      </c>
      <c r="BU97" s="211">
        <v>0</v>
      </c>
      <c r="BV97" s="211">
        <v>0</v>
      </c>
      <c r="BW97" s="211">
        <v>0</v>
      </c>
      <c r="BX97" s="211">
        <v>0</v>
      </c>
      <c r="BY97" s="211">
        <v>0</v>
      </c>
      <c r="BZ97" s="211">
        <v>0</v>
      </c>
      <c r="CA97" s="211">
        <v>0</v>
      </c>
      <c r="CB97" s="211">
        <v>0</v>
      </c>
      <c r="CC97" s="211">
        <v>0</v>
      </c>
      <c r="CD97" s="211">
        <f>SUM(B97:CC97)</f>
        <v>0</v>
      </c>
      <c r="CF97" s="27">
        <f t="shared" si="46"/>
        <v>0</v>
      </c>
      <c r="CG97" s="28">
        <f t="shared" si="47"/>
        <v>0</v>
      </c>
    </row>
    <row r="98" spans="1:85" x14ac:dyDescent="0.2">
      <c r="A98" s="208" t="s">
        <v>531</v>
      </c>
      <c r="B98" s="207"/>
      <c r="C98" s="207"/>
      <c r="D98" s="207"/>
      <c r="E98" s="207"/>
      <c r="F98" s="207"/>
      <c r="G98" s="207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07"/>
      <c r="AB98" s="207"/>
      <c r="AC98" s="207"/>
      <c r="AD98" s="207"/>
      <c r="AE98" s="207"/>
      <c r="AF98" s="207"/>
      <c r="AG98" s="207"/>
      <c r="AH98" s="207"/>
      <c r="AI98" s="207"/>
      <c r="AJ98" s="207"/>
      <c r="AK98" s="207"/>
      <c r="AL98" s="207"/>
      <c r="AM98" s="207"/>
      <c r="AN98" s="207"/>
      <c r="AO98" s="207"/>
      <c r="AP98" s="207"/>
      <c r="AQ98" s="207"/>
      <c r="AR98" s="207"/>
      <c r="AS98" s="207"/>
      <c r="AT98" s="207"/>
      <c r="AU98" s="207"/>
      <c r="AV98" s="207"/>
      <c r="AW98" s="207"/>
      <c r="AX98" s="207"/>
      <c r="AY98" s="207"/>
      <c r="AZ98" s="207"/>
      <c r="BA98" s="207"/>
      <c r="BB98" s="207"/>
      <c r="BC98" s="207"/>
      <c r="BD98" s="207"/>
      <c r="BE98" s="207"/>
      <c r="BF98" s="207"/>
      <c r="BG98" s="207"/>
      <c r="BH98" s="207"/>
      <c r="BI98" s="207"/>
      <c r="BJ98" s="207"/>
      <c r="BK98" s="207"/>
      <c r="BL98" s="207"/>
      <c r="BM98" s="207"/>
      <c r="BN98" s="207"/>
      <c r="BO98" s="207"/>
      <c r="BP98" s="207"/>
      <c r="BQ98" s="207"/>
      <c r="BR98" s="207"/>
      <c r="BS98" s="207"/>
      <c r="BT98" s="207"/>
      <c r="BU98" s="207"/>
      <c r="BV98" s="207"/>
      <c r="BW98" s="207"/>
      <c r="BX98" s="207"/>
      <c r="BY98" s="207"/>
      <c r="BZ98" s="207"/>
      <c r="CA98" s="207"/>
      <c r="CB98" s="207"/>
      <c r="CC98" s="207"/>
      <c r="CD98" s="207"/>
      <c r="CF98" s="27">
        <f t="shared" si="46"/>
        <v>0</v>
      </c>
      <c r="CG98" s="28">
        <f t="shared" si="47"/>
        <v>0</v>
      </c>
    </row>
    <row r="99" spans="1:85" x14ac:dyDescent="0.2">
      <c r="A99" s="215" t="s">
        <v>532</v>
      </c>
      <c r="B99" s="211">
        <v>0</v>
      </c>
      <c r="C99" s="211">
        <v>0</v>
      </c>
      <c r="D99" s="211">
        <v>0</v>
      </c>
      <c r="E99" s="211">
        <v>0</v>
      </c>
      <c r="F99" s="211">
        <v>0</v>
      </c>
      <c r="G99" s="211">
        <v>0</v>
      </c>
      <c r="H99" s="211">
        <v>0</v>
      </c>
      <c r="I99" s="211">
        <v>0</v>
      </c>
      <c r="J99" s="211">
        <v>0</v>
      </c>
      <c r="K99" s="211">
        <v>0</v>
      </c>
      <c r="L99" s="211">
        <v>0</v>
      </c>
      <c r="M99" s="211">
        <v>0</v>
      </c>
      <c r="N99" s="211">
        <v>0</v>
      </c>
      <c r="O99" s="211">
        <v>0</v>
      </c>
      <c r="P99" s="211">
        <v>0</v>
      </c>
      <c r="Q99" s="211">
        <v>0</v>
      </c>
      <c r="R99" s="211">
        <v>0</v>
      </c>
      <c r="S99" s="211">
        <v>0</v>
      </c>
      <c r="T99" s="211">
        <v>0</v>
      </c>
      <c r="U99" s="211">
        <v>0</v>
      </c>
      <c r="V99" s="211">
        <v>0</v>
      </c>
      <c r="W99" s="211">
        <v>0</v>
      </c>
      <c r="X99" s="211">
        <v>0</v>
      </c>
      <c r="Y99" s="211">
        <v>0</v>
      </c>
      <c r="Z99" s="211">
        <v>0</v>
      </c>
      <c r="AA99" s="211">
        <v>0</v>
      </c>
      <c r="AB99" s="211">
        <v>0</v>
      </c>
      <c r="AC99" s="211">
        <v>0</v>
      </c>
      <c r="AD99" s="211">
        <v>0</v>
      </c>
      <c r="AE99" s="211">
        <v>0</v>
      </c>
      <c r="AF99" s="211">
        <v>0</v>
      </c>
      <c r="AG99" s="211">
        <v>0</v>
      </c>
      <c r="AH99" s="211">
        <v>0</v>
      </c>
      <c r="AI99" s="211">
        <v>0</v>
      </c>
      <c r="AJ99" s="211">
        <v>0</v>
      </c>
      <c r="AK99" s="211">
        <v>0</v>
      </c>
      <c r="AL99" s="211">
        <v>0</v>
      </c>
      <c r="AM99" s="211">
        <v>0</v>
      </c>
      <c r="AN99" s="211">
        <v>0</v>
      </c>
      <c r="AO99" s="211">
        <v>0</v>
      </c>
      <c r="AP99" s="211">
        <v>0</v>
      </c>
      <c r="AQ99" s="211">
        <v>0</v>
      </c>
      <c r="AR99" s="211">
        <v>0</v>
      </c>
      <c r="AS99" s="211">
        <v>0</v>
      </c>
      <c r="AT99" s="211">
        <v>0</v>
      </c>
      <c r="AU99" s="211">
        <v>0</v>
      </c>
      <c r="AV99" s="211">
        <v>0</v>
      </c>
      <c r="AW99" s="211">
        <v>0</v>
      </c>
      <c r="AX99" s="211">
        <v>0</v>
      </c>
      <c r="AY99" s="211">
        <v>0</v>
      </c>
      <c r="AZ99" s="211">
        <v>0</v>
      </c>
      <c r="BA99" s="211">
        <v>0</v>
      </c>
      <c r="BB99" s="211">
        <v>0</v>
      </c>
      <c r="BC99" s="211">
        <v>0</v>
      </c>
      <c r="BD99" s="211">
        <v>0</v>
      </c>
      <c r="BE99" s="211">
        <v>0</v>
      </c>
      <c r="BF99" s="211">
        <v>0</v>
      </c>
      <c r="BG99" s="211">
        <v>0</v>
      </c>
      <c r="BH99" s="211">
        <v>0</v>
      </c>
      <c r="BI99" s="211">
        <v>0</v>
      </c>
      <c r="BJ99" s="211">
        <v>0</v>
      </c>
      <c r="BK99" s="211">
        <v>0</v>
      </c>
      <c r="BL99" s="211">
        <v>0</v>
      </c>
      <c r="BM99" s="211">
        <v>0</v>
      </c>
      <c r="BN99" s="211">
        <v>0</v>
      </c>
      <c r="BO99" s="211">
        <v>0</v>
      </c>
      <c r="BP99" s="211">
        <v>0</v>
      </c>
      <c r="BQ99" s="211">
        <v>0</v>
      </c>
      <c r="BR99" s="211">
        <v>0</v>
      </c>
      <c r="BS99" s="211">
        <v>0</v>
      </c>
      <c r="BT99" s="211">
        <v>0</v>
      </c>
      <c r="BU99" s="211">
        <v>0</v>
      </c>
      <c r="BV99" s="211">
        <v>0</v>
      </c>
      <c r="BW99" s="211">
        <v>0</v>
      </c>
      <c r="BX99" s="211">
        <v>0</v>
      </c>
      <c r="BY99" s="211">
        <v>0</v>
      </c>
      <c r="BZ99" s="211">
        <v>0</v>
      </c>
      <c r="CA99" s="211">
        <v>0</v>
      </c>
      <c r="CB99" s="211">
        <v>0</v>
      </c>
      <c r="CC99" s="211">
        <v>0</v>
      </c>
      <c r="CD99" s="211">
        <f>SUM(B99:CC99)</f>
        <v>0</v>
      </c>
      <c r="CF99" s="27">
        <f t="shared" si="46"/>
        <v>0</v>
      </c>
      <c r="CG99" s="28">
        <f t="shared" si="47"/>
        <v>0</v>
      </c>
    </row>
    <row r="100" spans="1:85" x14ac:dyDescent="0.2">
      <c r="A100" s="215" t="s">
        <v>533</v>
      </c>
      <c r="B100" s="211">
        <v>0</v>
      </c>
      <c r="C100" s="211">
        <v>0</v>
      </c>
      <c r="D100" s="211">
        <v>0</v>
      </c>
      <c r="E100" s="211">
        <v>0</v>
      </c>
      <c r="F100" s="211">
        <v>0</v>
      </c>
      <c r="G100" s="211">
        <v>0</v>
      </c>
      <c r="H100" s="211">
        <v>0</v>
      </c>
      <c r="I100" s="211">
        <v>0</v>
      </c>
      <c r="J100" s="211">
        <v>0</v>
      </c>
      <c r="K100" s="211">
        <v>0</v>
      </c>
      <c r="L100" s="211">
        <v>0</v>
      </c>
      <c r="M100" s="211">
        <v>0</v>
      </c>
      <c r="N100" s="211">
        <v>0</v>
      </c>
      <c r="O100" s="211">
        <v>0</v>
      </c>
      <c r="P100" s="211">
        <v>0</v>
      </c>
      <c r="Q100" s="211">
        <v>0</v>
      </c>
      <c r="R100" s="211">
        <v>0</v>
      </c>
      <c r="S100" s="211">
        <v>0</v>
      </c>
      <c r="T100" s="211">
        <v>0</v>
      </c>
      <c r="U100" s="211">
        <v>0</v>
      </c>
      <c r="V100" s="211">
        <v>0</v>
      </c>
      <c r="W100" s="211">
        <v>0</v>
      </c>
      <c r="X100" s="211">
        <v>0</v>
      </c>
      <c r="Y100" s="211">
        <v>0</v>
      </c>
      <c r="Z100" s="211">
        <v>0</v>
      </c>
      <c r="AA100" s="211">
        <v>0</v>
      </c>
      <c r="AB100" s="211">
        <v>0</v>
      </c>
      <c r="AC100" s="211">
        <v>0</v>
      </c>
      <c r="AD100" s="211">
        <v>0</v>
      </c>
      <c r="AE100" s="211">
        <v>0</v>
      </c>
      <c r="AF100" s="211">
        <v>0</v>
      </c>
      <c r="AG100" s="211">
        <v>0</v>
      </c>
      <c r="AH100" s="211">
        <v>0</v>
      </c>
      <c r="AI100" s="211">
        <v>0</v>
      </c>
      <c r="AJ100" s="211">
        <v>0</v>
      </c>
      <c r="AK100" s="211">
        <v>0</v>
      </c>
      <c r="AL100" s="211">
        <v>0</v>
      </c>
      <c r="AM100" s="211">
        <v>0</v>
      </c>
      <c r="AN100" s="211">
        <v>0</v>
      </c>
      <c r="AO100" s="211">
        <v>0</v>
      </c>
      <c r="AP100" s="211">
        <v>0</v>
      </c>
      <c r="AQ100" s="211">
        <v>0</v>
      </c>
      <c r="AR100" s="211">
        <v>0</v>
      </c>
      <c r="AS100" s="211">
        <v>0</v>
      </c>
      <c r="AT100" s="211">
        <v>0</v>
      </c>
      <c r="AU100" s="211">
        <v>0</v>
      </c>
      <c r="AV100" s="211">
        <v>0</v>
      </c>
      <c r="AW100" s="211">
        <v>0</v>
      </c>
      <c r="AX100" s="211">
        <v>0</v>
      </c>
      <c r="AY100" s="211">
        <v>0</v>
      </c>
      <c r="AZ100" s="211">
        <v>0</v>
      </c>
      <c r="BA100" s="211">
        <v>0</v>
      </c>
      <c r="BB100" s="211">
        <v>0</v>
      </c>
      <c r="BC100" s="211">
        <v>0</v>
      </c>
      <c r="BD100" s="211">
        <v>0</v>
      </c>
      <c r="BE100" s="211">
        <v>0</v>
      </c>
      <c r="BF100" s="211">
        <v>0</v>
      </c>
      <c r="BG100" s="211">
        <v>0</v>
      </c>
      <c r="BH100" s="211">
        <v>0</v>
      </c>
      <c r="BI100" s="211">
        <v>0</v>
      </c>
      <c r="BJ100" s="211">
        <v>0</v>
      </c>
      <c r="BK100" s="211">
        <v>0</v>
      </c>
      <c r="BL100" s="211">
        <v>0</v>
      </c>
      <c r="BM100" s="211">
        <v>0</v>
      </c>
      <c r="BN100" s="211">
        <v>0</v>
      </c>
      <c r="BO100" s="211">
        <v>0</v>
      </c>
      <c r="BP100" s="211">
        <v>0</v>
      </c>
      <c r="BQ100" s="211">
        <v>0</v>
      </c>
      <c r="BR100" s="211">
        <v>0</v>
      </c>
      <c r="BS100" s="211">
        <v>0</v>
      </c>
      <c r="BT100" s="211">
        <v>0</v>
      </c>
      <c r="BU100" s="211">
        <v>0</v>
      </c>
      <c r="BV100" s="211">
        <v>0</v>
      </c>
      <c r="BW100" s="211">
        <v>0</v>
      </c>
      <c r="BX100" s="211">
        <v>0</v>
      </c>
      <c r="BY100" s="211">
        <v>0</v>
      </c>
      <c r="BZ100" s="211">
        <v>0</v>
      </c>
      <c r="CA100" s="211">
        <v>0</v>
      </c>
      <c r="CB100" s="211">
        <v>0</v>
      </c>
      <c r="CC100" s="211">
        <v>0</v>
      </c>
      <c r="CD100" s="211">
        <f>SUM(B100:CC100)</f>
        <v>0</v>
      </c>
      <c r="CF100" s="27">
        <f t="shared" si="46"/>
        <v>0</v>
      </c>
      <c r="CG100" s="28">
        <f t="shared" si="47"/>
        <v>0</v>
      </c>
    </row>
    <row r="101" spans="1:85" x14ac:dyDescent="0.2">
      <c r="A101" s="214" t="s">
        <v>534</v>
      </c>
      <c r="B101" s="213">
        <f t="shared" ref="B101:BM101" si="58">SUM(B99:B100)</f>
        <v>0</v>
      </c>
      <c r="C101" s="213">
        <f t="shared" si="58"/>
        <v>0</v>
      </c>
      <c r="D101" s="213">
        <f t="shared" si="58"/>
        <v>0</v>
      </c>
      <c r="E101" s="213">
        <f t="shared" si="58"/>
        <v>0</v>
      </c>
      <c r="F101" s="213">
        <f t="shared" si="58"/>
        <v>0</v>
      </c>
      <c r="G101" s="213">
        <f t="shared" ref="B101:BM101" si="59">SUM(G99:G100)</f>
        <v>0</v>
      </c>
      <c r="H101" s="213">
        <f t="shared" ref="H101:BS101" si="60">SUM(H99:H100)</f>
        <v>0</v>
      </c>
      <c r="I101" s="213">
        <f t="shared" si="60"/>
        <v>0</v>
      </c>
      <c r="J101" s="213">
        <f t="shared" si="60"/>
        <v>0</v>
      </c>
      <c r="K101" s="213">
        <f t="shared" si="60"/>
        <v>0</v>
      </c>
      <c r="L101" s="213">
        <f t="shared" si="60"/>
        <v>0</v>
      </c>
      <c r="M101" s="213">
        <f t="shared" si="60"/>
        <v>0</v>
      </c>
      <c r="N101" s="213">
        <f t="shared" si="60"/>
        <v>0</v>
      </c>
      <c r="O101" s="213">
        <f t="shared" si="60"/>
        <v>0</v>
      </c>
      <c r="P101" s="213">
        <f t="shared" si="60"/>
        <v>0</v>
      </c>
      <c r="Q101" s="213">
        <f t="shared" si="60"/>
        <v>0</v>
      </c>
      <c r="R101" s="213">
        <f t="shared" si="60"/>
        <v>0</v>
      </c>
      <c r="S101" s="213">
        <f t="shared" si="60"/>
        <v>0</v>
      </c>
      <c r="T101" s="213">
        <f t="shared" si="60"/>
        <v>0</v>
      </c>
      <c r="U101" s="213">
        <f t="shared" si="60"/>
        <v>0</v>
      </c>
      <c r="V101" s="213">
        <f t="shared" si="60"/>
        <v>0</v>
      </c>
      <c r="W101" s="213">
        <f t="shared" si="60"/>
        <v>0</v>
      </c>
      <c r="X101" s="213">
        <f t="shared" si="60"/>
        <v>0</v>
      </c>
      <c r="Y101" s="213">
        <f t="shared" si="60"/>
        <v>0</v>
      </c>
      <c r="Z101" s="213">
        <f t="shared" si="60"/>
        <v>0</v>
      </c>
      <c r="AA101" s="213">
        <f t="shared" si="60"/>
        <v>0</v>
      </c>
      <c r="AB101" s="213">
        <f t="shared" si="60"/>
        <v>0</v>
      </c>
      <c r="AC101" s="213">
        <f t="shared" si="60"/>
        <v>0</v>
      </c>
      <c r="AD101" s="213">
        <f t="shared" si="60"/>
        <v>0</v>
      </c>
      <c r="AE101" s="213">
        <f t="shared" si="60"/>
        <v>0</v>
      </c>
      <c r="AF101" s="213">
        <f t="shared" si="60"/>
        <v>0</v>
      </c>
      <c r="AG101" s="213">
        <f t="shared" si="60"/>
        <v>0</v>
      </c>
      <c r="AH101" s="213">
        <f t="shared" si="60"/>
        <v>0</v>
      </c>
      <c r="AI101" s="213">
        <f t="shared" si="60"/>
        <v>0</v>
      </c>
      <c r="AJ101" s="213">
        <f t="shared" si="60"/>
        <v>0</v>
      </c>
      <c r="AK101" s="213">
        <f t="shared" si="60"/>
        <v>0</v>
      </c>
      <c r="AL101" s="213">
        <f t="shared" si="60"/>
        <v>0</v>
      </c>
      <c r="AM101" s="213">
        <f t="shared" si="60"/>
        <v>0</v>
      </c>
      <c r="AN101" s="213">
        <f t="shared" si="60"/>
        <v>0</v>
      </c>
      <c r="AO101" s="213">
        <f t="shared" si="60"/>
        <v>0</v>
      </c>
      <c r="AP101" s="213">
        <f t="shared" si="60"/>
        <v>0</v>
      </c>
      <c r="AQ101" s="213">
        <f t="shared" si="60"/>
        <v>0</v>
      </c>
      <c r="AR101" s="213">
        <f t="shared" si="60"/>
        <v>0</v>
      </c>
      <c r="AS101" s="213">
        <f t="shared" si="60"/>
        <v>0</v>
      </c>
      <c r="AT101" s="213">
        <f t="shared" si="60"/>
        <v>0</v>
      </c>
      <c r="AU101" s="213">
        <f t="shared" si="60"/>
        <v>0</v>
      </c>
      <c r="AV101" s="213">
        <f t="shared" si="60"/>
        <v>0</v>
      </c>
      <c r="AW101" s="213">
        <f t="shared" si="60"/>
        <v>0</v>
      </c>
      <c r="AX101" s="213">
        <f t="shared" si="60"/>
        <v>0</v>
      </c>
      <c r="AY101" s="213">
        <f t="shared" si="60"/>
        <v>0</v>
      </c>
      <c r="AZ101" s="213">
        <f t="shared" si="60"/>
        <v>0</v>
      </c>
      <c r="BA101" s="213">
        <f t="shared" si="60"/>
        <v>0</v>
      </c>
      <c r="BB101" s="213">
        <f t="shared" si="60"/>
        <v>0</v>
      </c>
      <c r="BC101" s="213">
        <f t="shared" si="60"/>
        <v>0</v>
      </c>
      <c r="BD101" s="213">
        <f t="shared" si="60"/>
        <v>0</v>
      </c>
      <c r="BE101" s="213">
        <f t="shared" si="60"/>
        <v>0</v>
      </c>
      <c r="BF101" s="213">
        <f t="shared" si="60"/>
        <v>0</v>
      </c>
      <c r="BG101" s="213">
        <f t="shared" si="60"/>
        <v>0</v>
      </c>
      <c r="BH101" s="213">
        <f t="shared" si="60"/>
        <v>0</v>
      </c>
      <c r="BI101" s="213">
        <f t="shared" si="60"/>
        <v>0</v>
      </c>
      <c r="BJ101" s="213">
        <f t="shared" si="60"/>
        <v>0</v>
      </c>
      <c r="BK101" s="213">
        <f t="shared" si="60"/>
        <v>0</v>
      </c>
      <c r="BL101" s="213">
        <f t="shared" si="60"/>
        <v>0</v>
      </c>
      <c r="BM101" s="213">
        <f t="shared" si="60"/>
        <v>0</v>
      </c>
      <c r="BN101" s="213">
        <f t="shared" si="60"/>
        <v>0</v>
      </c>
      <c r="BO101" s="213">
        <f t="shared" si="60"/>
        <v>0</v>
      </c>
      <c r="BP101" s="213">
        <f t="shared" si="60"/>
        <v>0</v>
      </c>
      <c r="BQ101" s="213">
        <f t="shared" si="60"/>
        <v>0</v>
      </c>
      <c r="BR101" s="213">
        <f t="shared" si="60"/>
        <v>0</v>
      </c>
      <c r="BS101" s="213">
        <f t="shared" si="60"/>
        <v>0</v>
      </c>
      <c r="BT101" s="213">
        <f t="shared" ref="BT101:CC101" si="61">SUM(BT99:BT100)</f>
        <v>0</v>
      </c>
      <c r="BU101" s="213">
        <f t="shared" si="61"/>
        <v>0</v>
      </c>
      <c r="BV101" s="213">
        <f t="shared" si="61"/>
        <v>0</v>
      </c>
      <c r="BW101" s="213">
        <f t="shared" si="61"/>
        <v>0</v>
      </c>
      <c r="BX101" s="213">
        <f t="shared" si="61"/>
        <v>0</v>
      </c>
      <c r="BY101" s="213">
        <f t="shared" si="61"/>
        <v>0</v>
      </c>
      <c r="BZ101" s="213">
        <f t="shared" si="61"/>
        <v>0</v>
      </c>
      <c r="CA101" s="213">
        <f t="shared" si="61"/>
        <v>0</v>
      </c>
      <c r="CB101" s="213">
        <f t="shared" si="61"/>
        <v>0</v>
      </c>
      <c r="CC101" s="213">
        <f t="shared" si="61"/>
        <v>0</v>
      </c>
      <c r="CD101" s="213">
        <f t="shared" ref="BN101:CD101" si="62">SUM(CD99:CD100)</f>
        <v>0</v>
      </c>
      <c r="CF101" s="27">
        <f t="shared" si="46"/>
        <v>0</v>
      </c>
      <c r="CG101" s="28">
        <f t="shared" si="47"/>
        <v>0</v>
      </c>
    </row>
    <row r="102" spans="1:85" x14ac:dyDescent="0.2">
      <c r="A102" s="218" t="s">
        <v>535</v>
      </c>
      <c r="B102" s="211">
        <v>0</v>
      </c>
      <c r="C102" s="211">
        <v>0</v>
      </c>
      <c r="D102" s="211">
        <v>0</v>
      </c>
      <c r="E102" s="211">
        <v>0</v>
      </c>
      <c r="F102" s="211">
        <v>0</v>
      </c>
      <c r="G102" s="211">
        <v>0</v>
      </c>
      <c r="H102" s="211">
        <v>0</v>
      </c>
      <c r="I102" s="211">
        <v>0</v>
      </c>
      <c r="J102" s="211">
        <v>0</v>
      </c>
      <c r="K102" s="211">
        <v>0</v>
      </c>
      <c r="L102" s="211">
        <v>0</v>
      </c>
      <c r="M102" s="211">
        <v>0</v>
      </c>
      <c r="N102" s="211">
        <v>0</v>
      </c>
      <c r="O102" s="211">
        <v>0</v>
      </c>
      <c r="P102" s="211">
        <v>0</v>
      </c>
      <c r="Q102" s="211">
        <v>0</v>
      </c>
      <c r="R102" s="211">
        <v>0</v>
      </c>
      <c r="S102" s="211">
        <v>0</v>
      </c>
      <c r="T102" s="211">
        <v>0</v>
      </c>
      <c r="U102" s="211">
        <v>0</v>
      </c>
      <c r="V102" s="211">
        <v>0</v>
      </c>
      <c r="W102" s="211">
        <v>0</v>
      </c>
      <c r="X102" s="211">
        <v>0</v>
      </c>
      <c r="Y102" s="211">
        <v>0</v>
      </c>
      <c r="Z102" s="211">
        <v>0</v>
      </c>
      <c r="AA102" s="211">
        <v>0</v>
      </c>
      <c r="AB102" s="211">
        <v>0</v>
      </c>
      <c r="AC102" s="211">
        <v>0</v>
      </c>
      <c r="AD102" s="211">
        <v>0</v>
      </c>
      <c r="AE102" s="211">
        <v>0</v>
      </c>
      <c r="AF102" s="211">
        <v>0</v>
      </c>
      <c r="AG102" s="211">
        <v>0</v>
      </c>
      <c r="AH102" s="211">
        <v>0</v>
      </c>
      <c r="AI102" s="211">
        <v>0</v>
      </c>
      <c r="AJ102" s="211">
        <v>0</v>
      </c>
      <c r="AK102" s="211">
        <v>0</v>
      </c>
      <c r="AL102" s="211">
        <v>0</v>
      </c>
      <c r="AM102" s="211">
        <v>0</v>
      </c>
      <c r="AN102" s="211">
        <v>0</v>
      </c>
      <c r="AO102" s="211">
        <v>0</v>
      </c>
      <c r="AP102" s="211">
        <v>0</v>
      </c>
      <c r="AQ102" s="211">
        <v>0</v>
      </c>
      <c r="AR102" s="211">
        <v>0</v>
      </c>
      <c r="AS102" s="211">
        <v>0</v>
      </c>
      <c r="AT102" s="211">
        <v>0</v>
      </c>
      <c r="AU102" s="211">
        <v>0</v>
      </c>
      <c r="AV102" s="211">
        <v>0</v>
      </c>
      <c r="AW102" s="211">
        <v>0</v>
      </c>
      <c r="AX102" s="211">
        <v>0</v>
      </c>
      <c r="AY102" s="211">
        <v>0</v>
      </c>
      <c r="AZ102" s="211">
        <v>0</v>
      </c>
      <c r="BA102" s="211">
        <v>0</v>
      </c>
      <c r="BB102" s="211">
        <v>0</v>
      </c>
      <c r="BC102" s="211">
        <v>0</v>
      </c>
      <c r="BD102" s="211">
        <v>0</v>
      </c>
      <c r="BE102" s="211">
        <v>0</v>
      </c>
      <c r="BF102" s="211">
        <v>0</v>
      </c>
      <c r="BG102" s="211">
        <v>0</v>
      </c>
      <c r="BH102" s="211">
        <v>0</v>
      </c>
      <c r="BI102" s="211">
        <v>0</v>
      </c>
      <c r="BJ102" s="211">
        <v>0</v>
      </c>
      <c r="BK102" s="211">
        <v>0</v>
      </c>
      <c r="BL102" s="211">
        <v>0</v>
      </c>
      <c r="BM102" s="211">
        <v>0</v>
      </c>
      <c r="BN102" s="211">
        <v>0</v>
      </c>
      <c r="BO102" s="211">
        <v>0</v>
      </c>
      <c r="BP102" s="211">
        <v>0</v>
      </c>
      <c r="BQ102" s="211">
        <v>0</v>
      </c>
      <c r="BR102" s="211">
        <v>0</v>
      </c>
      <c r="BS102" s="211">
        <v>0</v>
      </c>
      <c r="BT102" s="211">
        <v>0</v>
      </c>
      <c r="BU102" s="211">
        <v>0</v>
      </c>
      <c r="BV102" s="211">
        <v>0</v>
      </c>
      <c r="BW102" s="211">
        <v>0</v>
      </c>
      <c r="BX102" s="211">
        <v>0</v>
      </c>
      <c r="BY102" s="211">
        <v>0</v>
      </c>
      <c r="BZ102" s="211">
        <v>0</v>
      </c>
      <c r="CA102" s="211">
        <v>0</v>
      </c>
      <c r="CB102" s="211">
        <v>0</v>
      </c>
      <c r="CC102" s="211">
        <v>0</v>
      </c>
      <c r="CD102" s="211">
        <f t="shared" ref="CD102:CD109" si="63">SUM(B102:CC102)</f>
        <v>0</v>
      </c>
      <c r="CF102" s="27">
        <f t="shared" si="46"/>
        <v>0</v>
      </c>
      <c r="CG102" s="28">
        <f t="shared" si="47"/>
        <v>0</v>
      </c>
    </row>
    <row r="103" spans="1:85" x14ac:dyDescent="0.2">
      <c r="A103" s="218" t="s">
        <v>536</v>
      </c>
      <c r="B103" s="211">
        <v>0</v>
      </c>
      <c r="C103" s="211">
        <v>0</v>
      </c>
      <c r="D103" s="211">
        <v>0</v>
      </c>
      <c r="E103" s="211">
        <v>0</v>
      </c>
      <c r="F103" s="211">
        <v>0</v>
      </c>
      <c r="G103" s="211">
        <v>0</v>
      </c>
      <c r="H103" s="211">
        <v>0</v>
      </c>
      <c r="I103" s="211">
        <v>0</v>
      </c>
      <c r="J103" s="211">
        <v>0</v>
      </c>
      <c r="K103" s="211">
        <v>0</v>
      </c>
      <c r="L103" s="211">
        <v>0</v>
      </c>
      <c r="M103" s="211">
        <v>0</v>
      </c>
      <c r="N103" s="211">
        <v>0</v>
      </c>
      <c r="O103" s="211">
        <v>0</v>
      </c>
      <c r="P103" s="211">
        <v>0</v>
      </c>
      <c r="Q103" s="211">
        <v>0</v>
      </c>
      <c r="R103" s="211">
        <v>0</v>
      </c>
      <c r="S103" s="211">
        <v>0</v>
      </c>
      <c r="T103" s="211">
        <v>0</v>
      </c>
      <c r="U103" s="211">
        <v>0</v>
      </c>
      <c r="V103" s="211">
        <v>0</v>
      </c>
      <c r="W103" s="211">
        <v>0</v>
      </c>
      <c r="X103" s="211">
        <v>0</v>
      </c>
      <c r="Y103" s="211">
        <v>0</v>
      </c>
      <c r="Z103" s="211">
        <v>0</v>
      </c>
      <c r="AA103" s="211">
        <v>0</v>
      </c>
      <c r="AB103" s="211">
        <v>0</v>
      </c>
      <c r="AC103" s="211">
        <v>0</v>
      </c>
      <c r="AD103" s="211">
        <v>0</v>
      </c>
      <c r="AE103" s="211">
        <v>0</v>
      </c>
      <c r="AF103" s="211">
        <v>0</v>
      </c>
      <c r="AG103" s="211">
        <v>0</v>
      </c>
      <c r="AH103" s="211">
        <v>0</v>
      </c>
      <c r="AI103" s="211">
        <v>0</v>
      </c>
      <c r="AJ103" s="211">
        <v>0</v>
      </c>
      <c r="AK103" s="211">
        <v>0</v>
      </c>
      <c r="AL103" s="211">
        <v>0</v>
      </c>
      <c r="AM103" s="211">
        <v>0</v>
      </c>
      <c r="AN103" s="211">
        <v>0</v>
      </c>
      <c r="AO103" s="211">
        <v>0</v>
      </c>
      <c r="AP103" s="211">
        <v>0</v>
      </c>
      <c r="AQ103" s="211">
        <v>0</v>
      </c>
      <c r="AR103" s="211">
        <v>0</v>
      </c>
      <c r="AS103" s="211">
        <v>0</v>
      </c>
      <c r="AT103" s="211">
        <v>0</v>
      </c>
      <c r="AU103" s="211">
        <v>0</v>
      </c>
      <c r="AV103" s="211">
        <v>0</v>
      </c>
      <c r="AW103" s="211">
        <v>0</v>
      </c>
      <c r="AX103" s="211">
        <v>0</v>
      </c>
      <c r="AY103" s="211">
        <v>0</v>
      </c>
      <c r="AZ103" s="211">
        <v>0</v>
      </c>
      <c r="BA103" s="211">
        <v>0</v>
      </c>
      <c r="BB103" s="211">
        <v>0</v>
      </c>
      <c r="BC103" s="211">
        <v>0</v>
      </c>
      <c r="BD103" s="211">
        <v>0</v>
      </c>
      <c r="BE103" s="211">
        <v>0</v>
      </c>
      <c r="BF103" s="211">
        <v>0</v>
      </c>
      <c r="BG103" s="211">
        <v>0</v>
      </c>
      <c r="BH103" s="211">
        <v>0</v>
      </c>
      <c r="BI103" s="211">
        <v>0</v>
      </c>
      <c r="BJ103" s="211">
        <v>0</v>
      </c>
      <c r="BK103" s="211">
        <v>0</v>
      </c>
      <c r="BL103" s="211">
        <v>0</v>
      </c>
      <c r="BM103" s="211">
        <v>0</v>
      </c>
      <c r="BN103" s="211">
        <v>0</v>
      </c>
      <c r="BO103" s="211">
        <v>0</v>
      </c>
      <c r="BP103" s="211">
        <v>0</v>
      </c>
      <c r="BQ103" s="211">
        <v>0</v>
      </c>
      <c r="BR103" s="211">
        <v>0</v>
      </c>
      <c r="BS103" s="211">
        <v>0</v>
      </c>
      <c r="BT103" s="211">
        <v>0</v>
      </c>
      <c r="BU103" s="211">
        <v>0</v>
      </c>
      <c r="BV103" s="211">
        <v>0</v>
      </c>
      <c r="BW103" s="211">
        <v>0</v>
      </c>
      <c r="BX103" s="211">
        <v>0</v>
      </c>
      <c r="BY103" s="211">
        <v>0</v>
      </c>
      <c r="BZ103" s="211">
        <v>0</v>
      </c>
      <c r="CA103" s="211">
        <v>0</v>
      </c>
      <c r="CB103" s="211">
        <v>0</v>
      </c>
      <c r="CC103" s="211">
        <v>0</v>
      </c>
      <c r="CD103" s="211">
        <f t="shared" si="63"/>
        <v>0</v>
      </c>
      <c r="CF103" s="27">
        <f t="shared" si="46"/>
        <v>0</v>
      </c>
      <c r="CG103" s="28">
        <f t="shared" si="47"/>
        <v>0</v>
      </c>
    </row>
    <row r="104" spans="1:85" x14ac:dyDescent="0.2">
      <c r="A104" s="218" t="s">
        <v>537</v>
      </c>
      <c r="B104" s="211">
        <v>0</v>
      </c>
      <c r="C104" s="211">
        <v>0</v>
      </c>
      <c r="D104" s="211">
        <v>0</v>
      </c>
      <c r="E104" s="211">
        <v>0</v>
      </c>
      <c r="F104" s="211">
        <v>0</v>
      </c>
      <c r="G104" s="211">
        <v>0</v>
      </c>
      <c r="H104" s="211">
        <v>0</v>
      </c>
      <c r="I104" s="211">
        <v>0</v>
      </c>
      <c r="J104" s="211">
        <v>0</v>
      </c>
      <c r="K104" s="211">
        <v>0</v>
      </c>
      <c r="L104" s="211">
        <v>0</v>
      </c>
      <c r="M104" s="211">
        <v>0</v>
      </c>
      <c r="N104" s="211">
        <v>0</v>
      </c>
      <c r="O104" s="211">
        <v>0</v>
      </c>
      <c r="P104" s="211">
        <v>0</v>
      </c>
      <c r="Q104" s="211">
        <v>0</v>
      </c>
      <c r="R104" s="211">
        <v>0</v>
      </c>
      <c r="S104" s="211">
        <v>0</v>
      </c>
      <c r="T104" s="211">
        <v>0</v>
      </c>
      <c r="U104" s="211">
        <v>0</v>
      </c>
      <c r="V104" s="211">
        <v>0</v>
      </c>
      <c r="W104" s="211">
        <v>0</v>
      </c>
      <c r="X104" s="211">
        <v>0</v>
      </c>
      <c r="Y104" s="211">
        <v>0</v>
      </c>
      <c r="Z104" s="211">
        <v>0</v>
      </c>
      <c r="AA104" s="211">
        <v>0</v>
      </c>
      <c r="AB104" s="211">
        <v>0</v>
      </c>
      <c r="AC104" s="211">
        <v>0</v>
      </c>
      <c r="AD104" s="211">
        <v>0</v>
      </c>
      <c r="AE104" s="211">
        <v>0</v>
      </c>
      <c r="AF104" s="211">
        <v>0</v>
      </c>
      <c r="AG104" s="211">
        <v>0</v>
      </c>
      <c r="AH104" s="211">
        <v>0</v>
      </c>
      <c r="AI104" s="211">
        <v>0</v>
      </c>
      <c r="AJ104" s="211">
        <v>0</v>
      </c>
      <c r="AK104" s="211">
        <v>0</v>
      </c>
      <c r="AL104" s="211">
        <v>0</v>
      </c>
      <c r="AM104" s="211">
        <v>0</v>
      </c>
      <c r="AN104" s="211">
        <v>0</v>
      </c>
      <c r="AO104" s="211">
        <v>0</v>
      </c>
      <c r="AP104" s="211">
        <v>0</v>
      </c>
      <c r="AQ104" s="211">
        <v>0</v>
      </c>
      <c r="AR104" s="211">
        <v>0</v>
      </c>
      <c r="AS104" s="211">
        <v>0</v>
      </c>
      <c r="AT104" s="211">
        <v>0</v>
      </c>
      <c r="AU104" s="211">
        <v>0</v>
      </c>
      <c r="AV104" s="211">
        <v>0</v>
      </c>
      <c r="AW104" s="211">
        <v>0</v>
      </c>
      <c r="AX104" s="211">
        <v>0</v>
      </c>
      <c r="AY104" s="211">
        <v>0</v>
      </c>
      <c r="AZ104" s="211">
        <v>0</v>
      </c>
      <c r="BA104" s="211">
        <v>0</v>
      </c>
      <c r="BB104" s="211">
        <v>0</v>
      </c>
      <c r="BC104" s="211">
        <v>0</v>
      </c>
      <c r="BD104" s="211">
        <v>0</v>
      </c>
      <c r="BE104" s="211">
        <v>0</v>
      </c>
      <c r="BF104" s="211">
        <v>0</v>
      </c>
      <c r="BG104" s="211">
        <v>0</v>
      </c>
      <c r="BH104" s="211">
        <v>0</v>
      </c>
      <c r="BI104" s="211">
        <v>0</v>
      </c>
      <c r="BJ104" s="211">
        <v>0</v>
      </c>
      <c r="BK104" s="211">
        <v>0</v>
      </c>
      <c r="BL104" s="211">
        <v>0</v>
      </c>
      <c r="BM104" s="211">
        <v>0</v>
      </c>
      <c r="BN104" s="211">
        <v>0</v>
      </c>
      <c r="BO104" s="211">
        <v>0</v>
      </c>
      <c r="BP104" s="211">
        <v>0</v>
      </c>
      <c r="BQ104" s="211">
        <v>0</v>
      </c>
      <c r="BR104" s="211">
        <v>0</v>
      </c>
      <c r="BS104" s="211">
        <v>0</v>
      </c>
      <c r="BT104" s="211">
        <v>0</v>
      </c>
      <c r="BU104" s="211">
        <v>0</v>
      </c>
      <c r="BV104" s="211">
        <v>0</v>
      </c>
      <c r="BW104" s="211">
        <v>0</v>
      </c>
      <c r="BX104" s="211">
        <v>0</v>
      </c>
      <c r="BY104" s="211">
        <v>0</v>
      </c>
      <c r="BZ104" s="211">
        <v>0</v>
      </c>
      <c r="CA104" s="211">
        <v>0</v>
      </c>
      <c r="CB104" s="211">
        <v>0</v>
      </c>
      <c r="CC104" s="211">
        <v>0</v>
      </c>
      <c r="CD104" s="211">
        <f t="shared" si="63"/>
        <v>0</v>
      </c>
      <c r="CF104" s="27">
        <f t="shared" si="46"/>
        <v>0</v>
      </c>
      <c r="CG104" s="28">
        <f t="shared" si="47"/>
        <v>0</v>
      </c>
    </row>
    <row r="105" spans="1:85" x14ac:dyDescent="0.2">
      <c r="A105" s="218" t="s">
        <v>538</v>
      </c>
      <c r="B105" s="211">
        <v>0</v>
      </c>
      <c r="C105" s="211">
        <v>0</v>
      </c>
      <c r="D105" s="211">
        <v>0</v>
      </c>
      <c r="E105" s="211">
        <v>0</v>
      </c>
      <c r="F105" s="211">
        <v>0</v>
      </c>
      <c r="G105" s="211">
        <v>0</v>
      </c>
      <c r="H105" s="211">
        <v>0</v>
      </c>
      <c r="I105" s="211">
        <v>0</v>
      </c>
      <c r="J105" s="211">
        <v>0</v>
      </c>
      <c r="K105" s="211">
        <v>0</v>
      </c>
      <c r="L105" s="211">
        <v>0</v>
      </c>
      <c r="M105" s="211">
        <v>0</v>
      </c>
      <c r="N105" s="211">
        <v>0</v>
      </c>
      <c r="O105" s="211">
        <v>0</v>
      </c>
      <c r="P105" s="211">
        <v>0</v>
      </c>
      <c r="Q105" s="211">
        <v>0</v>
      </c>
      <c r="R105" s="211">
        <v>0</v>
      </c>
      <c r="S105" s="211">
        <v>0</v>
      </c>
      <c r="T105" s="211">
        <v>0</v>
      </c>
      <c r="U105" s="211">
        <v>0</v>
      </c>
      <c r="V105" s="211">
        <v>0</v>
      </c>
      <c r="W105" s="211">
        <v>0</v>
      </c>
      <c r="X105" s="211">
        <v>0</v>
      </c>
      <c r="Y105" s="211">
        <v>0</v>
      </c>
      <c r="Z105" s="211">
        <v>0</v>
      </c>
      <c r="AA105" s="211">
        <v>0</v>
      </c>
      <c r="AB105" s="211">
        <v>0</v>
      </c>
      <c r="AC105" s="211">
        <v>0</v>
      </c>
      <c r="AD105" s="211">
        <v>0</v>
      </c>
      <c r="AE105" s="211">
        <v>0</v>
      </c>
      <c r="AF105" s="211">
        <v>0</v>
      </c>
      <c r="AG105" s="211">
        <v>0</v>
      </c>
      <c r="AH105" s="211">
        <v>0</v>
      </c>
      <c r="AI105" s="211">
        <v>0</v>
      </c>
      <c r="AJ105" s="211">
        <v>0</v>
      </c>
      <c r="AK105" s="211">
        <v>0</v>
      </c>
      <c r="AL105" s="211">
        <v>0</v>
      </c>
      <c r="AM105" s="211">
        <v>0</v>
      </c>
      <c r="AN105" s="211">
        <v>0</v>
      </c>
      <c r="AO105" s="211">
        <v>0</v>
      </c>
      <c r="AP105" s="211">
        <v>0</v>
      </c>
      <c r="AQ105" s="211">
        <v>0</v>
      </c>
      <c r="AR105" s="211">
        <v>0</v>
      </c>
      <c r="AS105" s="211">
        <v>0</v>
      </c>
      <c r="AT105" s="211">
        <v>0</v>
      </c>
      <c r="AU105" s="211">
        <v>0</v>
      </c>
      <c r="AV105" s="211">
        <v>0</v>
      </c>
      <c r="AW105" s="211">
        <v>0</v>
      </c>
      <c r="AX105" s="211">
        <v>0</v>
      </c>
      <c r="AY105" s="211">
        <v>0</v>
      </c>
      <c r="AZ105" s="211">
        <v>0</v>
      </c>
      <c r="BA105" s="211">
        <v>0</v>
      </c>
      <c r="BB105" s="211">
        <v>0</v>
      </c>
      <c r="BC105" s="211">
        <v>0</v>
      </c>
      <c r="BD105" s="211">
        <v>0</v>
      </c>
      <c r="BE105" s="211">
        <v>0</v>
      </c>
      <c r="BF105" s="211">
        <v>0</v>
      </c>
      <c r="BG105" s="211">
        <v>0</v>
      </c>
      <c r="BH105" s="211">
        <v>0</v>
      </c>
      <c r="BI105" s="211">
        <v>0</v>
      </c>
      <c r="BJ105" s="211">
        <v>0</v>
      </c>
      <c r="BK105" s="211">
        <v>0</v>
      </c>
      <c r="BL105" s="211">
        <v>0</v>
      </c>
      <c r="BM105" s="211">
        <v>0</v>
      </c>
      <c r="BN105" s="211">
        <v>0</v>
      </c>
      <c r="BO105" s="211">
        <v>0</v>
      </c>
      <c r="BP105" s="211">
        <v>0</v>
      </c>
      <c r="BQ105" s="211">
        <v>0</v>
      </c>
      <c r="BR105" s="211">
        <v>0</v>
      </c>
      <c r="BS105" s="211">
        <v>0</v>
      </c>
      <c r="BT105" s="211">
        <v>0</v>
      </c>
      <c r="BU105" s="211">
        <v>0</v>
      </c>
      <c r="BV105" s="211">
        <v>0</v>
      </c>
      <c r="BW105" s="211">
        <v>0</v>
      </c>
      <c r="BX105" s="211">
        <v>0</v>
      </c>
      <c r="BY105" s="211">
        <v>0</v>
      </c>
      <c r="BZ105" s="211">
        <v>0</v>
      </c>
      <c r="CA105" s="211">
        <v>0</v>
      </c>
      <c r="CB105" s="211">
        <v>0</v>
      </c>
      <c r="CC105" s="211">
        <v>0</v>
      </c>
      <c r="CD105" s="211">
        <f t="shared" si="63"/>
        <v>0</v>
      </c>
      <c r="CF105" s="27">
        <f t="shared" si="46"/>
        <v>0</v>
      </c>
      <c r="CG105" s="28">
        <f t="shared" si="47"/>
        <v>0</v>
      </c>
    </row>
    <row r="106" spans="1:85" x14ac:dyDescent="0.2">
      <c r="A106" s="218" t="s">
        <v>539</v>
      </c>
      <c r="B106" s="211">
        <v>0</v>
      </c>
      <c r="C106" s="211">
        <v>0</v>
      </c>
      <c r="D106" s="211">
        <v>0</v>
      </c>
      <c r="E106" s="211">
        <v>0</v>
      </c>
      <c r="F106" s="211">
        <v>0</v>
      </c>
      <c r="G106" s="211">
        <v>0</v>
      </c>
      <c r="H106" s="211">
        <v>0</v>
      </c>
      <c r="I106" s="211">
        <v>0</v>
      </c>
      <c r="J106" s="211">
        <v>0</v>
      </c>
      <c r="K106" s="211">
        <v>0</v>
      </c>
      <c r="L106" s="211">
        <v>0</v>
      </c>
      <c r="M106" s="211">
        <v>0</v>
      </c>
      <c r="N106" s="211">
        <v>0</v>
      </c>
      <c r="O106" s="211">
        <v>0</v>
      </c>
      <c r="P106" s="211">
        <v>0</v>
      </c>
      <c r="Q106" s="211">
        <v>0</v>
      </c>
      <c r="R106" s="211">
        <v>0</v>
      </c>
      <c r="S106" s="211">
        <v>0</v>
      </c>
      <c r="T106" s="211">
        <v>0</v>
      </c>
      <c r="U106" s="211">
        <v>0</v>
      </c>
      <c r="V106" s="211">
        <v>0</v>
      </c>
      <c r="W106" s="211">
        <v>0</v>
      </c>
      <c r="X106" s="211">
        <v>0</v>
      </c>
      <c r="Y106" s="211">
        <v>0</v>
      </c>
      <c r="Z106" s="211">
        <v>0</v>
      </c>
      <c r="AA106" s="211">
        <v>0</v>
      </c>
      <c r="AB106" s="211">
        <v>0</v>
      </c>
      <c r="AC106" s="211">
        <v>0</v>
      </c>
      <c r="AD106" s="211">
        <v>0</v>
      </c>
      <c r="AE106" s="211">
        <v>0</v>
      </c>
      <c r="AF106" s="211">
        <v>0</v>
      </c>
      <c r="AG106" s="211">
        <v>0</v>
      </c>
      <c r="AH106" s="211">
        <v>0</v>
      </c>
      <c r="AI106" s="211">
        <v>0</v>
      </c>
      <c r="AJ106" s="211">
        <v>0</v>
      </c>
      <c r="AK106" s="211">
        <v>0</v>
      </c>
      <c r="AL106" s="211">
        <v>0</v>
      </c>
      <c r="AM106" s="211">
        <v>0</v>
      </c>
      <c r="AN106" s="211">
        <v>0</v>
      </c>
      <c r="AO106" s="211">
        <v>0</v>
      </c>
      <c r="AP106" s="211">
        <v>0</v>
      </c>
      <c r="AQ106" s="211">
        <v>0</v>
      </c>
      <c r="AR106" s="211">
        <v>0</v>
      </c>
      <c r="AS106" s="211">
        <v>0</v>
      </c>
      <c r="AT106" s="211">
        <v>0</v>
      </c>
      <c r="AU106" s="211">
        <v>0</v>
      </c>
      <c r="AV106" s="211">
        <v>0</v>
      </c>
      <c r="AW106" s="211">
        <v>0</v>
      </c>
      <c r="AX106" s="211">
        <v>0</v>
      </c>
      <c r="AY106" s="211">
        <v>0</v>
      </c>
      <c r="AZ106" s="211">
        <v>0</v>
      </c>
      <c r="BA106" s="211">
        <v>0</v>
      </c>
      <c r="BB106" s="211">
        <v>0</v>
      </c>
      <c r="BC106" s="211">
        <v>0</v>
      </c>
      <c r="BD106" s="211">
        <v>0</v>
      </c>
      <c r="BE106" s="211">
        <v>0</v>
      </c>
      <c r="BF106" s="211">
        <v>0</v>
      </c>
      <c r="BG106" s="211">
        <v>0</v>
      </c>
      <c r="BH106" s="211">
        <v>0</v>
      </c>
      <c r="BI106" s="211">
        <v>0</v>
      </c>
      <c r="BJ106" s="211">
        <v>0</v>
      </c>
      <c r="BK106" s="211">
        <v>0</v>
      </c>
      <c r="BL106" s="211">
        <v>0</v>
      </c>
      <c r="BM106" s="211">
        <v>0</v>
      </c>
      <c r="BN106" s="211">
        <v>0</v>
      </c>
      <c r="BO106" s="211">
        <v>0</v>
      </c>
      <c r="BP106" s="211">
        <v>0</v>
      </c>
      <c r="BQ106" s="211">
        <v>0</v>
      </c>
      <c r="BR106" s="211">
        <v>0</v>
      </c>
      <c r="BS106" s="211">
        <v>0</v>
      </c>
      <c r="BT106" s="211">
        <v>0</v>
      </c>
      <c r="BU106" s="211">
        <v>0</v>
      </c>
      <c r="BV106" s="211">
        <v>0</v>
      </c>
      <c r="BW106" s="211">
        <v>0</v>
      </c>
      <c r="BX106" s="211">
        <v>0</v>
      </c>
      <c r="BY106" s="211">
        <v>0</v>
      </c>
      <c r="BZ106" s="211">
        <v>0</v>
      </c>
      <c r="CA106" s="211">
        <v>0</v>
      </c>
      <c r="CB106" s="211">
        <v>0</v>
      </c>
      <c r="CC106" s="211">
        <v>0</v>
      </c>
      <c r="CD106" s="211">
        <f t="shared" si="63"/>
        <v>0</v>
      </c>
      <c r="CF106" s="27">
        <f t="shared" si="46"/>
        <v>0</v>
      </c>
      <c r="CG106" s="28">
        <f t="shared" si="47"/>
        <v>0</v>
      </c>
    </row>
    <row r="107" spans="1:85" x14ac:dyDescent="0.2">
      <c r="A107" s="218" t="s">
        <v>540</v>
      </c>
      <c r="B107" s="211">
        <v>0</v>
      </c>
      <c r="C107" s="211">
        <v>0</v>
      </c>
      <c r="D107" s="211">
        <v>0</v>
      </c>
      <c r="E107" s="211">
        <v>0</v>
      </c>
      <c r="F107" s="211">
        <v>0</v>
      </c>
      <c r="G107" s="211">
        <v>0</v>
      </c>
      <c r="H107" s="211">
        <v>0</v>
      </c>
      <c r="I107" s="211">
        <v>0</v>
      </c>
      <c r="J107" s="211">
        <v>0</v>
      </c>
      <c r="K107" s="211">
        <v>0</v>
      </c>
      <c r="L107" s="211">
        <v>0</v>
      </c>
      <c r="M107" s="211">
        <v>0</v>
      </c>
      <c r="N107" s="211">
        <v>0</v>
      </c>
      <c r="O107" s="211">
        <v>0</v>
      </c>
      <c r="P107" s="211">
        <v>0</v>
      </c>
      <c r="Q107" s="211">
        <v>0</v>
      </c>
      <c r="R107" s="211">
        <v>0</v>
      </c>
      <c r="S107" s="211">
        <v>0</v>
      </c>
      <c r="T107" s="211">
        <v>0</v>
      </c>
      <c r="U107" s="211">
        <v>0</v>
      </c>
      <c r="V107" s="211">
        <v>0</v>
      </c>
      <c r="W107" s="211">
        <v>0</v>
      </c>
      <c r="X107" s="211">
        <v>0</v>
      </c>
      <c r="Y107" s="211">
        <v>0</v>
      </c>
      <c r="Z107" s="211">
        <v>0</v>
      </c>
      <c r="AA107" s="211">
        <v>0</v>
      </c>
      <c r="AB107" s="211">
        <v>0</v>
      </c>
      <c r="AC107" s="211">
        <v>0</v>
      </c>
      <c r="AD107" s="211">
        <v>0</v>
      </c>
      <c r="AE107" s="211">
        <v>0</v>
      </c>
      <c r="AF107" s="211">
        <v>0</v>
      </c>
      <c r="AG107" s="211">
        <v>0</v>
      </c>
      <c r="AH107" s="211">
        <v>0</v>
      </c>
      <c r="AI107" s="211">
        <v>0</v>
      </c>
      <c r="AJ107" s="211">
        <v>0</v>
      </c>
      <c r="AK107" s="211">
        <v>0</v>
      </c>
      <c r="AL107" s="211">
        <v>0</v>
      </c>
      <c r="AM107" s="211">
        <v>0</v>
      </c>
      <c r="AN107" s="211">
        <v>0</v>
      </c>
      <c r="AO107" s="211">
        <v>0</v>
      </c>
      <c r="AP107" s="211">
        <v>0</v>
      </c>
      <c r="AQ107" s="211">
        <v>0</v>
      </c>
      <c r="AR107" s="211">
        <v>0</v>
      </c>
      <c r="AS107" s="211">
        <v>0</v>
      </c>
      <c r="AT107" s="211">
        <v>0</v>
      </c>
      <c r="AU107" s="211">
        <v>0</v>
      </c>
      <c r="AV107" s="211">
        <v>0</v>
      </c>
      <c r="AW107" s="211">
        <v>0</v>
      </c>
      <c r="AX107" s="211">
        <v>0</v>
      </c>
      <c r="AY107" s="211">
        <v>0</v>
      </c>
      <c r="AZ107" s="211">
        <v>0</v>
      </c>
      <c r="BA107" s="211">
        <v>0</v>
      </c>
      <c r="BB107" s="211">
        <v>0</v>
      </c>
      <c r="BC107" s="211">
        <v>0</v>
      </c>
      <c r="BD107" s="211">
        <v>0</v>
      </c>
      <c r="BE107" s="211">
        <v>0</v>
      </c>
      <c r="BF107" s="211">
        <v>0</v>
      </c>
      <c r="BG107" s="211">
        <v>0</v>
      </c>
      <c r="BH107" s="211">
        <v>0</v>
      </c>
      <c r="BI107" s="211">
        <v>0</v>
      </c>
      <c r="BJ107" s="211">
        <v>0</v>
      </c>
      <c r="BK107" s="211">
        <v>0</v>
      </c>
      <c r="BL107" s="211">
        <v>0</v>
      </c>
      <c r="BM107" s="211">
        <v>0</v>
      </c>
      <c r="BN107" s="211">
        <v>0</v>
      </c>
      <c r="BO107" s="211">
        <v>0</v>
      </c>
      <c r="BP107" s="211">
        <v>0</v>
      </c>
      <c r="BQ107" s="211">
        <v>0</v>
      </c>
      <c r="BR107" s="211">
        <v>0</v>
      </c>
      <c r="BS107" s="211">
        <v>0</v>
      </c>
      <c r="BT107" s="211">
        <v>0</v>
      </c>
      <c r="BU107" s="211">
        <v>0</v>
      </c>
      <c r="BV107" s="211">
        <v>0</v>
      </c>
      <c r="BW107" s="211">
        <v>0</v>
      </c>
      <c r="BX107" s="211">
        <v>0</v>
      </c>
      <c r="BY107" s="211">
        <v>0</v>
      </c>
      <c r="BZ107" s="211">
        <v>0</v>
      </c>
      <c r="CA107" s="211">
        <v>0</v>
      </c>
      <c r="CB107" s="211">
        <v>0</v>
      </c>
      <c r="CC107" s="211">
        <v>0</v>
      </c>
      <c r="CD107" s="211">
        <f t="shared" si="63"/>
        <v>0</v>
      </c>
      <c r="CF107" s="27">
        <f t="shared" si="46"/>
        <v>0</v>
      </c>
      <c r="CG107" s="28">
        <f t="shared" si="47"/>
        <v>0</v>
      </c>
    </row>
    <row r="108" spans="1:85" x14ac:dyDescent="0.2">
      <c r="A108" s="218" t="s">
        <v>541</v>
      </c>
      <c r="B108" s="211">
        <v>0</v>
      </c>
      <c r="C108" s="211">
        <v>0</v>
      </c>
      <c r="D108" s="211">
        <v>0</v>
      </c>
      <c r="E108" s="211">
        <v>0</v>
      </c>
      <c r="F108" s="211">
        <v>0</v>
      </c>
      <c r="G108" s="211">
        <v>0</v>
      </c>
      <c r="H108" s="211">
        <v>0</v>
      </c>
      <c r="I108" s="211">
        <v>0</v>
      </c>
      <c r="J108" s="211">
        <v>0</v>
      </c>
      <c r="K108" s="211">
        <v>0</v>
      </c>
      <c r="L108" s="211">
        <v>0</v>
      </c>
      <c r="M108" s="211">
        <v>0</v>
      </c>
      <c r="N108" s="211">
        <v>0</v>
      </c>
      <c r="O108" s="211">
        <v>0</v>
      </c>
      <c r="P108" s="211">
        <v>0</v>
      </c>
      <c r="Q108" s="211">
        <v>0</v>
      </c>
      <c r="R108" s="211">
        <v>0</v>
      </c>
      <c r="S108" s="211">
        <v>0</v>
      </c>
      <c r="T108" s="211">
        <v>0</v>
      </c>
      <c r="U108" s="211">
        <v>0</v>
      </c>
      <c r="V108" s="211">
        <v>0</v>
      </c>
      <c r="W108" s="211">
        <v>0</v>
      </c>
      <c r="X108" s="211">
        <v>0</v>
      </c>
      <c r="Y108" s="211">
        <v>0</v>
      </c>
      <c r="Z108" s="211">
        <v>0</v>
      </c>
      <c r="AA108" s="211">
        <v>0</v>
      </c>
      <c r="AB108" s="211">
        <v>0</v>
      </c>
      <c r="AC108" s="211">
        <v>0</v>
      </c>
      <c r="AD108" s="211">
        <v>0</v>
      </c>
      <c r="AE108" s="211">
        <v>0</v>
      </c>
      <c r="AF108" s="211">
        <v>0</v>
      </c>
      <c r="AG108" s="211">
        <v>0</v>
      </c>
      <c r="AH108" s="211">
        <v>0</v>
      </c>
      <c r="AI108" s="211">
        <v>0</v>
      </c>
      <c r="AJ108" s="211">
        <v>0</v>
      </c>
      <c r="AK108" s="211">
        <v>0</v>
      </c>
      <c r="AL108" s="211">
        <v>0</v>
      </c>
      <c r="AM108" s="211">
        <v>0</v>
      </c>
      <c r="AN108" s="211">
        <v>0</v>
      </c>
      <c r="AO108" s="211">
        <v>0</v>
      </c>
      <c r="AP108" s="211">
        <v>0</v>
      </c>
      <c r="AQ108" s="211">
        <v>0</v>
      </c>
      <c r="AR108" s="211">
        <v>0</v>
      </c>
      <c r="AS108" s="211">
        <v>0</v>
      </c>
      <c r="AT108" s="211">
        <v>0</v>
      </c>
      <c r="AU108" s="211">
        <v>0</v>
      </c>
      <c r="AV108" s="211">
        <v>0</v>
      </c>
      <c r="AW108" s="211">
        <v>0</v>
      </c>
      <c r="AX108" s="211">
        <v>0</v>
      </c>
      <c r="AY108" s="211">
        <v>0</v>
      </c>
      <c r="AZ108" s="211">
        <v>0</v>
      </c>
      <c r="BA108" s="211">
        <v>0</v>
      </c>
      <c r="BB108" s="211">
        <v>0</v>
      </c>
      <c r="BC108" s="211">
        <v>0</v>
      </c>
      <c r="BD108" s="211">
        <v>0</v>
      </c>
      <c r="BE108" s="211">
        <v>0</v>
      </c>
      <c r="BF108" s="211">
        <v>0</v>
      </c>
      <c r="BG108" s="211">
        <v>0</v>
      </c>
      <c r="BH108" s="211">
        <v>0</v>
      </c>
      <c r="BI108" s="211">
        <v>0</v>
      </c>
      <c r="BJ108" s="211">
        <v>0</v>
      </c>
      <c r="BK108" s="211">
        <v>0</v>
      </c>
      <c r="BL108" s="211">
        <v>0</v>
      </c>
      <c r="BM108" s="211">
        <v>0</v>
      </c>
      <c r="BN108" s="211">
        <v>0</v>
      </c>
      <c r="BO108" s="211">
        <v>0</v>
      </c>
      <c r="BP108" s="211">
        <v>0</v>
      </c>
      <c r="BQ108" s="211">
        <v>0</v>
      </c>
      <c r="BR108" s="211">
        <v>0</v>
      </c>
      <c r="BS108" s="211">
        <v>0</v>
      </c>
      <c r="BT108" s="211">
        <v>0</v>
      </c>
      <c r="BU108" s="211">
        <v>0</v>
      </c>
      <c r="BV108" s="211">
        <v>0</v>
      </c>
      <c r="BW108" s="211">
        <v>0</v>
      </c>
      <c r="BX108" s="211">
        <v>0</v>
      </c>
      <c r="BY108" s="211">
        <v>0</v>
      </c>
      <c r="BZ108" s="211">
        <v>0</v>
      </c>
      <c r="CA108" s="211">
        <v>0</v>
      </c>
      <c r="CB108" s="211">
        <v>0</v>
      </c>
      <c r="CC108" s="211">
        <v>0</v>
      </c>
      <c r="CD108" s="211">
        <f t="shared" si="63"/>
        <v>0</v>
      </c>
      <c r="CF108" s="27">
        <f t="shared" si="46"/>
        <v>0</v>
      </c>
      <c r="CG108" s="28">
        <f t="shared" si="47"/>
        <v>0</v>
      </c>
    </row>
    <row r="109" spans="1:85" x14ac:dyDescent="0.2">
      <c r="A109" s="218" t="s">
        <v>542</v>
      </c>
      <c r="B109" s="211">
        <v>0</v>
      </c>
      <c r="C109" s="211">
        <v>0</v>
      </c>
      <c r="D109" s="211">
        <v>0</v>
      </c>
      <c r="E109" s="211">
        <v>0</v>
      </c>
      <c r="F109" s="211">
        <v>0</v>
      </c>
      <c r="G109" s="211">
        <v>0</v>
      </c>
      <c r="H109" s="211">
        <v>0</v>
      </c>
      <c r="I109" s="211">
        <v>0</v>
      </c>
      <c r="J109" s="211">
        <v>0</v>
      </c>
      <c r="K109" s="211">
        <v>0</v>
      </c>
      <c r="L109" s="211">
        <v>0</v>
      </c>
      <c r="M109" s="211">
        <v>0</v>
      </c>
      <c r="N109" s="211">
        <v>0</v>
      </c>
      <c r="O109" s="211">
        <v>0</v>
      </c>
      <c r="P109" s="211">
        <v>0</v>
      </c>
      <c r="Q109" s="211">
        <v>0</v>
      </c>
      <c r="R109" s="211">
        <v>0</v>
      </c>
      <c r="S109" s="211">
        <v>0</v>
      </c>
      <c r="T109" s="211">
        <v>0</v>
      </c>
      <c r="U109" s="211">
        <v>0</v>
      </c>
      <c r="V109" s="211">
        <v>0</v>
      </c>
      <c r="W109" s="211">
        <v>0</v>
      </c>
      <c r="X109" s="211">
        <v>0</v>
      </c>
      <c r="Y109" s="211">
        <v>0</v>
      </c>
      <c r="Z109" s="211">
        <v>0</v>
      </c>
      <c r="AA109" s="211">
        <v>0</v>
      </c>
      <c r="AB109" s="211">
        <v>0</v>
      </c>
      <c r="AC109" s="211">
        <v>0</v>
      </c>
      <c r="AD109" s="211">
        <v>0</v>
      </c>
      <c r="AE109" s="211">
        <v>0</v>
      </c>
      <c r="AF109" s="211">
        <v>0</v>
      </c>
      <c r="AG109" s="211">
        <v>0</v>
      </c>
      <c r="AH109" s="211">
        <v>0</v>
      </c>
      <c r="AI109" s="211">
        <v>0</v>
      </c>
      <c r="AJ109" s="211">
        <v>0</v>
      </c>
      <c r="AK109" s="211">
        <v>0</v>
      </c>
      <c r="AL109" s="211">
        <v>0</v>
      </c>
      <c r="AM109" s="211">
        <v>0</v>
      </c>
      <c r="AN109" s="211">
        <v>0</v>
      </c>
      <c r="AO109" s="211">
        <v>0</v>
      </c>
      <c r="AP109" s="211">
        <v>0</v>
      </c>
      <c r="AQ109" s="211">
        <v>0</v>
      </c>
      <c r="AR109" s="211">
        <v>0</v>
      </c>
      <c r="AS109" s="211">
        <v>0</v>
      </c>
      <c r="AT109" s="211">
        <v>0</v>
      </c>
      <c r="AU109" s="211">
        <v>0</v>
      </c>
      <c r="AV109" s="211">
        <v>0</v>
      </c>
      <c r="AW109" s="211">
        <v>0</v>
      </c>
      <c r="AX109" s="211">
        <v>0</v>
      </c>
      <c r="AY109" s="211">
        <v>0</v>
      </c>
      <c r="AZ109" s="211">
        <v>0</v>
      </c>
      <c r="BA109" s="211">
        <v>0</v>
      </c>
      <c r="BB109" s="211">
        <v>0</v>
      </c>
      <c r="BC109" s="211">
        <v>0</v>
      </c>
      <c r="BD109" s="211">
        <v>0</v>
      </c>
      <c r="BE109" s="211">
        <v>0</v>
      </c>
      <c r="BF109" s="211">
        <v>0</v>
      </c>
      <c r="BG109" s="211">
        <v>0</v>
      </c>
      <c r="BH109" s="211">
        <v>0</v>
      </c>
      <c r="BI109" s="211">
        <v>0</v>
      </c>
      <c r="BJ109" s="211">
        <v>0</v>
      </c>
      <c r="BK109" s="211">
        <v>0</v>
      </c>
      <c r="BL109" s="211">
        <v>0</v>
      </c>
      <c r="BM109" s="211">
        <v>0</v>
      </c>
      <c r="BN109" s="211">
        <v>0</v>
      </c>
      <c r="BO109" s="211">
        <v>0</v>
      </c>
      <c r="BP109" s="211">
        <v>0</v>
      </c>
      <c r="BQ109" s="211">
        <v>0</v>
      </c>
      <c r="BR109" s="211">
        <v>0</v>
      </c>
      <c r="BS109" s="211">
        <v>0</v>
      </c>
      <c r="BT109" s="211">
        <v>0</v>
      </c>
      <c r="BU109" s="211">
        <v>0</v>
      </c>
      <c r="BV109" s="211">
        <v>0</v>
      </c>
      <c r="BW109" s="211">
        <v>0</v>
      </c>
      <c r="BX109" s="211">
        <v>0</v>
      </c>
      <c r="BY109" s="211">
        <v>0</v>
      </c>
      <c r="BZ109" s="211">
        <v>0</v>
      </c>
      <c r="CA109" s="211">
        <v>0</v>
      </c>
      <c r="CB109" s="211">
        <v>0</v>
      </c>
      <c r="CC109" s="211">
        <v>0</v>
      </c>
      <c r="CD109" s="211">
        <f t="shared" si="63"/>
        <v>0</v>
      </c>
      <c r="CF109" s="27">
        <f t="shared" si="46"/>
        <v>0</v>
      </c>
      <c r="CG109" s="28">
        <f t="shared" si="47"/>
        <v>0</v>
      </c>
    </row>
    <row r="110" spans="1:85" x14ac:dyDescent="0.2">
      <c r="A110" s="208"/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07"/>
      <c r="BA110" s="207"/>
      <c r="BB110" s="207"/>
      <c r="BC110" s="207"/>
      <c r="BD110" s="207"/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F110" s="27">
        <f t="shared" si="46"/>
        <v>0</v>
      </c>
      <c r="CG110" s="28">
        <f t="shared" si="47"/>
        <v>0</v>
      </c>
    </row>
    <row r="111" spans="1:85" x14ac:dyDescent="0.2">
      <c r="A111" s="215" t="s">
        <v>543</v>
      </c>
      <c r="B111" s="211">
        <v>0</v>
      </c>
      <c r="C111" s="211">
        <v>0</v>
      </c>
      <c r="D111" s="211">
        <v>0</v>
      </c>
      <c r="E111" s="211">
        <v>0</v>
      </c>
      <c r="F111" s="211">
        <v>0</v>
      </c>
      <c r="G111" s="211">
        <v>0</v>
      </c>
      <c r="H111" s="211">
        <v>0</v>
      </c>
      <c r="I111" s="211">
        <v>0</v>
      </c>
      <c r="J111" s="211">
        <v>0</v>
      </c>
      <c r="K111" s="211">
        <v>0</v>
      </c>
      <c r="L111" s="211">
        <v>0</v>
      </c>
      <c r="M111" s="211">
        <v>0</v>
      </c>
      <c r="N111" s="211">
        <v>0</v>
      </c>
      <c r="O111" s="211">
        <v>0</v>
      </c>
      <c r="P111" s="211">
        <v>0</v>
      </c>
      <c r="Q111" s="211">
        <v>0</v>
      </c>
      <c r="R111" s="211">
        <v>0</v>
      </c>
      <c r="S111" s="211">
        <v>0</v>
      </c>
      <c r="T111" s="211">
        <v>0</v>
      </c>
      <c r="U111" s="211">
        <v>0</v>
      </c>
      <c r="V111" s="211">
        <v>0</v>
      </c>
      <c r="W111" s="211">
        <v>0</v>
      </c>
      <c r="X111" s="211">
        <v>0</v>
      </c>
      <c r="Y111" s="211">
        <v>0</v>
      </c>
      <c r="Z111" s="211">
        <v>0</v>
      </c>
      <c r="AA111" s="211">
        <v>0</v>
      </c>
      <c r="AB111" s="211">
        <v>0</v>
      </c>
      <c r="AC111" s="211">
        <v>0</v>
      </c>
      <c r="AD111" s="211">
        <v>0</v>
      </c>
      <c r="AE111" s="211">
        <v>0</v>
      </c>
      <c r="AF111" s="211">
        <v>0</v>
      </c>
      <c r="AG111" s="211">
        <v>0</v>
      </c>
      <c r="AH111" s="211">
        <v>0</v>
      </c>
      <c r="AI111" s="211">
        <v>0</v>
      </c>
      <c r="AJ111" s="211">
        <v>0</v>
      </c>
      <c r="AK111" s="211">
        <v>0</v>
      </c>
      <c r="AL111" s="211">
        <v>0</v>
      </c>
      <c r="AM111" s="211">
        <v>0</v>
      </c>
      <c r="AN111" s="211">
        <v>0</v>
      </c>
      <c r="AO111" s="211">
        <v>0</v>
      </c>
      <c r="AP111" s="211">
        <v>0</v>
      </c>
      <c r="AQ111" s="211">
        <v>0</v>
      </c>
      <c r="AR111" s="211">
        <v>0</v>
      </c>
      <c r="AS111" s="211">
        <v>0</v>
      </c>
      <c r="AT111" s="211">
        <v>0</v>
      </c>
      <c r="AU111" s="211">
        <v>0</v>
      </c>
      <c r="AV111" s="211">
        <v>0</v>
      </c>
      <c r="AW111" s="211">
        <v>0</v>
      </c>
      <c r="AX111" s="211">
        <v>0</v>
      </c>
      <c r="AY111" s="211">
        <v>0</v>
      </c>
      <c r="AZ111" s="211">
        <v>0</v>
      </c>
      <c r="BA111" s="211">
        <v>0</v>
      </c>
      <c r="BB111" s="211">
        <v>0</v>
      </c>
      <c r="BC111" s="211">
        <v>0</v>
      </c>
      <c r="BD111" s="211">
        <v>0</v>
      </c>
      <c r="BE111" s="211">
        <v>0</v>
      </c>
      <c r="BF111" s="211">
        <v>0</v>
      </c>
      <c r="BG111" s="211">
        <v>0</v>
      </c>
      <c r="BH111" s="211">
        <v>0</v>
      </c>
      <c r="BI111" s="211">
        <v>0</v>
      </c>
      <c r="BJ111" s="211">
        <v>0</v>
      </c>
      <c r="BK111" s="211">
        <v>0</v>
      </c>
      <c r="BL111" s="211">
        <v>0</v>
      </c>
      <c r="BM111" s="211">
        <v>0</v>
      </c>
      <c r="BN111" s="211">
        <v>0</v>
      </c>
      <c r="BO111" s="211">
        <v>0</v>
      </c>
      <c r="BP111" s="211">
        <v>0</v>
      </c>
      <c r="BQ111" s="211">
        <v>0</v>
      </c>
      <c r="BR111" s="211">
        <v>0</v>
      </c>
      <c r="BS111" s="211">
        <v>0</v>
      </c>
      <c r="BT111" s="211">
        <v>0</v>
      </c>
      <c r="BU111" s="211">
        <v>0</v>
      </c>
      <c r="BV111" s="211">
        <v>0</v>
      </c>
      <c r="BW111" s="211">
        <v>0</v>
      </c>
      <c r="BX111" s="211">
        <v>0</v>
      </c>
      <c r="BY111" s="211">
        <v>0</v>
      </c>
      <c r="BZ111" s="211">
        <v>0</v>
      </c>
      <c r="CA111" s="211">
        <v>0</v>
      </c>
      <c r="CB111" s="211">
        <v>0</v>
      </c>
      <c r="CC111" s="211">
        <v>0</v>
      </c>
      <c r="CD111" s="211">
        <f t="shared" ref="CD111:CD118" si="64">SUM(B111:CC111)</f>
        <v>0</v>
      </c>
      <c r="CF111" s="27">
        <f t="shared" si="46"/>
        <v>0</v>
      </c>
      <c r="CG111" s="28">
        <f t="shared" si="47"/>
        <v>0</v>
      </c>
    </row>
    <row r="112" spans="1:85" x14ac:dyDescent="0.2">
      <c r="A112" s="215" t="s">
        <v>544</v>
      </c>
      <c r="B112" s="211">
        <v>0</v>
      </c>
      <c r="C112" s="211">
        <v>0</v>
      </c>
      <c r="D112" s="211">
        <v>0</v>
      </c>
      <c r="E112" s="211">
        <v>0</v>
      </c>
      <c r="F112" s="211">
        <v>0</v>
      </c>
      <c r="G112" s="211">
        <v>0</v>
      </c>
      <c r="H112" s="211">
        <v>0</v>
      </c>
      <c r="I112" s="211">
        <v>0</v>
      </c>
      <c r="J112" s="211">
        <v>0</v>
      </c>
      <c r="K112" s="211">
        <v>0</v>
      </c>
      <c r="L112" s="211">
        <v>0</v>
      </c>
      <c r="M112" s="211">
        <v>0</v>
      </c>
      <c r="N112" s="211">
        <v>0</v>
      </c>
      <c r="O112" s="211">
        <v>0</v>
      </c>
      <c r="P112" s="211">
        <v>0</v>
      </c>
      <c r="Q112" s="211">
        <v>0</v>
      </c>
      <c r="R112" s="211">
        <v>0</v>
      </c>
      <c r="S112" s="211">
        <v>0</v>
      </c>
      <c r="T112" s="211">
        <v>0</v>
      </c>
      <c r="U112" s="211">
        <v>0</v>
      </c>
      <c r="V112" s="211">
        <v>0</v>
      </c>
      <c r="W112" s="211">
        <v>0</v>
      </c>
      <c r="X112" s="211">
        <v>0</v>
      </c>
      <c r="Y112" s="211">
        <v>0</v>
      </c>
      <c r="Z112" s="211">
        <v>0</v>
      </c>
      <c r="AA112" s="211">
        <v>0</v>
      </c>
      <c r="AB112" s="211">
        <v>0</v>
      </c>
      <c r="AC112" s="211">
        <v>0</v>
      </c>
      <c r="AD112" s="211">
        <v>0</v>
      </c>
      <c r="AE112" s="211">
        <v>0</v>
      </c>
      <c r="AF112" s="211">
        <v>0</v>
      </c>
      <c r="AG112" s="211">
        <v>0</v>
      </c>
      <c r="AH112" s="211">
        <v>0</v>
      </c>
      <c r="AI112" s="211">
        <v>0</v>
      </c>
      <c r="AJ112" s="211">
        <v>0</v>
      </c>
      <c r="AK112" s="211">
        <v>0</v>
      </c>
      <c r="AL112" s="211">
        <v>0</v>
      </c>
      <c r="AM112" s="211">
        <v>0</v>
      </c>
      <c r="AN112" s="211">
        <v>0</v>
      </c>
      <c r="AO112" s="211">
        <v>0</v>
      </c>
      <c r="AP112" s="211">
        <v>0</v>
      </c>
      <c r="AQ112" s="211">
        <v>0</v>
      </c>
      <c r="AR112" s="211">
        <v>0</v>
      </c>
      <c r="AS112" s="211">
        <v>0</v>
      </c>
      <c r="AT112" s="211">
        <v>0</v>
      </c>
      <c r="AU112" s="211">
        <v>0</v>
      </c>
      <c r="AV112" s="211">
        <v>0</v>
      </c>
      <c r="AW112" s="211">
        <v>0</v>
      </c>
      <c r="AX112" s="211">
        <v>0</v>
      </c>
      <c r="AY112" s="211">
        <v>0</v>
      </c>
      <c r="AZ112" s="211">
        <v>0</v>
      </c>
      <c r="BA112" s="211">
        <v>0</v>
      </c>
      <c r="BB112" s="211">
        <v>0</v>
      </c>
      <c r="BC112" s="211">
        <v>0</v>
      </c>
      <c r="BD112" s="211">
        <v>0</v>
      </c>
      <c r="BE112" s="211">
        <v>0</v>
      </c>
      <c r="BF112" s="211">
        <v>0</v>
      </c>
      <c r="BG112" s="211">
        <v>0</v>
      </c>
      <c r="BH112" s="211">
        <v>0</v>
      </c>
      <c r="BI112" s="211">
        <v>0</v>
      </c>
      <c r="BJ112" s="211">
        <v>0</v>
      </c>
      <c r="BK112" s="211">
        <v>0</v>
      </c>
      <c r="BL112" s="211">
        <v>0</v>
      </c>
      <c r="BM112" s="211">
        <v>0</v>
      </c>
      <c r="BN112" s="211">
        <v>0</v>
      </c>
      <c r="BO112" s="211">
        <v>0</v>
      </c>
      <c r="BP112" s="211">
        <v>0</v>
      </c>
      <c r="BQ112" s="211">
        <v>0</v>
      </c>
      <c r="BR112" s="211">
        <v>0</v>
      </c>
      <c r="BS112" s="211">
        <v>0</v>
      </c>
      <c r="BT112" s="211">
        <v>0</v>
      </c>
      <c r="BU112" s="211">
        <v>0</v>
      </c>
      <c r="BV112" s="211">
        <v>0</v>
      </c>
      <c r="BW112" s="211">
        <v>0</v>
      </c>
      <c r="BX112" s="211">
        <v>0</v>
      </c>
      <c r="BY112" s="211">
        <v>0</v>
      </c>
      <c r="BZ112" s="211">
        <v>0</v>
      </c>
      <c r="CA112" s="211">
        <v>0</v>
      </c>
      <c r="CB112" s="211">
        <v>0</v>
      </c>
      <c r="CC112" s="211">
        <v>0</v>
      </c>
      <c r="CD112" s="211">
        <f t="shared" si="64"/>
        <v>0</v>
      </c>
      <c r="CF112" s="27">
        <f t="shared" si="46"/>
        <v>0</v>
      </c>
      <c r="CG112" s="28">
        <f t="shared" si="47"/>
        <v>0</v>
      </c>
    </row>
    <row r="113" spans="1:85" x14ac:dyDescent="0.2">
      <c r="A113" s="215" t="s">
        <v>545</v>
      </c>
      <c r="B113" s="211">
        <v>0</v>
      </c>
      <c r="C113" s="211">
        <v>0</v>
      </c>
      <c r="D113" s="211">
        <v>0</v>
      </c>
      <c r="E113" s="211">
        <v>0</v>
      </c>
      <c r="F113" s="211">
        <v>0</v>
      </c>
      <c r="G113" s="211">
        <v>0</v>
      </c>
      <c r="H113" s="211">
        <v>0</v>
      </c>
      <c r="I113" s="211">
        <v>0</v>
      </c>
      <c r="J113" s="211">
        <v>0</v>
      </c>
      <c r="K113" s="211">
        <v>0</v>
      </c>
      <c r="L113" s="211">
        <v>0</v>
      </c>
      <c r="M113" s="211">
        <v>0</v>
      </c>
      <c r="N113" s="211">
        <v>0</v>
      </c>
      <c r="O113" s="211">
        <v>0</v>
      </c>
      <c r="P113" s="211">
        <v>0</v>
      </c>
      <c r="Q113" s="211">
        <v>0</v>
      </c>
      <c r="R113" s="211">
        <v>0</v>
      </c>
      <c r="S113" s="211">
        <v>0</v>
      </c>
      <c r="T113" s="211">
        <v>0</v>
      </c>
      <c r="U113" s="211">
        <v>0</v>
      </c>
      <c r="V113" s="211">
        <v>0</v>
      </c>
      <c r="W113" s="211">
        <v>0</v>
      </c>
      <c r="X113" s="211">
        <v>0</v>
      </c>
      <c r="Y113" s="211">
        <v>0</v>
      </c>
      <c r="Z113" s="211">
        <v>0</v>
      </c>
      <c r="AA113" s="211">
        <v>0</v>
      </c>
      <c r="AB113" s="211">
        <v>0</v>
      </c>
      <c r="AC113" s="211">
        <v>0</v>
      </c>
      <c r="AD113" s="211">
        <v>0</v>
      </c>
      <c r="AE113" s="211">
        <v>0</v>
      </c>
      <c r="AF113" s="211">
        <v>0</v>
      </c>
      <c r="AG113" s="211">
        <v>0</v>
      </c>
      <c r="AH113" s="211">
        <v>0</v>
      </c>
      <c r="AI113" s="211">
        <v>0</v>
      </c>
      <c r="AJ113" s="211">
        <v>0</v>
      </c>
      <c r="AK113" s="211">
        <v>0</v>
      </c>
      <c r="AL113" s="211">
        <v>0</v>
      </c>
      <c r="AM113" s="211">
        <v>0</v>
      </c>
      <c r="AN113" s="211">
        <v>0</v>
      </c>
      <c r="AO113" s="211">
        <v>0</v>
      </c>
      <c r="AP113" s="211">
        <v>0</v>
      </c>
      <c r="AQ113" s="211">
        <v>0</v>
      </c>
      <c r="AR113" s="211">
        <v>0</v>
      </c>
      <c r="AS113" s="211">
        <v>0</v>
      </c>
      <c r="AT113" s="211">
        <v>0</v>
      </c>
      <c r="AU113" s="211">
        <v>0</v>
      </c>
      <c r="AV113" s="211">
        <v>0</v>
      </c>
      <c r="AW113" s="211">
        <v>0</v>
      </c>
      <c r="AX113" s="211">
        <v>0</v>
      </c>
      <c r="AY113" s="211">
        <v>0</v>
      </c>
      <c r="AZ113" s="211">
        <v>0</v>
      </c>
      <c r="BA113" s="211">
        <v>0</v>
      </c>
      <c r="BB113" s="211">
        <v>0</v>
      </c>
      <c r="BC113" s="211">
        <v>0</v>
      </c>
      <c r="BD113" s="211">
        <v>0</v>
      </c>
      <c r="BE113" s="211">
        <v>0</v>
      </c>
      <c r="BF113" s="211">
        <v>0</v>
      </c>
      <c r="BG113" s="211">
        <v>0</v>
      </c>
      <c r="BH113" s="211">
        <v>0</v>
      </c>
      <c r="BI113" s="211">
        <v>0</v>
      </c>
      <c r="BJ113" s="211">
        <v>0</v>
      </c>
      <c r="BK113" s="211">
        <v>0</v>
      </c>
      <c r="BL113" s="211">
        <v>0</v>
      </c>
      <c r="BM113" s="211">
        <v>0</v>
      </c>
      <c r="BN113" s="211">
        <v>0</v>
      </c>
      <c r="BO113" s="211">
        <v>0</v>
      </c>
      <c r="BP113" s="211">
        <v>0</v>
      </c>
      <c r="BQ113" s="211">
        <v>0</v>
      </c>
      <c r="BR113" s="211">
        <v>0</v>
      </c>
      <c r="BS113" s="211">
        <v>0</v>
      </c>
      <c r="BT113" s="211">
        <v>0</v>
      </c>
      <c r="BU113" s="211">
        <v>0</v>
      </c>
      <c r="BV113" s="211">
        <v>0</v>
      </c>
      <c r="BW113" s="211">
        <v>0</v>
      </c>
      <c r="BX113" s="211">
        <v>0</v>
      </c>
      <c r="BY113" s="211">
        <v>0</v>
      </c>
      <c r="BZ113" s="211">
        <v>0</v>
      </c>
      <c r="CA113" s="211">
        <v>0</v>
      </c>
      <c r="CB113" s="211">
        <v>0</v>
      </c>
      <c r="CC113" s="211">
        <v>0</v>
      </c>
      <c r="CD113" s="211">
        <f t="shared" si="64"/>
        <v>0</v>
      </c>
      <c r="CF113" s="27">
        <f t="shared" si="46"/>
        <v>0</v>
      </c>
      <c r="CG113" s="28">
        <f t="shared" si="47"/>
        <v>0</v>
      </c>
    </row>
    <row r="114" spans="1:85" x14ac:dyDescent="0.2">
      <c r="A114" s="215" t="s">
        <v>546</v>
      </c>
      <c r="B114" s="211">
        <v>0</v>
      </c>
      <c r="C114" s="211">
        <v>0</v>
      </c>
      <c r="D114" s="211">
        <v>0</v>
      </c>
      <c r="E114" s="211">
        <v>0</v>
      </c>
      <c r="F114" s="211">
        <v>0</v>
      </c>
      <c r="G114" s="211">
        <v>0</v>
      </c>
      <c r="H114" s="211">
        <v>0</v>
      </c>
      <c r="I114" s="211">
        <v>0</v>
      </c>
      <c r="J114" s="211">
        <v>0</v>
      </c>
      <c r="K114" s="211">
        <v>0</v>
      </c>
      <c r="L114" s="211">
        <v>0</v>
      </c>
      <c r="M114" s="211">
        <v>0</v>
      </c>
      <c r="N114" s="211">
        <v>0</v>
      </c>
      <c r="O114" s="211">
        <v>0</v>
      </c>
      <c r="P114" s="211">
        <v>0</v>
      </c>
      <c r="Q114" s="211">
        <v>0</v>
      </c>
      <c r="R114" s="211">
        <v>0</v>
      </c>
      <c r="S114" s="211">
        <v>0</v>
      </c>
      <c r="T114" s="211">
        <v>0</v>
      </c>
      <c r="U114" s="211">
        <v>0</v>
      </c>
      <c r="V114" s="211">
        <v>0</v>
      </c>
      <c r="W114" s="211">
        <v>0</v>
      </c>
      <c r="X114" s="211">
        <v>0</v>
      </c>
      <c r="Y114" s="211">
        <v>0</v>
      </c>
      <c r="Z114" s="211">
        <v>0</v>
      </c>
      <c r="AA114" s="211">
        <v>0</v>
      </c>
      <c r="AB114" s="211">
        <v>0</v>
      </c>
      <c r="AC114" s="211">
        <v>0</v>
      </c>
      <c r="AD114" s="211">
        <v>0</v>
      </c>
      <c r="AE114" s="211">
        <v>0</v>
      </c>
      <c r="AF114" s="211">
        <v>0</v>
      </c>
      <c r="AG114" s="211">
        <v>0</v>
      </c>
      <c r="AH114" s="211">
        <v>0</v>
      </c>
      <c r="AI114" s="211">
        <v>0</v>
      </c>
      <c r="AJ114" s="211">
        <v>0</v>
      </c>
      <c r="AK114" s="211">
        <v>0</v>
      </c>
      <c r="AL114" s="211">
        <v>0</v>
      </c>
      <c r="AM114" s="211">
        <v>0</v>
      </c>
      <c r="AN114" s="211">
        <v>0</v>
      </c>
      <c r="AO114" s="211">
        <v>0</v>
      </c>
      <c r="AP114" s="211">
        <v>0</v>
      </c>
      <c r="AQ114" s="211">
        <v>0</v>
      </c>
      <c r="AR114" s="211">
        <v>0</v>
      </c>
      <c r="AS114" s="211">
        <v>0</v>
      </c>
      <c r="AT114" s="211">
        <v>0</v>
      </c>
      <c r="AU114" s="211">
        <v>0</v>
      </c>
      <c r="AV114" s="211">
        <v>0</v>
      </c>
      <c r="AW114" s="211">
        <v>0</v>
      </c>
      <c r="AX114" s="211">
        <v>0</v>
      </c>
      <c r="AY114" s="211">
        <v>0</v>
      </c>
      <c r="AZ114" s="211">
        <v>0</v>
      </c>
      <c r="BA114" s="211">
        <v>0</v>
      </c>
      <c r="BB114" s="211">
        <v>0</v>
      </c>
      <c r="BC114" s="211">
        <v>0</v>
      </c>
      <c r="BD114" s="211">
        <v>0</v>
      </c>
      <c r="BE114" s="211">
        <v>0</v>
      </c>
      <c r="BF114" s="211">
        <v>0</v>
      </c>
      <c r="BG114" s="211">
        <v>0</v>
      </c>
      <c r="BH114" s="211">
        <v>0</v>
      </c>
      <c r="BI114" s="211">
        <v>0</v>
      </c>
      <c r="BJ114" s="211">
        <v>0</v>
      </c>
      <c r="BK114" s="211">
        <v>0</v>
      </c>
      <c r="BL114" s="211">
        <v>0</v>
      </c>
      <c r="BM114" s="211">
        <v>0</v>
      </c>
      <c r="BN114" s="211">
        <v>0</v>
      </c>
      <c r="BO114" s="211">
        <v>0</v>
      </c>
      <c r="BP114" s="211">
        <v>0</v>
      </c>
      <c r="BQ114" s="211">
        <v>0</v>
      </c>
      <c r="BR114" s="211">
        <v>0</v>
      </c>
      <c r="BS114" s="211">
        <v>0</v>
      </c>
      <c r="BT114" s="211">
        <v>0</v>
      </c>
      <c r="BU114" s="211">
        <v>0</v>
      </c>
      <c r="BV114" s="211">
        <v>0</v>
      </c>
      <c r="BW114" s="211">
        <v>0</v>
      </c>
      <c r="BX114" s="211">
        <v>0</v>
      </c>
      <c r="BY114" s="211">
        <v>0</v>
      </c>
      <c r="BZ114" s="211">
        <v>0</v>
      </c>
      <c r="CA114" s="211">
        <v>0</v>
      </c>
      <c r="CB114" s="211">
        <v>0</v>
      </c>
      <c r="CC114" s="211">
        <v>0</v>
      </c>
      <c r="CD114" s="211">
        <f t="shared" si="64"/>
        <v>0</v>
      </c>
      <c r="CF114" s="27">
        <f t="shared" si="46"/>
        <v>0</v>
      </c>
      <c r="CG114" s="28">
        <f t="shared" si="47"/>
        <v>0</v>
      </c>
    </row>
    <row r="115" spans="1:85" x14ac:dyDescent="0.2">
      <c r="A115" s="215" t="s">
        <v>547</v>
      </c>
      <c r="B115" s="211">
        <v>0</v>
      </c>
      <c r="C115" s="211">
        <v>0</v>
      </c>
      <c r="D115" s="211">
        <v>0</v>
      </c>
      <c r="E115" s="211">
        <v>0</v>
      </c>
      <c r="F115" s="211">
        <v>0</v>
      </c>
      <c r="G115" s="211">
        <v>0</v>
      </c>
      <c r="H115" s="211">
        <v>0</v>
      </c>
      <c r="I115" s="211">
        <v>0</v>
      </c>
      <c r="J115" s="211">
        <v>0</v>
      </c>
      <c r="K115" s="211">
        <v>0</v>
      </c>
      <c r="L115" s="211">
        <v>0</v>
      </c>
      <c r="M115" s="211">
        <v>0</v>
      </c>
      <c r="N115" s="211">
        <v>0</v>
      </c>
      <c r="O115" s="211">
        <v>0</v>
      </c>
      <c r="P115" s="211">
        <v>0</v>
      </c>
      <c r="Q115" s="211">
        <v>0</v>
      </c>
      <c r="R115" s="211">
        <v>0</v>
      </c>
      <c r="S115" s="211">
        <v>0</v>
      </c>
      <c r="T115" s="211">
        <v>0</v>
      </c>
      <c r="U115" s="211">
        <v>0</v>
      </c>
      <c r="V115" s="211">
        <v>0</v>
      </c>
      <c r="W115" s="211">
        <v>0</v>
      </c>
      <c r="X115" s="211">
        <v>0</v>
      </c>
      <c r="Y115" s="211">
        <v>0</v>
      </c>
      <c r="Z115" s="211">
        <v>0</v>
      </c>
      <c r="AA115" s="211">
        <v>0</v>
      </c>
      <c r="AB115" s="211">
        <v>0</v>
      </c>
      <c r="AC115" s="211">
        <v>0</v>
      </c>
      <c r="AD115" s="211">
        <v>0</v>
      </c>
      <c r="AE115" s="211">
        <v>0</v>
      </c>
      <c r="AF115" s="211">
        <v>0</v>
      </c>
      <c r="AG115" s="211">
        <v>0</v>
      </c>
      <c r="AH115" s="211">
        <v>0</v>
      </c>
      <c r="AI115" s="211">
        <v>0</v>
      </c>
      <c r="AJ115" s="211">
        <v>0</v>
      </c>
      <c r="AK115" s="211">
        <v>0</v>
      </c>
      <c r="AL115" s="211">
        <v>0</v>
      </c>
      <c r="AM115" s="211">
        <v>0</v>
      </c>
      <c r="AN115" s="211">
        <v>0</v>
      </c>
      <c r="AO115" s="211">
        <v>0</v>
      </c>
      <c r="AP115" s="211">
        <v>0</v>
      </c>
      <c r="AQ115" s="211">
        <v>0</v>
      </c>
      <c r="AR115" s="211">
        <v>0</v>
      </c>
      <c r="AS115" s="211">
        <v>0</v>
      </c>
      <c r="AT115" s="211">
        <v>0</v>
      </c>
      <c r="AU115" s="211">
        <v>0</v>
      </c>
      <c r="AV115" s="211">
        <v>0</v>
      </c>
      <c r="AW115" s="211">
        <v>0</v>
      </c>
      <c r="AX115" s="211">
        <v>0</v>
      </c>
      <c r="AY115" s="211">
        <v>0</v>
      </c>
      <c r="AZ115" s="211">
        <v>0</v>
      </c>
      <c r="BA115" s="211">
        <v>0</v>
      </c>
      <c r="BB115" s="211">
        <v>0</v>
      </c>
      <c r="BC115" s="211">
        <v>0</v>
      </c>
      <c r="BD115" s="211">
        <v>0</v>
      </c>
      <c r="BE115" s="211">
        <v>0</v>
      </c>
      <c r="BF115" s="211">
        <v>0</v>
      </c>
      <c r="BG115" s="211">
        <v>0</v>
      </c>
      <c r="BH115" s="211">
        <v>0</v>
      </c>
      <c r="BI115" s="211">
        <v>0</v>
      </c>
      <c r="BJ115" s="211">
        <v>0</v>
      </c>
      <c r="BK115" s="211">
        <v>0</v>
      </c>
      <c r="BL115" s="211">
        <v>0</v>
      </c>
      <c r="BM115" s="211">
        <v>0</v>
      </c>
      <c r="BN115" s="211">
        <v>0</v>
      </c>
      <c r="BO115" s="211">
        <v>0</v>
      </c>
      <c r="BP115" s="211">
        <v>0</v>
      </c>
      <c r="BQ115" s="211">
        <v>0</v>
      </c>
      <c r="BR115" s="211">
        <v>0</v>
      </c>
      <c r="BS115" s="211">
        <v>0</v>
      </c>
      <c r="BT115" s="211">
        <v>0</v>
      </c>
      <c r="BU115" s="211">
        <v>0</v>
      </c>
      <c r="BV115" s="211">
        <v>0</v>
      </c>
      <c r="BW115" s="211">
        <v>0</v>
      </c>
      <c r="BX115" s="211">
        <v>0</v>
      </c>
      <c r="BY115" s="211">
        <v>0</v>
      </c>
      <c r="BZ115" s="211">
        <v>0</v>
      </c>
      <c r="CA115" s="211">
        <v>0</v>
      </c>
      <c r="CB115" s="211">
        <v>0</v>
      </c>
      <c r="CC115" s="211">
        <v>0</v>
      </c>
      <c r="CD115" s="211">
        <f t="shared" si="64"/>
        <v>0</v>
      </c>
      <c r="CF115" s="27">
        <f t="shared" si="46"/>
        <v>0</v>
      </c>
      <c r="CG115" s="28">
        <f t="shared" si="47"/>
        <v>0</v>
      </c>
    </row>
    <row r="116" spans="1:85" x14ac:dyDescent="0.2">
      <c r="A116" s="215" t="s">
        <v>548</v>
      </c>
      <c r="B116" s="211">
        <v>0</v>
      </c>
      <c r="C116" s="211">
        <v>0</v>
      </c>
      <c r="D116" s="211">
        <v>0</v>
      </c>
      <c r="E116" s="211">
        <v>0</v>
      </c>
      <c r="F116" s="211">
        <v>0</v>
      </c>
      <c r="G116" s="211">
        <v>0</v>
      </c>
      <c r="H116" s="211">
        <v>0</v>
      </c>
      <c r="I116" s="211">
        <v>0</v>
      </c>
      <c r="J116" s="211">
        <v>0</v>
      </c>
      <c r="K116" s="211">
        <v>0</v>
      </c>
      <c r="L116" s="211">
        <v>0</v>
      </c>
      <c r="M116" s="211">
        <v>0</v>
      </c>
      <c r="N116" s="211">
        <v>0</v>
      </c>
      <c r="O116" s="211">
        <v>0</v>
      </c>
      <c r="P116" s="211">
        <v>0</v>
      </c>
      <c r="Q116" s="211">
        <v>0</v>
      </c>
      <c r="R116" s="211">
        <v>0</v>
      </c>
      <c r="S116" s="211">
        <v>0</v>
      </c>
      <c r="T116" s="211">
        <v>0</v>
      </c>
      <c r="U116" s="211">
        <v>0</v>
      </c>
      <c r="V116" s="211">
        <v>0</v>
      </c>
      <c r="W116" s="211">
        <v>0</v>
      </c>
      <c r="X116" s="211">
        <v>0</v>
      </c>
      <c r="Y116" s="211">
        <v>0</v>
      </c>
      <c r="Z116" s="211">
        <v>0</v>
      </c>
      <c r="AA116" s="211">
        <v>0</v>
      </c>
      <c r="AB116" s="211">
        <v>0</v>
      </c>
      <c r="AC116" s="211">
        <v>0</v>
      </c>
      <c r="AD116" s="211">
        <v>0</v>
      </c>
      <c r="AE116" s="211">
        <v>0</v>
      </c>
      <c r="AF116" s="211">
        <v>0</v>
      </c>
      <c r="AG116" s="211">
        <v>0</v>
      </c>
      <c r="AH116" s="211">
        <v>0</v>
      </c>
      <c r="AI116" s="211">
        <v>0</v>
      </c>
      <c r="AJ116" s="211">
        <v>0</v>
      </c>
      <c r="AK116" s="211">
        <v>0</v>
      </c>
      <c r="AL116" s="211">
        <v>0</v>
      </c>
      <c r="AM116" s="211">
        <v>0</v>
      </c>
      <c r="AN116" s="211">
        <v>0</v>
      </c>
      <c r="AO116" s="211">
        <v>0</v>
      </c>
      <c r="AP116" s="211">
        <v>0</v>
      </c>
      <c r="AQ116" s="211">
        <v>0</v>
      </c>
      <c r="AR116" s="211">
        <v>0</v>
      </c>
      <c r="AS116" s="211">
        <v>0</v>
      </c>
      <c r="AT116" s="211">
        <v>0</v>
      </c>
      <c r="AU116" s="211">
        <v>0</v>
      </c>
      <c r="AV116" s="211">
        <v>0</v>
      </c>
      <c r="AW116" s="211">
        <v>0</v>
      </c>
      <c r="AX116" s="211">
        <v>0</v>
      </c>
      <c r="AY116" s="211">
        <v>0</v>
      </c>
      <c r="AZ116" s="211">
        <v>0</v>
      </c>
      <c r="BA116" s="211">
        <v>0</v>
      </c>
      <c r="BB116" s="211">
        <v>0</v>
      </c>
      <c r="BC116" s="211">
        <v>0</v>
      </c>
      <c r="BD116" s="211">
        <v>0</v>
      </c>
      <c r="BE116" s="211">
        <v>0</v>
      </c>
      <c r="BF116" s="211">
        <v>0</v>
      </c>
      <c r="BG116" s="211">
        <v>0</v>
      </c>
      <c r="BH116" s="211">
        <v>0</v>
      </c>
      <c r="BI116" s="211">
        <v>0</v>
      </c>
      <c r="BJ116" s="211">
        <v>0</v>
      </c>
      <c r="BK116" s="211">
        <v>0</v>
      </c>
      <c r="BL116" s="211">
        <v>0</v>
      </c>
      <c r="BM116" s="211">
        <v>0</v>
      </c>
      <c r="BN116" s="211">
        <v>0</v>
      </c>
      <c r="BO116" s="211">
        <v>0</v>
      </c>
      <c r="BP116" s="211">
        <v>0</v>
      </c>
      <c r="BQ116" s="211">
        <v>0</v>
      </c>
      <c r="BR116" s="211">
        <v>0</v>
      </c>
      <c r="BS116" s="211">
        <v>0</v>
      </c>
      <c r="BT116" s="211">
        <v>0</v>
      </c>
      <c r="BU116" s="211">
        <v>0</v>
      </c>
      <c r="BV116" s="211">
        <v>0</v>
      </c>
      <c r="BW116" s="211">
        <v>0</v>
      </c>
      <c r="BX116" s="211">
        <v>0</v>
      </c>
      <c r="BY116" s="211">
        <v>0</v>
      </c>
      <c r="BZ116" s="211">
        <v>0</v>
      </c>
      <c r="CA116" s="211">
        <v>0</v>
      </c>
      <c r="CB116" s="211">
        <v>0</v>
      </c>
      <c r="CC116" s="211">
        <v>0</v>
      </c>
      <c r="CD116" s="211">
        <f t="shared" si="64"/>
        <v>0</v>
      </c>
      <c r="CF116" s="27">
        <f t="shared" si="46"/>
        <v>0</v>
      </c>
      <c r="CG116" s="28">
        <f t="shared" si="47"/>
        <v>0</v>
      </c>
    </row>
    <row r="117" spans="1:85" x14ac:dyDescent="0.2">
      <c r="A117" s="215" t="s">
        <v>549</v>
      </c>
      <c r="B117" s="211">
        <v>0</v>
      </c>
      <c r="C117" s="211">
        <v>0</v>
      </c>
      <c r="D117" s="211">
        <v>0</v>
      </c>
      <c r="E117" s="211">
        <v>0</v>
      </c>
      <c r="F117" s="211">
        <v>0</v>
      </c>
      <c r="G117" s="211">
        <v>0</v>
      </c>
      <c r="H117" s="211">
        <v>0</v>
      </c>
      <c r="I117" s="211">
        <v>0</v>
      </c>
      <c r="J117" s="211">
        <v>0</v>
      </c>
      <c r="K117" s="211">
        <v>0</v>
      </c>
      <c r="L117" s="211">
        <v>0</v>
      </c>
      <c r="M117" s="211">
        <v>0</v>
      </c>
      <c r="N117" s="211">
        <v>0</v>
      </c>
      <c r="O117" s="211">
        <v>0</v>
      </c>
      <c r="P117" s="211">
        <v>0</v>
      </c>
      <c r="Q117" s="211">
        <v>0</v>
      </c>
      <c r="R117" s="211">
        <v>0</v>
      </c>
      <c r="S117" s="211">
        <v>0</v>
      </c>
      <c r="T117" s="211">
        <v>0</v>
      </c>
      <c r="U117" s="211">
        <v>0</v>
      </c>
      <c r="V117" s="211">
        <v>0</v>
      </c>
      <c r="W117" s="211">
        <v>0</v>
      </c>
      <c r="X117" s="211">
        <v>0</v>
      </c>
      <c r="Y117" s="211">
        <v>0</v>
      </c>
      <c r="Z117" s="211">
        <v>0</v>
      </c>
      <c r="AA117" s="211">
        <v>0</v>
      </c>
      <c r="AB117" s="211">
        <v>0</v>
      </c>
      <c r="AC117" s="211">
        <v>0</v>
      </c>
      <c r="AD117" s="211">
        <v>0</v>
      </c>
      <c r="AE117" s="211">
        <v>0</v>
      </c>
      <c r="AF117" s="211">
        <v>0</v>
      </c>
      <c r="AG117" s="211">
        <v>0</v>
      </c>
      <c r="AH117" s="211">
        <v>0</v>
      </c>
      <c r="AI117" s="211">
        <v>0</v>
      </c>
      <c r="AJ117" s="211">
        <v>0</v>
      </c>
      <c r="AK117" s="211">
        <v>0</v>
      </c>
      <c r="AL117" s="211">
        <v>0</v>
      </c>
      <c r="AM117" s="211">
        <v>0</v>
      </c>
      <c r="AN117" s="211">
        <v>0</v>
      </c>
      <c r="AO117" s="211">
        <v>0</v>
      </c>
      <c r="AP117" s="211">
        <v>0</v>
      </c>
      <c r="AQ117" s="211">
        <v>0</v>
      </c>
      <c r="AR117" s="211">
        <v>0</v>
      </c>
      <c r="AS117" s="211">
        <v>0</v>
      </c>
      <c r="AT117" s="211">
        <v>0</v>
      </c>
      <c r="AU117" s="211">
        <v>0</v>
      </c>
      <c r="AV117" s="211">
        <v>0</v>
      </c>
      <c r="AW117" s="211">
        <v>0</v>
      </c>
      <c r="AX117" s="211">
        <v>0</v>
      </c>
      <c r="AY117" s="211">
        <v>0</v>
      </c>
      <c r="AZ117" s="211">
        <v>0</v>
      </c>
      <c r="BA117" s="211">
        <v>0</v>
      </c>
      <c r="BB117" s="211">
        <v>0</v>
      </c>
      <c r="BC117" s="211">
        <v>0</v>
      </c>
      <c r="BD117" s="211">
        <v>0</v>
      </c>
      <c r="BE117" s="211">
        <v>0</v>
      </c>
      <c r="BF117" s="211">
        <v>0</v>
      </c>
      <c r="BG117" s="211">
        <v>0</v>
      </c>
      <c r="BH117" s="211">
        <v>0</v>
      </c>
      <c r="BI117" s="211">
        <v>0</v>
      </c>
      <c r="BJ117" s="211">
        <v>0</v>
      </c>
      <c r="BK117" s="211">
        <v>0</v>
      </c>
      <c r="BL117" s="211">
        <v>0</v>
      </c>
      <c r="BM117" s="211">
        <v>0</v>
      </c>
      <c r="BN117" s="211">
        <v>0</v>
      </c>
      <c r="BO117" s="211">
        <v>0</v>
      </c>
      <c r="BP117" s="211">
        <v>0</v>
      </c>
      <c r="BQ117" s="211">
        <v>0</v>
      </c>
      <c r="BR117" s="211">
        <v>0</v>
      </c>
      <c r="BS117" s="211">
        <v>0</v>
      </c>
      <c r="BT117" s="211">
        <v>0</v>
      </c>
      <c r="BU117" s="211">
        <v>0</v>
      </c>
      <c r="BV117" s="211">
        <v>0</v>
      </c>
      <c r="BW117" s="211">
        <v>0</v>
      </c>
      <c r="BX117" s="211">
        <v>0</v>
      </c>
      <c r="BY117" s="211">
        <v>0</v>
      </c>
      <c r="BZ117" s="211">
        <v>0</v>
      </c>
      <c r="CA117" s="211">
        <v>0</v>
      </c>
      <c r="CB117" s="211">
        <v>0</v>
      </c>
      <c r="CC117" s="211">
        <v>0</v>
      </c>
      <c r="CD117" s="211">
        <f t="shared" si="64"/>
        <v>0</v>
      </c>
      <c r="CF117" s="27">
        <f t="shared" si="46"/>
        <v>0</v>
      </c>
      <c r="CG117" s="28">
        <f t="shared" si="47"/>
        <v>0</v>
      </c>
    </row>
    <row r="118" spans="1:85" x14ac:dyDescent="0.2">
      <c r="A118" s="215" t="s">
        <v>550</v>
      </c>
      <c r="B118" s="211">
        <v>0</v>
      </c>
      <c r="C118" s="211">
        <v>0</v>
      </c>
      <c r="D118" s="211">
        <v>0</v>
      </c>
      <c r="E118" s="211">
        <v>0</v>
      </c>
      <c r="F118" s="211">
        <v>0</v>
      </c>
      <c r="G118" s="211">
        <v>0</v>
      </c>
      <c r="H118" s="211">
        <v>0</v>
      </c>
      <c r="I118" s="211">
        <v>0</v>
      </c>
      <c r="J118" s="211">
        <v>0</v>
      </c>
      <c r="K118" s="211">
        <v>0</v>
      </c>
      <c r="L118" s="211">
        <v>0</v>
      </c>
      <c r="M118" s="211">
        <v>0</v>
      </c>
      <c r="N118" s="211">
        <v>0</v>
      </c>
      <c r="O118" s="211">
        <v>0</v>
      </c>
      <c r="P118" s="211">
        <v>0</v>
      </c>
      <c r="Q118" s="211">
        <v>0</v>
      </c>
      <c r="R118" s="211">
        <v>0</v>
      </c>
      <c r="S118" s="211">
        <v>0</v>
      </c>
      <c r="T118" s="211">
        <v>0</v>
      </c>
      <c r="U118" s="211">
        <v>0</v>
      </c>
      <c r="V118" s="211">
        <v>0</v>
      </c>
      <c r="W118" s="211">
        <v>0</v>
      </c>
      <c r="X118" s="211">
        <v>0</v>
      </c>
      <c r="Y118" s="211">
        <v>0</v>
      </c>
      <c r="Z118" s="211">
        <v>0</v>
      </c>
      <c r="AA118" s="211">
        <v>0</v>
      </c>
      <c r="AB118" s="211">
        <v>0</v>
      </c>
      <c r="AC118" s="211">
        <v>0</v>
      </c>
      <c r="AD118" s="211">
        <v>0</v>
      </c>
      <c r="AE118" s="211">
        <v>0</v>
      </c>
      <c r="AF118" s="211">
        <v>0</v>
      </c>
      <c r="AG118" s="211">
        <v>0</v>
      </c>
      <c r="AH118" s="211">
        <v>0</v>
      </c>
      <c r="AI118" s="211">
        <v>0</v>
      </c>
      <c r="AJ118" s="211">
        <v>0</v>
      </c>
      <c r="AK118" s="211">
        <v>0</v>
      </c>
      <c r="AL118" s="211">
        <v>0</v>
      </c>
      <c r="AM118" s="211">
        <v>0</v>
      </c>
      <c r="AN118" s="211">
        <v>0</v>
      </c>
      <c r="AO118" s="211">
        <v>0</v>
      </c>
      <c r="AP118" s="211">
        <v>0</v>
      </c>
      <c r="AQ118" s="211">
        <v>0</v>
      </c>
      <c r="AR118" s="211">
        <v>0</v>
      </c>
      <c r="AS118" s="211">
        <v>0</v>
      </c>
      <c r="AT118" s="211">
        <v>0</v>
      </c>
      <c r="AU118" s="211">
        <v>0</v>
      </c>
      <c r="AV118" s="211">
        <v>0</v>
      </c>
      <c r="AW118" s="211">
        <v>0</v>
      </c>
      <c r="AX118" s="211">
        <v>0</v>
      </c>
      <c r="AY118" s="211">
        <v>0</v>
      </c>
      <c r="AZ118" s="211">
        <v>0</v>
      </c>
      <c r="BA118" s="211">
        <v>0</v>
      </c>
      <c r="BB118" s="211">
        <v>0</v>
      </c>
      <c r="BC118" s="211">
        <v>0</v>
      </c>
      <c r="BD118" s="211">
        <v>0</v>
      </c>
      <c r="BE118" s="211">
        <v>0</v>
      </c>
      <c r="BF118" s="211">
        <v>0</v>
      </c>
      <c r="BG118" s="211">
        <v>0</v>
      </c>
      <c r="BH118" s="211">
        <v>0</v>
      </c>
      <c r="BI118" s="211">
        <v>0</v>
      </c>
      <c r="BJ118" s="211">
        <v>0</v>
      </c>
      <c r="BK118" s="211">
        <v>0</v>
      </c>
      <c r="BL118" s="211">
        <v>0</v>
      </c>
      <c r="BM118" s="211">
        <v>0</v>
      </c>
      <c r="BN118" s="211">
        <v>0</v>
      </c>
      <c r="BO118" s="211">
        <v>0</v>
      </c>
      <c r="BP118" s="211">
        <v>0</v>
      </c>
      <c r="BQ118" s="211">
        <v>0</v>
      </c>
      <c r="BR118" s="211">
        <v>0</v>
      </c>
      <c r="BS118" s="211">
        <v>0</v>
      </c>
      <c r="BT118" s="211">
        <v>0</v>
      </c>
      <c r="BU118" s="211">
        <v>0</v>
      </c>
      <c r="BV118" s="211">
        <v>0</v>
      </c>
      <c r="BW118" s="211">
        <v>0</v>
      </c>
      <c r="BX118" s="211">
        <v>0</v>
      </c>
      <c r="BY118" s="211">
        <v>0</v>
      </c>
      <c r="BZ118" s="211">
        <v>0</v>
      </c>
      <c r="CA118" s="211">
        <v>0</v>
      </c>
      <c r="CB118" s="211">
        <v>0</v>
      </c>
      <c r="CC118" s="211">
        <v>0</v>
      </c>
      <c r="CD118" s="211">
        <f t="shared" si="64"/>
        <v>0</v>
      </c>
      <c r="CF118" s="27">
        <f t="shared" si="46"/>
        <v>0</v>
      </c>
      <c r="CG118" s="28">
        <f t="shared" si="47"/>
        <v>0</v>
      </c>
    </row>
    <row r="119" spans="1:85" x14ac:dyDescent="0.2">
      <c r="A119" s="214" t="s">
        <v>551</v>
      </c>
      <c r="B119" s="213">
        <f t="shared" ref="B119:BM119" si="65">SUM(B111:B118)</f>
        <v>0</v>
      </c>
      <c r="C119" s="213">
        <f t="shared" si="65"/>
        <v>0</v>
      </c>
      <c r="D119" s="213">
        <f t="shared" si="65"/>
        <v>0</v>
      </c>
      <c r="E119" s="213">
        <f t="shared" si="65"/>
        <v>0</v>
      </c>
      <c r="F119" s="213">
        <f t="shared" si="65"/>
        <v>0</v>
      </c>
      <c r="G119" s="213">
        <f t="shared" ref="B119:BM119" si="66">SUM(G111:G118)</f>
        <v>0</v>
      </c>
      <c r="H119" s="213">
        <f t="shared" ref="H119:BS119" si="67">SUM(H111:H118)</f>
        <v>0</v>
      </c>
      <c r="I119" s="213">
        <f t="shared" si="67"/>
        <v>0</v>
      </c>
      <c r="J119" s="213">
        <f t="shared" si="67"/>
        <v>0</v>
      </c>
      <c r="K119" s="213">
        <f t="shared" si="67"/>
        <v>0</v>
      </c>
      <c r="L119" s="213">
        <f t="shared" si="67"/>
        <v>0</v>
      </c>
      <c r="M119" s="213">
        <f t="shared" si="67"/>
        <v>0</v>
      </c>
      <c r="N119" s="213">
        <f t="shared" si="67"/>
        <v>0</v>
      </c>
      <c r="O119" s="213">
        <f t="shared" si="67"/>
        <v>0</v>
      </c>
      <c r="P119" s="213">
        <f t="shared" si="67"/>
        <v>0</v>
      </c>
      <c r="Q119" s="213">
        <f t="shared" si="67"/>
        <v>0</v>
      </c>
      <c r="R119" s="213">
        <f t="shared" si="67"/>
        <v>0</v>
      </c>
      <c r="S119" s="213">
        <f t="shared" si="67"/>
        <v>0</v>
      </c>
      <c r="T119" s="213">
        <f t="shared" si="67"/>
        <v>0</v>
      </c>
      <c r="U119" s="213">
        <f t="shared" si="67"/>
        <v>0</v>
      </c>
      <c r="V119" s="213">
        <f t="shared" si="67"/>
        <v>0</v>
      </c>
      <c r="W119" s="213">
        <f t="shared" si="67"/>
        <v>0</v>
      </c>
      <c r="X119" s="213">
        <f t="shared" si="67"/>
        <v>0</v>
      </c>
      <c r="Y119" s="213">
        <f t="shared" si="67"/>
        <v>0</v>
      </c>
      <c r="Z119" s="213">
        <f t="shared" si="67"/>
        <v>0</v>
      </c>
      <c r="AA119" s="213">
        <f t="shared" si="67"/>
        <v>0</v>
      </c>
      <c r="AB119" s="213">
        <f t="shared" si="67"/>
        <v>0</v>
      </c>
      <c r="AC119" s="213">
        <f t="shared" si="67"/>
        <v>0</v>
      </c>
      <c r="AD119" s="213">
        <f t="shared" si="67"/>
        <v>0</v>
      </c>
      <c r="AE119" s="213">
        <f t="shared" si="67"/>
        <v>0</v>
      </c>
      <c r="AF119" s="213">
        <f t="shared" si="67"/>
        <v>0</v>
      </c>
      <c r="AG119" s="213">
        <f t="shared" si="67"/>
        <v>0</v>
      </c>
      <c r="AH119" s="213">
        <f t="shared" si="67"/>
        <v>0</v>
      </c>
      <c r="AI119" s="213">
        <f t="shared" si="67"/>
        <v>0</v>
      </c>
      <c r="AJ119" s="213">
        <f t="shared" si="67"/>
        <v>0</v>
      </c>
      <c r="AK119" s="213">
        <f t="shared" si="67"/>
        <v>0</v>
      </c>
      <c r="AL119" s="213">
        <f t="shared" si="67"/>
        <v>0</v>
      </c>
      <c r="AM119" s="213">
        <f t="shared" si="67"/>
        <v>0</v>
      </c>
      <c r="AN119" s="213">
        <f t="shared" si="67"/>
        <v>0</v>
      </c>
      <c r="AO119" s="213">
        <f t="shared" si="67"/>
        <v>0</v>
      </c>
      <c r="AP119" s="213">
        <f t="shared" si="67"/>
        <v>0</v>
      </c>
      <c r="AQ119" s="213">
        <f t="shared" si="67"/>
        <v>0</v>
      </c>
      <c r="AR119" s="213">
        <f t="shared" si="67"/>
        <v>0</v>
      </c>
      <c r="AS119" s="213">
        <f t="shared" si="67"/>
        <v>0</v>
      </c>
      <c r="AT119" s="213">
        <f t="shared" si="67"/>
        <v>0</v>
      </c>
      <c r="AU119" s="213">
        <f t="shared" si="67"/>
        <v>0</v>
      </c>
      <c r="AV119" s="213">
        <f t="shared" si="67"/>
        <v>0</v>
      </c>
      <c r="AW119" s="213">
        <f t="shared" si="67"/>
        <v>0</v>
      </c>
      <c r="AX119" s="213">
        <f t="shared" si="67"/>
        <v>0</v>
      </c>
      <c r="AY119" s="213">
        <f t="shared" si="67"/>
        <v>0</v>
      </c>
      <c r="AZ119" s="213">
        <f t="shared" si="67"/>
        <v>0</v>
      </c>
      <c r="BA119" s="213">
        <f t="shared" si="67"/>
        <v>0</v>
      </c>
      <c r="BB119" s="213">
        <f t="shared" si="67"/>
        <v>0</v>
      </c>
      <c r="BC119" s="213">
        <f t="shared" si="67"/>
        <v>0</v>
      </c>
      <c r="BD119" s="213">
        <f t="shared" si="67"/>
        <v>0</v>
      </c>
      <c r="BE119" s="213">
        <f t="shared" si="67"/>
        <v>0</v>
      </c>
      <c r="BF119" s="213">
        <f t="shared" si="67"/>
        <v>0</v>
      </c>
      <c r="BG119" s="213">
        <f t="shared" si="67"/>
        <v>0</v>
      </c>
      <c r="BH119" s="213">
        <f t="shared" si="67"/>
        <v>0</v>
      </c>
      <c r="BI119" s="213">
        <f t="shared" si="67"/>
        <v>0</v>
      </c>
      <c r="BJ119" s="213">
        <f t="shared" si="67"/>
        <v>0</v>
      </c>
      <c r="BK119" s="213">
        <f t="shared" si="67"/>
        <v>0</v>
      </c>
      <c r="BL119" s="213">
        <f t="shared" si="67"/>
        <v>0</v>
      </c>
      <c r="BM119" s="213">
        <f t="shared" si="67"/>
        <v>0</v>
      </c>
      <c r="BN119" s="213">
        <f t="shared" si="67"/>
        <v>0</v>
      </c>
      <c r="BO119" s="213">
        <f t="shared" si="67"/>
        <v>0</v>
      </c>
      <c r="BP119" s="213">
        <f t="shared" si="67"/>
        <v>0</v>
      </c>
      <c r="BQ119" s="213">
        <f t="shared" si="67"/>
        <v>0</v>
      </c>
      <c r="BR119" s="213">
        <f t="shared" si="67"/>
        <v>0</v>
      </c>
      <c r="BS119" s="213">
        <f t="shared" si="67"/>
        <v>0</v>
      </c>
      <c r="BT119" s="213">
        <f t="shared" ref="BT119:CC119" si="68">SUM(BT111:BT118)</f>
        <v>0</v>
      </c>
      <c r="BU119" s="213">
        <f t="shared" si="68"/>
        <v>0</v>
      </c>
      <c r="BV119" s="213">
        <f t="shared" si="68"/>
        <v>0</v>
      </c>
      <c r="BW119" s="213">
        <f t="shared" si="68"/>
        <v>0</v>
      </c>
      <c r="BX119" s="213">
        <f t="shared" si="68"/>
        <v>0</v>
      </c>
      <c r="BY119" s="213">
        <f t="shared" si="68"/>
        <v>0</v>
      </c>
      <c r="BZ119" s="213">
        <f t="shared" si="68"/>
        <v>0</v>
      </c>
      <c r="CA119" s="213">
        <f t="shared" si="68"/>
        <v>0</v>
      </c>
      <c r="CB119" s="213">
        <f t="shared" si="68"/>
        <v>0</v>
      </c>
      <c r="CC119" s="213">
        <f t="shared" si="68"/>
        <v>0</v>
      </c>
      <c r="CD119" s="213">
        <f t="shared" ref="BN119:CD119" si="69">SUM(CD111:CD118)</f>
        <v>0</v>
      </c>
      <c r="CF119" s="27">
        <f t="shared" si="46"/>
        <v>0</v>
      </c>
      <c r="CG119" s="28">
        <f t="shared" si="47"/>
        <v>0</v>
      </c>
    </row>
    <row r="120" spans="1:85" x14ac:dyDescent="0.2">
      <c r="A120" s="218" t="s">
        <v>552</v>
      </c>
      <c r="B120" s="211">
        <v>0</v>
      </c>
      <c r="C120" s="211">
        <v>0</v>
      </c>
      <c r="D120" s="211">
        <v>0</v>
      </c>
      <c r="E120" s="211">
        <v>0</v>
      </c>
      <c r="F120" s="211">
        <v>0</v>
      </c>
      <c r="G120" s="211">
        <v>0</v>
      </c>
      <c r="H120" s="211">
        <v>0</v>
      </c>
      <c r="I120" s="211">
        <v>0</v>
      </c>
      <c r="J120" s="211">
        <v>0</v>
      </c>
      <c r="K120" s="211">
        <v>0</v>
      </c>
      <c r="L120" s="211">
        <v>0</v>
      </c>
      <c r="M120" s="211">
        <v>0</v>
      </c>
      <c r="N120" s="211">
        <v>0</v>
      </c>
      <c r="O120" s="211">
        <v>0</v>
      </c>
      <c r="P120" s="211">
        <v>0</v>
      </c>
      <c r="Q120" s="211">
        <v>0</v>
      </c>
      <c r="R120" s="211">
        <v>0</v>
      </c>
      <c r="S120" s="211">
        <v>0</v>
      </c>
      <c r="T120" s="211">
        <v>0</v>
      </c>
      <c r="U120" s="211">
        <v>0</v>
      </c>
      <c r="V120" s="211">
        <v>0</v>
      </c>
      <c r="W120" s="211">
        <v>0</v>
      </c>
      <c r="X120" s="211">
        <v>0</v>
      </c>
      <c r="Y120" s="211">
        <v>0</v>
      </c>
      <c r="Z120" s="211">
        <v>0</v>
      </c>
      <c r="AA120" s="211">
        <v>0</v>
      </c>
      <c r="AB120" s="211">
        <v>0</v>
      </c>
      <c r="AC120" s="211">
        <v>0</v>
      </c>
      <c r="AD120" s="211">
        <v>0</v>
      </c>
      <c r="AE120" s="211">
        <v>0</v>
      </c>
      <c r="AF120" s="211">
        <v>0</v>
      </c>
      <c r="AG120" s="211">
        <v>0</v>
      </c>
      <c r="AH120" s="211">
        <v>0</v>
      </c>
      <c r="AI120" s="211">
        <v>0</v>
      </c>
      <c r="AJ120" s="211">
        <v>0</v>
      </c>
      <c r="AK120" s="211">
        <v>0</v>
      </c>
      <c r="AL120" s="211">
        <v>0</v>
      </c>
      <c r="AM120" s="211">
        <v>0</v>
      </c>
      <c r="AN120" s="211">
        <v>0</v>
      </c>
      <c r="AO120" s="211">
        <v>0</v>
      </c>
      <c r="AP120" s="211">
        <v>0</v>
      </c>
      <c r="AQ120" s="211">
        <v>0</v>
      </c>
      <c r="AR120" s="211">
        <v>0</v>
      </c>
      <c r="AS120" s="211">
        <v>0</v>
      </c>
      <c r="AT120" s="211">
        <v>0</v>
      </c>
      <c r="AU120" s="211">
        <v>0</v>
      </c>
      <c r="AV120" s="211">
        <v>0</v>
      </c>
      <c r="AW120" s="211">
        <v>0</v>
      </c>
      <c r="AX120" s="211">
        <v>0</v>
      </c>
      <c r="AY120" s="211">
        <v>0</v>
      </c>
      <c r="AZ120" s="211">
        <v>0</v>
      </c>
      <c r="BA120" s="211">
        <v>0</v>
      </c>
      <c r="BB120" s="211">
        <v>0</v>
      </c>
      <c r="BC120" s="211">
        <v>0</v>
      </c>
      <c r="BD120" s="211">
        <v>0</v>
      </c>
      <c r="BE120" s="211">
        <v>0</v>
      </c>
      <c r="BF120" s="211">
        <v>0</v>
      </c>
      <c r="BG120" s="211">
        <v>0</v>
      </c>
      <c r="BH120" s="211">
        <v>0</v>
      </c>
      <c r="BI120" s="211">
        <v>0</v>
      </c>
      <c r="BJ120" s="211">
        <v>0</v>
      </c>
      <c r="BK120" s="211">
        <v>0</v>
      </c>
      <c r="BL120" s="211">
        <v>0</v>
      </c>
      <c r="BM120" s="211">
        <v>0</v>
      </c>
      <c r="BN120" s="211">
        <v>0</v>
      </c>
      <c r="BO120" s="211">
        <v>0</v>
      </c>
      <c r="BP120" s="211">
        <v>0</v>
      </c>
      <c r="BQ120" s="211">
        <v>0</v>
      </c>
      <c r="BR120" s="211">
        <v>0</v>
      </c>
      <c r="BS120" s="211">
        <v>0</v>
      </c>
      <c r="BT120" s="211">
        <v>0</v>
      </c>
      <c r="BU120" s="211">
        <v>0</v>
      </c>
      <c r="BV120" s="211">
        <v>0</v>
      </c>
      <c r="BW120" s="211">
        <v>0</v>
      </c>
      <c r="BX120" s="211">
        <v>0</v>
      </c>
      <c r="BY120" s="211">
        <v>0</v>
      </c>
      <c r="BZ120" s="211">
        <v>0</v>
      </c>
      <c r="CA120" s="211">
        <v>0</v>
      </c>
      <c r="CB120" s="211">
        <v>0</v>
      </c>
      <c r="CC120" s="211">
        <v>0</v>
      </c>
      <c r="CD120" s="211">
        <f>SUM(B120:CC120)</f>
        <v>0</v>
      </c>
      <c r="CF120" s="27">
        <f t="shared" si="46"/>
        <v>0</v>
      </c>
      <c r="CG120" s="28">
        <f t="shared" si="47"/>
        <v>0</v>
      </c>
    </row>
    <row r="121" spans="1:85" x14ac:dyDescent="0.2">
      <c r="A121" s="218" t="s">
        <v>553</v>
      </c>
      <c r="B121" s="211">
        <v>0</v>
      </c>
      <c r="C121" s="211">
        <v>0</v>
      </c>
      <c r="D121" s="211">
        <v>0</v>
      </c>
      <c r="E121" s="211">
        <v>0</v>
      </c>
      <c r="F121" s="211">
        <v>0</v>
      </c>
      <c r="G121" s="211">
        <v>0</v>
      </c>
      <c r="H121" s="211">
        <v>0</v>
      </c>
      <c r="I121" s="211">
        <v>0</v>
      </c>
      <c r="J121" s="211">
        <v>0</v>
      </c>
      <c r="K121" s="211">
        <v>0</v>
      </c>
      <c r="L121" s="211">
        <v>0</v>
      </c>
      <c r="M121" s="211">
        <v>0</v>
      </c>
      <c r="N121" s="211">
        <v>0</v>
      </c>
      <c r="O121" s="211">
        <v>0</v>
      </c>
      <c r="P121" s="211">
        <v>0</v>
      </c>
      <c r="Q121" s="211">
        <v>0</v>
      </c>
      <c r="R121" s="211">
        <v>0</v>
      </c>
      <c r="S121" s="211">
        <v>0</v>
      </c>
      <c r="T121" s="211">
        <v>0</v>
      </c>
      <c r="U121" s="211">
        <v>0</v>
      </c>
      <c r="V121" s="211">
        <v>0</v>
      </c>
      <c r="W121" s="211">
        <v>0</v>
      </c>
      <c r="X121" s="211">
        <v>0</v>
      </c>
      <c r="Y121" s="211">
        <v>0</v>
      </c>
      <c r="Z121" s="211">
        <v>0</v>
      </c>
      <c r="AA121" s="211">
        <v>0</v>
      </c>
      <c r="AB121" s="211">
        <v>0</v>
      </c>
      <c r="AC121" s="211">
        <v>0</v>
      </c>
      <c r="AD121" s="211">
        <v>0</v>
      </c>
      <c r="AE121" s="211">
        <v>0</v>
      </c>
      <c r="AF121" s="211">
        <v>0</v>
      </c>
      <c r="AG121" s="211">
        <v>0</v>
      </c>
      <c r="AH121" s="211">
        <v>0</v>
      </c>
      <c r="AI121" s="211">
        <v>0</v>
      </c>
      <c r="AJ121" s="211">
        <v>0</v>
      </c>
      <c r="AK121" s="211">
        <v>0</v>
      </c>
      <c r="AL121" s="211">
        <v>0</v>
      </c>
      <c r="AM121" s="211">
        <v>0</v>
      </c>
      <c r="AN121" s="211">
        <v>0</v>
      </c>
      <c r="AO121" s="211">
        <v>0</v>
      </c>
      <c r="AP121" s="211">
        <v>0</v>
      </c>
      <c r="AQ121" s="211">
        <v>0</v>
      </c>
      <c r="AR121" s="211">
        <v>0</v>
      </c>
      <c r="AS121" s="211">
        <v>0</v>
      </c>
      <c r="AT121" s="211">
        <v>0</v>
      </c>
      <c r="AU121" s="211">
        <v>0</v>
      </c>
      <c r="AV121" s="211">
        <v>0</v>
      </c>
      <c r="AW121" s="211">
        <v>0</v>
      </c>
      <c r="AX121" s="211">
        <v>0</v>
      </c>
      <c r="AY121" s="211">
        <v>0</v>
      </c>
      <c r="AZ121" s="211">
        <v>0</v>
      </c>
      <c r="BA121" s="211">
        <v>0</v>
      </c>
      <c r="BB121" s="211">
        <v>0</v>
      </c>
      <c r="BC121" s="211">
        <v>0</v>
      </c>
      <c r="BD121" s="211">
        <v>0</v>
      </c>
      <c r="BE121" s="211">
        <v>0</v>
      </c>
      <c r="BF121" s="211">
        <v>0</v>
      </c>
      <c r="BG121" s="211">
        <v>0</v>
      </c>
      <c r="BH121" s="211">
        <v>0</v>
      </c>
      <c r="BI121" s="211">
        <v>0</v>
      </c>
      <c r="BJ121" s="211">
        <v>0</v>
      </c>
      <c r="BK121" s="211">
        <v>0</v>
      </c>
      <c r="BL121" s="211">
        <v>0</v>
      </c>
      <c r="BM121" s="211">
        <v>0</v>
      </c>
      <c r="BN121" s="211">
        <v>0</v>
      </c>
      <c r="BO121" s="211">
        <v>0</v>
      </c>
      <c r="BP121" s="211">
        <v>0</v>
      </c>
      <c r="BQ121" s="211">
        <v>0</v>
      </c>
      <c r="BR121" s="211">
        <v>0</v>
      </c>
      <c r="BS121" s="211">
        <v>0</v>
      </c>
      <c r="BT121" s="211">
        <v>0</v>
      </c>
      <c r="BU121" s="211">
        <v>0</v>
      </c>
      <c r="BV121" s="211">
        <v>0</v>
      </c>
      <c r="BW121" s="211">
        <v>0</v>
      </c>
      <c r="BX121" s="211">
        <v>0</v>
      </c>
      <c r="BY121" s="211">
        <v>0</v>
      </c>
      <c r="BZ121" s="211">
        <v>0</v>
      </c>
      <c r="CA121" s="211">
        <v>0</v>
      </c>
      <c r="CB121" s="211">
        <v>0</v>
      </c>
      <c r="CC121" s="211">
        <v>0</v>
      </c>
      <c r="CD121" s="211">
        <f>SUM(B121:CC121)</f>
        <v>0</v>
      </c>
      <c r="CF121" s="27">
        <f t="shared" si="46"/>
        <v>0</v>
      </c>
      <c r="CG121" s="28">
        <f t="shared" si="47"/>
        <v>0</v>
      </c>
    </row>
    <row r="122" spans="1:85" x14ac:dyDescent="0.2">
      <c r="A122" s="208"/>
      <c r="B122" s="207"/>
      <c r="C122" s="207"/>
      <c r="D122" s="207"/>
      <c r="E122" s="207"/>
      <c r="F122" s="207"/>
      <c r="G122" s="207"/>
      <c r="H122" s="207"/>
      <c r="I122" s="207"/>
      <c r="J122" s="207"/>
      <c r="K122" s="207"/>
      <c r="L122" s="207"/>
      <c r="M122" s="207"/>
      <c r="N122" s="207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07"/>
      <c r="AX122" s="207"/>
      <c r="AY122" s="207"/>
      <c r="AZ122" s="207"/>
      <c r="BA122" s="207"/>
      <c r="BB122" s="207"/>
      <c r="BC122" s="207"/>
      <c r="BD122" s="207"/>
      <c r="BE122" s="207"/>
      <c r="BF122" s="207"/>
      <c r="BG122" s="207"/>
      <c r="BH122" s="207"/>
      <c r="BI122" s="207"/>
      <c r="BJ122" s="207"/>
      <c r="BK122" s="207"/>
      <c r="BL122" s="207"/>
      <c r="BM122" s="207"/>
      <c r="BN122" s="207"/>
      <c r="BO122" s="207"/>
      <c r="BP122" s="207"/>
      <c r="BQ122" s="207"/>
      <c r="BR122" s="207"/>
      <c r="BS122" s="207"/>
      <c r="BT122" s="207"/>
      <c r="BU122" s="207"/>
      <c r="BV122" s="207"/>
      <c r="BW122" s="207"/>
      <c r="BX122" s="207"/>
      <c r="BY122" s="207"/>
      <c r="BZ122" s="207"/>
      <c r="CA122" s="207"/>
      <c r="CB122" s="207"/>
      <c r="CC122" s="207"/>
      <c r="CD122" s="207"/>
      <c r="CF122" s="27">
        <f t="shared" si="46"/>
        <v>0</v>
      </c>
      <c r="CG122" s="28">
        <f t="shared" si="47"/>
        <v>0</v>
      </c>
    </row>
    <row r="123" spans="1:85" x14ac:dyDescent="0.2">
      <c r="A123" s="215" t="s">
        <v>554</v>
      </c>
      <c r="B123" s="211">
        <v>0</v>
      </c>
      <c r="C123" s="211">
        <v>0</v>
      </c>
      <c r="D123" s="211">
        <v>0</v>
      </c>
      <c r="E123" s="211">
        <v>0</v>
      </c>
      <c r="F123" s="211">
        <v>0</v>
      </c>
      <c r="G123" s="211">
        <v>0</v>
      </c>
      <c r="H123" s="211">
        <v>0</v>
      </c>
      <c r="I123" s="211">
        <v>0</v>
      </c>
      <c r="J123" s="211">
        <v>0</v>
      </c>
      <c r="K123" s="211">
        <v>0</v>
      </c>
      <c r="L123" s="211">
        <v>0</v>
      </c>
      <c r="M123" s="211">
        <v>0</v>
      </c>
      <c r="N123" s="211">
        <v>0</v>
      </c>
      <c r="O123" s="211">
        <v>0</v>
      </c>
      <c r="P123" s="211">
        <v>0</v>
      </c>
      <c r="Q123" s="211">
        <v>0</v>
      </c>
      <c r="R123" s="211">
        <v>0</v>
      </c>
      <c r="S123" s="211">
        <v>0</v>
      </c>
      <c r="T123" s="211">
        <v>0</v>
      </c>
      <c r="U123" s="211">
        <v>0</v>
      </c>
      <c r="V123" s="211">
        <v>0</v>
      </c>
      <c r="W123" s="211">
        <v>0</v>
      </c>
      <c r="X123" s="211">
        <v>0</v>
      </c>
      <c r="Y123" s="211">
        <v>0</v>
      </c>
      <c r="Z123" s="211">
        <v>0</v>
      </c>
      <c r="AA123" s="211">
        <v>0</v>
      </c>
      <c r="AB123" s="211">
        <v>0</v>
      </c>
      <c r="AC123" s="211">
        <v>0</v>
      </c>
      <c r="AD123" s="211">
        <v>0</v>
      </c>
      <c r="AE123" s="211">
        <v>0</v>
      </c>
      <c r="AF123" s="211">
        <v>0</v>
      </c>
      <c r="AG123" s="211">
        <v>0</v>
      </c>
      <c r="AH123" s="211">
        <v>0</v>
      </c>
      <c r="AI123" s="211">
        <v>0</v>
      </c>
      <c r="AJ123" s="211">
        <v>0</v>
      </c>
      <c r="AK123" s="211">
        <v>0</v>
      </c>
      <c r="AL123" s="211">
        <v>0</v>
      </c>
      <c r="AM123" s="211">
        <v>0</v>
      </c>
      <c r="AN123" s="211">
        <v>0</v>
      </c>
      <c r="AO123" s="211">
        <v>0</v>
      </c>
      <c r="AP123" s="211">
        <v>0</v>
      </c>
      <c r="AQ123" s="211">
        <v>0</v>
      </c>
      <c r="AR123" s="211">
        <v>0</v>
      </c>
      <c r="AS123" s="211">
        <v>0</v>
      </c>
      <c r="AT123" s="211">
        <v>0</v>
      </c>
      <c r="AU123" s="211">
        <v>0</v>
      </c>
      <c r="AV123" s="211">
        <v>0</v>
      </c>
      <c r="AW123" s="211">
        <v>0</v>
      </c>
      <c r="AX123" s="211">
        <v>0</v>
      </c>
      <c r="AY123" s="211">
        <v>0</v>
      </c>
      <c r="AZ123" s="211">
        <v>0</v>
      </c>
      <c r="BA123" s="211">
        <v>0</v>
      </c>
      <c r="BB123" s="211">
        <v>0</v>
      </c>
      <c r="BC123" s="211">
        <v>0</v>
      </c>
      <c r="BD123" s="211">
        <v>0</v>
      </c>
      <c r="BE123" s="211">
        <v>0</v>
      </c>
      <c r="BF123" s="211">
        <v>0</v>
      </c>
      <c r="BG123" s="211">
        <v>0</v>
      </c>
      <c r="BH123" s="211">
        <v>0</v>
      </c>
      <c r="BI123" s="211">
        <v>0</v>
      </c>
      <c r="BJ123" s="211">
        <v>0</v>
      </c>
      <c r="BK123" s="211">
        <v>0</v>
      </c>
      <c r="BL123" s="211">
        <v>0</v>
      </c>
      <c r="BM123" s="211">
        <v>0</v>
      </c>
      <c r="BN123" s="211">
        <v>0</v>
      </c>
      <c r="BO123" s="211">
        <v>0</v>
      </c>
      <c r="BP123" s="211">
        <v>0</v>
      </c>
      <c r="BQ123" s="211">
        <v>0</v>
      </c>
      <c r="BR123" s="211">
        <v>0</v>
      </c>
      <c r="BS123" s="211">
        <v>0</v>
      </c>
      <c r="BT123" s="211">
        <v>0</v>
      </c>
      <c r="BU123" s="211">
        <v>0</v>
      </c>
      <c r="BV123" s="211">
        <v>0</v>
      </c>
      <c r="BW123" s="211">
        <v>0</v>
      </c>
      <c r="BX123" s="211">
        <v>0</v>
      </c>
      <c r="BY123" s="211">
        <v>0</v>
      </c>
      <c r="BZ123" s="211">
        <v>0</v>
      </c>
      <c r="CA123" s="211">
        <v>0</v>
      </c>
      <c r="CB123" s="211">
        <v>0</v>
      </c>
      <c r="CC123" s="211">
        <v>0</v>
      </c>
      <c r="CD123" s="211">
        <f>SUM(B123:CC123)</f>
        <v>0</v>
      </c>
      <c r="CF123" s="27">
        <f t="shared" si="46"/>
        <v>0</v>
      </c>
      <c r="CG123" s="28">
        <f t="shared" si="47"/>
        <v>0</v>
      </c>
    </row>
    <row r="124" spans="1:85" x14ac:dyDescent="0.2">
      <c r="A124" s="215" t="s">
        <v>555</v>
      </c>
      <c r="B124" s="211">
        <v>0</v>
      </c>
      <c r="C124" s="211">
        <v>0</v>
      </c>
      <c r="D124" s="211">
        <v>0</v>
      </c>
      <c r="E124" s="211">
        <v>0</v>
      </c>
      <c r="F124" s="211">
        <v>0</v>
      </c>
      <c r="G124" s="211">
        <v>0</v>
      </c>
      <c r="H124" s="211">
        <v>0</v>
      </c>
      <c r="I124" s="211">
        <v>0</v>
      </c>
      <c r="J124" s="211">
        <v>0</v>
      </c>
      <c r="K124" s="211">
        <v>0</v>
      </c>
      <c r="L124" s="211">
        <v>0</v>
      </c>
      <c r="M124" s="211">
        <v>0</v>
      </c>
      <c r="N124" s="211">
        <v>0</v>
      </c>
      <c r="O124" s="211">
        <v>0</v>
      </c>
      <c r="P124" s="211">
        <v>0</v>
      </c>
      <c r="Q124" s="211">
        <v>0</v>
      </c>
      <c r="R124" s="211">
        <v>0</v>
      </c>
      <c r="S124" s="211">
        <v>0</v>
      </c>
      <c r="T124" s="211">
        <v>0</v>
      </c>
      <c r="U124" s="211">
        <v>0</v>
      </c>
      <c r="V124" s="211">
        <v>0</v>
      </c>
      <c r="W124" s="211">
        <v>0</v>
      </c>
      <c r="X124" s="211">
        <v>0</v>
      </c>
      <c r="Y124" s="211">
        <v>0</v>
      </c>
      <c r="Z124" s="211">
        <v>0</v>
      </c>
      <c r="AA124" s="211">
        <v>0</v>
      </c>
      <c r="AB124" s="211">
        <v>0</v>
      </c>
      <c r="AC124" s="211">
        <v>0</v>
      </c>
      <c r="AD124" s="211">
        <v>0</v>
      </c>
      <c r="AE124" s="211">
        <v>0</v>
      </c>
      <c r="AF124" s="211">
        <v>0</v>
      </c>
      <c r="AG124" s="211">
        <v>0</v>
      </c>
      <c r="AH124" s="211">
        <v>0</v>
      </c>
      <c r="AI124" s="211">
        <v>0</v>
      </c>
      <c r="AJ124" s="211">
        <v>0</v>
      </c>
      <c r="AK124" s="211">
        <v>0</v>
      </c>
      <c r="AL124" s="211">
        <v>0</v>
      </c>
      <c r="AM124" s="211">
        <v>0</v>
      </c>
      <c r="AN124" s="211">
        <v>0</v>
      </c>
      <c r="AO124" s="211">
        <v>0</v>
      </c>
      <c r="AP124" s="211">
        <v>0</v>
      </c>
      <c r="AQ124" s="211">
        <v>0</v>
      </c>
      <c r="AR124" s="211">
        <v>0</v>
      </c>
      <c r="AS124" s="211">
        <v>0</v>
      </c>
      <c r="AT124" s="211">
        <v>0</v>
      </c>
      <c r="AU124" s="211">
        <v>0</v>
      </c>
      <c r="AV124" s="211">
        <v>0</v>
      </c>
      <c r="AW124" s="211">
        <v>0</v>
      </c>
      <c r="AX124" s="211">
        <v>0</v>
      </c>
      <c r="AY124" s="211">
        <v>0</v>
      </c>
      <c r="AZ124" s="211">
        <v>0</v>
      </c>
      <c r="BA124" s="211">
        <v>0</v>
      </c>
      <c r="BB124" s="211">
        <v>0</v>
      </c>
      <c r="BC124" s="211">
        <v>0</v>
      </c>
      <c r="BD124" s="211">
        <v>0</v>
      </c>
      <c r="BE124" s="211">
        <v>0</v>
      </c>
      <c r="BF124" s="211">
        <v>0</v>
      </c>
      <c r="BG124" s="211">
        <v>0</v>
      </c>
      <c r="BH124" s="211">
        <v>0</v>
      </c>
      <c r="BI124" s="211">
        <v>0</v>
      </c>
      <c r="BJ124" s="211">
        <v>0</v>
      </c>
      <c r="BK124" s="211">
        <v>0</v>
      </c>
      <c r="BL124" s="211">
        <v>0</v>
      </c>
      <c r="BM124" s="211">
        <v>0</v>
      </c>
      <c r="BN124" s="211">
        <v>0</v>
      </c>
      <c r="BO124" s="211">
        <v>0</v>
      </c>
      <c r="BP124" s="211">
        <v>0</v>
      </c>
      <c r="BQ124" s="211">
        <v>0</v>
      </c>
      <c r="BR124" s="211">
        <v>0</v>
      </c>
      <c r="BS124" s="211">
        <v>0</v>
      </c>
      <c r="BT124" s="211">
        <v>0</v>
      </c>
      <c r="BU124" s="211">
        <v>0</v>
      </c>
      <c r="BV124" s="211">
        <v>0</v>
      </c>
      <c r="BW124" s="211">
        <v>0</v>
      </c>
      <c r="BX124" s="211">
        <v>0</v>
      </c>
      <c r="BY124" s="211">
        <v>0</v>
      </c>
      <c r="BZ124" s="211">
        <v>0</v>
      </c>
      <c r="CA124" s="211">
        <v>0</v>
      </c>
      <c r="CB124" s="211">
        <v>0</v>
      </c>
      <c r="CC124" s="211">
        <v>0</v>
      </c>
      <c r="CD124" s="211">
        <f>SUM(B124:CC124)</f>
        <v>0</v>
      </c>
      <c r="CF124" s="27">
        <f t="shared" si="46"/>
        <v>0</v>
      </c>
      <c r="CG124" s="28">
        <f t="shared" si="47"/>
        <v>0</v>
      </c>
    </row>
    <row r="125" spans="1:85" x14ac:dyDescent="0.2">
      <c r="A125" s="215" t="s">
        <v>556</v>
      </c>
      <c r="B125" s="211">
        <v>0</v>
      </c>
      <c r="C125" s="211">
        <v>0</v>
      </c>
      <c r="D125" s="211">
        <v>0</v>
      </c>
      <c r="E125" s="211">
        <v>0</v>
      </c>
      <c r="F125" s="211">
        <v>0</v>
      </c>
      <c r="G125" s="211">
        <v>0</v>
      </c>
      <c r="H125" s="211">
        <v>0</v>
      </c>
      <c r="I125" s="211">
        <v>0</v>
      </c>
      <c r="J125" s="211">
        <v>0</v>
      </c>
      <c r="K125" s="211">
        <v>0</v>
      </c>
      <c r="L125" s="211">
        <v>0</v>
      </c>
      <c r="M125" s="211">
        <v>0</v>
      </c>
      <c r="N125" s="211">
        <v>0</v>
      </c>
      <c r="O125" s="211">
        <v>0</v>
      </c>
      <c r="P125" s="211">
        <v>0</v>
      </c>
      <c r="Q125" s="211">
        <v>0</v>
      </c>
      <c r="R125" s="211">
        <v>0</v>
      </c>
      <c r="S125" s="211">
        <v>0</v>
      </c>
      <c r="T125" s="211">
        <v>0</v>
      </c>
      <c r="U125" s="211">
        <v>0</v>
      </c>
      <c r="V125" s="211">
        <v>0</v>
      </c>
      <c r="W125" s="211">
        <v>0</v>
      </c>
      <c r="X125" s="211">
        <v>0</v>
      </c>
      <c r="Y125" s="211">
        <v>0</v>
      </c>
      <c r="Z125" s="211">
        <v>0</v>
      </c>
      <c r="AA125" s="211">
        <v>0</v>
      </c>
      <c r="AB125" s="211">
        <v>0</v>
      </c>
      <c r="AC125" s="211">
        <v>0</v>
      </c>
      <c r="AD125" s="211">
        <v>0</v>
      </c>
      <c r="AE125" s="211">
        <v>0</v>
      </c>
      <c r="AF125" s="211">
        <v>0</v>
      </c>
      <c r="AG125" s="211">
        <v>0</v>
      </c>
      <c r="AH125" s="211">
        <v>0</v>
      </c>
      <c r="AI125" s="211">
        <v>0</v>
      </c>
      <c r="AJ125" s="211">
        <v>0</v>
      </c>
      <c r="AK125" s="211">
        <v>0</v>
      </c>
      <c r="AL125" s="211">
        <v>0</v>
      </c>
      <c r="AM125" s="211">
        <v>0</v>
      </c>
      <c r="AN125" s="211">
        <v>0</v>
      </c>
      <c r="AO125" s="211">
        <v>0</v>
      </c>
      <c r="AP125" s="211">
        <v>0</v>
      </c>
      <c r="AQ125" s="211">
        <v>0</v>
      </c>
      <c r="AR125" s="211">
        <v>0</v>
      </c>
      <c r="AS125" s="211">
        <v>0</v>
      </c>
      <c r="AT125" s="211">
        <v>0</v>
      </c>
      <c r="AU125" s="211">
        <v>0</v>
      </c>
      <c r="AV125" s="211">
        <v>0</v>
      </c>
      <c r="AW125" s="211">
        <v>0</v>
      </c>
      <c r="AX125" s="211">
        <v>0</v>
      </c>
      <c r="AY125" s="211">
        <v>0</v>
      </c>
      <c r="AZ125" s="211">
        <v>0</v>
      </c>
      <c r="BA125" s="211">
        <v>0</v>
      </c>
      <c r="BB125" s="211">
        <v>0</v>
      </c>
      <c r="BC125" s="211">
        <v>0</v>
      </c>
      <c r="BD125" s="211">
        <v>0</v>
      </c>
      <c r="BE125" s="211">
        <v>0</v>
      </c>
      <c r="BF125" s="211">
        <v>0</v>
      </c>
      <c r="BG125" s="211">
        <v>0</v>
      </c>
      <c r="BH125" s="211">
        <v>0</v>
      </c>
      <c r="BI125" s="211">
        <v>0</v>
      </c>
      <c r="BJ125" s="211">
        <v>0</v>
      </c>
      <c r="BK125" s="211">
        <v>0</v>
      </c>
      <c r="BL125" s="211">
        <v>0</v>
      </c>
      <c r="BM125" s="211">
        <v>0</v>
      </c>
      <c r="BN125" s="211">
        <v>0</v>
      </c>
      <c r="BO125" s="211">
        <v>0</v>
      </c>
      <c r="BP125" s="211">
        <v>0</v>
      </c>
      <c r="BQ125" s="211">
        <v>0</v>
      </c>
      <c r="BR125" s="211">
        <v>0</v>
      </c>
      <c r="BS125" s="211">
        <v>0</v>
      </c>
      <c r="BT125" s="211">
        <v>0</v>
      </c>
      <c r="BU125" s="211">
        <v>0</v>
      </c>
      <c r="BV125" s="211">
        <v>0</v>
      </c>
      <c r="BW125" s="211">
        <v>0</v>
      </c>
      <c r="BX125" s="211">
        <v>0</v>
      </c>
      <c r="BY125" s="211">
        <v>0</v>
      </c>
      <c r="BZ125" s="211">
        <v>0</v>
      </c>
      <c r="CA125" s="211">
        <v>0</v>
      </c>
      <c r="CB125" s="211">
        <v>0</v>
      </c>
      <c r="CC125" s="211">
        <v>0</v>
      </c>
      <c r="CD125" s="211">
        <f>SUM(B125:CC125)</f>
        <v>0</v>
      </c>
      <c r="CF125" s="27">
        <f t="shared" si="46"/>
        <v>0</v>
      </c>
      <c r="CG125" s="28">
        <f t="shared" si="47"/>
        <v>0</v>
      </c>
    </row>
    <row r="126" spans="1:85" x14ac:dyDescent="0.2">
      <c r="A126" s="214" t="s">
        <v>557</v>
      </c>
      <c r="B126" s="213">
        <f t="shared" ref="B126:BM126" si="70">SUM(B123:B125)</f>
        <v>0</v>
      </c>
      <c r="C126" s="213">
        <f t="shared" si="70"/>
        <v>0</v>
      </c>
      <c r="D126" s="213">
        <f t="shared" si="70"/>
        <v>0</v>
      </c>
      <c r="E126" s="213">
        <f t="shared" si="70"/>
        <v>0</v>
      </c>
      <c r="F126" s="213">
        <f t="shared" si="70"/>
        <v>0</v>
      </c>
      <c r="G126" s="213">
        <f t="shared" ref="B126:BM126" si="71">SUM(G123:G125)</f>
        <v>0</v>
      </c>
      <c r="H126" s="213">
        <f t="shared" ref="H126:BS126" si="72">SUM(H123:H125)</f>
        <v>0</v>
      </c>
      <c r="I126" s="213">
        <f t="shared" si="72"/>
        <v>0</v>
      </c>
      <c r="J126" s="213">
        <f t="shared" si="72"/>
        <v>0</v>
      </c>
      <c r="K126" s="213">
        <f t="shared" si="72"/>
        <v>0</v>
      </c>
      <c r="L126" s="213">
        <f t="shared" si="72"/>
        <v>0</v>
      </c>
      <c r="M126" s="213">
        <f t="shared" si="72"/>
        <v>0</v>
      </c>
      <c r="N126" s="213">
        <f t="shared" si="72"/>
        <v>0</v>
      </c>
      <c r="O126" s="213">
        <f t="shared" si="72"/>
        <v>0</v>
      </c>
      <c r="P126" s="213">
        <f t="shared" si="72"/>
        <v>0</v>
      </c>
      <c r="Q126" s="213">
        <f t="shared" si="72"/>
        <v>0</v>
      </c>
      <c r="R126" s="213">
        <f t="shared" si="72"/>
        <v>0</v>
      </c>
      <c r="S126" s="213">
        <f t="shared" si="72"/>
        <v>0</v>
      </c>
      <c r="T126" s="213">
        <f t="shared" si="72"/>
        <v>0</v>
      </c>
      <c r="U126" s="213">
        <f t="shared" si="72"/>
        <v>0</v>
      </c>
      <c r="V126" s="213">
        <f t="shared" si="72"/>
        <v>0</v>
      </c>
      <c r="W126" s="213">
        <f t="shared" si="72"/>
        <v>0</v>
      </c>
      <c r="X126" s="213">
        <f t="shared" si="72"/>
        <v>0</v>
      </c>
      <c r="Y126" s="213">
        <f t="shared" si="72"/>
        <v>0</v>
      </c>
      <c r="Z126" s="213">
        <f t="shared" si="72"/>
        <v>0</v>
      </c>
      <c r="AA126" s="213">
        <f t="shared" si="72"/>
        <v>0</v>
      </c>
      <c r="AB126" s="213">
        <f t="shared" si="72"/>
        <v>0</v>
      </c>
      <c r="AC126" s="213">
        <f t="shared" si="72"/>
        <v>0</v>
      </c>
      <c r="AD126" s="213">
        <f t="shared" si="72"/>
        <v>0</v>
      </c>
      <c r="AE126" s="213">
        <f t="shared" si="72"/>
        <v>0</v>
      </c>
      <c r="AF126" s="213">
        <f t="shared" si="72"/>
        <v>0</v>
      </c>
      <c r="AG126" s="213">
        <f t="shared" si="72"/>
        <v>0</v>
      </c>
      <c r="AH126" s="213">
        <f t="shared" si="72"/>
        <v>0</v>
      </c>
      <c r="AI126" s="213">
        <f t="shared" si="72"/>
        <v>0</v>
      </c>
      <c r="AJ126" s="213">
        <f t="shared" si="72"/>
        <v>0</v>
      </c>
      <c r="AK126" s="213">
        <f t="shared" si="72"/>
        <v>0</v>
      </c>
      <c r="AL126" s="213">
        <f t="shared" si="72"/>
        <v>0</v>
      </c>
      <c r="AM126" s="213">
        <f t="shared" si="72"/>
        <v>0</v>
      </c>
      <c r="AN126" s="213">
        <f t="shared" si="72"/>
        <v>0</v>
      </c>
      <c r="AO126" s="213">
        <f t="shared" si="72"/>
        <v>0</v>
      </c>
      <c r="AP126" s="213">
        <f t="shared" si="72"/>
        <v>0</v>
      </c>
      <c r="AQ126" s="213">
        <f t="shared" si="72"/>
        <v>0</v>
      </c>
      <c r="AR126" s="213">
        <f t="shared" si="72"/>
        <v>0</v>
      </c>
      <c r="AS126" s="213">
        <f t="shared" si="72"/>
        <v>0</v>
      </c>
      <c r="AT126" s="213">
        <f t="shared" si="72"/>
        <v>0</v>
      </c>
      <c r="AU126" s="213">
        <f t="shared" si="72"/>
        <v>0</v>
      </c>
      <c r="AV126" s="213">
        <f t="shared" si="72"/>
        <v>0</v>
      </c>
      <c r="AW126" s="213">
        <f t="shared" si="72"/>
        <v>0</v>
      </c>
      <c r="AX126" s="213">
        <f t="shared" si="72"/>
        <v>0</v>
      </c>
      <c r="AY126" s="213">
        <f t="shared" si="72"/>
        <v>0</v>
      </c>
      <c r="AZ126" s="213">
        <f t="shared" si="72"/>
        <v>0</v>
      </c>
      <c r="BA126" s="213">
        <f t="shared" si="72"/>
        <v>0</v>
      </c>
      <c r="BB126" s="213">
        <f t="shared" si="72"/>
        <v>0</v>
      </c>
      <c r="BC126" s="213">
        <f t="shared" si="72"/>
        <v>0</v>
      </c>
      <c r="BD126" s="213">
        <f t="shared" si="72"/>
        <v>0</v>
      </c>
      <c r="BE126" s="213">
        <f t="shared" si="72"/>
        <v>0</v>
      </c>
      <c r="BF126" s="213">
        <f t="shared" si="72"/>
        <v>0</v>
      </c>
      <c r="BG126" s="213">
        <f t="shared" si="72"/>
        <v>0</v>
      </c>
      <c r="BH126" s="213">
        <f t="shared" si="72"/>
        <v>0</v>
      </c>
      <c r="BI126" s="213">
        <f t="shared" si="72"/>
        <v>0</v>
      </c>
      <c r="BJ126" s="213">
        <f t="shared" si="72"/>
        <v>0</v>
      </c>
      <c r="BK126" s="213">
        <f t="shared" si="72"/>
        <v>0</v>
      </c>
      <c r="BL126" s="213">
        <f t="shared" si="72"/>
        <v>0</v>
      </c>
      <c r="BM126" s="213">
        <f t="shared" si="72"/>
        <v>0</v>
      </c>
      <c r="BN126" s="213">
        <f t="shared" si="72"/>
        <v>0</v>
      </c>
      <c r="BO126" s="213">
        <f t="shared" si="72"/>
        <v>0</v>
      </c>
      <c r="BP126" s="213">
        <f t="shared" si="72"/>
        <v>0</v>
      </c>
      <c r="BQ126" s="213">
        <f t="shared" si="72"/>
        <v>0</v>
      </c>
      <c r="BR126" s="213">
        <f t="shared" si="72"/>
        <v>0</v>
      </c>
      <c r="BS126" s="213">
        <f t="shared" si="72"/>
        <v>0</v>
      </c>
      <c r="BT126" s="213">
        <f t="shared" ref="BT126:CC126" si="73">SUM(BT123:BT125)</f>
        <v>0</v>
      </c>
      <c r="BU126" s="213">
        <f t="shared" si="73"/>
        <v>0</v>
      </c>
      <c r="BV126" s="213">
        <f t="shared" si="73"/>
        <v>0</v>
      </c>
      <c r="BW126" s="213">
        <f t="shared" si="73"/>
        <v>0</v>
      </c>
      <c r="BX126" s="213">
        <f t="shared" si="73"/>
        <v>0</v>
      </c>
      <c r="BY126" s="213">
        <f t="shared" si="73"/>
        <v>0</v>
      </c>
      <c r="BZ126" s="213">
        <f t="shared" si="73"/>
        <v>0</v>
      </c>
      <c r="CA126" s="213">
        <f t="shared" si="73"/>
        <v>0</v>
      </c>
      <c r="CB126" s="213">
        <f t="shared" si="73"/>
        <v>0</v>
      </c>
      <c r="CC126" s="213">
        <f t="shared" si="73"/>
        <v>0</v>
      </c>
      <c r="CD126" s="213">
        <f t="shared" ref="BN126:CD126" si="74">SUM(CD123:CD125)</f>
        <v>0</v>
      </c>
      <c r="CF126" s="27">
        <f t="shared" si="46"/>
        <v>0</v>
      </c>
      <c r="CG126" s="28">
        <f t="shared" si="47"/>
        <v>0</v>
      </c>
    </row>
    <row r="127" spans="1:85" x14ac:dyDescent="0.2">
      <c r="A127" s="218" t="s">
        <v>558</v>
      </c>
      <c r="B127" s="211">
        <v>0</v>
      </c>
      <c r="C127" s="211">
        <v>0</v>
      </c>
      <c r="D127" s="211">
        <v>0</v>
      </c>
      <c r="E127" s="211">
        <v>0</v>
      </c>
      <c r="F127" s="211">
        <v>0</v>
      </c>
      <c r="G127" s="211">
        <v>0</v>
      </c>
      <c r="H127" s="211">
        <v>0</v>
      </c>
      <c r="I127" s="211">
        <v>0</v>
      </c>
      <c r="J127" s="211">
        <v>0</v>
      </c>
      <c r="K127" s="211">
        <v>0</v>
      </c>
      <c r="L127" s="211">
        <v>0</v>
      </c>
      <c r="M127" s="211">
        <v>0</v>
      </c>
      <c r="N127" s="211">
        <v>0</v>
      </c>
      <c r="O127" s="211">
        <v>0</v>
      </c>
      <c r="P127" s="211">
        <v>0</v>
      </c>
      <c r="Q127" s="211">
        <v>0</v>
      </c>
      <c r="R127" s="211">
        <v>0</v>
      </c>
      <c r="S127" s="211">
        <v>0</v>
      </c>
      <c r="T127" s="211">
        <v>0</v>
      </c>
      <c r="U127" s="211">
        <v>0</v>
      </c>
      <c r="V127" s="211">
        <v>0</v>
      </c>
      <c r="W127" s="211">
        <v>0</v>
      </c>
      <c r="X127" s="211">
        <v>0</v>
      </c>
      <c r="Y127" s="211">
        <v>0</v>
      </c>
      <c r="Z127" s="211">
        <v>0</v>
      </c>
      <c r="AA127" s="211">
        <v>0</v>
      </c>
      <c r="AB127" s="211">
        <v>0</v>
      </c>
      <c r="AC127" s="211">
        <v>0</v>
      </c>
      <c r="AD127" s="211">
        <v>0</v>
      </c>
      <c r="AE127" s="211">
        <v>0</v>
      </c>
      <c r="AF127" s="211">
        <v>0</v>
      </c>
      <c r="AG127" s="211">
        <v>0</v>
      </c>
      <c r="AH127" s="211">
        <v>0</v>
      </c>
      <c r="AI127" s="211">
        <v>0</v>
      </c>
      <c r="AJ127" s="211">
        <v>0</v>
      </c>
      <c r="AK127" s="211">
        <v>0</v>
      </c>
      <c r="AL127" s="211">
        <v>0</v>
      </c>
      <c r="AM127" s="211">
        <v>0</v>
      </c>
      <c r="AN127" s="211">
        <v>0</v>
      </c>
      <c r="AO127" s="211">
        <v>0</v>
      </c>
      <c r="AP127" s="211">
        <v>0</v>
      </c>
      <c r="AQ127" s="211">
        <v>0</v>
      </c>
      <c r="AR127" s="211">
        <v>0</v>
      </c>
      <c r="AS127" s="211">
        <v>0</v>
      </c>
      <c r="AT127" s="211">
        <v>0</v>
      </c>
      <c r="AU127" s="211">
        <v>0</v>
      </c>
      <c r="AV127" s="211">
        <v>0</v>
      </c>
      <c r="AW127" s="211">
        <v>0</v>
      </c>
      <c r="AX127" s="211">
        <v>0</v>
      </c>
      <c r="AY127" s="211">
        <v>0</v>
      </c>
      <c r="AZ127" s="211">
        <v>0</v>
      </c>
      <c r="BA127" s="211">
        <v>0</v>
      </c>
      <c r="BB127" s="211">
        <v>0</v>
      </c>
      <c r="BC127" s="211">
        <v>0</v>
      </c>
      <c r="BD127" s="211">
        <v>0</v>
      </c>
      <c r="BE127" s="211">
        <v>0</v>
      </c>
      <c r="BF127" s="211">
        <v>0</v>
      </c>
      <c r="BG127" s="211">
        <v>0</v>
      </c>
      <c r="BH127" s="211">
        <v>0</v>
      </c>
      <c r="BI127" s="211">
        <v>0</v>
      </c>
      <c r="BJ127" s="211">
        <v>0</v>
      </c>
      <c r="BK127" s="211">
        <v>0</v>
      </c>
      <c r="BL127" s="211">
        <v>0</v>
      </c>
      <c r="BM127" s="211">
        <v>0</v>
      </c>
      <c r="BN127" s="211">
        <v>0</v>
      </c>
      <c r="BO127" s="211">
        <v>0</v>
      </c>
      <c r="BP127" s="211">
        <v>0</v>
      </c>
      <c r="BQ127" s="211">
        <v>0</v>
      </c>
      <c r="BR127" s="211">
        <v>0</v>
      </c>
      <c r="BS127" s="211">
        <v>0</v>
      </c>
      <c r="BT127" s="211">
        <v>0</v>
      </c>
      <c r="BU127" s="211">
        <v>0</v>
      </c>
      <c r="BV127" s="211">
        <v>0</v>
      </c>
      <c r="BW127" s="211">
        <v>0</v>
      </c>
      <c r="BX127" s="211">
        <v>0</v>
      </c>
      <c r="BY127" s="211">
        <v>0</v>
      </c>
      <c r="BZ127" s="211">
        <v>0</v>
      </c>
      <c r="CA127" s="211">
        <v>0</v>
      </c>
      <c r="CB127" s="211">
        <v>0</v>
      </c>
      <c r="CC127" s="211">
        <v>0</v>
      </c>
      <c r="CD127" s="211">
        <f t="shared" ref="CD127:CD136" si="75">SUM(B127:CC127)</f>
        <v>0</v>
      </c>
      <c r="CF127" s="27">
        <f t="shared" si="46"/>
        <v>0</v>
      </c>
      <c r="CG127" s="28">
        <f t="shared" si="47"/>
        <v>0</v>
      </c>
    </row>
    <row r="128" spans="1:85" x14ac:dyDescent="0.2">
      <c r="A128" s="218" t="s">
        <v>559</v>
      </c>
      <c r="B128" s="211">
        <v>0</v>
      </c>
      <c r="C128" s="211">
        <v>0</v>
      </c>
      <c r="D128" s="211">
        <v>0</v>
      </c>
      <c r="E128" s="211">
        <v>0</v>
      </c>
      <c r="F128" s="211">
        <v>0</v>
      </c>
      <c r="G128" s="211">
        <v>0</v>
      </c>
      <c r="H128" s="211">
        <v>0</v>
      </c>
      <c r="I128" s="211">
        <v>0</v>
      </c>
      <c r="J128" s="211">
        <v>0</v>
      </c>
      <c r="K128" s="211">
        <v>0</v>
      </c>
      <c r="L128" s="211">
        <v>0</v>
      </c>
      <c r="M128" s="211">
        <v>0</v>
      </c>
      <c r="N128" s="211">
        <v>0</v>
      </c>
      <c r="O128" s="211">
        <v>0</v>
      </c>
      <c r="P128" s="211">
        <v>0</v>
      </c>
      <c r="Q128" s="211">
        <v>0</v>
      </c>
      <c r="R128" s="211">
        <v>0</v>
      </c>
      <c r="S128" s="211">
        <v>0</v>
      </c>
      <c r="T128" s="211">
        <v>0</v>
      </c>
      <c r="U128" s="211">
        <v>0</v>
      </c>
      <c r="V128" s="211">
        <v>0</v>
      </c>
      <c r="W128" s="211">
        <v>0</v>
      </c>
      <c r="X128" s="211">
        <v>0</v>
      </c>
      <c r="Y128" s="211">
        <v>0</v>
      </c>
      <c r="Z128" s="211">
        <v>0</v>
      </c>
      <c r="AA128" s="211">
        <v>0</v>
      </c>
      <c r="AB128" s="211">
        <v>0</v>
      </c>
      <c r="AC128" s="211">
        <v>0</v>
      </c>
      <c r="AD128" s="211">
        <v>0</v>
      </c>
      <c r="AE128" s="211">
        <v>0</v>
      </c>
      <c r="AF128" s="211">
        <v>0</v>
      </c>
      <c r="AG128" s="211">
        <v>0</v>
      </c>
      <c r="AH128" s="211">
        <v>0</v>
      </c>
      <c r="AI128" s="211">
        <v>0</v>
      </c>
      <c r="AJ128" s="211">
        <v>0</v>
      </c>
      <c r="AK128" s="211">
        <v>0</v>
      </c>
      <c r="AL128" s="211">
        <v>0</v>
      </c>
      <c r="AM128" s="211">
        <v>0</v>
      </c>
      <c r="AN128" s="211">
        <v>0</v>
      </c>
      <c r="AO128" s="211">
        <v>0</v>
      </c>
      <c r="AP128" s="211">
        <v>0</v>
      </c>
      <c r="AQ128" s="211">
        <v>0</v>
      </c>
      <c r="AR128" s="211">
        <v>0</v>
      </c>
      <c r="AS128" s="211">
        <v>0</v>
      </c>
      <c r="AT128" s="211">
        <v>0</v>
      </c>
      <c r="AU128" s="211">
        <v>0</v>
      </c>
      <c r="AV128" s="211">
        <v>0</v>
      </c>
      <c r="AW128" s="211">
        <v>0</v>
      </c>
      <c r="AX128" s="211">
        <v>0</v>
      </c>
      <c r="AY128" s="211">
        <v>0</v>
      </c>
      <c r="AZ128" s="211">
        <v>0</v>
      </c>
      <c r="BA128" s="211">
        <v>0</v>
      </c>
      <c r="BB128" s="211">
        <v>0</v>
      </c>
      <c r="BC128" s="211">
        <v>0</v>
      </c>
      <c r="BD128" s="211">
        <v>0</v>
      </c>
      <c r="BE128" s="211">
        <v>0</v>
      </c>
      <c r="BF128" s="211">
        <v>0</v>
      </c>
      <c r="BG128" s="211">
        <v>0</v>
      </c>
      <c r="BH128" s="211">
        <v>0</v>
      </c>
      <c r="BI128" s="211">
        <v>0</v>
      </c>
      <c r="BJ128" s="211">
        <v>0</v>
      </c>
      <c r="BK128" s="211">
        <v>0</v>
      </c>
      <c r="BL128" s="211">
        <v>0</v>
      </c>
      <c r="BM128" s="211">
        <v>0</v>
      </c>
      <c r="BN128" s="211">
        <v>0</v>
      </c>
      <c r="BO128" s="211">
        <v>0</v>
      </c>
      <c r="BP128" s="211">
        <v>0</v>
      </c>
      <c r="BQ128" s="211">
        <v>0</v>
      </c>
      <c r="BR128" s="211">
        <v>0</v>
      </c>
      <c r="BS128" s="211">
        <v>0</v>
      </c>
      <c r="BT128" s="211">
        <v>0</v>
      </c>
      <c r="BU128" s="211">
        <v>0</v>
      </c>
      <c r="BV128" s="211">
        <v>0</v>
      </c>
      <c r="BW128" s="211">
        <v>0</v>
      </c>
      <c r="BX128" s="211">
        <v>0</v>
      </c>
      <c r="BY128" s="211">
        <v>0</v>
      </c>
      <c r="BZ128" s="211">
        <v>0</v>
      </c>
      <c r="CA128" s="211">
        <v>0</v>
      </c>
      <c r="CB128" s="211">
        <v>0</v>
      </c>
      <c r="CC128" s="211">
        <v>0</v>
      </c>
      <c r="CD128" s="211">
        <f t="shared" si="75"/>
        <v>0</v>
      </c>
      <c r="CF128" s="27">
        <f t="shared" si="46"/>
        <v>0</v>
      </c>
      <c r="CG128" s="28">
        <f t="shared" si="47"/>
        <v>0</v>
      </c>
    </row>
    <row r="129" spans="1:85" x14ac:dyDescent="0.2">
      <c r="A129" s="218" t="s">
        <v>560</v>
      </c>
      <c r="B129" s="211">
        <v>0</v>
      </c>
      <c r="C129" s="211">
        <v>0</v>
      </c>
      <c r="D129" s="211">
        <v>0</v>
      </c>
      <c r="E129" s="211">
        <v>0</v>
      </c>
      <c r="F129" s="211">
        <v>0</v>
      </c>
      <c r="G129" s="211">
        <v>0</v>
      </c>
      <c r="H129" s="211">
        <v>0</v>
      </c>
      <c r="I129" s="211">
        <v>0</v>
      </c>
      <c r="J129" s="211">
        <v>0</v>
      </c>
      <c r="K129" s="211">
        <v>0</v>
      </c>
      <c r="L129" s="211">
        <v>0</v>
      </c>
      <c r="M129" s="211">
        <v>0</v>
      </c>
      <c r="N129" s="211">
        <v>0</v>
      </c>
      <c r="O129" s="211">
        <v>0</v>
      </c>
      <c r="P129" s="211">
        <v>0</v>
      </c>
      <c r="Q129" s="211">
        <v>0</v>
      </c>
      <c r="R129" s="211">
        <v>0</v>
      </c>
      <c r="S129" s="211">
        <v>0</v>
      </c>
      <c r="T129" s="211">
        <v>0</v>
      </c>
      <c r="U129" s="211">
        <v>0</v>
      </c>
      <c r="V129" s="211">
        <v>0</v>
      </c>
      <c r="W129" s="211">
        <v>0</v>
      </c>
      <c r="X129" s="211">
        <v>0</v>
      </c>
      <c r="Y129" s="211">
        <v>0</v>
      </c>
      <c r="Z129" s="211">
        <v>0</v>
      </c>
      <c r="AA129" s="211">
        <v>0</v>
      </c>
      <c r="AB129" s="211">
        <v>0</v>
      </c>
      <c r="AC129" s="211">
        <v>0</v>
      </c>
      <c r="AD129" s="211">
        <v>0</v>
      </c>
      <c r="AE129" s="211">
        <v>0</v>
      </c>
      <c r="AF129" s="211">
        <v>0</v>
      </c>
      <c r="AG129" s="211">
        <v>0</v>
      </c>
      <c r="AH129" s="211">
        <v>0</v>
      </c>
      <c r="AI129" s="211">
        <v>0</v>
      </c>
      <c r="AJ129" s="211">
        <v>0</v>
      </c>
      <c r="AK129" s="211">
        <v>0</v>
      </c>
      <c r="AL129" s="211">
        <v>0</v>
      </c>
      <c r="AM129" s="211">
        <v>0</v>
      </c>
      <c r="AN129" s="211">
        <v>0</v>
      </c>
      <c r="AO129" s="211">
        <v>0</v>
      </c>
      <c r="AP129" s="211">
        <v>0</v>
      </c>
      <c r="AQ129" s="211">
        <v>0</v>
      </c>
      <c r="AR129" s="211">
        <v>0</v>
      </c>
      <c r="AS129" s="211">
        <v>0</v>
      </c>
      <c r="AT129" s="211">
        <v>0</v>
      </c>
      <c r="AU129" s="211">
        <v>0</v>
      </c>
      <c r="AV129" s="211">
        <v>0</v>
      </c>
      <c r="AW129" s="211">
        <v>0</v>
      </c>
      <c r="AX129" s="211">
        <v>0</v>
      </c>
      <c r="AY129" s="211">
        <v>0</v>
      </c>
      <c r="AZ129" s="211">
        <v>0</v>
      </c>
      <c r="BA129" s="211">
        <v>0</v>
      </c>
      <c r="BB129" s="211">
        <v>0</v>
      </c>
      <c r="BC129" s="211">
        <v>0</v>
      </c>
      <c r="BD129" s="211">
        <v>0</v>
      </c>
      <c r="BE129" s="211">
        <v>0</v>
      </c>
      <c r="BF129" s="211">
        <v>0</v>
      </c>
      <c r="BG129" s="211">
        <v>0</v>
      </c>
      <c r="BH129" s="211">
        <v>0</v>
      </c>
      <c r="BI129" s="211">
        <v>0</v>
      </c>
      <c r="BJ129" s="211">
        <v>0</v>
      </c>
      <c r="BK129" s="211">
        <v>0</v>
      </c>
      <c r="BL129" s="211">
        <v>0</v>
      </c>
      <c r="BM129" s="211">
        <v>0</v>
      </c>
      <c r="BN129" s="211">
        <v>0</v>
      </c>
      <c r="BO129" s="211">
        <v>0</v>
      </c>
      <c r="BP129" s="211">
        <v>0</v>
      </c>
      <c r="BQ129" s="211">
        <v>0</v>
      </c>
      <c r="BR129" s="211">
        <v>0</v>
      </c>
      <c r="BS129" s="211">
        <v>0</v>
      </c>
      <c r="BT129" s="211">
        <v>0</v>
      </c>
      <c r="BU129" s="211">
        <v>0</v>
      </c>
      <c r="BV129" s="211">
        <v>0</v>
      </c>
      <c r="BW129" s="211">
        <v>0</v>
      </c>
      <c r="BX129" s="211">
        <v>0</v>
      </c>
      <c r="BY129" s="211">
        <v>0</v>
      </c>
      <c r="BZ129" s="211">
        <v>0</v>
      </c>
      <c r="CA129" s="211">
        <v>0</v>
      </c>
      <c r="CB129" s="211">
        <v>0</v>
      </c>
      <c r="CC129" s="211">
        <v>0</v>
      </c>
      <c r="CD129" s="211">
        <f t="shared" si="75"/>
        <v>0</v>
      </c>
      <c r="CF129" s="27">
        <f t="shared" si="46"/>
        <v>0</v>
      </c>
      <c r="CG129" s="28">
        <f t="shared" si="47"/>
        <v>0</v>
      </c>
    </row>
    <row r="130" spans="1:85" x14ac:dyDescent="0.2">
      <c r="A130" s="218" t="s">
        <v>561</v>
      </c>
      <c r="B130" s="211">
        <v>0</v>
      </c>
      <c r="C130" s="211">
        <v>0</v>
      </c>
      <c r="D130" s="211">
        <v>0</v>
      </c>
      <c r="E130" s="211">
        <v>0</v>
      </c>
      <c r="F130" s="211">
        <v>0</v>
      </c>
      <c r="G130" s="211">
        <v>0</v>
      </c>
      <c r="H130" s="211">
        <v>0</v>
      </c>
      <c r="I130" s="211">
        <v>0</v>
      </c>
      <c r="J130" s="211">
        <v>0</v>
      </c>
      <c r="K130" s="211">
        <v>0</v>
      </c>
      <c r="L130" s="211">
        <v>0</v>
      </c>
      <c r="M130" s="211">
        <v>0</v>
      </c>
      <c r="N130" s="211">
        <v>0</v>
      </c>
      <c r="O130" s="211">
        <v>0</v>
      </c>
      <c r="P130" s="211">
        <v>0</v>
      </c>
      <c r="Q130" s="211">
        <v>0</v>
      </c>
      <c r="R130" s="211">
        <v>0</v>
      </c>
      <c r="S130" s="211">
        <v>0</v>
      </c>
      <c r="T130" s="211">
        <v>0</v>
      </c>
      <c r="U130" s="211">
        <v>0</v>
      </c>
      <c r="V130" s="211">
        <v>0</v>
      </c>
      <c r="W130" s="211">
        <v>0</v>
      </c>
      <c r="X130" s="211">
        <v>0</v>
      </c>
      <c r="Y130" s="211">
        <v>0</v>
      </c>
      <c r="Z130" s="211">
        <v>0</v>
      </c>
      <c r="AA130" s="211">
        <v>0</v>
      </c>
      <c r="AB130" s="211">
        <v>0</v>
      </c>
      <c r="AC130" s="211">
        <v>0</v>
      </c>
      <c r="AD130" s="211">
        <v>0</v>
      </c>
      <c r="AE130" s="211">
        <v>0</v>
      </c>
      <c r="AF130" s="211">
        <v>0</v>
      </c>
      <c r="AG130" s="211">
        <v>0</v>
      </c>
      <c r="AH130" s="211">
        <v>0</v>
      </c>
      <c r="AI130" s="211">
        <v>0</v>
      </c>
      <c r="AJ130" s="211">
        <v>0</v>
      </c>
      <c r="AK130" s="211">
        <v>0</v>
      </c>
      <c r="AL130" s="211">
        <v>0</v>
      </c>
      <c r="AM130" s="211">
        <v>0</v>
      </c>
      <c r="AN130" s="211">
        <v>0</v>
      </c>
      <c r="AO130" s="211">
        <v>0</v>
      </c>
      <c r="AP130" s="211">
        <v>0</v>
      </c>
      <c r="AQ130" s="211">
        <v>0</v>
      </c>
      <c r="AR130" s="211">
        <v>0</v>
      </c>
      <c r="AS130" s="211">
        <v>0</v>
      </c>
      <c r="AT130" s="211">
        <v>0</v>
      </c>
      <c r="AU130" s="211">
        <v>0</v>
      </c>
      <c r="AV130" s="211">
        <v>0</v>
      </c>
      <c r="AW130" s="211">
        <v>0</v>
      </c>
      <c r="AX130" s="211">
        <v>0</v>
      </c>
      <c r="AY130" s="211">
        <v>0</v>
      </c>
      <c r="AZ130" s="211">
        <v>0</v>
      </c>
      <c r="BA130" s="211">
        <v>0</v>
      </c>
      <c r="BB130" s="211">
        <v>0</v>
      </c>
      <c r="BC130" s="211">
        <v>0</v>
      </c>
      <c r="BD130" s="211">
        <v>0</v>
      </c>
      <c r="BE130" s="211">
        <v>0</v>
      </c>
      <c r="BF130" s="211">
        <v>0</v>
      </c>
      <c r="BG130" s="211">
        <v>0</v>
      </c>
      <c r="BH130" s="211">
        <v>0</v>
      </c>
      <c r="BI130" s="211">
        <v>0</v>
      </c>
      <c r="BJ130" s="211">
        <v>0</v>
      </c>
      <c r="BK130" s="211">
        <v>0</v>
      </c>
      <c r="BL130" s="211">
        <v>0</v>
      </c>
      <c r="BM130" s="211">
        <v>0</v>
      </c>
      <c r="BN130" s="211">
        <v>0</v>
      </c>
      <c r="BO130" s="211">
        <v>0</v>
      </c>
      <c r="BP130" s="211">
        <v>0</v>
      </c>
      <c r="BQ130" s="211">
        <v>0</v>
      </c>
      <c r="BR130" s="211">
        <v>0</v>
      </c>
      <c r="BS130" s="211">
        <v>0</v>
      </c>
      <c r="BT130" s="211">
        <v>0</v>
      </c>
      <c r="BU130" s="211">
        <v>0</v>
      </c>
      <c r="BV130" s="211">
        <v>0</v>
      </c>
      <c r="BW130" s="211">
        <v>0</v>
      </c>
      <c r="BX130" s="211">
        <v>0</v>
      </c>
      <c r="BY130" s="211">
        <v>0</v>
      </c>
      <c r="BZ130" s="211">
        <v>0</v>
      </c>
      <c r="CA130" s="211">
        <v>0</v>
      </c>
      <c r="CB130" s="211">
        <v>0</v>
      </c>
      <c r="CC130" s="211">
        <v>0</v>
      </c>
      <c r="CD130" s="211">
        <f t="shared" si="75"/>
        <v>0</v>
      </c>
      <c r="CF130" s="27">
        <f t="shared" si="46"/>
        <v>0</v>
      </c>
      <c r="CG130" s="28">
        <f t="shared" si="47"/>
        <v>0</v>
      </c>
    </row>
    <row r="131" spans="1:85" x14ac:dyDescent="0.2">
      <c r="A131" s="218" t="s">
        <v>562</v>
      </c>
      <c r="B131" s="211">
        <v>218.538656</v>
      </c>
      <c r="C131" s="211">
        <v>218.538656</v>
      </c>
      <c r="D131" s="211">
        <v>218.538656</v>
      </c>
      <c r="E131" s="211">
        <v>218.538656</v>
      </c>
      <c r="F131" s="211">
        <v>218.538656</v>
      </c>
      <c r="G131" s="211">
        <v>218.538656</v>
      </c>
      <c r="H131" s="211">
        <v>218.538656</v>
      </c>
      <c r="I131" s="211">
        <v>218.538656</v>
      </c>
      <c r="J131" s="211">
        <v>218.538656</v>
      </c>
      <c r="K131" s="211">
        <v>218.538656</v>
      </c>
      <c r="L131" s="211">
        <v>218.538656</v>
      </c>
      <c r="M131" s="211">
        <v>218.538656</v>
      </c>
      <c r="N131" s="211">
        <v>218.538656</v>
      </c>
      <c r="O131" s="211">
        <v>218.538656</v>
      </c>
      <c r="P131" s="211">
        <v>218.538656</v>
      </c>
      <c r="Q131" s="211">
        <v>218.538656</v>
      </c>
      <c r="R131" s="211">
        <v>218.538656</v>
      </c>
      <c r="S131" s="211">
        <v>218.538656</v>
      </c>
      <c r="T131" s="211">
        <v>218.538656</v>
      </c>
      <c r="U131" s="211">
        <v>218.538656</v>
      </c>
      <c r="V131" s="211">
        <v>218.538656</v>
      </c>
      <c r="W131" s="211">
        <v>218.538656</v>
      </c>
      <c r="X131" s="211">
        <v>218.538656</v>
      </c>
      <c r="Y131" s="211">
        <v>218.538656</v>
      </c>
      <c r="Z131" s="211">
        <v>218.538656</v>
      </c>
      <c r="AA131" s="211">
        <v>218.538656</v>
      </c>
      <c r="AB131" s="211">
        <v>218.538656</v>
      </c>
      <c r="AC131" s="211">
        <v>218.538656</v>
      </c>
      <c r="AD131" s="211">
        <v>218.538656</v>
      </c>
      <c r="AE131" s="211">
        <v>218.538656</v>
      </c>
      <c r="AF131" s="211">
        <v>218.538656</v>
      </c>
      <c r="AG131" s="211">
        <v>218.538656</v>
      </c>
      <c r="AH131" s="211">
        <v>218.538656</v>
      </c>
      <c r="AI131" s="211">
        <v>218.538656</v>
      </c>
      <c r="AJ131" s="211">
        <v>218.538656</v>
      </c>
      <c r="AK131" s="211">
        <v>218.538656</v>
      </c>
      <c r="AL131" s="211">
        <v>218.538656</v>
      </c>
      <c r="AM131" s="211">
        <v>218.538656</v>
      </c>
      <c r="AN131" s="211">
        <v>218.538656</v>
      </c>
      <c r="AO131" s="211">
        <v>218.538656</v>
      </c>
      <c r="AP131" s="211">
        <v>218.538656</v>
      </c>
      <c r="AQ131" s="211">
        <v>218.538656</v>
      </c>
      <c r="AR131" s="211">
        <v>218.538656</v>
      </c>
      <c r="AS131" s="211">
        <v>218.538656</v>
      </c>
      <c r="AT131" s="211">
        <v>218.538656</v>
      </c>
      <c r="AU131" s="211">
        <v>218.538656</v>
      </c>
      <c r="AV131" s="211">
        <v>218.538656</v>
      </c>
      <c r="AW131" s="211">
        <v>218.538656</v>
      </c>
      <c r="AX131" s="211">
        <v>218.538656</v>
      </c>
      <c r="AY131" s="211">
        <v>218.538656</v>
      </c>
      <c r="AZ131" s="211">
        <v>218.538656</v>
      </c>
      <c r="BA131" s="211">
        <v>218.538656</v>
      </c>
      <c r="BB131" s="211">
        <v>218.538656</v>
      </c>
      <c r="BC131" s="211">
        <v>218.538656</v>
      </c>
      <c r="BD131" s="211">
        <v>218.538656</v>
      </c>
      <c r="BE131" s="211">
        <v>218.538656</v>
      </c>
      <c r="BF131" s="211">
        <v>218.538656</v>
      </c>
      <c r="BG131" s="211">
        <v>218.538656</v>
      </c>
      <c r="BH131" s="211">
        <v>218.538656</v>
      </c>
      <c r="BI131" s="211">
        <v>218.538656</v>
      </c>
      <c r="BJ131" s="211">
        <v>218.538656</v>
      </c>
      <c r="BK131" s="211">
        <v>218.538656</v>
      </c>
      <c r="BL131" s="211">
        <v>218.538656</v>
      </c>
      <c r="BM131" s="211">
        <v>218.538656</v>
      </c>
      <c r="BN131" s="211">
        <v>218.538656</v>
      </c>
      <c r="BO131" s="211">
        <v>218.538656</v>
      </c>
      <c r="BP131" s="211">
        <v>218.538656</v>
      </c>
      <c r="BQ131" s="211">
        <v>218.538656</v>
      </c>
      <c r="BR131" s="211">
        <v>218.538656</v>
      </c>
      <c r="BS131" s="211">
        <v>218.538656</v>
      </c>
      <c r="BT131" s="211">
        <v>218.538656</v>
      </c>
      <c r="BU131" s="211">
        <v>218.538656</v>
      </c>
      <c r="BV131" s="211">
        <v>218.538656</v>
      </c>
      <c r="BW131" s="211">
        <v>218.538656</v>
      </c>
      <c r="BX131" s="211">
        <v>218.538656</v>
      </c>
      <c r="BY131" s="211">
        <v>218.538656</v>
      </c>
      <c r="BZ131" s="211">
        <v>218.538656</v>
      </c>
      <c r="CA131" s="211">
        <v>218.538656</v>
      </c>
      <c r="CB131" s="211">
        <v>218.538656</v>
      </c>
      <c r="CC131" s="211">
        <v>218.538656</v>
      </c>
      <c r="CD131" s="211">
        <f t="shared" si="75"/>
        <v>17483.092480000021</v>
      </c>
      <c r="CF131" s="27">
        <f t="shared" si="46"/>
        <v>218.538656</v>
      </c>
      <c r="CG131" s="28">
        <f t="shared" si="47"/>
        <v>218.538656</v>
      </c>
    </row>
    <row r="132" spans="1:85" x14ac:dyDescent="0.2">
      <c r="A132" s="218" t="s">
        <v>563</v>
      </c>
      <c r="B132" s="211">
        <v>0</v>
      </c>
      <c r="C132" s="211">
        <v>0</v>
      </c>
      <c r="D132" s="211">
        <v>0</v>
      </c>
      <c r="E132" s="211">
        <v>0</v>
      </c>
      <c r="F132" s="211">
        <v>0</v>
      </c>
      <c r="G132" s="211">
        <v>0</v>
      </c>
      <c r="H132" s="211">
        <v>0</v>
      </c>
      <c r="I132" s="211">
        <v>0</v>
      </c>
      <c r="J132" s="211">
        <v>0</v>
      </c>
      <c r="K132" s="211">
        <v>0</v>
      </c>
      <c r="L132" s="211">
        <v>0</v>
      </c>
      <c r="M132" s="211">
        <v>0</v>
      </c>
      <c r="N132" s="211">
        <v>0</v>
      </c>
      <c r="O132" s="211">
        <v>0</v>
      </c>
      <c r="P132" s="211">
        <v>0</v>
      </c>
      <c r="Q132" s="211">
        <v>0</v>
      </c>
      <c r="R132" s="211">
        <v>0</v>
      </c>
      <c r="S132" s="211">
        <v>0</v>
      </c>
      <c r="T132" s="211">
        <v>0</v>
      </c>
      <c r="U132" s="211">
        <v>0</v>
      </c>
      <c r="V132" s="211">
        <v>0</v>
      </c>
      <c r="W132" s="211">
        <v>0</v>
      </c>
      <c r="X132" s="211">
        <v>0</v>
      </c>
      <c r="Y132" s="211">
        <v>0</v>
      </c>
      <c r="Z132" s="211">
        <v>0</v>
      </c>
      <c r="AA132" s="211">
        <v>0</v>
      </c>
      <c r="AB132" s="211">
        <v>0</v>
      </c>
      <c r="AC132" s="211">
        <v>0</v>
      </c>
      <c r="AD132" s="211">
        <v>0</v>
      </c>
      <c r="AE132" s="211">
        <v>0</v>
      </c>
      <c r="AF132" s="211">
        <v>0</v>
      </c>
      <c r="AG132" s="211">
        <v>0</v>
      </c>
      <c r="AH132" s="211">
        <v>0</v>
      </c>
      <c r="AI132" s="211">
        <v>0</v>
      </c>
      <c r="AJ132" s="211">
        <v>0</v>
      </c>
      <c r="AK132" s="211">
        <v>0</v>
      </c>
      <c r="AL132" s="211">
        <v>0</v>
      </c>
      <c r="AM132" s="211">
        <v>0</v>
      </c>
      <c r="AN132" s="211">
        <v>0</v>
      </c>
      <c r="AO132" s="211">
        <v>0</v>
      </c>
      <c r="AP132" s="211">
        <v>0</v>
      </c>
      <c r="AQ132" s="211">
        <v>0</v>
      </c>
      <c r="AR132" s="211">
        <v>0</v>
      </c>
      <c r="AS132" s="211">
        <v>0</v>
      </c>
      <c r="AT132" s="211">
        <v>0</v>
      </c>
      <c r="AU132" s="211">
        <v>0</v>
      </c>
      <c r="AV132" s="211">
        <v>0</v>
      </c>
      <c r="AW132" s="211">
        <v>0</v>
      </c>
      <c r="AX132" s="211">
        <v>0</v>
      </c>
      <c r="AY132" s="211">
        <v>0</v>
      </c>
      <c r="AZ132" s="211">
        <v>0</v>
      </c>
      <c r="BA132" s="211">
        <v>0</v>
      </c>
      <c r="BB132" s="211">
        <v>0</v>
      </c>
      <c r="BC132" s="211">
        <v>0</v>
      </c>
      <c r="BD132" s="211">
        <v>0</v>
      </c>
      <c r="BE132" s="211">
        <v>0</v>
      </c>
      <c r="BF132" s="211">
        <v>0</v>
      </c>
      <c r="BG132" s="211">
        <v>0</v>
      </c>
      <c r="BH132" s="211">
        <v>0</v>
      </c>
      <c r="BI132" s="211">
        <v>0</v>
      </c>
      <c r="BJ132" s="211">
        <v>0</v>
      </c>
      <c r="BK132" s="211">
        <v>0</v>
      </c>
      <c r="BL132" s="211">
        <v>0</v>
      </c>
      <c r="BM132" s="211">
        <v>0</v>
      </c>
      <c r="BN132" s="211">
        <v>0</v>
      </c>
      <c r="BO132" s="211">
        <v>0</v>
      </c>
      <c r="BP132" s="211">
        <v>0</v>
      </c>
      <c r="BQ132" s="211">
        <v>0</v>
      </c>
      <c r="BR132" s="211">
        <v>0</v>
      </c>
      <c r="BS132" s="211">
        <v>0</v>
      </c>
      <c r="BT132" s="211">
        <v>0</v>
      </c>
      <c r="BU132" s="211">
        <v>0</v>
      </c>
      <c r="BV132" s="211">
        <v>0</v>
      </c>
      <c r="BW132" s="211">
        <v>0</v>
      </c>
      <c r="BX132" s="211">
        <v>0</v>
      </c>
      <c r="BY132" s="211">
        <v>0</v>
      </c>
      <c r="BZ132" s="211">
        <v>0</v>
      </c>
      <c r="CA132" s="211">
        <v>0</v>
      </c>
      <c r="CB132" s="211">
        <v>0</v>
      </c>
      <c r="CC132" s="211">
        <v>0</v>
      </c>
      <c r="CD132" s="211">
        <f t="shared" si="75"/>
        <v>0</v>
      </c>
      <c r="CF132" s="27">
        <f t="shared" si="46"/>
        <v>0</v>
      </c>
      <c r="CG132" s="28">
        <f t="shared" si="47"/>
        <v>0</v>
      </c>
    </row>
    <row r="133" spans="1:85" x14ac:dyDescent="0.2">
      <c r="A133" s="218" t="s">
        <v>564</v>
      </c>
      <c r="B133" s="211">
        <v>0</v>
      </c>
      <c r="C133" s="211">
        <v>0</v>
      </c>
      <c r="D133" s="211">
        <v>0</v>
      </c>
      <c r="E133" s="211">
        <v>0</v>
      </c>
      <c r="F133" s="211">
        <v>0</v>
      </c>
      <c r="G133" s="211">
        <v>0</v>
      </c>
      <c r="H133" s="211">
        <v>0</v>
      </c>
      <c r="I133" s="211">
        <v>0</v>
      </c>
      <c r="J133" s="211">
        <v>0</v>
      </c>
      <c r="K133" s="211">
        <v>0</v>
      </c>
      <c r="L133" s="211">
        <v>0</v>
      </c>
      <c r="M133" s="211">
        <v>0</v>
      </c>
      <c r="N133" s="211">
        <v>0</v>
      </c>
      <c r="O133" s="211">
        <v>0</v>
      </c>
      <c r="P133" s="211">
        <v>0</v>
      </c>
      <c r="Q133" s="211">
        <v>0</v>
      </c>
      <c r="R133" s="211">
        <v>0</v>
      </c>
      <c r="S133" s="211">
        <v>0</v>
      </c>
      <c r="T133" s="211">
        <v>0</v>
      </c>
      <c r="U133" s="211">
        <v>0</v>
      </c>
      <c r="V133" s="211">
        <v>0</v>
      </c>
      <c r="W133" s="211">
        <v>0</v>
      </c>
      <c r="X133" s="211">
        <v>0</v>
      </c>
      <c r="Y133" s="211">
        <v>0</v>
      </c>
      <c r="Z133" s="211">
        <v>0</v>
      </c>
      <c r="AA133" s="211">
        <v>0</v>
      </c>
      <c r="AB133" s="211">
        <v>0</v>
      </c>
      <c r="AC133" s="211">
        <v>0</v>
      </c>
      <c r="AD133" s="211">
        <v>0</v>
      </c>
      <c r="AE133" s="211">
        <v>0</v>
      </c>
      <c r="AF133" s="211">
        <v>0</v>
      </c>
      <c r="AG133" s="211">
        <v>0</v>
      </c>
      <c r="AH133" s="211">
        <v>0</v>
      </c>
      <c r="AI133" s="211">
        <v>0</v>
      </c>
      <c r="AJ133" s="211">
        <v>0</v>
      </c>
      <c r="AK133" s="211">
        <v>0</v>
      </c>
      <c r="AL133" s="211">
        <v>0</v>
      </c>
      <c r="AM133" s="211">
        <v>0</v>
      </c>
      <c r="AN133" s="211">
        <v>0</v>
      </c>
      <c r="AO133" s="211">
        <v>0</v>
      </c>
      <c r="AP133" s="211">
        <v>0</v>
      </c>
      <c r="AQ133" s="211">
        <v>0</v>
      </c>
      <c r="AR133" s="211">
        <v>0</v>
      </c>
      <c r="AS133" s="211">
        <v>0</v>
      </c>
      <c r="AT133" s="211">
        <v>0</v>
      </c>
      <c r="AU133" s="211">
        <v>0</v>
      </c>
      <c r="AV133" s="211">
        <v>0</v>
      </c>
      <c r="AW133" s="211">
        <v>0</v>
      </c>
      <c r="AX133" s="211">
        <v>0</v>
      </c>
      <c r="AY133" s="211">
        <v>0</v>
      </c>
      <c r="AZ133" s="211">
        <v>0</v>
      </c>
      <c r="BA133" s="211">
        <v>0</v>
      </c>
      <c r="BB133" s="211">
        <v>0</v>
      </c>
      <c r="BC133" s="211">
        <v>0</v>
      </c>
      <c r="BD133" s="211">
        <v>0</v>
      </c>
      <c r="BE133" s="211">
        <v>0</v>
      </c>
      <c r="BF133" s="211">
        <v>0</v>
      </c>
      <c r="BG133" s="211">
        <v>0</v>
      </c>
      <c r="BH133" s="211">
        <v>0</v>
      </c>
      <c r="BI133" s="211">
        <v>0</v>
      </c>
      <c r="BJ133" s="211">
        <v>0</v>
      </c>
      <c r="BK133" s="211">
        <v>0</v>
      </c>
      <c r="BL133" s="211">
        <v>0</v>
      </c>
      <c r="BM133" s="211">
        <v>0</v>
      </c>
      <c r="BN133" s="211">
        <v>0</v>
      </c>
      <c r="BO133" s="211">
        <v>0</v>
      </c>
      <c r="BP133" s="211">
        <v>0</v>
      </c>
      <c r="BQ133" s="211">
        <v>0</v>
      </c>
      <c r="BR133" s="211">
        <v>0</v>
      </c>
      <c r="BS133" s="211">
        <v>0</v>
      </c>
      <c r="BT133" s="211">
        <v>0</v>
      </c>
      <c r="BU133" s="211">
        <v>0</v>
      </c>
      <c r="BV133" s="211">
        <v>0</v>
      </c>
      <c r="BW133" s="211">
        <v>0</v>
      </c>
      <c r="BX133" s="211">
        <v>0</v>
      </c>
      <c r="BY133" s="211">
        <v>0</v>
      </c>
      <c r="BZ133" s="211">
        <v>0</v>
      </c>
      <c r="CA133" s="211">
        <v>0</v>
      </c>
      <c r="CB133" s="211">
        <v>0</v>
      </c>
      <c r="CC133" s="211">
        <v>0</v>
      </c>
      <c r="CD133" s="211">
        <f t="shared" si="75"/>
        <v>0</v>
      </c>
      <c r="CF133" s="27">
        <f t="shared" si="46"/>
        <v>0</v>
      </c>
      <c r="CG133" s="28">
        <f t="shared" si="47"/>
        <v>0</v>
      </c>
    </row>
    <row r="134" spans="1:85" x14ac:dyDescent="0.2">
      <c r="A134" s="218" t="s">
        <v>565</v>
      </c>
      <c r="B134" s="211">
        <v>2904.6653489999999</v>
      </c>
      <c r="C134" s="211">
        <v>2904.6653489999999</v>
      </c>
      <c r="D134" s="211">
        <v>2904.6653489999999</v>
      </c>
      <c r="E134" s="211">
        <v>2904.6653489999999</v>
      </c>
      <c r="F134" s="211">
        <v>2904.6653489999999</v>
      </c>
      <c r="G134" s="211">
        <v>2904.6653489999999</v>
      </c>
      <c r="H134" s="211">
        <v>2904.6653489999999</v>
      </c>
      <c r="I134" s="211">
        <v>2904.6653489999999</v>
      </c>
      <c r="J134" s="211">
        <v>2904.6653489999999</v>
      </c>
      <c r="K134" s="211">
        <v>2904.6653489999999</v>
      </c>
      <c r="L134" s="211">
        <v>2904.6653489999999</v>
      </c>
      <c r="M134" s="211">
        <v>2904.6653489999999</v>
      </c>
      <c r="N134" s="211">
        <v>2904.6653489999999</v>
      </c>
      <c r="O134" s="211">
        <v>2904.6653489999999</v>
      </c>
      <c r="P134" s="211">
        <v>2904.6653489999999</v>
      </c>
      <c r="Q134" s="211">
        <v>2904.6653489999999</v>
      </c>
      <c r="R134" s="211">
        <v>2904.6653489999999</v>
      </c>
      <c r="S134" s="211">
        <v>2904.6653489999999</v>
      </c>
      <c r="T134" s="211">
        <v>2904.6653489999999</v>
      </c>
      <c r="U134" s="211">
        <v>2904.6653489999999</v>
      </c>
      <c r="V134" s="211">
        <v>2904.6653489999999</v>
      </c>
      <c r="W134" s="211">
        <v>2904.6653489999999</v>
      </c>
      <c r="X134" s="211">
        <v>2904.6653489999999</v>
      </c>
      <c r="Y134" s="211">
        <v>2904.6653489999999</v>
      </c>
      <c r="Z134" s="211">
        <v>2904.6653489999999</v>
      </c>
      <c r="AA134" s="211">
        <v>2904.6653489999999</v>
      </c>
      <c r="AB134" s="211">
        <v>2904.6653489999999</v>
      </c>
      <c r="AC134" s="211">
        <v>2904.6653489999999</v>
      </c>
      <c r="AD134" s="211">
        <v>2904.6653489999999</v>
      </c>
      <c r="AE134" s="211">
        <v>2904.6653489999999</v>
      </c>
      <c r="AF134" s="211">
        <v>2904.6653489999999</v>
      </c>
      <c r="AG134" s="211">
        <v>2904.6653489999999</v>
      </c>
      <c r="AH134" s="211">
        <v>2904.6653489999999</v>
      </c>
      <c r="AI134" s="211">
        <v>2904.6653489999999</v>
      </c>
      <c r="AJ134" s="211">
        <v>2904.6653489999999</v>
      </c>
      <c r="AK134" s="211">
        <v>2904.6653489999999</v>
      </c>
      <c r="AL134" s="211">
        <v>2904.6653489999999</v>
      </c>
      <c r="AM134" s="211">
        <v>2904.6653489999999</v>
      </c>
      <c r="AN134" s="211">
        <v>2904.6653489999999</v>
      </c>
      <c r="AO134" s="211">
        <v>2904.6653489999999</v>
      </c>
      <c r="AP134" s="211">
        <v>2904.6653489999999</v>
      </c>
      <c r="AQ134" s="211">
        <v>2904.6653489999999</v>
      </c>
      <c r="AR134" s="211">
        <v>2904.6653489999999</v>
      </c>
      <c r="AS134" s="211">
        <v>2904.6653489999999</v>
      </c>
      <c r="AT134" s="211">
        <v>2904.6653489999999</v>
      </c>
      <c r="AU134" s="211">
        <v>2904.6653489999999</v>
      </c>
      <c r="AV134" s="211">
        <v>2904.6653489999999</v>
      </c>
      <c r="AW134" s="211">
        <v>2904.6653489999999</v>
      </c>
      <c r="AX134" s="211">
        <v>2904.6653489999999</v>
      </c>
      <c r="AY134" s="211">
        <v>2904.6653489999999</v>
      </c>
      <c r="AZ134" s="211">
        <v>2904.6653489999999</v>
      </c>
      <c r="BA134" s="211">
        <v>2904.6653489999999</v>
      </c>
      <c r="BB134" s="211">
        <v>2904.6653489999999</v>
      </c>
      <c r="BC134" s="211">
        <v>2904.6653489999999</v>
      </c>
      <c r="BD134" s="211">
        <v>2904.6653489999999</v>
      </c>
      <c r="BE134" s="211">
        <v>2904.6653489999999</v>
      </c>
      <c r="BF134" s="211">
        <v>2904.6653489999999</v>
      </c>
      <c r="BG134" s="211">
        <v>2904.6653489999999</v>
      </c>
      <c r="BH134" s="211">
        <v>2904.6653489999999</v>
      </c>
      <c r="BI134" s="211">
        <v>2904.6653489999999</v>
      </c>
      <c r="BJ134" s="211">
        <v>2904.6653489999999</v>
      </c>
      <c r="BK134" s="211">
        <v>2904.6653489999999</v>
      </c>
      <c r="BL134" s="211">
        <v>2904.6653489999999</v>
      </c>
      <c r="BM134" s="211">
        <v>2904.6653489999999</v>
      </c>
      <c r="BN134" s="211">
        <v>2904.6653489999999</v>
      </c>
      <c r="BO134" s="211">
        <v>2904.6653489999999</v>
      </c>
      <c r="BP134" s="211">
        <v>2904.6653489999999</v>
      </c>
      <c r="BQ134" s="211">
        <v>2904.6653489999999</v>
      </c>
      <c r="BR134" s="211">
        <v>2904.6653489999999</v>
      </c>
      <c r="BS134" s="211">
        <v>2904.6653489999999</v>
      </c>
      <c r="BT134" s="211">
        <v>2904.6653489999999</v>
      </c>
      <c r="BU134" s="211">
        <v>2904.6653489999999</v>
      </c>
      <c r="BV134" s="211">
        <v>2904.6653489999999</v>
      </c>
      <c r="BW134" s="211">
        <v>2904.6653489999999</v>
      </c>
      <c r="BX134" s="211">
        <v>2904.6653489999999</v>
      </c>
      <c r="BY134" s="211">
        <v>2904.6653489999999</v>
      </c>
      <c r="BZ134" s="211">
        <v>2904.6653489999999</v>
      </c>
      <c r="CA134" s="211">
        <v>2904.6653489999999</v>
      </c>
      <c r="CB134" s="211">
        <v>2904.6653489999999</v>
      </c>
      <c r="CC134" s="211">
        <v>2904.6653489999999</v>
      </c>
      <c r="CD134" s="211">
        <f t="shared" si="75"/>
        <v>232373.22791999966</v>
      </c>
      <c r="CF134" s="27">
        <f t="shared" si="46"/>
        <v>2904.6653489999999</v>
      </c>
      <c r="CG134" s="28">
        <f t="shared" si="47"/>
        <v>2904.6653489999999</v>
      </c>
    </row>
    <row r="135" spans="1:85" x14ac:dyDescent="0.2">
      <c r="A135" s="218" t="s">
        <v>566</v>
      </c>
      <c r="B135" s="211">
        <v>0</v>
      </c>
      <c r="C135" s="211">
        <v>0</v>
      </c>
      <c r="D135" s="211">
        <v>0</v>
      </c>
      <c r="E135" s="211">
        <v>0</v>
      </c>
      <c r="F135" s="211">
        <v>0</v>
      </c>
      <c r="G135" s="211">
        <v>0</v>
      </c>
      <c r="H135" s="211">
        <v>0</v>
      </c>
      <c r="I135" s="211">
        <v>0</v>
      </c>
      <c r="J135" s="211">
        <v>0</v>
      </c>
      <c r="K135" s="211">
        <v>0</v>
      </c>
      <c r="L135" s="211">
        <v>0</v>
      </c>
      <c r="M135" s="211">
        <v>0</v>
      </c>
      <c r="N135" s="211">
        <v>0</v>
      </c>
      <c r="O135" s="211">
        <v>0</v>
      </c>
      <c r="P135" s="211">
        <v>0</v>
      </c>
      <c r="Q135" s="211">
        <v>0</v>
      </c>
      <c r="R135" s="211">
        <v>0</v>
      </c>
      <c r="S135" s="211">
        <v>0</v>
      </c>
      <c r="T135" s="211">
        <v>0</v>
      </c>
      <c r="U135" s="211">
        <v>0</v>
      </c>
      <c r="V135" s="211">
        <v>0</v>
      </c>
      <c r="W135" s="211">
        <v>0</v>
      </c>
      <c r="X135" s="211">
        <v>0</v>
      </c>
      <c r="Y135" s="211">
        <v>0</v>
      </c>
      <c r="Z135" s="211">
        <v>0</v>
      </c>
      <c r="AA135" s="211">
        <v>0</v>
      </c>
      <c r="AB135" s="211">
        <v>0</v>
      </c>
      <c r="AC135" s="211">
        <v>0</v>
      </c>
      <c r="AD135" s="211">
        <v>0</v>
      </c>
      <c r="AE135" s="211">
        <v>0</v>
      </c>
      <c r="AF135" s="211">
        <v>0</v>
      </c>
      <c r="AG135" s="211">
        <v>0</v>
      </c>
      <c r="AH135" s="211">
        <v>0</v>
      </c>
      <c r="AI135" s="211">
        <v>0</v>
      </c>
      <c r="AJ135" s="211">
        <v>0</v>
      </c>
      <c r="AK135" s="211">
        <v>0</v>
      </c>
      <c r="AL135" s="211">
        <v>0</v>
      </c>
      <c r="AM135" s="211">
        <v>0</v>
      </c>
      <c r="AN135" s="211">
        <v>0</v>
      </c>
      <c r="AO135" s="211">
        <v>0</v>
      </c>
      <c r="AP135" s="211">
        <v>0</v>
      </c>
      <c r="AQ135" s="211">
        <v>0</v>
      </c>
      <c r="AR135" s="211">
        <v>0</v>
      </c>
      <c r="AS135" s="211">
        <v>0</v>
      </c>
      <c r="AT135" s="211">
        <v>0</v>
      </c>
      <c r="AU135" s="211">
        <v>0</v>
      </c>
      <c r="AV135" s="211">
        <v>0</v>
      </c>
      <c r="AW135" s="211">
        <v>0</v>
      </c>
      <c r="AX135" s="211">
        <v>0</v>
      </c>
      <c r="AY135" s="211">
        <v>0</v>
      </c>
      <c r="AZ135" s="211">
        <v>0</v>
      </c>
      <c r="BA135" s="211">
        <v>0</v>
      </c>
      <c r="BB135" s="211">
        <v>0</v>
      </c>
      <c r="BC135" s="211">
        <v>0</v>
      </c>
      <c r="BD135" s="211">
        <v>0</v>
      </c>
      <c r="BE135" s="211">
        <v>0</v>
      </c>
      <c r="BF135" s="211">
        <v>0</v>
      </c>
      <c r="BG135" s="211">
        <v>0</v>
      </c>
      <c r="BH135" s="211">
        <v>0</v>
      </c>
      <c r="BI135" s="211">
        <v>0</v>
      </c>
      <c r="BJ135" s="211">
        <v>0</v>
      </c>
      <c r="BK135" s="211">
        <v>0</v>
      </c>
      <c r="BL135" s="211">
        <v>0</v>
      </c>
      <c r="BM135" s="211">
        <v>0</v>
      </c>
      <c r="BN135" s="211">
        <v>0</v>
      </c>
      <c r="BO135" s="211">
        <v>0</v>
      </c>
      <c r="BP135" s="211">
        <v>0</v>
      </c>
      <c r="BQ135" s="211">
        <v>0</v>
      </c>
      <c r="BR135" s="211">
        <v>0</v>
      </c>
      <c r="BS135" s="211">
        <v>0</v>
      </c>
      <c r="BT135" s="211">
        <v>0</v>
      </c>
      <c r="BU135" s="211">
        <v>0</v>
      </c>
      <c r="BV135" s="211">
        <v>0</v>
      </c>
      <c r="BW135" s="211">
        <v>0</v>
      </c>
      <c r="BX135" s="211">
        <v>0</v>
      </c>
      <c r="BY135" s="211">
        <v>0</v>
      </c>
      <c r="BZ135" s="211">
        <v>0</v>
      </c>
      <c r="CA135" s="211">
        <v>0</v>
      </c>
      <c r="CB135" s="211">
        <v>0</v>
      </c>
      <c r="CC135" s="211">
        <v>0</v>
      </c>
      <c r="CD135" s="211">
        <f t="shared" si="75"/>
        <v>0</v>
      </c>
      <c r="CF135" s="27">
        <f t="shared" si="46"/>
        <v>0</v>
      </c>
      <c r="CG135" s="28">
        <f t="shared" si="47"/>
        <v>0</v>
      </c>
    </row>
    <row r="136" spans="1:85" x14ac:dyDescent="0.2">
      <c r="A136" s="218" t="s">
        <v>567</v>
      </c>
      <c r="B136" s="211">
        <v>0</v>
      </c>
      <c r="C136" s="211">
        <v>0</v>
      </c>
      <c r="D136" s="211">
        <v>0</v>
      </c>
      <c r="E136" s="211">
        <v>0</v>
      </c>
      <c r="F136" s="211">
        <v>0</v>
      </c>
      <c r="G136" s="211">
        <v>0</v>
      </c>
      <c r="H136" s="211">
        <v>0</v>
      </c>
      <c r="I136" s="211">
        <v>0</v>
      </c>
      <c r="J136" s="211">
        <v>0</v>
      </c>
      <c r="K136" s="211">
        <v>0</v>
      </c>
      <c r="L136" s="211">
        <v>0</v>
      </c>
      <c r="M136" s="211">
        <v>0</v>
      </c>
      <c r="N136" s="211">
        <v>0</v>
      </c>
      <c r="O136" s="211">
        <v>0</v>
      </c>
      <c r="P136" s="211">
        <v>0</v>
      </c>
      <c r="Q136" s="211">
        <v>0</v>
      </c>
      <c r="R136" s="211">
        <v>0</v>
      </c>
      <c r="S136" s="211">
        <v>0</v>
      </c>
      <c r="T136" s="211">
        <v>0</v>
      </c>
      <c r="U136" s="211">
        <v>0</v>
      </c>
      <c r="V136" s="211">
        <v>0</v>
      </c>
      <c r="W136" s="211">
        <v>0</v>
      </c>
      <c r="X136" s="211">
        <v>0</v>
      </c>
      <c r="Y136" s="211">
        <v>0</v>
      </c>
      <c r="Z136" s="211">
        <v>0</v>
      </c>
      <c r="AA136" s="211">
        <v>0</v>
      </c>
      <c r="AB136" s="211">
        <v>0</v>
      </c>
      <c r="AC136" s="211">
        <v>0</v>
      </c>
      <c r="AD136" s="211">
        <v>0</v>
      </c>
      <c r="AE136" s="211">
        <v>0</v>
      </c>
      <c r="AF136" s="211">
        <v>0</v>
      </c>
      <c r="AG136" s="211">
        <v>0</v>
      </c>
      <c r="AH136" s="211">
        <v>0</v>
      </c>
      <c r="AI136" s="211">
        <v>0</v>
      </c>
      <c r="AJ136" s="211">
        <v>0</v>
      </c>
      <c r="AK136" s="211">
        <v>0</v>
      </c>
      <c r="AL136" s="211">
        <v>0</v>
      </c>
      <c r="AM136" s="211">
        <v>0</v>
      </c>
      <c r="AN136" s="211">
        <v>0</v>
      </c>
      <c r="AO136" s="211">
        <v>0</v>
      </c>
      <c r="AP136" s="211">
        <v>0</v>
      </c>
      <c r="AQ136" s="211">
        <v>0</v>
      </c>
      <c r="AR136" s="211">
        <v>0</v>
      </c>
      <c r="AS136" s="211">
        <v>0</v>
      </c>
      <c r="AT136" s="211">
        <v>0</v>
      </c>
      <c r="AU136" s="211">
        <v>0</v>
      </c>
      <c r="AV136" s="211">
        <v>0</v>
      </c>
      <c r="AW136" s="211">
        <v>0</v>
      </c>
      <c r="AX136" s="211">
        <v>0</v>
      </c>
      <c r="AY136" s="211">
        <v>0</v>
      </c>
      <c r="AZ136" s="211">
        <v>0</v>
      </c>
      <c r="BA136" s="211">
        <v>0</v>
      </c>
      <c r="BB136" s="211">
        <v>0</v>
      </c>
      <c r="BC136" s="211">
        <v>0</v>
      </c>
      <c r="BD136" s="211">
        <v>0</v>
      </c>
      <c r="BE136" s="211">
        <v>0</v>
      </c>
      <c r="BF136" s="211">
        <v>0</v>
      </c>
      <c r="BG136" s="211">
        <v>0</v>
      </c>
      <c r="BH136" s="211">
        <v>0</v>
      </c>
      <c r="BI136" s="211">
        <v>0</v>
      </c>
      <c r="BJ136" s="211">
        <v>0</v>
      </c>
      <c r="BK136" s="211">
        <v>0</v>
      </c>
      <c r="BL136" s="211">
        <v>0</v>
      </c>
      <c r="BM136" s="211">
        <v>0</v>
      </c>
      <c r="BN136" s="211">
        <v>0</v>
      </c>
      <c r="BO136" s="211">
        <v>0</v>
      </c>
      <c r="BP136" s="211">
        <v>0</v>
      </c>
      <c r="BQ136" s="211">
        <v>0</v>
      </c>
      <c r="BR136" s="211">
        <v>0</v>
      </c>
      <c r="BS136" s="211">
        <v>0</v>
      </c>
      <c r="BT136" s="211">
        <v>0</v>
      </c>
      <c r="BU136" s="211">
        <v>0</v>
      </c>
      <c r="BV136" s="211">
        <v>0</v>
      </c>
      <c r="BW136" s="211">
        <v>0</v>
      </c>
      <c r="BX136" s="211">
        <v>0</v>
      </c>
      <c r="BY136" s="211">
        <v>0</v>
      </c>
      <c r="BZ136" s="211">
        <v>0</v>
      </c>
      <c r="CA136" s="211">
        <v>0</v>
      </c>
      <c r="CB136" s="211">
        <v>0</v>
      </c>
      <c r="CC136" s="211">
        <v>0</v>
      </c>
      <c r="CD136" s="211">
        <f t="shared" si="75"/>
        <v>0</v>
      </c>
      <c r="CF136" s="27">
        <f t="shared" si="46"/>
        <v>0</v>
      </c>
      <c r="CG136" s="28">
        <f t="shared" si="47"/>
        <v>0</v>
      </c>
    </row>
    <row r="137" spans="1:85" x14ac:dyDescent="0.2">
      <c r="A137" s="208"/>
      <c r="B137" s="207"/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07"/>
      <c r="AC137" s="207"/>
      <c r="AD137" s="207"/>
      <c r="AE137" s="207"/>
      <c r="AF137" s="207"/>
      <c r="AG137" s="207"/>
      <c r="AH137" s="207"/>
      <c r="AI137" s="207"/>
      <c r="AJ137" s="207"/>
      <c r="AK137" s="207"/>
      <c r="AL137" s="207"/>
      <c r="AM137" s="207"/>
      <c r="AN137" s="207"/>
      <c r="AO137" s="207"/>
      <c r="AP137" s="207"/>
      <c r="AQ137" s="207"/>
      <c r="AR137" s="207"/>
      <c r="AS137" s="207"/>
      <c r="AT137" s="207"/>
      <c r="AU137" s="207"/>
      <c r="AV137" s="207"/>
      <c r="AW137" s="207"/>
      <c r="AX137" s="207"/>
      <c r="AY137" s="207"/>
      <c r="AZ137" s="207"/>
      <c r="BA137" s="207"/>
      <c r="BB137" s="207"/>
      <c r="BC137" s="207"/>
      <c r="BD137" s="207"/>
      <c r="BE137" s="207"/>
      <c r="BF137" s="207"/>
      <c r="BG137" s="207"/>
      <c r="BH137" s="207"/>
      <c r="BI137" s="207"/>
      <c r="BJ137" s="207"/>
      <c r="BK137" s="207"/>
      <c r="BL137" s="207"/>
      <c r="BM137" s="207"/>
      <c r="BN137" s="207"/>
      <c r="BO137" s="207"/>
      <c r="BP137" s="207"/>
      <c r="BQ137" s="207"/>
      <c r="BR137" s="207"/>
      <c r="BS137" s="207"/>
      <c r="BT137" s="207"/>
      <c r="BU137" s="207"/>
      <c r="BV137" s="207"/>
      <c r="BW137" s="207"/>
      <c r="BX137" s="207"/>
      <c r="BY137" s="207"/>
      <c r="BZ137" s="207"/>
      <c r="CA137" s="207"/>
      <c r="CB137" s="207"/>
      <c r="CC137" s="207"/>
      <c r="CD137" s="207"/>
      <c r="CF137" s="27">
        <f t="shared" si="46"/>
        <v>0</v>
      </c>
      <c r="CG137" s="28">
        <f t="shared" si="47"/>
        <v>0</v>
      </c>
    </row>
    <row r="138" spans="1:85" x14ac:dyDescent="0.2">
      <c r="A138" s="215" t="s">
        <v>568</v>
      </c>
      <c r="B138" s="211">
        <v>0</v>
      </c>
      <c r="C138" s="211">
        <v>0</v>
      </c>
      <c r="D138" s="211">
        <v>0</v>
      </c>
      <c r="E138" s="211">
        <v>0</v>
      </c>
      <c r="F138" s="211">
        <v>0</v>
      </c>
      <c r="G138" s="211">
        <v>0</v>
      </c>
      <c r="H138" s="211">
        <v>0</v>
      </c>
      <c r="I138" s="211">
        <v>0</v>
      </c>
      <c r="J138" s="211">
        <v>0</v>
      </c>
      <c r="K138" s="211">
        <v>0</v>
      </c>
      <c r="L138" s="211">
        <v>0</v>
      </c>
      <c r="M138" s="211">
        <v>0</v>
      </c>
      <c r="N138" s="211">
        <v>0</v>
      </c>
      <c r="O138" s="211">
        <v>0</v>
      </c>
      <c r="P138" s="211">
        <v>0</v>
      </c>
      <c r="Q138" s="211">
        <v>0</v>
      </c>
      <c r="R138" s="211">
        <v>0</v>
      </c>
      <c r="S138" s="211">
        <v>0</v>
      </c>
      <c r="T138" s="211">
        <v>0</v>
      </c>
      <c r="U138" s="211">
        <v>0</v>
      </c>
      <c r="V138" s="211">
        <v>0</v>
      </c>
      <c r="W138" s="211">
        <v>0</v>
      </c>
      <c r="X138" s="211">
        <v>0</v>
      </c>
      <c r="Y138" s="211">
        <v>0</v>
      </c>
      <c r="Z138" s="211">
        <v>0</v>
      </c>
      <c r="AA138" s="211">
        <v>0</v>
      </c>
      <c r="AB138" s="211">
        <v>0</v>
      </c>
      <c r="AC138" s="211">
        <v>0</v>
      </c>
      <c r="AD138" s="211">
        <v>0</v>
      </c>
      <c r="AE138" s="211">
        <v>0</v>
      </c>
      <c r="AF138" s="211">
        <v>0</v>
      </c>
      <c r="AG138" s="211">
        <v>0</v>
      </c>
      <c r="AH138" s="211">
        <v>0</v>
      </c>
      <c r="AI138" s="211">
        <v>0</v>
      </c>
      <c r="AJ138" s="211">
        <v>0</v>
      </c>
      <c r="AK138" s="211">
        <v>0</v>
      </c>
      <c r="AL138" s="211">
        <v>0</v>
      </c>
      <c r="AM138" s="211">
        <v>0</v>
      </c>
      <c r="AN138" s="211">
        <v>0</v>
      </c>
      <c r="AO138" s="211">
        <v>0</v>
      </c>
      <c r="AP138" s="211">
        <v>0</v>
      </c>
      <c r="AQ138" s="211">
        <v>0</v>
      </c>
      <c r="AR138" s="211">
        <v>0</v>
      </c>
      <c r="AS138" s="211">
        <v>0</v>
      </c>
      <c r="AT138" s="211">
        <v>0</v>
      </c>
      <c r="AU138" s="211">
        <v>0</v>
      </c>
      <c r="AV138" s="211">
        <v>0</v>
      </c>
      <c r="AW138" s="211">
        <v>0</v>
      </c>
      <c r="AX138" s="211">
        <v>0</v>
      </c>
      <c r="AY138" s="211">
        <v>0</v>
      </c>
      <c r="AZ138" s="211">
        <v>0</v>
      </c>
      <c r="BA138" s="211">
        <v>0</v>
      </c>
      <c r="BB138" s="211">
        <v>0</v>
      </c>
      <c r="BC138" s="211">
        <v>0</v>
      </c>
      <c r="BD138" s="211">
        <v>0</v>
      </c>
      <c r="BE138" s="211">
        <v>0</v>
      </c>
      <c r="BF138" s="211">
        <v>0</v>
      </c>
      <c r="BG138" s="211">
        <v>0</v>
      </c>
      <c r="BH138" s="211">
        <v>0</v>
      </c>
      <c r="BI138" s="211">
        <v>0</v>
      </c>
      <c r="BJ138" s="211">
        <v>0</v>
      </c>
      <c r="BK138" s="211">
        <v>0</v>
      </c>
      <c r="BL138" s="211">
        <v>0</v>
      </c>
      <c r="BM138" s="211">
        <v>0</v>
      </c>
      <c r="BN138" s="211">
        <v>0</v>
      </c>
      <c r="BO138" s="211">
        <v>0</v>
      </c>
      <c r="BP138" s="211">
        <v>0</v>
      </c>
      <c r="BQ138" s="211">
        <v>0</v>
      </c>
      <c r="BR138" s="211">
        <v>0</v>
      </c>
      <c r="BS138" s="211">
        <v>0</v>
      </c>
      <c r="BT138" s="211">
        <v>0</v>
      </c>
      <c r="BU138" s="211">
        <v>0</v>
      </c>
      <c r="BV138" s="211">
        <v>0</v>
      </c>
      <c r="BW138" s="211">
        <v>0</v>
      </c>
      <c r="BX138" s="211">
        <v>0</v>
      </c>
      <c r="BY138" s="211">
        <v>0</v>
      </c>
      <c r="BZ138" s="211">
        <v>0</v>
      </c>
      <c r="CA138" s="211">
        <v>0</v>
      </c>
      <c r="CB138" s="211">
        <v>0</v>
      </c>
      <c r="CC138" s="211">
        <v>0</v>
      </c>
      <c r="CD138" s="211">
        <f>SUM(B138:CC138)</f>
        <v>0</v>
      </c>
      <c r="CF138" s="27">
        <f t="shared" si="46"/>
        <v>0</v>
      </c>
      <c r="CG138" s="28">
        <f t="shared" si="47"/>
        <v>0</v>
      </c>
    </row>
    <row r="139" spans="1:85" x14ac:dyDescent="0.2">
      <c r="A139" s="215" t="s">
        <v>569</v>
      </c>
      <c r="B139" s="211">
        <v>0</v>
      </c>
      <c r="C139" s="211">
        <v>0</v>
      </c>
      <c r="D139" s="211">
        <v>0</v>
      </c>
      <c r="E139" s="211">
        <v>0</v>
      </c>
      <c r="F139" s="211">
        <v>0</v>
      </c>
      <c r="G139" s="211">
        <v>0</v>
      </c>
      <c r="H139" s="211">
        <v>0</v>
      </c>
      <c r="I139" s="211">
        <v>0</v>
      </c>
      <c r="J139" s="211">
        <v>0</v>
      </c>
      <c r="K139" s="211">
        <v>0</v>
      </c>
      <c r="L139" s="211">
        <v>0</v>
      </c>
      <c r="M139" s="211">
        <v>0</v>
      </c>
      <c r="N139" s="211">
        <v>0</v>
      </c>
      <c r="O139" s="211">
        <v>0</v>
      </c>
      <c r="P139" s="211">
        <v>0</v>
      </c>
      <c r="Q139" s="211">
        <v>0</v>
      </c>
      <c r="R139" s="211">
        <v>0</v>
      </c>
      <c r="S139" s="211">
        <v>0</v>
      </c>
      <c r="T139" s="211">
        <v>0</v>
      </c>
      <c r="U139" s="211">
        <v>0</v>
      </c>
      <c r="V139" s="211">
        <v>0</v>
      </c>
      <c r="W139" s="211">
        <v>0</v>
      </c>
      <c r="X139" s="211">
        <v>0</v>
      </c>
      <c r="Y139" s="211">
        <v>0</v>
      </c>
      <c r="Z139" s="211">
        <v>0</v>
      </c>
      <c r="AA139" s="211">
        <v>0</v>
      </c>
      <c r="AB139" s="211">
        <v>0</v>
      </c>
      <c r="AC139" s="211">
        <v>0</v>
      </c>
      <c r="AD139" s="211">
        <v>0</v>
      </c>
      <c r="AE139" s="211">
        <v>0</v>
      </c>
      <c r="AF139" s="211">
        <v>0</v>
      </c>
      <c r="AG139" s="211">
        <v>0</v>
      </c>
      <c r="AH139" s="211">
        <v>0</v>
      </c>
      <c r="AI139" s="211">
        <v>0</v>
      </c>
      <c r="AJ139" s="211">
        <v>0</v>
      </c>
      <c r="AK139" s="211">
        <v>0</v>
      </c>
      <c r="AL139" s="211">
        <v>0</v>
      </c>
      <c r="AM139" s="211">
        <v>0</v>
      </c>
      <c r="AN139" s="211">
        <v>0</v>
      </c>
      <c r="AO139" s="211">
        <v>0</v>
      </c>
      <c r="AP139" s="211">
        <v>0</v>
      </c>
      <c r="AQ139" s="211">
        <v>0</v>
      </c>
      <c r="AR139" s="211">
        <v>0</v>
      </c>
      <c r="AS139" s="211">
        <v>0</v>
      </c>
      <c r="AT139" s="211">
        <v>0</v>
      </c>
      <c r="AU139" s="211">
        <v>0</v>
      </c>
      <c r="AV139" s="211">
        <v>0</v>
      </c>
      <c r="AW139" s="211">
        <v>0</v>
      </c>
      <c r="AX139" s="211">
        <v>0</v>
      </c>
      <c r="AY139" s="211">
        <v>0</v>
      </c>
      <c r="AZ139" s="211">
        <v>0</v>
      </c>
      <c r="BA139" s="211">
        <v>0</v>
      </c>
      <c r="BB139" s="211">
        <v>0</v>
      </c>
      <c r="BC139" s="211">
        <v>0</v>
      </c>
      <c r="BD139" s="211">
        <v>0</v>
      </c>
      <c r="BE139" s="211">
        <v>0</v>
      </c>
      <c r="BF139" s="211">
        <v>0</v>
      </c>
      <c r="BG139" s="211">
        <v>0</v>
      </c>
      <c r="BH139" s="211">
        <v>0</v>
      </c>
      <c r="BI139" s="211">
        <v>0</v>
      </c>
      <c r="BJ139" s="211">
        <v>0</v>
      </c>
      <c r="BK139" s="211">
        <v>0</v>
      </c>
      <c r="BL139" s="211">
        <v>0</v>
      </c>
      <c r="BM139" s="211">
        <v>0</v>
      </c>
      <c r="BN139" s="211">
        <v>0</v>
      </c>
      <c r="BO139" s="211">
        <v>0</v>
      </c>
      <c r="BP139" s="211">
        <v>0</v>
      </c>
      <c r="BQ139" s="211">
        <v>0</v>
      </c>
      <c r="BR139" s="211">
        <v>0</v>
      </c>
      <c r="BS139" s="211">
        <v>0</v>
      </c>
      <c r="BT139" s="211">
        <v>0</v>
      </c>
      <c r="BU139" s="211">
        <v>0</v>
      </c>
      <c r="BV139" s="211">
        <v>0</v>
      </c>
      <c r="BW139" s="211">
        <v>0</v>
      </c>
      <c r="BX139" s="211">
        <v>0</v>
      </c>
      <c r="BY139" s="211">
        <v>0</v>
      </c>
      <c r="BZ139" s="211">
        <v>0</v>
      </c>
      <c r="CA139" s="211">
        <v>0</v>
      </c>
      <c r="CB139" s="211">
        <v>0</v>
      </c>
      <c r="CC139" s="211">
        <v>0</v>
      </c>
      <c r="CD139" s="211">
        <f>SUM(B139:CC139)</f>
        <v>0</v>
      </c>
      <c r="CF139" s="27">
        <f t="shared" ref="CF139:CF203" si="76">I139</f>
        <v>0</v>
      </c>
      <c r="CG139" s="28">
        <f t="shared" ref="CG139:CG203" si="77">BG139</f>
        <v>0</v>
      </c>
    </row>
    <row r="140" spans="1:85" x14ac:dyDescent="0.2">
      <c r="A140" s="215" t="s">
        <v>570</v>
      </c>
      <c r="B140" s="211">
        <v>0</v>
      </c>
      <c r="C140" s="211">
        <v>0</v>
      </c>
      <c r="D140" s="211">
        <v>0</v>
      </c>
      <c r="E140" s="211">
        <v>0</v>
      </c>
      <c r="F140" s="211">
        <v>0</v>
      </c>
      <c r="G140" s="211">
        <v>0</v>
      </c>
      <c r="H140" s="211">
        <v>0</v>
      </c>
      <c r="I140" s="211">
        <v>0</v>
      </c>
      <c r="J140" s="211">
        <v>0</v>
      </c>
      <c r="K140" s="211">
        <v>0</v>
      </c>
      <c r="L140" s="211">
        <v>0</v>
      </c>
      <c r="M140" s="211">
        <v>0</v>
      </c>
      <c r="N140" s="211">
        <v>0</v>
      </c>
      <c r="O140" s="211">
        <v>0</v>
      </c>
      <c r="P140" s="211">
        <v>0</v>
      </c>
      <c r="Q140" s="211">
        <v>0</v>
      </c>
      <c r="R140" s="211">
        <v>0</v>
      </c>
      <c r="S140" s="211">
        <v>0</v>
      </c>
      <c r="T140" s="211">
        <v>0</v>
      </c>
      <c r="U140" s="211">
        <v>0</v>
      </c>
      <c r="V140" s="211">
        <v>0</v>
      </c>
      <c r="W140" s="211">
        <v>0</v>
      </c>
      <c r="X140" s="211">
        <v>0</v>
      </c>
      <c r="Y140" s="211">
        <v>0</v>
      </c>
      <c r="Z140" s="211">
        <v>0</v>
      </c>
      <c r="AA140" s="211">
        <v>0</v>
      </c>
      <c r="AB140" s="211">
        <v>0</v>
      </c>
      <c r="AC140" s="211">
        <v>0</v>
      </c>
      <c r="AD140" s="211">
        <v>0</v>
      </c>
      <c r="AE140" s="211">
        <v>0</v>
      </c>
      <c r="AF140" s="211">
        <v>0</v>
      </c>
      <c r="AG140" s="211">
        <v>0</v>
      </c>
      <c r="AH140" s="211">
        <v>0</v>
      </c>
      <c r="AI140" s="211">
        <v>0</v>
      </c>
      <c r="AJ140" s="211">
        <v>0</v>
      </c>
      <c r="AK140" s="211">
        <v>0</v>
      </c>
      <c r="AL140" s="211">
        <v>0</v>
      </c>
      <c r="AM140" s="211">
        <v>0</v>
      </c>
      <c r="AN140" s="211">
        <v>0</v>
      </c>
      <c r="AO140" s="211">
        <v>0</v>
      </c>
      <c r="AP140" s="211">
        <v>0</v>
      </c>
      <c r="AQ140" s="211">
        <v>0</v>
      </c>
      <c r="AR140" s="211">
        <v>0</v>
      </c>
      <c r="AS140" s="211">
        <v>0</v>
      </c>
      <c r="AT140" s="211">
        <v>0</v>
      </c>
      <c r="AU140" s="211">
        <v>0</v>
      </c>
      <c r="AV140" s="211">
        <v>0</v>
      </c>
      <c r="AW140" s="211">
        <v>0</v>
      </c>
      <c r="AX140" s="211">
        <v>0</v>
      </c>
      <c r="AY140" s="211">
        <v>0</v>
      </c>
      <c r="AZ140" s="211">
        <v>0</v>
      </c>
      <c r="BA140" s="211">
        <v>0</v>
      </c>
      <c r="BB140" s="211">
        <v>0</v>
      </c>
      <c r="BC140" s="211">
        <v>0</v>
      </c>
      <c r="BD140" s="211">
        <v>0</v>
      </c>
      <c r="BE140" s="211">
        <v>0</v>
      </c>
      <c r="BF140" s="211">
        <v>0</v>
      </c>
      <c r="BG140" s="211">
        <v>0</v>
      </c>
      <c r="BH140" s="211">
        <v>0</v>
      </c>
      <c r="BI140" s="211">
        <v>0</v>
      </c>
      <c r="BJ140" s="211">
        <v>0</v>
      </c>
      <c r="BK140" s="211">
        <v>0</v>
      </c>
      <c r="BL140" s="211">
        <v>0</v>
      </c>
      <c r="BM140" s="211">
        <v>0</v>
      </c>
      <c r="BN140" s="211">
        <v>0</v>
      </c>
      <c r="BO140" s="211">
        <v>0</v>
      </c>
      <c r="BP140" s="211">
        <v>0</v>
      </c>
      <c r="BQ140" s="211">
        <v>0</v>
      </c>
      <c r="BR140" s="211">
        <v>0</v>
      </c>
      <c r="BS140" s="211">
        <v>0</v>
      </c>
      <c r="BT140" s="211">
        <v>0</v>
      </c>
      <c r="BU140" s="211">
        <v>0</v>
      </c>
      <c r="BV140" s="211">
        <v>0</v>
      </c>
      <c r="BW140" s="211">
        <v>0</v>
      </c>
      <c r="BX140" s="211">
        <v>0</v>
      </c>
      <c r="BY140" s="211">
        <v>0</v>
      </c>
      <c r="BZ140" s="211">
        <v>0</v>
      </c>
      <c r="CA140" s="211">
        <v>0</v>
      </c>
      <c r="CB140" s="211">
        <v>0</v>
      </c>
      <c r="CC140" s="211">
        <v>0</v>
      </c>
      <c r="CD140" s="211">
        <f>SUM(B140:CC140)</f>
        <v>0</v>
      </c>
      <c r="CF140" s="27">
        <f t="shared" si="76"/>
        <v>0</v>
      </c>
      <c r="CG140" s="28">
        <f t="shared" si="77"/>
        <v>0</v>
      </c>
    </row>
    <row r="141" spans="1:85" x14ac:dyDescent="0.2">
      <c r="A141" s="215" t="s">
        <v>571</v>
      </c>
      <c r="B141" s="211">
        <v>0</v>
      </c>
      <c r="C141" s="211">
        <v>0</v>
      </c>
      <c r="D141" s="211">
        <v>0</v>
      </c>
      <c r="E141" s="211">
        <v>0</v>
      </c>
      <c r="F141" s="211">
        <v>0</v>
      </c>
      <c r="G141" s="211">
        <v>0</v>
      </c>
      <c r="H141" s="211">
        <v>0</v>
      </c>
      <c r="I141" s="211">
        <v>0</v>
      </c>
      <c r="J141" s="211">
        <v>0</v>
      </c>
      <c r="K141" s="211">
        <v>0</v>
      </c>
      <c r="L141" s="211">
        <v>0</v>
      </c>
      <c r="M141" s="211">
        <v>0</v>
      </c>
      <c r="N141" s="211">
        <v>0</v>
      </c>
      <c r="O141" s="211">
        <v>0</v>
      </c>
      <c r="P141" s="211">
        <v>0</v>
      </c>
      <c r="Q141" s="211">
        <v>0</v>
      </c>
      <c r="R141" s="211">
        <v>0</v>
      </c>
      <c r="S141" s="211">
        <v>0</v>
      </c>
      <c r="T141" s="211">
        <v>0</v>
      </c>
      <c r="U141" s="211">
        <v>0</v>
      </c>
      <c r="V141" s="211">
        <v>0</v>
      </c>
      <c r="W141" s="211">
        <v>0</v>
      </c>
      <c r="X141" s="211">
        <v>0</v>
      </c>
      <c r="Y141" s="211">
        <v>0</v>
      </c>
      <c r="Z141" s="211">
        <v>0</v>
      </c>
      <c r="AA141" s="211">
        <v>0</v>
      </c>
      <c r="AB141" s="211">
        <v>0</v>
      </c>
      <c r="AC141" s="211">
        <v>0</v>
      </c>
      <c r="AD141" s="211">
        <v>0</v>
      </c>
      <c r="AE141" s="211">
        <v>0</v>
      </c>
      <c r="AF141" s="211">
        <v>0</v>
      </c>
      <c r="AG141" s="211">
        <v>0</v>
      </c>
      <c r="AH141" s="211">
        <v>0</v>
      </c>
      <c r="AI141" s="211">
        <v>0</v>
      </c>
      <c r="AJ141" s="211">
        <v>0</v>
      </c>
      <c r="AK141" s="211">
        <v>0</v>
      </c>
      <c r="AL141" s="211">
        <v>0</v>
      </c>
      <c r="AM141" s="211">
        <v>0</v>
      </c>
      <c r="AN141" s="211">
        <v>0</v>
      </c>
      <c r="AO141" s="211">
        <v>0</v>
      </c>
      <c r="AP141" s="211">
        <v>0</v>
      </c>
      <c r="AQ141" s="211">
        <v>0</v>
      </c>
      <c r="AR141" s="211">
        <v>0</v>
      </c>
      <c r="AS141" s="211">
        <v>0</v>
      </c>
      <c r="AT141" s="211">
        <v>0</v>
      </c>
      <c r="AU141" s="211">
        <v>0</v>
      </c>
      <c r="AV141" s="211">
        <v>0</v>
      </c>
      <c r="AW141" s="211">
        <v>0</v>
      </c>
      <c r="AX141" s="211">
        <v>0</v>
      </c>
      <c r="AY141" s="211">
        <v>0</v>
      </c>
      <c r="AZ141" s="211">
        <v>0</v>
      </c>
      <c r="BA141" s="211">
        <v>0</v>
      </c>
      <c r="BB141" s="211">
        <v>0</v>
      </c>
      <c r="BC141" s="211">
        <v>0</v>
      </c>
      <c r="BD141" s="211">
        <v>0</v>
      </c>
      <c r="BE141" s="211">
        <v>0</v>
      </c>
      <c r="BF141" s="211">
        <v>0</v>
      </c>
      <c r="BG141" s="211">
        <v>0</v>
      </c>
      <c r="BH141" s="211">
        <v>0</v>
      </c>
      <c r="BI141" s="211">
        <v>0</v>
      </c>
      <c r="BJ141" s="211">
        <v>0</v>
      </c>
      <c r="BK141" s="211">
        <v>0</v>
      </c>
      <c r="BL141" s="211">
        <v>0</v>
      </c>
      <c r="BM141" s="211">
        <v>0</v>
      </c>
      <c r="BN141" s="211">
        <v>0</v>
      </c>
      <c r="BO141" s="211">
        <v>0</v>
      </c>
      <c r="BP141" s="211">
        <v>0</v>
      </c>
      <c r="BQ141" s="211">
        <v>0</v>
      </c>
      <c r="BR141" s="211">
        <v>0</v>
      </c>
      <c r="BS141" s="211">
        <v>0</v>
      </c>
      <c r="BT141" s="211">
        <v>0</v>
      </c>
      <c r="BU141" s="211">
        <v>0</v>
      </c>
      <c r="BV141" s="211">
        <v>0</v>
      </c>
      <c r="BW141" s="211">
        <v>0</v>
      </c>
      <c r="BX141" s="211">
        <v>0</v>
      </c>
      <c r="BY141" s="211">
        <v>0</v>
      </c>
      <c r="BZ141" s="211">
        <v>0</v>
      </c>
      <c r="CA141" s="211">
        <v>0</v>
      </c>
      <c r="CB141" s="211">
        <v>0</v>
      </c>
      <c r="CC141" s="211">
        <v>0</v>
      </c>
      <c r="CD141" s="211">
        <f>SUM(B141:CC141)</f>
        <v>0</v>
      </c>
      <c r="CF141" s="27">
        <f t="shared" si="76"/>
        <v>0</v>
      </c>
      <c r="CG141" s="28">
        <f t="shared" si="77"/>
        <v>0</v>
      </c>
    </row>
    <row r="142" spans="1:85" x14ac:dyDescent="0.2">
      <c r="A142" s="214" t="s">
        <v>572</v>
      </c>
      <c r="B142" s="213">
        <f t="shared" ref="B142:BM142" si="78">SUM(B138:B141)</f>
        <v>0</v>
      </c>
      <c r="C142" s="213">
        <f t="shared" si="78"/>
        <v>0</v>
      </c>
      <c r="D142" s="213">
        <f t="shared" si="78"/>
        <v>0</v>
      </c>
      <c r="E142" s="213">
        <f t="shared" si="78"/>
        <v>0</v>
      </c>
      <c r="F142" s="213">
        <f t="shared" si="78"/>
        <v>0</v>
      </c>
      <c r="G142" s="213">
        <f t="shared" ref="B142:BM142" si="79">SUM(G138:G141)</f>
        <v>0</v>
      </c>
      <c r="H142" s="213">
        <f t="shared" ref="H142:BS142" si="80">SUM(H138:H141)</f>
        <v>0</v>
      </c>
      <c r="I142" s="213">
        <f t="shared" si="80"/>
        <v>0</v>
      </c>
      <c r="J142" s="213">
        <f t="shared" si="80"/>
        <v>0</v>
      </c>
      <c r="K142" s="213">
        <f t="shared" si="80"/>
        <v>0</v>
      </c>
      <c r="L142" s="213">
        <f t="shared" si="80"/>
        <v>0</v>
      </c>
      <c r="M142" s="213">
        <f t="shared" si="80"/>
        <v>0</v>
      </c>
      <c r="N142" s="213">
        <f t="shared" si="80"/>
        <v>0</v>
      </c>
      <c r="O142" s="213">
        <f t="shared" si="80"/>
        <v>0</v>
      </c>
      <c r="P142" s="213">
        <f t="shared" si="80"/>
        <v>0</v>
      </c>
      <c r="Q142" s="213">
        <f t="shared" si="80"/>
        <v>0</v>
      </c>
      <c r="R142" s="213">
        <f t="shared" si="80"/>
        <v>0</v>
      </c>
      <c r="S142" s="213">
        <f t="shared" si="80"/>
        <v>0</v>
      </c>
      <c r="T142" s="213">
        <f t="shared" si="80"/>
        <v>0</v>
      </c>
      <c r="U142" s="213">
        <f t="shared" si="80"/>
        <v>0</v>
      </c>
      <c r="V142" s="213">
        <f t="shared" si="80"/>
        <v>0</v>
      </c>
      <c r="W142" s="213">
        <f t="shared" si="80"/>
        <v>0</v>
      </c>
      <c r="X142" s="213">
        <f t="shared" si="80"/>
        <v>0</v>
      </c>
      <c r="Y142" s="213">
        <f t="shared" si="80"/>
        <v>0</v>
      </c>
      <c r="Z142" s="213">
        <f t="shared" si="80"/>
        <v>0</v>
      </c>
      <c r="AA142" s="213">
        <f t="shared" si="80"/>
        <v>0</v>
      </c>
      <c r="AB142" s="213">
        <f t="shared" si="80"/>
        <v>0</v>
      </c>
      <c r="AC142" s="213">
        <f t="shared" si="80"/>
        <v>0</v>
      </c>
      <c r="AD142" s="213">
        <f t="shared" si="80"/>
        <v>0</v>
      </c>
      <c r="AE142" s="213">
        <f t="shared" si="80"/>
        <v>0</v>
      </c>
      <c r="AF142" s="213">
        <f t="shared" si="80"/>
        <v>0</v>
      </c>
      <c r="AG142" s="213">
        <f t="shared" si="80"/>
        <v>0</v>
      </c>
      <c r="AH142" s="213">
        <f t="shared" si="80"/>
        <v>0</v>
      </c>
      <c r="AI142" s="213">
        <f t="shared" si="80"/>
        <v>0</v>
      </c>
      <c r="AJ142" s="213">
        <f t="shared" si="80"/>
        <v>0</v>
      </c>
      <c r="AK142" s="213">
        <f t="shared" si="80"/>
        <v>0</v>
      </c>
      <c r="AL142" s="213">
        <f t="shared" si="80"/>
        <v>0</v>
      </c>
      <c r="AM142" s="213">
        <f t="shared" si="80"/>
        <v>0</v>
      </c>
      <c r="AN142" s="213">
        <f t="shared" si="80"/>
        <v>0</v>
      </c>
      <c r="AO142" s="213">
        <f t="shared" si="80"/>
        <v>0</v>
      </c>
      <c r="AP142" s="213">
        <f t="shared" si="80"/>
        <v>0</v>
      </c>
      <c r="AQ142" s="213">
        <f t="shared" si="80"/>
        <v>0</v>
      </c>
      <c r="AR142" s="213">
        <f t="shared" si="80"/>
        <v>0</v>
      </c>
      <c r="AS142" s="213">
        <f t="shared" si="80"/>
        <v>0</v>
      </c>
      <c r="AT142" s="213">
        <f t="shared" si="80"/>
        <v>0</v>
      </c>
      <c r="AU142" s="213">
        <f t="shared" si="80"/>
        <v>0</v>
      </c>
      <c r="AV142" s="213">
        <f t="shared" si="80"/>
        <v>0</v>
      </c>
      <c r="AW142" s="213">
        <f t="shared" si="80"/>
        <v>0</v>
      </c>
      <c r="AX142" s="213">
        <f t="shared" si="80"/>
        <v>0</v>
      </c>
      <c r="AY142" s="213">
        <f t="shared" si="80"/>
        <v>0</v>
      </c>
      <c r="AZ142" s="213">
        <f t="shared" si="80"/>
        <v>0</v>
      </c>
      <c r="BA142" s="213">
        <f t="shared" si="80"/>
        <v>0</v>
      </c>
      <c r="BB142" s="213">
        <f t="shared" si="80"/>
        <v>0</v>
      </c>
      <c r="BC142" s="213">
        <f t="shared" si="80"/>
        <v>0</v>
      </c>
      <c r="BD142" s="213">
        <f t="shared" si="80"/>
        <v>0</v>
      </c>
      <c r="BE142" s="213">
        <f t="shared" si="80"/>
        <v>0</v>
      </c>
      <c r="BF142" s="213">
        <f t="shared" si="80"/>
        <v>0</v>
      </c>
      <c r="BG142" s="213">
        <f t="shared" si="80"/>
        <v>0</v>
      </c>
      <c r="BH142" s="213">
        <f t="shared" si="80"/>
        <v>0</v>
      </c>
      <c r="BI142" s="213">
        <f t="shared" si="80"/>
        <v>0</v>
      </c>
      <c r="BJ142" s="213">
        <f t="shared" si="80"/>
        <v>0</v>
      </c>
      <c r="BK142" s="213">
        <f t="shared" si="80"/>
        <v>0</v>
      </c>
      <c r="BL142" s="213">
        <f t="shared" si="80"/>
        <v>0</v>
      </c>
      <c r="BM142" s="213">
        <f t="shared" si="80"/>
        <v>0</v>
      </c>
      <c r="BN142" s="213">
        <f t="shared" si="80"/>
        <v>0</v>
      </c>
      <c r="BO142" s="213">
        <f t="shared" si="80"/>
        <v>0</v>
      </c>
      <c r="BP142" s="213">
        <f t="shared" si="80"/>
        <v>0</v>
      </c>
      <c r="BQ142" s="213">
        <f t="shared" si="80"/>
        <v>0</v>
      </c>
      <c r="BR142" s="213">
        <f t="shared" si="80"/>
        <v>0</v>
      </c>
      <c r="BS142" s="213">
        <f t="shared" si="80"/>
        <v>0</v>
      </c>
      <c r="BT142" s="213">
        <f t="shared" ref="BT142:CC142" si="81">SUM(BT138:BT141)</f>
        <v>0</v>
      </c>
      <c r="BU142" s="213">
        <f t="shared" si="81"/>
        <v>0</v>
      </c>
      <c r="BV142" s="213">
        <f t="shared" si="81"/>
        <v>0</v>
      </c>
      <c r="BW142" s="213">
        <f t="shared" si="81"/>
        <v>0</v>
      </c>
      <c r="BX142" s="213">
        <f t="shared" si="81"/>
        <v>0</v>
      </c>
      <c r="BY142" s="213">
        <f t="shared" si="81"/>
        <v>0</v>
      </c>
      <c r="BZ142" s="213">
        <f t="shared" si="81"/>
        <v>0</v>
      </c>
      <c r="CA142" s="213">
        <f t="shared" si="81"/>
        <v>0</v>
      </c>
      <c r="CB142" s="213">
        <f t="shared" si="81"/>
        <v>0</v>
      </c>
      <c r="CC142" s="213">
        <f t="shared" si="81"/>
        <v>0</v>
      </c>
      <c r="CD142" s="213">
        <f t="shared" ref="BN142:CD142" si="82">SUM(CD138:CD141)</f>
        <v>0</v>
      </c>
      <c r="CF142" s="27">
        <f t="shared" si="76"/>
        <v>0</v>
      </c>
      <c r="CG142" s="28">
        <f t="shared" si="77"/>
        <v>0</v>
      </c>
    </row>
    <row r="143" spans="1:85" x14ac:dyDescent="0.2">
      <c r="A143" s="218" t="s">
        <v>573</v>
      </c>
      <c r="B143" s="211">
        <v>103220.17527599999</v>
      </c>
      <c r="C143" s="211">
        <v>103220.17527599999</v>
      </c>
      <c r="D143" s="211">
        <v>103220.17527599999</v>
      </c>
      <c r="E143" s="211">
        <v>103220.17527599999</v>
      </c>
      <c r="F143" s="211">
        <v>103220.17527599999</v>
      </c>
      <c r="G143" s="211">
        <v>103220.17527599999</v>
      </c>
      <c r="H143" s="211">
        <v>103220.17527599999</v>
      </c>
      <c r="I143" s="211">
        <v>103220.17527599999</v>
      </c>
      <c r="J143" s="211">
        <v>103220.17527599999</v>
      </c>
      <c r="K143" s="211">
        <v>103220.17527599999</v>
      </c>
      <c r="L143" s="211">
        <v>103220.17527599999</v>
      </c>
      <c r="M143" s="211">
        <v>103220.17527599999</v>
      </c>
      <c r="N143" s="211">
        <v>103220.17527599999</v>
      </c>
      <c r="O143" s="211">
        <v>103220.17527599999</v>
      </c>
      <c r="P143" s="211">
        <v>103220.17527599999</v>
      </c>
      <c r="Q143" s="211">
        <v>103220.17527599999</v>
      </c>
      <c r="R143" s="211">
        <v>103220.17527599999</v>
      </c>
      <c r="S143" s="211">
        <v>103220.17527599999</v>
      </c>
      <c r="T143" s="211">
        <v>103220.17527599999</v>
      </c>
      <c r="U143" s="211">
        <v>103220.17527599999</v>
      </c>
      <c r="V143" s="211">
        <v>103220.17527599999</v>
      </c>
      <c r="W143" s="211">
        <v>103220.17527599999</v>
      </c>
      <c r="X143" s="211">
        <v>103220.17527599999</v>
      </c>
      <c r="Y143" s="211">
        <v>103220.17527599999</v>
      </c>
      <c r="Z143" s="211">
        <v>103220.17527599999</v>
      </c>
      <c r="AA143" s="211">
        <v>103220.17527599999</v>
      </c>
      <c r="AB143" s="211">
        <v>103220.17527599999</v>
      </c>
      <c r="AC143" s="211">
        <v>103220.17527599999</v>
      </c>
      <c r="AD143" s="211">
        <v>103220.17527599999</v>
      </c>
      <c r="AE143" s="211">
        <v>103220.17527599999</v>
      </c>
      <c r="AF143" s="211">
        <v>103220.17527599999</v>
      </c>
      <c r="AG143" s="211">
        <v>103220.17527599999</v>
      </c>
      <c r="AH143" s="211">
        <v>103220.17527599999</v>
      </c>
      <c r="AI143" s="211">
        <v>103220.17527599999</v>
      </c>
      <c r="AJ143" s="211">
        <v>103220.17527599999</v>
      </c>
      <c r="AK143" s="211">
        <v>103220.17527599999</v>
      </c>
      <c r="AL143" s="211">
        <v>103220.17527599999</v>
      </c>
      <c r="AM143" s="211">
        <v>103220.17527599999</v>
      </c>
      <c r="AN143" s="211">
        <v>103220.17527599999</v>
      </c>
      <c r="AO143" s="211">
        <v>103220.17527599999</v>
      </c>
      <c r="AP143" s="211">
        <v>103220.17527599999</v>
      </c>
      <c r="AQ143" s="211">
        <v>103220.17527599999</v>
      </c>
      <c r="AR143" s="211">
        <v>103220.17527599999</v>
      </c>
      <c r="AS143" s="211">
        <v>103220.17527599999</v>
      </c>
      <c r="AT143" s="211">
        <v>103220.17527599999</v>
      </c>
      <c r="AU143" s="211">
        <v>103220.17527599999</v>
      </c>
      <c r="AV143" s="211">
        <v>103220.17527599999</v>
      </c>
      <c r="AW143" s="211">
        <v>103220.17527599999</v>
      </c>
      <c r="AX143" s="211">
        <v>103220.17527599999</v>
      </c>
      <c r="AY143" s="211">
        <v>103220.17527599999</v>
      </c>
      <c r="AZ143" s="211">
        <v>103220.17527599999</v>
      </c>
      <c r="BA143" s="211">
        <v>103220.17527599999</v>
      </c>
      <c r="BB143" s="211">
        <v>103220.17527599999</v>
      </c>
      <c r="BC143" s="211">
        <v>103220.17527599999</v>
      </c>
      <c r="BD143" s="211">
        <v>103220.17527599999</v>
      </c>
      <c r="BE143" s="211">
        <v>103220.17527599999</v>
      </c>
      <c r="BF143" s="211">
        <v>103220.17527599999</v>
      </c>
      <c r="BG143" s="211">
        <v>103220.17527599999</v>
      </c>
      <c r="BH143" s="211">
        <v>103220.17527599999</v>
      </c>
      <c r="BI143" s="211">
        <v>103220.17527599999</v>
      </c>
      <c r="BJ143" s="211">
        <v>103220.17527599999</v>
      </c>
      <c r="BK143" s="211">
        <v>103220.17527599999</v>
      </c>
      <c r="BL143" s="211">
        <v>103220.17527599999</v>
      </c>
      <c r="BM143" s="211">
        <v>103220.17527599999</v>
      </c>
      <c r="BN143" s="211">
        <v>103220.17527599999</v>
      </c>
      <c r="BO143" s="211">
        <v>103220.17527599999</v>
      </c>
      <c r="BP143" s="211">
        <v>103220.17527599999</v>
      </c>
      <c r="BQ143" s="211">
        <v>103220.17527599999</v>
      </c>
      <c r="BR143" s="211">
        <v>103220.17527599999</v>
      </c>
      <c r="BS143" s="211">
        <v>103220.17527599999</v>
      </c>
      <c r="BT143" s="211">
        <v>103220.17527599999</v>
      </c>
      <c r="BU143" s="211">
        <v>103220.17527599999</v>
      </c>
      <c r="BV143" s="211">
        <v>103220.17527599999</v>
      </c>
      <c r="BW143" s="211">
        <v>103220.17527599999</v>
      </c>
      <c r="BX143" s="211">
        <v>103220.17527599999</v>
      </c>
      <c r="BY143" s="211">
        <v>103220.17527599999</v>
      </c>
      <c r="BZ143" s="211">
        <v>103220.17527599999</v>
      </c>
      <c r="CA143" s="211">
        <v>103220.17527599999</v>
      </c>
      <c r="CB143" s="211">
        <v>103220.17527599999</v>
      </c>
      <c r="CC143" s="211">
        <v>103220.17527599999</v>
      </c>
      <c r="CD143" s="211">
        <f>SUM(B143:CC143)</f>
        <v>8257614.0220800033</v>
      </c>
      <c r="CF143" s="27">
        <f t="shared" si="76"/>
        <v>103220.17527599999</v>
      </c>
      <c r="CG143" s="28">
        <f t="shared" si="77"/>
        <v>103220.17527599999</v>
      </c>
    </row>
    <row r="144" spans="1:85" x14ac:dyDescent="0.2">
      <c r="A144" s="218" t="s">
        <v>574</v>
      </c>
      <c r="B144" s="211">
        <v>0</v>
      </c>
      <c r="C144" s="211">
        <v>0</v>
      </c>
      <c r="D144" s="211">
        <v>0</v>
      </c>
      <c r="E144" s="211">
        <v>0</v>
      </c>
      <c r="F144" s="211">
        <v>0</v>
      </c>
      <c r="G144" s="211">
        <v>0</v>
      </c>
      <c r="H144" s="211">
        <v>0</v>
      </c>
      <c r="I144" s="211">
        <v>0</v>
      </c>
      <c r="J144" s="211">
        <v>0</v>
      </c>
      <c r="K144" s="211">
        <v>0</v>
      </c>
      <c r="L144" s="211">
        <v>0</v>
      </c>
      <c r="M144" s="211">
        <v>0</v>
      </c>
      <c r="N144" s="211">
        <v>0</v>
      </c>
      <c r="O144" s="211">
        <v>0</v>
      </c>
      <c r="P144" s="211">
        <v>0</v>
      </c>
      <c r="Q144" s="211">
        <v>0</v>
      </c>
      <c r="R144" s="211">
        <v>0</v>
      </c>
      <c r="S144" s="211">
        <v>0</v>
      </c>
      <c r="T144" s="211">
        <v>0</v>
      </c>
      <c r="U144" s="211">
        <v>0</v>
      </c>
      <c r="V144" s="211">
        <v>0</v>
      </c>
      <c r="W144" s="211">
        <v>0</v>
      </c>
      <c r="X144" s="211">
        <v>0</v>
      </c>
      <c r="Y144" s="211">
        <v>0</v>
      </c>
      <c r="Z144" s="211">
        <v>0</v>
      </c>
      <c r="AA144" s="211">
        <v>0</v>
      </c>
      <c r="AB144" s="211">
        <v>0</v>
      </c>
      <c r="AC144" s="211">
        <v>0</v>
      </c>
      <c r="AD144" s="211">
        <v>0</v>
      </c>
      <c r="AE144" s="211">
        <v>0</v>
      </c>
      <c r="AF144" s="211">
        <v>0</v>
      </c>
      <c r="AG144" s="211">
        <v>0</v>
      </c>
      <c r="AH144" s="211">
        <v>0</v>
      </c>
      <c r="AI144" s="211">
        <v>0</v>
      </c>
      <c r="AJ144" s="211">
        <v>0</v>
      </c>
      <c r="AK144" s="211">
        <v>0</v>
      </c>
      <c r="AL144" s="211">
        <v>0</v>
      </c>
      <c r="AM144" s="211">
        <v>0</v>
      </c>
      <c r="AN144" s="211">
        <v>0</v>
      </c>
      <c r="AO144" s="211">
        <v>0</v>
      </c>
      <c r="AP144" s="211">
        <v>0</v>
      </c>
      <c r="AQ144" s="211">
        <v>0</v>
      </c>
      <c r="AR144" s="211">
        <v>0</v>
      </c>
      <c r="AS144" s="211">
        <v>0</v>
      </c>
      <c r="AT144" s="211">
        <v>0</v>
      </c>
      <c r="AU144" s="211">
        <v>0</v>
      </c>
      <c r="AV144" s="211">
        <v>0</v>
      </c>
      <c r="AW144" s="211">
        <v>0</v>
      </c>
      <c r="AX144" s="211">
        <v>0</v>
      </c>
      <c r="AY144" s="211">
        <v>0</v>
      </c>
      <c r="AZ144" s="211">
        <v>0</v>
      </c>
      <c r="BA144" s="211">
        <v>0</v>
      </c>
      <c r="BB144" s="211">
        <v>0</v>
      </c>
      <c r="BC144" s="211">
        <v>0</v>
      </c>
      <c r="BD144" s="211">
        <v>0</v>
      </c>
      <c r="BE144" s="211">
        <v>0</v>
      </c>
      <c r="BF144" s="211">
        <v>0</v>
      </c>
      <c r="BG144" s="211">
        <v>0</v>
      </c>
      <c r="BH144" s="211">
        <v>0</v>
      </c>
      <c r="BI144" s="211">
        <v>0</v>
      </c>
      <c r="BJ144" s="211">
        <v>0</v>
      </c>
      <c r="BK144" s="211">
        <v>0</v>
      </c>
      <c r="BL144" s="211">
        <v>0</v>
      </c>
      <c r="BM144" s="211">
        <v>0</v>
      </c>
      <c r="BN144" s="211">
        <v>0</v>
      </c>
      <c r="BO144" s="211">
        <v>0</v>
      </c>
      <c r="BP144" s="211">
        <v>0</v>
      </c>
      <c r="BQ144" s="211">
        <v>0</v>
      </c>
      <c r="BR144" s="211">
        <v>0</v>
      </c>
      <c r="BS144" s="211">
        <v>0</v>
      </c>
      <c r="BT144" s="211">
        <v>0</v>
      </c>
      <c r="BU144" s="211">
        <v>0</v>
      </c>
      <c r="BV144" s="211">
        <v>0</v>
      </c>
      <c r="BW144" s="211">
        <v>0</v>
      </c>
      <c r="BX144" s="211">
        <v>0</v>
      </c>
      <c r="BY144" s="211">
        <v>0</v>
      </c>
      <c r="BZ144" s="211">
        <v>0</v>
      </c>
      <c r="CA144" s="211">
        <v>0</v>
      </c>
      <c r="CB144" s="211">
        <v>0</v>
      </c>
      <c r="CC144" s="211">
        <v>0</v>
      </c>
      <c r="CD144" s="211">
        <f>SUM(B144:CC144)</f>
        <v>0</v>
      </c>
      <c r="CF144" s="27">
        <f t="shared" si="76"/>
        <v>0</v>
      </c>
      <c r="CG144" s="28">
        <f t="shared" si="77"/>
        <v>0</v>
      </c>
    </row>
    <row r="145" spans="1:85" x14ac:dyDescent="0.2">
      <c r="A145" s="218" t="s">
        <v>575</v>
      </c>
      <c r="B145" s="211">
        <v>0</v>
      </c>
      <c r="C145" s="211">
        <v>0</v>
      </c>
      <c r="D145" s="211">
        <v>0</v>
      </c>
      <c r="E145" s="211">
        <v>0</v>
      </c>
      <c r="F145" s="211">
        <v>0</v>
      </c>
      <c r="G145" s="211">
        <v>0</v>
      </c>
      <c r="H145" s="211">
        <v>0</v>
      </c>
      <c r="I145" s="211">
        <v>0</v>
      </c>
      <c r="J145" s="211">
        <v>0</v>
      </c>
      <c r="K145" s="211">
        <v>0</v>
      </c>
      <c r="L145" s="211">
        <v>0</v>
      </c>
      <c r="M145" s="211">
        <v>0</v>
      </c>
      <c r="N145" s="211">
        <v>0</v>
      </c>
      <c r="O145" s="211">
        <v>0</v>
      </c>
      <c r="P145" s="211">
        <v>0</v>
      </c>
      <c r="Q145" s="211">
        <v>0</v>
      </c>
      <c r="R145" s="211">
        <v>0</v>
      </c>
      <c r="S145" s="211">
        <v>0</v>
      </c>
      <c r="T145" s="211">
        <v>0</v>
      </c>
      <c r="U145" s="211">
        <v>0</v>
      </c>
      <c r="V145" s="211">
        <v>0</v>
      </c>
      <c r="W145" s="211">
        <v>0</v>
      </c>
      <c r="X145" s="211">
        <v>0</v>
      </c>
      <c r="Y145" s="211">
        <v>0</v>
      </c>
      <c r="Z145" s="211">
        <v>0</v>
      </c>
      <c r="AA145" s="211">
        <v>0</v>
      </c>
      <c r="AB145" s="211">
        <v>0</v>
      </c>
      <c r="AC145" s="211">
        <v>0</v>
      </c>
      <c r="AD145" s="211">
        <v>0</v>
      </c>
      <c r="AE145" s="211">
        <v>0</v>
      </c>
      <c r="AF145" s="211">
        <v>0</v>
      </c>
      <c r="AG145" s="211">
        <v>0</v>
      </c>
      <c r="AH145" s="211">
        <v>0</v>
      </c>
      <c r="AI145" s="211">
        <v>0</v>
      </c>
      <c r="AJ145" s="211">
        <v>0</v>
      </c>
      <c r="AK145" s="211">
        <v>0</v>
      </c>
      <c r="AL145" s="211">
        <v>0</v>
      </c>
      <c r="AM145" s="211">
        <v>0</v>
      </c>
      <c r="AN145" s="211">
        <v>0</v>
      </c>
      <c r="AO145" s="211">
        <v>0</v>
      </c>
      <c r="AP145" s="211">
        <v>0</v>
      </c>
      <c r="AQ145" s="211">
        <v>0</v>
      </c>
      <c r="AR145" s="211">
        <v>0</v>
      </c>
      <c r="AS145" s="211">
        <v>0</v>
      </c>
      <c r="AT145" s="211">
        <v>0</v>
      </c>
      <c r="AU145" s="211">
        <v>0</v>
      </c>
      <c r="AV145" s="211">
        <v>0</v>
      </c>
      <c r="AW145" s="211">
        <v>0</v>
      </c>
      <c r="AX145" s="211">
        <v>0</v>
      </c>
      <c r="AY145" s="211">
        <v>0</v>
      </c>
      <c r="AZ145" s="211">
        <v>0</v>
      </c>
      <c r="BA145" s="211">
        <v>0</v>
      </c>
      <c r="BB145" s="211">
        <v>0</v>
      </c>
      <c r="BC145" s="211">
        <v>0</v>
      </c>
      <c r="BD145" s="211">
        <v>0</v>
      </c>
      <c r="BE145" s="211">
        <v>0</v>
      </c>
      <c r="BF145" s="211">
        <v>0</v>
      </c>
      <c r="BG145" s="211">
        <v>0</v>
      </c>
      <c r="BH145" s="211">
        <v>0</v>
      </c>
      <c r="BI145" s="211">
        <v>0</v>
      </c>
      <c r="BJ145" s="211">
        <v>0</v>
      </c>
      <c r="BK145" s="211">
        <v>0</v>
      </c>
      <c r="BL145" s="211">
        <v>0</v>
      </c>
      <c r="BM145" s="211">
        <v>0</v>
      </c>
      <c r="BN145" s="211">
        <v>0</v>
      </c>
      <c r="BO145" s="211">
        <v>0</v>
      </c>
      <c r="BP145" s="211">
        <v>0</v>
      </c>
      <c r="BQ145" s="211">
        <v>0</v>
      </c>
      <c r="BR145" s="211">
        <v>0</v>
      </c>
      <c r="BS145" s="211">
        <v>0</v>
      </c>
      <c r="BT145" s="211">
        <v>0</v>
      </c>
      <c r="BU145" s="211">
        <v>0</v>
      </c>
      <c r="BV145" s="211">
        <v>0</v>
      </c>
      <c r="BW145" s="211">
        <v>0</v>
      </c>
      <c r="BX145" s="211">
        <v>0</v>
      </c>
      <c r="BY145" s="211">
        <v>0</v>
      </c>
      <c r="BZ145" s="211">
        <v>0</v>
      </c>
      <c r="CA145" s="211">
        <v>0</v>
      </c>
      <c r="CB145" s="211">
        <v>0</v>
      </c>
      <c r="CC145" s="211">
        <v>0</v>
      </c>
      <c r="CD145" s="211">
        <f>SUM(B145:CC145)</f>
        <v>0</v>
      </c>
      <c r="CF145" s="27">
        <f t="shared" si="76"/>
        <v>0</v>
      </c>
      <c r="CG145" s="28">
        <f t="shared" si="77"/>
        <v>0</v>
      </c>
    </row>
    <row r="146" spans="1:85" x14ac:dyDescent="0.2">
      <c r="A146" s="208" t="s">
        <v>576</v>
      </c>
      <c r="B146" s="207"/>
      <c r="C146" s="207"/>
      <c r="D146" s="207"/>
      <c r="E146" s="207"/>
      <c r="F146" s="207"/>
      <c r="G146" s="207"/>
      <c r="H146" s="207"/>
      <c r="I146" s="207"/>
      <c r="J146" s="207"/>
      <c r="K146" s="207"/>
      <c r="L146" s="207"/>
      <c r="M146" s="207"/>
      <c r="N146" s="207"/>
      <c r="O146" s="207"/>
      <c r="P146" s="207"/>
      <c r="Q146" s="207"/>
      <c r="R146" s="207"/>
      <c r="S146" s="207"/>
      <c r="T146" s="207"/>
      <c r="U146" s="207"/>
      <c r="V146" s="207"/>
      <c r="W146" s="207"/>
      <c r="X146" s="207"/>
      <c r="Y146" s="207"/>
      <c r="Z146" s="207"/>
      <c r="AA146" s="207"/>
      <c r="AB146" s="207"/>
      <c r="AC146" s="207"/>
      <c r="AD146" s="207"/>
      <c r="AE146" s="207"/>
      <c r="AF146" s="207"/>
      <c r="AG146" s="207"/>
      <c r="AH146" s="207"/>
      <c r="AI146" s="207"/>
      <c r="AJ146" s="207"/>
      <c r="AK146" s="207"/>
      <c r="AL146" s="207"/>
      <c r="AM146" s="207"/>
      <c r="AN146" s="207"/>
      <c r="AO146" s="207"/>
      <c r="AP146" s="207"/>
      <c r="AQ146" s="207"/>
      <c r="AR146" s="207"/>
      <c r="AS146" s="207"/>
      <c r="AT146" s="207"/>
      <c r="AU146" s="207"/>
      <c r="AV146" s="207"/>
      <c r="AW146" s="207"/>
      <c r="AX146" s="207"/>
      <c r="AY146" s="207"/>
      <c r="AZ146" s="207"/>
      <c r="BA146" s="207"/>
      <c r="BB146" s="207"/>
      <c r="BC146" s="207"/>
      <c r="BD146" s="207"/>
      <c r="BE146" s="207"/>
      <c r="BF146" s="207"/>
      <c r="BG146" s="207"/>
      <c r="BH146" s="207"/>
      <c r="BI146" s="207"/>
      <c r="BJ146" s="207"/>
      <c r="BK146" s="207"/>
      <c r="BL146" s="207"/>
      <c r="BM146" s="207"/>
      <c r="BN146" s="207"/>
      <c r="BO146" s="207"/>
      <c r="BP146" s="207"/>
      <c r="BQ146" s="207"/>
      <c r="BR146" s="207"/>
      <c r="BS146" s="207"/>
      <c r="BT146" s="207"/>
      <c r="BU146" s="207"/>
      <c r="BV146" s="207"/>
      <c r="BW146" s="207"/>
      <c r="BX146" s="207"/>
      <c r="BY146" s="207"/>
      <c r="BZ146" s="207"/>
      <c r="CA146" s="207"/>
      <c r="CB146" s="207"/>
      <c r="CC146" s="207"/>
      <c r="CD146" s="207"/>
      <c r="CF146" s="27">
        <f t="shared" si="76"/>
        <v>0</v>
      </c>
      <c r="CG146" s="28">
        <f t="shared" si="77"/>
        <v>0</v>
      </c>
    </row>
    <row r="147" spans="1:85" x14ac:dyDescent="0.2">
      <c r="A147" s="215" t="s">
        <v>577</v>
      </c>
      <c r="B147" s="211">
        <v>0</v>
      </c>
      <c r="C147" s="211">
        <v>0</v>
      </c>
      <c r="D147" s="211">
        <v>0</v>
      </c>
      <c r="E147" s="211">
        <v>0</v>
      </c>
      <c r="F147" s="211">
        <v>0</v>
      </c>
      <c r="G147" s="211">
        <v>0</v>
      </c>
      <c r="H147" s="211">
        <v>0</v>
      </c>
      <c r="I147" s="211">
        <v>0</v>
      </c>
      <c r="J147" s="211">
        <v>0</v>
      </c>
      <c r="K147" s="211">
        <v>0</v>
      </c>
      <c r="L147" s="211">
        <v>0</v>
      </c>
      <c r="M147" s="211">
        <v>0</v>
      </c>
      <c r="N147" s="211">
        <v>0</v>
      </c>
      <c r="O147" s="211">
        <v>0</v>
      </c>
      <c r="P147" s="211">
        <v>0</v>
      </c>
      <c r="Q147" s="211">
        <v>0</v>
      </c>
      <c r="R147" s="211">
        <v>0</v>
      </c>
      <c r="S147" s="211">
        <v>0</v>
      </c>
      <c r="T147" s="211">
        <v>0</v>
      </c>
      <c r="U147" s="211">
        <v>0</v>
      </c>
      <c r="V147" s="211">
        <v>0</v>
      </c>
      <c r="W147" s="211">
        <v>0</v>
      </c>
      <c r="X147" s="211">
        <v>0</v>
      </c>
      <c r="Y147" s="211">
        <v>0</v>
      </c>
      <c r="Z147" s="211">
        <v>0</v>
      </c>
      <c r="AA147" s="211">
        <v>0</v>
      </c>
      <c r="AB147" s="211">
        <v>0</v>
      </c>
      <c r="AC147" s="211">
        <v>0</v>
      </c>
      <c r="AD147" s="211">
        <v>0</v>
      </c>
      <c r="AE147" s="211">
        <v>0</v>
      </c>
      <c r="AF147" s="211">
        <v>0</v>
      </c>
      <c r="AG147" s="211">
        <v>0</v>
      </c>
      <c r="AH147" s="211">
        <v>0</v>
      </c>
      <c r="AI147" s="211">
        <v>0</v>
      </c>
      <c r="AJ147" s="211">
        <v>0</v>
      </c>
      <c r="AK147" s="211">
        <v>0</v>
      </c>
      <c r="AL147" s="211">
        <v>0</v>
      </c>
      <c r="AM147" s="211">
        <v>0</v>
      </c>
      <c r="AN147" s="211">
        <v>0</v>
      </c>
      <c r="AO147" s="211">
        <v>0</v>
      </c>
      <c r="AP147" s="211">
        <v>0</v>
      </c>
      <c r="AQ147" s="211">
        <v>0</v>
      </c>
      <c r="AR147" s="211">
        <v>0</v>
      </c>
      <c r="AS147" s="211">
        <v>0</v>
      </c>
      <c r="AT147" s="211">
        <v>0</v>
      </c>
      <c r="AU147" s="211">
        <v>0</v>
      </c>
      <c r="AV147" s="211">
        <v>0</v>
      </c>
      <c r="AW147" s="211">
        <v>0</v>
      </c>
      <c r="AX147" s="211">
        <v>0</v>
      </c>
      <c r="AY147" s="211">
        <v>0</v>
      </c>
      <c r="AZ147" s="211">
        <v>0</v>
      </c>
      <c r="BA147" s="211">
        <v>0</v>
      </c>
      <c r="BB147" s="211">
        <v>0</v>
      </c>
      <c r="BC147" s="211">
        <v>0</v>
      </c>
      <c r="BD147" s="211">
        <v>0</v>
      </c>
      <c r="BE147" s="211">
        <v>0</v>
      </c>
      <c r="BF147" s="211">
        <v>0</v>
      </c>
      <c r="BG147" s="211">
        <v>0</v>
      </c>
      <c r="BH147" s="211">
        <v>0</v>
      </c>
      <c r="BI147" s="211">
        <v>0</v>
      </c>
      <c r="BJ147" s="211">
        <v>0</v>
      </c>
      <c r="BK147" s="211">
        <v>0</v>
      </c>
      <c r="BL147" s="211">
        <v>0</v>
      </c>
      <c r="BM147" s="211">
        <v>0</v>
      </c>
      <c r="BN147" s="211">
        <v>0</v>
      </c>
      <c r="BO147" s="211">
        <v>0</v>
      </c>
      <c r="BP147" s="211">
        <v>0</v>
      </c>
      <c r="BQ147" s="211">
        <v>0</v>
      </c>
      <c r="BR147" s="211">
        <v>0</v>
      </c>
      <c r="BS147" s="211">
        <v>0</v>
      </c>
      <c r="BT147" s="211">
        <v>0</v>
      </c>
      <c r="BU147" s="211">
        <v>0</v>
      </c>
      <c r="BV147" s="211">
        <v>0</v>
      </c>
      <c r="BW147" s="211">
        <v>0</v>
      </c>
      <c r="BX147" s="211">
        <v>0</v>
      </c>
      <c r="BY147" s="211">
        <v>0</v>
      </c>
      <c r="BZ147" s="211">
        <v>0</v>
      </c>
      <c r="CA147" s="211">
        <v>0</v>
      </c>
      <c r="CB147" s="211">
        <v>0</v>
      </c>
      <c r="CC147" s="211">
        <v>0</v>
      </c>
      <c r="CD147" s="211">
        <f>SUM(B147:CC147)</f>
        <v>0</v>
      </c>
      <c r="CF147" s="27">
        <f t="shared" si="76"/>
        <v>0</v>
      </c>
      <c r="CG147" s="28">
        <f t="shared" si="77"/>
        <v>0</v>
      </c>
    </row>
    <row r="148" spans="1:85" x14ac:dyDescent="0.2">
      <c r="A148" s="215" t="s">
        <v>578</v>
      </c>
      <c r="B148" s="211">
        <v>0</v>
      </c>
      <c r="C148" s="211">
        <v>0</v>
      </c>
      <c r="D148" s="211">
        <v>0</v>
      </c>
      <c r="E148" s="211">
        <v>0</v>
      </c>
      <c r="F148" s="211">
        <v>0</v>
      </c>
      <c r="G148" s="211">
        <v>0</v>
      </c>
      <c r="H148" s="211">
        <v>0</v>
      </c>
      <c r="I148" s="211">
        <v>0</v>
      </c>
      <c r="J148" s="211">
        <v>0</v>
      </c>
      <c r="K148" s="211">
        <v>0</v>
      </c>
      <c r="L148" s="211">
        <v>0</v>
      </c>
      <c r="M148" s="211">
        <v>0</v>
      </c>
      <c r="N148" s="211">
        <v>0</v>
      </c>
      <c r="O148" s="211">
        <v>0</v>
      </c>
      <c r="P148" s="211">
        <v>0</v>
      </c>
      <c r="Q148" s="211">
        <v>0</v>
      </c>
      <c r="R148" s="211">
        <v>0</v>
      </c>
      <c r="S148" s="211">
        <v>0</v>
      </c>
      <c r="T148" s="211">
        <v>0</v>
      </c>
      <c r="U148" s="211">
        <v>0</v>
      </c>
      <c r="V148" s="211">
        <v>0</v>
      </c>
      <c r="W148" s="211">
        <v>0</v>
      </c>
      <c r="X148" s="211">
        <v>0</v>
      </c>
      <c r="Y148" s="211">
        <v>0</v>
      </c>
      <c r="Z148" s="211">
        <v>0</v>
      </c>
      <c r="AA148" s="211">
        <v>0</v>
      </c>
      <c r="AB148" s="211">
        <v>0</v>
      </c>
      <c r="AC148" s="211">
        <v>0</v>
      </c>
      <c r="AD148" s="211">
        <v>0</v>
      </c>
      <c r="AE148" s="211">
        <v>0</v>
      </c>
      <c r="AF148" s="211">
        <v>0</v>
      </c>
      <c r="AG148" s="211">
        <v>0</v>
      </c>
      <c r="AH148" s="211">
        <v>0</v>
      </c>
      <c r="AI148" s="211">
        <v>0</v>
      </c>
      <c r="AJ148" s="211">
        <v>0</v>
      </c>
      <c r="AK148" s="211">
        <v>0</v>
      </c>
      <c r="AL148" s="211">
        <v>0</v>
      </c>
      <c r="AM148" s="211">
        <v>0</v>
      </c>
      <c r="AN148" s="211">
        <v>0</v>
      </c>
      <c r="AO148" s="211">
        <v>0</v>
      </c>
      <c r="AP148" s="211">
        <v>0</v>
      </c>
      <c r="AQ148" s="211">
        <v>0</v>
      </c>
      <c r="AR148" s="211">
        <v>0</v>
      </c>
      <c r="AS148" s="211">
        <v>0</v>
      </c>
      <c r="AT148" s="211">
        <v>0</v>
      </c>
      <c r="AU148" s="211">
        <v>0</v>
      </c>
      <c r="AV148" s="211">
        <v>0</v>
      </c>
      <c r="AW148" s="211">
        <v>0</v>
      </c>
      <c r="AX148" s="211">
        <v>0</v>
      </c>
      <c r="AY148" s="211">
        <v>0</v>
      </c>
      <c r="AZ148" s="211">
        <v>0</v>
      </c>
      <c r="BA148" s="211">
        <v>0</v>
      </c>
      <c r="BB148" s="211">
        <v>0</v>
      </c>
      <c r="BC148" s="211">
        <v>0</v>
      </c>
      <c r="BD148" s="211">
        <v>0</v>
      </c>
      <c r="BE148" s="211">
        <v>0</v>
      </c>
      <c r="BF148" s="211">
        <v>0</v>
      </c>
      <c r="BG148" s="211">
        <v>0</v>
      </c>
      <c r="BH148" s="211">
        <v>0</v>
      </c>
      <c r="BI148" s="211">
        <v>0</v>
      </c>
      <c r="BJ148" s="211">
        <v>0</v>
      </c>
      <c r="BK148" s="211">
        <v>0</v>
      </c>
      <c r="BL148" s="211">
        <v>0</v>
      </c>
      <c r="BM148" s="211">
        <v>0</v>
      </c>
      <c r="BN148" s="211">
        <v>0</v>
      </c>
      <c r="BO148" s="211">
        <v>0</v>
      </c>
      <c r="BP148" s="211">
        <v>0</v>
      </c>
      <c r="BQ148" s="211">
        <v>0</v>
      </c>
      <c r="BR148" s="211">
        <v>0</v>
      </c>
      <c r="BS148" s="211">
        <v>0</v>
      </c>
      <c r="BT148" s="211">
        <v>0</v>
      </c>
      <c r="BU148" s="211">
        <v>0</v>
      </c>
      <c r="BV148" s="211">
        <v>0</v>
      </c>
      <c r="BW148" s="211">
        <v>0</v>
      </c>
      <c r="BX148" s="211">
        <v>0</v>
      </c>
      <c r="BY148" s="211">
        <v>0</v>
      </c>
      <c r="BZ148" s="211">
        <v>0</v>
      </c>
      <c r="CA148" s="211">
        <v>0</v>
      </c>
      <c r="CB148" s="211">
        <v>0</v>
      </c>
      <c r="CC148" s="211">
        <v>0</v>
      </c>
      <c r="CD148" s="211">
        <f>SUM(B148:CC148)</f>
        <v>0</v>
      </c>
      <c r="CF148" s="27">
        <f t="shared" si="76"/>
        <v>0</v>
      </c>
      <c r="CG148" s="28">
        <f t="shared" si="77"/>
        <v>0</v>
      </c>
    </row>
    <row r="149" spans="1:85" x14ac:dyDescent="0.2">
      <c r="A149" s="215" t="s">
        <v>579</v>
      </c>
      <c r="B149" s="211">
        <v>0</v>
      </c>
      <c r="C149" s="211">
        <v>0</v>
      </c>
      <c r="D149" s="211">
        <v>0</v>
      </c>
      <c r="E149" s="211">
        <v>0</v>
      </c>
      <c r="F149" s="211">
        <v>0</v>
      </c>
      <c r="G149" s="211">
        <v>0</v>
      </c>
      <c r="H149" s="211">
        <v>0</v>
      </c>
      <c r="I149" s="211">
        <v>0</v>
      </c>
      <c r="J149" s="211">
        <v>0</v>
      </c>
      <c r="K149" s="211">
        <v>0</v>
      </c>
      <c r="L149" s="211">
        <v>0</v>
      </c>
      <c r="M149" s="211">
        <v>0</v>
      </c>
      <c r="N149" s="211">
        <v>0</v>
      </c>
      <c r="O149" s="211">
        <v>0</v>
      </c>
      <c r="P149" s="211">
        <v>0</v>
      </c>
      <c r="Q149" s="211">
        <v>0</v>
      </c>
      <c r="R149" s="211">
        <v>0</v>
      </c>
      <c r="S149" s="211">
        <v>0</v>
      </c>
      <c r="T149" s="211">
        <v>0</v>
      </c>
      <c r="U149" s="211">
        <v>0</v>
      </c>
      <c r="V149" s="211">
        <v>0</v>
      </c>
      <c r="W149" s="211">
        <v>0</v>
      </c>
      <c r="X149" s="211">
        <v>0</v>
      </c>
      <c r="Y149" s="211">
        <v>0</v>
      </c>
      <c r="Z149" s="211">
        <v>0</v>
      </c>
      <c r="AA149" s="211">
        <v>0</v>
      </c>
      <c r="AB149" s="211">
        <v>0</v>
      </c>
      <c r="AC149" s="211">
        <v>0</v>
      </c>
      <c r="AD149" s="211">
        <v>0</v>
      </c>
      <c r="AE149" s="211">
        <v>0</v>
      </c>
      <c r="AF149" s="211">
        <v>0</v>
      </c>
      <c r="AG149" s="211">
        <v>0</v>
      </c>
      <c r="AH149" s="211">
        <v>0</v>
      </c>
      <c r="AI149" s="211">
        <v>0</v>
      </c>
      <c r="AJ149" s="211">
        <v>0</v>
      </c>
      <c r="AK149" s="211">
        <v>0</v>
      </c>
      <c r="AL149" s="211">
        <v>0</v>
      </c>
      <c r="AM149" s="211">
        <v>0</v>
      </c>
      <c r="AN149" s="211">
        <v>0</v>
      </c>
      <c r="AO149" s="211">
        <v>0</v>
      </c>
      <c r="AP149" s="211">
        <v>0</v>
      </c>
      <c r="AQ149" s="211">
        <v>0</v>
      </c>
      <c r="AR149" s="211">
        <v>0</v>
      </c>
      <c r="AS149" s="211">
        <v>0</v>
      </c>
      <c r="AT149" s="211">
        <v>0</v>
      </c>
      <c r="AU149" s="211">
        <v>0</v>
      </c>
      <c r="AV149" s="211">
        <v>0</v>
      </c>
      <c r="AW149" s="211">
        <v>0</v>
      </c>
      <c r="AX149" s="211">
        <v>0</v>
      </c>
      <c r="AY149" s="211">
        <v>0</v>
      </c>
      <c r="AZ149" s="211">
        <v>0</v>
      </c>
      <c r="BA149" s="211">
        <v>0</v>
      </c>
      <c r="BB149" s="211">
        <v>0</v>
      </c>
      <c r="BC149" s="211">
        <v>0</v>
      </c>
      <c r="BD149" s="211">
        <v>0</v>
      </c>
      <c r="BE149" s="211">
        <v>0</v>
      </c>
      <c r="BF149" s="211">
        <v>0</v>
      </c>
      <c r="BG149" s="211">
        <v>0</v>
      </c>
      <c r="BH149" s="211">
        <v>0</v>
      </c>
      <c r="BI149" s="211">
        <v>0</v>
      </c>
      <c r="BJ149" s="211">
        <v>0</v>
      </c>
      <c r="BK149" s="211">
        <v>0</v>
      </c>
      <c r="BL149" s="211">
        <v>0</v>
      </c>
      <c r="BM149" s="211">
        <v>0</v>
      </c>
      <c r="BN149" s="211">
        <v>0</v>
      </c>
      <c r="BO149" s="211">
        <v>0</v>
      </c>
      <c r="BP149" s="211">
        <v>0</v>
      </c>
      <c r="BQ149" s="211">
        <v>0</v>
      </c>
      <c r="BR149" s="211">
        <v>0</v>
      </c>
      <c r="BS149" s="211">
        <v>0</v>
      </c>
      <c r="BT149" s="211">
        <v>0</v>
      </c>
      <c r="BU149" s="211">
        <v>0</v>
      </c>
      <c r="BV149" s="211">
        <v>0</v>
      </c>
      <c r="BW149" s="211">
        <v>0</v>
      </c>
      <c r="BX149" s="211">
        <v>0</v>
      </c>
      <c r="BY149" s="211">
        <v>0</v>
      </c>
      <c r="BZ149" s="211">
        <v>0</v>
      </c>
      <c r="CA149" s="211">
        <v>0</v>
      </c>
      <c r="CB149" s="211">
        <v>0</v>
      </c>
      <c r="CC149" s="211">
        <v>0</v>
      </c>
      <c r="CD149" s="211">
        <f>SUM(B149:CC149)</f>
        <v>0</v>
      </c>
      <c r="CF149" s="27">
        <f t="shared" si="76"/>
        <v>0</v>
      </c>
      <c r="CG149" s="28">
        <f t="shared" si="77"/>
        <v>0</v>
      </c>
    </row>
    <row r="150" spans="1:85" x14ac:dyDescent="0.2">
      <c r="A150" s="214" t="s">
        <v>580</v>
      </c>
      <c r="B150" s="213">
        <f t="shared" ref="B150:BM150" si="83">SUM(B147:B149)</f>
        <v>0</v>
      </c>
      <c r="C150" s="213">
        <f t="shared" si="83"/>
        <v>0</v>
      </c>
      <c r="D150" s="213">
        <f t="shared" si="83"/>
        <v>0</v>
      </c>
      <c r="E150" s="213">
        <f t="shared" si="83"/>
        <v>0</v>
      </c>
      <c r="F150" s="213">
        <f t="shared" si="83"/>
        <v>0</v>
      </c>
      <c r="G150" s="213">
        <f t="shared" ref="B150:BM150" si="84">SUM(G147:G149)</f>
        <v>0</v>
      </c>
      <c r="H150" s="213">
        <f t="shared" ref="H150:BS150" si="85">SUM(H147:H149)</f>
        <v>0</v>
      </c>
      <c r="I150" s="213">
        <f t="shared" si="85"/>
        <v>0</v>
      </c>
      <c r="J150" s="213">
        <f t="shared" si="85"/>
        <v>0</v>
      </c>
      <c r="K150" s="213">
        <f t="shared" si="85"/>
        <v>0</v>
      </c>
      <c r="L150" s="213">
        <f t="shared" si="85"/>
        <v>0</v>
      </c>
      <c r="M150" s="213">
        <f t="shared" si="85"/>
        <v>0</v>
      </c>
      <c r="N150" s="213">
        <f t="shared" si="85"/>
        <v>0</v>
      </c>
      <c r="O150" s="213">
        <f t="shared" si="85"/>
        <v>0</v>
      </c>
      <c r="P150" s="213">
        <f t="shared" si="85"/>
        <v>0</v>
      </c>
      <c r="Q150" s="213">
        <f t="shared" si="85"/>
        <v>0</v>
      </c>
      <c r="R150" s="213">
        <f t="shared" si="85"/>
        <v>0</v>
      </c>
      <c r="S150" s="213">
        <f t="shared" si="85"/>
        <v>0</v>
      </c>
      <c r="T150" s="213">
        <f t="shared" si="85"/>
        <v>0</v>
      </c>
      <c r="U150" s="213">
        <f t="shared" si="85"/>
        <v>0</v>
      </c>
      <c r="V150" s="213">
        <f t="shared" si="85"/>
        <v>0</v>
      </c>
      <c r="W150" s="213">
        <f t="shared" si="85"/>
        <v>0</v>
      </c>
      <c r="X150" s="213">
        <f t="shared" si="85"/>
        <v>0</v>
      </c>
      <c r="Y150" s="213">
        <f t="shared" si="85"/>
        <v>0</v>
      </c>
      <c r="Z150" s="213">
        <f t="shared" si="85"/>
        <v>0</v>
      </c>
      <c r="AA150" s="213">
        <f t="shared" si="85"/>
        <v>0</v>
      </c>
      <c r="AB150" s="213">
        <f t="shared" si="85"/>
        <v>0</v>
      </c>
      <c r="AC150" s="213">
        <f t="shared" si="85"/>
        <v>0</v>
      </c>
      <c r="AD150" s="213">
        <f t="shared" si="85"/>
        <v>0</v>
      </c>
      <c r="AE150" s="213">
        <f t="shared" si="85"/>
        <v>0</v>
      </c>
      <c r="AF150" s="213">
        <f t="shared" si="85"/>
        <v>0</v>
      </c>
      <c r="AG150" s="213">
        <f t="shared" si="85"/>
        <v>0</v>
      </c>
      <c r="AH150" s="213">
        <f t="shared" si="85"/>
        <v>0</v>
      </c>
      <c r="AI150" s="213">
        <f t="shared" si="85"/>
        <v>0</v>
      </c>
      <c r="AJ150" s="213">
        <f t="shared" si="85"/>
        <v>0</v>
      </c>
      <c r="AK150" s="213">
        <f t="shared" si="85"/>
        <v>0</v>
      </c>
      <c r="AL150" s="213">
        <f t="shared" si="85"/>
        <v>0</v>
      </c>
      <c r="AM150" s="213">
        <f t="shared" si="85"/>
        <v>0</v>
      </c>
      <c r="AN150" s="213">
        <f t="shared" si="85"/>
        <v>0</v>
      </c>
      <c r="AO150" s="213">
        <f t="shared" si="85"/>
        <v>0</v>
      </c>
      <c r="AP150" s="213">
        <f t="shared" si="85"/>
        <v>0</v>
      </c>
      <c r="AQ150" s="213">
        <f t="shared" si="85"/>
        <v>0</v>
      </c>
      <c r="AR150" s="213">
        <f t="shared" si="85"/>
        <v>0</v>
      </c>
      <c r="AS150" s="213">
        <f t="shared" si="85"/>
        <v>0</v>
      </c>
      <c r="AT150" s="213">
        <f t="shared" si="85"/>
        <v>0</v>
      </c>
      <c r="AU150" s="213">
        <f t="shared" si="85"/>
        <v>0</v>
      </c>
      <c r="AV150" s="213">
        <f t="shared" si="85"/>
        <v>0</v>
      </c>
      <c r="AW150" s="213">
        <f t="shared" si="85"/>
        <v>0</v>
      </c>
      <c r="AX150" s="213">
        <f t="shared" si="85"/>
        <v>0</v>
      </c>
      <c r="AY150" s="213">
        <f t="shared" si="85"/>
        <v>0</v>
      </c>
      <c r="AZ150" s="213">
        <f t="shared" si="85"/>
        <v>0</v>
      </c>
      <c r="BA150" s="213">
        <f t="shared" si="85"/>
        <v>0</v>
      </c>
      <c r="BB150" s="213">
        <f t="shared" si="85"/>
        <v>0</v>
      </c>
      <c r="BC150" s="213">
        <f t="shared" si="85"/>
        <v>0</v>
      </c>
      <c r="BD150" s="213">
        <f t="shared" si="85"/>
        <v>0</v>
      </c>
      <c r="BE150" s="213">
        <f t="shared" si="85"/>
        <v>0</v>
      </c>
      <c r="BF150" s="213">
        <f t="shared" si="85"/>
        <v>0</v>
      </c>
      <c r="BG150" s="213">
        <f t="shared" si="85"/>
        <v>0</v>
      </c>
      <c r="BH150" s="213">
        <f t="shared" si="85"/>
        <v>0</v>
      </c>
      <c r="BI150" s="213">
        <f t="shared" si="85"/>
        <v>0</v>
      </c>
      <c r="BJ150" s="213">
        <f t="shared" si="85"/>
        <v>0</v>
      </c>
      <c r="BK150" s="213">
        <f t="shared" si="85"/>
        <v>0</v>
      </c>
      <c r="BL150" s="213">
        <f t="shared" si="85"/>
        <v>0</v>
      </c>
      <c r="BM150" s="213">
        <f t="shared" si="85"/>
        <v>0</v>
      </c>
      <c r="BN150" s="213">
        <f t="shared" si="85"/>
        <v>0</v>
      </c>
      <c r="BO150" s="213">
        <f t="shared" si="85"/>
        <v>0</v>
      </c>
      <c r="BP150" s="213">
        <f t="shared" si="85"/>
        <v>0</v>
      </c>
      <c r="BQ150" s="213">
        <f t="shared" si="85"/>
        <v>0</v>
      </c>
      <c r="BR150" s="213">
        <f t="shared" si="85"/>
        <v>0</v>
      </c>
      <c r="BS150" s="213">
        <f t="shared" si="85"/>
        <v>0</v>
      </c>
      <c r="BT150" s="213">
        <f t="shared" ref="BT150:CC150" si="86">SUM(BT147:BT149)</f>
        <v>0</v>
      </c>
      <c r="BU150" s="213">
        <f t="shared" si="86"/>
        <v>0</v>
      </c>
      <c r="BV150" s="213">
        <f t="shared" si="86"/>
        <v>0</v>
      </c>
      <c r="BW150" s="213">
        <f t="shared" si="86"/>
        <v>0</v>
      </c>
      <c r="BX150" s="213">
        <f t="shared" si="86"/>
        <v>0</v>
      </c>
      <c r="BY150" s="213">
        <f t="shared" si="86"/>
        <v>0</v>
      </c>
      <c r="BZ150" s="213">
        <f t="shared" si="86"/>
        <v>0</v>
      </c>
      <c r="CA150" s="213">
        <f t="shared" si="86"/>
        <v>0</v>
      </c>
      <c r="CB150" s="213">
        <f t="shared" si="86"/>
        <v>0</v>
      </c>
      <c r="CC150" s="213">
        <f t="shared" si="86"/>
        <v>0</v>
      </c>
      <c r="CD150" s="213">
        <f t="shared" ref="BN150:CD150" si="87">SUM(CD147:CD149)</f>
        <v>0</v>
      </c>
      <c r="CF150" s="27">
        <f t="shared" si="76"/>
        <v>0</v>
      </c>
      <c r="CG150" s="28">
        <f t="shared" si="77"/>
        <v>0</v>
      </c>
    </row>
    <row r="151" spans="1:85" x14ac:dyDescent="0.2">
      <c r="A151" s="208" t="s">
        <v>581</v>
      </c>
      <c r="B151" s="207"/>
      <c r="C151" s="207"/>
      <c r="D151" s="207"/>
      <c r="E151" s="207"/>
      <c r="F151" s="207"/>
      <c r="G151" s="207"/>
      <c r="H151" s="207"/>
      <c r="I151" s="207"/>
      <c r="J151" s="207"/>
      <c r="K151" s="207"/>
      <c r="L151" s="207"/>
      <c r="M151" s="207"/>
      <c r="N151" s="207"/>
      <c r="O151" s="207"/>
      <c r="P151" s="207"/>
      <c r="Q151" s="207"/>
      <c r="R151" s="207"/>
      <c r="S151" s="207"/>
      <c r="T151" s="207"/>
      <c r="U151" s="207"/>
      <c r="V151" s="207"/>
      <c r="W151" s="207"/>
      <c r="X151" s="207"/>
      <c r="Y151" s="207"/>
      <c r="Z151" s="207"/>
      <c r="AA151" s="207"/>
      <c r="AB151" s="207"/>
      <c r="AC151" s="207"/>
      <c r="AD151" s="207"/>
      <c r="AE151" s="207"/>
      <c r="AF151" s="207"/>
      <c r="AG151" s="207"/>
      <c r="AH151" s="207"/>
      <c r="AI151" s="207"/>
      <c r="AJ151" s="207"/>
      <c r="AK151" s="207"/>
      <c r="AL151" s="207"/>
      <c r="AM151" s="207"/>
      <c r="AN151" s="207"/>
      <c r="AO151" s="207"/>
      <c r="AP151" s="207"/>
      <c r="AQ151" s="207"/>
      <c r="AR151" s="207"/>
      <c r="AS151" s="207"/>
      <c r="AT151" s="207"/>
      <c r="AU151" s="207"/>
      <c r="AV151" s="207"/>
      <c r="AW151" s="207"/>
      <c r="AX151" s="207"/>
      <c r="AY151" s="207"/>
      <c r="AZ151" s="207"/>
      <c r="BA151" s="207"/>
      <c r="BB151" s="207"/>
      <c r="BC151" s="207"/>
      <c r="BD151" s="207"/>
      <c r="BE151" s="207"/>
      <c r="BF151" s="207"/>
      <c r="BG151" s="207"/>
      <c r="BH151" s="207"/>
      <c r="BI151" s="207"/>
      <c r="BJ151" s="207"/>
      <c r="BK151" s="207"/>
      <c r="BL151" s="207"/>
      <c r="BM151" s="207"/>
      <c r="BN151" s="207"/>
      <c r="BO151" s="207"/>
      <c r="BP151" s="207"/>
      <c r="BQ151" s="207"/>
      <c r="BR151" s="207"/>
      <c r="BS151" s="207"/>
      <c r="BT151" s="207"/>
      <c r="BU151" s="207"/>
      <c r="BV151" s="207"/>
      <c r="BW151" s="207"/>
      <c r="BX151" s="207"/>
      <c r="BY151" s="207"/>
      <c r="BZ151" s="207"/>
      <c r="CA151" s="207"/>
      <c r="CB151" s="207"/>
      <c r="CC151" s="207"/>
      <c r="CD151" s="207"/>
      <c r="CF151" s="27">
        <f t="shared" si="76"/>
        <v>0</v>
      </c>
      <c r="CG151" s="28">
        <f t="shared" si="77"/>
        <v>0</v>
      </c>
    </row>
    <row r="152" spans="1:85" x14ac:dyDescent="0.2">
      <c r="A152" s="215" t="s">
        <v>582</v>
      </c>
      <c r="B152" s="211">
        <v>0</v>
      </c>
      <c r="C152" s="211">
        <v>0</v>
      </c>
      <c r="D152" s="211">
        <v>0</v>
      </c>
      <c r="E152" s="211">
        <v>0</v>
      </c>
      <c r="F152" s="211">
        <v>0</v>
      </c>
      <c r="G152" s="211">
        <v>0</v>
      </c>
      <c r="H152" s="211">
        <v>0</v>
      </c>
      <c r="I152" s="211">
        <v>0</v>
      </c>
      <c r="J152" s="211">
        <v>0</v>
      </c>
      <c r="K152" s="211">
        <v>0</v>
      </c>
      <c r="L152" s="211">
        <v>0</v>
      </c>
      <c r="M152" s="211">
        <v>0</v>
      </c>
      <c r="N152" s="211">
        <v>0</v>
      </c>
      <c r="O152" s="211">
        <v>0</v>
      </c>
      <c r="P152" s="211">
        <v>0</v>
      </c>
      <c r="Q152" s="211">
        <v>0</v>
      </c>
      <c r="R152" s="211">
        <v>0</v>
      </c>
      <c r="S152" s="211">
        <v>0</v>
      </c>
      <c r="T152" s="211">
        <v>0</v>
      </c>
      <c r="U152" s="211">
        <v>0</v>
      </c>
      <c r="V152" s="211">
        <v>0</v>
      </c>
      <c r="W152" s="211">
        <v>0</v>
      </c>
      <c r="X152" s="211">
        <v>0</v>
      </c>
      <c r="Y152" s="211">
        <v>0</v>
      </c>
      <c r="Z152" s="211">
        <v>0</v>
      </c>
      <c r="AA152" s="211">
        <v>0</v>
      </c>
      <c r="AB152" s="211">
        <v>0</v>
      </c>
      <c r="AC152" s="211">
        <v>0</v>
      </c>
      <c r="AD152" s="211">
        <v>0</v>
      </c>
      <c r="AE152" s="211">
        <v>0</v>
      </c>
      <c r="AF152" s="211">
        <v>0</v>
      </c>
      <c r="AG152" s="211">
        <v>0</v>
      </c>
      <c r="AH152" s="211">
        <v>0</v>
      </c>
      <c r="AI152" s="211">
        <v>0</v>
      </c>
      <c r="AJ152" s="211">
        <v>0</v>
      </c>
      <c r="AK152" s="211">
        <v>0</v>
      </c>
      <c r="AL152" s="211">
        <v>0</v>
      </c>
      <c r="AM152" s="211">
        <v>0</v>
      </c>
      <c r="AN152" s="211">
        <v>0</v>
      </c>
      <c r="AO152" s="211">
        <v>0</v>
      </c>
      <c r="AP152" s="211">
        <v>0</v>
      </c>
      <c r="AQ152" s="211">
        <v>0</v>
      </c>
      <c r="AR152" s="211">
        <v>0</v>
      </c>
      <c r="AS152" s="211">
        <v>0</v>
      </c>
      <c r="AT152" s="211">
        <v>0</v>
      </c>
      <c r="AU152" s="211">
        <v>0</v>
      </c>
      <c r="AV152" s="211">
        <v>0</v>
      </c>
      <c r="AW152" s="211">
        <v>0</v>
      </c>
      <c r="AX152" s="211">
        <v>0</v>
      </c>
      <c r="AY152" s="211">
        <v>0</v>
      </c>
      <c r="AZ152" s="211">
        <v>0</v>
      </c>
      <c r="BA152" s="211">
        <v>0</v>
      </c>
      <c r="BB152" s="211">
        <v>0</v>
      </c>
      <c r="BC152" s="211">
        <v>0</v>
      </c>
      <c r="BD152" s="211">
        <v>0</v>
      </c>
      <c r="BE152" s="211">
        <v>0</v>
      </c>
      <c r="BF152" s="211">
        <v>0</v>
      </c>
      <c r="BG152" s="211">
        <v>0</v>
      </c>
      <c r="BH152" s="211">
        <v>0</v>
      </c>
      <c r="BI152" s="211">
        <v>0</v>
      </c>
      <c r="BJ152" s="211">
        <v>0</v>
      </c>
      <c r="BK152" s="211">
        <v>0</v>
      </c>
      <c r="BL152" s="211">
        <v>0</v>
      </c>
      <c r="BM152" s="211">
        <v>0</v>
      </c>
      <c r="BN152" s="211">
        <v>0</v>
      </c>
      <c r="BO152" s="211">
        <v>0</v>
      </c>
      <c r="BP152" s="211">
        <v>0</v>
      </c>
      <c r="BQ152" s="211">
        <v>0</v>
      </c>
      <c r="BR152" s="211">
        <v>0</v>
      </c>
      <c r="BS152" s="211">
        <v>0</v>
      </c>
      <c r="BT152" s="211">
        <v>0</v>
      </c>
      <c r="BU152" s="211">
        <v>0</v>
      </c>
      <c r="BV152" s="211">
        <v>0</v>
      </c>
      <c r="BW152" s="211">
        <v>0</v>
      </c>
      <c r="BX152" s="211">
        <v>0</v>
      </c>
      <c r="BY152" s="211">
        <v>0</v>
      </c>
      <c r="BZ152" s="211">
        <v>0</v>
      </c>
      <c r="CA152" s="211">
        <v>0</v>
      </c>
      <c r="CB152" s="211">
        <v>0</v>
      </c>
      <c r="CC152" s="211">
        <v>0</v>
      </c>
      <c r="CD152" s="211">
        <f>SUM(B152:CC152)</f>
        <v>0</v>
      </c>
      <c r="CF152" s="27">
        <f t="shared" si="76"/>
        <v>0</v>
      </c>
      <c r="CG152" s="28">
        <f t="shared" si="77"/>
        <v>0</v>
      </c>
    </row>
    <row r="153" spans="1:85" x14ac:dyDescent="0.2">
      <c r="A153" s="215" t="s">
        <v>583</v>
      </c>
      <c r="B153" s="211">
        <v>0</v>
      </c>
      <c r="C153" s="211">
        <v>0</v>
      </c>
      <c r="D153" s="211">
        <v>0</v>
      </c>
      <c r="E153" s="211">
        <v>0</v>
      </c>
      <c r="F153" s="211">
        <v>0</v>
      </c>
      <c r="G153" s="211">
        <v>0</v>
      </c>
      <c r="H153" s="211">
        <v>0</v>
      </c>
      <c r="I153" s="211">
        <v>0</v>
      </c>
      <c r="J153" s="211">
        <v>0</v>
      </c>
      <c r="K153" s="211">
        <v>0</v>
      </c>
      <c r="L153" s="211">
        <v>0</v>
      </c>
      <c r="M153" s="211">
        <v>0</v>
      </c>
      <c r="N153" s="211">
        <v>0</v>
      </c>
      <c r="O153" s="211">
        <v>0</v>
      </c>
      <c r="P153" s="211">
        <v>0</v>
      </c>
      <c r="Q153" s="211">
        <v>0</v>
      </c>
      <c r="R153" s="211">
        <v>0</v>
      </c>
      <c r="S153" s="211">
        <v>0</v>
      </c>
      <c r="T153" s="211">
        <v>0</v>
      </c>
      <c r="U153" s="211">
        <v>0</v>
      </c>
      <c r="V153" s="211">
        <v>0</v>
      </c>
      <c r="W153" s="211">
        <v>0</v>
      </c>
      <c r="X153" s="211">
        <v>0</v>
      </c>
      <c r="Y153" s="211">
        <v>0</v>
      </c>
      <c r="Z153" s="211">
        <v>0</v>
      </c>
      <c r="AA153" s="211">
        <v>0</v>
      </c>
      <c r="AB153" s="211">
        <v>0</v>
      </c>
      <c r="AC153" s="211">
        <v>0</v>
      </c>
      <c r="AD153" s="211">
        <v>0</v>
      </c>
      <c r="AE153" s="211">
        <v>0</v>
      </c>
      <c r="AF153" s="211">
        <v>0</v>
      </c>
      <c r="AG153" s="211">
        <v>0</v>
      </c>
      <c r="AH153" s="211">
        <v>0</v>
      </c>
      <c r="AI153" s="211">
        <v>0</v>
      </c>
      <c r="AJ153" s="211">
        <v>0</v>
      </c>
      <c r="AK153" s="211">
        <v>0</v>
      </c>
      <c r="AL153" s="211">
        <v>0</v>
      </c>
      <c r="AM153" s="211">
        <v>0</v>
      </c>
      <c r="AN153" s="211">
        <v>0</v>
      </c>
      <c r="AO153" s="211">
        <v>0</v>
      </c>
      <c r="AP153" s="211">
        <v>0</v>
      </c>
      <c r="AQ153" s="211">
        <v>0</v>
      </c>
      <c r="AR153" s="211">
        <v>0</v>
      </c>
      <c r="AS153" s="211">
        <v>0</v>
      </c>
      <c r="AT153" s="211">
        <v>0</v>
      </c>
      <c r="AU153" s="211">
        <v>0</v>
      </c>
      <c r="AV153" s="211">
        <v>0</v>
      </c>
      <c r="AW153" s="211">
        <v>0</v>
      </c>
      <c r="AX153" s="211">
        <v>0</v>
      </c>
      <c r="AY153" s="211">
        <v>0</v>
      </c>
      <c r="AZ153" s="211">
        <v>0</v>
      </c>
      <c r="BA153" s="211">
        <v>0</v>
      </c>
      <c r="BB153" s="211">
        <v>0</v>
      </c>
      <c r="BC153" s="211">
        <v>0</v>
      </c>
      <c r="BD153" s="211">
        <v>0</v>
      </c>
      <c r="BE153" s="211">
        <v>0</v>
      </c>
      <c r="BF153" s="211">
        <v>0</v>
      </c>
      <c r="BG153" s="211">
        <v>0</v>
      </c>
      <c r="BH153" s="211">
        <v>0</v>
      </c>
      <c r="BI153" s="211">
        <v>0</v>
      </c>
      <c r="BJ153" s="211">
        <v>0</v>
      </c>
      <c r="BK153" s="211">
        <v>0</v>
      </c>
      <c r="BL153" s="211">
        <v>0</v>
      </c>
      <c r="BM153" s="211">
        <v>0</v>
      </c>
      <c r="BN153" s="211">
        <v>0</v>
      </c>
      <c r="BO153" s="211">
        <v>0</v>
      </c>
      <c r="BP153" s="211">
        <v>0</v>
      </c>
      <c r="BQ153" s="211">
        <v>0</v>
      </c>
      <c r="BR153" s="211">
        <v>0</v>
      </c>
      <c r="BS153" s="211">
        <v>0</v>
      </c>
      <c r="BT153" s="211">
        <v>0</v>
      </c>
      <c r="BU153" s="211">
        <v>0</v>
      </c>
      <c r="BV153" s="211">
        <v>0</v>
      </c>
      <c r="BW153" s="211">
        <v>0</v>
      </c>
      <c r="BX153" s="211">
        <v>0</v>
      </c>
      <c r="BY153" s="211">
        <v>0</v>
      </c>
      <c r="BZ153" s="211">
        <v>0</v>
      </c>
      <c r="CA153" s="211">
        <v>0</v>
      </c>
      <c r="CB153" s="211">
        <v>0</v>
      </c>
      <c r="CC153" s="211">
        <v>0</v>
      </c>
      <c r="CD153" s="211">
        <f>SUM(B153:CC153)</f>
        <v>0</v>
      </c>
      <c r="CF153" s="27">
        <f t="shared" si="76"/>
        <v>0</v>
      </c>
      <c r="CG153" s="28">
        <f t="shared" si="77"/>
        <v>0</v>
      </c>
    </row>
    <row r="154" spans="1:85" x14ac:dyDescent="0.2">
      <c r="A154" s="215" t="s">
        <v>584</v>
      </c>
      <c r="B154" s="211">
        <v>0</v>
      </c>
      <c r="C154" s="211">
        <v>0</v>
      </c>
      <c r="D154" s="211">
        <v>0</v>
      </c>
      <c r="E154" s="211">
        <v>0</v>
      </c>
      <c r="F154" s="211">
        <v>0</v>
      </c>
      <c r="G154" s="211">
        <v>0</v>
      </c>
      <c r="H154" s="211">
        <v>0</v>
      </c>
      <c r="I154" s="211">
        <v>0</v>
      </c>
      <c r="J154" s="211">
        <v>0</v>
      </c>
      <c r="K154" s="211">
        <v>0</v>
      </c>
      <c r="L154" s="211">
        <v>0</v>
      </c>
      <c r="M154" s="211">
        <v>0</v>
      </c>
      <c r="N154" s="211">
        <v>0</v>
      </c>
      <c r="O154" s="211">
        <v>0</v>
      </c>
      <c r="P154" s="211">
        <v>0</v>
      </c>
      <c r="Q154" s="211">
        <v>0</v>
      </c>
      <c r="R154" s="211">
        <v>0</v>
      </c>
      <c r="S154" s="211">
        <v>0</v>
      </c>
      <c r="T154" s="211">
        <v>0</v>
      </c>
      <c r="U154" s="211">
        <v>0</v>
      </c>
      <c r="V154" s="211">
        <v>0</v>
      </c>
      <c r="W154" s="211">
        <v>0</v>
      </c>
      <c r="X154" s="211">
        <v>0</v>
      </c>
      <c r="Y154" s="211">
        <v>0</v>
      </c>
      <c r="Z154" s="211">
        <v>0</v>
      </c>
      <c r="AA154" s="211">
        <v>0</v>
      </c>
      <c r="AB154" s="211">
        <v>0</v>
      </c>
      <c r="AC154" s="211">
        <v>0</v>
      </c>
      <c r="AD154" s="211">
        <v>0</v>
      </c>
      <c r="AE154" s="211">
        <v>0</v>
      </c>
      <c r="AF154" s="211">
        <v>0</v>
      </c>
      <c r="AG154" s="211">
        <v>0</v>
      </c>
      <c r="AH154" s="211">
        <v>0</v>
      </c>
      <c r="AI154" s="211">
        <v>0</v>
      </c>
      <c r="AJ154" s="211">
        <v>0</v>
      </c>
      <c r="AK154" s="211">
        <v>0</v>
      </c>
      <c r="AL154" s="211">
        <v>0</v>
      </c>
      <c r="AM154" s="211">
        <v>0</v>
      </c>
      <c r="AN154" s="211">
        <v>0</v>
      </c>
      <c r="AO154" s="211">
        <v>0</v>
      </c>
      <c r="AP154" s="211">
        <v>0</v>
      </c>
      <c r="AQ154" s="211">
        <v>0</v>
      </c>
      <c r="AR154" s="211">
        <v>0</v>
      </c>
      <c r="AS154" s="211">
        <v>0</v>
      </c>
      <c r="AT154" s="211">
        <v>0</v>
      </c>
      <c r="AU154" s="211">
        <v>0</v>
      </c>
      <c r="AV154" s="211">
        <v>0</v>
      </c>
      <c r="AW154" s="211">
        <v>0</v>
      </c>
      <c r="AX154" s="211">
        <v>0</v>
      </c>
      <c r="AY154" s="211">
        <v>0</v>
      </c>
      <c r="AZ154" s="211">
        <v>0</v>
      </c>
      <c r="BA154" s="211">
        <v>0</v>
      </c>
      <c r="BB154" s="211">
        <v>0</v>
      </c>
      <c r="BC154" s="211">
        <v>0</v>
      </c>
      <c r="BD154" s="211">
        <v>0</v>
      </c>
      <c r="BE154" s="211">
        <v>0</v>
      </c>
      <c r="BF154" s="211">
        <v>0</v>
      </c>
      <c r="BG154" s="211">
        <v>0</v>
      </c>
      <c r="BH154" s="211">
        <v>0</v>
      </c>
      <c r="BI154" s="211">
        <v>0</v>
      </c>
      <c r="BJ154" s="211">
        <v>0</v>
      </c>
      <c r="BK154" s="211">
        <v>0</v>
      </c>
      <c r="BL154" s="211">
        <v>0</v>
      </c>
      <c r="BM154" s="211">
        <v>0</v>
      </c>
      <c r="BN154" s="211">
        <v>0</v>
      </c>
      <c r="BO154" s="211">
        <v>0</v>
      </c>
      <c r="BP154" s="211">
        <v>0</v>
      </c>
      <c r="BQ154" s="211">
        <v>0</v>
      </c>
      <c r="BR154" s="211">
        <v>0</v>
      </c>
      <c r="BS154" s="211">
        <v>0</v>
      </c>
      <c r="BT154" s="211">
        <v>0</v>
      </c>
      <c r="BU154" s="211">
        <v>0</v>
      </c>
      <c r="BV154" s="211">
        <v>0</v>
      </c>
      <c r="BW154" s="211">
        <v>0</v>
      </c>
      <c r="BX154" s="211">
        <v>0</v>
      </c>
      <c r="BY154" s="211">
        <v>0</v>
      </c>
      <c r="BZ154" s="211">
        <v>0</v>
      </c>
      <c r="CA154" s="211">
        <v>0</v>
      </c>
      <c r="CB154" s="211">
        <v>0</v>
      </c>
      <c r="CC154" s="211">
        <v>0</v>
      </c>
      <c r="CD154" s="211">
        <f>SUM(B154:CC154)</f>
        <v>0</v>
      </c>
      <c r="CF154" s="27">
        <f t="shared" si="76"/>
        <v>0</v>
      </c>
      <c r="CG154" s="28">
        <f t="shared" si="77"/>
        <v>0</v>
      </c>
    </row>
    <row r="155" spans="1:85" x14ac:dyDescent="0.2">
      <c r="A155" s="214" t="s">
        <v>585</v>
      </c>
      <c r="B155" s="213">
        <f t="shared" ref="B155:BM155" si="88">SUM(B152:B154)</f>
        <v>0</v>
      </c>
      <c r="C155" s="213">
        <f t="shared" si="88"/>
        <v>0</v>
      </c>
      <c r="D155" s="213">
        <f t="shared" si="88"/>
        <v>0</v>
      </c>
      <c r="E155" s="213">
        <f t="shared" si="88"/>
        <v>0</v>
      </c>
      <c r="F155" s="213">
        <f t="shared" si="88"/>
        <v>0</v>
      </c>
      <c r="G155" s="213">
        <f t="shared" ref="B155:BM155" si="89">SUM(G152:G154)</f>
        <v>0</v>
      </c>
      <c r="H155" s="213">
        <f t="shared" ref="H155:BS155" si="90">SUM(H152:H154)</f>
        <v>0</v>
      </c>
      <c r="I155" s="213">
        <f t="shared" si="90"/>
        <v>0</v>
      </c>
      <c r="J155" s="213">
        <f t="shared" si="90"/>
        <v>0</v>
      </c>
      <c r="K155" s="213">
        <f t="shared" si="90"/>
        <v>0</v>
      </c>
      <c r="L155" s="213">
        <f t="shared" si="90"/>
        <v>0</v>
      </c>
      <c r="M155" s="213">
        <f t="shared" si="90"/>
        <v>0</v>
      </c>
      <c r="N155" s="213">
        <f t="shared" si="90"/>
        <v>0</v>
      </c>
      <c r="O155" s="213">
        <f t="shared" si="90"/>
        <v>0</v>
      </c>
      <c r="P155" s="213">
        <f t="shared" si="90"/>
        <v>0</v>
      </c>
      <c r="Q155" s="213">
        <f t="shared" si="90"/>
        <v>0</v>
      </c>
      <c r="R155" s="213">
        <f t="shared" si="90"/>
        <v>0</v>
      </c>
      <c r="S155" s="213">
        <f t="shared" si="90"/>
        <v>0</v>
      </c>
      <c r="T155" s="213">
        <f t="shared" si="90"/>
        <v>0</v>
      </c>
      <c r="U155" s="213">
        <f t="shared" si="90"/>
        <v>0</v>
      </c>
      <c r="V155" s="213">
        <f t="shared" si="90"/>
        <v>0</v>
      </c>
      <c r="W155" s="213">
        <f t="shared" si="90"/>
        <v>0</v>
      </c>
      <c r="X155" s="213">
        <f t="shared" si="90"/>
        <v>0</v>
      </c>
      <c r="Y155" s="213">
        <f t="shared" si="90"/>
        <v>0</v>
      </c>
      <c r="Z155" s="213">
        <f t="shared" si="90"/>
        <v>0</v>
      </c>
      <c r="AA155" s="213">
        <f t="shared" si="90"/>
        <v>0</v>
      </c>
      <c r="AB155" s="213">
        <f t="shared" si="90"/>
        <v>0</v>
      </c>
      <c r="AC155" s="213">
        <f t="shared" si="90"/>
        <v>0</v>
      </c>
      <c r="AD155" s="213">
        <f t="shared" si="90"/>
        <v>0</v>
      </c>
      <c r="AE155" s="213">
        <f t="shared" si="90"/>
        <v>0</v>
      </c>
      <c r="AF155" s="213">
        <f t="shared" si="90"/>
        <v>0</v>
      </c>
      <c r="AG155" s="213">
        <f t="shared" si="90"/>
        <v>0</v>
      </c>
      <c r="AH155" s="213">
        <f t="shared" si="90"/>
        <v>0</v>
      </c>
      <c r="AI155" s="213">
        <f t="shared" si="90"/>
        <v>0</v>
      </c>
      <c r="AJ155" s="213">
        <f t="shared" si="90"/>
        <v>0</v>
      </c>
      <c r="AK155" s="213">
        <f t="shared" si="90"/>
        <v>0</v>
      </c>
      <c r="AL155" s="213">
        <f t="shared" si="90"/>
        <v>0</v>
      </c>
      <c r="AM155" s="213">
        <f t="shared" si="90"/>
        <v>0</v>
      </c>
      <c r="AN155" s="213">
        <f t="shared" si="90"/>
        <v>0</v>
      </c>
      <c r="AO155" s="213">
        <f t="shared" si="90"/>
        <v>0</v>
      </c>
      <c r="AP155" s="213">
        <f t="shared" si="90"/>
        <v>0</v>
      </c>
      <c r="AQ155" s="213">
        <f t="shared" si="90"/>
        <v>0</v>
      </c>
      <c r="AR155" s="213">
        <f t="shared" si="90"/>
        <v>0</v>
      </c>
      <c r="AS155" s="213">
        <f t="shared" si="90"/>
        <v>0</v>
      </c>
      <c r="AT155" s="213">
        <f t="shared" si="90"/>
        <v>0</v>
      </c>
      <c r="AU155" s="213">
        <f t="shared" si="90"/>
        <v>0</v>
      </c>
      <c r="AV155" s="213">
        <f t="shared" si="90"/>
        <v>0</v>
      </c>
      <c r="AW155" s="213">
        <f t="shared" si="90"/>
        <v>0</v>
      </c>
      <c r="AX155" s="213">
        <f t="shared" si="90"/>
        <v>0</v>
      </c>
      <c r="AY155" s="213">
        <f t="shared" si="90"/>
        <v>0</v>
      </c>
      <c r="AZ155" s="213">
        <f t="shared" si="90"/>
        <v>0</v>
      </c>
      <c r="BA155" s="213">
        <f t="shared" si="90"/>
        <v>0</v>
      </c>
      <c r="BB155" s="213">
        <f t="shared" si="90"/>
        <v>0</v>
      </c>
      <c r="BC155" s="213">
        <f t="shared" si="90"/>
        <v>0</v>
      </c>
      <c r="BD155" s="213">
        <f t="shared" si="90"/>
        <v>0</v>
      </c>
      <c r="BE155" s="213">
        <f t="shared" si="90"/>
        <v>0</v>
      </c>
      <c r="BF155" s="213">
        <f t="shared" si="90"/>
        <v>0</v>
      </c>
      <c r="BG155" s="213">
        <f t="shared" si="90"/>
        <v>0</v>
      </c>
      <c r="BH155" s="213">
        <f t="shared" si="90"/>
        <v>0</v>
      </c>
      <c r="BI155" s="213">
        <f t="shared" si="90"/>
        <v>0</v>
      </c>
      <c r="BJ155" s="213">
        <f t="shared" si="90"/>
        <v>0</v>
      </c>
      <c r="BK155" s="213">
        <f t="shared" si="90"/>
        <v>0</v>
      </c>
      <c r="BL155" s="213">
        <f t="shared" si="90"/>
        <v>0</v>
      </c>
      <c r="BM155" s="213">
        <f t="shared" si="90"/>
        <v>0</v>
      </c>
      <c r="BN155" s="213">
        <f t="shared" si="90"/>
        <v>0</v>
      </c>
      <c r="BO155" s="213">
        <f t="shared" si="90"/>
        <v>0</v>
      </c>
      <c r="BP155" s="213">
        <f t="shared" si="90"/>
        <v>0</v>
      </c>
      <c r="BQ155" s="213">
        <f t="shared" si="90"/>
        <v>0</v>
      </c>
      <c r="BR155" s="213">
        <f t="shared" si="90"/>
        <v>0</v>
      </c>
      <c r="BS155" s="213">
        <f t="shared" si="90"/>
        <v>0</v>
      </c>
      <c r="BT155" s="213">
        <f t="shared" ref="BT155:CC155" si="91">SUM(BT152:BT154)</f>
        <v>0</v>
      </c>
      <c r="BU155" s="213">
        <f t="shared" si="91"/>
        <v>0</v>
      </c>
      <c r="BV155" s="213">
        <f t="shared" si="91"/>
        <v>0</v>
      </c>
      <c r="BW155" s="213">
        <f t="shared" si="91"/>
        <v>0</v>
      </c>
      <c r="BX155" s="213">
        <f t="shared" si="91"/>
        <v>0</v>
      </c>
      <c r="BY155" s="213">
        <f t="shared" si="91"/>
        <v>0</v>
      </c>
      <c r="BZ155" s="213">
        <f t="shared" si="91"/>
        <v>0</v>
      </c>
      <c r="CA155" s="213">
        <f t="shared" si="91"/>
        <v>0</v>
      </c>
      <c r="CB155" s="213">
        <f t="shared" si="91"/>
        <v>0</v>
      </c>
      <c r="CC155" s="213">
        <f t="shared" si="91"/>
        <v>0</v>
      </c>
      <c r="CD155" s="213">
        <f t="shared" ref="BN155:CD155" si="92">SUM(CD152:CD154)</f>
        <v>0</v>
      </c>
      <c r="CF155" s="27">
        <f t="shared" si="76"/>
        <v>0</v>
      </c>
      <c r="CG155" s="28">
        <f t="shared" si="77"/>
        <v>0</v>
      </c>
    </row>
    <row r="156" spans="1:85" x14ac:dyDescent="0.2">
      <c r="A156" s="218" t="s">
        <v>586</v>
      </c>
      <c r="B156" s="211">
        <v>2426.1481800000001</v>
      </c>
      <c r="C156" s="211">
        <v>2426.1481800000001</v>
      </c>
      <c r="D156" s="211">
        <v>2426.1481800000001</v>
      </c>
      <c r="E156" s="211">
        <v>2426.1481800000001</v>
      </c>
      <c r="F156" s="211">
        <v>2426.1481800000001</v>
      </c>
      <c r="G156" s="211">
        <v>2426.1481800000001</v>
      </c>
      <c r="H156" s="211">
        <v>2426.1481800000001</v>
      </c>
      <c r="I156" s="211">
        <v>2426.1481800000001</v>
      </c>
      <c r="J156" s="211">
        <v>2426.1481800000001</v>
      </c>
      <c r="K156" s="211">
        <v>2426.1481800000001</v>
      </c>
      <c r="L156" s="211">
        <v>2426.1481800000001</v>
      </c>
      <c r="M156" s="211">
        <v>2426.1481800000001</v>
      </c>
      <c r="N156" s="211">
        <v>2426.1481800000001</v>
      </c>
      <c r="O156" s="211">
        <v>2426.1481800000001</v>
      </c>
      <c r="P156" s="211">
        <v>2426.1481800000001</v>
      </c>
      <c r="Q156" s="211">
        <v>2426.1481800000001</v>
      </c>
      <c r="R156" s="211">
        <v>2426.1481800000001</v>
      </c>
      <c r="S156" s="211">
        <v>2426.1481800000001</v>
      </c>
      <c r="T156" s="211">
        <v>2426.1481800000001</v>
      </c>
      <c r="U156" s="211">
        <v>2426.1481800000001</v>
      </c>
      <c r="V156" s="211">
        <v>2426.1481800000001</v>
      </c>
      <c r="W156" s="211">
        <v>2426.1481800000001</v>
      </c>
      <c r="X156" s="211">
        <v>2426.1481800000001</v>
      </c>
      <c r="Y156" s="211">
        <v>2426.1481800000001</v>
      </c>
      <c r="Z156" s="211">
        <v>2426.1481800000001</v>
      </c>
      <c r="AA156" s="211">
        <v>2426.1481800000001</v>
      </c>
      <c r="AB156" s="211">
        <v>2426.1481800000001</v>
      </c>
      <c r="AC156" s="211">
        <v>2426.1481800000001</v>
      </c>
      <c r="AD156" s="211">
        <v>2426.1481800000001</v>
      </c>
      <c r="AE156" s="211">
        <v>2426.1481800000001</v>
      </c>
      <c r="AF156" s="211">
        <v>2426.1481800000001</v>
      </c>
      <c r="AG156" s="211">
        <v>2426.1481800000001</v>
      </c>
      <c r="AH156" s="211">
        <v>2426.1481800000001</v>
      </c>
      <c r="AI156" s="211">
        <v>2426.1481800000001</v>
      </c>
      <c r="AJ156" s="211">
        <v>2426.1481800000001</v>
      </c>
      <c r="AK156" s="211">
        <v>2426.1481800000001</v>
      </c>
      <c r="AL156" s="211">
        <v>2426.1481800000001</v>
      </c>
      <c r="AM156" s="211">
        <v>2426.1481800000001</v>
      </c>
      <c r="AN156" s="211">
        <v>2426.1481800000001</v>
      </c>
      <c r="AO156" s="211">
        <v>2426.1481800000001</v>
      </c>
      <c r="AP156" s="211">
        <v>2426.1481800000001</v>
      </c>
      <c r="AQ156" s="211">
        <v>2426.1481800000001</v>
      </c>
      <c r="AR156" s="211">
        <v>2426.1481800000001</v>
      </c>
      <c r="AS156" s="211">
        <v>2426.1481800000001</v>
      </c>
      <c r="AT156" s="211">
        <v>2426.1481800000001</v>
      </c>
      <c r="AU156" s="211">
        <v>2426.1481800000001</v>
      </c>
      <c r="AV156" s="211">
        <v>2426.1481800000001</v>
      </c>
      <c r="AW156" s="211">
        <v>2426.1481800000001</v>
      </c>
      <c r="AX156" s="211">
        <v>2426.1481800000001</v>
      </c>
      <c r="AY156" s="211">
        <v>2426.1481800000001</v>
      </c>
      <c r="AZ156" s="211">
        <v>2426.1481800000001</v>
      </c>
      <c r="BA156" s="211">
        <v>2426.1481800000001</v>
      </c>
      <c r="BB156" s="211">
        <v>2426.1481800000001</v>
      </c>
      <c r="BC156" s="211">
        <v>2426.1481800000001</v>
      </c>
      <c r="BD156" s="211">
        <v>2426.1481800000001</v>
      </c>
      <c r="BE156" s="211">
        <v>2426.1481800000001</v>
      </c>
      <c r="BF156" s="211">
        <v>2426.1481800000001</v>
      </c>
      <c r="BG156" s="211">
        <v>2426.1481800000001</v>
      </c>
      <c r="BH156" s="211">
        <v>2426.1481800000001</v>
      </c>
      <c r="BI156" s="211">
        <v>2426.1481800000001</v>
      </c>
      <c r="BJ156" s="211">
        <v>2426.1481800000001</v>
      </c>
      <c r="BK156" s="211">
        <v>2426.1481800000001</v>
      </c>
      <c r="BL156" s="211">
        <v>2426.1481800000001</v>
      </c>
      <c r="BM156" s="211">
        <v>2426.1481800000001</v>
      </c>
      <c r="BN156" s="211">
        <v>2426.1481800000001</v>
      </c>
      <c r="BO156" s="211">
        <v>2426.1481800000001</v>
      </c>
      <c r="BP156" s="211">
        <v>2426.1481800000001</v>
      </c>
      <c r="BQ156" s="211">
        <v>2426.1481800000001</v>
      </c>
      <c r="BR156" s="211">
        <v>2426.1481800000001</v>
      </c>
      <c r="BS156" s="211">
        <v>2426.1481800000001</v>
      </c>
      <c r="BT156" s="211">
        <v>2426.1481800000001</v>
      </c>
      <c r="BU156" s="211">
        <v>2426.1481800000001</v>
      </c>
      <c r="BV156" s="211">
        <v>2426.1481800000001</v>
      </c>
      <c r="BW156" s="211">
        <v>2426.1481800000001</v>
      </c>
      <c r="BX156" s="211">
        <v>2426.1481800000001</v>
      </c>
      <c r="BY156" s="211">
        <v>2426.1481800000001</v>
      </c>
      <c r="BZ156" s="211">
        <v>2426.1481800000001</v>
      </c>
      <c r="CA156" s="211">
        <v>2426.1481800000001</v>
      </c>
      <c r="CB156" s="211">
        <v>2426.1481800000001</v>
      </c>
      <c r="CC156" s="211">
        <v>2426.1481800000001</v>
      </c>
      <c r="CD156" s="211">
        <f>SUM(B156:CC156)</f>
        <v>194091.85439999987</v>
      </c>
      <c r="CF156" s="27">
        <f t="shared" si="76"/>
        <v>2426.1481800000001</v>
      </c>
      <c r="CG156" s="28">
        <f t="shared" si="77"/>
        <v>2426.1481800000001</v>
      </c>
    </row>
    <row r="157" spans="1:85" x14ac:dyDescent="0.2">
      <c r="A157" s="208" t="s">
        <v>587</v>
      </c>
      <c r="B157" s="207"/>
      <c r="C157" s="207"/>
      <c r="D157" s="207"/>
      <c r="E157" s="207"/>
      <c r="F157" s="207"/>
      <c r="G157" s="207"/>
      <c r="H157" s="207"/>
      <c r="I157" s="207"/>
      <c r="J157" s="207"/>
      <c r="K157" s="207"/>
      <c r="L157" s="207"/>
      <c r="M157" s="207"/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  <c r="AA157" s="207"/>
      <c r="AB157" s="207"/>
      <c r="AC157" s="207"/>
      <c r="AD157" s="207"/>
      <c r="AE157" s="207"/>
      <c r="AF157" s="207"/>
      <c r="AG157" s="207"/>
      <c r="AH157" s="207"/>
      <c r="AI157" s="207"/>
      <c r="AJ157" s="207"/>
      <c r="AK157" s="207"/>
      <c r="AL157" s="207"/>
      <c r="AM157" s="207"/>
      <c r="AN157" s="207"/>
      <c r="AO157" s="207"/>
      <c r="AP157" s="207"/>
      <c r="AQ157" s="207"/>
      <c r="AR157" s="207"/>
      <c r="AS157" s="207"/>
      <c r="AT157" s="207"/>
      <c r="AU157" s="207"/>
      <c r="AV157" s="207"/>
      <c r="AW157" s="207"/>
      <c r="AX157" s="207"/>
      <c r="AY157" s="207"/>
      <c r="AZ157" s="207"/>
      <c r="BA157" s="207"/>
      <c r="BB157" s="207"/>
      <c r="BC157" s="207"/>
      <c r="BD157" s="207"/>
      <c r="BE157" s="207"/>
      <c r="BF157" s="207"/>
      <c r="BG157" s="207"/>
      <c r="BH157" s="207"/>
      <c r="BI157" s="207"/>
      <c r="BJ157" s="207"/>
      <c r="BK157" s="207"/>
      <c r="BL157" s="207"/>
      <c r="BM157" s="207"/>
      <c r="BN157" s="207"/>
      <c r="BO157" s="207"/>
      <c r="BP157" s="207"/>
      <c r="BQ157" s="207"/>
      <c r="BR157" s="207"/>
      <c r="BS157" s="207"/>
      <c r="BT157" s="207"/>
      <c r="BU157" s="207"/>
      <c r="BV157" s="207"/>
      <c r="BW157" s="207"/>
      <c r="BX157" s="207"/>
      <c r="BY157" s="207"/>
      <c r="BZ157" s="207"/>
      <c r="CA157" s="207"/>
      <c r="CB157" s="207"/>
      <c r="CC157" s="207"/>
      <c r="CD157" s="207"/>
      <c r="CF157" s="27">
        <f t="shared" si="76"/>
        <v>0</v>
      </c>
      <c r="CG157" s="28">
        <f t="shared" si="77"/>
        <v>0</v>
      </c>
    </row>
    <row r="158" spans="1:85" x14ac:dyDescent="0.2">
      <c r="A158" s="215" t="s">
        <v>588</v>
      </c>
      <c r="B158" s="211">
        <v>0</v>
      </c>
      <c r="C158" s="211">
        <v>0</v>
      </c>
      <c r="D158" s="211">
        <v>0</v>
      </c>
      <c r="E158" s="211">
        <v>0</v>
      </c>
      <c r="F158" s="211">
        <v>0</v>
      </c>
      <c r="G158" s="211">
        <v>0</v>
      </c>
      <c r="H158" s="211">
        <v>0</v>
      </c>
      <c r="I158" s="211">
        <v>0</v>
      </c>
      <c r="J158" s="211">
        <v>0</v>
      </c>
      <c r="K158" s="211">
        <v>0</v>
      </c>
      <c r="L158" s="211">
        <v>0</v>
      </c>
      <c r="M158" s="211">
        <v>0</v>
      </c>
      <c r="N158" s="211">
        <v>0</v>
      </c>
      <c r="O158" s="211">
        <v>0</v>
      </c>
      <c r="P158" s="211">
        <v>0</v>
      </c>
      <c r="Q158" s="211">
        <v>0</v>
      </c>
      <c r="R158" s="211">
        <v>0</v>
      </c>
      <c r="S158" s="211">
        <v>0</v>
      </c>
      <c r="T158" s="211">
        <v>0</v>
      </c>
      <c r="U158" s="211">
        <v>0</v>
      </c>
      <c r="V158" s="211">
        <v>0</v>
      </c>
      <c r="W158" s="211">
        <v>0</v>
      </c>
      <c r="X158" s="211">
        <v>0</v>
      </c>
      <c r="Y158" s="211">
        <v>0</v>
      </c>
      <c r="Z158" s="211">
        <v>0</v>
      </c>
      <c r="AA158" s="211">
        <v>0</v>
      </c>
      <c r="AB158" s="211">
        <v>0</v>
      </c>
      <c r="AC158" s="211">
        <v>0</v>
      </c>
      <c r="AD158" s="211">
        <v>0</v>
      </c>
      <c r="AE158" s="211">
        <v>0</v>
      </c>
      <c r="AF158" s="211">
        <v>0</v>
      </c>
      <c r="AG158" s="211">
        <v>0</v>
      </c>
      <c r="AH158" s="211">
        <v>0</v>
      </c>
      <c r="AI158" s="211">
        <v>0</v>
      </c>
      <c r="AJ158" s="211">
        <v>0</v>
      </c>
      <c r="AK158" s="211">
        <v>0</v>
      </c>
      <c r="AL158" s="211">
        <v>0</v>
      </c>
      <c r="AM158" s="211">
        <v>0</v>
      </c>
      <c r="AN158" s="211">
        <v>0</v>
      </c>
      <c r="AO158" s="211">
        <v>0</v>
      </c>
      <c r="AP158" s="211">
        <v>0</v>
      </c>
      <c r="AQ158" s="211">
        <v>0</v>
      </c>
      <c r="AR158" s="211">
        <v>0</v>
      </c>
      <c r="AS158" s="211">
        <v>0</v>
      </c>
      <c r="AT158" s="211">
        <v>0</v>
      </c>
      <c r="AU158" s="211">
        <v>0</v>
      </c>
      <c r="AV158" s="211">
        <v>0</v>
      </c>
      <c r="AW158" s="211">
        <v>0</v>
      </c>
      <c r="AX158" s="211">
        <v>0</v>
      </c>
      <c r="AY158" s="211">
        <v>0</v>
      </c>
      <c r="AZ158" s="211">
        <v>0</v>
      </c>
      <c r="BA158" s="211">
        <v>0</v>
      </c>
      <c r="BB158" s="211">
        <v>0</v>
      </c>
      <c r="BC158" s="211">
        <v>0</v>
      </c>
      <c r="BD158" s="211">
        <v>0</v>
      </c>
      <c r="BE158" s="211">
        <v>0</v>
      </c>
      <c r="BF158" s="211">
        <v>0</v>
      </c>
      <c r="BG158" s="211">
        <v>0</v>
      </c>
      <c r="BH158" s="211">
        <v>0</v>
      </c>
      <c r="BI158" s="211">
        <v>0</v>
      </c>
      <c r="BJ158" s="211">
        <v>0</v>
      </c>
      <c r="BK158" s="211">
        <v>0</v>
      </c>
      <c r="BL158" s="211">
        <v>0</v>
      </c>
      <c r="BM158" s="211">
        <v>0</v>
      </c>
      <c r="BN158" s="211">
        <v>0</v>
      </c>
      <c r="BO158" s="211">
        <v>0</v>
      </c>
      <c r="BP158" s="211">
        <v>0</v>
      </c>
      <c r="BQ158" s="211">
        <v>0</v>
      </c>
      <c r="BR158" s="211">
        <v>0</v>
      </c>
      <c r="BS158" s="211">
        <v>0</v>
      </c>
      <c r="BT158" s="211">
        <v>0</v>
      </c>
      <c r="BU158" s="211">
        <v>0</v>
      </c>
      <c r="BV158" s="211">
        <v>0</v>
      </c>
      <c r="BW158" s="211">
        <v>0</v>
      </c>
      <c r="BX158" s="211">
        <v>0</v>
      </c>
      <c r="BY158" s="211">
        <v>0</v>
      </c>
      <c r="BZ158" s="211">
        <v>0</v>
      </c>
      <c r="CA158" s="211">
        <v>0</v>
      </c>
      <c r="CB158" s="211">
        <v>0</v>
      </c>
      <c r="CC158" s="211">
        <v>0</v>
      </c>
      <c r="CD158" s="211">
        <f>SUM(B158:CC158)</f>
        <v>0</v>
      </c>
      <c r="CF158" s="27">
        <f t="shared" si="76"/>
        <v>0</v>
      </c>
      <c r="CG158" s="28">
        <f t="shared" si="77"/>
        <v>0</v>
      </c>
    </row>
    <row r="159" spans="1:85" x14ac:dyDescent="0.2">
      <c r="A159" s="215" t="s">
        <v>589</v>
      </c>
      <c r="B159" s="211">
        <v>0</v>
      </c>
      <c r="C159" s="211">
        <v>0</v>
      </c>
      <c r="D159" s="211">
        <v>0</v>
      </c>
      <c r="E159" s="211">
        <v>0</v>
      </c>
      <c r="F159" s="211">
        <v>0</v>
      </c>
      <c r="G159" s="211">
        <v>0</v>
      </c>
      <c r="H159" s="211">
        <v>0</v>
      </c>
      <c r="I159" s="211">
        <v>0</v>
      </c>
      <c r="J159" s="211">
        <v>0</v>
      </c>
      <c r="K159" s="211">
        <v>0</v>
      </c>
      <c r="L159" s="211">
        <v>0</v>
      </c>
      <c r="M159" s="211">
        <v>0</v>
      </c>
      <c r="N159" s="211">
        <v>0</v>
      </c>
      <c r="O159" s="211">
        <v>0</v>
      </c>
      <c r="P159" s="211">
        <v>0</v>
      </c>
      <c r="Q159" s="211">
        <v>0</v>
      </c>
      <c r="R159" s="211">
        <v>0</v>
      </c>
      <c r="S159" s="211">
        <v>0</v>
      </c>
      <c r="T159" s="211">
        <v>0</v>
      </c>
      <c r="U159" s="211">
        <v>0</v>
      </c>
      <c r="V159" s="211">
        <v>0</v>
      </c>
      <c r="W159" s="211">
        <v>0</v>
      </c>
      <c r="X159" s="211">
        <v>0</v>
      </c>
      <c r="Y159" s="211">
        <v>0</v>
      </c>
      <c r="Z159" s="211">
        <v>0</v>
      </c>
      <c r="AA159" s="211">
        <v>0</v>
      </c>
      <c r="AB159" s="211">
        <v>0</v>
      </c>
      <c r="AC159" s="211">
        <v>0</v>
      </c>
      <c r="AD159" s="211">
        <v>0</v>
      </c>
      <c r="AE159" s="211">
        <v>0</v>
      </c>
      <c r="AF159" s="211">
        <v>0</v>
      </c>
      <c r="AG159" s="211">
        <v>0</v>
      </c>
      <c r="AH159" s="211">
        <v>0</v>
      </c>
      <c r="AI159" s="211">
        <v>0</v>
      </c>
      <c r="AJ159" s="211">
        <v>0</v>
      </c>
      <c r="AK159" s="211">
        <v>0</v>
      </c>
      <c r="AL159" s="211">
        <v>0</v>
      </c>
      <c r="AM159" s="211">
        <v>0</v>
      </c>
      <c r="AN159" s="211">
        <v>0</v>
      </c>
      <c r="AO159" s="211">
        <v>0</v>
      </c>
      <c r="AP159" s="211">
        <v>0</v>
      </c>
      <c r="AQ159" s="211">
        <v>0</v>
      </c>
      <c r="AR159" s="211">
        <v>0</v>
      </c>
      <c r="AS159" s="211">
        <v>0</v>
      </c>
      <c r="AT159" s="211">
        <v>0</v>
      </c>
      <c r="AU159" s="211">
        <v>0</v>
      </c>
      <c r="AV159" s="211">
        <v>0</v>
      </c>
      <c r="AW159" s="211">
        <v>0</v>
      </c>
      <c r="AX159" s="211">
        <v>0</v>
      </c>
      <c r="AY159" s="211">
        <v>0</v>
      </c>
      <c r="AZ159" s="211">
        <v>0</v>
      </c>
      <c r="BA159" s="211">
        <v>0</v>
      </c>
      <c r="BB159" s="211">
        <v>0</v>
      </c>
      <c r="BC159" s="211">
        <v>0</v>
      </c>
      <c r="BD159" s="211">
        <v>0</v>
      </c>
      <c r="BE159" s="211">
        <v>0</v>
      </c>
      <c r="BF159" s="211">
        <v>0</v>
      </c>
      <c r="BG159" s="211">
        <v>0</v>
      </c>
      <c r="BH159" s="211">
        <v>0</v>
      </c>
      <c r="BI159" s="211">
        <v>0</v>
      </c>
      <c r="BJ159" s="211">
        <v>0</v>
      </c>
      <c r="BK159" s="211">
        <v>0</v>
      </c>
      <c r="BL159" s="211">
        <v>0</v>
      </c>
      <c r="BM159" s="211">
        <v>0</v>
      </c>
      <c r="BN159" s="211">
        <v>0</v>
      </c>
      <c r="BO159" s="211">
        <v>0</v>
      </c>
      <c r="BP159" s="211">
        <v>0</v>
      </c>
      <c r="BQ159" s="211">
        <v>0</v>
      </c>
      <c r="BR159" s="211">
        <v>0</v>
      </c>
      <c r="BS159" s="211">
        <v>0</v>
      </c>
      <c r="BT159" s="211">
        <v>0</v>
      </c>
      <c r="BU159" s="211">
        <v>0</v>
      </c>
      <c r="BV159" s="211">
        <v>0</v>
      </c>
      <c r="BW159" s="211">
        <v>0</v>
      </c>
      <c r="BX159" s="211">
        <v>0</v>
      </c>
      <c r="BY159" s="211">
        <v>0</v>
      </c>
      <c r="BZ159" s="211">
        <v>0</v>
      </c>
      <c r="CA159" s="211">
        <v>0</v>
      </c>
      <c r="CB159" s="211">
        <v>0</v>
      </c>
      <c r="CC159" s="211">
        <v>0</v>
      </c>
      <c r="CD159" s="211">
        <f>SUM(B159:CC159)</f>
        <v>0</v>
      </c>
      <c r="CF159" s="27">
        <f t="shared" si="76"/>
        <v>0</v>
      </c>
      <c r="CG159" s="28">
        <f t="shared" si="77"/>
        <v>0</v>
      </c>
    </row>
    <row r="160" spans="1:85" x14ac:dyDescent="0.2">
      <c r="A160" s="214" t="s">
        <v>590</v>
      </c>
      <c r="B160" s="213">
        <f t="shared" ref="B160:BM160" si="93">SUM(B158:B159)</f>
        <v>0</v>
      </c>
      <c r="C160" s="213">
        <f t="shared" si="93"/>
        <v>0</v>
      </c>
      <c r="D160" s="213">
        <f t="shared" si="93"/>
        <v>0</v>
      </c>
      <c r="E160" s="213">
        <f t="shared" si="93"/>
        <v>0</v>
      </c>
      <c r="F160" s="213">
        <f t="shared" si="93"/>
        <v>0</v>
      </c>
      <c r="G160" s="213">
        <f t="shared" ref="B160:BM160" si="94">SUM(G158:G159)</f>
        <v>0</v>
      </c>
      <c r="H160" s="213">
        <f t="shared" ref="H160:BS160" si="95">SUM(H158:H159)</f>
        <v>0</v>
      </c>
      <c r="I160" s="213">
        <f t="shared" si="95"/>
        <v>0</v>
      </c>
      <c r="J160" s="213">
        <f t="shared" si="95"/>
        <v>0</v>
      </c>
      <c r="K160" s="213">
        <f t="shared" si="95"/>
        <v>0</v>
      </c>
      <c r="L160" s="213">
        <f t="shared" si="95"/>
        <v>0</v>
      </c>
      <c r="M160" s="213">
        <f t="shared" si="95"/>
        <v>0</v>
      </c>
      <c r="N160" s="213">
        <f t="shared" si="95"/>
        <v>0</v>
      </c>
      <c r="O160" s="213">
        <f t="shared" si="95"/>
        <v>0</v>
      </c>
      <c r="P160" s="213">
        <f t="shared" si="95"/>
        <v>0</v>
      </c>
      <c r="Q160" s="213">
        <f t="shared" si="95"/>
        <v>0</v>
      </c>
      <c r="R160" s="213">
        <f t="shared" si="95"/>
        <v>0</v>
      </c>
      <c r="S160" s="213">
        <f t="shared" si="95"/>
        <v>0</v>
      </c>
      <c r="T160" s="213">
        <f t="shared" si="95"/>
        <v>0</v>
      </c>
      <c r="U160" s="213">
        <f t="shared" si="95"/>
        <v>0</v>
      </c>
      <c r="V160" s="213">
        <f t="shared" si="95"/>
        <v>0</v>
      </c>
      <c r="W160" s="213">
        <f t="shared" si="95"/>
        <v>0</v>
      </c>
      <c r="X160" s="213">
        <f t="shared" si="95"/>
        <v>0</v>
      </c>
      <c r="Y160" s="213">
        <f t="shared" si="95"/>
        <v>0</v>
      </c>
      <c r="Z160" s="213">
        <f t="shared" si="95"/>
        <v>0</v>
      </c>
      <c r="AA160" s="213">
        <f t="shared" si="95"/>
        <v>0</v>
      </c>
      <c r="AB160" s="213">
        <f t="shared" si="95"/>
        <v>0</v>
      </c>
      <c r="AC160" s="213">
        <f t="shared" si="95"/>
        <v>0</v>
      </c>
      <c r="AD160" s="213">
        <f t="shared" si="95"/>
        <v>0</v>
      </c>
      <c r="AE160" s="213">
        <f t="shared" si="95"/>
        <v>0</v>
      </c>
      <c r="AF160" s="213">
        <f t="shared" si="95"/>
        <v>0</v>
      </c>
      <c r="AG160" s="213">
        <f t="shared" si="95"/>
        <v>0</v>
      </c>
      <c r="AH160" s="213">
        <f t="shared" si="95"/>
        <v>0</v>
      </c>
      <c r="AI160" s="213">
        <f t="shared" si="95"/>
        <v>0</v>
      </c>
      <c r="AJ160" s="213">
        <f t="shared" si="95"/>
        <v>0</v>
      </c>
      <c r="AK160" s="213">
        <f t="shared" si="95"/>
        <v>0</v>
      </c>
      <c r="AL160" s="213">
        <f t="shared" si="95"/>
        <v>0</v>
      </c>
      <c r="AM160" s="213">
        <f t="shared" si="95"/>
        <v>0</v>
      </c>
      <c r="AN160" s="213">
        <f t="shared" si="95"/>
        <v>0</v>
      </c>
      <c r="AO160" s="213">
        <f t="shared" si="95"/>
        <v>0</v>
      </c>
      <c r="AP160" s="213">
        <f t="shared" si="95"/>
        <v>0</v>
      </c>
      <c r="AQ160" s="213">
        <f t="shared" si="95"/>
        <v>0</v>
      </c>
      <c r="AR160" s="213">
        <f t="shared" si="95"/>
        <v>0</v>
      </c>
      <c r="AS160" s="213">
        <f t="shared" si="95"/>
        <v>0</v>
      </c>
      <c r="AT160" s="213">
        <f t="shared" si="95"/>
        <v>0</v>
      </c>
      <c r="AU160" s="213">
        <f t="shared" si="95"/>
        <v>0</v>
      </c>
      <c r="AV160" s="213">
        <f t="shared" si="95"/>
        <v>0</v>
      </c>
      <c r="AW160" s="213">
        <f t="shared" si="95"/>
        <v>0</v>
      </c>
      <c r="AX160" s="213">
        <f t="shared" si="95"/>
        <v>0</v>
      </c>
      <c r="AY160" s="213">
        <f t="shared" si="95"/>
        <v>0</v>
      </c>
      <c r="AZ160" s="213">
        <f t="shared" si="95"/>
        <v>0</v>
      </c>
      <c r="BA160" s="213">
        <f t="shared" si="95"/>
        <v>0</v>
      </c>
      <c r="BB160" s="213">
        <f t="shared" si="95"/>
        <v>0</v>
      </c>
      <c r="BC160" s="213">
        <f t="shared" si="95"/>
        <v>0</v>
      </c>
      <c r="BD160" s="213">
        <f t="shared" si="95"/>
        <v>0</v>
      </c>
      <c r="BE160" s="213">
        <f t="shared" si="95"/>
        <v>0</v>
      </c>
      <c r="BF160" s="213">
        <f t="shared" si="95"/>
        <v>0</v>
      </c>
      <c r="BG160" s="213">
        <f t="shared" si="95"/>
        <v>0</v>
      </c>
      <c r="BH160" s="213">
        <f t="shared" si="95"/>
        <v>0</v>
      </c>
      <c r="BI160" s="213">
        <f t="shared" si="95"/>
        <v>0</v>
      </c>
      <c r="BJ160" s="213">
        <f t="shared" si="95"/>
        <v>0</v>
      </c>
      <c r="BK160" s="213">
        <f t="shared" si="95"/>
        <v>0</v>
      </c>
      <c r="BL160" s="213">
        <f t="shared" si="95"/>
        <v>0</v>
      </c>
      <c r="BM160" s="213">
        <f t="shared" si="95"/>
        <v>0</v>
      </c>
      <c r="BN160" s="213">
        <f t="shared" si="95"/>
        <v>0</v>
      </c>
      <c r="BO160" s="213">
        <f t="shared" si="95"/>
        <v>0</v>
      </c>
      <c r="BP160" s="213">
        <f t="shared" si="95"/>
        <v>0</v>
      </c>
      <c r="BQ160" s="213">
        <f t="shared" si="95"/>
        <v>0</v>
      </c>
      <c r="BR160" s="213">
        <f t="shared" si="95"/>
        <v>0</v>
      </c>
      <c r="BS160" s="213">
        <f t="shared" si="95"/>
        <v>0</v>
      </c>
      <c r="BT160" s="213">
        <f t="shared" ref="BT160:CC160" si="96">SUM(BT158:BT159)</f>
        <v>0</v>
      </c>
      <c r="BU160" s="213">
        <f t="shared" si="96"/>
        <v>0</v>
      </c>
      <c r="BV160" s="213">
        <f t="shared" si="96"/>
        <v>0</v>
      </c>
      <c r="BW160" s="213">
        <f t="shared" si="96"/>
        <v>0</v>
      </c>
      <c r="BX160" s="213">
        <f t="shared" si="96"/>
        <v>0</v>
      </c>
      <c r="BY160" s="213">
        <f t="shared" si="96"/>
        <v>0</v>
      </c>
      <c r="BZ160" s="213">
        <f t="shared" si="96"/>
        <v>0</v>
      </c>
      <c r="CA160" s="213">
        <f t="shared" si="96"/>
        <v>0</v>
      </c>
      <c r="CB160" s="213">
        <f t="shared" si="96"/>
        <v>0</v>
      </c>
      <c r="CC160" s="213">
        <f t="shared" si="96"/>
        <v>0</v>
      </c>
      <c r="CD160" s="213">
        <f t="shared" ref="BN160:CD160" si="97">SUM(CD158:CD159)</f>
        <v>0</v>
      </c>
      <c r="CF160" s="27">
        <f t="shared" si="76"/>
        <v>0</v>
      </c>
      <c r="CG160" s="28">
        <f t="shared" si="77"/>
        <v>0</v>
      </c>
    </row>
    <row r="161" spans="1:85" x14ac:dyDescent="0.2">
      <c r="A161" s="218" t="s">
        <v>591</v>
      </c>
      <c r="B161" s="211">
        <v>0</v>
      </c>
      <c r="C161" s="211">
        <v>0</v>
      </c>
      <c r="D161" s="211">
        <v>0</v>
      </c>
      <c r="E161" s="211">
        <v>0</v>
      </c>
      <c r="F161" s="211">
        <v>0</v>
      </c>
      <c r="G161" s="211">
        <v>0</v>
      </c>
      <c r="H161" s="211">
        <v>0</v>
      </c>
      <c r="I161" s="211">
        <v>0</v>
      </c>
      <c r="J161" s="211">
        <v>0</v>
      </c>
      <c r="K161" s="211">
        <v>0</v>
      </c>
      <c r="L161" s="211">
        <v>0</v>
      </c>
      <c r="M161" s="211">
        <v>0</v>
      </c>
      <c r="N161" s="211">
        <v>0</v>
      </c>
      <c r="O161" s="211">
        <v>0</v>
      </c>
      <c r="P161" s="211">
        <v>0</v>
      </c>
      <c r="Q161" s="211">
        <v>0</v>
      </c>
      <c r="R161" s="211">
        <v>0</v>
      </c>
      <c r="S161" s="211">
        <v>0</v>
      </c>
      <c r="T161" s="211">
        <v>0</v>
      </c>
      <c r="U161" s="211">
        <v>0</v>
      </c>
      <c r="V161" s="211">
        <v>0</v>
      </c>
      <c r="W161" s="211">
        <v>0</v>
      </c>
      <c r="X161" s="211">
        <v>0</v>
      </c>
      <c r="Y161" s="211">
        <v>0</v>
      </c>
      <c r="Z161" s="211">
        <v>0</v>
      </c>
      <c r="AA161" s="211">
        <v>0</v>
      </c>
      <c r="AB161" s="211">
        <v>0</v>
      </c>
      <c r="AC161" s="211">
        <v>0</v>
      </c>
      <c r="AD161" s="211">
        <v>0</v>
      </c>
      <c r="AE161" s="211">
        <v>0</v>
      </c>
      <c r="AF161" s="211">
        <v>0</v>
      </c>
      <c r="AG161" s="211">
        <v>0</v>
      </c>
      <c r="AH161" s="211">
        <v>0</v>
      </c>
      <c r="AI161" s="211">
        <v>0</v>
      </c>
      <c r="AJ161" s="211">
        <v>0</v>
      </c>
      <c r="AK161" s="211">
        <v>0</v>
      </c>
      <c r="AL161" s="211">
        <v>0</v>
      </c>
      <c r="AM161" s="211">
        <v>0</v>
      </c>
      <c r="AN161" s="211">
        <v>0</v>
      </c>
      <c r="AO161" s="211">
        <v>0</v>
      </c>
      <c r="AP161" s="211">
        <v>0</v>
      </c>
      <c r="AQ161" s="211">
        <v>0</v>
      </c>
      <c r="AR161" s="211">
        <v>0</v>
      </c>
      <c r="AS161" s="211">
        <v>0</v>
      </c>
      <c r="AT161" s="211">
        <v>0</v>
      </c>
      <c r="AU161" s="211">
        <v>0</v>
      </c>
      <c r="AV161" s="211">
        <v>0</v>
      </c>
      <c r="AW161" s="211">
        <v>0</v>
      </c>
      <c r="AX161" s="211">
        <v>0</v>
      </c>
      <c r="AY161" s="211">
        <v>0</v>
      </c>
      <c r="AZ161" s="211">
        <v>0</v>
      </c>
      <c r="BA161" s="211">
        <v>0</v>
      </c>
      <c r="BB161" s="211">
        <v>0</v>
      </c>
      <c r="BC161" s="211">
        <v>0</v>
      </c>
      <c r="BD161" s="211">
        <v>0</v>
      </c>
      <c r="BE161" s="211">
        <v>0</v>
      </c>
      <c r="BF161" s="211">
        <v>0</v>
      </c>
      <c r="BG161" s="211">
        <v>0</v>
      </c>
      <c r="BH161" s="211">
        <v>0</v>
      </c>
      <c r="BI161" s="211">
        <v>0</v>
      </c>
      <c r="BJ161" s="211">
        <v>0</v>
      </c>
      <c r="BK161" s="211">
        <v>0</v>
      </c>
      <c r="BL161" s="211">
        <v>0</v>
      </c>
      <c r="BM161" s="211">
        <v>0</v>
      </c>
      <c r="BN161" s="211">
        <v>0</v>
      </c>
      <c r="BO161" s="211">
        <v>0</v>
      </c>
      <c r="BP161" s="211">
        <v>0</v>
      </c>
      <c r="BQ161" s="211">
        <v>0</v>
      </c>
      <c r="BR161" s="211">
        <v>0</v>
      </c>
      <c r="BS161" s="211">
        <v>0</v>
      </c>
      <c r="BT161" s="211">
        <v>0</v>
      </c>
      <c r="BU161" s="211">
        <v>0</v>
      </c>
      <c r="BV161" s="211">
        <v>0</v>
      </c>
      <c r="BW161" s="211">
        <v>0</v>
      </c>
      <c r="BX161" s="211">
        <v>0</v>
      </c>
      <c r="BY161" s="211">
        <v>0</v>
      </c>
      <c r="BZ161" s="211">
        <v>0</v>
      </c>
      <c r="CA161" s="211">
        <v>0</v>
      </c>
      <c r="CB161" s="211">
        <v>0</v>
      </c>
      <c r="CC161" s="211">
        <v>0</v>
      </c>
      <c r="CD161" s="211">
        <f>SUM(B161:CC161)</f>
        <v>0</v>
      </c>
      <c r="CF161" s="27">
        <f t="shared" si="76"/>
        <v>0</v>
      </c>
      <c r="CG161" s="28">
        <f t="shared" si="77"/>
        <v>0</v>
      </c>
    </row>
    <row r="162" spans="1:85" x14ac:dyDescent="0.2">
      <c r="A162" s="218" t="s">
        <v>592</v>
      </c>
      <c r="B162" s="211">
        <v>0</v>
      </c>
      <c r="C162" s="211">
        <v>0</v>
      </c>
      <c r="D162" s="211">
        <v>0</v>
      </c>
      <c r="E162" s="211">
        <v>0</v>
      </c>
      <c r="F162" s="211">
        <v>0</v>
      </c>
      <c r="G162" s="211">
        <v>0</v>
      </c>
      <c r="H162" s="211">
        <v>0</v>
      </c>
      <c r="I162" s="211">
        <v>0</v>
      </c>
      <c r="J162" s="211">
        <v>0</v>
      </c>
      <c r="K162" s="211">
        <v>0</v>
      </c>
      <c r="L162" s="211">
        <v>0</v>
      </c>
      <c r="M162" s="211">
        <v>0</v>
      </c>
      <c r="N162" s="211">
        <v>0</v>
      </c>
      <c r="O162" s="211">
        <v>0</v>
      </c>
      <c r="P162" s="211">
        <v>0</v>
      </c>
      <c r="Q162" s="211">
        <v>0</v>
      </c>
      <c r="R162" s="211">
        <v>0</v>
      </c>
      <c r="S162" s="211">
        <v>0</v>
      </c>
      <c r="T162" s="211">
        <v>0</v>
      </c>
      <c r="U162" s="211">
        <v>0</v>
      </c>
      <c r="V162" s="211">
        <v>0</v>
      </c>
      <c r="W162" s="211">
        <v>0</v>
      </c>
      <c r="X162" s="211">
        <v>0</v>
      </c>
      <c r="Y162" s="211">
        <v>0</v>
      </c>
      <c r="Z162" s="211">
        <v>0</v>
      </c>
      <c r="AA162" s="211">
        <v>0</v>
      </c>
      <c r="AB162" s="211">
        <v>0</v>
      </c>
      <c r="AC162" s="211">
        <v>0</v>
      </c>
      <c r="AD162" s="211">
        <v>0</v>
      </c>
      <c r="AE162" s="211">
        <v>0</v>
      </c>
      <c r="AF162" s="211">
        <v>0</v>
      </c>
      <c r="AG162" s="211">
        <v>0</v>
      </c>
      <c r="AH162" s="211">
        <v>0</v>
      </c>
      <c r="AI162" s="211">
        <v>0</v>
      </c>
      <c r="AJ162" s="211">
        <v>0</v>
      </c>
      <c r="AK162" s="211">
        <v>0</v>
      </c>
      <c r="AL162" s="211">
        <v>0</v>
      </c>
      <c r="AM162" s="211">
        <v>0</v>
      </c>
      <c r="AN162" s="211">
        <v>0</v>
      </c>
      <c r="AO162" s="211">
        <v>0</v>
      </c>
      <c r="AP162" s="211">
        <v>0</v>
      </c>
      <c r="AQ162" s="211">
        <v>0</v>
      </c>
      <c r="AR162" s="211">
        <v>0</v>
      </c>
      <c r="AS162" s="211">
        <v>0</v>
      </c>
      <c r="AT162" s="211">
        <v>0</v>
      </c>
      <c r="AU162" s="211">
        <v>0</v>
      </c>
      <c r="AV162" s="211">
        <v>0</v>
      </c>
      <c r="AW162" s="211">
        <v>0</v>
      </c>
      <c r="AX162" s="211">
        <v>0</v>
      </c>
      <c r="AY162" s="211">
        <v>0</v>
      </c>
      <c r="AZ162" s="211">
        <v>0</v>
      </c>
      <c r="BA162" s="211">
        <v>0</v>
      </c>
      <c r="BB162" s="211">
        <v>0</v>
      </c>
      <c r="BC162" s="211">
        <v>0</v>
      </c>
      <c r="BD162" s="211">
        <v>0</v>
      </c>
      <c r="BE162" s="211">
        <v>0</v>
      </c>
      <c r="BF162" s="211">
        <v>0</v>
      </c>
      <c r="BG162" s="211">
        <v>0</v>
      </c>
      <c r="BH162" s="211">
        <v>0</v>
      </c>
      <c r="BI162" s="211">
        <v>0</v>
      </c>
      <c r="BJ162" s="211">
        <v>0</v>
      </c>
      <c r="BK162" s="211">
        <v>0</v>
      </c>
      <c r="BL162" s="211">
        <v>0</v>
      </c>
      <c r="BM162" s="211">
        <v>0</v>
      </c>
      <c r="BN162" s="211">
        <v>0</v>
      </c>
      <c r="BO162" s="211">
        <v>0</v>
      </c>
      <c r="BP162" s="211">
        <v>0</v>
      </c>
      <c r="BQ162" s="211">
        <v>0</v>
      </c>
      <c r="BR162" s="211">
        <v>0</v>
      </c>
      <c r="BS162" s="211">
        <v>0</v>
      </c>
      <c r="BT162" s="211">
        <v>0</v>
      </c>
      <c r="BU162" s="211">
        <v>0</v>
      </c>
      <c r="BV162" s="211">
        <v>0</v>
      </c>
      <c r="BW162" s="211">
        <v>0</v>
      </c>
      <c r="BX162" s="211">
        <v>0</v>
      </c>
      <c r="BY162" s="211">
        <v>0</v>
      </c>
      <c r="BZ162" s="211">
        <v>0</v>
      </c>
      <c r="CA162" s="211">
        <v>0</v>
      </c>
      <c r="CB162" s="211">
        <v>0</v>
      </c>
      <c r="CC162" s="211">
        <v>0</v>
      </c>
      <c r="CD162" s="211">
        <f>SUM(B162:CC162)</f>
        <v>0</v>
      </c>
      <c r="CF162" s="27">
        <f t="shared" si="76"/>
        <v>0</v>
      </c>
      <c r="CG162" s="28">
        <f t="shared" si="77"/>
        <v>0</v>
      </c>
    </row>
    <row r="163" spans="1:85" x14ac:dyDescent="0.2">
      <c r="A163" s="219" t="s">
        <v>593</v>
      </c>
      <c r="B163" s="213">
        <f t="shared" ref="B163:BM163" si="98">SUM(B43:B44,B51:B52,B58:B60,B74:B86,B92,B96:B97,B101:B109,B119:B121,B126:B136,B142:B145,B150,B155:B156,B160:B162)</f>
        <v>111490.917349</v>
      </c>
      <c r="C163" s="213">
        <f t="shared" si="98"/>
        <v>111490.917349</v>
      </c>
      <c r="D163" s="213">
        <f t="shared" si="98"/>
        <v>111490.917349</v>
      </c>
      <c r="E163" s="213">
        <f t="shared" si="98"/>
        <v>111490.917349</v>
      </c>
      <c r="F163" s="213">
        <f t="shared" si="98"/>
        <v>111490.917349</v>
      </c>
      <c r="G163" s="213">
        <f t="shared" ref="B163:BM163" si="99">SUM(G43:G44,G51:G52,G58:G60,G74:G86,G92,G96:G97,G101:G109,G119:G121,G126:G136,G142:G145,G150,G155:G156,G160:G162)</f>
        <v>111490.917349</v>
      </c>
      <c r="H163" s="213">
        <f t="shared" ref="H163:BS163" si="100">SUM(H43:H44,H51:H52,H58:H60,H74:H86,H92,H96:H97,H101:H109,H119:H121,H126:H136,H142:H145,H150,H155:H156,H160:H162)</f>
        <v>111490.917349</v>
      </c>
      <c r="I163" s="213">
        <f t="shared" si="100"/>
        <v>111490.917349</v>
      </c>
      <c r="J163" s="213">
        <f t="shared" si="100"/>
        <v>111490.917349</v>
      </c>
      <c r="K163" s="213">
        <f t="shared" si="100"/>
        <v>111490.917349</v>
      </c>
      <c r="L163" s="213">
        <f t="shared" si="100"/>
        <v>111490.917349</v>
      </c>
      <c r="M163" s="213">
        <f t="shared" si="100"/>
        <v>111490.917349</v>
      </c>
      <c r="N163" s="213">
        <f t="shared" si="100"/>
        <v>111490.917349</v>
      </c>
      <c r="O163" s="213">
        <f t="shared" si="100"/>
        <v>111490.917349</v>
      </c>
      <c r="P163" s="213">
        <f t="shared" si="100"/>
        <v>111490.917349</v>
      </c>
      <c r="Q163" s="213">
        <f t="shared" si="100"/>
        <v>111490.917349</v>
      </c>
      <c r="R163" s="213">
        <f t="shared" si="100"/>
        <v>111490.917349</v>
      </c>
      <c r="S163" s="213">
        <f t="shared" si="100"/>
        <v>111490.917349</v>
      </c>
      <c r="T163" s="213">
        <f t="shared" si="100"/>
        <v>111490.917349</v>
      </c>
      <c r="U163" s="213">
        <f t="shared" si="100"/>
        <v>111490.917349</v>
      </c>
      <c r="V163" s="213">
        <f t="shared" si="100"/>
        <v>111490.917349</v>
      </c>
      <c r="W163" s="213">
        <f t="shared" si="100"/>
        <v>111490.917349</v>
      </c>
      <c r="X163" s="213">
        <f t="shared" si="100"/>
        <v>111490.917349</v>
      </c>
      <c r="Y163" s="213">
        <f t="shared" si="100"/>
        <v>111490.917349</v>
      </c>
      <c r="Z163" s="213">
        <f t="shared" si="100"/>
        <v>111490.917349</v>
      </c>
      <c r="AA163" s="213">
        <f t="shared" si="100"/>
        <v>111490.917349</v>
      </c>
      <c r="AB163" s="213">
        <f t="shared" si="100"/>
        <v>111490.917349</v>
      </c>
      <c r="AC163" s="213">
        <f t="shared" si="100"/>
        <v>111490.917349</v>
      </c>
      <c r="AD163" s="213">
        <f t="shared" si="100"/>
        <v>111490.917349</v>
      </c>
      <c r="AE163" s="213">
        <f t="shared" si="100"/>
        <v>111490.917349</v>
      </c>
      <c r="AF163" s="213">
        <f t="shared" si="100"/>
        <v>111490.917349</v>
      </c>
      <c r="AG163" s="213">
        <f t="shared" si="100"/>
        <v>111490.917349</v>
      </c>
      <c r="AH163" s="213">
        <f t="shared" si="100"/>
        <v>111490.917349</v>
      </c>
      <c r="AI163" s="213">
        <f t="shared" si="100"/>
        <v>111490.917349</v>
      </c>
      <c r="AJ163" s="213">
        <f t="shared" si="100"/>
        <v>111490.917349</v>
      </c>
      <c r="AK163" s="213">
        <f t="shared" si="100"/>
        <v>111490.917349</v>
      </c>
      <c r="AL163" s="213">
        <f t="shared" si="100"/>
        <v>111490.917349</v>
      </c>
      <c r="AM163" s="213">
        <f t="shared" si="100"/>
        <v>111490.917349</v>
      </c>
      <c r="AN163" s="213">
        <f t="shared" si="100"/>
        <v>111490.917349</v>
      </c>
      <c r="AO163" s="213">
        <f t="shared" si="100"/>
        <v>111490.917349</v>
      </c>
      <c r="AP163" s="213">
        <f t="shared" si="100"/>
        <v>111490.917349</v>
      </c>
      <c r="AQ163" s="213">
        <f t="shared" si="100"/>
        <v>111490.917349</v>
      </c>
      <c r="AR163" s="213">
        <f t="shared" si="100"/>
        <v>111490.917349</v>
      </c>
      <c r="AS163" s="213">
        <f t="shared" si="100"/>
        <v>111490.917349</v>
      </c>
      <c r="AT163" s="213">
        <f t="shared" si="100"/>
        <v>111490.917349</v>
      </c>
      <c r="AU163" s="213">
        <f t="shared" si="100"/>
        <v>111490.917349</v>
      </c>
      <c r="AV163" s="213">
        <f t="shared" si="100"/>
        <v>111490.917349</v>
      </c>
      <c r="AW163" s="213">
        <f t="shared" si="100"/>
        <v>111490.917349</v>
      </c>
      <c r="AX163" s="213">
        <f t="shared" si="100"/>
        <v>111490.917349</v>
      </c>
      <c r="AY163" s="213">
        <f t="shared" si="100"/>
        <v>111490.917349</v>
      </c>
      <c r="AZ163" s="213">
        <f t="shared" si="100"/>
        <v>111490.917349</v>
      </c>
      <c r="BA163" s="213">
        <f t="shared" si="100"/>
        <v>111490.917349</v>
      </c>
      <c r="BB163" s="213">
        <f t="shared" si="100"/>
        <v>111490.917349</v>
      </c>
      <c r="BC163" s="213">
        <f t="shared" si="100"/>
        <v>111490.917349</v>
      </c>
      <c r="BD163" s="213">
        <f t="shared" si="100"/>
        <v>111490.917349</v>
      </c>
      <c r="BE163" s="213">
        <f t="shared" si="100"/>
        <v>111490.917349</v>
      </c>
      <c r="BF163" s="213">
        <f t="shared" si="100"/>
        <v>111490.917349</v>
      </c>
      <c r="BG163" s="213">
        <f t="shared" si="100"/>
        <v>111490.917349</v>
      </c>
      <c r="BH163" s="213">
        <f t="shared" si="100"/>
        <v>111490.917349</v>
      </c>
      <c r="BI163" s="213">
        <f t="shared" si="100"/>
        <v>111490.917349</v>
      </c>
      <c r="BJ163" s="213">
        <f t="shared" si="100"/>
        <v>111490.917349</v>
      </c>
      <c r="BK163" s="213">
        <f t="shared" si="100"/>
        <v>111490.917349</v>
      </c>
      <c r="BL163" s="213">
        <f t="shared" si="100"/>
        <v>111490.917349</v>
      </c>
      <c r="BM163" s="213">
        <f t="shared" si="100"/>
        <v>111490.917349</v>
      </c>
      <c r="BN163" s="213">
        <f t="shared" si="100"/>
        <v>111490.917349</v>
      </c>
      <c r="BO163" s="213">
        <f t="shared" si="100"/>
        <v>111490.917349</v>
      </c>
      <c r="BP163" s="213">
        <f t="shared" si="100"/>
        <v>111490.917349</v>
      </c>
      <c r="BQ163" s="213">
        <f t="shared" si="100"/>
        <v>111490.917349</v>
      </c>
      <c r="BR163" s="213">
        <f t="shared" si="100"/>
        <v>111490.917349</v>
      </c>
      <c r="BS163" s="213">
        <f t="shared" si="100"/>
        <v>111490.917349</v>
      </c>
      <c r="BT163" s="213">
        <f t="shared" ref="BT163:CC163" si="101">SUM(BT43:BT44,BT51:BT52,BT58:BT60,BT74:BT86,BT92,BT96:BT97,BT101:BT109,BT119:BT121,BT126:BT136,BT142:BT145,BT150,BT155:BT156,BT160:BT162)</f>
        <v>111490.917349</v>
      </c>
      <c r="BU163" s="213">
        <f t="shared" si="101"/>
        <v>111490.917349</v>
      </c>
      <c r="BV163" s="213">
        <f t="shared" si="101"/>
        <v>111490.917349</v>
      </c>
      <c r="BW163" s="213">
        <f t="shared" si="101"/>
        <v>111490.917349</v>
      </c>
      <c r="BX163" s="213">
        <f t="shared" si="101"/>
        <v>111490.917349</v>
      </c>
      <c r="BY163" s="213">
        <f t="shared" si="101"/>
        <v>111490.917349</v>
      </c>
      <c r="BZ163" s="213">
        <f t="shared" si="101"/>
        <v>111490.917349</v>
      </c>
      <c r="CA163" s="213">
        <f t="shared" si="101"/>
        <v>111490.917349</v>
      </c>
      <c r="CB163" s="213">
        <f t="shared" si="101"/>
        <v>111490.917349</v>
      </c>
      <c r="CC163" s="213">
        <f t="shared" si="101"/>
        <v>111490.917349</v>
      </c>
      <c r="CD163" s="213">
        <f t="shared" ref="BN163:CD163" si="102">SUM(CD43:CD44,CD51:CD52,CD58:CD60,CD74:CD86,CD92,CD96:CD97,CD101:CD109,CD119:CD121,CD126:CD136,CD142:CD145,CD150,CD155:CD156,CD160:CD162)</f>
        <v>8919273.3879200015</v>
      </c>
      <c r="CF163" s="27">
        <f t="shared" si="76"/>
        <v>111490.917349</v>
      </c>
      <c r="CG163" s="28">
        <f t="shared" si="77"/>
        <v>111490.917349</v>
      </c>
    </row>
    <row r="164" spans="1:85" x14ac:dyDescent="0.2">
      <c r="A164" s="216" t="s">
        <v>594</v>
      </c>
      <c r="B164" s="217">
        <f t="shared" ref="B164:BM164" si="103">B32-B163</f>
        <v>-107313.77519799999</v>
      </c>
      <c r="C164" s="217">
        <f t="shared" si="103"/>
        <v>-107313.77519799999</v>
      </c>
      <c r="D164" s="217">
        <f t="shared" si="103"/>
        <v>-107313.77519799999</v>
      </c>
      <c r="E164" s="217">
        <f t="shared" si="103"/>
        <v>-107313.77519799999</v>
      </c>
      <c r="F164" s="217">
        <f t="shared" si="103"/>
        <v>-107313.77519799999</v>
      </c>
      <c r="G164" s="217">
        <f t="shared" ref="B164:BM164" si="104">G32-G163</f>
        <v>-107313.77519799999</v>
      </c>
      <c r="H164" s="217">
        <f t="shared" ref="H164:BS164" si="105">H32-H163</f>
        <v>-107313.77519799999</v>
      </c>
      <c r="I164" s="217">
        <f t="shared" si="105"/>
        <v>-107313.77519799999</v>
      </c>
      <c r="J164" s="217">
        <f t="shared" si="105"/>
        <v>-107313.77519799999</v>
      </c>
      <c r="K164" s="217">
        <f t="shared" si="105"/>
        <v>-107313.77519799999</v>
      </c>
      <c r="L164" s="217">
        <f t="shared" si="105"/>
        <v>-107313.77519799999</v>
      </c>
      <c r="M164" s="217">
        <f t="shared" si="105"/>
        <v>-107313.77519799999</v>
      </c>
      <c r="N164" s="217">
        <f t="shared" si="105"/>
        <v>-107313.77519799999</v>
      </c>
      <c r="O164" s="217">
        <f t="shared" si="105"/>
        <v>-107313.77519799999</v>
      </c>
      <c r="P164" s="217">
        <f t="shared" si="105"/>
        <v>-107313.77519799999</v>
      </c>
      <c r="Q164" s="217">
        <f t="shared" si="105"/>
        <v>-107313.77519799999</v>
      </c>
      <c r="R164" s="217">
        <f t="shared" si="105"/>
        <v>-107313.77519799999</v>
      </c>
      <c r="S164" s="217">
        <f t="shared" si="105"/>
        <v>-107313.77519799999</v>
      </c>
      <c r="T164" s="217">
        <f t="shared" si="105"/>
        <v>-107313.77519799999</v>
      </c>
      <c r="U164" s="217">
        <f t="shared" si="105"/>
        <v>-107313.77519799999</v>
      </c>
      <c r="V164" s="217">
        <f t="shared" si="105"/>
        <v>-107313.77519799999</v>
      </c>
      <c r="W164" s="217">
        <f t="shared" si="105"/>
        <v>-107313.77519799999</v>
      </c>
      <c r="X164" s="217">
        <f t="shared" si="105"/>
        <v>-107313.77519799999</v>
      </c>
      <c r="Y164" s="217">
        <f t="shared" si="105"/>
        <v>-107313.77519799999</v>
      </c>
      <c r="Z164" s="217">
        <f t="shared" si="105"/>
        <v>-107313.77519799999</v>
      </c>
      <c r="AA164" s="217">
        <f t="shared" si="105"/>
        <v>-107313.77519799999</v>
      </c>
      <c r="AB164" s="217">
        <f t="shared" si="105"/>
        <v>-107313.77519799999</v>
      </c>
      <c r="AC164" s="217">
        <f t="shared" si="105"/>
        <v>-107313.77519799999</v>
      </c>
      <c r="AD164" s="217">
        <f t="shared" si="105"/>
        <v>-107313.77519799999</v>
      </c>
      <c r="AE164" s="217">
        <f t="shared" si="105"/>
        <v>-107313.77519799999</v>
      </c>
      <c r="AF164" s="217">
        <f t="shared" si="105"/>
        <v>-107313.77519799999</v>
      </c>
      <c r="AG164" s="217">
        <f t="shared" si="105"/>
        <v>-107313.77519799999</v>
      </c>
      <c r="AH164" s="217">
        <f t="shared" si="105"/>
        <v>-107313.77519799999</v>
      </c>
      <c r="AI164" s="217">
        <f t="shared" si="105"/>
        <v>-107313.77519799999</v>
      </c>
      <c r="AJ164" s="217">
        <f t="shared" si="105"/>
        <v>-107313.77519799999</v>
      </c>
      <c r="AK164" s="217">
        <f t="shared" si="105"/>
        <v>-107313.77519799999</v>
      </c>
      <c r="AL164" s="217">
        <f t="shared" si="105"/>
        <v>-107313.77519799999</v>
      </c>
      <c r="AM164" s="217">
        <f t="shared" si="105"/>
        <v>-107313.77519799999</v>
      </c>
      <c r="AN164" s="217">
        <f t="shared" si="105"/>
        <v>-107313.77519799999</v>
      </c>
      <c r="AO164" s="217">
        <f t="shared" si="105"/>
        <v>-107313.77519799999</v>
      </c>
      <c r="AP164" s="217">
        <f t="shared" si="105"/>
        <v>-107313.77519799999</v>
      </c>
      <c r="AQ164" s="217">
        <f t="shared" si="105"/>
        <v>-107313.77519799999</v>
      </c>
      <c r="AR164" s="217">
        <f t="shared" si="105"/>
        <v>-107313.77519799999</v>
      </c>
      <c r="AS164" s="217">
        <f t="shared" si="105"/>
        <v>-107313.77519799999</v>
      </c>
      <c r="AT164" s="217">
        <f t="shared" si="105"/>
        <v>-107313.77519799999</v>
      </c>
      <c r="AU164" s="217">
        <f t="shared" si="105"/>
        <v>-107313.77519799999</v>
      </c>
      <c r="AV164" s="217">
        <f t="shared" si="105"/>
        <v>-107313.77519799999</v>
      </c>
      <c r="AW164" s="217">
        <f t="shared" si="105"/>
        <v>-107313.77519799999</v>
      </c>
      <c r="AX164" s="217">
        <f t="shared" si="105"/>
        <v>-107313.77519799999</v>
      </c>
      <c r="AY164" s="217">
        <f t="shared" si="105"/>
        <v>-107313.77519799999</v>
      </c>
      <c r="AZ164" s="217">
        <f t="shared" si="105"/>
        <v>-107313.77519799999</v>
      </c>
      <c r="BA164" s="217">
        <f t="shared" si="105"/>
        <v>-107313.77519799999</v>
      </c>
      <c r="BB164" s="217">
        <f t="shared" si="105"/>
        <v>-107313.77519799999</v>
      </c>
      <c r="BC164" s="217">
        <f t="shared" si="105"/>
        <v>-107313.77519799999</v>
      </c>
      <c r="BD164" s="217">
        <f t="shared" si="105"/>
        <v>-107313.77519799999</v>
      </c>
      <c r="BE164" s="217">
        <f t="shared" si="105"/>
        <v>-107313.77519799999</v>
      </c>
      <c r="BF164" s="217">
        <f t="shared" si="105"/>
        <v>-107313.77519799999</v>
      </c>
      <c r="BG164" s="217">
        <f t="shared" si="105"/>
        <v>-107313.77519799999</v>
      </c>
      <c r="BH164" s="217">
        <f t="shared" si="105"/>
        <v>-107313.77519799999</v>
      </c>
      <c r="BI164" s="217">
        <f t="shared" si="105"/>
        <v>-107313.77519799999</v>
      </c>
      <c r="BJ164" s="217">
        <f t="shared" si="105"/>
        <v>-107313.77519799999</v>
      </c>
      <c r="BK164" s="217">
        <f t="shared" si="105"/>
        <v>-107313.77519799999</v>
      </c>
      <c r="BL164" s="217">
        <f t="shared" si="105"/>
        <v>-107313.77519799999</v>
      </c>
      <c r="BM164" s="217">
        <f t="shared" si="105"/>
        <v>-107313.77519799999</v>
      </c>
      <c r="BN164" s="217">
        <f t="shared" si="105"/>
        <v>-107313.77519799999</v>
      </c>
      <c r="BO164" s="217">
        <f t="shared" si="105"/>
        <v>-107313.77519799999</v>
      </c>
      <c r="BP164" s="217">
        <f t="shared" si="105"/>
        <v>-107313.77519799999</v>
      </c>
      <c r="BQ164" s="217">
        <f t="shared" si="105"/>
        <v>-107313.77519799999</v>
      </c>
      <c r="BR164" s="217">
        <f t="shared" si="105"/>
        <v>-107313.77519799999</v>
      </c>
      <c r="BS164" s="217">
        <f t="shared" si="105"/>
        <v>-107313.77519799999</v>
      </c>
      <c r="BT164" s="217">
        <f t="shared" ref="BT164:CC164" si="106">BT32-BT163</f>
        <v>-107313.77519799999</v>
      </c>
      <c r="BU164" s="217">
        <f t="shared" si="106"/>
        <v>-107313.77519799999</v>
      </c>
      <c r="BV164" s="217">
        <f t="shared" si="106"/>
        <v>-107313.77519799999</v>
      </c>
      <c r="BW164" s="217">
        <f t="shared" si="106"/>
        <v>-107313.77519799999</v>
      </c>
      <c r="BX164" s="217">
        <f t="shared" si="106"/>
        <v>-107313.77519799999</v>
      </c>
      <c r="BY164" s="217">
        <f t="shared" si="106"/>
        <v>-107313.77519799999</v>
      </c>
      <c r="BZ164" s="217">
        <f t="shared" si="106"/>
        <v>-107313.77519799999</v>
      </c>
      <c r="CA164" s="217">
        <f t="shared" si="106"/>
        <v>-107313.77519799999</v>
      </c>
      <c r="CB164" s="217">
        <f t="shared" si="106"/>
        <v>-107313.77519799999</v>
      </c>
      <c r="CC164" s="217">
        <f t="shared" si="106"/>
        <v>-107313.77519799999</v>
      </c>
      <c r="CD164" s="217">
        <f t="shared" ref="BN164:CD164" si="107">CD32-CD163</f>
        <v>-8585102.0158400014</v>
      </c>
      <c r="CF164" s="27">
        <f t="shared" si="76"/>
        <v>-107313.77519799999</v>
      </c>
      <c r="CG164" s="28">
        <f t="shared" si="77"/>
        <v>-107313.77519799999</v>
      </c>
    </row>
    <row r="165" spans="1:85" x14ac:dyDescent="0.2">
      <c r="A165" s="206" t="s">
        <v>595</v>
      </c>
      <c r="B165" s="207"/>
      <c r="C165" s="207"/>
      <c r="D165" s="207"/>
      <c r="E165" s="207"/>
      <c r="F165" s="207"/>
      <c r="G165" s="207"/>
      <c r="H165" s="207"/>
      <c r="I165" s="207"/>
      <c r="J165" s="207"/>
      <c r="K165" s="207"/>
      <c r="L165" s="207"/>
      <c r="M165" s="207"/>
      <c r="N165" s="207"/>
      <c r="O165" s="207"/>
      <c r="P165" s="207"/>
      <c r="Q165" s="207"/>
      <c r="R165" s="207"/>
      <c r="S165" s="207"/>
      <c r="T165" s="207"/>
      <c r="U165" s="207"/>
      <c r="V165" s="207"/>
      <c r="W165" s="207"/>
      <c r="X165" s="207"/>
      <c r="Y165" s="207"/>
      <c r="Z165" s="207"/>
      <c r="AA165" s="207"/>
      <c r="AB165" s="207"/>
      <c r="AC165" s="207"/>
      <c r="AD165" s="207"/>
      <c r="AE165" s="207"/>
      <c r="AF165" s="207"/>
      <c r="AG165" s="207"/>
      <c r="AH165" s="207"/>
      <c r="AI165" s="207"/>
      <c r="AJ165" s="207"/>
      <c r="AK165" s="207"/>
      <c r="AL165" s="207"/>
      <c r="AM165" s="207"/>
      <c r="AN165" s="207"/>
      <c r="AO165" s="207"/>
      <c r="AP165" s="207"/>
      <c r="AQ165" s="207"/>
      <c r="AR165" s="207"/>
      <c r="AS165" s="207"/>
      <c r="AT165" s="207"/>
      <c r="AU165" s="207"/>
      <c r="AV165" s="207"/>
      <c r="AW165" s="207"/>
      <c r="AX165" s="207"/>
      <c r="AY165" s="207"/>
      <c r="AZ165" s="207"/>
      <c r="BA165" s="207"/>
      <c r="BB165" s="207"/>
      <c r="BC165" s="207"/>
      <c r="BD165" s="207"/>
      <c r="BE165" s="207"/>
      <c r="BF165" s="207"/>
      <c r="BG165" s="207"/>
      <c r="BH165" s="207"/>
      <c r="BI165" s="207"/>
      <c r="BJ165" s="207"/>
      <c r="BK165" s="207"/>
      <c r="BL165" s="207"/>
      <c r="BM165" s="207"/>
      <c r="BN165" s="207"/>
      <c r="BO165" s="207"/>
      <c r="BP165" s="207"/>
      <c r="BQ165" s="207"/>
      <c r="BR165" s="207"/>
      <c r="BS165" s="207"/>
      <c r="BT165" s="207"/>
      <c r="BU165" s="207"/>
      <c r="BV165" s="207"/>
      <c r="BW165" s="207"/>
      <c r="BX165" s="207"/>
      <c r="BY165" s="207"/>
      <c r="BZ165" s="207"/>
      <c r="CA165" s="207"/>
      <c r="CB165" s="207"/>
      <c r="CC165" s="207"/>
      <c r="CD165" s="207"/>
      <c r="CF165" s="27">
        <f t="shared" si="76"/>
        <v>0</v>
      </c>
      <c r="CG165" s="28">
        <f t="shared" si="77"/>
        <v>0</v>
      </c>
    </row>
    <row r="166" spans="1:85" x14ac:dyDescent="0.2">
      <c r="A166" s="208"/>
      <c r="B166" s="207"/>
      <c r="C166" s="207"/>
      <c r="D166" s="207"/>
      <c r="E166" s="207"/>
      <c r="F166" s="207"/>
      <c r="G166" s="207"/>
      <c r="H166" s="207"/>
      <c r="I166" s="207"/>
      <c r="J166" s="207"/>
      <c r="K166" s="207"/>
      <c r="L166" s="207"/>
      <c r="M166" s="207"/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  <c r="AA166" s="207"/>
      <c r="AB166" s="207"/>
      <c r="AC166" s="207"/>
      <c r="AD166" s="207"/>
      <c r="AE166" s="207"/>
      <c r="AF166" s="207"/>
      <c r="AG166" s="207"/>
      <c r="AH166" s="207"/>
      <c r="AI166" s="207"/>
      <c r="AJ166" s="207"/>
      <c r="AK166" s="207"/>
      <c r="AL166" s="207"/>
      <c r="AM166" s="207"/>
      <c r="AN166" s="207"/>
      <c r="AO166" s="207"/>
      <c r="AP166" s="207"/>
      <c r="AQ166" s="207"/>
      <c r="AR166" s="207"/>
      <c r="AS166" s="207"/>
      <c r="AT166" s="207"/>
      <c r="AU166" s="207"/>
      <c r="AV166" s="207"/>
      <c r="AW166" s="207"/>
      <c r="AX166" s="207"/>
      <c r="AY166" s="207"/>
      <c r="AZ166" s="207"/>
      <c r="BA166" s="207"/>
      <c r="BB166" s="207"/>
      <c r="BC166" s="207"/>
      <c r="BD166" s="207"/>
      <c r="BE166" s="207"/>
      <c r="BF166" s="207"/>
      <c r="BG166" s="207"/>
      <c r="BH166" s="207"/>
      <c r="BI166" s="207"/>
      <c r="BJ166" s="207"/>
      <c r="BK166" s="207"/>
      <c r="BL166" s="207"/>
      <c r="BM166" s="207"/>
      <c r="BN166" s="207"/>
      <c r="BO166" s="207"/>
      <c r="BP166" s="207"/>
      <c r="BQ166" s="207"/>
      <c r="BR166" s="207"/>
      <c r="BS166" s="207"/>
      <c r="BT166" s="207"/>
      <c r="BU166" s="207"/>
      <c r="BV166" s="207"/>
      <c r="BW166" s="207"/>
      <c r="BX166" s="207"/>
      <c r="BY166" s="207"/>
      <c r="BZ166" s="207"/>
      <c r="CA166" s="207"/>
      <c r="CB166" s="207"/>
      <c r="CC166" s="207"/>
      <c r="CD166" s="207"/>
      <c r="CF166" s="27">
        <f t="shared" si="76"/>
        <v>0</v>
      </c>
      <c r="CG166" s="28">
        <f t="shared" si="77"/>
        <v>0</v>
      </c>
    </row>
    <row r="167" spans="1:85" x14ac:dyDescent="0.2">
      <c r="A167" s="215" t="s">
        <v>596</v>
      </c>
      <c r="B167" s="211">
        <v>0</v>
      </c>
      <c r="C167" s="211">
        <v>0</v>
      </c>
      <c r="D167" s="211">
        <v>0</v>
      </c>
      <c r="E167" s="211">
        <v>0</v>
      </c>
      <c r="F167" s="211">
        <v>0</v>
      </c>
      <c r="G167" s="211">
        <v>0</v>
      </c>
      <c r="H167" s="211">
        <v>0</v>
      </c>
      <c r="I167" s="211">
        <v>0</v>
      </c>
      <c r="J167" s="211">
        <v>0</v>
      </c>
      <c r="K167" s="211">
        <v>0</v>
      </c>
      <c r="L167" s="211">
        <v>0</v>
      </c>
      <c r="M167" s="211">
        <v>0</v>
      </c>
      <c r="N167" s="211">
        <v>0</v>
      </c>
      <c r="O167" s="211">
        <v>0</v>
      </c>
      <c r="P167" s="211">
        <v>0</v>
      </c>
      <c r="Q167" s="211">
        <v>0</v>
      </c>
      <c r="R167" s="211">
        <v>0</v>
      </c>
      <c r="S167" s="211">
        <v>0</v>
      </c>
      <c r="T167" s="211">
        <v>0</v>
      </c>
      <c r="U167" s="211">
        <v>0</v>
      </c>
      <c r="V167" s="211">
        <v>0</v>
      </c>
      <c r="W167" s="211">
        <v>0</v>
      </c>
      <c r="X167" s="211">
        <v>0</v>
      </c>
      <c r="Y167" s="211">
        <v>0</v>
      </c>
      <c r="Z167" s="211">
        <v>0</v>
      </c>
      <c r="AA167" s="211">
        <v>0</v>
      </c>
      <c r="AB167" s="211">
        <v>0</v>
      </c>
      <c r="AC167" s="211">
        <v>0</v>
      </c>
      <c r="AD167" s="211">
        <v>0</v>
      </c>
      <c r="AE167" s="211">
        <v>0</v>
      </c>
      <c r="AF167" s="211">
        <v>0</v>
      </c>
      <c r="AG167" s="211">
        <v>0</v>
      </c>
      <c r="AH167" s="211">
        <v>0</v>
      </c>
      <c r="AI167" s="211">
        <v>0</v>
      </c>
      <c r="AJ167" s="211">
        <v>0</v>
      </c>
      <c r="AK167" s="211">
        <v>0</v>
      </c>
      <c r="AL167" s="211">
        <v>0</v>
      </c>
      <c r="AM167" s="211">
        <v>0</v>
      </c>
      <c r="AN167" s="211">
        <v>0</v>
      </c>
      <c r="AO167" s="211">
        <v>0</v>
      </c>
      <c r="AP167" s="211">
        <v>0</v>
      </c>
      <c r="AQ167" s="211">
        <v>0</v>
      </c>
      <c r="AR167" s="211">
        <v>0</v>
      </c>
      <c r="AS167" s="211">
        <v>0</v>
      </c>
      <c r="AT167" s="211">
        <v>0</v>
      </c>
      <c r="AU167" s="211">
        <v>0</v>
      </c>
      <c r="AV167" s="211">
        <v>0</v>
      </c>
      <c r="AW167" s="211">
        <v>0</v>
      </c>
      <c r="AX167" s="211">
        <v>0</v>
      </c>
      <c r="AY167" s="211">
        <v>0</v>
      </c>
      <c r="AZ167" s="211">
        <v>0</v>
      </c>
      <c r="BA167" s="211">
        <v>0</v>
      </c>
      <c r="BB167" s="211">
        <v>0</v>
      </c>
      <c r="BC167" s="211">
        <v>0</v>
      </c>
      <c r="BD167" s="211">
        <v>0</v>
      </c>
      <c r="BE167" s="211">
        <v>0</v>
      </c>
      <c r="BF167" s="211">
        <v>0</v>
      </c>
      <c r="BG167" s="211">
        <v>0</v>
      </c>
      <c r="BH167" s="211">
        <v>0</v>
      </c>
      <c r="BI167" s="211">
        <v>0</v>
      </c>
      <c r="BJ167" s="211">
        <v>0</v>
      </c>
      <c r="BK167" s="211">
        <v>0</v>
      </c>
      <c r="BL167" s="211">
        <v>0</v>
      </c>
      <c r="BM167" s="211">
        <v>0</v>
      </c>
      <c r="BN167" s="211">
        <v>0</v>
      </c>
      <c r="BO167" s="211">
        <v>0</v>
      </c>
      <c r="BP167" s="211">
        <v>0</v>
      </c>
      <c r="BQ167" s="211">
        <v>0</v>
      </c>
      <c r="BR167" s="211">
        <v>0</v>
      </c>
      <c r="BS167" s="211">
        <v>0</v>
      </c>
      <c r="BT167" s="211">
        <v>0</v>
      </c>
      <c r="BU167" s="211">
        <v>0</v>
      </c>
      <c r="BV167" s="211">
        <v>0</v>
      </c>
      <c r="BW167" s="211">
        <v>0</v>
      </c>
      <c r="BX167" s="211">
        <v>0</v>
      </c>
      <c r="BY167" s="211">
        <v>0</v>
      </c>
      <c r="BZ167" s="211">
        <v>0</v>
      </c>
      <c r="CA167" s="211">
        <v>0</v>
      </c>
      <c r="CB167" s="211">
        <v>0</v>
      </c>
      <c r="CC167" s="211">
        <v>0</v>
      </c>
      <c r="CD167" s="211">
        <f>SUM(B167:CC167)</f>
        <v>0</v>
      </c>
      <c r="CF167" s="27">
        <f t="shared" si="76"/>
        <v>0</v>
      </c>
      <c r="CG167" s="28">
        <f t="shared" si="77"/>
        <v>0</v>
      </c>
    </row>
    <row r="168" spans="1:85" x14ac:dyDescent="0.2">
      <c r="A168" s="215" t="s">
        <v>597</v>
      </c>
      <c r="B168" s="211">
        <v>0</v>
      </c>
      <c r="C168" s="211">
        <v>0</v>
      </c>
      <c r="D168" s="211">
        <v>0</v>
      </c>
      <c r="E168" s="211">
        <v>0</v>
      </c>
      <c r="F168" s="211">
        <v>0</v>
      </c>
      <c r="G168" s="211">
        <v>0</v>
      </c>
      <c r="H168" s="211">
        <v>0</v>
      </c>
      <c r="I168" s="211">
        <v>0</v>
      </c>
      <c r="J168" s="211">
        <v>0</v>
      </c>
      <c r="K168" s="211">
        <v>0</v>
      </c>
      <c r="L168" s="211">
        <v>0</v>
      </c>
      <c r="M168" s="211">
        <v>0</v>
      </c>
      <c r="N168" s="211">
        <v>0</v>
      </c>
      <c r="O168" s="211">
        <v>0</v>
      </c>
      <c r="P168" s="211">
        <v>0</v>
      </c>
      <c r="Q168" s="211">
        <v>0</v>
      </c>
      <c r="R168" s="211">
        <v>0</v>
      </c>
      <c r="S168" s="211">
        <v>0</v>
      </c>
      <c r="T168" s="211">
        <v>0</v>
      </c>
      <c r="U168" s="211">
        <v>0</v>
      </c>
      <c r="V168" s="211">
        <v>0</v>
      </c>
      <c r="W168" s="211">
        <v>0</v>
      </c>
      <c r="X168" s="211">
        <v>0</v>
      </c>
      <c r="Y168" s="211">
        <v>0</v>
      </c>
      <c r="Z168" s="211">
        <v>0</v>
      </c>
      <c r="AA168" s="211">
        <v>0</v>
      </c>
      <c r="AB168" s="211">
        <v>0</v>
      </c>
      <c r="AC168" s="211">
        <v>0</v>
      </c>
      <c r="AD168" s="211">
        <v>0</v>
      </c>
      <c r="AE168" s="211">
        <v>0</v>
      </c>
      <c r="AF168" s="211">
        <v>0</v>
      </c>
      <c r="AG168" s="211">
        <v>0</v>
      </c>
      <c r="AH168" s="211">
        <v>0</v>
      </c>
      <c r="AI168" s="211">
        <v>0</v>
      </c>
      <c r="AJ168" s="211">
        <v>0</v>
      </c>
      <c r="AK168" s="211">
        <v>0</v>
      </c>
      <c r="AL168" s="211">
        <v>0</v>
      </c>
      <c r="AM168" s="211">
        <v>0</v>
      </c>
      <c r="AN168" s="211">
        <v>0</v>
      </c>
      <c r="AO168" s="211">
        <v>0</v>
      </c>
      <c r="AP168" s="211">
        <v>0</v>
      </c>
      <c r="AQ168" s="211">
        <v>0</v>
      </c>
      <c r="AR168" s="211">
        <v>0</v>
      </c>
      <c r="AS168" s="211">
        <v>0</v>
      </c>
      <c r="AT168" s="211">
        <v>0</v>
      </c>
      <c r="AU168" s="211">
        <v>0</v>
      </c>
      <c r="AV168" s="211">
        <v>0</v>
      </c>
      <c r="AW168" s="211">
        <v>0</v>
      </c>
      <c r="AX168" s="211">
        <v>0</v>
      </c>
      <c r="AY168" s="211">
        <v>0</v>
      </c>
      <c r="AZ168" s="211">
        <v>0</v>
      </c>
      <c r="BA168" s="211">
        <v>0</v>
      </c>
      <c r="BB168" s="211">
        <v>0</v>
      </c>
      <c r="BC168" s="211">
        <v>0</v>
      </c>
      <c r="BD168" s="211">
        <v>0</v>
      </c>
      <c r="BE168" s="211">
        <v>0</v>
      </c>
      <c r="BF168" s="211">
        <v>0</v>
      </c>
      <c r="BG168" s="211">
        <v>0</v>
      </c>
      <c r="BH168" s="211">
        <v>0</v>
      </c>
      <c r="BI168" s="211">
        <v>0</v>
      </c>
      <c r="BJ168" s="211">
        <v>0</v>
      </c>
      <c r="BK168" s="211">
        <v>0</v>
      </c>
      <c r="BL168" s="211">
        <v>0</v>
      </c>
      <c r="BM168" s="211">
        <v>0</v>
      </c>
      <c r="BN168" s="211">
        <v>0</v>
      </c>
      <c r="BO168" s="211">
        <v>0</v>
      </c>
      <c r="BP168" s="211">
        <v>0</v>
      </c>
      <c r="BQ168" s="211">
        <v>0</v>
      </c>
      <c r="BR168" s="211">
        <v>0</v>
      </c>
      <c r="BS168" s="211">
        <v>0</v>
      </c>
      <c r="BT168" s="211">
        <v>0</v>
      </c>
      <c r="BU168" s="211">
        <v>0</v>
      </c>
      <c r="BV168" s="211">
        <v>0</v>
      </c>
      <c r="BW168" s="211">
        <v>0</v>
      </c>
      <c r="BX168" s="211">
        <v>0</v>
      </c>
      <c r="BY168" s="211">
        <v>0</v>
      </c>
      <c r="BZ168" s="211">
        <v>0</v>
      </c>
      <c r="CA168" s="211">
        <v>0</v>
      </c>
      <c r="CB168" s="211">
        <v>0</v>
      </c>
      <c r="CC168" s="211">
        <v>0</v>
      </c>
      <c r="CD168" s="211">
        <f>SUM(B168:CC168)</f>
        <v>0</v>
      </c>
      <c r="CF168" s="27">
        <f t="shared" si="76"/>
        <v>0</v>
      </c>
      <c r="CG168" s="28">
        <f t="shared" si="77"/>
        <v>0</v>
      </c>
    </row>
    <row r="169" spans="1:85" x14ac:dyDescent="0.2">
      <c r="A169" s="214" t="s">
        <v>598</v>
      </c>
      <c r="B169" s="213">
        <f t="shared" ref="B169:BM169" si="108">SUM(B167:B168)</f>
        <v>0</v>
      </c>
      <c r="C169" s="213">
        <f t="shared" si="108"/>
        <v>0</v>
      </c>
      <c r="D169" s="213">
        <f t="shared" si="108"/>
        <v>0</v>
      </c>
      <c r="E169" s="213">
        <f t="shared" si="108"/>
        <v>0</v>
      </c>
      <c r="F169" s="213">
        <f t="shared" si="108"/>
        <v>0</v>
      </c>
      <c r="G169" s="213">
        <f t="shared" ref="B169:BM169" si="109">SUM(G167:G168)</f>
        <v>0</v>
      </c>
      <c r="H169" s="213">
        <f t="shared" ref="H169:BS169" si="110">SUM(H167:H168)</f>
        <v>0</v>
      </c>
      <c r="I169" s="213">
        <f t="shared" si="110"/>
        <v>0</v>
      </c>
      <c r="J169" s="213">
        <f t="shared" si="110"/>
        <v>0</v>
      </c>
      <c r="K169" s="213">
        <f t="shared" si="110"/>
        <v>0</v>
      </c>
      <c r="L169" s="213">
        <f t="shared" si="110"/>
        <v>0</v>
      </c>
      <c r="M169" s="213">
        <f t="shared" si="110"/>
        <v>0</v>
      </c>
      <c r="N169" s="213">
        <f t="shared" si="110"/>
        <v>0</v>
      </c>
      <c r="O169" s="213">
        <f t="shared" si="110"/>
        <v>0</v>
      </c>
      <c r="P169" s="213">
        <f t="shared" si="110"/>
        <v>0</v>
      </c>
      <c r="Q169" s="213">
        <f t="shared" si="110"/>
        <v>0</v>
      </c>
      <c r="R169" s="213">
        <f t="shared" si="110"/>
        <v>0</v>
      </c>
      <c r="S169" s="213">
        <f t="shared" si="110"/>
        <v>0</v>
      </c>
      <c r="T169" s="213">
        <f t="shared" si="110"/>
        <v>0</v>
      </c>
      <c r="U169" s="213">
        <f t="shared" si="110"/>
        <v>0</v>
      </c>
      <c r="V169" s="213">
        <f t="shared" si="110"/>
        <v>0</v>
      </c>
      <c r="W169" s="213">
        <f t="shared" si="110"/>
        <v>0</v>
      </c>
      <c r="X169" s="213">
        <f t="shared" si="110"/>
        <v>0</v>
      </c>
      <c r="Y169" s="213">
        <f t="shared" si="110"/>
        <v>0</v>
      </c>
      <c r="Z169" s="213">
        <f t="shared" si="110"/>
        <v>0</v>
      </c>
      <c r="AA169" s="213">
        <f t="shared" si="110"/>
        <v>0</v>
      </c>
      <c r="AB169" s="213">
        <f t="shared" si="110"/>
        <v>0</v>
      </c>
      <c r="AC169" s="213">
        <f t="shared" si="110"/>
        <v>0</v>
      </c>
      <c r="AD169" s="213">
        <f t="shared" si="110"/>
        <v>0</v>
      </c>
      <c r="AE169" s="213">
        <f t="shared" si="110"/>
        <v>0</v>
      </c>
      <c r="AF169" s="213">
        <f t="shared" si="110"/>
        <v>0</v>
      </c>
      <c r="AG169" s="213">
        <f t="shared" si="110"/>
        <v>0</v>
      </c>
      <c r="AH169" s="213">
        <f t="shared" si="110"/>
        <v>0</v>
      </c>
      <c r="AI169" s="213">
        <f t="shared" si="110"/>
        <v>0</v>
      </c>
      <c r="AJ169" s="213">
        <f t="shared" si="110"/>
        <v>0</v>
      </c>
      <c r="AK169" s="213">
        <f t="shared" si="110"/>
        <v>0</v>
      </c>
      <c r="AL169" s="213">
        <f t="shared" si="110"/>
        <v>0</v>
      </c>
      <c r="AM169" s="213">
        <f t="shared" si="110"/>
        <v>0</v>
      </c>
      <c r="AN169" s="213">
        <f t="shared" si="110"/>
        <v>0</v>
      </c>
      <c r="AO169" s="213">
        <f t="shared" si="110"/>
        <v>0</v>
      </c>
      <c r="AP169" s="213">
        <f t="shared" si="110"/>
        <v>0</v>
      </c>
      <c r="AQ169" s="213">
        <f t="shared" si="110"/>
        <v>0</v>
      </c>
      <c r="AR169" s="213">
        <f t="shared" si="110"/>
        <v>0</v>
      </c>
      <c r="AS169" s="213">
        <f t="shared" si="110"/>
        <v>0</v>
      </c>
      <c r="AT169" s="213">
        <f t="shared" si="110"/>
        <v>0</v>
      </c>
      <c r="AU169" s="213">
        <f t="shared" si="110"/>
        <v>0</v>
      </c>
      <c r="AV169" s="213">
        <f t="shared" si="110"/>
        <v>0</v>
      </c>
      <c r="AW169" s="213">
        <f t="shared" si="110"/>
        <v>0</v>
      </c>
      <c r="AX169" s="213">
        <f t="shared" si="110"/>
        <v>0</v>
      </c>
      <c r="AY169" s="213">
        <f t="shared" si="110"/>
        <v>0</v>
      </c>
      <c r="AZ169" s="213">
        <f t="shared" si="110"/>
        <v>0</v>
      </c>
      <c r="BA169" s="213">
        <f t="shared" si="110"/>
        <v>0</v>
      </c>
      <c r="BB169" s="213">
        <f t="shared" si="110"/>
        <v>0</v>
      </c>
      <c r="BC169" s="213">
        <f t="shared" si="110"/>
        <v>0</v>
      </c>
      <c r="BD169" s="213">
        <f t="shared" si="110"/>
        <v>0</v>
      </c>
      <c r="BE169" s="213">
        <f t="shared" si="110"/>
        <v>0</v>
      </c>
      <c r="BF169" s="213">
        <f t="shared" si="110"/>
        <v>0</v>
      </c>
      <c r="BG169" s="213">
        <f t="shared" si="110"/>
        <v>0</v>
      </c>
      <c r="BH169" s="213">
        <f t="shared" si="110"/>
        <v>0</v>
      </c>
      <c r="BI169" s="213">
        <f t="shared" si="110"/>
        <v>0</v>
      </c>
      <c r="BJ169" s="213">
        <f t="shared" si="110"/>
        <v>0</v>
      </c>
      <c r="BK169" s="213">
        <f t="shared" si="110"/>
        <v>0</v>
      </c>
      <c r="BL169" s="213">
        <f t="shared" si="110"/>
        <v>0</v>
      </c>
      <c r="BM169" s="213">
        <f t="shared" si="110"/>
        <v>0</v>
      </c>
      <c r="BN169" s="213">
        <f t="shared" si="110"/>
        <v>0</v>
      </c>
      <c r="BO169" s="213">
        <f t="shared" si="110"/>
        <v>0</v>
      </c>
      <c r="BP169" s="213">
        <f t="shared" si="110"/>
        <v>0</v>
      </c>
      <c r="BQ169" s="213">
        <f t="shared" si="110"/>
        <v>0</v>
      </c>
      <c r="BR169" s="213">
        <f t="shared" si="110"/>
        <v>0</v>
      </c>
      <c r="BS169" s="213">
        <f t="shared" si="110"/>
        <v>0</v>
      </c>
      <c r="BT169" s="213">
        <f t="shared" ref="BT169:CC169" si="111">SUM(BT167:BT168)</f>
        <v>0</v>
      </c>
      <c r="BU169" s="213">
        <f t="shared" si="111"/>
        <v>0</v>
      </c>
      <c r="BV169" s="213">
        <f t="shared" si="111"/>
        <v>0</v>
      </c>
      <c r="BW169" s="213">
        <f t="shared" si="111"/>
        <v>0</v>
      </c>
      <c r="BX169" s="213">
        <f t="shared" si="111"/>
        <v>0</v>
      </c>
      <c r="BY169" s="213">
        <f t="shared" si="111"/>
        <v>0</v>
      </c>
      <c r="BZ169" s="213">
        <f t="shared" si="111"/>
        <v>0</v>
      </c>
      <c r="CA169" s="213">
        <f t="shared" si="111"/>
        <v>0</v>
      </c>
      <c r="CB169" s="213">
        <f t="shared" si="111"/>
        <v>0</v>
      </c>
      <c r="CC169" s="213">
        <f t="shared" si="111"/>
        <v>0</v>
      </c>
      <c r="CD169" s="213">
        <f t="shared" ref="BN169:CD169" si="112">SUM(CD167:CD168)</f>
        <v>0</v>
      </c>
      <c r="CF169" s="27">
        <f t="shared" si="76"/>
        <v>0</v>
      </c>
      <c r="CG169" s="28">
        <f t="shared" si="77"/>
        <v>0</v>
      </c>
    </row>
    <row r="170" spans="1:85" x14ac:dyDescent="0.2">
      <c r="A170" s="218" t="s">
        <v>599</v>
      </c>
      <c r="B170" s="211">
        <v>1.882714</v>
      </c>
      <c r="C170" s="211">
        <v>1.882714</v>
      </c>
      <c r="D170" s="211">
        <v>1.882714</v>
      </c>
      <c r="E170" s="211">
        <v>1.882714</v>
      </c>
      <c r="F170" s="211">
        <v>1.882714</v>
      </c>
      <c r="G170" s="211">
        <v>1.882714</v>
      </c>
      <c r="H170" s="211">
        <v>1.882714</v>
      </c>
      <c r="I170" s="211">
        <v>1.882714</v>
      </c>
      <c r="J170" s="211">
        <v>1.882714</v>
      </c>
      <c r="K170" s="211">
        <v>1.882714</v>
      </c>
      <c r="L170" s="211">
        <v>1.882714</v>
      </c>
      <c r="M170" s="211">
        <v>1.882714</v>
      </c>
      <c r="N170" s="211">
        <v>1.882714</v>
      </c>
      <c r="O170" s="211">
        <v>1.882714</v>
      </c>
      <c r="P170" s="211">
        <v>1.882714</v>
      </c>
      <c r="Q170" s="211">
        <v>1.882714</v>
      </c>
      <c r="R170" s="211">
        <v>1.882714</v>
      </c>
      <c r="S170" s="211">
        <v>1.882714</v>
      </c>
      <c r="T170" s="211">
        <v>1.882714</v>
      </c>
      <c r="U170" s="211">
        <v>1.882714</v>
      </c>
      <c r="V170" s="211">
        <v>1.882714</v>
      </c>
      <c r="W170" s="211">
        <v>1.882714</v>
      </c>
      <c r="X170" s="211">
        <v>1.882714</v>
      </c>
      <c r="Y170" s="211">
        <v>1.882714</v>
      </c>
      <c r="Z170" s="211">
        <v>1.882714</v>
      </c>
      <c r="AA170" s="211">
        <v>1.882714</v>
      </c>
      <c r="AB170" s="211">
        <v>1.882714</v>
      </c>
      <c r="AC170" s="211">
        <v>1.882714</v>
      </c>
      <c r="AD170" s="211">
        <v>1.882714</v>
      </c>
      <c r="AE170" s="211">
        <v>1.882714</v>
      </c>
      <c r="AF170" s="211">
        <v>1.882714</v>
      </c>
      <c r="AG170" s="211">
        <v>1.882714</v>
      </c>
      <c r="AH170" s="211">
        <v>1.882714</v>
      </c>
      <c r="AI170" s="211">
        <v>1.882714</v>
      </c>
      <c r="AJ170" s="211">
        <v>1.882714</v>
      </c>
      <c r="AK170" s="211">
        <v>1.882714</v>
      </c>
      <c r="AL170" s="211">
        <v>1.882714</v>
      </c>
      <c r="AM170" s="211">
        <v>1.882714</v>
      </c>
      <c r="AN170" s="211">
        <v>1.882714</v>
      </c>
      <c r="AO170" s="211">
        <v>1.882714</v>
      </c>
      <c r="AP170" s="211">
        <v>1.882714</v>
      </c>
      <c r="AQ170" s="211">
        <v>1.882714</v>
      </c>
      <c r="AR170" s="211">
        <v>1.882714</v>
      </c>
      <c r="AS170" s="211">
        <v>1.882714</v>
      </c>
      <c r="AT170" s="211">
        <v>1.882714</v>
      </c>
      <c r="AU170" s="211">
        <v>1.882714</v>
      </c>
      <c r="AV170" s="211">
        <v>1.882714</v>
      </c>
      <c r="AW170" s="211">
        <v>1.882714</v>
      </c>
      <c r="AX170" s="211">
        <v>1.882714</v>
      </c>
      <c r="AY170" s="211">
        <v>1.882714</v>
      </c>
      <c r="AZ170" s="211">
        <v>1.882714</v>
      </c>
      <c r="BA170" s="211">
        <v>1.882714</v>
      </c>
      <c r="BB170" s="211">
        <v>1.882714</v>
      </c>
      <c r="BC170" s="211">
        <v>1.882714</v>
      </c>
      <c r="BD170" s="211">
        <v>1.882714</v>
      </c>
      <c r="BE170" s="211">
        <v>1.882714</v>
      </c>
      <c r="BF170" s="211">
        <v>1.882714</v>
      </c>
      <c r="BG170" s="211">
        <v>1.882714</v>
      </c>
      <c r="BH170" s="211">
        <v>1.882714</v>
      </c>
      <c r="BI170" s="211">
        <v>1.882714</v>
      </c>
      <c r="BJ170" s="211">
        <v>1.882714</v>
      </c>
      <c r="BK170" s="211">
        <v>1.882714</v>
      </c>
      <c r="BL170" s="211">
        <v>1.882714</v>
      </c>
      <c r="BM170" s="211">
        <v>1.882714</v>
      </c>
      <c r="BN170" s="211">
        <v>1.882714</v>
      </c>
      <c r="BO170" s="211">
        <v>1.882714</v>
      </c>
      <c r="BP170" s="211">
        <v>1.882714</v>
      </c>
      <c r="BQ170" s="211">
        <v>1.882714</v>
      </c>
      <c r="BR170" s="211">
        <v>1.882714</v>
      </c>
      <c r="BS170" s="211">
        <v>1.882714</v>
      </c>
      <c r="BT170" s="211">
        <v>1.882714</v>
      </c>
      <c r="BU170" s="211">
        <v>1.882714</v>
      </c>
      <c r="BV170" s="211">
        <v>1.882714</v>
      </c>
      <c r="BW170" s="211">
        <v>1.882714</v>
      </c>
      <c r="BX170" s="211">
        <v>1.882714</v>
      </c>
      <c r="BY170" s="211">
        <v>1.882714</v>
      </c>
      <c r="BZ170" s="211">
        <v>1.882714</v>
      </c>
      <c r="CA170" s="211">
        <v>1.882714</v>
      </c>
      <c r="CB170" s="211">
        <v>1.882714</v>
      </c>
      <c r="CC170" s="211">
        <v>1.882714</v>
      </c>
      <c r="CD170" s="211">
        <f>SUM(B170:CC170)</f>
        <v>150.61711999999969</v>
      </c>
      <c r="CF170" s="27">
        <f t="shared" si="76"/>
        <v>1.882714</v>
      </c>
      <c r="CG170" s="28">
        <f t="shared" si="77"/>
        <v>1.882714</v>
      </c>
    </row>
    <row r="171" spans="1:85" x14ac:dyDescent="0.2">
      <c r="A171" s="208" t="s">
        <v>600</v>
      </c>
      <c r="B171" s="207"/>
      <c r="C171" s="207"/>
      <c r="D171" s="207"/>
      <c r="E171" s="207"/>
      <c r="F171" s="207"/>
      <c r="G171" s="207"/>
      <c r="H171" s="207"/>
      <c r="I171" s="207"/>
      <c r="J171" s="207"/>
      <c r="K171" s="207"/>
      <c r="L171" s="207"/>
      <c r="M171" s="207"/>
      <c r="N171" s="207"/>
      <c r="O171" s="207"/>
      <c r="P171" s="207"/>
      <c r="Q171" s="207"/>
      <c r="R171" s="207"/>
      <c r="S171" s="207"/>
      <c r="T171" s="207"/>
      <c r="U171" s="207"/>
      <c r="V171" s="207"/>
      <c r="W171" s="207"/>
      <c r="X171" s="207"/>
      <c r="Y171" s="207"/>
      <c r="Z171" s="207"/>
      <c r="AA171" s="207"/>
      <c r="AB171" s="207"/>
      <c r="AC171" s="207"/>
      <c r="AD171" s="207"/>
      <c r="AE171" s="207"/>
      <c r="AF171" s="207"/>
      <c r="AG171" s="207"/>
      <c r="AH171" s="207"/>
      <c r="AI171" s="207"/>
      <c r="AJ171" s="207"/>
      <c r="AK171" s="207"/>
      <c r="AL171" s="207"/>
      <c r="AM171" s="207"/>
      <c r="AN171" s="207"/>
      <c r="AO171" s="207"/>
      <c r="AP171" s="207"/>
      <c r="AQ171" s="207"/>
      <c r="AR171" s="207"/>
      <c r="AS171" s="207"/>
      <c r="AT171" s="207"/>
      <c r="AU171" s="207"/>
      <c r="AV171" s="207"/>
      <c r="AW171" s="207"/>
      <c r="AX171" s="207"/>
      <c r="AY171" s="207"/>
      <c r="AZ171" s="207"/>
      <c r="BA171" s="207"/>
      <c r="BB171" s="207"/>
      <c r="BC171" s="207"/>
      <c r="BD171" s="207"/>
      <c r="BE171" s="207"/>
      <c r="BF171" s="207"/>
      <c r="BG171" s="207"/>
      <c r="BH171" s="207"/>
      <c r="BI171" s="207"/>
      <c r="BJ171" s="207"/>
      <c r="BK171" s="207"/>
      <c r="BL171" s="207"/>
      <c r="BM171" s="207"/>
      <c r="BN171" s="207"/>
      <c r="BO171" s="207"/>
      <c r="BP171" s="207"/>
      <c r="BQ171" s="207"/>
      <c r="BR171" s="207"/>
      <c r="BS171" s="207"/>
      <c r="BT171" s="207"/>
      <c r="BU171" s="207"/>
      <c r="BV171" s="207"/>
      <c r="BW171" s="207"/>
      <c r="BX171" s="207"/>
      <c r="BY171" s="207"/>
      <c r="BZ171" s="207"/>
      <c r="CA171" s="207"/>
      <c r="CB171" s="207"/>
      <c r="CC171" s="207"/>
      <c r="CD171" s="207"/>
      <c r="CF171" s="27">
        <f t="shared" si="76"/>
        <v>0</v>
      </c>
      <c r="CG171" s="28">
        <f t="shared" si="77"/>
        <v>0</v>
      </c>
    </row>
    <row r="172" spans="1:85" x14ac:dyDescent="0.2">
      <c r="A172" s="215" t="s">
        <v>601</v>
      </c>
      <c r="B172" s="211">
        <v>0</v>
      </c>
      <c r="C172" s="211">
        <v>0</v>
      </c>
      <c r="D172" s="211">
        <v>0</v>
      </c>
      <c r="E172" s="211">
        <v>0</v>
      </c>
      <c r="F172" s="211">
        <v>0</v>
      </c>
      <c r="G172" s="211">
        <v>0</v>
      </c>
      <c r="H172" s="211">
        <v>0</v>
      </c>
      <c r="I172" s="211">
        <v>0</v>
      </c>
      <c r="J172" s="211">
        <v>0</v>
      </c>
      <c r="K172" s="211">
        <v>0</v>
      </c>
      <c r="L172" s="211">
        <v>0</v>
      </c>
      <c r="M172" s="211">
        <v>0</v>
      </c>
      <c r="N172" s="211">
        <v>0</v>
      </c>
      <c r="O172" s="211">
        <v>0</v>
      </c>
      <c r="P172" s="211">
        <v>0</v>
      </c>
      <c r="Q172" s="211">
        <v>0</v>
      </c>
      <c r="R172" s="211">
        <v>0</v>
      </c>
      <c r="S172" s="211">
        <v>0</v>
      </c>
      <c r="T172" s="211">
        <v>0</v>
      </c>
      <c r="U172" s="211">
        <v>0</v>
      </c>
      <c r="V172" s="211">
        <v>0</v>
      </c>
      <c r="W172" s="211">
        <v>0</v>
      </c>
      <c r="X172" s="211">
        <v>0</v>
      </c>
      <c r="Y172" s="211">
        <v>0</v>
      </c>
      <c r="Z172" s="211">
        <v>0</v>
      </c>
      <c r="AA172" s="211">
        <v>0</v>
      </c>
      <c r="AB172" s="211">
        <v>0</v>
      </c>
      <c r="AC172" s="211">
        <v>0</v>
      </c>
      <c r="AD172" s="211">
        <v>0</v>
      </c>
      <c r="AE172" s="211">
        <v>0</v>
      </c>
      <c r="AF172" s="211">
        <v>0</v>
      </c>
      <c r="AG172" s="211">
        <v>0</v>
      </c>
      <c r="AH172" s="211">
        <v>0</v>
      </c>
      <c r="AI172" s="211">
        <v>0</v>
      </c>
      <c r="AJ172" s="211">
        <v>0</v>
      </c>
      <c r="AK172" s="211">
        <v>0</v>
      </c>
      <c r="AL172" s="211">
        <v>0</v>
      </c>
      <c r="AM172" s="211">
        <v>0</v>
      </c>
      <c r="AN172" s="211">
        <v>0</v>
      </c>
      <c r="AO172" s="211">
        <v>0</v>
      </c>
      <c r="AP172" s="211">
        <v>0</v>
      </c>
      <c r="AQ172" s="211">
        <v>0</v>
      </c>
      <c r="AR172" s="211">
        <v>0</v>
      </c>
      <c r="AS172" s="211">
        <v>0</v>
      </c>
      <c r="AT172" s="211">
        <v>0</v>
      </c>
      <c r="AU172" s="211">
        <v>0</v>
      </c>
      <c r="AV172" s="211">
        <v>0</v>
      </c>
      <c r="AW172" s="211">
        <v>0</v>
      </c>
      <c r="AX172" s="211">
        <v>0</v>
      </c>
      <c r="AY172" s="211">
        <v>0</v>
      </c>
      <c r="AZ172" s="211">
        <v>0</v>
      </c>
      <c r="BA172" s="211">
        <v>0</v>
      </c>
      <c r="BB172" s="211">
        <v>0</v>
      </c>
      <c r="BC172" s="211">
        <v>0</v>
      </c>
      <c r="BD172" s="211">
        <v>0</v>
      </c>
      <c r="BE172" s="211">
        <v>0</v>
      </c>
      <c r="BF172" s="211">
        <v>0</v>
      </c>
      <c r="BG172" s="211">
        <v>0</v>
      </c>
      <c r="BH172" s="211">
        <v>0</v>
      </c>
      <c r="BI172" s="211">
        <v>0</v>
      </c>
      <c r="BJ172" s="211">
        <v>0</v>
      </c>
      <c r="BK172" s="211">
        <v>0</v>
      </c>
      <c r="BL172" s="211">
        <v>0</v>
      </c>
      <c r="BM172" s="211">
        <v>0</v>
      </c>
      <c r="BN172" s="211">
        <v>0</v>
      </c>
      <c r="BO172" s="211">
        <v>0</v>
      </c>
      <c r="BP172" s="211">
        <v>0</v>
      </c>
      <c r="BQ172" s="211">
        <v>0</v>
      </c>
      <c r="BR172" s="211">
        <v>0</v>
      </c>
      <c r="BS172" s="211">
        <v>0</v>
      </c>
      <c r="BT172" s="211">
        <v>0</v>
      </c>
      <c r="BU172" s="211">
        <v>0</v>
      </c>
      <c r="BV172" s="211">
        <v>0</v>
      </c>
      <c r="BW172" s="211">
        <v>0</v>
      </c>
      <c r="BX172" s="211">
        <v>0</v>
      </c>
      <c r="BY172" s="211">
        <v>0</v>
      </c>
      <c r="BZ172" s="211">
        <v>0</v>
      </c>
      <c r="CA172" s="211">
        <v>0</v>
      </c>
      <c r="CB172" s="211">
        <v>0</v>
      </c>
      <c r="CC172" s="211">
        <v>0</v>
      </c>
      <c r="CD172" s="211">
        <f>SUM(B172:CC172)</f>
        <v>0</v>
      </c>
      <c r="CF172" s="27">
        <f t="shared" si="76"/>
        <v>0</v>
      </c>
      <c r="CG172" s="28">
        <f t="shared" si="77"/>
        <v>0</v>
      </c>
    </row>
    <row r="173" spans="1:85" x14ac:dyDescent="0.2">
      <c r="A173" s="215" t="s">
        <v>602</v>
      </c>
      <c r="B173" s="211">
        <v>0</v>
      </c>
      <c r="C173" s="211">
        <v>0</v>
      </c>
      <c r="D173" s="211">
        <v>0</v>
      </c>
      <c r="E173" s="211">
        <v>0</v>
      </c>
      <c r="F173" s="211">
        <v>0</v>
      </c>
      <c r="G173" s="211">
        <v>0</v>
      </c>
      <c r="H173" s="211">
        <v>0</v>
      </c>
      <c r="I173" s="211">
        <v>0</v>
      </c>
      <c r="J173" s="211">
        <v>0</v>
      </c>
      <c r="K173" s="211">
        <v>0</v>
      </c>
      <c r="L173" s="211">
        <v>0</v>
      </c>
      <c r="M173" s="211">
        <v>0</v>
      </c>
      <c r="N173" s="211">
        <v>0</v>
      </c>
      <c r="O173" s="211">
        <v>0</v>
      </c>
      <c r="P173" s="211">
        <v>0</v>
      </c>
      <c r="Q173" s="211">
        <v>0</v>
      </c>
      <c r="R173" s="211">
        <v>0</v>
      </c>
      <c r="S173" s="211">
        <v>0</v>
      </c>
      <c r="T173" s="211">
        <v>0</v>
      </c>
      <c r="U173" s="211">
        <v>0</v>
      </c>
      <c r="V173" s="211">
        <v>0</v>
      </c>
      <c r="W173" s="211">
        <v>0</v>
      </c>
      <c r="X173" s="211">
        <v>0</v>
      </c>
      <c r="Y173" s="211">
        <v>0</v>
      </c>
      <c r="Z173" s="211">
        <v>0</v>
      </c>
      <c r="AA173" s="211">
        <v>0</v>
      </c>
      <c r="AB173" s="211">
        <v>0</v>
      </c>
      <c r="AC173" s="211">
        <v>0</v>
      </c>
      <c r="AD173" s="211">
        <v>0</v>
      </c>
      <c r="AE173" s="211">
        <v>0</v>
      </c>
      <c r="AF173" s="211">
        <v>0</v>
      </c>
      <c r="AG173" s="211">
        <v>0</v>
      </c>
      <c r="AH173" s="211">
        <v>0</v>
      </c>
      <c r="AI173" s="211">
        <v>0</v>
      </c>
      <c r="AJ173" s="211">
        <v>0</v>
      </c>
      <c r="AK173" s="211">
        <v>0</v>
      </c>
      <c r="AL173" s="211">
        <v>0</v>
      </c>
      <c r="AM173" s="211">
        <v>0</v>
      </c>
      <c r="AN173" s="211">
        <v>0</v>
      </c>
      <c r="AO173" s="211">
        <v>0</v>
      </c>
      <c r="AP173" s="211">
        <v>0</v>
      </c>
      <c r="AQ173" s="211">
        <v>0</v>
      </c>
      <c r="AR173" s="211">
        <v>0</v>
      </c>
      <c r="AS173" s="211">
        <v>0</v>
      </c>
      <c r="AT173" s="211">
        <v>0</v>
      </c>
      <c r="AU173" s="211">
        <v>0</v>
      </c>
      <c r="AV173" s="211">
        <v>0</v>
      </c>
      <c r="AW173" s="211">
        <v>0</v>
      </c>
      <c r="AX173" s="211">
        <v>0</v>
      </c>
      <c r="AY173" s="211">
        <v>0</v>
      </c>
      <c r="AZ173" s="211">
        <v>0</v>
      </c>
      <c r="BA173" s="211">
        <v>0</v>
      </c>
      <c r="BB173" s="211">
        <v>0</v>
      </c>
      <c r="BC173" s="211">
        <v>0</v>
      </c>
      <c r="BD173" s="211">
        <v>0</v>
      </c>
      <c r="BE173" s="211">
        <v>0</v>
      </c>
      <c r="BF173" s="211">
        <v>0</v>
      </c>
      <c r="BG173" s="211">
        <v>0</v>
      </c>
      <c r="BH173" s="211">
        <v>0</v>
      </c>
      <c r="BI173" s="211">
        <v>0</v>
      </c>
      <c r="BJ173" s="211">
        <v>0</v>
      </c>
      <c r="BK173" s="211">
        <v>0</v>
      </c>
      <c r="BL173" s="211">
        <v>0</v>
      </c>
      <c r="BM173" s="211">
        <v>0</v>
      </c>
      <c r="BN173" s="211">
        <v>0</v>
      </c>
      <c r="BO173" s="211">
        <v>0</v>
      </c>
      <c r="BP173" s="211">
        <v>0</v>
      </c>
      <c r="BQ173" s="211">
        <v>0</v>
      </c>
      <c r="BR173" s="211">
        <v>0</v>
      </c>
      <c r="BS173" s="211">
        <v>0</v>
      </c>
      <c r="BT173" s="211">
        <v>0</v>
      </c>
      <c r="BU173" s="211">
        <v>0</v>
      </c>
      <c r="BV173" s="211">
        <v>0</v>
      </c>
      <c r="BW173" s="211">
        <v>0</v>
      </c>
      <c r="BX173" s="211">
        <v>0</v>
      </c>
      <c r="BY173" s="211">
        <v>0</v>
      </c>
      <c r="BZ173" s="211">
        <v>0</v>
      </c>
      <c r="CA173" s="211">
        <v>0</v>
      </c>
      <c r="CB173" s="211">
        <v>0</v>
      </c>
      <c r="CC173" s="211">
        <v>0</v>
      </c>
      <c r="CD173" s="211">
        <f>SUM(B173:CC173)</f>
        <v>0</v>
      </c>
      <c r="CF173" s="27">
        <f t="shared" si="76"/>
        <v>0</v>
      </c>
      <c r="CG173" s="28">
        <f t="shared" si="77"/>
        <v>0</v>
      </c>
    </row>
    <row r="174" spans="1:85" x14ac:dyDescent="0.2">
      <c r="A174" s="214" t="s">
        <v>603</v>
      </c>
      <c r="B174" s="213">
        <f t="shared" ref="B174:BM174" si="113">SUM(B172:B173)</f>
        <v>0</v>
      </c>
      <c r="C174" s="213">
        <f t="shared" si="113"/>
        <v>0</v>
      </c>
      <c r="D174" s="213">
        <f t="shared" si="113"/>
        <v>0</v>
      </c>
      <c r="E174" s="213">
        <f t="shared" si="113"/>
        <v>0</v>
      </c>
      <c r="F174" s="213">
        <f t="shared" si="113"/>
        <v>0</v>
      </c>
      <c r="G174" s="213">
        <f t="shared" ref="B174:BM174" si="114">SUM(G172:G173)</f>
        <v>0</v>
      </c>
      <c r="H174" s="213">
        <f t="shared" ref="H174:BS174" si="115">SUM(H172:H173)</f>
        <v>0</v>
      </c>
      <c r="I174" s="213">
        <f t="shared" si="115"/>
        <v>0</v>
      </c>
      <c r="J174" s="213">
        <f t="shared" si="115"/>
        <v>0</v>
      </c>
      <c r="K174" s="213">
        <f t="shared" si="115"/>
        <v>0</v>
      </c>
      <c r="L174" s="213">
        <f t="shared" si="115"/>
        <v>0</v>
      </c>
      <c r="M174" s="213">
        <f t="shared" si="115"/>
        <v>0</v>
      </c>
      <c r="N174" s="213">
        <f t="shared" si="115"/>
        <v>0</v>
      </c>
      <c r="O174" s="213">
        <f t="shared" si="115"/>
        <v>0</v>
      </c>
      <c r="P174" s="213">
        <f t="shared" si="115"/>
        <v>0</v>
      </c>
      <c r="Q174" s="213">
        <f t="shared" si="115"/>
        <v>0</v>
      </c>
      <c r="R174" s="213">
        <f t="shared" si="115"/>
        <v>0</v>
      </c>
      <c r="S174" s="213">
        <f t="shared" si="115"/>
        <v>0</v>
      </c>
      <c r="T174" s="213">
        <f t="shared" si="115"/>
        <v>0</v>
      </c>
      <c r="U174" s="213">
        <f t="shared" si="115"/>
        <v>0</v>
      </c>
      <c r="V174" s="213">
        <f t="shared" si="115"/>
        <v>0</v>
      </c>
      <c r="W174" s="213">
        <f t="shared" si="115"/>
        <v>0</v>
      </c>
      <c r="X174" s="213">
        <f t="shared" si="115"/>
        <v>0</v>
      </c>
      <c r="Y174" s="213">
        <f t="shared" si="115"/>
        <v>0</v>
      </c>
      <c r="Z174" s="213">
        <f t="shared" si="115"/>
        <v>0</v>
      </c>
      <c r="AA174" s="213">
        <f t="shared" si="115"/>
        <v>0</v>
      </c>
      <c r="AB174" s="213">
        <f t="shared" si="115"/>
        <v>0</v>
      </c>
      <c r="AC174" s="213">
        <f t="shared" si="115"/>
        <v>0</v>
      </c>
      <c r="AD174" s="213">
        <f t="shared" si="115"/>
        <v>0</v>
      </c>
      <c r="AE174" s="213">
        <f t="shared" si="115"/>
        <v>0</v>
      </c>
      <c r="AF174" s="213">
        <f t="shared" si="115"/>
        <v>0</v>
      </c>
      <c r="AG174" s="213">
        <f t="shared" si="115"/>
        <v>0</v>
      </c>
      <c r="AH174" s="213">
        <f t="shared" si="115"/>
        <v>0</v>
      </c>
      <c r="AI174" s="213">
        <f t="shared" si="115"/>
        <v>0</v>
      </c>
      <c r="AJ174" s="213">
        <f t="shared" si="115"/>
        <v>0</v>
      </c>
      <c r="AK174" s="213">
        <f t="shared" si="115"/>
        <v>0</v>
      </c>
      <c r="AL174" s="213">
        <f t="shared" si="115"/>
        <v>0</v>
      </c>
      <c r="AM174" s="213">
        <f t="shared" si="115"/>
        <v>0</v>
      </c>
      <c r="AN174" s="213">
        <f t="shared" si="115"/>
        <v>0</v>
      </c>
      <c r="AO174" s="213">
        <f t="shared" si="115"/>
        <v>0</v>
      </c>
      <c r="AP174" s="213">
        <f t="shared" si="115"/>
        <v>0</v>
      </c>
      <c r="AQ174" s="213">
        <f t="shared" si="115"/>
        <v>0</v>
      </c>
      <c r="AR174" s="213">
        <f t="shared" si="115"/>
        <v>0</v>
      </c>
      <c r="AS174" s="213">
        <f t="shared" si="115"/>
        <v>0</v>
      </c>
      <c r="AT174" s="213">
        <f t="shared" si="115"/>
        <v>0</v>
      </c>
      <c r="AU174" s="213">
        <f t="shared" si="115"/>
        <v>0</v>
      </c>
      <c r="AV174" s="213">
        <f t="shared" si="115"/>
        <v>0</v>
      </c>
      <c r="AW174" s="213">
        <f t="shared" si="115"/>
        <v>0</v>
      </c>
      <c r="AX174" s="213">
        <f t="shared" si="115"/>
        <v>0</v>
      </c>
      <c r="AY174" s="213">
        <f t="shared" si="115"/>
        <v>0</v>
      </c>
      <c r="AZ174" s="213">
        <f t="shared" si="115"/>
        <v>0</v>
      </c>
      <c r="BA174" s="213">
        <f t="shared" si="115"/>
        <v>0</v>
      </c>
      <c r="BB174" s="213">
        <f t="shared" si="115"/>
        <v>0</v>
      </c>
      <c r="BC174" s="213">
        <f t="shared" si="115"/>
        <v>0</v>
      </c>
      <c r="BD174" s="213">
        <f t="shared" si="115"/>
        <v>0</v>
      </c>
      <c r="BE174" s="213">
        <f t="shared" si="115"/>
        <v>0</v>
      </c>
      <c r="BF174" s="213">
        <f t="shared" si="115"/>
        <v>0</v>
      </c>
      <c r="BG174" s="213">
        <f t="shared" si="115"/>
        <v>0</v>
      </c>
      <c r="BH174" s="213">
        <f t="shared" si="115"/>
        <v>0</v>
      </c>
      <c r="BI174" s="213">
        <f t="shared" si="115"/>
        <v>0</v>
      </c>
      <c r="BJ174" s="213">
        <f t="shared" si="115"/>
        <v>0</v>
      </c>
      <c r="BK174" s="213">
        <f t="shared" si="115"/>
        <v>0</v>
      </c>
      <c r="BL174" s="213">
        <f t="shared" si="115"/>
        <v>0</v>
      </c>
      <c r="BM174" s="213">
        <f t="shared" si="115"/>
        <v>0</v>
      </c>
      <c r="BN174" s="213">
        <f t="shared" si="115"/>
        <v>0</v>
      </c>
      <c r="BO174" s="213">
        <f t="shared" si="115"/>
        <v>0</v>
      </c>
      <c r="BP174" s="213">
        <f t="shared" si="115"/>
        <v>0</v>
      </c>
      <c r="BQ174" s="213">
        <f t="shared" si="115"/>
        <v>0</v>
      </c>
      <c r="BR174" s="213">
        <f t="shared" si="115"/>
        <v>0</v>
      </c>
      <c r="BS174" s="213">
        <f t="shared" si="115"/>
        <v>0</v>
      </c>
      <c r="BT174" s="213">
        <f t="shared" ref="BT174:CC174" si="116">SUM(BT172:BT173)</f>
        <v>0</v>
      </c>
      <c r="BU174" s="213">
        <f t="shared" si="116"/>
        <v>0</v>
      </c>
      <c r="BV174" s="213">
        <f t="shared" si="116"/>
        <v>0</v>
      </c>
      <c r="BW174" s="213">
        <f t="shared" si="116"/>
        <v>0</v>
      </c>
      <c r="BX174" s="213">
        <f t="shared" si="116"/>
        <v>0</v>
      </c>
      <c r="BY174" s="213">
        <f t="shared" si="116"/>
        <v>0</v>
      </c>
      <c r="BZ174" s="213">
        <f t="shared" si="116"/>
        <v>0</v>
      </c>
      <c r="CA174" s="213">
        <f t="shared" si="116"/>
        <v>0</v>
      </c>
      <c r="CB174" s="213">
        <f t="shared" si="116"/>
        <v>0</v>
      </c>
      <c r="CC174" s="213">
        <f t="shared" si="116"/>
        <v>0</v>
      </c>
      <c r="CD174" s="213">
        <f t="shared" ref="BN174:CD174" si="117">SUM(CD172:CD173)</f>
        <v>0</v>
      </c>
      <c r="CF174" s="27">
        <f t="shared" si="76"/>
        <v>0</v>
      </c>
      <c r="CG174" s="28">
        <f t="shared" si="77"/>
        <v>0</v>
      </c>
    </row>
    <row r="175" spans="1:85" x14ac:dyDescent="0.2">
      <c r="A175" s="218" t="s">
        <v>604</v>
      </c>
      <c r="B175" s="211">
        <v>0</v>
      </c>
      <c r="C175" s="211">
        <v>0</v>
      </c>
      <c r="D175" s="211">
        <v>0</v>
      </c>
      <c r="E175" s="211">
        <v>0</v>
      </c>
      <c r="F175" s="211">
        <v>0</v>
      </c>
      <c r="G175" s="211">
        <v>0</v>
      </c>
      <c r="H175" s="211">
        <v>0</v>
      </c>
      <c r="I175" s="211">
        <v>0</v>
      </c>
      <c r="J175" s="211">
        <v>0</v>
      </c>
      <c r="K175" s="211">
        <v>0</v>
      </c>
      <c r="L175" s="211">
        <v>0</v>
      </c>
      <c r="M175" s="211">
        <v>0</v>
      </c>
      <c r="N175" s="211">
        <v>0</v>
      </c>
      <c r="O175" s="211">
        <v>0</v>
      </c>
      <c r="P175" s="211">
        <v>0</v>
      </c>
      <c r="Q175" s="211">
        <v>0</v>
      </c>
      <c r="R175" s="211">
        <v>0</v>
      </c>
      <c r="S175" s="211">
        <v>0</v>
      </c>
      <c r="T175" s="211">
        <v>0</v>
      </c>
      <c r="U175" s="211">
        <v>0</v>
      </c>
      <c r="V175" s="211">
        <v>0</v>
      </c>
      <c r="W175" s="211">
        <v>0</v>
      </c>
      <c r="X175" s="211">
        <v>0</v>
      </c>
      <c r="Y175" s="211">
        <v>0</v>
      </c>
      <c r="Z175" s="211">
        <v>0</v>
      </c>
      <c r="AA175" s="211">
        <v>0</v>
      </c>
      <c r="AB175" s="211">
        <v>0</v>
      </c>
      <c r="AC175" s="211">
        <v>0</v>
      </c>
      <c r="AD175" s="211">
        <v>0</v>
      </c>
      <c r="AE175" s="211">
        <v>0</v>
      </c>
      <c r="AF175" s="211">
        <v>0</v>
      </c>
      <c r="AG175" s="211">
        <v>0</v>
      </c>
      <c r="AH175" s="211">
        <v>0</v>
      </c>
      <c r="AI175" s="211">
        <v>0</v>
      </c>
      <c r="AJ175" s="211">
        <v>0</v>
      </c>
      <c r="AK175" s="211">
        <v>0</v>
      </c>
      <c r="AL175" s="211">
        <v>0</v>
      </c>
      <c r="AM175" s="211">
        <v>0</v>
      </c>
      <c r="AN175" s="211">
        <v>0</v>
      </c>
      <c r="AO175" s="211">
        <v>0</v>
      </c>
      <c r="AP175" s="211">
        <v>0</v>
      </c>
      <c r="AQ175" s="211">
        <v>0</v>
      </c>
      <c r="AR175" s="211">
        <v>0</v>
      </c>
      <c r="AS175" s="211">
        <v>0</v>
      </c>
      <c r="AT175" s="211">
        <v>0</v>
      </c>
      <c r="AU175" s="211">
        <v>0</v>
      </c>
      <c r="AV175" s="211">
        <v>0</v>
      </c>
      <c r="AW175" s="211">
        <v>0</v>
      </c>
      <c r="AX175" s="211">
        <v>0</v>
      </c>
      <c r="AY175" s="211">
        <v>0</v>
      </c>
      <c r="AZ175" s="211">
        <v>0</v>
      </c>
      <c r="BA175" s="211">
        <v>0</v>
      </c>
      <c r="BB175" s="211">
        <v>0</v>
      </c>
      <c r="BC175" s="211">
        <v>0</v>
      </c>
      <c r="BD175" s="211">
        <v>0</v>
      </c>
      <c r="BE175" s="211">
        <v>0</v>
      </c>
      <c r="BF175" s="211">
        <v>0</v>
      </c>
      <c r="BG175" s="211">
        <v>0</v>
      </c>
      <c r="BH175" s="211">
        <v>0</v>
      </c>
      <c r="BI175" s="211">
        <v>0</v>
      </c>
      <c r="BJ175" s="211">
        <v>0</v>
      </c>
      <c r="BK175" s="211">
        <v>0</v>
      </c>
      <c r="BL175" s="211">
        <v>0</v>
      </c>
      <c r="BM175" s="211">
        <v>0</v>
      </c>
      <c r="BN175" s="211">
        <v>0</v>
      </c>
      <c r="BO175" s="211">
        <v>0</v>
      </c>
      <c r="BP175" s="211">
        <v>0</v>
      </c>
      <c r="BQ175" s="211">
        <v>0</v>
      </c>
      <c r="BR175" s="211">
        <v>0</v>
      </c>
      <c r="BS175" s="211">
        <v>0</v>
      </c>
      <c r="BT175" s="211">
        <v>0</v>
      </c>
      <c r="BU175" s="211">
        <v>0</v>
      </c>
      <c r="BV175" s="211">
        <v>0</v>
      </c>
      <c r="BW175" s="211">
        <v>0</v>
      </c>
      <c r="BX175" s="211">
        <v>0</v>
      </c>
      <c r="BY175" s="211">
        <v>0</v>
      </c>
      <c r="BZ175" s="211">
        <v>0</v>
      </c>
      <c r="CA175" s="211">
        <v>0</v>
      </c>
      <c r="CB175" s="211">
        <v>0</v>
      </c>
      <c r="CC175" s="211">
        <v>0</v>
      </c>
      <c r="CD175" s="211">
        <f>SUM(B175:CC175)</f>
        <v>0</v>
      </c>
      <c r="CF175" s="27">
        <f t="shared" si="76"/>
        <v>0</v>
      </c>
      <c r="CG175" s="28">
        <f t="shared" si="77"/>
        <v>0</v>
      </c>
    </row>
    <row r="176" spans="1:85" x14ac:dyDescent="0.2">
      <c r="A176" s="218" t="s">
        <v>605</v>
      </c>
      <c r="B176" s="211">
        <v>0</v>
      </c>
      <c r="C176" s="211">
        <v>0</v>
      </c>
      <c r="D176" s="211">
        <v>0</v>
      </c>
      <c r="E176" s="211">
        <v>0</v>
      </c>
      <c r="F176" s="211">
        <v>0</v>
      </c>
      <c r="G176" s="211">
        <v>0</v>
      </c>
      <c r="H176" s="211">
        <v>0</v>
      </c>
      <c r="I176" s="211">
        <v>0</v>
      </c>
      <c r="J176" s="211">
        <v>0</v>
      </c>
      <c r="K176" s="211">
        <v>0</v>
      </c>
      <c r="L176" s="211">
        <v>0</v>
      </c>
      <c r="M176" s="211">
        <v>0</v>
      </c>
      <c r="N176" s="211">
        <v>0</v>
      </c>
      <c r="O176" s="211">
        <v>0</v>
      </c>
      <c r="P176" s="211">
        <v>0</v>
      </c>
      <c r="Q176" s="211">
        <v>0</v>
      </c>
      <c r="R176" s="211">
        <v>0</v>
      </c>
      <c r="S176" s="211">
        <v>0</v>
      </c>
      <c r="T176" s="211">
        <v>0</v>
      </c>
      <c r="U176" s="211">
        <v>0</v>
      </c>
      <c r="V176" s="211">
        <v>0</v>
      </c>
      <c r="W176" s="211">
        <v>0</v>
      </c>
      <c r="X176" s="211">
        <v>0</v>
      </c>
      <c r="Y176" s="211">
        <v>0</v>
      </c>
      <c r="Z176" s="211">
        <v>0</v>
      </c>
      <c r="AA176" s="211">
        <v>0</v>
      </c>
      <c r="AB176" s="211">
        <v>0</v>
      </c>
      <c r="AC176" s="211">
        <v>0</v>
      </c>
      <c r="AD176" s="211">
        <v>0</v>
      </c>
      <c r="AE176" s="211">
        <v>0</v>
      </c>
      <c r="AF176" s="211">
        <v>0</v>
      </c>
      <c r="AG176" s="211">
        <v>0</v>
      </c>
      <c r="AH176" s="211">
        <v>0</v>
      </c>
      <c r="AI176" s="211">
        <v>0</v>
      </c>
      <c r="AJ176" s="211">
        <v>0</v>
      </c>
      <c r="AK176" s="211">
        <v>0</v>
      </c>
      <c r="AL176" s="211">
        <v>0</v>
      </c>
      <c r="AM176" s="211">
        <v>0</v>
      </c>
      <c r="AN176" s="211">
        <v>0</v>
      </c>
      <c r="AO176" s="211">
        <v>0</v>
      </c>
      <c r="AP176" s="211">
        <v>0</v>
      </c>
      <c r="AQ176" s="211">
        <v>0</v>
      </c>
      <c r="AR176" s="211">
        <v>0</v>
      </c>
      <c r="AS176" s="211">
        <v>0</v>
      </c>
      <c r="AT176" s="211">
        <v>0</v>
      </c>
      <c r="AU176" s="211">
        <v>0</v>
      </c>
      <c r="AV176" s="211">
        <v>0</v>
      </c>
      <c r="AW176" s="211">
        <v>0</v>
      </c>
      <c r="AX176" s="211">
        <v>0</v>
      </c>
      <c r="AY176" s="211">
        <v>0</v>
      </c>
      <c r="AZ176" s="211">
        <v>0</v>
      </c>
      <c r="BA176" s="211">
        <v>0</v>
      </c>
      <c r="BB176" s="211">
        <v>0</v>
      </c>
      <c r="BC176" s="211">
        <v>0</v>
      </c>
      <c r="BD176" s="211">
        <v>0</v>
      </c>
      <c r="BE176" s="211">
        <v>0</v>
      </c>
      <c r="BF176" s="211">
        <v>0</v>
      </c>
      <c r="BG176" s="211">
        <v>0</v>
      </c>
      <c r="BH176" s="211">
        <v>0</v>
      </c>
      <c r="BI176" s="211">
        <v>0</v>
      </c>
      <c r="BJ176" s="211">
        <v>0</v>
      </c>
      <c r="BK176" s="211">
        <v>0</v>
      </c>
      <c r="BL176" s="211">
        <v>0</v>
      </c>
      <c r="BM176" s="211">
        <v>0</v>
      </c>
      <c r="BN176" s="211">
        <v>0</v>
      </c>
      <c r="BO176" s="211">
        <v>0</v>
      </c>
      <c r="BP176" s="211">
        <v>0</v>
      </c>
      <c r="BQ176" s="211">
        <v>0</v>
      </c>
      <c r="BR176" s="211">
        <v>0</v>
      </c>
      <c r="BS176" s="211">
        <v>0</v>
      </c>
      <c r="BT176" s="211">
        <v>0</v>
      </c>
      <c r="BU176" s="211">
        <v>0</v>
      </c>
      <c r="BV176" s="211">
        <v>0</v>
      </c>
      <c r="BW176" s="211">
        <v>0</v>
      </c>
      <c r="BX176" s="211">
        <v>0</v>
      </c>
      <c r="BY176" s="211">
        <v>0</v>
      </c>
      <c r="BZ176" s="211">
        <v>0</v>
      </c>
      <c r="CA176" s="211">
        <v>0</v>
      </c>
      <c r="CB176" s="211">
        <v>0</v>
      </c>
      <c r="CC176" s="211">
        <v>0</v>
      </c>
      <c r="CD176" s="211">
        <f>SUM(B176:CC176)</f>
        <v>0</v>
      </c>
      <c r="CF176" s="27">
        <f t="shared" si="76"/>
        <v>0</v>
      </c>
      <c r="CG176" s="28">
        <f t="shared" si="77"/>
        <v>0</v>
      </c>
    </row>
    <row r="177" spans="1:85" x14ac:dyDescent="0.2">
      <c r="A177" s="218" t="s">
        <v>606</v>
      </c>
      <c r="B177" s="211">
        <v>0</v>
      </c>
      <c r="C177" s="211">
        <v>0</v>
      </c>
      <c r="D177" s="211">
        <v>0</v>
      </c>
      <c r="E177" s="211">
        <v>0</v>
      </c>
      <c r="F177" s="211">
        <v>0</v>
      </c>
      <c r="G177" s="211">
        <v>0</v>
      </c>
      <c r="H177" s="211">
        <v>0</v>
      </c>
      <c r="I177" s="211">
        <v>0</v>
      </c>
      <c r="J177" s="211">
        <v>0</v>
      </c>
      <c r="K177" s="211">
        <v>0</v>
      </c>
      <c r="L177" s="211">
        <v>0</v>
      </c>
      <c r="M177" s="211">
        <v>0</v>
      </c>
      <c r="N177" s="211">
        <v>0</v>
      </c>
      <c r="O177" s="211">
        <v>0</v>
      </c>
      <c r="P177" s="211">
        <v>0</v>
      </c>
      <c r="Q177" s="211">
        <v>0</v>
      </c>
      <c r="R177" s="211">
        <v>0</v>
      </c>
      <c r="S177" s="211">
        <v>0</v>
      </c>
      <c r="T177" s="211">
        <v>0</v>
      </c>
      <c r="U177" s="211">
        <v>0</v>
      </c>
      <c r="V177" s="211">
        <v>0</v>
      </c>
      <c r="W177" s="211">
        <v>0</v>
      </c>
      <c r="X177" s="211">
        <v>0</v>
      </c>
      <c r="Y177" s="211">
        <v>0</v>
      </c>
      <c r="Z177" s="211">
        <v>0</v>
      </c>
      <c r="AA177" s="211">
        <v>0</v>
      </c>
      <c r="AB177" s="211">
        <v>0</v>
      </c>
      <c r="AC177" s="211">
        <v>0</v>
      </c>
      <c r="AD177" s="211">
        <v>0</v>
      </c>
      <c r="AE177" s="211">
        <v>0</v>
      </c>
      <c r="AF177" s="211">
        <v>0</v>
      </c>
      <c r="AG177" s="211">
        <v>0</v>
      </c>
      <c r="AH177" s="211">
        <v>0</v>
      </c>
      <c r="AI177" s="211">
        <v>0</v>
      </c>
      <c r="AJ177" s="211">
        <v>0</v>
      </c>
      <c r="AK177" s="211">
        <v>0</v>
      </c>
      <c r="AL177" s="211">
        <v>0</v>
      </c>
      <c r="AM177" s="211">
        <v>0</v>
      </c>
      <c r="AN177" s="211">
        <v>0</v>
      </c>
      <c r="AO177" s="211">
        <v>0</v>
      </c>
      <c r="AP177" s="211">
        <v>0</v>
      </c>
      <c r="AQ177" s="211">
        <v>0</v>
      </c>
      <c r="AR177" s="211">
        <v>0</v>
      </c>
      <c r="AS177" s="211">
        <v>0</v>
      </c>
      <c r="AT177" s="211">
        <v>0</v>
      </c>
      <c r="AU177" s="211">
        <v>0</v>
      </c>
      <c r="AV177" s="211">
        <v>0</v>
      </c>
      <c r="AW177" s="211">
        <v>0</v>
      </c>
      <c r="AX177" s="211">
        <v>0</v>
      </c>
      <c r="AY177" s="211">
        <v>0</v>
      </c>
      <c r="AZ177" s="211">
        <v>0</v>
      </c>
      <c r="BA177" s="211">
        <v>0</v>
      </c>
      <c r="BB177" s="211">
        <v>0</v>
      </c>
      <c r="BC177" s="211">
        <v>0</v>
      </c>
      <c r="BD177" s="211">
        <v>0</v>
      </c>
      <c r="BE177" s="211">
        <v>0</v>
      </c>
      <c r="BF177" s="211">
        <v>0</v>
      </c>
      <c r="BG177" s="211">
        <v>0</v>
      </c>
      <c r="BH177" s="211">
        <v>0</v>
      </c>
      <c r="BI177" s="211">
        <v>0</v>
      </c>
      <c r="BJ177" s="211">
        <v>0</v>
      </c>
      <c r="BK177" s="211">
        <v>0</v>
      </c>
      <c r="BL177" s="211">
        <v>0</v>
      </c>
      <c r="BM177" s="211">
        <v>0</v>
      </c>
      <c r="BN177" s="211">
        <v>0</v>
      </c>
      <c r="BO177" s="211">
        <v>0</v>
      </c>
      <c r="BP177" s="211">
        <v>0</v>
      </c>
      <c r="BQ177" s="211">
        <v>0</v>
      </c>
      <c r="BR177" s="211">
        <v>0</v>
      </c>
      <c r="BS177" s="211">
        <v>0</v>
      </c>
      <c r="BT177" s="211">
        <v>0</v>
      </c>
      <c r="BU177" s="211">
        <v>0</v>
      </c>
      <c r="BV177" s="211">
        <v>0</v>
      </c>
      <c r="BW177" s="211">
        <v>0</v>
      </c>
      <c r="BX177" s="211">
        <v>0</v>
      </c>
      <c r="BY177" s="211">
        <v>0</v>
      </c>
      <c r="BZ177" s="211">
        <v>0</v>
      </c>
      <c r="CA177" s="211">
        <v>0</v>
      </c>
      <c r="CB177" s="211">
        <v>0</v>
      </c>
      <c r="CC177" s="211">
        <v>0</v>
      </c>
      <c r="CD177" s="211">
        <f>SUM(B177:CC177)</f>
        <v>0</v>
      </c>
      <c r="CF177" s="27">
        <f t="shared" si="76"/>
        <v>0</v>
      </c>
      <c r="CG177" s="28">
        <f t="shared" si="77"/>
        <v>0</v>
      </c>
    </row>
    <row r="178" spans="1:85" s="13" customFormat="1" x14ac:dyDescent="0.2">
      <c r="A178" s="218" t="s">
        <v>607</v>
      </c>
      <c r="B178" s="211">
        <v>0</v>
      </c>
      <c r="C178" s="211">
        <v>0</v>
      </c>
      <c r="D178" s="211">
        <v>0</v>
      </c>
      <c r="E178" s="211">
        <v>0</v>
      </c>
      <c r="F178" s="211">
        <v>0</v>
      </c>
      <c r="G178" s="211">
        <v>0</v>
      </c>
      <c r="H178" s="211">
        <v>0</v>
      </c>
      <c r="I178" s="211">
        <v>0</v>
      </c>
      <c r="J178" s="211">
        <v>0</v>
      </c>
      <c r="K178" s="211">
        <v>0</v>
      </c>
      <c r="L178" s="211">
        <v>0</v>
      </c>
      <c r="M178" s="211">
        <v>0</v>
      </c>
      <c r="N178" s="211">
        <v>0</v>
      </c>
      <c r="O178" s="211">
        <v>0</v>
      </c>
      <c r="P178" s="211">
        <v>0</v>
      </c>
      <c r="Q178" s="211">
        <v>0</v>
      </c>
      <c r="R178" s="211">
        <v>0</v>
      </c>
      <c r="S178" s="211">
        <v>0</v>
      </c>
      <c r="T178" s="211">
        <v>0</v>
      </c>
      <c r="U178" s="211">
        <v>0</v>
      </c>
      <c r="V178" s="211">
        <v>0</v>
      </c>
      <c r="W178" s="211">
        <v>0</v>
      </c>
      <c r="X178" s="211">
        <v>0</v>
      </c>
      <c r="Y178" s="211">
        <v>0</v>
      </c>
      <c r="Z178" s="211">
        <v>0</v>
      </c>
      <c r="AA178" s="211">
        <v>0</v>
      </c>
      <c r="AB178" s="211">
        <v>0</v>
      </c>
      <c r="AC178" s="211">
        <v>0</v>
      </c>
      <c r="AD178" s="211">
        <v>0</v>
      </c>
      <c r="AE178" s="211">
        <v>0</v>
      </c>
      <c r="AF178" s="211">
        <v>0</v>
      </c>
      <c r="AG178" s="211">
        <v>0</v>
      </c>
      <c r="AH178" s="211">
        <v>0</v>
      </c>
      <c r="AI178" s="211">
        <v>0</v>
      </c>
      <c r="AJ178" s="211">
        <v>0</v>
      </c>
      <c r="AK178" s="211">
        <v>0</v>
      </c>
      <c r="AL178" s="211">
        <v>0</v>
      </c>
      <c r="AM178" s="211">
        <v>0</v>
      </c>
      <c r="AN178" s="211">
        <v>0</v>
      </c>
      <c r="AO178" s="211">
        <v>0</v>
      </c>
      <c r="AP178" s="211">
        <v>0</v>
      </c>
      <c r="AQ178" s="211">
        <v>0</v>
      </c>
      <c r="AR178" s="211">
        <v>0</v>
      </c>
      <c r="AS178" s="211">
        <v>0</v>
      </c>
      <c r="AT178" s="211">
        <v>0</v>
      </c>
      <c r="AU178" s="211">
        <v>0</v>
      </c>
      <c r="AV178" s="211">
        <v>0</v>
      </c>
      <c r="AW178" s="211">
        <v>0</v>
      </c>
      <c r="AX178" s="211">
        <v>0</v>
      </c>
      <c r="AY178" s="211">
        <v>0</v>
      </c>
      <c r="AZ178" s="211">
        <v>0</v>
      </c>
      <c r="BA178" s="211">
        <v>0</v>
      </c>
      <c r="BB178" s="211">
        <v>0</v>
      </c>
      <c r="BC178" s="211">
        <v>0</v>
      </c>
      <c r="BD178" s="211">
        <v>0</v>
      </c>
      <c r="BE178" s="211">
        <v>0</v>
      </c>
      <c r="BF178" s="211">
        <v>0</v>
      </c>
      <c r="BG178" s="211">
        <v>0</v>
      </c>
      <c r="BH178" s="211">
        <v>0</v>
      </c>
      <c r="BI178" s="211">
        <v>0</v>
      </c>
      <c r="BJ178" s="211">
        <v>0</v>
      </c>
      <c r="BK178" s="211">
        <v>0</v>
      </c>
      <c r="BL178" s="211">
        <v>0</v>
      </c>
      <c r="BM178" s="211">
        <v>0</v>
      </c>
      <c r="BN178" s="211">
        <v>0</v>
      </c>
      <c r="BO178" s="211">
        <v>0</v>
      </c>
      <c r="BP178" s="211">
        <v>0</v>
      </c>
      <c r="BQ178" s="211">
        <v>0</v>
      </c>
      <c r="BR178" s="211">
        <v>0</v>
      </c>
      <c r="BS178" s="211">
        <v>0</v>
      </c>
      <c r="BT178" s="211">
        <v>0</v>
      </c>
      <c r="BU178" s="211">
        <v>0</v>
      </c>
      <c r="BV178" s="211">
        <v>0</v>
      </c>
      <c r="BW178" s="211">
        <v>0</v>
      </c>
      <c r="BX178" s="211">
        <v>0</v>
      </c>
      <c r="BY178" s="211">
        <v>0</v>
      </c>
      <c r="BZ178" s="211">
        <v>0</v>
      </c>
      <c r="CA178" s="211">
        <v>0</v>
      </c>
      <c r="CB178" s="211">
        <v>0</v>
      </c>
      <c r="CC178" s="211">
        <v>0</v>
      </c>
      <c r="CD178" s="211">
        <f>SUM(B178:CC178)</f>
        <v>0</v>
      </c>
      <c r="CF178" s="27"/>
      <c r="CG178" s="28"/>
    </row>
    <row r="179" spans="1:85" x14ac:dyDescent="0.2">
      <c r="A179" s="218" t="s">
        <v>1165</v>
      </c>
      <c r="B179" s="211">
        <v>0</v>
      </c>
      <c r="C179" s="211">
        <v>0</v>
      </c>
      <c r="D179" s="211">
        <v>0</v>
      </c>
      <c r="E179" s="211">
        <v>0</v>
      </c>
      <c r="F179" s="211">
        <v>0</v>
      </c>
      <c r="G179" s="211">
        <v>0</v>
      </c>
      <c r="H179" s="211">
        <v>0</v>
      </c>
      <c r="I179" s="211">
        <v>0</v>
      </c>
      <c r="J179" s="211">
        <v>0</v>
      </c>
      <c r="K179" s="211">
        <v>0</v>
      </c>
      <c r="L179" s="211">
        <v>0</v>
      </c>
      <c r="M179" s="211">
        <v>0</v>
      </c>
      <c r="N179" s="211">
        <v>0</v>
      </c>
      <c r="O179" s="211">
        <v>0</v>
      </c>
      <c r="P179" s="211">
        <v>0</v>
      </c>
      <c r="Q179" s="211">
        <v>0</v>
      </c>
      <c r="R179" s="211">
        <v>0</v>
      </c>
      <c r="S179" s="211">
        <v>0</v>
      </c>
      <c r="T179" s="211">
        <v>0</v>
      </c>
      <c r="U179" s="211">
        <v>0</v>
      </c>
      <c r="V179" s="211">
        <v>0</v>
      </c>
      <c r="W179" s="211">
        <v>0</v>
      </c>
      <c r="X179" s="211">
        <v>0</v>
      </c>
      <c r="Y179" s="211">
        <v>0</v>
      </c>
      <c r="Z179" s="211">
        <v>0</v>
      </c>
      <c r="AA179" s="211">
        <v>0</v>
      </c>
      <c r="AB179" s="211">
        <v>0</v>
      </c>
      <c r="AC179" s="211">
        <v>0</v>
      </c>
      <c r="AD179" s="211">
        <v>0</v>
      </c>
      <c r="AE179" s="211">
        <v>0</v>
      </c>
      <c r="AF179" s="211">
        <v>0</v>
      </c>
      <c r="AG179" s="211">
        <v>0</v>
      </c>
      <c r="AH179" s="211">
        <v>0</v>
      </c>
      <c r="AI179" s="211">
        <v>0</v>
      </c>
      <c r="AJ179" s="211">
        <v>0</v>
      </c>
      <c r="AK179" s="211">
        <v>0</v>
      </c>
      <c r="AL179" s="211">
        <v>0</v>
      </c>
      <c r="AM179" s="211">
        <v>0</v>
      </c>
      <c r="AN179" s="211">
        <v>0</v>
      </c>
      <c r="AO179" s="211">
        <v>0</v>
      </c>
      <c r="AP179" s="211">
        <v>0</v>
      </c>
      <c r="AQ179" s="211">
        <v>0</v>
      </c>
      <c r="AR179" s="211">
        <v>0</v>
      </c>
      <c r="AS179" s="211">
        <v>0</v>
      </c>
      <c r="AT179" s="211">
        <v>0</v>
      </c>
      <c r="AU179" s="211">
        <v>0</v>
      </c>
      <c r="AV179" s="211">
        <v>0</v>
      </c>
      <c r="AW179" s="211">
        <v>0</v>
      </c>
      <c r="AX179" s="211">
        <v>0</v>
      </c>
      <c r="AY179" s="211">
        <v>0</v>
      </c>
      <c r="AZ179" s="211">
        <v>0</v>
      </c>
      <c r="BA179" s="211">
        <v>0</v>
      </c>
      <c r="BB179" s="211">
        <v>0</v>
      </c>
      <c r="BC179" s="211">
        <v>0</v>
      </c>
      <c r="BD179" s="211">
        <v>0</v>
      </c>
      <c r="BE179" s="211">
        <v>0</v>
      </c>
      <c r="BF179" s="211">
        <v>0</v>
      </c>
      <c r="BG179" s="211">
        <v>0</v>
      </c>
      <c r="BH179" s="211">
        <v>0</v>
      </c>
      <c r="BI179" s="211">
        <v>0</v>
      </c>
      <c r="BJ179" s="211">
        <v>0</v>
      </c>
      <c r="BK179" s="211">
        <v>0</v>
      </c>
      <c r="BL179" s="211">
        <v>0</v>
      </c>
      <c r="BM179" s="211">
        <v>0</v>
      </c>
      <c r="BN179" s="211">
        <v>0</v>
      </c>
      <c r="BO179" s="211">
        <v>0</v>
      </c>
      <c r="BP179" s="211">
        <v>0</v>
      </c>
      <c r="BQ179" s="211">
        <v>0</v>
      </c>
      <c r="BR179" s="211">
        <v>0</v>
      </c>
      <c r="BS179" s="211">
        <v>0</v>
      </c>
      <c r="BT179" s="211">
        <v>0</v>
      </c>
      <c r="BU179" s="211">
        <v>0</v>
      </c>
      <c r="BV179" s="211">
        <v>0</v>
      </c>
      <c r="BW179" s="211">
        <v>0</v>
      </c>
      <c r="BX179" s="211">
        <v>0</v>
      </c>
      <c r="BY179" s="211">
        <v>0</v>
      </c>
      <c r="BZ179" s="211">
        <v>0</v>
      </c>
      <c r="CA179" s="211">
        <v>0</v>
      </c>
      <c r="CB179" s="211">
        <v>0</v>
      </c>
      <c r="CC179" s="211">
        <v>0</v>
      </c>
      <c r="CD179" s="211">
        <f>SUM(B179:CC179)</f>
        <v>0</v>
      </c>
      <c r="CF179" s="27">
        <f t="shared" si="76"/>
        <v>0</v>
      </c>
      <c r="CG179" s="28">
        <f t="shared" si="77"/>
        <v>0</v>
      </c>
    </row>
    <row r="180" spans="1:85" x14ac:dyDescent="0.2">
      <c r="A180" s="219" t="s">
        <v>608</v>
      </c>
      <c r="B180" s="213">
        <f t="shared" ref="B180:BM180" si="118">SUM(B169:B170,B174:B179)</f>
        <v>1.882714</v>
      </c>
      <c r="C180" s="213">
        <f t="shared" si="118"/>
        <v>1.882714</v>
      </c>
      <c r="D180" s="213">
        <f t="shared" si="118"/>
        <v>1.882714</v>
      </c>
      <c r="E180" s="213">
        <f t="shared" si="118"/>
        <v>1.882714</v>
      </c>
      <c r="F180" s="213">
        <f t="shared" si="118"/>
        <v>1.882714</v>
      </c>
      <c r="G180" s="213">
        <f t="shared" ref="B180:BM180" si="119">SUM(G169:G170,G174:G179)</f>
        <v>1.882714</v>
      </c>
      <c r="H180" s="213">
        <f t="shared" ref="H180:BS180" si="120">SUM(H169:H170,H174:H179)</f>
        <v>1.882714</v>
      </c>
      <c r="I180" s="213">
        <f t="shared" si="120"/>
        <v>1.882714</v>
      </c>
      <c r="J180" s="213">
        <f t="shared" si="120"/>
        <v>1.882714</v>
      </c>
      <c r="K180" s="213">
        <f t="shared" si="120"/>
        <v>1.882714</v>
      </c>
      <c r="L180" s="213">
        <f t="shared" si="120"/>
        <v>1.882714</v>
      </c>
      <c r="M180" s="213">
        <f t="shared" si="120"/>
        <v>1.882714</v>
      </c>
      <c r="N180" s="213">
        <f t="shared" si="120"/>
        <v>1.882714</v>
      </c>
      <c r="O180" s="213">
        <f t="shared" si="120"/>
        <v>1.882714</v>
      </c>
      <c r="P180" s="213">
        <f t="shared" si="120"/>
        <v>1.882714</v>
      </c>
      <c r="Q180" s="213">
        <f t="shared" si="120"/>
        <v>1.882714</v>
      </c>
      <c r="R180" s="213">
        <f t="shared" si="120"/>
        <v>1.882714</v>
      </c>
      <c r="S180" s="213">
        <f t="shared" si="120"/>
        <v>1.882714</v>
      </c>
      <c r="T180" s="213">
        <f t="shared" si="120"/>
        <v>1.882714</v>
      </c>
      <c r="U180" s="213">
        <f t="shared" si="120"/>
        <v>1.882714</v>
      </c>
      <c r="V180" s="213">
        <f t="shared" si="120"/>
        <v>1.882714</v>
      </c>
      <c r="W180" s="213">
        <f t="shared" si="120"/>
        <v>1.882714</v>
      </c>
      <c r="X180" s="213">
        <f t="shared" si="120"/>
        <v>1.882714</v>
      </c>
      <c r="Y180" s="213">
        <f t="shared" si="120"/>
        <v>1.882714</v>
      </c>
      <c r="Z180" s="213">
        <f t="shared" si="120"/>
        <v>1.882714</v>
      </c>
      <c r="AA180" s="213">
        <f t="shared" si="120"/>
        <v>1.882714</v>
      </c>
      <c r="AB180" s="213">
        <f t="shared" si="120"/>
        <v>1.882714</v>
      </c>
      <c r="AC180" s="213">
        <f t="shared" si="120"/>
        <v>1.882714</v>
      </c>
      <c r="AD180" s="213">
        <f t="shared" si="120"/>
        <v>1.882714</v>
      </c>
      <c r="AE180" s="213">
        <f t="shared" si="120"/>
        <v>1.882714</v>
      </c>
      <c r="AF180" s="213">
        <f t="shared" si="120"/>
        <v>1.882714</v>
      </c>
      <c r="AG180" s="213">
        <f t="shared" si="120"/>
        <v>1.882714</v>
      </c>
      <c r="AH180" s="213">
        <f t="shared" si="120"/>
        <v>1.882714</v>
      </c>
      <c r="AI180" s="213">
        <f t="shared" si="120"/>
        <v>1.882714</v>
      </c>
      <c r="AJ180" s="213">
        <f t="shared" si="120"/>
        <v>1.882714</v>
      </c>
      <c r="AK180" s="213">
        <f t="shared" si="120"/>
        <v>1.882714</v>
      </c>
      <c r="AL180" s="213">
        <f t="shared" si="120"/>
        <v>1.882714</v>
      </c>
      <c r="AM180" s="213">
        <f t="shared" si="120"/>
        <v>1.882714</v>
      </c>
      <c r="AN180" s="213">
        <f t="shared" si="120"/>
        <v>1.882714</v>
      </c>
      <c r="AO180" s="213">
        <f t="shared" si="120"/>
        <v>1.882714</v>
      </c>
      <c r="AP180" s="213">
        <f t="shared" si="120"/>
        <v>1.882714</v>
      </c>
      <c r="AQ180" s="213">
        <f t="shared" si="120"/>
        <v>1.882714</v>
      </c>
      <c r="AR180" s="213">
        <f t="shared" si="120"/>
        <v>1.882714</v>
      </c>
      <c r="AS180" s="213">
        <f t="shared" si="120"/>
        <v>1.882714</v>
      </c>
      <c r="AT180" s="213">
        <f t="shared" si="120"/>
        <v>1.882714</v>
      </c>
      <c r="AU180" s="213">
        <f t="shared" si="120"/>
        <v>1.882714</v>
      </c>
      <c r="AV180" s="213">
        <f t="shared" si="120"/>
        <v>1.882714</v>
      </c>
      <c r="AW180" s="213">
        <f t="shared" si="120"/>
        <v>1.882714</v>
      </c>
      <c r="AX180" s="213">
        <f t="shared" si="120"/>
        <v>1.882714</v>
      </c>
      <c r="AY180" s="213">
        <f t="shared" si="120"/>
        <v>1.882714</v>
      </c>
      <c r="AZ180" s="213">
        <f t="shared" si="120"/>
        <v>1.882714</v>
      </c>
      <c r="BA180" s="213">
        <f t="shared" si="120"/>
        <v>1.882714</v>
      </c>
      <c r="BB180" s="213">
        <f t="shared" si="120"/>
        <v>1.882714</v>
      </c>
      <c r="BC180" s="213">
        <f t="shared" si="120"/>
        <v>1.882714</v>
      </c>
      <c r="BD180" s="213">
        <f t="shared" si="120"/>
        <v>1.882714</v>
      </c>
      <c r="BE180" s="213">
        <f t="shared" si="120"/>
        <v>1.882714</v>
      </c>
      <c r="BF180" s="213">
        <f t="shared" si="120"/>
        <v>1.882714</v>
      </c>
      <c r="BG180" s="213">
        <f t="shared" si="120"/>
        <v>1.882714</v>
      </c>
      <c r="BH180" s="213">
        <f t="shared" si="120"/>
        <v>1.882714</v>
      </c>
      <c r="BI180" s="213">
        <f t="shared" si="120"/>
        <v>1.882714</v>
      </c>
      <c r="BJ180" s="213">
        <f t="shared" si="120"/>
        <v>1.882714</v>
      </c>
      <c r="BK180" s="213">
        <f t="shared" si="120"/>
        <v>1.882714</v>
      </c>
      <c r="BL180" s="213">
        <f t="shared" si="120"/>
        <v>1.882714</v>
      </c>
      <c r="BM180" s="213">
        <f t="shared" si="120"/>
        <v>1.882714</v>
      </c>
      <c r="BN180" s="213">
        <f t="shared" si="120"/>
        <v>1.882714</v>
      </c>
      <c r="BO180" s="213">
        <f t="shared" si="120"/>
        <v>1.882714</v>
      </c>
      <c r="BP180" s="213">
        <f t="shared" si="120"/>
        <v>1.882714</v>
      </c>
      <c r="BQ180" s="213">
        <f t="shared" si="120"/>
        <v>1.882714</v>
      </c>
      <c r="BR180" s="213">
        <f t="shared" si="120"/>
        <v>1.882714</v>
      </c>
      <c r="BS180" s="213">
        <f t="shared" si="120"/>
        <v>1.882714</v>
      </c>
      <c r="BT180" s="213">
        <f t="shared" ref="BT180:CC180" si="121">SUM(BT169:BT170,BT174:BT179)</f>
        <v>1.882714</v>
      </c>
      <c r="BU180" s="213">
        <f t="shared" si="121"/>
        <v>1.882714</v>
      </c>
      <c r="BV180" s="213">
        <f t="shared" si="121"/>
        <v>1.882714</v>
      </c>
      <c r="BW180" s="213">
        <f t="shared" si="121"/>
        <v>1.882714</v>
      </c>
      <c r="BX180" s="213">
        <f t="shared" si="121"/>
        <v>1.882714</v>
      </c>
      <c r="BY180" s="213">
        <f t="shared" si="121"/>
        <v>1.882714</v>
      </c>
      <c r="BZ180" s="213">
        <f t="shared" si="121"/>
        <v>1.882714</v>
      </c>
      <c r="CA180" s="213">
        <f t="shared" si="121"/>
        <v>1.882714</v>
      </c>
      <c r="CB180" s="213">
        <f t="shared" si="121"/>
        <v>1.882714</v>
      </c>
      <c r="CC180" s="213">
        <f t="shared" si="121"/>
        <v>1.882714</v>
      </c>
      <c r="CD180" s="213">
        <f t="shared" ref="BN180:CD180" si="122">SUM(CD169:CD170,CD174:CD179)</f>
        <v>150.61711999999969</v>
      </c>
      <c r="CF180" s="27">
        <f t="shared" si="76"/>
        <v>1.882714</v>
      </c>
      <c r="CG180" s="28">
        <f t="shared" si="77"/>
        <v>1.882714</v>
      </c>
    </row>
    <row r="181" spans="1:85" x14ac:dyDescent="0.2">
      <c r="A181" s="206" t="s">
        <v>609</v>
      </c>
      <c r="B181" s="207"/>
      <c r="C181" s="207"/>
      <c r="D181" s="207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  <c r="AB181" s="207"/>
      <c r="AC181" s="207"/>
      <c r="AD181" s="207"/>
      <c r="AE181" s="207"/>
      <c r="AF181" s="207"/>
      <c r="AG181" s="207"/>
      <c r="AH181" s="207"/>
      <c r="AI181" s="207"/>
      <c r="AJ181" s="207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  <c r="AV181" s="207"/>
      <c r="AW181" s="207"/>
      <c r="AX181" s="207"/>
      <c r="AY181" s="207"/>
      <c r="AZ181" s="207"/>
      <c r="BA181" s="207"/>
      <c r="BB181" s="207"/>
      <c r="BC181" s="207"/>
      <c r="BD181" s="207"/>
      <c r="BE181" s="207"/>
      <c r="BF181" s="207"/>
      <c r="BG181" s="207"/>
      <c r="BH181" s="207"/>
      <c r="BI181" s="207"/>
      <c r="BJ181" s="207"/>
      <c r="BK181" s="207"/>
      <c r="BL181" s="207"/>
      <c r="BM181" s="207"/>
      <c r="BN181" s="207"/>
      <c r="BO181" s="207"/>
      <c r="BP181" s="207"/>
      <c r="BQ181" s="207"/>
      <c r="BR181" s="207"/>
      <c r="BS181" s="207"/>
      <c r="BT181" s="207"/>
      <c r="BU181" s="207"/>
      <c r="BV181" s="207"/>
      <c r="BW181" s="207"/>
      <c r="BX181" s="207"/>
      <c r="BY181" s="207"/>
      <c r="BZ181" s="207"/>
      <c r="CA181" s="207"/>
      <c r="CB181" s="207"/>
      <c r="CC181" s="207"/>
      <c r="CD181" s="207"/>
      <c r="CF181" s="27">
        <f t="shared" si="76"/>
        <v>0</v>
      </c>
      <c r="CG181" s="28">
        <f t="shared" si="77"/>
        <v>0</v>
      </c>
    </row>
    <row r="182" spans="1:85" x14ac:dyDescent="0.2">
      <c r="A182" s="208"/>
      <c r="B182" s="207"/>
      <c r="C182" s="207"/>
      <c r="D182" s="207"/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207"/>
      <c r="AB182" s="207"/>
      <c r="AC182" s="207"/>
      <c r="AD182" s="207"/>
      <c r="AE182" s="207"/>
      <c r="AF182" s="207"/>
      <c r="AG182" s="207"/>
      <c r="AH182" s="207"/>
      <c r="AI182" s="207"/>
      <c r="AJ182" s="207"/>
      <c r="AK182" s="207"/>
      <c r="AL182" s="207"/>
      <c r="AM182" s="207"/>
      <c r="AN182" s="207"/>
      <c r="AO182" s="207"/>
      <c r="AP182" s="207"/>
      <c r="AQ182" s="207"/>
      <c r="AR182" s="207"/>
      <c r="AS182" s="207"/>
      <c r="AT182" s="207"/>
      <c r="AU182" s="207"/>
      <c r="AV182" s="207"/>
      <c r="AW182" s="207"/>
      <c r="AX182" s="207"/>
      <c r="AY182" s="207"/>
      <c r="AZ182" s="207"/>
      <c r="BA182" s="207"/>
      <c r="BB182" s="207"/>
      <c r="BC182" s="207"/>
      <c r="BD182" s="207"/>
      <c r="BE182" s="207"/>
      <c r="BF182" s="207"/>
      <c r="BG182" s="207"/>
      <c r="BH182" s="207"/>
      <c r="BI182" s="207"/>
      <c r="BJ182" s="207"/>
      <c r="BK182" s="207"/>
      <c r="BL182" s="207"/>
      <c r="BM182" s="207"/>
      <c r="BN182" s="207"/>
      <c r="BO182" s="207"/>
      <c r="BP182" s="207"/>
      <c r="BQ182" s="207"/>
      <c r="BR182" s="207"/>
      <c r="BS182" s="207"/>
      <c r="BT182" s="207"/>
      <c r="BU182" s="207"/>
      <c r="BV182" s="207"/>
      <c r="BW182" s="207"/>
      <c r="BX182" s="207"/>
      <c r="BY182" s="207"/>
      <c r="BZ182" s="207"/>
      <c r="CA182" s="207"/>
      <c r="CB182" s="207"/>
      <c r="CC182" s="207"/>
      <c r="CD182" s="207"/>
      <c r="CF182" s="27">
        <f t="shared" si="76"/>
        <v>0</v>
      </c>
      <c r="CG182" s="28">
        <f t="shared" si="77"/>
        <v>0</v>
      </c>
    </row>
    <row r="183" spans="1:85" x14ac:dyDescent="0.2">
      <c r="A183" s="215" t="s">
        <v>610</v>
      </c>
      <c r="B183" s="211">
        <v>0</v>
      </c>
      <c r="C183" s="211">
        <v>0</v>
      </c>
      <c r="D183" s="211">
        <v>0</v>
      </c>
      <c r="E183" s="211">
        <v>0</v>
      </c>
      <c r="F183" s="211">
        <v>0</v>
      </c>
      <c r="G183" s="211">
        <v>0</v>
      </c>
      <c r="H183" s="211">
        <v>0</v>
      </c>
      <c r="I183" s="211">
        <v>0</v>
      </c>
      <c r="J183" s="211">
        <v>0</v>
      </c>
      <c r="K183" s="211">
        <v>0</v>
      </c>
      <c r="L183" s="211">
        <v>0</v>
      </c>
      <c r="M183" s="211">
        <v>0</v>
      </c>
      <c r="N183" s="211">
        <v>0</v>
      </c>
      <c r="O183" s="211">
        <v>0</v>
      </c>
      <c r="P183" s="211">
        <v>0</v>
      </c>
      <c r="Q183" s="211">
        <v>0</v>
      </c>
      <c r="R183" s="211">
        <v>0</v>
      </c>
      <c r="S183" s="211">
        <v>0</v>
      </c>
      <c r="T183" s="211">
        <v>0</v>
      </c>
      <c r="U183" s="211">
        <v>0</v>
      </c>
      <c r="V183" s="211">
        <v>0</v>
      </c>
      <c r="W183" s="211">
        <v>0</v>
      </c>
      <c r="X183" s="211">
        <v>0</v>
      </c>
      <c r="Y183" s="211">
        <v>0</v>
      </c>
      <c r="Z183" s="211">
        <v>0</v>
      </c>
      <c r="AA183" s="211">
        <v>0</v>
      </c>
      <c r="AB183" s="211">
        <v>0</v>
      </c>
      <c r="AC183" s="211">
        <v>0</v>
      </c>
      <c r="AD183" s="211">
        <v>0</v>
      </c>
      <c r="AE183" s="211">
        <v>0</v>
      </c>
      <c r="AF183" s="211">
        <v>0</v>
      </c>
      <c r="AG183" s="211">
        <v>0</v>
      </c>
      <c r="AH183" s="211">
        <v>0</v>
      </c>
      <c r="AI183" s="211">
        <v>0</v>
      </c>
      <c r="AJ183" s="211">
        <v>0</v>
      </c>
      <c r="AK183" s="211">
        <v>0</v>
      </c>
      <c r="AL183" s="211">
        <v>0</v>
      </c>
      <c r="AM183" s="211">
        <v>0</v>
      </c>
      <c r="AN183" s="211">
        <v>0</v>
      </c>
      <c r="AO183" s="211">
        <v>0</v>
      </c>
      <c r="AP183" s="211">
        <v>0</v>
      </c>
      <c r="AQ183" s="211">
        <v>0</v>
      </c>
      <c r="AR183" s="211">
        <v>0</v>
      </c>
      <c r="AS183" s="211">
        <v>0</v>
      </c>
      <c r="AT183" s="211">
        <v>0</v>
      </c>
      <c r="AU183" s="211">
        <v>0</v>
      </c>
      <c r="AV183" s="211">
        <v>0</v>
      </c>
      <c r="AW183" s="211">
        <v>0</v>
      </c>
      <c r="AX183" s="211">
        <v>0</v>
      </c>
      <c r="AY183" s="211">
        <v>0</v>
      </c>
      <c r="AZ183" s="211">
        <v>0</v>
      </c>
      <c r="BA183" s="211">
        <v>0</v>
      </c>
      <c r="BB183" s="211">
        <v>0</v>
      </c>
      <c r="BC183" s="211">
        <v>0</v>
      </c>
      <c r="BD183" s="211">
        <v>0</v>
      </c>
      <c r="BE183" s="211">
        <v>0</v>
      </c>
      <c r="BF183" s="211">
        <v>0</v>
      </c>
      <c r="BG183" s="211">
        <v>0</v>
      </c>
      <c r="BH183" s="211">
        <v>0</v>
      </c>
      <c r="BI183" s="211">
        <v>0</v>
      </c>
      <c r="BJ183" s="211">
        <v>0</v>
      </c>
      <c r="BK183" s="211">
        <v>0</v>
      </c>
      <c r="BL183" s="211">
        <v>0</v>
      </c>
      <c r="BM183" s="211">
        <v>0</v>
      </c>
      <c r="BN183" s="211">
        <v>0</v>
      </c>
      <c r="BO183" s="211">
        <v>0</v>
      </c>
      <c r="BP183" s="211">
        <v>0</v>
      </c>
      <c r="BQ183" s="211">
        <v>0</v>
      </c>
      <c r="BR183" s="211">
        <v>0</v>
      </c>
      <c r="BS183" s="211">
        <v>0</v>
      </c>
      <c r="BT183" s="211">
        <v>0</v>
      </c>
      <c r="BU183" s="211">
        <v>0</v>
      </c>
      <c r="BV183" s="211">
        <v>0</v>
      </c>
      <c r="BW183" s="211">
        <v>0</v>
      </c>
      <c r="BX183" s="211">
        <v>0</v>
      </c>
      <c r="BY183" s="211">
        <v>0</v>
      </c>
      <c r="BZ183" s="211">
        <v>0</v>
      </c>
      <c r="CA183" s="211">
        <v>0</v>
      </c>
      <c r="CB183" s="211">
        <v>0</v>
      </c>
      <c r="CC183" s="211">
        <v>0</v>
      </c>
      <c r="CD183" s="211">
        <f>SUM(B183:CC183)</f>
        <v>0</v>
      </c>
      <c r="CF183" s="27">
        <f t="shared" si="76"/>
        <v>0</v>
      </c>
      <c r="CG183" s="28">
        <f t="shared" si="77"/>
        <v>0</v>
      </c>
    </row>
    <row r="184" spans="1:85" x14ac:dyDescent="0.2">
      <c r="A184" s="215" t="s">
        <v>611</v>
      </c>
      <c r="B184" s="211">
        <v>0</v>
      </c>
      <c r="C184" s="211">
        <v>0</v>
      </c>
      <c r="D184" s="211">
        <v>0</v>
      </c>
      <c r="E184" s="211">
        <v>0</v>
      </c>
      <c r="F184" s="211">
        <v>0</v>
      </c>
      <c r="G184" s="211">
        <v>0</v>
      </c>
      <c r="H184" s="211">
        <v>0</v>
      </c>
      <c r="I184" s="211">
        <v>0</v>
      </c>
      <c r="J184" s="211">
        <v>0</v>
      </c>
      <c r="K184" s="211">
        <v>0</v>
      </c>
      <c r="L184" s="211">
        <v>0</v>
      </c>
      <c r="M184" s="211">
        <v>0</v>
      </c>
      <c r="N184" s="211">
        <v>0</v>
      </c>
      <c r="O184" s="211">
        <v>0</v>
      </c>
      <c r="P184" s="211">
        <v>0</v>
      </c>
      <c r="Q184" s="211">
        <v>0</v>
      </c>
      <c r="R184" s="211">
        <v>0</v>
      </c>
      <c r="S184" s="211">
        <v>0</v>
      </c>
      <c r="T184" s="211">
        <v>0</v>
      </c>
      <c r="U184" s="211">
        <v>0</v>
      </c>
      <c r="V184" s="211">
        <v>0</v>
      </c>
      <c r="W184" s="211">
        <v>0</v>
      </c>
      <c r="X184" s="211">
        <v>0</v>
      </c>
      <c r="Y184" s="211">
        <v>0</v>
      </c>
      <c r="Z184" s="211">
        <v>0</v>
      </c>
      <c r="AA184" s="211">
        <v>0</v>
      </c>
      <c r="AB184" s="211">
        <v>0</v>
      </c>
      <c r="AC184" s="211">
        <v>0</v>
      </c>
      <c r="AD184" s="211">
        <v>0</v>
      </c>
      <c r="AE184" s="211">
        <v>0</v>
      </c>
      <c r="AF184" s="211">
        <v>0</v>
      </c>
      <c r="AG184" s="211">
        <v>0</v>
      </c>
      <c r="AH184" s="211">
        <v>0</v>
      </c>
      <c r="AI184" s="211">
        <v>0</v>
      </c>
      <c r="AJ184" s="211">
        <v>0</v>
      </c>
      <c r="AK184" s="211">
        <v>0</v>
      </c>
      <c r="AL184" s="211">
        <v>0</v>
      </c>
      <c r="AM184" s="211">
        <v>0</v>
      </c>
      <c r="AN184" s="211">
        <v>0</v>
      </c>
      <c r="AO184" s="211">
        <v>0</v>
      </c>
      <c r="AP184" s="211">
        <v>0</v>
      </c>
      <c r="AQ184" s="211">
        <v>0</v>
      </c>
      <c r="AR184" s="211">
        <v>0</v>
      </c>
      <c r="AS184" s="211">
        <v>0</v>
      </c>
      <c r="AT184" s="211">
        <v>0</v>
      </c>
      <c r="AU184" s="211">
        <v>0</v>
      </c>
      <c r="AV184" s="211">
        <v>0</v>
      </c>
      <c r="AW184" s="211">
        <v>0</v>
      </c>
      <c r="AX184" s="211">
        <v>0</v>
      </c>
      <c r="AY184" s="211">
        <v>0</v>
      </c>
      <c r="AZ184" s="211">
        <v>0</v>
      </c>
      <c r="BA184" s="211">
        <v>0</v>
      </c>
      <c r="BB184" s="211">
        <v>0</v>
      </c>
      <c r="BC184" s="211">
        <v>0</v>
      </c>
      <c r="BD184" s="211">
        <v>0</v>
      </c>
      <c r="BE184" s="211">
        <v>0</v>
      </c>
      <c r="BF184" s="211">
        <v>0</v>
      </c>
      <c r="BG184" s="211">
        <v>0</v>
      </c>
      <c r="BH184" s="211">
        <v>0</v>
      </c>
      <c r="BI184" s="211">
        <v>0</v>
      </c>
      <c r="BJ184" s="211">
        <v>0</v>
      </c>
      <c r="BK184" s="211">
        <v>0</v>
      </c>
      <c r="BL184" s="211">
        <v>0</v>
      </c>
      <c r="BM184" s="211">
        <v>0</v>
      </c>
      <c r="BN184" s="211">
        <v>0</v>
      </c>
      <c r="BO184" s="211">
        <v>0</v>
      </c>
      <c r="BP184" s="211">
        <v>0</v>
      </c>
      <c r="BQ184" s="211">
        <v>0</v>
      </c>
      <c r="BR184" s="211">
        <v>0</v>
      </c>
      <c r="BS184" s="211">
        <v>0</v>
      </c>
      <c r="BT184" s="211">
        <v>0</v>
      </c>
      <c r="BU184" s="211">
        <v>0</v>
      </c>
      <c r="BV184" s="211">
        <v>0</v>
      </c>
      <c r="BW184" s="211">
        <v>0</v>
      </c>
      <c r="BX184" s="211">
        <v>0</v>
      </c>
      <c r="BY184" s="211">
        <v>0</v>
      </c>
      <c r="BZ184" s="211">
        <v>0</v>
      </c>
      <c r="CA184" s="211">
        <v>0</v>
      </c>
      <c r="CB184" s="211">
        <v>0</v>
      </c>
      <c r="CC184" s="211">
        <v>0</v>
      </c>
      <c r="CD184" s="211">
        <f>SUM(B184:CC184)</f>
        <v>0</v>
      </c>
      <c r="CF184" s="27">
        <f t="shared" si="76"/>
        <v>0</v>
      </c>
      <c r="CG184" s="28">
        <f t="shared" si="77"/>
        <v>0</v>
      </c>
    </row>
    <row r="185" spans="1:85" x14ac:dyDescent="0.2">
      <c r="A185" s="214" t="s">
        <v>612</v>
      </c>
      <c r="B185" s="213">
        <f t="shared" ref="B185:BM185" si="123">SUM(B183:B184)</f>
        <v>0</v>
      </c>
      <c r="C185" s="213">
        <f t="shared" si="123"/>
        <v>0</v>
      </c>
      <c r="D185" s="213">
        <f t="shared" si="123"/>
        <v>0</v>
      </c>
      <c r="E185" s="213">
        <f t="shared" si="123"/>
        <v>0</v>
      </c>
      <c r="F185" s="213">
        <f t="shared" si="123"/>
        <v>0</v>
      </c>
      <c r="G185" s="213">
        <f t="shared" ref="B185:BM185" si="124">SUM(G183:G184)</f>
        <v>0</v>
      </c>
      <c r="H185" s="213">
        <f t="shared" ref="H185:BS185" si="125">SUM(H183:H184)</f>
        <v>0</v>
      </c>
      <c r="I185" s="213">
        <f t="shared" si="125"/>
        <v>0</v>
      </c>
      <c r="J185" s="213">
        <f t="shared" si="125"/>
        <v>0</v>
      </c>
      <c r="K185" s="213">
        <f t="shared" si="125"/>
        <v>0</v>
      </c>
      <c r="L185" s="213">
        <f t="shared" si="125"/>
        <v>0</v>
      </c>
      <c r="M185" s="213">
        <f t="shared" si="125"/>
        <v>0</v>
      </c>
      <c r="N185" s="213">
        <f t="shared" si="125"/>
        <v>0</v>
      </c>
      <c r="O185" s="213">
        <f t="shared" si="125"/>
        <v>0</v>
      </c>
      <c r="P185" s="213">
        <f t="shared" si="125"/>
        <v>0</v>
      </c>
      <c r="Q185" s="213">
        <f t="shared" si="125"/>
        <v>0</v>
      </c>
      <c r="R185" s="213">
        <f t="shared" si="125"/>
        <v>0</v>
      </c>
      <c r="S185" s="213">
        <f t="shared" si="125"/>
        <v>0</v>
      </c>
      <c r="T185" s="213">
        <f t="shared" si="125"/>
        <v>0</v>
      </c>
      <c r="U185" s="213">
        <f t="shared" si="125"/>
        <v>0</v>
      </c>
      <c r="V185" s="213">
        <f t="shared" si="125"/>
        <v>0</v>
      </c>
      <c r="W185" s="213">
        <f t="shared" si="125"/>
        <v>0</v>
      </c>
      <c r="X185" s="213">
        <f t="shared" si="125"/>
        <v>0</v>
      </c>
      <c r="Y185" s="213">
        <f t="shared" si="125"/>
        <v>0</v>
      </c>
      <c r="Z185" s="213">
        <f t="shared" si="125"/>
        <v>0</v>
      </c>
      <c r="AA185" s="213">
        <f t="shared" si="125"/>
        <v>0</v>
      </c>
      <c r="AB185" s="213">
        <f t="shared" si="125"/>
        <v>0</v>
      </c>
      <c r="AC185" s="213">
        <f t="shared" si="125"/>
        <v>0</v>
      </c>
      <c r="AD185" s="213">
        <f t="shared" si="125"/>
        <v>0</v>
      </c>
      <c r="AE185" s="213">
        <f t="shared" si="125"/>
        <v>0</v>
      </c>
      <c r="AF185" s="213">
        <f t="shared" si="125"/>
        <v>0</v>
      </c>
      <c r="AG185" s="213">
        <f t="shared" si="125"/>
        <v>0</v>
      </c>
      <c r="AH185" s="213">
        <f t="shared" si="125"/>
        <v>0</v>
      </c>
      <c r="AI185" s="213">
        <f t="shared" si="125"/>
        <v>0</v>
      </c>
      <c r="AJ185" s="213">
        <f t="shared" si="125"/>
        <v>0</v>
      </c>
      <c r="AK185" s="213">
        <f t="shared" si="125"/>
        <v>0</v>
      </c>
      <c r="AL185" s="213">
        <f t="shared" si="125"/>
        <v>0</v>
      </c>
      <c r="AM185" s="213">
        <f t="shared" si="125"/>
        <v>0</v>
      </c>
      <c r="AN185" s="213">
        <f t="shared" si="125"/>
        <v>0</v>
      </c>
      <c r="AO185" s="213">
        <f t="shared" si="125"/>
        <v>0</v>
      </c>
      <c r="AP185" s="213">
        <f t="shared" si="125"/>
        <v>0</v>
      </c>
      <c r="AQ185" s="213">
        <f t="shared" si="125"/>
        <v>0</v>
      </c>
      <c r="AR185" s="213">
        <f t="shared" si="125"/>
        <v>0</v>
      </c>
      <c r="AS185" s="213">
        <f t="shared" si="125"/>
        <v>0</v>
      </c>
      <c r="AT185" s="213">
        <f t="shared" si="125"/>
        <v>0</v>
      </c>
      <c r="AU185" s="213">
        <f t="shared" si="125"/>
        <v>0</v>
      </c>
      <c r="AV185" s="213">
        <f t="shared" si="125"/>
        <v>0</v>
      </c>
      <c r="AW185" s="213">
        <f t="shared" si="125"/>
        <v>0</v>
      </c>
      <c r="AX185" s="213">
        <f t="shared" si="125"/>
        <v>0</v>
      </c>
      <c r="AY185" s="213">
        <f t="shared" si="125"/>
        <v>0</v>
      </c>
      <c r="AZ185" s="213">
        <f t="shared" si="125"/>
        <v>0</v>
      </c>
      <c r="BA185" s="213">
        <f t="shared" si="125"/>
        <v>0</v>
      </c>
      <c r="BB185" s="213">
        <f t="shared" si="125"/>
        <v>0</v>
      </c>
      <c r="BC185" s="213">
        <f t="shared" si="125"/>
        <v>0</v>
      </c>
      <c r="BD185" s="213">
        <f t="shared" si="125"/>
        <v>0</v>
      </c>
      <c r="BE185" s="213">
        <f t="shared" si="125"/>
        <v>0</v>
      </c>
      <c r="BF185" s="213">
        <f t="shared" si="125"/>
        <v>0</v>
      </c>
      <c r="BG185" s="213">
        <f t="shared" si="125"/>
        <v>0</v>
      </c>
      <c r="BH185" s="213">
        <f t="shared" si="125"/>
        <v>0</v>
      </c>
      <c r="BI185" s="213">
        <f t="shared" si="125"/>
        <v>0</v>
      </c>
      <c r="BJ185" s="213">
        <f t="shared" si="125"/>
        <v>0</v>
      </c>
      <c r="BK185" s="213">
        <f t="shared" si="125"/>
        <v>0</v>
      </c>
      <c r="BL185" s="213">
        <f t="shared" si="125"/>
        <v>0</v>
      </c>
      <c r="BM185" s="213">
        <f t="shared" si="125"/>
        <v>0</v>
      </c>
      <c r="BN185" s="213">
        <f t="shared" si="125"/>
        <v>0</v>
      </c>
      <c r="BO185" s="213">
        <f t="shared" si="125"/>
        <v>0</v>
      </c>
      <c r="BP185" s="213">
        <f t="shared" si="125"/>
        <v>0</v>
      </c>
      <c r="BQ185" s="213">
        <f t="shared" si="125"/>
        <v>0</v>
      </c>
      <c r="BR185" s="213">
        <f t="shared" si="125"/>
        <v>0</v>
      </c>
      <c r="BS185" s="213">
        <f t="shared" si="125"/>
        <v>0</v>
      </c>
      <c r="BT185" s="213">
        <f t="shared" ref="BT185:CC185" si="126">SUM(BT183:BT184)</f>
        <v>0</v>
      </c>
      <c r="BU185" s="213">
        <f t="shared" si="126"/>
        <v>0</v>
      </c>
      <c r="BV185" s="213">
        <f t="shared" si="126"/>
        <v>0</v>
      </c>
      <c r="BW185" s="213">
        <f t="shared" si="126"/>
        <v>0</v>
      </c>
      <c r="BX185" s="213">
        <f t="shared" si="126"/>
        <v>0</v>
      </c>
      <c r="BY185" s="213">
        <f t="shared" si="126"/>
        <v>0</v>
      </c>
      <c r="BZ185" s="213">
        <f t="shared" si="126"/>
        <v>0</v>
      </c>
      <c r="CA185" s="213">
        <f t="shared" si="126"/>
        <v>0</v>
      </c>
      <c r="CB185" s="213">
        <f t="shared" si="126"/>
        <v>0</v>
      </c>
      <c r="CC185" s="213">
        <f t="shared" si="126"/>
        <v>0</v>
      </c>
      <c r="CD185" s="213">
        <f t="shared" ref="BN185:CD185" si="127">SUM(CD183:CD184)</f>
        <v>0</v>
      </c>
      <c r="CF185" s="27">
        <f t="shared" si="76"/>
        <v>0</v>
      </c>
      <c r="CG185" s="28">
        <f t="shared" si="77"/>
        <v>0</v>
      </c>
    </row>
    <row r="186" spans="1:85" x14ac:dyDescent="0.2">
      <c r="A186" s="208"/>
      <c r="B186" s="207"/>
      <c r="C186" s="207"/>
      <c r="D186" s="207"/>
      <c r="E186" s="207"/>
      <c r="F186" s="207"/>
      <c r="G186" s="207"/>
      <c r="H186" s="207"/>
      <c r="I186" s="207"/>
      <c r="J186" s="207"/>
      <c r="K186" s="207"/>
      <c r="L186" s="207"/>
      <c r="M186" s="207"/>
      <c r="N186" s="207"/>
      <c r="O186" s="207"/>
      <c r="P186" s="207"/>
      <c r="Q186" s="207"/>
      <c r="R186" s="207"/>
      <c r="S186" s="207"/>
      <c r="T186" s="207"/>
      <c r="U186" s="207"/>
      <c r="V186" s="207"/>
      <c r="W186" s="207"/>
      <c r="X186" s="207"/>
      <c r="Y186" s="207"/>
      <c r="Z186" s="207"/>
      <c r="AA186" s="207"/>
      <c r="AB186" s="207"/>
      <c r="AC186" s="207"/>
      <c r="AD186" s="207"/>
      <c r="AE186" s="207"/>
      <c r="AF186" s="207"/>
      <c r="AG186" s="207"/>
      <c r="AH186" s="207"/>
      <c r="AI186" s="207"/>
      <c r="AJ186" s="207"/>
      <c r="AK186" s="207"/>
      <c r="AL186" s="207"/>
      <c r="AM186" s="207"/>
      <c r="AN186" s="207"/>
      <c r="AO186" s="207"/>
      <c r="AP186" s="207"/>
      <c r="AQ186" s="207"/>
      <c r="AR186" s="207"/>
      <c r="AS186" s="207"/>
      <c r="AT186" s="207"/>
      <c r="AU186" s="207"/>
      <c r="AV186" s="207"/>
      <c r="AW186" s="207"/>
      <c r="AX186" s="207"/>
      <c r="AY186" s="207"/>
      <c r="AZ186" s="207"/>
      <c r="BA186" s="207"/>
      <c r="BB186" s="207"/>
      <c r="BC186" s="207"/>
      <c r="BD186" s="207"/>
      <c r="BE186" s="207"/>
      <c r="BF186" s="207"/>
      <c r="BG186" s="207"/>
      <c r="BH186" s="207"/>
      <c r="BI186" s="207"/>
      <c r="BJ186" s="207"/>
      <c r="BK186" s="207"/>
      <c r="BL186" s="207"/>
      <c r="BM186" s="207"/>
      <c r="BN186" s="207"/>
      <c r="BO186" s="207"/>
      <c r="BP186" s="207"/>
      <c r="BQ186" s="207"/>
      <c r="BR186" s="207"/>
      <c r="BS186" s="207"/>
      <c r="BT186" s="207"/>
      <c r="BU186" s="207"/>
      <c r="BV186" s="207"/>
      <c r="BW186" s="207"/>
      <c r="BX186" s="207"/>
      <c r="BY186" s="207"/>
      <c r="BZ186" s="207"/>
      <c r="CA186" s="207"/>
      <c r="CB186" s="207"/>
      <c r="CC186" s="207"/>
      <c r="CD186" s="207"/>
      <c r="CF186" s="27">
        <f t="shared" si="76"/>
        <v>0</v>
      </c>
      <c r="CG186" s="28">
        <f t="shared" si="77"/>
        <v>0</v>
      </c>
    </row>
    <row r="187" spans="1:85" x14ac:dyDescent="0.2">
      <c r="A187" s="215" t="s">
        <v>613</v>
      </c>
      <c r="B187" s="211">
        <v>-134.40969699999999</v>
      </c>
      <c r="C187" s="211">
        <v>-134.40969699999999</v>
      </c>
      <c r="D187" s="211">
        <v>-134.40969699999999</v>
      </c>
      <c r="E187" s="211">
        <v>-134.40969699999999</v>
      </c>
      <c r="F187" s="211">
        <v>-134.40969699999999</v>
      </c>
      <c r="G187" s="211">
        <v>-134.40969699999999</v>
      </c>
      <c r="H187" s="211">
        <v>-134.40969699999999</v>
      </c>
      <c r="I187" s="211">
        <v>-134.40969699999999</v>
      </c>
      <c r="J187" s="211">
        <v>-134.40969699999999</v>
      </c>
      <c r="K187" s="211">
        <v>-134.40969699999999</v>
      </c>
      <c r="L187" s="211">
        <v>-134.40969699999999</v>
      </c>
      <c r="M187" s="211">
        <v>-134.40969699999999</v>
      </c>
      <c r="N187" s="211">
        <v>-134.40969699999999</v>
      </c>
      <c r="O187" s="211">
        <v>-134.40969699999999</v>
      </c>
      <c r="P187" s="211">
        <v>-134.40969699999999</v>
      </c>
      <c r="Q187" s="211">
        <v>-134.40969699999999</v>
      </c>
      <c r="R187" s="211">
        <v>-134.40969699999999</v>
      </c>
      <c r="S187" s="211">
        <v>-134.40969699999999</v>
      </c>
      <c r="T187" s="211">
        <v>-134.40969699999999</v>
      </c>
      <c r="U187" s="211">
        <v>-134.40969699999999</v>
      </c>
      <c r="V187" s="211">
        <v>-134.40969699999999</v>
      </c>
      <c r="W187" s="211">
        <v>-134.40969699999999</v>
      </c>
      <c r="X187" s="211">
        <v>-134.40969699999999</v>
      </c>
      <c r="Y187" s="211">
        <v>-134.40969699999999</v>
      </c>
      <c r="Z187" s="211">
        <v>-134.40969699999999</v>
      </c>
      <c r="AA187" s="211">
        <v>-134.40969699999999</v>
      </c>
      <c r="AB187" s="211">
        <v>-134.40969699999999</v>
      </c>
      <c r="AC187" s="211">
        <v>-134.40969699999999</v>
      </c>
      <c r="AD187" s="211">
        <v>-134.40969699999999</v>
      </c>
      <c r="AE187" s="211">
        <v>-134.40969699999999</v>
      </c>
      <c r="AF187" s="211">
        <v>-134.40969699999999</v>
      </c>
      <c r="AG187" s="211">
        <v>-134.40969699999999</v>
      </c>
      <c r="AH187" s="211">
        <v>-134.40969699999999</v>
      </c>
      <c r="AI187" s="211">
        <v>-134.40969699999999</v>
      </c>
      <c r="AJ187" s="211">
        <v>-134.40969699999999</v>
      </c>
      <c r="AK187" s="211">
        <v>-134.40969699999999</v>
      </c>
      <c r="AL187" s="211">
        <v>-134.40969699999999</v>
      </c>
      <c r="AM187" s="211">
        <v>-134.40969699999999</v>
      </c>
      <c r="AN187" s="211">
        <v>-134.40969699999999</v>
      </c>
      <c r="AO187" s="211">
        <v>-134.40969699999999</v>
      </c>
      <c r="AP187" s="211">
        <v>-134.40969699999999</v>
      </c>
      <c r="AQ187" s="211">
        <v>-134.40969699999999</v>
      </c>
      <c r="AR187" s="211">
        <v>-134.40969699999999</v>
      </c>
      <c r="AS187" s="211">
        <v>-134.40969699999999</v>
      </c>
      <c r="AT187" s="211">
        <v>-134.40969699999999</v>
      </c>
      <c r="AU187" s="211">
        <v>-134.40969699999999</v>
      </c>
      <c r="AV187" s="211">
        <v>-134.40969699999999</v>
      </c>
      <c r="AW187" s="211">
        <v>-134.40969699999999</v>
      </c>
      <c r="AX187" s="211">
        <v>-134.40969699999999</v>
      </c>
      <c r="AY187" s="211">
        <v>-134.40969699999999</v>
      </c>
      <c r="AZ187" s="211">
        <v>-134.40969699999999</v>
      </c>
      <c r="BA187" s="211">
        <v>-134.40969699999999</v>
      </c>
      <c r="BB187" s="211">
        <v>-134.40969699999999</v>
      </c>
      <c r="BC187" s="211">
        <v>-134.40969699999999</v>
      </c>
      <c r="BD187" s="211">
        <v>-134.40969699999999</v>
      </c>
      <c r="BE187" s="211">
        <v>-134.40969699999999</v>
      </c>
      <c r="BF187" s="211">
        <v>-134.40969699999999</v>
      </c>
      <c r="BG187" s="211">
        <v>-134.40969699999999</v>
      </c>
      <c r="BH187" s="211">
        <v>-134.40969699999999</v>
      </c>
      <c r="BI187" s="211">
        <v>-134.40969699999999</v>
      </c>
      <c r="BJ187" s="211">
        <v>-134.40969699999999</v>
      </c>
      <c r="BK187" s="211">
        <v>-134.40969699999999</v>
      </c>
      <c r="BL187" s="211">
        <v>-134.40969699999999</v>
      </c>
      <c r="BM187" s="211">
        <v>-134.40969699999999</v>
      </c>
      <c r="BN187" s="211">
        <v>-134.40969699999999</v>
      </c>
      <c r="BO187" s="211">
        <v>-134.40969699999999</v>
      </c>
      <c r="BP187" s="211">
        <v>-134.40969699999999</v>
      </c>
      <c r="BQ187" s="211">
        <v>-134.40969699999999</v>
      </c>
      <c r="BR187" s="211">
        <v>-134.40969699999999</v>
      </c>
      <c r="BS187" s="211">
        <v>-134.40969699999999</v>
      </c>
      <c r="BT187" s="211">
        <v>-134.40969699999999</v>
      </c>
      <c r="BU187" s="211">
        <v>-134.40969699999999</v>
      </c>
      <c r="BV187" s="211">
        <v>-134.40969699999999</v>
      </c>
      <c r="BW187" s="211">
        <v>-134.40969699999999</v>
      </c>
      <c r="BX187" s="211">
        <v>-134.40969699999999</v>
      </c>
      <c r="BY187" s="211">
        <v>-134.40969699999999</v>
      </c>
      <c r="BZ187" s="211">
        <v>-134.40969699999999</v>
      </c>
      <c r="CA187" s="211">
        <v>-134.40969699999999</v>
      </c>
      <c r="CB187" s="211">
        <v>-134.40969699999999</v>
      </c>
      <c r="CC187" s="211">
        <v>-134.40969699999999</v>
      </c>
      <c r="CD187" s="211">
        <f>SUM(B187:CC187)</f>
        <v>-10752.775759999986</v>
      </c>
      <c r="CF187" s="27">
        <f t="shared" si="76"/>
        <v>-134.40969699999999</v>
      </c>
      <c r="CG187" s="28">
        <f t="shared" si="77"/>
        <v>-134.40969699999999</v>
      </c>
    </row>
    <row r="188" spans="1:85" x14ac:dyDescent="0.2">
      <c r="A188" s="215" t="s">
        <v>614</v>
      </c>
      <c r="B188" s="211">
        <v>0</v>
      </c>
      <c r="C188" s="211">
        <v>0</v>
      </c>
      <c r="D188" s="211">
        <v>0</v>
      </c>
      <c r="E188" s="211">
        <v>0</v>
      </c>
      <c r="F188" s="211">
        <v>0</v>
      </c>
      <c r="G188" s="211">
        <v>0</v>
      </c>
      <c r="H188" s="211">
        <v>0</v>
      </c>
      <c r="I188" s="211">
        <v>0</v>
      </c>
      <c r="J188" s="211">
        <v>0</v>
      </c>
      <c r="K188" s="211">
        <v>0</v>
      </c>
      <c r="L188" s="211">
        <v>0</v>
      </c>
      <c r="M188" s="211">
        <v>0</v>
      </c>
      <c r="N188" s="211">
        <v>0</v>
      </c>
      <c r="O188" s="211">
        <v>0</v>
      </c>
      <c r="P188" s="211">
        <v>0</v>
      </c>
      <c r="Q188" s="211">
        <v>0</v>
      </c>
      <c r="R188" s="211">
        <v>0</v>
      </c>
      <c r="S188" s="211">
        <v>0</v>
      </c>
      <c r="T188" s="211">
        <v>0</v>
      </c>
      <c r="U188" s="211">
        <v>0</v>
      </c>
      <c r="V188" s="211">
        <v>0</v>
      </c>
      <c r="W188" s="211">
        <v>0</v>
      </c>
      <c r="X188" s="211">
        <v>0</v>
      </c>
      <c r="Y188" s="211">
        <v>0</v>
      </c>
      <c r="Z188" s="211">
        <v>0</v>
      </c>
      <c r="AA188" s="211">
        <v>0</v>
      </c>
      <c r="AB188" s="211">
        <v>0</v>
      </c>
      <c r="AC188" s="211">
        <v>0</v>
      </c>
      <c r="AD188" s="211">
        <v>0</v>
      </c>
      <c r="AE188" s="211">
        <v>0</v>
      </c>
      <c r="AF188" s="211">
        <v>0</v>
      </c>
      <c r="AG188" s="211">
        <v>0</v>
      </c>
      <c r="AH188" s="211">
        <v>0</v>
      </c>
      <c r="AI188" s="211">
        <v>0</v>
      </c>
      <c r="AJ188" s="211">
        <v>0</v>
      </c>
      <c r="AK188" s="211">
        <v>0</v>
      </c>
      <c r="AL188" s="211">
        <v>0</v>
      </c>
      <c r="AM188" s="211">
        <v>0</v>
      </c>
      <c r="AN188" s="211">
        <v>0</v>
      </c>
      <c r="AO188" s="211">
        <v>0</v>
      </c>
      <c r="AP188" s="211">
        <v>0</v>
      </c>
      <c r="AQ188" s="211">
        <v>0</v>
      </c>
      <c r="AR188" s="211">
        <v>0</v>
      </c>
      <c r="AS188" s="211">
        <v>0</v>
      </c>
      <c r="AT188" s="211">
        <v>0</v>
      </c>
      <c r="AU188" s="211">
        <v>0</v>
      </c>
      <c r="AV188" s="211">
        <v>0</v>
      </c>
      <c r="AW188" s="211">
        <v>0</v>
      </c>
      <c r="AX188" s="211">
        <v>0</v>
      </c>
      <c r="AY188" s="211">
        <v>0</v>
      </c>
      <c r="AZ188" s="211">
        <v>0</v>
      </c>
      <c r="BA188" s="211">
        <v>0</v>
      </c>
      <c r="BB188" s="211">
        <v>0</v>
      </c>
      <c r="BC188" s="211">
        <v>0</v>
      </c>
      <c r="BD188" s="211">
        <v>0</v>
      </c>
      <c r="BE188" s="211">
        <v>0</v>
      </c>
      <c r="BF188" s="211">
        <v>0</v>
      </c>
      <c r="BG188" s="211">
        <v>0</v>
      </c>
      <c r="BH188" s="211">
        <v>0</v>
      </c>
      <c r="BI188" s="211">
        <v>0</v>
      </c>
      <c r="BJ188" s="211">
        <v>0</v>
      </c>
      <c r="BK188" s="211">
        <v>0</v>
      </c>
      <c r="BL188" s="211">
        <v>0</v>
      </c>
      <c r="BM188" s="211">
        <v>0</v>
      </c>
      <c r="BN188" s="211">
        <v>0</v>
      </c>
      <c r="BO188" s="211">
        <v>0</v>
      </c>
      <c r="BP188" s="211">
        <v>0</v>
      </c>
      <c r="BQ188" s="211">
        <v>0</v>
      </c>
      <c r="BR188" s="211">
        <v>0</v>
      </c>
      <c r="BS188" s="211">
        <v>0</v>
      </c>
      <c r="BT188" s="211">
        <v>0</v>
      </c>
      <c r="BU188" s="211">
        <v>0</v>
      </c>
      <c r="BV188" s="211">
        <v>0</v>
      </c>
      <c r="BW188" s="211">
        <v>0</v>
      </c>
      <c r="BX188" s="211">
        <v>0</v>
      </c>
      <c r="BY188" s="211">
        <v>0</v>
      </c>
      <c r="BZ188" s="211">
        <v>0</v>
      </c>
      <c r="CA188" s="211">
        <v>0</v>
      </c>
      <c r="CB188" s="211">
        <v>0</v>
      </c>
      <c r="CC188" s="211">
        <v>0</v>
      </c>
      <c r="CD188" s="211">
        <f>SUM(B188:CC188)</f>
        <v>0</v>
      </c>
      <c r="CF188" s="27">
        <f t="shared" si="76"/>
        <v>0</v>
      </c>
      <c r="CG188" s="28">
        <f t="shared" si="77"/>
        <v>0</v>
      </c>
    </row>
    <row r="189" spans="1:85" x14ac:dyDescent="0.2">
      <c r="A189" s="215" t="s">
        <v>615</v>
      </c>
      <c r="B189" s="211">
        <v>0</v>
      </c>
      <c r="C189" s="211">
        <v>0</v>
      </c>
      <c r="D189" s="211">
        <v>0</v>
      </c>
      <c r="E189" s="211">
        <v>0</v>
      </c>
      <c r="F189" s="211">
        <v>0</v>
      </c>
      <c r="G189" s="211">
        <v>0</v>
      </c>
      <c r="H189" s="211">
        <v>0</v>
      </c>
      <c r="I189" s="211">
        <v>0</v>
      </c>
      <c r="J189" s="211">
        <v>0</v>
      </c>
      <c r="K189" s="211">
        <v>0</v>
      </c>
      <c r="L189" s="211">
        <v>0</v>
      </c>
      <c r="M189" s="211">
        <v>0</v>
      </c>
      <c r="N189" s="211">
        <v>0</v>
      </c>
      <c r="O189" s="211">
        <v>0</v>
      </c>
      <c r="P189" s="211">
        <v>0</v>
      </c>
      <c r="Q189" s="211">
        <v>0</v>
      </c>
      <c r="R189" s="211">
        <v>0</v>
      </c>
      <c r="S189" s="211">
        <v>0</v>
      </c>
      <c r="T189" s="211">
        <v>0</v>
      </c>
      <c r="U189" s="211">
        <v>0</v>
      </c>
      <c r="V189" s="211">
        <v>0</v>
      </c>
      <c r="W189" s="211">
        <v>0</v>
      </c>
      <c r="X189" s="211">
        <v>0</v>
      </c>
      <c r="Y189" s="211">
        <v>0</v>
      </c>
      <c r="Z189" s="211">
        <v>0</v>
      </c>
      <c r="AA189" s="211">
        <v>0</v>
      </c>
      <c r="AB189" s="211">
        <v>0</v>
      </c>
      <c r="AC189" s="211">
        <v>0</v>
      </c>
      <c r="AD189" s="211">
        <v>0</v>
      </c>
      <c r="AE189" s="211">
        <v>0</v>
      </c>
      <c r="AF189" s="211">
        <v>0</v>
      </c>
      <c r="AG189" s="211">
        <v>0</v>
      </c>
      <c r="AH189" s="211">
        <v>0</v>
      </c>
      <c r="AI189" s="211">
        <v>0</v>
      </c>
      <c r="AJ189" s="211">
        <v>0</v>
      </c>
      <c r="AK189" s="211">
        <v>0</v>
      </c>
      <c r="AL189" s="211">
        <v>0</v>
      </c>
      <c r="AM189" s="211">
        <v>0</v>
      </c>
      <c r="AN189" s="211">
        <v>0</v>
      </c>
      <c r="AO189" s="211">
        <v>0</v>
      </c>
      <c r="AP189" s="211">
        <v>0</v>
      </c>
      <c r="AQ189" s="211">
        <v>0</v>
      </c>
      <c r="AR189" s="211">
        <v>0</v>
      </c>
      <c r="AS189" s="211">
        <v>0</v>
      </c>
      <c r="AT189" s="211">
        <v>0</v>
      </c>
      <c r="AU189" s="211">
        <v>0</v>
      </c>
      <c r="AV189" s="211">
        <v>0</v>
      </c>
      <c r="AW189" s="211">
        <v>0</v>
      </c>
      <c r="AX189" s="211">
        <v>0</v>
      </c>
      <c r="AY189" s="211">
        <v>0</v>
      </c>
      <c r="AZ189" s="211">
        <v>0</v>
      </c>
      <c r="BA189" s="211">
        <v>0</v>
      </c>
      <c r="BB189" s="211">
        <v>0</v>
      </c>
      <c r="BC189" s="211">
        <v>0</v>
      </c>
      <c r="BD189" s="211">
        <v>0</v>
      </c>
      <c r="BE189" s="211">
        <v>0</v>
      </c>
      <c r="BF189" s="211">
        <v>0</v>
      </c>
      <c r="BG189" s="211">
        <v>0</v>
      </c>
      <c r="BH189" s="211">
        <v>0</v>
      </c>
      <c r="BI189" s="211">
        <v>0</v>
      </c>
      <c r="BJ189" s="211">
        <v>0</v>
      </c>
      <c r="BK189" s="211">
        <v>0</v>
      </c>
      <c r="BL189" s="211">
        <v>0</v>
      </c>
      <c r="BM189" s="211">
        <v>0</v>
      </c>
      <c r="BN189" s="211">
        <v>0</v>
      </c>
      <c r="BO189" s="211">
        <v>0</v>
      </c>
      <c r="BP189" s="211">
        <v>0</v>
      </c>
      <c r="BQ189" s="211">
        <v>0</v>
      </c>
      <c r="BR189" s="211">
        <v>0</v>
      </c>
      <c r="BS189" s="211">
        <v>0</v>
      </c>
      <c r="BT189" s="211">
        <v>0</v>
      </c>
      <c r="BU189" s="211">
        <v>0</v>
      </c>
      <c r="BV189" s="211">
        <v>0</v>
      </c>
      <c r="BW189" s="211">
        <v>0</v>
      </c>
      <c r="BX189" s="211">
        <v>0</v>
      </c>
      <c r="BY189" s="211">
        <v>0</v>
      </c>
      <c r="BZ189" s="211">
        <v>0</v>
      </c>
      <c r="CA189" s="211">
        <v>0</v>
      </c>
      <c r="CB189" s="211">
        <v>0</v>
      </c>
      <c r="CC189" s="211">
        <v>0</v>
      </c>
      <c r="CD189" s="211">
        <f>SUM(B189:CC189)</f>
        <v>0</v>
      </c>
      <c r="CF189" s="27">
        <f t="shared" si="76"/>
        <v>0</v>
      </c>
      <c r="CG189" s="28">
        <f t="shared" si="77"/>
        <v>0</v>
      </c>
    </row>
    <row r="190" spans="1:85" x14ac:dyDescent="0.2">
      <c r="A190" s="215" t="s">
        <v>616</v>
      </c>
      <c r="B190" s="211">
        <v>0</v>
      </c>
      <c r="C190" s="211">
        <v>0</v>
      </c>
      <c r="D190" s="211">
        <v>0</v>
      </c>
      <c r="E190" s="211">
        <v>0</v>
      </c>
      <c r="F190" s="211">
        <v>0</v>
      </c>
      <c r="G190" s="211">
        <v>0</v>
      </c>
      <c r="H190" s="211">
        <v>0</v>
      </c>
      <c r="I190" s="211">
        <v>0</v>
      </c>
      <c r="J190" s="211">
        <v>0</v>
      </c>
      <c r="K190" s="211">
        <v>0</v>
      </c>
      <c r="L190" s="211">
        <v>0</v>
      </c>
      <c r="M190" s="211">
        <v>0</v>
      </c>
      <c r="N190" s="211">
        <v>0</v>
      </c>
      <c r="O190" s="211">
        <v>0</v>
      </c>
      <c r="P190" s="211">
        <v>0</v>
      </c>
      <c r="Q190" s="211">
        <v>0</v>
      </c>
      <c r="R190" s="211">
        <v>0</v>
      </c>
      <c r="S190" s="211">
        <v>0</v>
      </c>
      <c r="T190" s="211">
        <v>0</v>
      </c>
      <c r="U190" s="211">
        <v>0</v>
      </c>
      <c r="V190" s="211">
        <v>0</v>
      </c>
      <c r="W190" s="211">
        <v>0</v>
      </c>
      <c r="X190" s="211">
        <v>0</v>
      </c>
      <c r="Y190" s="211">
        <v>0</v>
      </c>
      <c r="Z190" s="211">
        <v>0</v>
      </c>
      <c r="AA190" s="211">
        <v>0</v>
      </c>
      <c r="AB190" s="211">
        <v>0</v>
      </c>
      <c r="AC190" s="211">
        <v>0</v>
      </c>
      <c r="AD190" s="211">
        <v>0</v>
      </c>
      <c r="AE190" s="211">
        <v>0</v>
      </c>
      <c r="AF190" s="211">
        <v>0</v>
      </c>
      <c r="AG190" s="211">
        <v>0</v>
      </c>
      <c r="AH190" s="211">
        <v>0</v>
      </c>
      <c r="AI190" s="211">
        <v>0</v>
      </c>
      <c r="AJ190" s="211">
        <v>0</v>
      </c>
      <c r="AK190" s="211">
        <v>0</v>
      </c>
      <c r="AL190" s="211">
        <v>0</v>
      </c>
      <c r="AM190" s="211">
        <v>0</v>
      </c>
      <c r="AN190" s="211">
        <v>0</v>
      </c>
      <c r="AO190" s="211">
        <v>0</v>
      </c>
      <c r="AP190" s="211">
        <v>0</v>
      </c>
      <c r="AQ190" s="211">
        <v>0</v>
      </c>
      <c r="AR190" s="211">
        <v>0</v>
      </c>
      <c r="AS190" s="211">
        <v>0</v>
      </c>
      <c r="AT190" s="211">
        <v>0</v>
      </c>
      <c r="AU190" s="211">
        <v>0</v>
      </c>
      <c r="AV190" s="211">
        <v>0</v>
      </c>
      <c r="AW190" s="211">
        <v>0</v>
      </c>
      <c r="AX190" s="211">
        <v>0</v>
      </c>
      <c r="AY190" s="211">
        <v>0</v>
      </c>
      <c r="AZ190" s="211">
        <v>0</v>
      </c>
      <c r="BA190" s="211">
        <v>0</v>
      </c>
      <c r="BB190" s="211">
        <v>0</v>
      </c>
      <c r="BC190" s="211">
        <v>0</v>
      </c>
      <c r="BD190" s="211">
        <v>0</v>
      </c>
      <c r="BE190" s="211">
        <v>0</v>
      </c>
      <c r="BF190" s="211">
        <v>0</v>
      </c>
      <c r="BG190" s="211">
        <v>0</v>
      </c>
      <c r="BH190" s="211">
        <v>0</v>
      </c>
      <c r="BI190" s="211">
        <v>0</v>
      </c>
      <c r="BJ190" s="211">
        <v>0</v>
      </c>
      <c r="BK190" s="211">
        <v>0</v>
      </c>
      <c r="BL190" s="211">
        <v>0</v>
      </c>
      <c r="BM190" s="211">
        <v>0</v>
      </c>
      <c r="BN190" s="211">
        <v>0</v>
      </c>
      <c r="BO190" s="211">
        <v>0</v>
      </c>
      <c r="BP190" s="211">
        <v>0</v>
      </c>
      <c r="BQ190" s="211">
        <v>0</v>
      </c>
      <c r="BR190" s="211">
        <v>0</v>
      </c>
      <c r="BS190" s="211">
        <v>0</v>
      </c>
      <c r="BT190" s="211">
        <v>0</v>
      </c>
      <c r="BU190" s="211">
        <v>0</v>
      </c>
      <c r="BV190" s="211">
        <v>0</v>
      </c>
      <c r="BW190" s="211">
        <v>0</v>
      </c>
      <c r="BX190" s="211">
        <v>0</v>
      </c>
      <c r="BY190" s="211">
        <v>0</v>
      </c>
      <c r="BZ190" s="211">
        <v>0</v>
      </c>
      <c r="CA190" s="211">
        <v>0</v>
      </c>
      <c r="CB190" s="211">
        <v>0</v>
      </c>
      <c r="CC190" s="211">
        <v>0</v>
      </c>
      <c r="CD190" s="211">
        <f>SUM(B190:CC190)</f>
        <v>0</v>
      </c>
      <c r="CF190" s="27">
        <f t="shared" si="76"/>
        <v>0</v>
      </c>
      <c r="CG190" s="28">
        <f t="shared" si="77"/>
        <v>0</v>
      </c>
    </row>
    <row r="191" spans="1:85" x14ac:dyDescent="0.2">
      <c r="A191" s="215" t="s">
        <v>617</v>
      </c>
      <c r="B191" s="211">
        <v>0</v>
      </c>
      <c r="C191" s="211">
        <v>0</v>
      </c>
      <c r="D191" s="211">
        <v>0</v>
      </c>
      <c r="E191" s="211">
        <v>0</v>
      </c>
      <c r="F191" s="211">
        <v>0</v>
      </c>
      <c r="G191" s="211">
        <v>0</v>
      </c>
      <c r="H191" s="211">
        <v>0</v>
      </c>
      <c r="I191" s="211">
        <v>0</v>
      </c>
      <c r="J191" s="211">
        <v>0</v>
      </c>
      <c r="K191" s="211">
        <v>0</v>
      </c>
      <c r="L191" s="211">
        <v>0</v>
      </c>
      <c r="M191" s="211">
        <v>0</v>
      </c>
      <c r="N191" s="211">
        <v>0</v>
      </c>
      <c r="O191" s="211">
        <v>0</v>
      </c>
      <c r="P191" s="211">
        <v>0</v>
      </c>
      <c r="Q191" s="211">
        <v>0</v>
      </c>
      <c r="R191" s="211">
        <v>0</v>
      </c>
      <c r="S191" s="211">
        <v>0</v>
      </c>
      <c r="T191" s="211">
        <v>0</v>
      </c>
      <c r="U191" s="211">
        <v>0</v>
      </c>
      <c r="V191" s="211">
        <v>0</v>
      </c>
      <c r="W191" s="211">
        <v>0</v>
      </c>
      <c r="X191" s="211">
        <v>0</v>
      </c>
      <c r="Y191" s="211">
        <v>0</v>
      </c>
      <c r="Z191" s="211">
        <v>0</v>
      </c>
      <c r="AA191" s="211">
        <v>0</v>
      </c>
      <c r="AB191" s="211">
        <v>0</v>
      </c>
      <c r="AC191" s="211">
        <v>0</v>
      </c>
      <c r="AD191" s="211">
        <v>0</v>
      </c>
      <c r="AE191" s="211">
        <v>0</v>
      </c>
      <c r="AF191" s="211">
        <v>0</v>
      </c>
      <c r="AG191" s="211">
        <v>0</v>
      </c>
      <c r="AH191" s="211">
        <v>0</v>
      </c>
      <c r="AI191" s="211">
        <v>0</v>
      </c>
      <c r="AJ191" s="211">
        <v>0</v>
      </c>
      <c r="AK191" s="211">
        <v>0</v>
      </c>
      <c r="AL191" s="211">
        <v>0</v>
      </c>
      <c r="AM191" s="211">
        <v>0</v>
      </c>
      <c r="AN191" s="211">
        <v>0</v>
      </c>
      <c r="AO191" s="211">
        <v>0</v>
      </c>
      <c r="AP191" s="211">
        <v>0</v>
      </c>
      <c r="AQ191" s="211">
        <v>0</v>
      </c>
      <c r="AR191" s="211">
        <v>0</v>
      </c>
      <c r="AS191" s="211">
        <v>0</v>
      </c>
      <c r="AT191" s="211">
        <v>0</v>
      </c>
      <c r="AU191" s="211">
        <v>0</v>
      </c>
      <c r="AV191" s="211">
        <v>0</v>
      </c>
      <c r="AW191" s="211">
        <v>0</v>
      </c>
      <c r="AX191" s="211">
        <v>0</v>
      </c>
      <c r="AY191" s="211">
        <v>0</v>
      </c>
      <c r="AZ191" s="211">
        <v>0</v>
      </c>
      <c r="BA191" s="211">
        <v>0</v>
      </c>
      <c r="BB191" s="211">
        <v>0</v>
      </c>
      <c r="BC191" s="211">
        <v>0</v>
      </c>
      <c r="BD191" s="211">
        <v>0</v>
      </c>
      <c r="BE191" s="211">
        <v>0</v>
      </c>
      <c r="BF191" s="211">
        <v>0</v>
      </c>
      <c r="BG191" s="211">
        <v>0</v>
      </c>
      <c r="BH191" s="211">
        <v>0</v>
      </c>
      <c r="BI191" s="211">
        <v>0</v>
      </c>
      <c r="BJ191" s="211">
        <v>0</v>
      </c>
      <c r="BK191" s="211">
        <v>0</v>
      </c>
      <c r="BL191" s="211">
        <v>0</v>
      </c>
      <c r="BM191" s="211">
        <v>0</v>
      </c>
      <c r="BN191" s="211">
        <v>0</v>
      </c>
      <c r="BO191" s="211">
        <v>0</v>
      </c>
      <c r="BP191" s="211">
        <v>0</v>
      </c>
      <c r="BQ191" s="211">
        <v>0</v>
      </c>
      <c r="BR191" s="211">
        <v>0</v>
      </c>
      <c r="BS191" s="211">
        <v>0</v>
      </c>
      <c r="BT191" s="211">
        <v>0</v>
      </c>
      <c r="BU191" s="211">
        <v>0</v>
      </c>
      <c r="BV191" s="211">
        <v>0</v>
      </c>
      <c r="BW191" s="211">
        <v>0</v>
      </c>
      <c r="BX191" s="211">
        <v>0</v>
      </c>
      <c r="BY191" s="211">
        <v>0</v>
      </c>
      <c r="BZ191" s="211">
        <v>0</v>
      </c>
      <c r="CA191" s="211">
        <v>0</v>
      </c>
      <c r="CB191" s="211">
        <v>0</v>
      </c>
      <c r="CC191" s="211">
        <v>0</v>
      </c>
      <c r="CD191" s="211">
        <f>SUM(B191:CC191)</f>
        <v>0</v>
      </c>
      <c r="CF191" s="27">
        <f t="shared" si="76"/>
        <v>0</v>
      </c>
      <c r="CG191" s="28">
        <f t="shared" si="77"/>
        <v>0</v>
      </c>
    </row>
    <row r="192" spans="1:85" x14ac:dyDescent="0.2">
      <c r="A192" s="214" t="s">
        <v>618</v>
      </c>
      <c r="B192" s="213">
        <f t="shared" ref="B192:BM192" si="128">SUM(B187:B191)</f>
        <v>-134.40969699999999</v>
      </c>
      <c r="C192" s="213">
        <f t="shared" si="128"/>
        <v>-134.40969699999999</v>
      </c>
      <c r="D192" s="213">
        <f t="shared" si="128"/>
        <v>-134.40969699999999</v>
      </c>
      <c r="E192" s="213">
        <f t="shared" si="128"/>
        <v>-134.40969699999999</v>
      </c>
      <c r="F192" s="213">
        <f t="shared" si="128"/>
        <v>-134.40969699999999</v>
      </c>
      <c r="G192" s="213">
        <f t="shared" ref="B192:BM192" si="129">SUM(G187:G191)</f>
        <v>-134.40969699999999</v>
      </c>
      <c r="H192" s="213">
        <f t="shared" ref="H192:BS192" si="130">SUM(H187:H191)</f>
        <v>-134.40969699999999</v>
      </c>
      <c r="I192" s="213">
        <f t="shared" si="130"/>
        <v>-134.40969699999999</v>
      </c>
      <c r="J192" s="213">
        <f t="shared" si="130"/>
        <v>-134.40969699999999</v>
      </c>
      <c r="K192" s="213">
        <f t="shared" si="130"/>
        <v>-134.40969699999999</v>
      </c>
      <c r="L192" s="213">
        <f t="shared" si="130"/>
        <v>-134.40969699999999</v>
      </c>
      <c r="M192" s="213">
        <f t="shared" si="130"/>
        <v>-134.40969699999999</v>
      </c>
      <c r="N192" s="213">
        <f t="shared" si="130"/>
        <v>-134.40969699999999</v>
      </c>
      <c r="O192" s="213">
        <f t="shared" si="130"/>
        <v>-134.40969699999999</v>
      </c>
      <c r="P192" s="213">
        <f t="shared" si="130"/>
        <v>-134.40969699999999</v>
      </c>
      <c r="Q192" s="213">
        <f t="shared" si="130"/>
        <v>-134.40969699999999</v>
      </c>
      <c r="R192" s="213">
        <f t="shared" si="130"/>
        <v>-134.40969699999999</v>
      </c>
      <c r="S192" s="213">
        <f t="shared" si="130"/>
        <v>-134.40969699999999</v>
      </c>
      <c r="T192" s="213">
        <f t="shared" si="130"/>
        <v>-134.40969699999999</v>
      </c>
      <c r="U192" s="213">
        <f t="shared" si="130"/>
        <v>-134.40969699999999</v>
      </c>
      <c r="V192" s="213">
        <f t="shared" si="130"/>
        <v>-134.40969699999999</v>
      </c>
      <c r="W192" s="213">
        <f t="shared" si="130"/>
        <v>-134.40969699999999</v>
      </c>
      <c r="X192" s="213">
        <f t="shared" si="130"/>
        <v>-134.40969699999999</v>
      </c>
      <c r="Y192" s="213">
        <f t="shared" si="130"/>
        <v>-134.40969699999999</v>
      </c>
      <c r="Z192" s="213">
        <f t="shared" si="130"/>
        <v>-134.40969699999999</v>
      </c>
      <c r="AA192" s="213">
        <f t="shared" si="130"/>
        <v>-134.40969699999999</v>
      </c>
      <c r="AB192" s="213">
        <f t="shared" si="130"/>
        <v>-134.40969699999999</v>
      </c>
      <c r="AC192" s="213">
        <f t="shared" si="130"/>
        <v>-134.40969699999999</v>
      </c>
      <c r="AD192" s="213">
        <f t="shared" si="130"/>
        <v>-134.40969699999999</v>
      </c>
      <c r="AE192" s="213">
        <f t="shared" si="130"/>
        <v>-134.40969699999999</v>
      </c>
      <c r="AF192" s="213">
        <f t="shared" si="130"/>
        <v>-134.40969699999999</v>
      </c>
      <c r="AG192" s="213">
        <f t="shared" si="130"/>
        <v>-134.40969699999999</v>
      </c>
      <c r="AH192" s="213">
        <f t="shared" si="130"/>
        <v>-134.40969699999999</v>
      </c>
      <c r="AI192" s="213">
        <f t="shared" si="130"/>
        <v>-134.40969699999999</v>
      </c>
      <c r="AJ192" s="213">
        <f t="shared" si="130"/>
        <v>-134.40969699999999</v>
      </c>
      <c r="AK192" s="213">
        <f t="shared" si="130"/>
        <v>-134.40969699999999</v>
      </c>
      <c r="AL192" s="213">
        <f t="shared" si="130"/>
        <v>-134.40969699999999</v>
      </c>
      <c r="AM192" s="213">
        <f t="shared" si="130"/>
        <v>-134.40969699999999</v>
      </c>
      <c r="AN192" s="213">
        <f t="shared" si="130"/>
        <v>-134.40969699999999</v>
      </c>
      <c r="AO192" s="213">
        <f t="shared" si="130"/>
        <v>-134.40969699999999</v>
      </c>
      <c r="AP192" s="213">
        <f t="shared" si="130"/>
        <v>-134.40969699999999</v>
      </c>
      <c r="AQ192" s="213">
        <f t="shared" si="130"/>
        <v>-134.40969699999999</v>
      </c>
      <c r="AR192" s="213">
        <f t="shared" si="130"/>
        <v>-134.40969699999999</v>
      </c>
      <c r="AS192" s="213">
        <f t="shared" si="130"/>
        <v>-134.40969699999999</v>
      </c>
      <c r="AT192" s="213">
        <f t="shared" si="130"/>
        <v>-134.40969699999999</v>
      </c>
      <c r="AU192" s="213">
        <f t="shared" si="130"/>
        <v>-134.40969699999999</v>
      </c>
      <c r="AV192" s="213">
        <f t="shared" si="130"/>
        <v>-134.40969699999999</v>
      </c>
      <c r="AW192" s="213">
        <f t="shared" si="130"/>
        <v>-134.40969699999999</v>
      </c>
      <c r="AX192" s="213">
        <f t="shared" si="130"/>
        <v>-134.40969699999999</v>
      </c>
      <c r="AY192" s="213">
        <f t="shared" si="130"/>
        <v>-134.40969699999999</v>
      </c>
      <c r="AZ192" s="213">
        <f t="shared" si="130"/>
        <v>-134.40969699999999</v>
      </c>
      <c r="BA192" s="213">
        <f t="shared" si="130"/>
        <v>-134.40969699999999</v>
      </c>
      <c r="BB192" s="213">
        <f t="shared" si="130"/>
        <v>-134.40969699999999</v>
      </c>
      <c r="BC192" s="213">
        <f t="shared" si="130"/>
        <v>-134.40969699999999</v>
      </c>
      <c r="BD192" s="213">
        <f t="shared" si="130"/>
        <v>-134.40969699999999</v>
      </c>
      <c r="BE192" s="213">
        <f t="shared" si="130"/>
        <v>-134.40969699999999</v>
      </c>
      <c r="BF192" s="213">
        <f t="shared" si="130"/>
        <v>-134.40969699999999</v>
      </c>
      <c r="BG192" s="213">
        <f t="shared" si="130"/>
        <v>-134.40969699999999</v>
      </c>
      <c r="BH192" s="213">
        <f t="shared" si="130"/>
        <v>-134.40969699999999</v>
      </c>
      <c r="BI192" s="213">
        <f t="shared" si="130"/>
        <v>-134.40969699999999</v>
      </c>
      <c r="BJ192" s="213">
        <f t="shared" si="130"/>
        <v>-134.40969699999999</v>
      </c>
      <c r="BK192" s="213">
        <f t="shared" si="130"/>
        <v>-134.40969699999999</v>
      </c>
      <c r="BL192" s="213">
        <f t="shared" si="130"/>
        <v>-134.40969699999999</v>
      </c>
      <c r="BM192" s="213">
        <f t="shared" si="130"/>
        <v>-134.40969699999999</v>
      </c>
      <c r="BN192" s="213">
        <f t="shared" si="130"/>
        <v>-134.40969699999999</v>
      </c>
      <c r="BO192" s="213">
        <f t="shared" si="130"/>
        <v>-134.40969699999999</v>
      </c>
      <c r="BP192" s="213">
        <f t="shared" si="130"/>
        <v>-134.40969699999999</v>
      </c>
      <c r="BQ192" s="213">
        <f t="shared" si="130"/>
        <v>-134.40969699999999</v>
      </c>
      <c r="BR192" s="213">
        <f t="shared" si="130"/>
        <v>-134.40969699999999</v>
      </c>
      <c r="BS192" s="213">
        <f t="shared" si="130"/>
        <v>-134.40969699999999</v>
      </c>
      <c r="BT192" s="213">
        <f t="shared" ref="BT192:CC192" si="131">SUM(BT187:BT191)</f>
        <v>-134.40969699999999</v>
      </c>
      <c r="BU192" s="213">
        <f t="shared" si="131"/>
        <v>-134.40969699999999</v>
      </c>
      <c r="BV192" s="213">
        <f t="shared" si="131"/>
        <v>-134.40969699999999</v>
      </c>
      <c r="BW192" s="213">
        <f t="shared" si="131"/>
        <v>-134.40969699999999</v>
      </c>
      <c r="BX192" s="213">
        <f t="shared" si="131"/>
        <v>-134.40969699999999</v>
      </c>
      <c r="BY192" s="213">
        <f t="shared" si="131"/>
        <v>-134.40969699999999</v>
      </c>
      <c r="BZ192" s="213">
        <f t="shared" si="131"/>
        <v>-134.40969699999999</v>
      </c>
      <c r="CA192" s="213">
        <f t="shared" si="131"/>
        <v>-134.40969699999999</v>
      </c>
      <c r="CB192" s="213">
        <f t="shared" si="131"/>
        <v>-134.40969699999999</v>
      </c>
      <c r="CC192" s="213">
        <f t="shared" si="131"/>
        <v>-134.40969699999999</v>
      </c>
      <c r="CD192" s="213">
        <f t="shared" ref="BN192:CD192" si="132">SUM(CD187:CD191)</f>
        <v>-10752.775759999986</v>
      </c>
      <c r="CF192" s="27">
        <f t="shared" si="76"/>
        <v>-134.40969699999999</v>
      </c>
      <c r="CG192" s="28">
        <f t="shared" si="77"/>
        <v>-134.40969699999999</v>
      </c>
    </row>
    <row r="193" spans="1:85" x14ac:dyDescent="0.2">
      <c r="A193" s="208"/>
      <c r="B193" s="207"/>
      <c r="C193" s="207"/>
      <c r="D193" s="207"/>
      <c r="E193" s="207"/>
      <c r="F193" s="207"/>
      <c r="G193" s="207"/>
      <c r="H193" s="207"/>
      <c r="I193" s="207"/>
      <c r="J193" s="207"/>
      <c r="K193" s="207"/>
      <c r="L193" s="207"/>
      <c r="M193" s="207"/>
      <c r="N193" s="207"/>
      <c r="O193" s="207"/>
      <c r="P193" s="207"/>
      <c r="Q193" s="207"/>
      <c r="R193" s="207"/>
      <c r="S193" s="207"/>
      <c r="T193" s="207"/>
      <c r="U193" s="207"/>
      <c r="V193" s="207"/>
      <c r="W193" s="207"/>
      <c r="X193" s="207"/>
      <c r="Y193" s="207"/>
      <c r="Z193" s="207"/>
      <c r="AA193" s="207"/>
      <c r="AB193" s="207"/>
      <c r="AC193" s="207"/>
      <c r="AD193" s="207"/>
      <c r="AE193" s="207"/>
      <c r="AF193" s="207"/>
      <c r="AG193" s="207"/>
      <c r="AH193" s="207"/>
      <c r="AI193" s="207"/>
      <c r="AJ193" s="207"/>
      <c r="AK193" s="207"/>
      <c r="AL193" s="207"/>
      <c r="AM193" s="207"/>
      <c r="AN193" s="207"/>
      <c r="AO193" s="207"/>
      <c r="AP193" s="207"/>
      <c r="AQ193" s="207"/>
      <c r="AR193" s="207"/>
      <c r="AS193" s="207"/>
      <c r="AT193" s="207"/>
      <c r="AU193" s="207"/>
      <c r="AV193" s="207"/>
      <c r="AW193" s="207"/>
      <c r="AX193" s="207"/>
      <c r="AY193" s="207"/>
      <c r="AZ193" s="207"/>
      <c r="BA193" s="207"/>
      <c r="BB193" s="207"/>
      <c r="BC193" s="207"/>
      <c r="BD193" s="207"/>
      <c r="BE193" s="207"/>
      <c r="BF193" s="207"/>
      <c r="BG193" s="207"/>
      <c r="BH193" s="207"/>
      <c r="BI193" s="207"/>
      <c r="BJ193" s="207"/>
      <c r="BK193" s="207"/>
      <c r="BL193" s="207"/>
      <c r="BM193" s="207"/>
      <c r="BN193" s="207"/>
      <c r="BO193" s="207"/>
      <c r="BP193" s="207"/>
      <c r="BQ193" s="207"/>
      <c r="BR193" s="207"/>
      <c r="BS193" s="207"/>
      <c r="BT193" s="207"/>
      <c r="BU193" s="207"/>
      <c r="BV193" s="207"/>
      <c r="BW193" s="207"/>
      <c r="BX193" s="207"/>
      <c r="BY193" s="207"/>
      <c r="BZ193" s="207"/>
      <c r="CA193" s="207"/>
      <c r="CB193" s="207"/>
      <c r="CC193" s="207"/>
      <c r="CD193" s="207"/>
      <c r="CF193" s="27">
        <f t="shared" si="76"/>
        <v>0</v>
      </c>
      <c r="CG193" s="28">
        <f t="shared" si="77"/>
        <v>0</v>
      </c>
    </row>
    <row r="194" spans="1:85" x14ac:dyDescent="0.2">
      <c r="A194" s="215" t="s">
        <v>619</v>
      </c>
      <c r="B194" s="211">
        <v>0</v>
      </c>
      <c r="C194" s="211">
        <v>0</v>
      </c>
      <c r="D194" s="211">
        <v>0</v>
      </c>
      <c r="E194" s="211">
        <v>0</v>
      </c>
      <c r="F194" s="211">
        <v>0</v>
      </c>
      <c r="G194" s="211">
        <v>0</v>
      </c>
      <c r="H194" s="211">
        <v>0</v>
      </c>
      <c r="I194" s="211">
        <v>0</v>
      </c>
      <c r="J194" s="211">
        <v>0</v>
      </c>
      <c r="K194" s="211">
        <v>0</v>
      </c>
      <c r="L194" s="211">
        <v>0</v>
      </c>
      <c r="M194" s="211">
        <v>0</v>
      </c>
      <c r="N194" s="211">
        <v>0</v>
      </c>
      <c r="O194" s="211">
        <v>0</v>
      </c>
      <c r="P194" s="211">
        <v>0</v>
      </c>
      <c r="Q194" s="211">
        <v>0</v>
      </c>
      <c r="R194" s="211">
        <v>0</v>
      </c>
      <c r="S194" s="211">
        <v>0</v>
      </c>
      <c r="T194" s="211">
        <v>0</v>
      </c>
      <c r="U194" s="211">
        <v>0</v>
      </c>
      <c r="V194" s="211">
        <v>0</v>
      </c>
      <c r="W194" s="211">
        <v>0</v>
      </c>
      <c r="X194" s="211">
        <v>0</v>
      </c>
      <c r="Y194" s="211">
        <v>0</v>
      </c>
      <c r="Z194" s="211">
        <v>0</v>
      </c>
      <c r="AA194" s="211">
        <v>0</v>
      </c>
      <c r="AB194" s="211">
        <v>0</v>
      </c>
      <c r="AC194" s="211">
        <v>0</v>
      </c>
      <c r="AD194" s="211">
        <v>0</v>
      </c>
      <c r="AE194" s="211">
        <v>0</v>
      </c>
      <c r="AF194" s="211">
        <v>0</v>
      </c>
      <c r="AG194" s="211">
        <v>0</v>
      </c>
      <c r="AH194" s="211">
        <v>0</v>
      </c>
      <c r="AI194" s="211">
        <v>0</v>
      </c>
      <c r="AJ194" s="211">
        <v>0</v>
      </c>
      <c r="AK194" s="211">
        <v>0</v>
      </c>
      <c r="AL194" s="211">
        <v>0</v>
      </c>
      <c r="AM194" s="211">
        <v>0</v>
      </c>
      <c r="AN194" s="211">
        <v>0</v>
      </c>
      <c r="AO194" s="211">
        <v>0</v>
      </c>
      <c r="AP194" s="211">
        <v>0</v>
      </c>
      <c r="AQ194" s="211">
        <v>0</v>
      </c>
      <c r="AR194" s="211">
        <v>0</v>
      </c>
      <c r="AS194" s="211">
        <v>0</v>
      </c>
      <c r="AT194" s="211">
        <v>0</v>
      </c>
      <c r="AU194" s="211">
        <v>0</v>
      </c>
      <c r="AV194" s="211">
        <v>0</v>
      </c>
      <c r="AW194" s="211">
        <v>0</v>
      </c>
      <c r="AX194" s="211">
        <v>0</v>
      </c>
      <c r="AY194" s="211">
        <v>0</v>
      </c>
      <c r="AZ194" s="211">
        <v>0</v>
      </c>
      <c r="BA194" s="211">
        <v>0</v>
      </c>
      <c r="BB194" s="211">
        <v>0</v>
      </c>
      <c r="BC194" s="211">
        <v>0</v>
      </c>
      <c r="BD194" s="211">
        <v>0</v>
      </c>
      <c r="BE194" s="211">
        <v>0</v>
      </c>
      <c r="BF194" s="211">
        <v>0</v>
      </c>
      <c r="BG194" s="211">
        <v>0</v>
      </c>
      <c r="BH194" s="211">
        <v>0</v>
      </c>
      <c r="BI194" s="211">
        <v>0</v>
      </c>
      <c r="BJ194" s="211">
        <v>0</v>
      </c>
      <c r="BK194" s="211">
        <v>0</v>
      </c>
      <c r="BL194" s="211">
        <v>0</v>
      </c>
      <c r="BM194" s="211">
        <v>0</v>
      </c>
      <c r="BN194" s="211">
        <v>0</v>
      </c>
      <c r="BO194" s="211">
        <v>0</v>
      </c>
      <c r="BP194" s="211">
        <v>0</v>
      </c>
      <c r="BQ194" s="211">
        <v>0</v>
      </c>
      <c r="BR194" s="211">
        <v>0</v>
      </c>
      <c r="BS194" s="211">
        <v>0</v>
      </c>
      <c r="BT194" s="211">
        <v>0</v>
      </c>
      <c r="BU194" s="211">
        <v>0</v>
      </c>
      <c r="BV194" s="211">
        <v>0</v>
      </c>
      <c r="BW194" s="211">
        <v>0</v>
      </c>
      <c r="BX194" s="211">
        <v>0</v>
      </c>
      <c r="BY194" s="211">
        <v>0</v>
      </c>
      <c r="BZ194" s="211">
        <v>0</v>
      </c>
      <c r="CA194" s="211">
        <v>0</v>
      </c>
      <c r="CB194" s="211">
        <v>0</v>
      </c>
      <c r="CC194" s="211">
        <v>0</v>
      </c>
      <c r="CD194" s="211">
        <f>SUM(B194:CC194)</f>
        <v>0</v>
      </c>
      <c r="CF194" s="27">
        <f t="shared" si="76"/>
        <v>0</v>
      </c>
      <c r="CG194" s="28">
        <f t="shared" si="77"/>
        <v>0</v>
      </c>
    </row>
    <row r="195" spans="1:85" x14ac:dyDescent="0.2">
      <c r="A195" s="215" t="s">
        <v>620</v>
      </c>
      <c r="B195" s="211">
        <v>0</v>
      </c>
      <c r="C195" s="211">
        <v>0</v>
      </c>
      <c r="D195" s="211">
        <v>0</v>
      </c>
      <c r="E195" s="211">
        <v>0</v>
      </c>
      <c r="F195" s="211">
        <v>0</v>
      </c>
      <c r="G195" s="211">
        <v>0</v>
      </c>
      <c r="H195" s="211">
        <v>0</v>
      </c>
      <c r="I195" s="211">
        <v>0</v>
      </c>
      <c r="J195" s="211">
        <v>0</v>
      </c>
      <c r="K195" s="211">
        <v>0</v>
      </c>
      <c r="L195" s="211">
        <v>0</v>
      </c>
      <c r="M195" s="211">
        <v>0</v>
      </c>
      <c r="N195" s="211">
        <v>0</v>
      </c>
      <c r="O195" s="211">
        <v>0</v>
      </c>
      <c r="P195" s="211">
        <v>0</v>
      </c>
      <c r="Q195" s="211">
        <v>0</v>
      </c>
      <c r="R195" s="211">
        <v>0</v>
      </c>
      <c r="S195" s="211">
        <v>0</v>
      </c>
      <c r="T195" s="211">
        <v>0</v>
      </c>
      <c r="U195" s="211">
        <v>0</v>
      </c>
      <c r="V195" s="211">
        <v>0</v>
      </c>
      <c r="W195" s="211">
        <v>0</v>
      </c>
      <c r="X195" s="211">
        <v>0</v>
      </c>
      <c r="Y195" s="211">
        <v>0</v>
      </c>
      <c r="Z195" s="211">
        <v>0</v>
      </c>
      <c r="AA195" s="211">
        <v>0</v>
      </c>
      <c r="AB195" s="211">
        <v>0</v>
      </c>
      <c r="AC195" s="211">
        <v>0</v>
      </c>
      <c r="AD195" s="211">
        <v>0</v>
      </c>
      <c r="AE195" s="211">
        <v>0</v>
      </c>
      <c r="AF195" s="211">
        <v>0</v>
      </c>
      <c r="AG195" s="211">
        <v>0</v>
      </c>
      <c r="AH195" s="211">
        <v>0</v>
      </c>
      <c r="AI195" s="211">
        <v>0</v>
      </c>
      <c r="AJ195" s="211">
        <v>0</v>
      </c>
      <c r="AK195" s="211">
        <v>0</v>
      </c>
      <c r="AL195" s="211">
        <v>0</v>
      </c>
      <c r="AM195" s="211">
        <v>0</v>
      </c>
      <c r="AN195" s="211">
        <v>0</v>
      </c>
      <c r="AO195" s="211">
        <v>0</v>
      </c>
      <c r="AP195" s="211">
        <v>0</v>
      </c>
      <c r="AQ195" s="211">
        <v>0</v>
      </c>
      <c r="AR195" s="211">
        <v>0</v>
      </c>
      <c r="AS195" s="211">
        <v>0</v>
      </c>
      <c r="AT195" s="211">
        <v>0</v>
      </c>
      <c r="AU195" s="211">
        <v>0</v>
      </c>
      <c r="AV195" s="211">
        <v>0</v>
      </c>
      <c r="AW195" s="211">
        <v>0</v>
      </c>
      <c r="AX195" s="211">
        <v>0</v>
      </c>
      <c r="AY195" s="211">
        <v>0</v>
      </c>
      <c r="AZ195" s="211">
        <v>0</v>
      </c>
      <c r="BA195" s="211">
        <v>0</v>
      </c>
      <c r="BB195" s="211">
        <v>0</v>
      </c>
      <c r="BC195" s="211">
        <v>0</v>
      </c>
      <c r="BD195" s="211">
        <v>0</v>
      </c>
      <c r="BE195" s="211">
        <v>0</v>
      </c>
      <c r="BF195" s="211">
        <v>0</v>
      </c>
      <c r="BG195" s="211">
        <v>0</v>
      </c>
      <c r="BH195" s="211">
        <v>0</v>
      </c>
      <c r="BI195" s="211">
        <v>0</v>
      </c>
      <c r="BJ195" s="211">
        <v>0</v>
      </c>
      <c r="BK195" s="211">
        <v>0</v>
      </c>
      <c r="BL195" s="211">
        <v>0</v>
      </c>
      <c r="BM195" s="211">
        <v>0</v>
      </c>
      <c r="BN195" s="211">
        <v>0</v>
      </c>
      <c r="BO195" s="211">
        <v>0</v>
      </c>
      <c r="BP195" s="211">
        <v>0</v>
      </c>
      <c r="BQ195" s="211">
        <v>0</v>
      </c>
      <c r="BR195" s="211">
        <v>0</v>
      </c>
      <c r="BS195" s="211">
        <v>0</v>
      </c>
      <c r="BT195" s="211">
        <v>0</v>
      </c>
      <c r="BU195" s="211">
        <v>0</v>
      </c>
      <c r="BV195" s="211">
        <v>0</v>
      </c>
      <c r="BW195" s="211">
        <v>0</v>
      </c>
      <c r="BX195" s="211">
        <v>0</v>
      </c>
      <c r="BY195" s="211">
        <v>0</v>
      </c>
      <c r="BZ195" s="211">
        <v>0</v>
      </c>
      <c r="CA195" s="211">
        <v>0</v>
      </c>
      <c r="CB195" s="211">
        <v>0</v>
      </c>
      <c r="CC195" s="211">
        <v>0</v>
      </c>
      <c r="CD195" s="211">
        <f>SUM(B195:CC195)</f>
        <v>0</v>
      </c>
      <c r="CF195" s="27">
        <f t="shared" si="76"/>
        <v>0</v>
      </c>
      <c r="CG195" s="28">
        <f t="shared" si="77"/>
        <v>0</v>
      </c>
    </row>
    <row r="196" spans="1:85" x14ac:dyDescent="0.2">
      <c r="A196" s="214" t="s">
        <v>621</v>
      </c>
      <c r="B196" s="213">
        <f t="shared" ref="B196:BM196" si="133">SUM(B194:B195)</f>
        <v>0</v>
      </c>
      <c r="C196" s="213">
        <f t="shared" si="133"/>
        <v>0</v>
      </c>
      <c r="D196" s="213">
        <f t="shared" si="133"/>
        <v>0</v>
      </c>
      <c r="E196" s="213">
        <f t="shared" si="133"/>
        <v>0</v>
      </c>
      <c r="F196" s="213">
        <f t="shared" si="133"/>
        <v>0</v>
      </c>
      <c r="G196" s="213">
        <f t="shared" ref="B196:BM196" si="134">SUM(G194:G195)</f>
        <v>0</v>
      </c>
      <c r="H196" s="213">
        <f t="shared" ref="H196:BS196" si="135">SUM(H194:H195)</f>
        <v>0</v>
      </c>
      <c r="I196" s="213">
        <f t="shared" si="135"/>
        <v>0</v>
      </c>
      <c r="J196" s="213">
        <f t="shared" si="135"/>
        <v>0</v>
      </c>
      <c r="K196" s="213">
        <f t="shared" si="135"/>
        <v>0</v>
      </c>
      <c r="L196" s="213">
        <f t="shared" si="135"/>
        <v>0</v>
      </c>
      <c r="M196" s="213">
        <f t="shared" si="135"/>
        <v>0</v>
      </c>
      <c r="N196" s="213">
        <f t="shared" si="135"/>
        <v>0</v>
      </c>
      <c r="O196" s="213">
        <f t="shared" si="135"/>
        <v>0</v>
      </c>
      <c r="P196" s="213">
        <f t="shared" si="135"/>
        <v>0</v>
      </c>
      <c r="Q196" s="213">
        <f t="shared" si="135"/>
        <v>0</v>
      </c>
      <c r="R196" s="213">
        <f t="shared" si="135"/>
        <v>0</v>
      </c>
      <c r="S196" s="213">
        <f t="shared" si="135"/>
        <v>0</v>
      </c>
      <c r="T196" s="213">
        <f t="shared" si="135"/>
        <v>0</v>
      </c>
      <c r="U196" s="213">
        <f t="shared" si="135"/>
        <v>0</v>
      </c>
      <c r="V196" s="213">
        <f t="shared" si="135"/>
        <v>0</v>
      </c>
      <c r="W196" s="213">
        <f t="shared" si="135"/>
        <v>0</v>
      </c>
      <c r="X196" s="213">
        <f t="shared" si="135"/>
        <v>0</v>
      </c>
      <c r="Y196" s="213">
        <f t="shared" si="135"/>
        <v>0</v>
      </c>
      <c r="Z196" s="213">
        <f t="shared" si="135"/>
        <v>0</v>
      </c>
      <c r="AA196" s="213">
        <f t="shared" si="135"/>
        <v>0</v>
      </c>
      <c r="AB196" s="213">
        <f t="shared" si="135"/>
        <v>0</v>
      </c>
      <c r="AC196" s="213">
        <f t="shared" si="135"/>
        <v>0</v>
      </c>
      <c r="AD196" s="213">
        <f t="shared" si="135"/>
        <v>0</v>
      </c>
      <c r="AE196" s="213">
        <f t="shared" si="135"/>
        <v>0</v>
      </c>
      <c r="AF196" s="213">
        <f t="shared" si="135"/>
        <v>0</v>
      </c>
      <c r="AG196" s="213">
        <f t="shared" si="135"/>
        <v>0</v>
      </c>
      <c r="AH196" s="213">
        <f t="shared" si="135"/>
        <v>0</v>
      </c>
      <c r="AI196" s="213">
        <f t="shared" si="135"/>
        <v>0</v>
      </c>
      <c r="AJ196" s="213">
        <f t="shared" si="135"/>
        <v>0</v>
      </c>
      <c r="AK196" s="213">
        <f t="shared" si="135"/>
        <v>0</v>
      </c>
      <c r="AL196" s="213">
        <f t="shared" si="135"/>
        <v>0</v>
      </c>
      <c r="AM196" s="213">
        <f t="shared" si="135"/>
        <v>0</v>
      </c>
      <c r="AN196" s="213">
        <f t="shared" si="135"/>
        <v>0</v>
      </c>
      <c r="AO196" s="213">
        <f t="shared" si="135"/>
        <v>0</v>
      </c>
      <c r="AP196" s="213">
        <f t="shared" si="135"/>
        <v>0</v>
      </c>
      <c r="AQ196" s="213">
        <f t="shared" si="135"/>
        <v>0</v>
      </c>
      <c r="AR196" s="213">
        <f t="shared" si="135"/>
        <v>0</v>
      </c>
      <c r="AS196" s="213">
        <f t="shared" si="135"/>
        <v>0</v>
      </c>
      <c r="AT196" s="213">
        <f t="shared" si="135"/>
        <v>0</v>
      </c>
      <c r="AU196" s="213">
        <f t="shared" si="135"/>
        <v>0</v>
      </c>
      <c r="AV196" s="213">
        <f t="shared" si="135"/>
        <v>0</v>
      </c>
      <c r="AW196" s="213">
        <f t="shared" si="135"/>
        <v>0</v>
      </c>
      <c r="AX196" s="213">
        <f t="shared" si="135"/>
        <v>0</v>
      </c>
      <c r="AY196" s="213">
        <f t="shared" si="135"/>
        <v>0</v>
      </c>
      <c r="AZ196" s="213">
        <f t="shared" si="135"/>
        <v>0</v>
      </c>
      <c r="BA196" s="213">
        <f t="shared" si="135"/>
        <v>0</v>
      </c>
      <c r="BB196" s="213">
        <f t="shared" si="135"/>
        <v>0</v>
      </c>
      <c r="BC196" s="213">
        <f t="shared" si="135"/>
        <v>0</v>
      </c>
      <c r="BD196" s="213">
        <f t="shared" si="135"/>
        <v>0</v>
      </c>
      <c r="BE196" s="213">
        <f t="shared" si="135"/>
        <v>0</v>
      </c>
      <c r="BF196" s="213">
        <f t="shared" si="135"/>
        <v>0</v>
      </c>
      <c r="BG196" s="213">
        <f t="shared" si="135"/>
        <v>0</v>
      </c>
      <c r="BH196" s="213">
        <f t="shared" si="135"/>
        <v>0</v>
      </c>
      <c r="BI196" s="213">
        <f t="shared" si="135"/>
        <v>0</v>
      </c>
      <c r="BJ196" s="213">
        <f t="shared" si="135"/>
        <v>0</v>
      </c>
      <c r="BK196" s="213">
        <f t="shared" si="135"/>
        <v>0</v>
      </c>
      <c r="BL196" s="213">
        <f t="shared" si="135"/>
        <v>0</v>
      </c>
      <c r="BM196" s="213">
        <f t="shared" si="135"/>
        <v>0</v>
      </c>
      <c r="BN196" s="213">
        <f t="shared" si="135"/>
        <v>0</v>
      </c>
      <c r="BO196" s="213">
        <f t="shared" si="135"/>
        <v>0</v>
      </c>
      <c r="BP196" s="213">
        <f t="shared" si="135"/>
        <v>0</v>
      </c>
      <c r="BQ196" s="213">
        <f t="shared" si="135"/>
        <v>0</v>
      </c>
      <c r="BR196" s="213">
        <f t="shared" si="135"/>
        <v>0</v>
      </c>
      <c r="BS196" s="213">
        <f t="shared" si="135"/>
        <v>0</v>
      </c>
      <c r="BT196" s="213">
        <f t="shared" ref="BT196:CC196" si="136">SUM(BT194:BT195)</f>
        <v>0</v>
      </c>
      <c r="BU196" s="213">
        <f t="shared" si="136"/>
        <v>0</v>
      </c>
      <c r="BV196" s="213">
        <f t="shared" si="136"/>
        <v>0</v>
      </c>
      <c r="BW196" s="213">
        <f t="shared" si="136"/>
        <v>0</v>
      </c>
      <c r="BX196" s="213">
        <f t="shared" si="136"/>
        <v>0</v>
      </c>
      <c r="BY196" s="213">
        <f t="shared" si="136"/>
        <v>0</v>
      </c>
      <c r="BZ196" s="213">
        <f t="shared" si="136"/>
        <v>0</v>
      </c>
      <c r="CA196" s="213">
        <f t="shared" si="136"/>
        <v>0</v>
      </c>
      <c r="CB196" s="213">
        <f t="shared" si="136"/>
        <v>0</v>
      </c>
      <c r="CC196" s="213">
        <f t="shared" si="136"/>
        <v>0</v>
      </c>
      <c r="CD196" s="213">
        <f t="shared" ref="BN196:CD196" si="137">SUM(CD194:CD195)</f>
        <v>0</v>
      </c>
      <c r="CF196" s="27">
        <f t="shared" si="76"/>
        <v>0</v>
      </c>
      <c r="CG196" s="28">
        <f t="shared" si="77"/>
        <v>0</v>
      </c>
    </row>
    <row r="197" spans="1:85" x14ac:dyDescent="0.2">
      <c r="A197" s="218" t="s">
        <v>622</v>
      </c>
      <c r="B197" s="211">
        <v>0</v>
      </c>
      <c r="C197" s="211">
        <v>0</v>
      </c>
      <c r="D197" s="211">
        <v>0</v>
      </c>
      <c r="E197" s="211">
        <v>0</v>
      </c>
      <c r="F197" s="211">
        <v>0</v>
      </c>
      <c r="G197" s="211">
        <v>0</v>
      </c>
      <c r="H197" s="211">
        <v>0</v>
      </c>
      <c r="I197" s="211">
        <v>0</v>
      </c>
      <c r="J197" s="211">
        <v>0</v>
      </c>
      <c r="K197" s="211">
        <v>0</v>
      </c>
      <c r="L197" s="211">
        <v>0</v>
      </c>
      <c r="M197" s="211">
        <v>0</v>
      </c>
      <c r="N197" s="211">
        <v>0</v>
      </c>
      <c r="O197" s="211">
        <v>0</v>
      </c>
      <c r="P197" s="211">
        <v>0</v>
      </c>
      <c r="Q197" s="211">
        <v>0</v>
      </c>
      <c r="R197" s="211">
        <v>0</v>
      </c>
      <c r="S197" s="211">
        <v>0</v>
      </c>
      <c r="T197" s="211">
        <v>0</v>
      </c>
      <c r="U197" s="211">
        <v>0</v>
      </c>
      <c r="V197" s="211">
        <v>0</v>
      </c>
      <c r="W197" s="211">
        <v>0</v>
      </c>
      <c r="X197" s="211">
        <v>0</v>
      </c>
      <c r="Y197" s="211">
        <v>0</v>
      </c>
      <c r="Z197" s="211">
        <v>0</v>
      </c>
      <c r="AA197" s="211">
        <v>0</v>
      </c>
      <c r="AB197" s="211">
        <v>0</v>
      </c>
      <c r="AC197" s="211">
        <v>0</v>
      </c>
      <c r="AD197" s="211">
        <v>0</v>
      </c>
      <c r="AE197" s="211">
        <v>0</v>
      </c>
      <c r="AF197" s="211">
        <v>0</v>
      </c>
      <c r="AG197" s="211">
        <v>0</v>
      </c>
      <c r="AH197" s="211">
        <v>0</v>
      </c>
      <c r="AI197" s="211">
        <v>0</v>
      </c>
      <c r="AJ197" s="211">
        <v>0</v>
      </c>
      <c r="AK197" s="211">
        <v>0</v>
      </c>
      <c r="AL197" s="211">
        <v>0</v>
      </c>
      <c r="AM197" s="211">
        <v>0</v>
      </c>
      <c r="AN197" s="211">
        <v>0</v>
      </c>
      <c r="AO197" s="211">
        <v>0</v>
      </c>
      <c r="AP197" s="211">
        <v>0</v>
      </c>
      <c r="AQ197" s="211">
        <v>0</v>
      </c>
      <c r="AR197" s="211">
        <v>0</v>
      </c>
      <c r="AS197" s="211">
        <v>0</v>
      </c>
      <c r="AT197" s="211">
        <v>0</v>
      </c>
      <c r="AU197" s="211">
        <v>0</v>
      </c>
      <c r="AV197" s="211">
        <v>0</v>
      </c>
      <c r="AW197" s="211">
        <v>0</v>
      </c>
      <c r="AX197" s="211">
        <v>0</v>
      </c>
      <c r="AY197" s="211">
        <v>0</v>
      </c>
      <c r="AZ197" s="211">
        <v>0</v>
      </c>
      <c r="BA197" s="211">
        <v>0</v>
      </c>
      <c r="BB197" s="211">
        <v>0</v>
      </c>
      <c r="BC197" s="211">
        <v>0</v>
      </c>
      <c r="BD197" s="211">
        <v>0</v>
      </c>
      <c r="BE197" s="211">
        <v>0</v>
      </c>
      <c r="BF197" s="211">
        <v>0</v>
      </c>
      <c r="BG197" s="211">
        <v>0</v>
      </c>
      <c r="BH197" s="211">
        <v>0</v>
      </c>
      <c r="BI197" s="211">
        <v>0</v>
      </c>
      <c r="BJ197" s="211">
        <v>0</v>
      </c>
      <c r="BK197" s="211">
        <v>0</v>
      </c>
      <c r="BL197" s="211">
        <v>0</v>
      </c>
      <c r="BM197" s="211">
        <v>0</v>
      </c>
      <c r="BN197" s="211">
        <v>0</v>
      </c>
      <c r="BO197" s="211">
        <v>0</v>
      </c>
      <c r="BP197" s="211">
        <v>0</v>
      </c>
      <c r="BQ197" s="211">
        <v>0</v>
      </c>
      <c r="BR197" s="211">
        <v>0</v>
      </c>
      <c r="BS197" s="211">
        <v>0</v>
      </c>
      <c r="BT197" s="211">
        <v>0</v>
      </c>
      <c r="BU197" s="211">
        <v>0</v>
      </c>
      <c r="BV197" s="211">
        <v>0</v>
      </c>
      <c r="BW197" s="211">
        <v>0</v>
      </c>
      <c r="BX197" s="211">
        <v>0</v>
      </c>
      <c r="BY197" s="211">
        <v>0</v>
      </c>
      <c r="BZ197" s="211">
        <v>0</v>
      </c>
      <c r="CA197" s="211">
        <v>0</v>
      </c>
      <c r="CB197" s="211">
        <v>0</v>
      </c>
      <c r="CC197" s="211">
        <v>0</v>
      </c>
      <c r="CD197" s="211">
        <f t="shared" ref="CD197:CD205" si="138">SUM(B197:CC197)</f>
        <v>0</v>
      </c>
      <c r="CF197" s="27">
        <f t="shared" si="76"/>
        <v>0</v>
      </c>
      <c r="CG197" s="28">
        <f t="shared" si="77"/>
        <v>0</v>
      </c>
    </row>
    <row r="198" spans="1:85" x14ac:dyDescent="0.2">
      <c r="A198" s="218" t="s">
        <v>1166</v>
      </c>
      <c r="B198" s="211">
        <v>0</v>
      </c>
      <c r="C198" s="211">
        <v>0</v>
      </c>
      <c r="D198" s="211">
        <v>0</v>
      </c>
      <c r="E198" s="211">
        <v>0</v>
      </c>
      <c r="F198" s="211">
        <v>0</v>
      </c>
      <c r="G198" s="211">
        <v>0</v>
      </c>
      <c r="H198" s="211">
        <v>0</v>
      </c>
      <c r="I198" s="211">
        <v>0</v>
      </c>
      <c r="J198" s="211">
        <v>0</v>
      </c>
      <c r="K198" s="211">
        <v>0</v>
      </c>
      <c r="L198" s="211">
        <v>0</v>
      </c>
      <c r="M198" s="211">
        <v>0</v>
      </c>
      <c r="N198" s="211">
        <v>0</v>
      </c>
      <c r="O198" s="211">
        <v>0</v>
      </c>
      <c r="P198" s="211">
        <v>0</v>
      </c>
      <c r="Q198" s="211">
        <v>0</v>
      </c>
      <c r="R198" s="211">
        <v>0</v>
      </c>
      <c r="S198" s="211">
        <v>0</v>
      </c>
      <c r="T198" s="211">
        <v>0</v>
      </c>
      <c r="U198" s="211">
        <v>0</v>
      </c>
      <c r="V198" s="211">
        <v>0</v>
      </c>
      <c r="W198" s="211">
        <v>0</v>
      </c>
      <c r="X198" s="211">
        <v>0</v>
      </c>
      <c r="Y198" s="211">
        <v>0</v>
      </c>
      <c r="Z198" s="211">
        <v>0</v>
      </c>
      <c r="AA198" s="211">
        <v>0</v>
      </c>
      <c r="AB198" s="211">
        <v>0</v>
      </c>
      <c r="AC198" s="211">
        <v>0</v>
      </c>
      <c r="AD198" s="211">
        <v>0</v>
      </c>
      <c r="AE198" s="211">
        <v>0</v>
      </c>
      <c r="AF198" s="211">
        <v>0</v>
      </c>
      <c r="AG198" s="211">
        <v>0</v>
      </c>
      <c r="AH198" s="211">
        <v>0</v>
      </c>
      <c r="AI198" s="211">
        <v>0</v>
      </c>
      <c r="AJ198" s="211">
        <v>0</v>
      </c>
      <c r="AK198" s="211">
        <v>0</v>
      </c>
      <c r="AL198" s="211">
        <v>0</v>
      </c>
      <c r="AM198" s="211">
        <v>0</v>
      </c>
      <c r="AN198" s="211">
        <v>0</v>
      </c>
      <c r="AO198" s="211">
        <v>0</v>
      </c>
      <c r="AP198" s="211">
        <v>0</v>
      </c>
      <c r="AQ198" s="211">
        <v>0</v>
      </c>
      <c r="AR198" s="211">
        <v>0</v>
      </c>
      <c r="AS198" s="211">
        <v>0</v>
      </c>
      <c r="AT198" s="211">
        <v>0</v>
      </c>
      <c r="AU198" s="211">
        <v>0</v>
      </c>
      <c r="AV198" s="211">
        <v>0</v>
      </c>
      <c r="AW198" s="211">
        <v>0</v>
      </c>
      <c r="AX198" s="211">
        <v>0</v>
      </c>
      <c r="AY198" s="211">
        <v>0</v>
      </c>
      <c r="AZ198" s="211">
        <v>0</v>
      </c>
      <c r="BA198" s="211">
        <v>0</v>
      </c>
      <c r="BB198" s="211">
        <v>0</v>
      </c>
      <c r="BC198" s="211">
        <v>0</v>
      </c>
      <c r="BD198" s="211">
        <v>0</v>
      </c>
      <c r="BE198" s="211">
        <v>0</v>
      </c>
      <c r="BF198" s="211">
        <v>0</v>
      </c>
      <c r="BG198" s="211">
        <v>0</v>
      </c>
      <c r="BH198" s="211">
        <v>0</v>
      </c>
      <c r="BI198" s="211">
        <v>0</v>
      </c>
      <c r="BJ198" s="211">
        <v>0</v>
      </c>
      <c r="BK198" s="211">
        <v>0</v>
      </c>
      <c r="BL198" s="211">
        <v>0</v>
      </c>
      <c r="BM198" s="211">
        <v>0</v>
      </c>
      <c r="BN198" s="211">
        <v>0</v>
      </c>
      <c r="BO198" s="211">
        <v>0</v>
      </c>
      <c r="BP198" s="211">
        <v>0</v>
      </c>
      <c r="BQ198" s="211">
        <v>0</v>
      </c>
      <c r="BR198" s="211">
        <v>0</v>
      </c>
      <c r="BS198" s="211">
        <v>0</v>
      </c>
      <c r="BT198" s="211">
        <v>0</v>
      </c>
      <c r="BU198" s="211">
        <v>0</v>
      </c>
      <c r="BV198" s="211">
        <v>0</v>
      </c>
      <c r="BW198" s="211">
        <v>0</v>
      </c>
      <c r="BX198" s="211">
        <v>0</v>
      </c>
      <c r="BY198" s="211">
        <v>0</v>
      </c>
      <c r="BZ198" s="211">
        <v>0</v>
      </c>
      <c r="CA198" s="211">
        <v>0</v>
      </c>
      <c r="CB198" s="211">
        <v>0</v>
      </c>
      <c r="CC198" s="211">
        <v>0</v>
      </c>
      <c r="CD198" s="211">
        <f t="shared" si="138"/>
        <v>0</v>
      </c>
      <c r="CF198" s="27">
        <f t="shared" si="76"/>
        <v>0</v>
      </c>
      <c r="CG198" s="28">
        <f t="shared" si="77"/>
        <v>0</v>
      </c>
    </row>
    <row r="199" spans="1:85" x14ac:dyDescent="0.2">
      <c r="A199" s="218" t="s">
        <v>624</v>
      </c>
      <c r="B199" s="211">
        <v>0</v>
      </c>
      <c r="C199" s="211">
        <v>0</v>
      </c>
      <c r="D199" s="211">
        <v>0</v>
      </c>
      <c r="E199" s="211">
        <v>0</v>
      </c>
      <c r="F199" s="211">
        <v>0</v>
      </c>
      <c r="G199" s="211">
        <v>0</v>
      </c>
      <c r="H199" s="211">
        <v>0</v>
      </c>
      <c r="I199" s="211">
        <v>0</v>
      </c>
      <c r="J199" s="211">
        <v>0</v>
      </c>
      <c r="K199" s="211">
        <v>0</v>
      </c>
      <c r="L199" s="211">
        <v>0</v>
      </c>
      <c r="M199" s="211">
        <v>0</v>
      </c>
      <c r="N199" s="211">
        <v>0</v>
      </c>
      <c r="O199" s="211">
        <v>0</v>
      </c>
      <c r="P199" s="211">
        <v>0</v>
      </c>
      <c r="Q199" s="211">
        <v>0</v>
      </c>
      <c r="R199" s="211">
        <v>0</v>
      </c>
      <c r="S199" s="211">
        <v>0</v>
      </c>
      <c r="T199" s="211">
        <v>0</v>
      </c>
      <c r="U199" s="211">
        <v>0</v>
      </c>
      <c r="V199" s="211">
        <v>0</v>
      </c>
      <c r="W199" s="211">
        <v>0</v>
      </c>
      <c r="X199" s="211">
        <v>0</v>
      </c>
      <c r="Y199" s="211">
        <v>0</v>
      </c>
      <c r="Z199" s="211">
        <v>0</v>
      </c>
      <c r="AA199" s="211">
        <v>0</v>
      </c>
      <c r="AB199" s="211">
        <v>0</v>
      </c>
      <c r="AC199" s="211">
        <v>0</v>
      </c>
      <c r="AD199" s="211">
        <v>0</v>
      </c>
      <c r="AE199" s="211">
        <v>0</v>
      </c>
      <c r="AF199" s="211">
        <v>0</v>
      </c>
      <c r="AG199" s="211">
        <v>0</v>
      </c>
      <c r="AH199" s="211">
        <v>0</v>
      </c>
      <c r="AI199" s="211">
        <v>0</v>
      </c>
      <c r="AJ199" s="211">
        <v>0</v>
      </c>
      <c r="AK199" s="211">
        <v>0</v>
      </c>
      <c r="AL199" s="211">
        <v>0</v>
      </c>
      <c r="AM199" s="211">
        <v>0</v>
      </c>
      <c r="AN199" s="211">
        <v>0</v>
      </c>
      <c r="AO199" s="211">
        <v>0</v>
      </c>
      <c r="AP199" s="211">
        <v>0</v>
      </c>
      <c r="AQ199" s="211">
        <v>0</v>
      </c>
      <c r="AR199" s="211">
        <v>0</v>
      </c>
      <c r="AS199" s="211">
        <v>0</v>
      </c>
      <c r="AT199" s="211">
        <v>0</v>
      </c>
      <c r="AU199" s="211">
        <v>0</v>
      </c>
      <c r="AV199" s="211">
        <v>0</v>
      </c>
      <c r="AW199" s="211">
        <v>0</v>
      </c>
      <c r="AX199" s="211">
        <v>0</v>
      </c>
      <c r="AY199" s="211">
        <v>0</v>
      </c>
      <c r="AZ199" s="211">
        <v>0</v>
      </c>
      <c r="BA199" s="211">
        <v>0</v>
      </c>
      <c r="BB199" s="211">
        <v>0</v>
      </c>
      <c r="BC199" s="211">
        <v>0</v>
      </c>
      <c r="BD199" s="211">
        <v>0</v>
      </c>
      <c r="BE199" s="211">
        <v>0</v>
      </c>
      <c r="BF199" s="211">
        <v>0</v>
      </c>
      <c r="BG199" s="211">
        <v>0</v>
      </c>
      <c r="BH199" s="211">
        <v>0</v>
      </c>
      <c r="BI199" s="211">
        <v>0</v>
      </c>
      <c r="BJ199" s="211">
        <v>0</v>
      </c>
      <c r="BK199" s="211">
        <v>0</v>
      </c>
      <c r="BL199" s="211">
        <v>0</v>
      </c>
      <c r="BM199" s="211">
        <v>0</v>
      </c>
      <c r="BN199" s="211">
        <v>0</v>
      </c>
      <c r="BO199" s="211">
        <v>0</v>
      </c>
      <c r="BP199" s="211">
        <v>0</v>
      </c>
      <c r="BQ199" s="211">
        <v>0</v>
      </c>
      <c r="BR199" s="211">
        <v>0</v>
      </c>
      <c r="BS199" s="211">
        <v>0</v>
      </c>
      <c r="BT199" s="211">
        <v>0</v>
      </c>
      <c r="BU199" s="211">
        <v>0</v>
      </c>
      <c r="BV199" s="211">
        <v>0</v>
      </c>
      <c r="BW199" s="211">
        <v>0</v>
      </c>
      <c r="BX199" s="211">
        <v>0</v>
      </c>
      <c r="BY199" s="211">
        <v>0</v>
      </c>
      <c r="BZ199" s="211">
        <v>0</v>
      </c>
      <c r="CA199" s="211">
        <v>0</v>
      </c>
      <c r="CB199" s="211">
        <v>0</v>
      </c>
      <c r="CC199" s="211">
        <v>0</v>
      </c>
      <c r="CD199" s="211">
        <f t="shared" si="138"/>
        <v>0</v>
      </c>
      <c r="CF199" s="27">
        <f t="shared" si="76"/>
        <v>0</v>
      </c>
      <c r="CG199" s="28">
        <f t="shared" si="77"/>
        <v>0</v>
      </c>
    </row>
    <row r="200" spans="1:85" x14ac:dyDescent="0.2">
      <c r="A200" s="218" t="s">
        <v>625</v>
      </c>
      <c r="B200" s="211">
        <v>0</v>
      </c>
      <c r="C200" s="211">
        <v>0</v>
      </c>
      <c r="D200" s="211">
        <v>0</v>
      </c>
      <c r="E200" s="211">
        <v>0</v>
      </c>
      <c r="F200" s="211">
        <v>0</v>
      </c>
      <c r="G200" s="211">
        <v>0</v>
      </c>
      <c r="H200" s="211">
        <v>0</v>
      </c>
      <c r="I200" s="211">
        <v>0</v>
      </c>
      <c r="J200" s="211">
        <v>0</v>
      </c>
      <c r="K200" s="211">
        <v>0</v>
      </c>
      <c r="L200" s="211">
        <v>0</v>
      </c>
      <c r="M200" s="211">
        <v>0</v>
      </c>
      <c r="N200" s="211">
        <v>0</v>
      </c>
      <c r="O200" s="211">
        <v>0</v>
      </c>
      <c r="P200" s="211">
        <v>0</v>
      </c>
      <c r="Q200" s="211">
        <v>0</v>
      </c>
      <c r="R200" s="211">
        <v>0</v>
      </c>
      <c r="S200" s="211">
        <v>0</v>
      </c>
      <c r="T200" s="211">
        <v>0</v>
      </c>
      <c r="U200" s="211">
        <v>0</v>
      </c>
      <c r="V200" s="211">
        <v>0</v>
      </c>
      <c r="W200" s="211">
        <v>0</v>
      </c>
      <c r="X200" s="211">
        <v>0</v>
      </c>
      <c r="Y200" s="211">
        <v>0</v>
      </c>
      <c r="Z200" s="211">
        <v>0</v>
      </c>
      <c r="AA200" s="211">
        <v>0</v>
      </c>
      <c r="AB200" s="211">
        <v>0</v>
      </c>
      <c r="AC200" s="211">
        <v>0</v>
      </c>
      <c r="AD200" s="211">
        <v>0</v>
      </c>
      <c r="AE200" s="211">
        <v>0</v>
      </c>
      <c r="AF200" s="211">
        <v>0</v>
      </c>
      <c r="AG200" s="211">
        <v>0</v>
      </c>
      <c r="AH200" s="211">
        <v>0</v>
      </c>
      <c r="AI200" s="211">
        <v>0</v>
      </c>
      <c r="AJ200" s="211">
        <v>0</v>
      </c>
      <c r="AK200" s="211">
        <v>0</v>
      </c>
      <c r="AL200" s="211">
        <v>0</v>
      </c>
      <c r="AM200" s="211">
        <v>0</v>
      </c>
      <c r="AN200" s="211">
        <v>0</v>
      </c>
      <c r="AO200" s="211">
        <v>0</v>
      </c>
      <c r="AP200" s="211">
        <v>0</v>
      </c>
      <c r="AQ200" s="211">
        <v>0</v>
      </c>
      <c r="AR200" s="211">
        <v>0</v>
      </c>
      <c r="AS200" s="211">
        <v>0</v>
      </c>
      <c r="AT200" s="211">
        <v>0</v>
      </c>
      <c r="AU200" s="211">
        <v>0</v>
      </c>
      <c r="AV200" s="211">
        <v>0</v>
      </c>
      <c r="AW200" s="211">
        <v>0</v>
      </c>
      <c r="AX200" s="211">
        <v>0</v>
      </c>
      <c r="AY200" s="211">
        <v>0</v>
      </c>
      <c r="AZ200" s="211">
        <v>0</v>
      </c>
      <c r="BA200" s="211">
        <v>0</v>
      </c>
      <c r="BB200" s="211">
        <v>0</v>
      </c>
      <c r="BC200" s="211">
        <v>0</v>
      </c>
      <c r="BD200" s="211">
        <v>0</v>
      </c>
      <c r="BE200" s="211">
        <v>0</v>
      </c>
      <c r="BF200" s="211">
        <v>0</v>
      </c>
      <c r="BG200" s="211">
        <v>0</v>
      </c>
      <c r="BH200" s="211">
        <v>0</v>
      </c>
      <c r="BI200" s="211">
        <v>0</v>
      </c>
      <c r="BJ200" s="211">
        <v>0</v>
      </c>
      <c r="BK200" s="211">
        <v>0</v>
      </c>
      <c r="BL200" s="211">
        <v>0</v>
      </c>
      <c r="BM200" s="211">
        <v>0</v>
      </c>
      <c r="BN200" s="211">
        <v>0</v>
      </c>
      <c r="BO200" s="211">
        <v>0</v>
      </c>
      <c r="BP200" s="211">
        <v>0</v>
      </c>
      <c r="BQ200" s="211">
        <v>0</v>
      </c>
      <c r="BR200" s="211">
        <v>0</v>
      </c>
      <c r="BS200" s="211">
        <v>0</v>
      </c>
      <c r="BT200" s="211">
        <v>0</v>
      </c>
      <c r="BU200" s="211">
        <v>0</v>
      </c>
      <c r="BV200" s="211">
        <v>0</v>
      </c>
      <c r="BW200" s="211">
        <v>0</v>
      </c>
      <c r="BX200" s="211">
        <v>0</v>
      </c>
      <c r="BY200" s="211">
        <v>0</v>
      </c>
      <c r="BZ200" s="211">
        <v>0</v>
      </c>
      <c r="CA200" s="211">
        <v>0</v>
      </c>
      <c r="CB200" s="211">
        <v>0</v>
      </c>
      <c r="CC200" s="211">
        <v>0</v>
      </c>
      <c r="CD200" s="211">
        <f t="shared" si="138"/>
        <v>0</v>
      </c>
      <c r="CF200" s="27">
        <f t="shared" si="76"/>
        <v>0</v>
      </c>
      <c r="CG200" s="28">
        <f t="shared" si="77"/>
        <v>0</v>
      </c>
    </row>
    <row r="201" spans="1:85" x14ac:dyDescent="0.2">
      <c r="A201" s="218" t="s">
        <v>626</v>
      </c>
      <c r="B201" s="211">
        <v>0</v>
      </c>
      <c r="C201" s="211">
        <v>0</v>
      </c>
      <c r="D201" s="211">
        <v>0</v>
      </c>
      <c r="E201" s="211">
        <v>0</v>
      </c>
      <c r="F201" s="211">
        <v>0</v>
      </c>
      <c r="G201" s="211">
        <v>0</v>
      </c>
      <c r="H201" s="211">
        <v>0</v>
      </c>
      <c r="I201" s="211">
        <v>0</v>
      </c>
      <c r="J201" s="211">
        <v>0</v>
      </c>
      <c r="K201" s="211">
        <v>0</v>
      </c>
      <c r="L201" s="211">
        <v>0</v>
      </c>
      <c r="M201" s="211">
        <v>0</v>
      </c>
      <c r="N201" s="211">
        <v>0</v>
      </c>
      <c r="O201" s="211">
        <v>0</v>
      </c>
      <c r="P201" s="211">
        <v>0</v>
      </c>
      <c r="Q201" s="211">
        <v>0</v>
      </c>
      <c r="R201" s="211">
        <v>0</v>
      </c>
      <c r="S201" s="211">
        <v>0</v>
      </c>
      <c r="T201" s="211">
        <v>0</v>
      </c>
      <c r="U201" s="211">
        <v>0</v>
      </c>
      <c r="V201" s="211">
        <v>0</v>
      </c>
      <c r="W201" s="211">
        <v>0</v>
      </c>
      <c r="X201" s="211">
        <v>0</v>
      </c>
      <c r="Y201" s="211">
        <v>0</v>
      </c>
      <c r="Z201" s="211">
        <v>0</v>
      </c>
      <c r="AA201" s="211">
        <v>0</v>
      </c>
      <c r="AB201" s="211">
        <v>0</v>
      </c>
      <c r="AC201" s="211">
        <v>0</v>
      </c>
      <c r="AD201" s="211">
        <v>0</v>
      </c>
      <c r="AE201" s="211">
        <v>0</v>
      </c>
      <c r="AF201" s="211">
        <v>0</v>
      </c>
      <c r="AG201" s="211">
        <v>0</v>
      </c>
      <c r="AH201" s="211">
        <v>0</v>
      </c>
      <c r="AI201" s="211">
        <v>0</v>
      </c>
      <c r="AJ201" s="211">
        <v>0</v>
      </c>
      <c r="AK201" s="211">
        <v>0</v>
      </c>
      <c r="AL201" s="211">
        <v>0</v>
      </c>
      <c r="AM201" s="211">
        <v>0</v>
      </c>
      <c r="AN201" s="211">
        <v>0</v>
      </c>
      <c r="AO201" s="211">
        <v>0</v>
      </c>
      <c r="AP201" s="211">
        <v>0</v>
      </c>
      <c r="AQ201" s="211">
        <v>0</v>
      </c>
      <c r="AR201" s="211">
        <v>0</v>
      </c>
      <c r="AS201" s="211">
        <v>0</v>
      </c>
      <c r="AT201" s="211">
        <v>0</v>
      </c>
      <c r="AU201" s="211">
        <v>0</v>
      </c>
      <c r="AV201" s="211">
        <v>0</v>
      </c>
      <c r="AW201" s="211">
        <v>0</v>
      </c>
      <c r="AX201" s="211">
        <v>0</v>
      </c>
      <c r="AY201" s="211">
        <v>0</v>
      </c>
      <c r="AZ201" s="211">
        <v>0</v>
      </c>
      <c r="BA201" s="211">
        <v>0</v>
      </c>
      <c r="BB201" s="211">
        <v>0</v>
      </c>
      <c r="BC201" s="211">
        <v>0</v>
      </c>
      <c r="BD201" s="211">
        <v>0</v>
      </c>
      <c r="BE201" s="211">
        <v>0</v>
      </c>
      <c r="BF201" s="211">
        <v>0</v>
      </c>
      <c r="BG201" s="211">
        <v>0</v>
      </c>
      <c r="BH201" s="211">
        <v>0</v>
      </c>
      <c r="BI201" s="211">
        <v>0</v>
      </c>
      <c r="BJ201" s="211">
        <v>0</v>
      </c>
      <c r="BK201" s="211">
        <v>0</v>
      </c>
      <c r="BL201" s="211">
        <v>0</v>
      </c>
      <c r="BM201" s="211">
        <v>0</v>
      </c>
      <c r="BN201" s="211">
        <v>0</v>
      </c>
      <c r="BO201" s="211">
        <v>0</v>
      </c>
      <c r="BP201" s="211">
        <v>0</v>
      </c>
      <c r="BQ201" s="211">
        <v>0</v>
      </c>
      <c r="BR201" s="211">
        <v>0</v>
      </c>
      <c r="BS201" s="211">
        <v>0</v>
      </c>
      <c r="BT201" s="211">
        <v>0</v>
      </c>
      <c r="BU201" s="211">
        <v>0</v>
      </c>
      <c r="BV201" s="211">
        <v>0</v>
      </c>
      <c r="BW201" s="211">
        <v>0</v>
      </c>
      <c r="BX201" s="211">
        <v>0</v>
      </c>
      <c r="BY201" s="211">
        <v>0</v>
      </c>
      <c r="BZ201" s="211">
        <v>0</v>
      </c>
      <c r="CA201" s="211">
        <v>0</v>
      </c>
      <c r="CB201" s="211">
        <v>0</v>
      </c>
      <c r="CC201" s="211">
        <v>0</v>
      </c>
      <c r="CD201" s="211">
        <f t="shared" si="138"/>
        <v>0</v>
      </c>
      <c r="CF201" s="27">
        <f t="shared" si="76"/>
        <v>0</v>
      </c>
      <c r="CG201" s="28">
        <f t="shared" si="77"/>
        <v>0</v>
      </c>
    </row>
    <row r="202" spans="1:85" x14ac:dyDescent="0.2">
      <c r="A202" s="218" t="s">
        <v>627</v>
      </c>
      <c r="B202" s="211">
        <v>0</v>
      </c>
      <c r="C202" s="211">
        <v>0</v>
      </c>
      <c r="D202" s="211">
        <v>0</v>
      </c>
      <c r="E202" s="211">
        <v>0</v>
      </c>
      <c r="F202" s="211">
        <v>0</v>
      </c>
      <c r="G202" s="211">
        <v>0</v>
      </c>
      <c r="H202" s="211">
        <v>0</v>
      </c>
      <c r="I202" s="211">
        <v>0</v>
      </c>
      <c r="J202" s="211">
        <v>0</v>
      </c>
      <c r="K202" s="211">
        <v>0</v>
      </c>
      <c r="L202" s="211">
        <v>0</v>
      </c>
      <c r="M202" s="211">
        <v>0</v>
      </c>
      <c r="N202" s="211">
        <v>0</v>
      </c>
      <c r="O202" s="211">
        <v>0</v>
      </c>
      <c r="P202" s="211">
        <v>0</v>
      </c>
      <c r="Q202" s="211">
        <v>0</v>
      </c>
      <c r="R202" s="211">
        <v>0</v>
      </c>
      <c r="S202" s="211">
        <v>0</v>
      </c>
      <c r="T202" s="211">
        <v>0</v>
      </c>
      <c r="U202" s="211">
        <v>0</v>
      </c>
      <c r="V202" s="211">
        <v>0</v>
      </c>
      <c r="W202" s="211">
        <v>0</v>
      </c>
      <c r="X202" s="211">
        <v>0</v>
      </c>
      <c r="Y202" s="211">
        <v>0</v>
      </c>
      <c r="Z202" s="211">
        <v>0</v>
      </c>
      <c r="AA202" s="211">
        <v>0</v>
      </c>
      <c r="AB202" s="211">
        <v>0</v>
      </c>
      <c r="AC202" s="211">
        <v>0</v>
      </c>
      <c r="AD202" s="211">
        <v>0</v>
      </c>
      <c r="AE202" s="211">
        <v>0</v>
      </c>
      <c r="AF202" s="211">
        <v>0</v>
      </c>
      <c r="AG202" s="211">
        <v>0</v>
      </c>
      <c r="AH202" s="211">
        <v>0</v>
      </c>
      <c r="AI202" s="211">
        <v>0</v>
      </c>
      <c r="AJ202" s="211">
        <v>0</v>
      </c>
      <c r="AK202" s="211">
        <v>0</v>
      </c>
      <c r="AL202" s="211">
        <v>0</v>
      </c>
      <c r="AM202" s="211">
        <v>0</v>
      </c>
      <c r="AN202" s="211">
        <v>0</v>
      </c>
      <c r="AO202" s="211">
        <v>0</v>
      </c>
      <c r="AP202" s="211">
        <v>0</v>
      </c>
      <c r="AQ202" s="211">
        <v>0</v>
      </c>
      <c r="AR202" s="211">
        <v>0</v>
      </c>
      <c r="AS202" s="211">
        <v>0</v>
      </c>
      <c r="AT202" s="211">
        <v>0</v>
      </c>
      <c r="AU202" s="211">
        <v>0</v>
      </c>
      <c r="AV202" s="211">
        <v>0</v>
      </c>
      <c r="AW202" s="211">
        <v>0</v>
      </c>
      <c r="AX202" s="211">
        <v>0</v>
      </c>
      <c r="AY202" s="211">
        <v>0</v>
      </c>
      <c r="AZ202" s="211">
        <v>0</v>
      </c>
      <c r="BA202" s="211">
        <v>0</v>
      </c>
      <c r="BB202" s="211">
        <v>0</v>
      </c>
      <c r="BC202" s="211">
        <v>0</v>
      </c>
      <c r="BD202" s="211">
        <v>0</v>
      </c>
      <c r="BE202" s="211">
        <v>0</v>
      </c>
      <c r="BF202" s="211">
        <v>0</v>
      </c>
      <c r="BG202" s="211">
        <v>0</v>
      </c>
      <c r="BH202" s="211">
        <v>0</v>
      </c>
      <c r="BI202" s="211">
        <v>0</v>
      </c>
      <c r="BJ202" s="211">
        <v>0</v>
      </c>
      <c r="BK202" s="211">
        <v>0</v>
      </c>
      <c r="BL202" s="211">
        <v>0</v>
      </c>
      <c r="BM202" s="211">
        <v>0</v>
      </c>
      <c r="BN202" s="211">
        <v>0</v>
      </c>
      <c r="BO202" s="211">
        <v>0</v>
      </c>
      <c r="BP202" s="211">
        <v>0</v>
      </c>
      <c r="BQ202" s="211">
        <v>0</v>
      </c>
      <c r="BR202" s="211">
        <v>0</v>
      </c>
      <c r="BS202" s="211">
        <v>0</v>
      </c>
      <c r="BT202" s="211">
        <v>0</v>
      </c>
      <c r="BU202" s="211">
        <v>0</v>
      </c>
      <c r="BV202" s="211">
        <v>0</v>
      </c>
      <c r="BW202" s="211">
        <v>0</v>
      </c>
      <c r="BX202" s="211">
        <v>0</v>
      </c>
      <c r="BY202" s="211">
        <v>0</v>
      </c>
      <c r="BZ202" s="211">
        <v>0</v>
      </c>
      <c r="CA202" s="211">
        <v>0</v>
      </c>
      <c r="CB202" s="211">
        <v>0</v>
      </c>
      <c r="CC202" s="211">
        <v>0</v>
      </c>
      <c r="CD202" s="211">
        <f t="shared" si="138"/>
        <v>0</v>
      </c>
      <c r="CF202" s="27">
        <f t="shared" si="76"/>
        <v>0</v>
      </c>
      <c r="CG202" s="28">
        <f t="shared" si="77"/>
        <v>0</v>
      </c>
    </row>
    <row r="203" spans="1:85" x14ac:dyDescent="0.2">
      <c r="A203" s="218" t="s">
        <v>628</v>
      </c>
      <c r="B203" s="211">
        <v>0</v>
      </c>
      <c r="C203" s="211">
        <v>0</v>
      </c>
      <c r="D203" s="211">
        <v>0</v>
      </c>
      <c r="E203" s="211">
        <v>0</v>
      </c>
      <c r="F203" s="211">
        <v>0</v>
      </c>
      <c r="G203" s="211">
        <v>0</v>
      </c>
      <c r="H203" s="211">
        <v>0</v>
      </c>
      <c r="I203" s="211">
        <v>0</v>
      </c>
      <c r="J203" s="211">
        <v>0</v>
      </c>
      <c r="K203" s="211">
        <v>0</v>
      </c>
      <c r="L203" s="211">
        <v>0</v>
      </c>
      <c r="M203" s="211">
        <v>0</v>
      </c>
      <c r="N203" s="211">
        <v>0</v>
      </c>
      <c r="O203" s="211">
        <v>0</v>
      </c>
      <c r="P203" s="211">
        <v>0</v>
      </c>
      <c r="Q203" s="211">
        <v>0</v>
      </c>
      <c r="R203" s="211">
        <v>0</v>
      </c>
      <c r="S203" s="211">
        <v>0</v>
      </c>
      <c r="T203" s="211">
        <v>0</v>
      </c>
      <c r="U203" s="211">
        <v>0</v>
      </c>
      <c r="V203" s="211">
        <v>0</v>
      </c>
      <c r="W203" s="211">
        <v>0</v>
      </c>
      <c r="X203" s="211">
        <v>0</v>
      </c>
      <c r="Y203" s="211">
        <v>0</v>
      </c>
      <c r="Z203" s="211">
        <v>0</v>
      </c>
      <c r="AA203" s="211">
        <v>0</v>
      </c>
      <c r="AB203" s="211">
        <v>0</v>
      </c>
      <c r="AC203" s="211">
        <v>0</v>
      </c>
      <c r="AD203" s="211">
        <v>0</v>
      </c>
      <c r="AE203" s="211">
        <v>0</v>
      </c>
      <c r="AF203" s="211">
        <v>0</v>
      </c>
      <c r="AG203" s="211">
        <v>0</v>
      </c>
      <c r="AH203" s="211">
        <v>0</v>
      </c>
      <c r="AI203" s="211">
        <v>0</v>
      </c>
      <c r="AJ203" s="211">
        <v>0</v>
      </c>
      <c r="AK203" s="211">
        <v>0</v>
      </c>
      <c r="AL203" s="211">
        <v>0</v>
      </c>
      <c r="AM203" s="211">
        <v>0</v>
      </c>
      <c r="AN203" s="211">
        <v>0</v>
      </c>
      <c r="AO203" s="211">
        <v>0</v>
      </c>
      <c r="AP203" s="211">
        <v>0</v>
      </c>
      <c r="AQ203" s="211">
        <v>0</v>
      </c>
      <c r="AR203" s="211">
        <v>0</v>
      </c>
      <c r="AS203" s="211">
        <v>0</v>
      </c>
      <c r="AT203" s="211">
        <v>0</v>
      </c>
      <c r="AU203" s="211">
        <v>0</v>
      </c>
      <c r="AV203" s="211">
        <v>0</v>
      </c>
      <c r="AW203" s="211">
        <v>0</v>
      </c>
      <c r="AX203" s="211">
        <v>0</v>
      </c>
      <c r="AY203" s="211">
        <v>0</v>
      </c>
      <c r="AZ203" s="211">
        <v>0</v>
      </c>
      <c r="BA203" s="211">
        <v>0</v>
      </c>
      <c r="BB203" s="211">
        <v>0</v>
      </c>
      <c r="BC203" s="211">
        <v>0</v>
      </c>
      <c r="BD203" s="211">
        <v>0</v>
      </c>
      <c r="BE203" s="211">
        <v>0</v>
      </c>
      <c r="BF203" s="211">
        <v>0</v>
      </c>
      <c r="BG203" s="211">
        <v>0</v>
      </c>
      <c r="BH203" s="211">
        <v>0</v>
      </c>
      <c r="BI203" s="211">
        <v>0</v>
      </c>
      <c r="BJ203" s="211">
        <v>0</v>
      </c>
      <c r="BK203" s="211">
        <v>0</v>
      </c>
      <c r="BL203" s="211">
        <v>0</v>
      </c>
      <c r="BM203" s="211">
        <v>0</v>
      </c>
      <c r="BN203" s="211">
        <v>0</v>
      </c>
      <c r="BO203" s="211">
        <v>0</v>
      </c>
      <c r="BP203" s="211">
        <v>0</v>
      </c>
      <c r="BQ203" s="211">
        <v>0</v>
      </c>
      <c r="BR203" s="211">
        <v>0</v>
      </c>
      <c r="BS203" s="211">
        <v>0</v>
      </c>
      <c r="BT203" s="211">
        <v>0</v>
      </c>
      <c r="BU203" s="211">
        <v>0</v>
      </c>
      <c r="BV203" s="211">
        <v>0</v>
      </c>
      <c r="BW203" s="211">
        <v>0</v>
      </c>
      <c r="BX203" s="211">
        <v>0</v>
      </c>
      <c r="BY203" s="211">
        <v>0</v>
      </c>
      <c r="BZ203" s="211">
        <v>0</v>
      </c>
      <c r="CA203" s="211">
        <v>0</v>
      </c>
      <c r="CB203" s="211">
        <v>0</v>
      </c>
      <c r="CC203" s="211">
        <v>0</v>
      </c>
      <c r="CD203" s="211">
        <f t="shared" si="138"/>
        <v>0</v>
      </c>
      <c r="CF203" s="27">
        <f t="shared" si="76"/>
        <v>0</v>
      </c>
      <c r="CG203" s="28">
        <f t="shared" si="77"/>
        <v>0</v>
      </c>
    </row>
    <row r="204" spans="1:85" x14ac:dyDescent="0.2">
      <c r="A204" s="218" t="s">
        <v>629</v>
      </c>
      <c r="B204" s="211">
        <v>0</v>
      </c>
      <c r="C204" s="211">
        <v>0</v>
      </c>
      <c r="D204" s="211">
        <v>0</v>
      </c>
      <c r="E204" s="211">
        <v>0</v>
      </c>
      <c r="F204" s="211">
        <v>0</v>
      </c>
      <c r="G204" s="211">
        <v>0</v>
      </c>
      <c r="H204" s="211">
        <v>0</v>
      </c>
      <c r="I204" s="211">
        <v>0</v>
      </c>
      <c r="J204" s="211">
        <v>0</v>
      </c>
      <c r="K204" s="211">
        <v>0</v>
      </c>
      <c r="L204" s="211">
        <v>0</v>
      </c>
      <c r="M204" s="211">
        <v>0</v>
      </c>
      <c r="N204" s="211">
        <v>0</v>
      </c>
      <c r="O204" s="211">
        <v>0</v>
      </c>
      <c r="P204" s="211">
        <v>0</v>
      </c>
      <c r="Q204" s="211">
        <v>0</v>
      </c>
      <c r="R204" s="211">
        <v>0</v>
      </c>
      <c r="S204" s="211">
        <v>0</v>
      </c>
      <c r="T204" s="211">
        <v>0</v>
      </c>
      <c r="U204" s="211">
        <v>0</v>
      </c>
      <c r="V204" s="211">
        <v>0</v>
      </c>
      <c r="W204" s="211">
        <v>0</v>
      </c>
      <c r="X204" s="211">
        <v>0</v>
      </c>
      <c r="Y204" s="211">
        <v>0</v>
      </c>
      <c r="Z204" s="211">
        <v>0</v>
      </c>
      <c r="AA204" s="211">
        <v>0</v>
      </c>
      <c r="AB204" s="211">
        <v>0</v>
      </c>
      <c r="AC204" s="211">
        <v>0</v>
      </c>
      <c r="AD204" s="211">
        <v>0</v>
      </c>
      <c r="AE204" s="211">
        <v>0</v>
      </c>
      <c r="AF204" s="211">
        <v>0</v>
      </c>
      <c r="AG204" s="211">
        <v>0</v>
      </c>
      <c r="AH204" s="211">
        <v>0</v>
      </c>
      <c r="AI204" s="211">
        <v>0</v>
      </c>
      <c r="AJ204" s="211">
        <v>0</v>
      </c>
      <c r="AK204" s="211">
        <v>0</v>
      </c>
      <c r="AL204" s="211">
        <v>0</v>
      </c>
      <c r="AM204" s="211">
        <v>0</v>
      </c>
      <c r="AN204" s="211">
        <v>0</v>
      </c>
      <c r="AO204" s="211">
        <v>0</v>
      </c>
      <c r="AP204" s="211">
        <v>0</v>
      </c>
      <c r="AQ204" s="211">
        <v>0</v>
      </c>
      <c r="AR204" s="211">
        <v>0</v>
      </c>
      <c r="AS204" s="211">
        <v>0</v>
      </c>
      <c r="AT204" s="211">
        <v>0</v>
      </c>
      <c r="AU204" s="211">
        <v>0</v>
      </c>
      <c r="AV204" s="211">
        <v>0</v>
      </c>
      <c r="AW204" s="211">
        <v>0</v>
      </c>
      <c r="AX204" s="211">
        <v>0</v>
      </c>
      <c r="AY204" s="211">
        <v>0</v>
      </c>
      <c r="AZ204" s="211">
        <v>0</v>
      </c>
      <c r="BA204" s="211">
        <v>0</v>
      </c>
      <c r="BB204" s="211">
        <v>0</v>
      </c>
      <c r="BC204" s="211">
        <v>0</v>
      </c>
      <c r="BD204" s="211">
        <v>0</v>
      </c>
      <c r="BE204" s="211">
        <v>0</v>
      </c>
      <c r="BF204" s="211">
        <v>0</v>
      </c>
      <c r="BG204" s="211">
        <v>0</v>
      </c>
      <c r="BH204" s="211">
        <v>0</v>
      </c>
      <c r="BI204" s="211">
        <v>0</v>
      </c>
      <c r="BJ204" s="211">
        <v>0</v>
      </c>
      <c r="BK204" s="211">
        <v>0</v>
      </c>
      <c r="BL204" s="211">
        <v>0</v>
      </c>
      <c r="BM204" s="211">
        <v>0</v>
      </c>
      <c r="BN204" s="211">
        <v>0</v>
      </c>
      <c r="BO204" s="211">
        <v>0</v>
      </c>
      <c r="BP204" s="211">
        <v>0</v>
      </c>
      <c r="BQ204" s="211">
        <v>0</v>
      </c>
      <c r="BR204" s="211">
        <v>0</v>
      </c>
      <c r="BS204" s="211">
        <v>0</v>
      </c>
      <c r="BT204" s="211">
        <v>0</v>
      </c>
      <c r="BU204" s="211">
        <v>0</v>
      </c>
      <c r="BV204" s="211">
        <v>0</v>
      </c>
      <c r="BW204" s="211">
        <v>0</v>
      </c>
      <c r="BX204" s="211">
        <v>0</v>
      </c>
      <c r="BY204" s="211">
        <v>0</v>
      </c>
      <c r="BZ204" s="211">
        <v>0</v>
      </c>
      <c r="CA204" s="211">
        <v>0</v>
      </c>
      <c r="CB204" s="211">
        <v>0</v>
      </c>
      <c r="CC204" s="211">
        <v>0</v>
      </c>
      <c r="CD204" s="211">
        <f t="shared" si="138"/>
        <v>0</v>
      </c>
      <c r="CF204" s="27">
        <f t="shared" ref="CF204:CF219" si="139">I204</f>
        <v>0</v>
      </c>
      <c r="CG204" s="28">
        <f t="shared" ref="CG204:CG219" si="140">BG204</f>
        <v>0</v>
      </c>
    </row>
    <row r="205" spans="1:85" x14ac:dyDescent="0.2">
      <c r="A205" s="218" t="s">
        <v>647</v>
      </c>
      <c r="B205" s="211">
        <v>0</v>
      </c>
      <c r="C205" s="211">
        <v>0</v>
      </c>
      <c r="D205" s="211">
        <v>0</v>
      </c>
      <c r="E205" s="211">
        <v>0</v>
      </c>
      <c r="F205" s="211">
        <v>0</v>
      </c>
      <c r="G205" s="211">
        <v>0</v>
      </c>
      <c r="H205" s="211">
        <v>0</v>
      </c>
      <c r="I205" s="211">
        <v>0</v>
      </c>
      <c r="J205" s="211">
        <v>0</v>
      </c>
      <c r="K205" s="211">
        <v>0</v>
      </c>
      <c r="L205" s="211">
        <v>0</v>
      </c>
      <c r="M205" s="211">
        <v>0</v>
      </c>
      <c r="N205" s="211">
        <v>0</v>
      </c>
      <c r="O205" s="211">
        <v>0</v>
      </c>
      <c r="P205" s="211">
        <v>0</v>
      </c>
      <c r="Q205" s="211">
        <v>0</v>
      </c>
      <c r="R205" s="211">
        <v>0</v>
      </c>
      <c r="S205" s="211">
        <v>0</v>
      </c>
      <c r="T205" s="211">
        <v>0</v>
      </c>
      <c r="U205" s="211">
        <v>0</v>
      </c>
      <c r="V205" s="211">
        <v>0</v>
      </c>
      <c r="W205" s="211">
        <v>0</v>
      </c>
      <c r="X205" s="211">
        <v>0</v>
      </c>
      <c r="Y205" s="211">
        <v>0</v>
      </c>
      <c r="Z205" s="211">
        <v>0</v>
      </c>
      <c r="AA205" s="211">
        <v>0</v>
      </c>
      <c r="AB205" s="211">
        <v>0</v>
      </c>
      <c r="AC205" s="211">
        <v>0</v>
      </c>
      <c r="AD205" s="211">
        <v>0</v>
      </c>
      <c r="AE205" s="211">
        <v>0</v>
      </c>
      <c r="AF205" s="211">
        <v>0</v>
      </c>
      <c r="AG205" s="211">
        <v>0</v>
      </c>
      <c r="AH205" s="211">
        <v>0</v>
      </c>
      <c r="AI205" s="211">
        <v>0</v>
      </c>
      <c r="AJ205" s="211">
        <v>0</v>
      </c>
      <c r="AK205" s="211">
        <v>0</v>
      </c>
      <c r="AL205" s="211">
        <v>0</v>
      </c>
      <c r="AM205" s="211">
        <v>0</v>
      </c>
      <c r="AN205" s="211">
        <v>0</v>
      </c>
      <c r="AO205" s="211">
        <v>0</v>
      </c>
      <c r="AP205" s="211">
        <v>0</v>
      </c>
      <c r="AQ205" s="211">
        <v>0</v>
      </c>
      <c r="AR205" s="211">
        <v>0</v>
      </c>
      <c r="AS205" s="211">
        <v>0</v>
      </c>
      <c r="AT205" s="211">
        <v>0</v>
      </c>
      <c r="AU205" s="211">
        <v>0</v>
      </c>
      <c r="AV205" s="211">
        <v>0</v>
      </c>
      <c r="AW205" s="211">
        <v>0</v>
      </c>
      <c r="AX205" s="211">
        <v>0</v>
      </c>
      <c r="AY205" s="211">
        <v>0</v>
      </c>
      <c r="AZ205" s="211">
        <v>0</v>
      </c>
      <c r="BA205" s="211">
        <v>0</v>
      </c>
      <c r="BB205" s="211">
        <v>0</v>
      </c>
      <c r="BC205" s="211">
        <v>0</v>
      </c>
      <c r="BD205" s="211">
        <v>0</v>
      </c>
      <c r="BE205" s="211">
        <v>0</v>
      </c>
      <c r="BF205" s="211">
        <v>0</v>
      </c>
      <c r="BG205" s="211">
        <v>0</v>
      </c>
      <c r="BH205" s="211">
        <v>0</v>
      </c>
      <c r="BI205" s="211">
        <v>0</v>
      </c>
      <c r="BJ205" s="211">
        <v>0</v>
      </c>
      <c r="BK205" s="211">
        <v>0</v>
      </c>
      <c r="BL205" s="211">
        <v>0</v>
      </c>
      <c r="BM205" s="211">
        <v>0</v>
      </c>
      <c r="BN205" s="211">
        <v>0</v>
      </c>
      <c r="BO205" s="211">
        <v>0</v>
      </c>
      <c r="BP205" s="211">
        <v>0</v>
      </c>
      <c r="BQ205" s="211">
        <v>0</v>
      </c>
      <c r="BR205" s="211">
        <v>0</v>
      </c>
      <c r="BS205" s="211">
        <v>0</v>
      </c>
      <c r="BT205" s="211">
        <v>0</v>
      </c>
      <c r="BU205" s="211">
        <v>0</v>
      </c>
      <c r="BV205" s="211">
        <v>0</v>
      </c>
      <c r="BW205" s="211">
        <v>0</v>
      </c>
      <c r="BX205" s="211">
        <v>0</v>
      </c>
      <c r="BY205" s="211">
        <v>0</v>
      </c>
      <c r="BZ205" s="211">
        <v>0</v>
      </c>
      <c r="CA205" s="211">
        <v>0</v>
      </c>
      <c r="CB205" s="211">
        <v>0</v>
      </c>
      <c r="CC205" s="211">
        <v>0</v>
      </c>
      <c r="CD205" s="211">
        <f t="shared" si="138"/>
        <v>0</v>
      </c>
      <c r="CF205" s="27">
        <f t="shared" si="139"/>
        <v>0</v>
      </c>
      <c r="CG205" s="28">
        <f t="shared" si="140"/>
        <v>0</v>
      </c>
    </row>
    <row r="206" spans="1:85" s="13" customFormat="1" x14ac:dyDescent="0.2">
      <c r="A206" s="208"/>
      <c r="B206" s="207"/>
      <c r="C206" s="207"/>
      <c r="D206" s="207"/>
      <c r="E206" s="207"/>
      <c r="F206" s="207"/>
      <c r="G206" s="207"/>
      <c r="H206" s="207"/>
      <c r="I206" s="207"/>
      <c r="J206" s="207"/>
      <c r="K206" s="207"/>
      <c r="L206" s="207"/>
      <c r="M206" s="207"/>
      <c r="N206" s="207"/>
      <c r="O206" s="207"/>
      <c r="P206" s="207"/>
      <c r="Q206" s="207"/>
      <c r="R206" s="207"/>
      <c r="S206" s="207"/>
      <c r="T206" s="207"/>
      <c r="U206" s="207"/>
      <c r="V206" s="207"/>
      <c r="W206" s="207"/>
      <c r="X206" s="207"/>
      <c r="Y206" s="207"/>
      <c r="Z206" s="207"/>
      <c r="AA206" s="207"/>
      <c r="AB206" s="207"/>
      <c r="AC206" s="207"/>
      <c r="AD206" s="207"/>
      <c r="AE206" s="207"/>
      <c r="AF206" s="207"/>
      <c r="AG206" s="207"/>
      <c r="AH206" s="207"/>
      <c r="AI206" s="207"/>
      <c r="AJ206" s="207"/>
      <c r="AK206" s="207"/>
      <c r="AL206" s="207"/>
      <c r="AM206" s="207"/>
      <c r="AN206" s="207"/>
      <c r="AO206" s="207"/>
      <c r="AP206" s="207"/>
      <c r="AQ206" s="207"/>
      <c r="AR206" s="207"/>
      <c r="AS206" s="207"/>
      <c r="AT206" s="207"/>
      <c r="AU206" s="207"/>
      <c r="AV206" s="207"/>
      <c r="AW206" s="207"/>
      <c r="AX206" s="207"/>
      <c r="AY206" s="207"/>
      <c r="AZ206" s="207"/>
      <c r="BA206" s="207"/>
      <c r="BB206" s="207"/>
      <c r="BC206" s="207"/>
      <c r="BD206" s="207"/>
      <c r="BE206" s="207"/>
      <c r="BF206" s="207"/>
      <c r="BG206" s="207"/>
      <c r="BH206" s="207"/>
      <c r="BI206" s="207"/>
      <c r="BJ206" s="207"/>
      <c r="BK206" s="207"/>
      <c r="BL206" s="207"/>
      <c r="BM206" s="207"/>
      <c r="BN206" s="207"/>
      <c r="BO206" s="207"/>
      <c r="BP206" s="207"/>
      <c r="BQ206" s="207"/>
      <c r="BR206" s="207"/>
      <c r="BS206" s="207"/>
      <c r="BT206" s="207"/>
      <c r="BU206" s="207"/>
      <c r="BV206" s="207"/>
      <c r="BW206" s="207"/>
      <c r="BX206" s="207"/>
      <c r="BY206" s="207"/>
      <c r="BZ206" s="207"/>
      <c r="CA206" s="207"/>
      <c r="CB206" s="207"/>
      <c r="CC206" s="207"/>
      <c r="CD206" s="207"/>
      <c r="CF206" s="27"/>
      <c r="CG206" s="28"/>
    </row>
    <row r="207" spans="1:85" s="13" customFormat="1" x14ac:dyDescent="0.2">
      <c r="A207" s="215" t="s">
        <v>1171</v>
      </c>
      <c r="B207" s="211">
        <v>0</v>
      </c>
      <c r="C207" s="211">
        <v>0</v>
      </c>
      <c r="D207" s="211">
        <v>0</v>
      </c>
      <c r="E207" s="211">
        <v>0</v>
      </c>
      <c r="F207" s="211">
        <v>0</v>
      </c>
      <c r="G207" s="211">
        <v>0</v>
      </c>
      <c r="H207" s="211">
        <v>0</v>
      </c>
      <c r="I207" s="211">
        <v>0</v>
      </c>
      <c r="J207" s="211">
        <v>0</v>
      </c>
      <c r="K207" s="211">
        <v>0</v>
      </c>
      <c r="L207" s="211">
        <v>0</v>
      </c>
      <c r="M207" s="211">
        <v>0</v>
      </c>
      <c r="N207" s="211">
        <v>0</v>
      </c>
      <c r="O207" s="211">
        <v>0</v>
      </c>
      <c r="P207" s="211">
        <v>0</v>
      </c>
      <c r="Q207" s="211">
        <v>0</v>
      </c>
      <c r="R207" s="211">
        <v>0</v>
      </c>
      <c r="S207" s="211">
        <v>0</v>
      </c>
      <c r="T207" s="211">
        <v>0</v>
      </c>
      <c r="U207" s="211">
        <v>0</v>
      </c>
      <c r="V207" s="211">
        <v>0</v>
      </c>
      <c r="W207" s="211">
        <v>0</v>
      </c>
      <c r="X207" s="211">
        <v>0</v>
      </c>
      <c r="Y207" s="211">
        <v>0</v>
      </c>
      <c r="Z207" s="211">
        <v>0</v>
      </c>
      <c r="AA207" s="211">
        <v>0</v>
      </c>
      <c r="AB207" s="211">
        <v>0</v>
      </c>
      <c r="AC207" s="211">
        <v>0</v>
      </c>
      <c r="AD207" s="211">
        <v>0</v>
      </c>
      <c r="AE207" s="211">
        <v>0</v>
      </c>
      <c r="AF207" s="211">
        <v>0</v>
      </c>
      <c r="AG207" s="211">
        <v>0</v>
      </c>
      <c r="AH207" s="211">
        <v>0</v>
      </c>
      <c r="AI207" s="211">
        <v>0</v>
      </c>
      <c r="AJ207" s="211">
        <v>0</v>
      </c>
      <c r="AK207" s="211">
        <v>0</v>
      </c>
      <c r="AL207" s="211">
        <v>0</v>
      </c>
      <c r="AM207" s="211">
        <v>0</v>
      </c>
      <c r="AN207" s="211">
        <v>0</v>
      </c>
      <c r="AO207" s="211">
        <v>0</v>
      </c>
      <c r="AP207" s="211">
        <v>0</v>
      </c>
      <c r="AQ207" s="211">
        <v>0</v>
      </c>
      <c r="AR207" s="211">
        <v>0</v>
      </c>
      <c r="AS207" s="211">
        <v>0</v>
      </c>
      <c r="AT207" s="211">
        <v>0</v>
      </c>
      <c r="AU207" s="211">
        <v>0</v>
      </c>
      <c r="AV207" s="211">
        <v>0</v>
      </c>
      <c r="AW207" s="211">
        <v>0</v>
      </c>
      <c r="AX207" s="211">
        <v>0</v>
      </c>
      <c r="AY207" s="211">
        <v>0</v>
      </c>
      <c r="AZ207" s="211">
        <v>0</v>
      </c>
      <c r="BA207" s="211">
        <v>0</v>
      </c>
      <c r="BB207" s="211">
        <v>0</v>
      </c>
      <c r="BC207" s="211">
        <v>0</v>
      </c>
      <c r="BD207" s="211">
        <v>0</v>
      </c>
      <c r="BE207" s="211">
        <v>0</v>
      </c>
      <c r="BF207" s="211">
        <v>0</v>
      </c>
      <c r="BG207" s="211">
        <v>0</v>
      </c>
      <c r="BH207" s="211">
        <v>0</v>
      </c>
      <c r="BI207" s="211">
        <v>0</v>
      </c>
      <c r="BJ207" s="211">
        <v>0</v>
      </c>
      <c r="BK207" s="211">
        <v>0</v>
      </c>
      <c r="BL207" s="211">
        <v>0</v>
      </c>
      <c r="BM207" s="211">
        <v>0</v>
      </c>
      <c r="BN207" s="211">
        <v>0</v>
      </c>
      <c r="BO207" s="211">
        <v>0</v>
      </c>
      <c r="BP207" s="211">
        <v>0</v>
      </c>
      <c r="BQ207" s="211">
        <v>0</v>
      </c>
      <c r="BR207" s="211">
        <v>0</v>
      </c>
      <c r="BS207" s="211">
        <v>0</v>
      </c>
      <c r="BT207" s="211">
        <v>0</v>
      </c>
      <c r="BU207" s="211">
        <v>0</v>
      </c>
      <c r="BV207" s="211">
        <v>0</v>
      </c>
      <c r="BW207" s="211">
        <v>0</v>
      </c>
      <c r="BX207" s="211">
        <v>0</v>
      </c>
      <c r="BY207" s="211">
        <v>0</v>
      </c>
      <c r="BZ207" s="211">
        <v>0</v>
      </c>
      <c r="CA207" s="211">
        <v>0</v>
      </c>
      <c r="CB207" s="211">
        <v>0</v>
      </c>
      <c r="CC207" s="211">
        <v>0</v>
      </c>
      <c r="CD207" s="211">
        <f>SUM(B207:CC207)</f>
        <v>0</v>
      </c>
      <c r="CF207" s="27"/>
      <c r="CG207" s="28"/>
    </row>
    <row r="208" spans="1:85" s="13" customFormat="1" x14ac:dyDescent="0.2">
      <c r="A208" s="215" t="s">
        <v>1172</v>
      </c>
      <c r="B208" s="211">
        <v>0</v>
      </c>
      <c r="C208" s="211">
        <v>0</v>
      </c>
      <c r="D208" s="211">
        <v>0</v>
      </c>
      <c r="E208" s="211">
        <v>0</v>
      </c>
      <c r="F208" s="211">
        <v>0</v>
      </c>
      <c r="G208" s="211">
        <v>0</v>
      </c>
      <c r="H208" s="211">
        <v>0</v>
      </c>
      <c r="I208" s="211">
        <v>0</v>
      </c>
      <c r="J208" s="211">
        <v>0</v>
      </c>
      <c r="K208" s="211">
        <v>0</v>
      </c>
      <c r="L208" s="211">
        <v>0</v>
      </c>
      <c r="M208" s="211">
        <v>0</v>
      </c>
      <c r="N208" s="211">
        <v>0</v>
      </c>
      <c r="O208" s="211">
        <v>0</v>
      </c>
      <c r="P208" s="211">
        <v>0</v>
      </c>
      <c r="Q208" s="211">
        <v>0</v>
      </c>
      <c r="R208" s="211">
        <v>0</v>
      </c>
      <c r="S208" s="211">
        <v>0</v>
      </c>
      <c r="T208" s="211">
        <v>0</v>
      </c>
      <c r="U208" s="211">
        <v>0</v>
      </c>
      <c r="V208" s="211">
        <v>0</v>
      </c>
      <c r="W208" s="211">
        <v>0</v>
      </c>
      <c r="X208" s="211">
        <v>0</v>
      </c>
      <c r="Y208" s="211">
        <v>0</v>
      </c>
      <c r="Z208" s="211">
        <v>0</v>
      </c>
      <c r="AA208" s="211">
        <v>0</v>
      </c>
      <c r="AB208" s="211">
        <v>0</v>
      </c>
      <c r="AC208" s="211">
        <v>0</v>
      </c>
      <c r="AD208" s="211">
        <v>0</v>
      </c>
      <c r="AE208" s="211">
        <v>0</v>
      </c>
      <c r="AF208" s="211">
        <v>0</v>
      </c>
      <c r="AG208" s="211">
        <v>0</v>
      </c>
      <c r="AH208" s="211">
        <v>0</v>
      </c>
      <c r="AI208" s="211">
        <v>0</v>
      </c>
      <c r="AJ208" s="211">
        <v>0</v>
      </c>
      <c r="AK208" s="211">
        <v>0</v>
      </c>
      <c r="AL208" s="211">
        <v>0</v>
      </c>
      <c r="AM208" s="211">
        <v>0</v>
      </c>
      <c r="AN208" s="211">
        <v>0</v>
      </c>
      <c r="AO208" s="211">
        <v>0</v>
      </c>
      <c r="AP208" s="211">
        <v>0</v>
      </c>
      <c r="AQ208" s="211">
        <v>0</v>
      </c>
      <c r="AR208" s="211">
        <v>0</v>
      </c>
      <c r="AS208" s="211">
        <v>0</v>
      </c>
      <c r="AT208" s="211">
        <v>0</v>
      </c>
      <c r="AU208" s="211">
        <v>0</v>
      </c>
      <c r="AV208" s="211">
        <v>0</v>
      </c>
      <c r="AW208" s="211">
        <v>0</v>
      </c>
      <c r="AX208" s="211">
        <v>0</v>
      </c>
      <c r="AY208" s="211">
        <v>0</v>
      </c>
      <c r="AZ208" s="211">
        <v>0</v>
      </c>
      <c r="BA208" s="211">
        <v>0</v>
      </c>
      <c r="BB208" s="211">
        <v>0</v>
      </c>
      <c r="BC208" s="211">
        <v>0</v>
      </c>
      <c r="BD208" s="211">
        <v>0</v>
      </c>
      <c r="BE208" s="211">
        <v>0</v>
      </c>
      <c r="BF208" s="211">
        <v>0</v>
      </c>
      <c r="BG208" s="211">
        <v>0</v>
      </c>
      <c r="BH208" s="211">
        <v>0</v>
      </c>
      <c r="BI208" s="211">
        <v>0</v>
      </c>
      <c r="BJ208" s="211">
        <v>0</v>
      </c>
      <c r="BK208" s="211">
        <v>0</v>
      </c>
      <c r="BL208" s="211">
        <v>0</v>
      </c>
      <c r="BM208" s="211">
        <v>0</v>
      </c>
      <c r="BN208" s="211">
        <v>0</v>
      </c>
      <c r="BO208" s="211">
        <v>0</v>
      </c>
      <c r="BP208" s="211">
        <v>0</v>
      </c>
      <c r="BQ208" s="211">
        <v>0</v>
      </c>
      <c r="BR208" s="211">
        <v>0</v>
      </c>
      <c r="BS208" s="211">
        <v>0</v>
      </c>
      <c r="BT208" s="211">
        <v>0</v>
      </c>
      <c r="BU208" s="211">
        <v>0</v>
      </c>
      <c r="BV208" s="211">
        <v>0</v>
      </c>
      <c r="BW208" s="211">
        <v>0</v>
      </c>
      <c r="BX208" s="211">
        <v>0</v>
      </c>
      <c r="BY208" s="211">
        <v>0</v>
      </c>
      <c r="BZ208" s="211">
        <v>0</v>
      </c>
      <c r="CA208" s="211">
        <v>0</v>
      </c>
      <c r="CB208" s="211">
        <v>0</v>
      </c>
      <c r="CC208" s="211">
        <v>0</v>
      </c>
      <c r="CD208" s="211">
        <f>SUM(B208:CC208)</f>
        <v>0</v>
      </c>
      <c r="CF208" s="27"/>
      <c r="CG208" s="28"/>
    </row>
    <row r="209" spans="1:85" s="13" customFormat="1" x14ac:dyDescent="0.2">
      <c r="A209" s="214" t="s">
        <v>1173</v>
      </c>
      <c r="B209" s="213">
        <f t="shared" ref="B209:BM209" si="141">SUM(B207:B208)</f>
        <v>0</v>
      </c>
      <c r="C209" s="213">
        <f t="shared" si="141"/>
        <v>0</v>
      </c>
      <c r="D209" s="213">
        <f t="shared" si="141"/>
        <v>0</v>
      </c>
      <c r="E209" s="213">
        <f t="shared" si="141"/>
        <v>0</v>
      </c>
      <c r="F209" s="213">
        <f t="shared" si="141"/>
        <v>0</v>
      </c>
      <c r="G209" s="213">
        <f t="shared" ref="B209:BM209" si="142">SUM(G207:G208)</f>
        <v>0</v>
      </c>
      <c r="H209" s="213">
        <f t="shared" ref="H209:BS209" si="143">SUM(H207:H208)</f>
        <v>0</v>
      </c>
      <c r="I209" s="213">
        <f t="shared" si="143"/>
        <v>0</v>
      </c>
      <c r="J209" s="213">
        <f t="shared" si="143"/>
        <v>0</v>
      </c>
      <c r="K209" s="213">
        <f t="shared" si="143"/>
        <v>0</v>
      </c>
      <c r="L209" s="213">
        <f t="shared" si="143"/>
        <v>0</v>
      </c>
      <c r="M209" s="213">
        <f t="shared" si="143"/>
        <v>0</v>
      </c>
      <c r="N209" s="213">
        <f t="shared" si="143"/>
        <v>0</v>
      </c>
      <c r="O209" s="213">
        <f t="shared" si="143"/>
        <v>0</v>
      </c>
      <c r="P209" s="213">
        <f t="shared" si="143"/>
        <v>0</v>
      </c>
      <c r="Q209" s="213">
        <f t="shared" si="143"/>
        <v>0</v>
      </c>
      <c r="R209" s="213">
        <f t="shared" si="143"/>
        <v>0</v>
      </c>
      <c r="S209" s="213">
        <f t="shared" si="143"/>
        <v>0</v>
      </c>
      <c r="T209" s="213">
        <f t="shared" si="143"/>
        <v>0</v>
      </c>
      <c r="U209" s="213">
        <f t="shared" si="143"/>
        <v>0</v>
      </c>
      <c r="V209" s="213">
        <f t="shared" si="143"/>
        <v>0</v>
      </c>
      <c r="W209" s="213">
        <f t="shared" si="143"/>
        <v>0</v>
      </c>
      <c r="X209" s="213">
        <f t="shared" si="143"/>
        <v>0</v>
      </c>
      <c r="Y209" s="213">
        <f t="shared" si="143"/>
        <v>0</v>
      </c>
      <c r="Z209" s="213">
        <f t="shared" si="143"/>
        <v>0</v>
      </c>
      <c r="AA209" s="213">
        <f t="shared" si="143"/>
        <v>0</v>
      </c>
      <c r="AB209" s="213">
        <f t="shared" si="143"/>
        <v>0</v>
      </c>
      <c r="AC209" s="213">
        <f t="shared" si="143"/>
        <v>0</v>
      </c>
      <c r="AD209" s="213">
        <f t="shared" si="143"/>
        <v>0</v>
      </c>
      <c r="AE209" s="213">
        <f t="shared" si="143"/>
        <v>0</v>
      </c>
      <c r="AF209" s="213">
        <f t="shared" si="143"/>
        <v>0</v>
      </c>
      <c r="AG209" s="213">
        <f t="shared" si="143"/>
        <v>0</v>
      </c>
      <c r="AH209" s="213">
        <f t="shared" si="143"/>
        <v>0</v>
      </c>
      <c r="AI209" s="213">
        <f t="shared" si="143"/>
        <v>0</v>
      </c>
      <c r="AJ209" s="213">
        <f t="shared" si="143"/>
        <v>0</v>
      </c>
      <c r="AK209" s="213">
        <f t="shared" si="143"/>
        <v>0</v>
      </c>
      <c r="AL209" s="213">
        <f t="shared" si="143"/>
        <v>0</v>
      </c>
      <c r="AM209" s="213">
        <f t="shared" si="143"/>
        <v>0</v>
      </c>
      <c r="AN209" s="213">
        <f t="shared" si="143"/>
        <v>0</v>
      </c>
      <c r="AO209" s="213">
        <f t="shared" si="143"/>
        <v>0</v>
      </c>
      <c r="AP209" s="213">
        <f t="shared" si="143"/>
        <v>0</v>
      </c>
      <c r="AQ209" s="213">
        <f t="shared" si="143"/>
        <v>0</v>
      </c>
      <c r="AR209" s="213">
        <f t="shared" si="143"/>
        <v>0</v>
      </c>
      <c r="AS209" s="213">
        <f t="shared" si="143"/>
        <v>0</v>
      </c>
      <c r="AT209" s="213">
        <f t="shared" si="143"/>
        <v>0</v>
      </c>
      <c r="AU209" s="213">
        <f t="shared" si="143"/>
        <v>0</v>
      </c>
      <c r="AV209" s="213">
        <f t="shared" si="143"/>
        <v>0</v>
      </c>
      <c r="AW209" s="213">
        <f t="shared" si="143"/>
        <v>0</v>
      </c>
      <c r="AX209" s="213">
        <f t="shared" si="143"/>
        <v>0</v>
      </c>
      <c r="AY209" s="213">
        <f t="shared" si="143"/>
        <v>0</v>
      </c>
      <c r="AZ209" s="213">
        <f t="shared" si="143"/>
        <v>0</v>
      </c>
      <c r="BA209" s="213">
        <f t="shared" si="143"/>
        <v>0</v>
      </c>
      <c r="BB209" s="213">
        <f t="shared" si="143"/>
        <v>0</v>
      </c>
      <c r="BC209" s="213">
        <f t="shared" si="143"/>
        <v>0</v>
      </c>
      <c r="BD209" s="213">
        <f t="shared" si="143"/>
        <v>0</v>
      </c>
      <c r="BE209" s="213">
        <f t="shared" si="143"/>
        <v>0</v>
      </c>
      <c r="BF209" s="213">
        <f t="shared" si="143"/>
        <v>0</v>
      </c>
      <c r="BG209" s="213">
        <f t="shared" si="143"/>
        <v>0</v>
      </c>
      <c r="BH209" s="213">
        <f t="shared" si="143"/>
        <v>0</v>
      </c>
      <c r="BI209" s="213">
        <f t="shared" si="143"/>
        <v>0</v>
      </c>
      <c r="BJ209" s="213">
        <f t="shared" si="143"/>
        <v>0</v>
      </c>
      <c r="BK209" s="213">
        <f t="shared" si="143"/>
        <v>0</v>
      </c>
      <c r="BL209" s="213">
        <f t="shared" si="143"/>
        <v>0</v>
      </c>
      <c r="BM209" s="213">
        <f t="shared" si="143"/>
        <v>0</v>
      </c>
      <c r="BN209" s="213">
        <f t="shared" si="143"/>
        <v>0</v>
      </c>
      <c r="BO209" s="213">
        <f t="shared" si="143"/>
        <v>0</v>
      </c>
      <c r="BP209" s="213">
        <f t="shared" si="143"/>
        <v>0</v>
      </c>
      <c r="BQ209" s="213">
        <f t="shared" si="143"/>
        <v>0</v>
      </c>
      <c r="BR209" s="213">
        <f t="shared" si="143"/>
        <v>0</v>
      </c>
      <c r="BS209" s="213">
        <f t="shared" si="143"/>
        <v>0</v>
      </c>
      <c r="BT209" s="213">
        <f t="shared" ref="BT209:CC209" si="144">SUM(BT207:BT208)</f>
        <v>0</v>
      </c>
      <c r="BU209" s="213">
        <f t="shared" si="144"/>
        <v>0</v>
      </c>
      <c r="BV209" s="213">
        <f t="shared" si="144"/>
        <v>0</v>
      </c>
      <c r="BW209" s="213">
        <f t="shared" si="144"/>
        <v>0</v>
      </c>
      <c r="BX209" s="213">
        <f t="shared" si="144"/>
        <v>0</v>
      </c>
      <c r="BY209" s="213">
        <f t="shared" si="144"/>
        <v>0</v>
      </c>
      <c r="BZ209" s="213">
        <f t="shared" si="144"/>
        <v>0</v>
      </c>
      <c r="CA209" s="213">
        <f t="shared" si="144"/>
        <v>0</v>
      </c>
      <c r="CB209" s="213">
        <f t="shared" si="144"/>
        <v>0</v>
      </c>
      <c r="CC209" s="213">
        <f t="shared" si="144"/>
        <v>0</v>
      </c>
      <c r="CD209" s="213">
        <f t="shared" ref="BN209:CD209" si="145">SUM(CD207:CD208)</f>
        <v>0</v>
      </c>
      <c r="CF209" s="27"/>
      <c r="CG209" s="28"/>
    </row>
    <row r="210" spans="1:85" x14ac:dyDescent="0.2">
      <c r="A210" s="208"/>
      <c r="B210" s="207"/>
      <c r="C210" s="207"/>
      <c r="D210" s="207"/>
      <c r="E210" s="207"/>
      <c r="F210" s="207"/>
      <c r="G210" s="207"/>
      <c r="H210" s="207"/>
      <c r="I210" s="207"/>
      <c r="J210" s="207"/>
      <c r="K210" s="207"/>
      <c r="L210" s="207"/>
      <c r="M210" s="207"/>
      <c r="N210" s="207"/>
      <c r="O210" s="207"/>
      <c r="P210" s="207"/>
      <c r="Q210" s="207"/>
      <c r="R210" s="207"/>
      <c r="S210" s="207"/>
      <c r="T210" s="207"/>
      <c r="U210" s="207"/>
      <c r="V210" s="207"/>
      <c r="W210" s="207"/>
      <c r="X210" s="207"/>
      <c r="Y210" s="207"/>
      <c r="Z210" s="207"/>
      <c r="AA210" s="207"/>
      <c r="AB210" s="207"/>
      <c r="AC210" s="207"/>
      <c r="AD210" s="207"/>
      <c r="AE210" s="207"/>
      <c r="AF210" s="207"/>
      <c r="AG210" s="207"/>
      <c r="AH210" s="207"/>
      <c r="AI210" s="207"/>
      <c r="AJ210" s="207"/>
      <c r="AK210" s="207"/>
      <c r="AL210" s="207"/>
      <c r="AM210" s="207"/>
      <c r="AN210" s="207"/>
      <c r="AO210" s="207"/>
      <c r="AP210" s="207"/>
      <c r="AQ210" s="207"/>
      <c r="AR210" s="207"/>
      <c r="AS210" s="207"/>
      <c r="AT210" s="207"/>
      <c r="AU210" s="207"/>
      <c r="AV210" s="207"/>
      <c r="AW210" s="207"/>
      <c r="AX210" s="207"/>
      <c r="AY210" s="207"/>
      <c r="AZ210" s="207"/>
      <c r="BA210" s="207"/>
      <c r="BB210" s="207"/>
      <c r="BC210" s="207"/>
      <c r="BD210" s="207"/>
      <c r="BE210" s="207"/>
      <c r="BF210" s="207"/>
      <c r="BG210" s="207"/>
      <c r="BH210" s="207"/>
      <c r="BI210" s="207"/>
      <c r="BJ210" s="207"/>
      <c r="BK210" s="207"/>
      <c r="BL210" s="207"/>
      <c r="BM210" s="207"/>
      <c r="BN210" s="207"/>
      <c r="BO210" s="207"/>
      <c r="BP210" s="207"/>
      <c r="BQ210" s="207"/>
      <c r="BR210" s="207"/>
      <c r="BS210" s="207"/>
      <c r="BT210" s="207"/>
      <c r="BU210" s="207"/>
      <c r="BV210" s="207"/>
      <c r="BW210" s="207"/>
      <c r="BX210" s="207"/>
      <c r="BY210" s="207"/>
      <c r="BZ210" s="207"/>
      <c r="CA210" s="207"/>
      <c r="CB210" s="207"/>
      <c r="CC210" s="207"/>
      <c r="CD210" s="207"/>
      <c r="CF210" s="27">
        <f t="shared" si="139"/>
        <v>0</v>
      </c>
      <c r="CG210" s="28">
        <f t="shared" si="140"/>
        <v>0</v>
      </c>
    </row>
    <row r="211" spans="1:85" x14ac:dyDescent="0.2">
      <c r="A211" s="215" t="s">
        <v>630</v>
      </c>
      <c r="B211" s="211">
        <v>0</v>
      </c>
      <c r="C211" s="211">
        <v>0</v>
      </c>
      <c r="D211" s="211">
        <v>0</v>
      </c>
      <c r="E211" s="211">
        <v>0</v>
      </c>
      <c r="F211" s="211">
        <v>0</v>
      </c>
      <c r="G211" s="211">
        <v>0</v>
      </c>
      <c r="H211" s="211">
        <v>0</v>
      </c>
      <c r="I211" s="211">
        <v>0</v>
      </c>
      <c r="J211" s="211">
        <v>0</v>
      </c>
      <c r="K211" s="211">
        <v>0</v>
      </c>
      <c r="L211" s="211">
        <v>0</v>
      </c>
      <c r="M211" s="211">
        <v>0</v>
      </c>
      <c r="N211" s="211">
        <v>0</v>
      </c>
      <c r="O211" s="211">
        <v>0</v>
      </c>
      <c r="P211" s="211">
        <v>0</v>
      </c>
      <c r="Q211" s="211">
        <v>0</v>
      </c>
      <c r="R211" s="211">
        <v>0</v>
      </c>
      <c r="S211" s="211">
        <v>0</v>
      </c>
      <c r="T211" s="211">
        <v>0</v>
      </c>
      <c r="U211" s="211">
        <v>0</v>
      </c>
      <c r="V211" s="211">
        <v>0</v>
      </c>
      <c r="W211" s="211">
        <v>0</v>
      </c>
      <c r="X211" s="211">
        <v>0</v>
      </c>
      <c r="Y211" s="211">
        <v>0</v>
      </c>
      <c r="Z211" s="211">
        <v>0</v>
      </c>
      <c r="AA211" s="211">
        <v>0</v>
      </c>
      <c r="AB211" s="211">
        <v>0</v>
      </c>
      <c r="AC211" s="211">
        <v>0</v>
      </c>
      <c r="AD211" s="211">
        <v>0</v>
      </c>
      <c r="AE211" s="211">
        <v>0</v>
      </c>
      <c r="AF211" s="211">
        <v>0</v>
      </c>
      <c r="AG211" s="211">
        <v>0</v>
      </c>
      <c r="AH211" s="211">
        <v>0</v>
      </c>
      <c r="AI211" s="211">
        <v>0</v>
      </c>
      <c r="AJ211" s="211">
        <v>0</v>
      </c>
      <c r="AK211" s="211">
        <v>0</v>
      </c>
      <c r="AL211" s="211">
        <v>0</v>
      </c>
      <c r="AM211" s="211">
        <v>0</v>
      </c>
      <c r="AN211" s="211">
        <v>0</v>
      </c>
      <c r="AO211" s="211">
        <v>0</v>
      </c>
      <c r="AP211" s="211">
        <v>0</v>
      </c>
      <c r="AQ211" s="211">
        <v>0</v>
      </c>
      <c r="AR211" s="211">
        <v>0</v>
      </c>
      <c r="AS211" s="211">
        <v>0</v>
      </c>
      <c r="AT211" s="211">
        <v>0</v>
      </c>
      <c r="AU211" s="211">
        <v>0</v>
      </c>
      <c r="AV211" s="211">
        <v>0</v>
      </c>
      <c r="AW211" s="211">
        <v>0</v>
      </c>
      <c r="AX211" s="211">
        <v>0</v>
      </c>
      <c r="AY211" s="211">
        <v>0</v>
      </c>
      <c r="AZ211" s="211">
        <v>0</v>
      </c>
      <c r="BA211" s="211">
        <v>0</v>
      </c>
      <c r="BB211" s="211">
        <v>0</v>
      </c>
      <c r="BC211" s="211">
        <v>0</v>
      </c>
      <c r="BD211" s="211">
        <v>0</v>
      </c>
      <c r="BE211" s="211">
        <v>0</v>
      </c>
      <c r="BF211" s="211">
        <v>0</v>
      </c>
      <c r="BG211" s="211">
        <v>0</v>
      </c>
      <c r="BH211" s="211">
        <v>0</v>
      </c>
      <c r="BI211" s="211">
        <v>0</v>
      </c>
      <c r="BJ211" s="211">
        <v>0</v>
      </c>
      <c r="BK211" s="211">
        <v>0</v>
      </c>
      <c r="BL211" s="211">
        <v>0</v>
      </c>
      <c r="BM211" s="211">
        <v>0</v>
      </c>
      <c r="BN211" s="211">
        <v>0</v>
      </c>
      <c r="BO211" s="211">
        <v>0</v>
      </c>
      <c r="BP211" s="211">
        <v>0</v>
      </c>
      <c r="BQ211" s="211">
        <v>0</v>
      </c>
      <c r="BR211" s="211">
        <v>0</v>
      </c>
      <c r="BS211" s="211">
        <v>0</v>
      </c>
      <c r="BT211" s="211">
        <v>0</v>
      </c>
      <c r="BU211" s="211">
        <v>0</v>
      </c>
      <c r="BV211" s="211">
        <v>0</v>
      </c>
      <c r="BW211" s="211">
        <v>0</v>
      </c>
      <c r="BX211" s="211">
        <v>0</v>
      </c>
      <c r="BY211" s="211">
        <v>0</v>
      </c>
      <c r="BZ211" s="211">
        <v>0</v>
      </c>
      <c r="CA211" s="211">
        <v>0</v>
      </c>
      <c r="CB211" s="211">
        <v>0</v>
      </c>
      <c r="CC211" s="211">
        <v>0</v>
      </c>
      <c r="CD211" s="211">
        <f>SUM(B211:CC211)</f>
        <v>0</v>
      </c>
      <c r="CF211" s="27">
        <f t="shared" si="139"/>
        <v>0</v>
      </c>
      <c r="CG211" s="28">
        <f t="shared" si="140"/>
        <v>0</v>
      </c>
    </row>
    <row r="212" spans="1:85" x14ac:dyDescent="0.2">
      <c r="A212" s="209"/>
      <c r="B212" s="207"/>
      <c r="C212" s="207"/>
      <c r="D212" s="207"/>
      <c r="E212" s="207"/>
      <c r="F212" s="207"/>
      <c r="G212" s="207"/>
      <c r="H212" s="207"/>
      <c r="I212" s="207"/>
      <c r="J212" s="207"/>
      <c r="K212" s="207"/>
      <c r="L212" s="207"/>
      <c r="M212" s="207"/>
      <c r="N212" s="207"/>
      <c r="O212" s="207"/>
      <c r="P212" s="207"/>
      <c r="Q212" s="207"/>
      <c r="R212" s="207"/>
      <c r="S212" s="207"/>
      <c r="T212" s="207"/>
      <c r="U212" s="207"/>
      <c r="V212" s="207"/>
      <c r="W212" s="207"/>
      <c r="X212" s="207"/>
      <c r="Y212" s="207"/>
      <c r="Z212" s="207"/>
      <c r="AA212" s="207"/>
      <c r="AB212" s="207"/>
      <c r="AC212" s="207"/>
      <c r="AD212" s="207"/>
      <c r="AE212" s="207"/>
      <c r="AF212" s="207"/>
      <c r="AG212" s="207"/>
      <c r="AH212" s="207"/>
      <c r="AI212" s="207"/>
      <c r="AJ212" s="207"/>
      <c r="AK212" s="207"/>
      <c r="AL212" s="207"/>
      <c r="AM212" s="207"/>
      <c r="AN212" s="207"/>
      <c r="AO212" s="207"/>
      <c r="AP212" s="207"/>
      <c r="AQ212" s="207"/>
      <c r="AR212" s="207"/>
      <c r="AS212" s="207"/>
      <c r="AT212" s="207"/>
      <c r="AU212" s="207"/>
      <c r="AV212" s="207"/>
      <c r="AW212" s="207"/>
      <c r="AX212" s="207"/>
      <c r="AY212" s="207"/>
      <c r="AZ212" s="207"/>
      <c r="BA212" s="207"/>
      <c r="BB212" s="207"/>
      <c r="BC212" s="207"/>
      <c r="BD212" s="207"/>
      <c r="BE212" s="207"/>
      <c r="BF212" s="207"/>
      <c r="BG212" s="207"/>
      <c r="BH212" s="207"/>
      <c r="BI212" s="207"/>
      <c r="BJ212" s="207"/>
      <c r="BK212" s="207"/>
      <c r="BL212" s="207"/>
      <c r="BM212" s="207"/>
      <c r="BN212" s="207"/>
      <c r="BO212" s="207"/>
      <c r="BP212" s="207"/>
      <c r="BQ212" s="207"/>
      <c r="BR212" s="207"/>
      <c r="BS212" s="207"/>
      <c r="BT212" s="207"/>
      <c r="BU212" s="207"/>
      <c r="BV212" s="207"/>
      <c r="BW212" s="207"/>
      <c r="BX212" s="207"/>
      <c r="BY212" s="207"/>
      <c r="BZ212" s="207"/>
      <c r="CA212" s="207"/>
      <c r="CB212" s="207"/>
      <c r="CC212" s="207"/>
      <c r="CD212" s="207"/>
      <c r="CF212" s="27">
        <f t="shared" si="139"/>
        <v>0</v>
      </c>
      <c r="CG212" s="28">
        <f t="shared" si="140"/>
        <v>0</v>
      </c>
    </row>
    <row r="213" spans="1:85" x14ac:dyDescent="0.2">
      <c r="A213" s="210" t="s">
        <v>631</v>
      </c>
      <c r="B213" s="211">
        <v>0</v>
      </c>
      <c r="C213" s="211">
        <v>0</v>
      </c>
      <c r="D213" s="211">
        <v>0</v>
      </c>
      <c r="E213" s="211">
        <v>0</v>
      </c>
      <c r="F213" s="211">
        <v>0</v>
      </c>
      <c r="G213" s="211">
        <v>0</v>
      </c>
      <c r="H213" s="211">
        <v>0</v>
      </c>
      <c r="I213" s="211">
        <v>0</v>
      </c>
      <c r="J213" s="211">
        <v>0</v>
      </c>
      <c r="K213" s="211">
        <v>0</v>
      </c>
      <c r="L213" s="211">
        <v>0</v>
      </c>
      <c r="M213" s="211">
        <v>0</v>
      </c>
      <c r="N213" s="211">
        <v>0</v>
      </c>
      <c r="O213" s="211">
        <v>0</v>
      </c>
      <c r="P213" s="211">
        <v>0</v>
      </c>
      <c r="Q213" s="211">
        <v>0</v>
      </c>
      <c r="R213" s="211">
        <v>0</v>
      </c>
      <c r="S213" s="211">
        <v>0</v>
      </c>
      <c r="T213" s="211">
        <v>0</v>
      </c>
      <c r="U213" s="211">
        <v>0</v>
      </c>
      <c r="V213" s="211">
        <v>0</v>
      </c>
      <c r="W213" s="211">
        <v>0</v>
      </c>
      <c r="X213" s="211">
        <v>0</v>
      </c>
      <c r="Y213" s="211">
        <v>0</v>
      </c>
      <c r="Z213" s="211">
        <v>0</v>
      </c>
      <c r="AA213" s="211">
        <v>0</v>
      </c>
      <c r="AB213" s="211">
        <v>0</v>
      </c>
      <c r="AC213" s="211">
        <v>0</v>
      </c>
      <c r="AD213" s="211">
        <v>0</v>
      </c>
      <c r="AE213" s="211">
        <v>0</v>
      </c>
      <c r="AF213" s="211">
        <v>0</v>
      </c>
      <c r="AG213" s="211">
        <v>0</v>
      </c>
      <c r="AH213" s="211">
        <v>0</v>
      </c>
      <c r="AI213" s="211">
        <v>0</v>
      </c>
      <c r="AJ213" s="211">
        <v>0</v>
      </c>
      <c r="AK213" s="211">
        <v>0</v>
      </c>
      <c r="AL213" s="211">
        <v>0</v>
      </c>
      <c r="AM213" s="211">
        <v>0</v>
      </c>
      <c r="AN213" s="211">
        <v>0</v>
      </c>
      <c r="AO213" s="211">
        <v>0</v>
      </c>
      <c r="AP213" s="211">
        <v>0</v>
      </c>
      <c r="AQ213" s="211">
        <v>0</v>
      </c>
      <c r="AR213" s="211">
        <v>0</v>
      </c>
      <c r="AS213" s="211">
        <v>0</v>
      </c>
      <c r="AT213" s="211">
        <v>0</v>
      </c>
      <c r="AU213" s="211">
        <v>0</v>
      </c>
      <c r="AV213" s="211">
        <v>0</v>
      </c>
      <c r="AW213" s="211">
        <v>0</v>
      </c>
      <c r="AX213" s="211">
        <v>0</v>
      </c>
      <c r="AY213" s="211">
        <v>0</v>
      </c>
      <c r="AZ213" s="211">
        <v>0</v>
      </c>
      <c r="BA213" s="211">
        <v>0</v>
      </c>
      <c r="BB213" s="211">
        <v>0</v>
      </c>
      <c r="BC213" s="211">
        <v>0</v>
      </c>
      <c r="BD213" s="211">
        <v>0</v>
      </c>
      <c r="BE213" s="211">
        <v>0</v>
      </c>
      <c r="BF213" s="211">
        <v>0</v>
      </c>
      <c r="BG213" s="211">
        <v>0</v>
      </c>
      <c r="BH213" s="211">
        <v>0</v>
      </c>
      <c r="BI213" s="211">
        <v>0</v>
      </c>
      <c r="BJ213" s="211">
        <v>0</v>
      </c>
      <c r="BK213" s="211">
        <v>0</v>
      </c>
      <c r="BL213" s="211">
        <v>0</v>
      </c>
      <c r="BM213" s="211">
        <v>0</v>
      </c>
      <c r="BN213" s="211">
        <v>0</v>
      </c>
      <c r="BO213" s="211">
        <v>0</v>
      </c>
      <c r="BP213" s="211">
        <v>0</v>
      </c>
      <c r="BQ213" s="211">
        <v>0</v>
      </c>
      <c r="BR213" s="211">
        <v>0</v>
      </c>
      <c r="BS213" s="211">
        <v>0</v>
      </c>
      <c r="BT213" s="211">
        <v>0</v>
      </c>
      <c r="BU213" s="211">
        <v>0</v>
      </c>
      <c r="BV213" s="211">
        <v>0</v>
      </c>
      <c r="BW213" s="211">
        <v>0</v>
      </c>
      <c r="BX213" s="211">
        <v>0</v>
      </c>
      <c r="BY213" s="211">
        <v>0</v>
      </c>
      <c r="BZ213" s="211">
        <v>0</v>
      </c>
      <c r="CA213" s="211">
        <v>0</v>
      </c>
      <c r="CB213" s="211">
        <v>0</v>
      </c>
      <c r="CC213" s="211">
        <v>0</v>
      </c>
      <c r="CD213" s="211">
        <f>SUM(B213:CC213)</f>
        <v>0</v>
      </c>
      <c r="CF213" s="27">
        <f t="shared" si="139"/>
        <v>0</v>
      </c>
      <c r="CG213" s="28">
        <f t="shared" si="140"/>
        <v>0</v>
      </c>
    </row>
    <row r="214" spans="1:85" x14ac:dyDescent="0.2">
      <c r="A214" s="210" t="s">
        <v>632</v>
      </c>
      <c r="B214" s="211">
        <v>0</v>
      </c>
      <c r="C214" s="211">
        <v>0</v>
      </c>
      <c r="D214" s="211">
        <v>0</v>
      </c>
      <c r="E214" s="211">
        <v>0</v>
      </c>
      <c r="F214" s="211">
        <v>0</v>
      </c>
      <c r="G214" s="211">
        <v>0</v>
      </c>
      <c r="H214" s="211">
        <v>0</v>
      </c>
      <c r="I214" s="211">
        <v>0</v>
      </c>
      <c r="J214" s="211">
        <v>0</v>
      </c>
      <c r="K214" s="211">
        <v>0</v>
      </c>
      <c r="L214" s="211">
        <v>0</v>
      </c>
      <c r="M214" s="211">
        <v>0</v>
      </c>
      <c r="N214" s="211">
        <v>0</v>
      </c>
      <c r="O214" s="211">
        <v>0</v>
      </c>
      <c r="P214" s="211">
        <v>0</v>
      </c>
      <c r="Q214" s="211">
        <v>0</v>
      </c>
      <c r="R214" s="211">
        <v>0</v>
      </c>
      <c r="S214" s="211">
        <v>0</v>
      </c>
      <c r="T214" s="211">
        <v>0</v>
      </c>
      <c r="U214" s="211">
        <v>0</v>
      </c>
      <c r="V214" s="211">
        <v>0</v>
      </c>
      <c r="W214" s="211">
        <v>0</v>
      </c>
      <c r="X214" s="211">
        <v>0</v>
      </c>
      <c r="Y214" s="211">
        <v>0</v>
      </c>
      <c r="Z214" s="211">
        <v>0</v>
      </c>
      <c r="AA214" s="211">
        <v>0</v>
      </c>
      <c r="AB214" s="211">
        <v>0</v>
      </c>
      <c r="AC214" s="211">
        <v>0</v>
      </c>
      <c r="AD214" s="211">
        <v>0</v>
      </c>
      <c r="AE214" s="211">
        <v>0</v>
      </c>
      <c r="AF214" s="211">
        <v>0</v>
      </c>
      <c r="AG214" s="211">
        <v>0</v>
      </c>
      <c r="AH214" s="211">
        <v>0</v>
      </c>
      <c r="AI214" s="211">
        <v>0</v>
      </c>
      <c r="AJ214" s="211">
        <v>0</v>
      </c>
      <c r="AK214" s="211">
        <v>0</v>
      </c>
      <c r="AL214" s="211">
        <v>0</v>
      </c>
      <c r="AM214" s="211">
        <v>0</v>
      </c>
      <c r="AN214" s="211">
        <v>0</v>
      </c>
      <c r="AO214" s="211">
        <v>0</v>
      </c>
      <c r="AP214" s="211">
        <v>0</v>
      </c>
      <c r="AQ214" s="211">
        <v>0</v>
      </c>
      <c r="AR214" s="211">
        <v>0</v>
      </c>
      <c r="AS214" s="211">
        <v>0</v>
      </c>
      <c r="AT214" s="211">
        <v>0</v>
      </c>
      <c r="AU214" s="211">
        <v>0</v>
      </c>
      <c r="AV214" s="211">
        <v>0</v>
      </c>
      <c r="AW214" s="211">
        <v>0</v>
      </c>
      <c r="AX214" s="211">
        <v>0</v>
      </c>
      <c r="AY214" s="211">
        <v>0</v>
      </c>
      <c r="AZ214" s="211">
        <v>0</v>
      </c>
      <c r="BA214" s="211">
        <v>0</v>
      </c>
      <c r="BB214" s="211">
        <v>0</v>
      </c>
      <c r="BC214" s="211">
        <v>0</v>
      </c>
      <c r="BD214" s="211">
        <v>0</v>
      </c>
      <c r="BE214" s="211">
        <v>0</v>
      </c>
      <c r="BF214" s="211">
        <v>0</v>
      </c>
      <c r="BG214" s="211">
        <v>0</v>
      </c>
      <c r="BH214" s="211">
        <v>0</v>
      </c>
      <c r="BI214" s="211">
        <v>0</v>
      </c>
      <c r="BJ214" s="211">
        <v>0</v>
      </c>
      <c r="BK214" s="211">
        <v>0</v>
      </c>
      <c r="BL214" s="211">
        <v>0</v>
      </c>
      <c r="BM214" s="211">
        <v>0</v>
      </c>
      <c r="BN214" s="211">
        <v>0</v>
      </c>
      <c r="BO214" s="211">
        <v>0</v>
      </c>
      <c r="BP214" s="211">
        <v>0</v>
      </c>
      <c r="BQ214" s="211">
        <v>0</v>
      </c>
      <c r="BR214" s="211">
        <v>0</v>
      </c>
      <c r="BS214" s="211">
        <v>0</v>
      </c>
      <c r="BT214" s="211">
        <v>0</v>
      </c>
      <c r="BU214" s="211">
        <v>0</v>
      </c>
      <c r="BV214" s="211">
        <v>0</v>
      </c>
      <c r="BW214" s="211">
        <v>0</v>
      </c>
      <c r="BX214" s="211">
        <v>0</v>
      </c>
      <c r="BY214" s="211">
        <v>0</v>
      </c>
      <c r="BZ214" s="211">
        <v>0</v>
      </c>
      <c r="CA214" s="211">
        <v>0</v>
      </c>
      <c r="CB214" s="211">
        <v>0</v>
      </c>
      <c r="CC214" s="211">
        <v>0</v>
      </c>
      <c r="CD214" s="211">
        <f>SUM(B214:CC214)</f>
        <v>0</v>
      </c>
      <c r="CF214" s="27">
        <f t="shared" si="139"/>
        <v>0</v>
      </c>
      <c r="CG214" s="28">
        <f t="shared" si="140"/>
        <v>0</v>
      </c>
    </row>
    <row r="215" spans="1:85" x14ac:dyDescent="0.2">
      <c r="A215" s="212" t="s">
        <v>633</v>
      </c>
      <c r="B215" s="213">
        <f t="shared" ref="B215:BM215" si="146">SUM(B213:B214)</f>
        <v>0</v>
      </c>
      <c r="C215" s="213">
        <f t="shared" si="146"/>
        <v>0</v>
      </c>
      <c r="D215" s="213">
        <f t="shared" si="146"/>
        <v>0</v>
      </c>
      <c r="E215" s="213">
        <f t="shared" si="146"/>
        <v>0</v>
      </c>
      <c r="F215" s="213">
        <f t="shared" si="146"/>
        <v>0</v>
      </c>
      <c r="G215" s="213">
        <f t="shared" ref="B215:BM215" si="147">SUM(G213:G214)</f>
        <v>0</v>
      </c>
      <c r="H215" s="213">
        <f t="shared" ref="H215:BS215" si="148">SUM(H213:H214)</f>
        <v>0</v>
      </c>
      <c r="I215" s="213">
        <f t="shared" si="148"/>
        <v>0</v>
      </c>
      <c r="J215" s="213">
        <f t="shared" si="148"/>
        <v>0</v>
      </c>
      <c r="K215" s="213">
        <f t="shared" si="148"/>
        <v>0</v>
      </c>
      <c r="L215" s="213">
        <f t="shared" si="148"/>
        <v>0</v>
      </c>
      <c r="M215" s="213">
        <f t="shared" si="148"/>
        <v>0</v>
      </c>
      <c r="N215" s="213">
        <f t="shared" si="148"/>
        <v>0</v>
      </c>
      <c r="O215" s="213">
        <f t="shared" si="148"/>
        <v>0</v>
      </c>
      <c r="P215" s="213">
        <f t="shared" si="148"/>
        <v>0</v>
      </c>
      <c r="Q215" s="213">
        <f t="shared" si="148"/>
        <v>0</v>
      </c>
      <c r="R215" s="213">
        <f t="shared" si="148"/>
        <v>0</v>
      </c>
      <c r="S215" s="213">
        <f t="shared" si="148"/>
        <v>0</v>
      </c>
      <c r="T215" s="213">
        <f t="shared" si="148"/>
        <v>0</v>
      </c>
      <c r="U215" s="213">
        <f t="shared" si="148"/>
        <v>0</v>
      </c>
      <c r="V215" s="213">
        <f t="shared" si="148"/>
        <v>0</v>
      </c>
      <c r="W215" s="213">
        <f t="shared" si="148"/>
        <v>0</v>
      </c>
      <c r="X215" s="213">
        <f t="shared" si="148"/>
        <v>0</v>
      </c>
      <c r="Y215" s="213">
        <f t="shared" si="148"/>
        <v>0</v>
      </c>
      <c r="Z215" s="213">
        <f t="shared" si="148"/>
        <v>0</v>
      </c>
      <c r="AA215" s="213">
        <f t="shared" si="148"/>
        <v>0</v>
      </c>
      <c r="AB215" s="213">
        <f t="shared" si="148"/>
        <v>0</v>
      </c>
      <c r="AC215" s="213">
        <f t="shared" si="148"/>
        <v>0</v>
      </c>
      <c r="AD215" s="213">
        <f t="shared" si="148"/>
        <v>0</v>
      </c>
      <c r="AE215" s="213">
        <f t="shared" si="148"/>
        <v>0</v>
      </c>
      <c r="AF215" s="213">
        <f t="shared" si="148"/>
        <v>0</v>
      </c>
      <c r="AG215" s="213">
        <f t="shared" si="148"/>
        <v>0</v>
      </c>
      <c r="AH215" s="213">
        <f t="shared" si="148"/>
        <v>0</v>
      </c>
      <c r="AI215" s="213">
        <f t="shared" si="148"/>
        <v>0</v>
      </c>
      <c r="AJ215" s="213">
        <f t="shared" si="148"/>
        <v>0</v>
      </c>
      <c r="AK215" s="213">
        <f t="shared" si="148"/>
        <v>0</v>
      </c>
      <c r="AL215" s="213">
        <f t="shared" si="148"/>
        <v>0</v>
      </c>
      <c r="AM215" s="213">
        <f t="shared" si="148"/>
        <v>0</v>
      </c>
      <c r="AN215" s="213">
        <f t="shared" si="148"/>
        <v>0</v>
      </c>
      <c r="AO215" s="213">
        <f t="shared" si="148"/>
        <v>0</v>
      </c>
      <c r="AP215" s="213">
        <f t="shared" si="148"/>
        <v>0</v>
      </c>
      <c r="AQ215" s="213">
        <f t="shared" si="148"/>
        <v>0</v>
      </c>
      <c r="AR215" s="213">
        <f t="shared" si="148"/>
        <v>0</v>
      </c>
      <c r="AS215" s="213">
        <f t="shared" si="148"/>
        <v>0</v>
      </c>
      <c r="AT215" s="213">
        <f t="shared" si="148"/>
        <v>0</v>
      </c>
      <c r="AU215" s="213">
        <f t="shared" si="148"/>
        <v>0</v>
      </c>
      <c r="AV215" s="213">
        <f t="shared" si="148"/>
        <v>0</v>
      </c>
      <c r="AW215" s="213">
        <f t="shared" si="148"/>
        <v>0</v>
      </c>
      <c r="AX215" s="213">
        <f t="shared" si="148"/>
        <v>0</v>
      </c>
      <c r="AY215" s="213">
        <f t="shared" si="148"/>
        <v>0</v>
      </c>
      <c r="AZ215" s="213">
        <f t="shared" si="148"/>
        <v>0</v>
      </c>
      <c r="BA215" s="213">
        <f t="shared" si="148"/>
        <v>0</v>
      </c>
      <c r="BB215" s="213">
        <f t="shared" si="148"/>
        <v>0</v>
      </c>
      <c r="BC215" s="213">
        <f t="shared" si="148"/>
        <v>0</v>
      </c>
      <c r="BD215" s="213">
        <f t="shared" si="148"/>
        <v>0</v>
      </c>
      <c r="BE215" s="213">
        <f t="shared" si="148"/>
        <v>0</v>
      </c>
      <c r="BF215" s="213">
        <f t="shared" si="148"/>
        <v>0</v>
      </c>
      <c r="BG215" s="213">
        <f t="shared" si="148"/>
        <v>0</v>
      </c>
      <c r="BH215" s="213">
        <f t="shared" si="148"/>
        <v>0</v>
      </c>
      <c r="BI215" s="213">
        <f t="shared" si="148"/>
        <v>0</v>
      </c>
      <c r="BJ215" s="213">
        <f t="shared" si="148"/>
        <v>0</v>
      </c>
      <c r="BK215" s="213">
        <f t="shared" si="148"/>
        <v>0</v>
      </c>
      <c r="BL215" s="213">
        <f t="shared" si="148"/>
        <v>0</v>
      </c>
      <c r="BM215" s="213">
        <f t="shared" si="148"/>
        <v>0</v>
      </c>
      <c r="BN215" s="213">
        <f t="shared" si="148"/>
        <v>0</v>
      </c>
      <c r="BO215" s="213">
        <f t="shared" si="148"/>
        <v>0</v>
      </c>
      <c r="BP215" s="213">
        <f t="shared" si="148"/>
        <v>0</v>
      </c>
      <c r="BQ215" s="213">
        <f t="shared" si="148"/>
        <v>0</v>
      </c>
      <c r="BR215" s="213">
        <f t="shared" si="148"/>
        <v>0</v>
      </c>
      <c r="BS215" s="213">
        <f t="shared" si="148"/>
        <v>0</v>
      </c>
      <c r="BT215" s="213">
        <f t="shared" ref="BT215:CC215" si="149">SUM(BT213:BT214)</f>
        <v>0</v>
      </c>
      <c r="BU215" s="213">
        <f t="shared" si="149"/>
        <v>0</v>
      </c>
      <c r="BV215" s="213">
        <f t="shared" si="149"/>
        <v>0</v>
      </c>
      <c r="BW215" s="213">
        <f t="shared" si="149"/>
        <v>0</v>
      </c>
      <c r="BX215" s="213">
        <f t="shared" si="149"/>
        <v>0</v>
      </c>
      <c r="BY215" s="213">
        <f t="shared" si="149"/>
        <v>0</v>
      </c>
      <c r="BZ215" s="213">
        <f t="shared" si="149"/>
        <v>0</v>
      </c>
      <c r="CA215" s="213">
        <f t="shared" si="149"/>
        <v>0</v>
      </c>
      <c r="CB215" s="213">
        <f t="shared" si="149"/>
        <v>0</v>
      </c>
      <c r="CC215" s="213">
        <f t="shared" si="149"/>
        <v>0</v>
      </c>
      <c r="CD215" s="213">
        <f t="shared" ref="BN215:CD215" si="150">SUM(CD213:CD214)</f>
        <v>0</v>
      </c>
      <c r="CF215" s="27">
        <f t="shared" si="139"/>
        <v>0</v>
      </c>
      <c r="CG215" s="28">
        <f t="shared" si="140"/>
        <v>0</v>
      </c>
    </row>
    <row r="216" spans="1:85" x14ac:dyDescent="0.2">
      <c r="A216" s="215" t="s">
        <v>634</v>
      </c>
      <c r="B216" s="211">
        <v>0</v>
      </c>
      <c r="C216" s="211">
        <v>0</v>
      </c>
      <c r="D216" s="211">
        <v>0</v>
      </c>
      <c r="E216" s="211">
        <v>0</v>
      </c>
      <c r="F216" s="211">
        <v>0</v>
      </c>
      <c r="G216" s="211">
        <v>0</v>
      </c>
      <c r="H216" s="211">
        <v>0</v>
      </c>
      <c r="I216" s="211">
        <v>0</v>
      </c>
      <c r="J216" s="211">
        <v>0</v>
      </c>
      <c r="K216" s="211">
        <v>0</v>
      </c>
      <c r="L216" s="211">
        <v>0</v>
      </c>
      <c r="M216" s="211">
        <v>0</v>
      </c>
      <c r="N216" s="211">
        <v>0</v>
      </c>
      <c r="O216" s="211">
        <v>0</v>
      </c>
      <c r="P216" s="211">
        <v>0</v>
      </c>
      <c r="Q216" s="211">
        <v>0</v>
      </c>
      <c r="R216" s="211">
        <v>0</v>
      </c>
      <c r="S216" s="211">
        <v>0</v>
      </c>
      <c r="T216" s="211">
        <v>0</v>
      </c>
      <c r="U216" s="211">
        <v>0</v>
      </c>
      <c r="V216" s="211">
        <v>0</v>
      </c>
      <c r="W216" s="211">
        <v>0</v>
      </c>
      <c r="X216" s="211">
        <v>0</v>
      </c>
      <c r="Y216" s="211">
        <v>0</v>
      </c>
      <c r="Z216" s="211">
        <v>0</v>
      </c>
      <c r="AA216" s="211">
        <v>0</v>
      </c>
      <c r="AB216" s="211">
        <v>0</v>
      </c>
      <c r="AC216" s="211">
        <v>0</v>
      </c>
      <c r="AD216" s="211">
        <v>0</v>
      </c>
      <c r="AE216" s="211">
        <v>0</v>
      </c>
      <c r="AF216" s="211">
        <v>0</v>
      </c>
      <c r="AG216" s="211">
        <v>0</v>
      </c>
      <c r="AH216" s="211">
        <v>0</v>
      </c>
      <c r="AI216" s="211">
        <v>0</v>
      </c>
      <c r="AJ216" s="211">
        <v>0</v>
      </c>
      <c r="AK216" s="211">
        <v>0</v>
      </c>
      <c r="AL216" s="211">
        <v>0</v>
      </c>
      <c r="AM216" s="211">
        <v>0</v>
      </c>
      <c r="AN216" s="211">
        <v>0</v>
      </c>
      <c r="AO216" s="211">
        <v>0</v>
      </c>
      <c r="AP216" s="211">
        <v>0</v>
      </c>
      <c r="AQ216" s="211">
        <v>0</v>
      </c>
      <c r="AR216" s="211">
        <v>0</v>
      </c>
      <c r="AS216" s="211">
        <v>0</v>
      </c>
      <c r="AT216" s="211">
        <v>0</v>
      </c>
      <c r="AU216" s="211">
        <v>0</v>
      </c>
      <c r="AV216" s="211">
        <v>0</v>
      </c>
      <c r="AW216" s="211">
        <v>0</v>
      </c>
      <c r="AX216" s="211">
        <v>0</v>
      </c>
      <c r="AY216" s="211">
        <v>0</v>
      </c>
      <c r="AZ216" s="211">
        <v>0</v>
      </c>
      <c r="BA216" s="211">
        <v>0</v>
      </c>
      <c r="BB216" s="211">
        <v>0</v>
      </c>
      <c r="BC216" s="211">
        <v>0</v>
      </c>
      <c r="BD216" s="211">
        <v>0</v>
      </c>
      <c r="BE216" s="211">
        <v>0</v>
      </c>
      <c r="BF216" s="211">
        <v>0</v>
      </c>
      <c r="BG216" s="211">
        <v>0</v>
      </c>
      <c r="BH216" s="211">
        <v>0</v>
      </c>
      <c r="BI216" s="211">
        <v>0</v>
      </c>
      <c r="BJ216" s="211">
        <v>0</v>
      </c>
      <c r="BK216" s="211">
        <v>0</v>
      </c>
      <c r="BL216" s="211">
        <v>0</v>
      </c>
      <c r="BM216" s="211">
        <v>0</v>
      </c>
      <c r="BN216" s="211">
        <v>0</v>
      </c>
      <c r="BO216" s="211">
        <v>0</v>
      </c>
      <c r="BP216" s="211">
        <v>0</v>
      </c>
      <c r="BQ216" s="211">
        <v>0</v>
      </c>
      <c r="BR216" s="211">
        <v>0</v>
      </c>
      <c r="BS216" s="211">
        <v>0</v>
      </c>
      <c r="BT216" s="211">
        <v>0</v>
      </c>
      <c r="BU216" s="211">
        <v>0</v>
      </c>
      <c r="BV216" s="211">
        <v>0</v>
      </c>
      <c r="BW216" s="211">
        <v>0</v>
      </c>
      <c r="BX216" s="211">
        <v>0</v>
      </c>
      <c r="BY216" s="211">
        <v>0</v>
      </c>
      <c r="BZ216" s="211">
        <v>0</v>
      </c>
      <c r="CA216" s="211">
        <v>0</v>
      </c>
      <c r="CB216" s="211">
        <v>0</v>
      </c>
      <c r="CC216" s="211">
        <v>0</v>
      </c>
      <c r="CD216" s="211">
        <f>SUM(B216:CC216)</f>
        <v>0</v>
      </c>
      <c r="CF216" s="27">
        <f t="shared" si="139"/>
        <v>0</v>
      </c>
      <c r="CG216" s="28">
        <f t="shared" si="140"/>
        <v>0</v>
      </c>
    </row>
    <row r="217" spans="1:85" x14ac:dyDescent="0.2">
      <c r="A217" s="214" t="s">
        <v>635</v>
      </c>
      <c r="B217" s="213">
        <f t="shared" ref="B217:BM217" si="151">SUM(B211,B215:B216)</f>
        <v>0</v>
      </c>
      <c r="C217" s="213">
        <f t="shared" si="151"/>
        <v>0</v>
      </c>
      <c r="D217" s="213">
        <f t="shared" si="151"/>
        <v>0</v>
      </c>
      <c r="E217" s="213">
        <f t="shared" si="151"/>
        <v>0</v>
      </c>
      <c r="F217" s="213">
        <f t="shared" si="151"/>
        <v>0</v>
      </c>
      <c r="G217" s="213">
        <f t="shared" ref="B217:BM217" si="152">SUM(G211,G215:G216)</f>
        <v>0</v>
      </c>
      <c r="H217" s="213">
        <f t="shared" ref="H217:BS217" si="153">SUM(H211,H215:H216)</f>
        <v>0</v>
      </c>
      <c r="I217" s="213">
        <f t="shared" si="153"/>
        <v>0</v>
      </c>
      <c r="J217" s="213">
        <f t="shared" si="153"/>
        <v>0</v>
      </c>
      <c r="K217" s="213">
        <f t="shared" si="153"/>
        <v>0</v>
      </c>
      <c r="L217" s="213">
        <f t="shared" si="153"/>
        <v>0</v>
      </c>
      <c r="M217" s="213">
        <f t="shared" si="153"/>
        <v>0</v>
      </c>
      <c r="N217" s="213">
        <f t="shared" si="153"/>
        <v>0</v>
      </c>
      <c r="O217" s="213">
        <f t="shared" si="153"/>
        <v>0</v>
      </c>
      <c r="P217" s="213">
        <f t="shared" si="153"/>
        <v>0</v>
      </c>
      <c r="Q217" s="213">
        <f t="shared" si="153"/>
        <v>0</v>
      </c>
      <c r="R217" s="213">
        <f t="shared" si="153"/>
        <v>0</v>
      </c>
      <c r="S217" s="213">
        <f t="shared" si="153"/>
        <v>0</v>
      </c>
      <c r="T217" s="213">
        <f t="shared" si="153"/>
        <v>0</v>
      </c>
      <c r="U217" s="213">
        <f t="shared" si="153"/>
        <v>0</v>
      </c>
      <c r="V217" s="213">
        <f t="shared" si="153"/>
        <v>0</v>
      </c>
      <c r="W217" s="213">
        <f t="shared" si="153"/>
        <v>0</v>
      </c>
      <c r="X217" s="213">
        <f t="shared" si="153"/>
        <v>0</v>
      </c>
      <c r="Y217" s="213">
        <f t="shared" si="153"/>
        <v>0</v>
      </c>
      <c r="Z217" s="213">
        <f t="shared" si="153"/>
        <v>0</v>
      </c>
      <c r="AA217" s="213">
        <f t="shared" si="153"/>
        <v>0</v>
      </c>
      <c r="AB217" s="213">
        <f t="shared" si="153"/>
        <v>0</v>
      </c>
      <c r="AC217" s="213">
        <f t="shared" si="153"/>
        <v>0</v>
      </c>
      <c r="AD217" s="213">
        <f t="shared" si="153"/>
        <v>0</v>
      </c>
      <c r="AE217" s="213">
        <f t="shared" si="153"/>
        <v>0</v>
      </c>
      <c r="AF217" s="213">
        <f t="shared" si="153"/>
        <v>0</v>
      </c>
      <c r="AG217" s="213">
        <f t="shared" si="153"/>
        <v>0</v>
      </c>
      <c r="AH217" s="213">
        <f t="shared" si="153"/>
        <v>0</v>
      </c>
      <c r="AI217" s="213">
        <f t="shared" si="153"/>
        <v>0</v>
      </c>
      <c r="AJ217" s="213">
        <f t="shared" si="153"/>
        <v>0</v>
      </c>
      <c r="AK217" s="213">
        <f t="shared" si="153"/>
        <v>0</v>
      </c>
      <c r="AL217" s="213">
        <f t="shared" si="153"/>
        <v>0</v>
      </c>
      <c r="AM217" s="213">
        <f t="shared" si="153"/>
        <v>0</v>
      </c>
      <c r="AN217" s="213">
        <f t="shared" si="153"/>
        <v>0</v>
      </c>
      <c r="AO217" s="213">
        <f t="shared" si="153"/>
        <v>0</v>
      </c>
      <c r="AP217" s="213">
        <f t="shared" si="153"/>
        <v>0</v>
      </c>
      <c r="AQ217" s="213">
        <f t="shared" si="153"/>
        <v>0</v>
      </c>
      <c r="AR217" s="213">
        <f t="shared" si="153"/>
        <v>0</v>
      </c>
      <c r="AS217" s="213">
        <f t="shared" si="153"/>
        <v>0</v>
      </c>
      <c r="AT217" s="213">
        <f t="shared" si="153"/>
        <v>0</v>
      </c>
      <c r="AU217" s="213">
        <f t="shared" si="153"/>
        <v>0</v>
      </c>
      <c r="AV217" s="213">
        <f t="shared" si="153"/>
        <v>0</v>
      </c>
      <c r="AW217" s="213">
        <f t="shared" si="153"/>
        <v>0</v>
      </c>
      <c r="AX217" s="213">
        <f t="shared" si="153"/>
        <v>0</v>
      </c>
      <c r="AY217" s="213">
        <f t="shared" si="153"/>
        <v>0</v>
      </c>
      <c r="AZ217" s="213">
        <f t="shared" si="153"/>
        <v>0</v>
      </c>
      <c r="BA217" s="213">
        <f t="shared" si="153"/>
        <v>0</v>
      </c>
      <c r="BB217" s="213">
        <f t="shared" si="153"/>
        <v>0</v>
      </c>
      <c r="BC217" s="213">
        <f t="shared" si="153"/>
        <v>0</v>
      </c>
      <c r="BD217" s="213">
        <f t="shared" si="153"/>
        <v>0</v>
      </c>
      <c r="BE217" s="213">
        <f t="shared" si="153"/>
        <v>0</v>
      </c>
      <c r="BF217" s="213">
        <f t="shared" si="153"/>
        <v>0</v>
      </c>
      <c r="BG217" s="213">
        <f t="shared" si="153"/>
        <v>0</v>
      </c>
      <c r="BH217" s="213">
        <f t="shared" si="153"/>
        <v>0</v>
      </c>
      <c r="BI217" s="213">
        <f t="shared" si="153"/>
        <v>0</v>
      </c>
      <c r="BJ217" s="213">
        <f t="shared" si="153"/>
        <v>0</v>
      </c>
      <c r="BK217" s="213">
        <f t="shared" si="153"/>
        <v>0</v>
      </c>
      <c r="BL217" s="213">
        <f t="shared" si="153"/>
        <v>0</v>
      </c>
      <c r="BM217" s="213">
        <f t="shared" si="153"/>
        <v>0</v>
      </c>
      <c r="BN217" s="213">
        <f t="shared" si="153"/>
        <v>0</v>
      </c>
      <c r="BO217" s="213">
        <f t="shared" si="153"/>
        <v>0</v>
      </c>
      <c r="BP217" s="213">
        <f t="shared" si="153"/>
        <v>0</v>
      </c>
      <c r="BQ217" s="213">
        <f t="shared" si="153"/>
        <v>0</v>
      </c>
      <c r="BR217" s="213">
        <f t="shared" si="153"/>
        <v>0</v>
      </c>
      <c r="BS217" s="213">
        <f t="shared" si="153"/>
        <v>0</v>
      </c>
      <c r="BT217" s="213">
        <f t="shared" ref="BT217:CC217" si="154">SUM(BT211,BT215:BT216)</f>
        <v>0</v>
      </c>
      <c r="BU217" s="213">
        <f t="shared" si="154"/>
        <v>0</v>
      </c>
      <c r="BV217" s="213">
        <f t="shared" si="154"/>
        <v>0</v>
      </c>
      <c r="BW217" s="213">
        <f t="shared" si="154"/>
        <v>0</v>
      </c>
      <c r="BX217" s="213">
        <f t="shared" si="154"/>
        <v>0</v>
      </c>
      <c r="BY217" s="213">
        <f t="shared" si="154"/>
        <v>0</v>
      </c>
      <c r="BZ217" s="213">
        <f t="shared" si="154"/>
        <v>0</v>
      </c>
      <c r="CA217" s="213">
        <f t="shared" si="154"/>
        <v>0</v>
      </c>
      <c r="CB217" s="213">
        <f t="shared" si="154"/>
        <v>0</v>
      </c>
      <c r="CC217" s="213">
        <f t="shared" si="154"/>
        <v>0</v>
      </c>
      <c r="CD217" s="213">
        <f t="shared" ref="BN217:CD217" si="155">SUM(CD211,CD215:CD216)</f>
        <v>0</v>
      </c>
      <c r="CF217" s="27">
        <f t="shared" si="139"/>
        <v>0</v>
      </c>
      <c r="CG217" s="28">
        <f t="shared" si="140"/>
        <v>0</v>
      </c>
    </row>
    <row r="218" spans="1:85" x14ac:dyDescent="0.2">
      <c r="A218" s="218" t="s">
        <v>648</v>
      </c>
      <c r="B218" s="211">
        <v>0</v>
      </c>
      <c r="C218" s="211">
        <v>0</v>
      </c>
      <c r="D218" s="211">
        <v>0</v>
      </c>
      <c r="E218" s="211">
        <v>0</v>
      </c>
      <c r="F218" s="211">
        <v>0</v>
      </c>
      <c r="G218" s="211">
        <v>0</v>
      </c>
      <c r="H218" s="211">
        <v>0</v>
      </c>
      <c r="I218" s="211">
        <v>0</v>
      </c>
      <c r="J218" s="211">
        <v>0</v>
      </c>
      <c r="K218" s="211">
        <v>0</v>
      </c>
      <c r="L218" s="211">
        <v>0</v>
      </c>
      <c r="M218" s="211">
        <v>0</v>
      </c>
      <c r="N218" s="211">
        <v>0</v>
      </c>
      <c r="O218" s="211">
        <v>0</v>
      </c>
      <c r="P218" s="211">
        <v>0</v>
      </c>
      <c r="Q218" s="211">
        <v>0</v>
      </c>
      <c r="R218" s="211">
        <v>0</v>
      </c>
      <c r="S218" s="211">
        <v>0</v>
      </c>
      <c r="T218" s="211">
        <v>0</v>
      </c>
      <c r="U218" s="211">
        <v>0</v>
      </c>
      <c r="V218" s="211">
        <v>0</v>
      </c>
      <c r="W218" s="211">
        <v>0</v>
      </c>
      <c r="X218" s="211">
        <v>0</v>
      </c>
      <c r="Y218" s="211">
        <v>0</v>
      </c>
      <c r="Z218" s="211">
        <v>0</v>
      </c>
      <c r="AA218" s="211">
        <v>0</v>
      </c>
      <c r="AB218" s="211">
        <v>0</v>
      </c>
      <c r="AC218" s="211">
        <v>0</v>
      </c>
      <c r="AD218" s="211">
        <v>0</v>
      </c>
      <c r="AE218" s="211">
        <v>0</v>
      </c>
      <c r="AF218" s="211">
        <v>0</v>
      </c>
      <c r="AG218" s="211">
        <v>0</v>
      </c>
      <c r="AH218" s="211">
        <v>0</v>
      </c>
      <c r="AI218" s="211">
        <v>0</v>
      </c>
      <c r="AJ218" s="211">
        <v>0</v>
      </c>
      <c r="AK218" s="211">
        <v>0</v>
      </c>
      <c r="AL218" s="211">
        <v>0</v>
      </c>
      <c r="AM218" s="211">
        <v>0</v>
      </c>
      <c r="AN218" s="211">
        <v>0</v>
      </c>
      <c r="AO218" s="211">
        <v>0</v>
      </c>
      <c r="AP218" s="211">
        <v>0</v>
      </c>
      <c r="AQ218" s="211">
        <v>0</v>
      </c>
      <c r="AR218" s="211">
        <v>0</v>
      </c>
      <c r="AS218" s="211">
        <v>0</v>
      </c>
      <c r="AT218" s="211">
        <v>0</v>
      </c>
      <c r="AU218" s="211">
        <v>0</v>
      </c>
      <c r="AV218" s="211">
        <v>0</v>
      </c>
      <c r="AW218" s="211">
        <v>0</v>
      </c>
      <c r="AX218" s="211">
        <v>0</v>
      </c>
      <c r="AY218" s="211">
        <v>0</v>
      </c>
      <c r="AZ218" s="211">
        <v>0</v>
      </c>
      <c r="BA218" s="211">
        <v>0</v>
      </c>
      <c r="BB218" s="211">
        <v>0</v>
      </c>
      <c r="BC218" s="211">
        <v>0</v>
      </c>
      <c r="BD218" s="211">
        <v>0</v>
      </c>
      <c r="BE218" s="211">
        <v>0</v>
      </c>
      <c r="BF218" s="211">
        <v>0</v>
      </c>
      <c r="BG218" s="211">
        <v>0</v>
      </c>
      <c r="BH218" s="211">
        <v>0</v>
      </c>
      <c r="BI218" s="211">
        <v>0</v>
      </c>
      <c r="BJ218" s="211">
        <v>0</v>
      </c>
      <c r="BK218" s="211">
        <v>0</v>
      </c>
      <c r="BL218" s="211">
        <v>0</v>
      </c>
      <c r="BM218" s="211">
        <v>0</v>
      </c>
      <c r="BN218" s="211">
        <v>0</v>
      </c>
      <c r="BO218" s="211">
        <v>0</v>
      </c>
      <c r="BP218" s="211">
        <v>0</v>
      </c>
      <c r="BQ218" s="211">
        <v>0</v>
      </c>
      <c r="BR218" s="211">
        <v>0</v>
      </c>
      <c r="BS218" s="211">
        <v>0</v>
      </c>
      <c r="BT218" s="211">
        <v>0</v>
      </c>
      <c r="BU218" s="211">
        <v>0</v>
      </c>
      <c r="BV218" s="211">
        <v>0</v>
      </c>
      <c r="BW218" s="211">
        <v>0</v>
      </c>
      <c r="BX218" s="211">
        <v>0</v>
      </c>
      <c r="BY218" s="211">
        <v>0</v>
      </c>
      <c r="BZ218" s="211">
        <v>0</v>
      </c>
      <c r="CA218" s="211">
        <v>0</v>
      </c>
      <c r="CB218" s="211">
        <v>0</v>
      </c>
      <c r="CC218" s="211">
        <v>0</v>
      </c>
      <c r="CD218" s="211">
        <f>SUM(B218:CC218)</f>
        <v>0</v>
      </c>
      <c r="CF218" s="27">
        <f t="shared" si="139"/>
        <v>0</v>
      </c>
      <c r="CG218" s="28">
        <f t="shared" si="140"/>
        <v>0</v>
      </c>
    </row>
    <row r="219" spans="1:85" x14ac:dyDescent="0.2">
      <c r="A219" s="218" t="s">
        <v>636</v>
      </c>
      <c r="B219" s="211">
        <v>0</v>
      </c>
      <c r="C219" s="211">
        <v>0</v>
      </c>
      <c r="D219" s="211">
        <v>0</v>
      </c>
      <c r="E219" s="211">
        <v>0</v>
      </c>
      <c r="F219" s="211">
        <v>0</v>
      </c>
      <c r="G219" s="211">
        <v>0</v>
      </c>
      <c r="H219" s="211">
        <v>0</v>
      </c>
      <c r="I219" s="211">
        <v>0</v>
      </c>
      <c r="J219" s="211">
        <v>0</v>
      </c>
      <c r="K219" s="211">
        <v>0</v>
      </c>
      <c r="L219" s="211">
        <v>0</v>
      </c>
      <c r="M219" s="211">
        <v>0</v>
      </c>
      <c r="N219" s="211">
        <v>0</v>
      </c>
      <c r="O219" s="211">
        <v>0</v>
      </c>
      <c r="P219" s="211">
        <v>0</v>
      </c>
      <c r="Q219" s="211">
        <v>0</v>
      </c>
      <c r="R219" s="211">
        <v>0</v>
      </c>
      <c r="S219" s="211">
        <v>0</v>
      </c>
      <c r="T219" s="211">
        <v>0</v>
      </c>
      <c r="U219" s="211">
        <v>0</v>
      </c>
      <c r="V219" s="211">
        <v>0</v>
      </c>
      <c r="W219" s="211">
        <v>0</v>
      </c>
      <c r="X219" s="211">
        <v>0</v>
      </c>
      <c r="Y219" s="211">
        <v>0</v>
      </c>
      <c r="Z219" s="211">
        <v>0</v>
      </c>
      <c r="AA219" s="211">
        <v>0</v>
      </c>
      <c r="AB219" s="211">
        <v>0</v>
      </c>
      <c r="AC219" s="211">
        <v>0</v>
      </c>
      <c r="AD219" s="211">
        <v>0</v>
      </c>
      <c r="AE219" s="211">
        <v>0</v>
      </c>
      <c r="AF219" s="211">
        <v>0</v>
      </c>
      <c r="AG219" s="211">
        <v>0</v>
      </c>
      <c r="AH219" s="211">
        <v>0</v>
      </c>
      <c r="AI219" s="211">
        <v>0</v>
      </c>
      <c r="AJ219" s="211">
        <v>0</v>
      </c>
      <c r="AK219" s="211">
        <v>0</v>
      </c>
      <c r="AL219" s="211">
        <v>0</v>
      </c>
      <c r="AM219" s="211">
        <v>0</v>
      </c>
      <c r="AN219" s="211">
        <v>0</v>
      </c>
      <c r="AO219" s="211">
        <v>0</v>
      </c>
      <c r="AP219" s="211">
        <v>0</v>
      </c>
      <c r="AQ219" s="211">
        <v>0</v>
      </c>
      <c r="AR219" s="211">
        <v>0</v>
      </c>
      <c r="AS219" s="211">
        <v>0</v>
      </c>
      <c r="AT219" s="211">
        <v>0</v>
      </c>
      <c r="AU219" s="211">
        <v>0</v>
      </c>
      <c r="AV219" s="211">
        <v>0</v>
      </c>
      <c r="AW219" s="211">
        <v>0</v>
      </c>
      <c r="AX219" s="211">
        <v>0</v>
      </c>
      <c r="AY219" s="211">
        <v>0</v>
      </c>
      <c r="AZ219" s="211">
        <v>0</v>
      </c>
      <c r="BA219" s="211">
        <v>0</v>
      </c>
      <c r="BB219" s="211">
        <v>0</v>
      </c>
      <c r="BC219" s="211">
        <v>0</v>
      </c>
      <c r="BD219" s="211">
        <v>0</v>
      </c>
      <c r="BE219" s="211">
        <v>0</v>
      </c>
      <c r="BF219" s="211">
        <v>0</v>
      </c>
      <c r="BG219" s="211">
        <v>0</v>
      </c>
      <c r="BH219" s="211">
        <v>0</v>
      </c>
      <c r="BI219" s="211">
        <v>0</v>
      </c>
      <c r="BJ219" s="211">
        <v>0</v>
      </c>
      <c r="BK219" s="211">
        <v>0</v>
      </c>
      <c r="BL219" s="211">
        <v>0</v>
      </c>
      <c r="BM219" s="211">
        <v>0</v>
      </c>
      <c r="BN219" s="211">
        <v>0</v>
      </c>
      <c r="BO219" s="211">
        <v>0</v>
      </c>
      <c r="BP219" s="211">
        <v>0</v>
      </c>
      <c r="BQ219" s="211">
        <v>0</v>
      </c>
      <c r="BR219" s="211">
        <v>0</v>
      </c>
      <c r="BS219" s="211">
        <v>0</v>
      </c>
      <c r="BT219" s="211">
        <v>0</v>
      </c>
      <c r="BU219" s="211">
        <v>0</v>
      </c>
      <c r="BV219" s="211">
        <v>0</v>
      </c>
      <c r="BW219" s="211">
        <v>0</v>
      </c>
      <c r="BX219" s="211">
        <v>0</v>
      </c>
      <c r="BY219" s="211">
        <v>0</v>
      </c>
      <c r="BZ219" s="211">
        <v>0</v>
      </c>
      <c r="CA219" s="211">
        <v>0</v>
      </c>
      <c r="CB219" s="211">
        <v>0</v>
      </c>
      <c r="CC219" s="211">
        <v>0</v>
      </c>
      <c r="CD219" s="211">
        <f>SUM(B219:CC219)</f>
        <v>0</v>
      </c>
      <c r="CF219" s="27">
        <f t="shared" si="139"/>
        <v>0</v>
      </c>
      <c r="CG219" s="28">
        <f t="shared" si="140"/>
        <v>0</v>
      </c>
    </row>
    <row r="220" spans="1:85" x14ac:dyDescent="0.2">
      <c r="A220" s="218" t="s">
        <v>637</v>
      </c>
      <c r="B220" s="211">
        <v>0</v>
      </c>
      <c r="C220" s="211">
        <v>0</v>
      </c>
      <c r="D220" s="211">
        <v>0</v>
      </c>
      <c r="E220" s="211">
        <v>0</v>
      </c>
      <c r="F220" s="211">
        <v>0</v>
      </c>
      <c r="G220" s="211">
        <v>0</v>
      </c>
      <c r="H220" s="211">
        <v>0</v>
      </c>
      <c r="I220" s="211">
        <v>0</v>
      </c>
      <c r="J220" s="211">
        <v>0</v>
      </c>
      <c r="K220" s="211">
        <v>0</v>
      </c>
      <c r="L220" s="211">
        <v>0</v>
      </c>
      <c r="M220" s="211">
        <v>0</v>
      </c>
      <c r="N220" s="211">
        <v>0</v>
      </c>
      <c r="O220" s="211">
        <v>0</v>
      </c>
      <c r="P220" s="211">
        <v>0</v>
      </c>
      <c r="Q220" s="211">
        <v>0</v>
      </c>
      <c r="R220" s="211">
        <v>0</v>
      </c>
      <c r="S220" s="211">
        <v>0</v>
      </c>
      <c r="T220" s="211">
        <v>0</v>
      </c>
      <c r="U220" s="211">
        <v>0</v>
      </c>
      <c r="V220" s="211">
        <v>0</v>
      </c>
      <c r="W220" s="211">
        <v>0</v>
      </c>
      <c r="X220" s="211">
        <v>0</v>
      </c>
      <c r="Y220" s="211">
        <v>0</v>
      </c>
      <c r="Z220" s="211">
        <v>0</v>
      </c>
      <c r="AA220" s="211">
        <v>0</v>
      </c>
      <c r="AB220" s="211">
        <v>0</v>
      </c>
      <c r="AC220" s="211">
        <v>0</v>
      </c>
      <c r="AD220" s="211">
        <v>0</v>
      </c>
      <c r="AE220" s="211">
        <v>0</v>
      </c>
      <c r="AF220" s="211">
        <v>0</v>
      </c>
      <c r="AG220" s="211">
        <v>0</v>
      </c>
      <c r="AH220" s="211">
        <v>0</v>
      </c>
      <c r="AI220" s="211">
        <v>0</v>
      </c>
      <c r="AJ220" s="211">
        <v>0</v>
      </c>
      <c r="AK220" s="211">
        <v>0</v>
      </c>
      <c r="AL220" s="211">
        <v>0</v>
      </c>
      <c r="AM220" s="211">
        <v>0</v>
      </c>
      <c r="AN220" s="211">
        <v>0</v>
      </c>
      <c r="AO220" s="211">
        <v>0</v>
      </c>
      <c r="AP220" s="211">
        <v>0</v>
      </c>
      <c r="AQ220" s="211">
        <v>0</v>
      </c>
      <c r="AR220" s="211">
        <v>0</v>
      </c>
      <c r="AS220" s="211">
        <v>0</v>
      </c>
      <c r="AT220" s="211">
        <v>0</v>
      </c>
      <c r="AU220" s="211">
        <v>0</v>
      </c>
      <c r="AV220" s="211">
        <v>0</v>
      </c>
      <c r="AW220" s="211">
        <v>0</v>
      </c>
      <c r="AX220" s="211">
        <v>0</v>
      </c>
      <c r="AY220" s="211">
        <v>0</v>
      </c>
      <c r="AZ220" s="211">
        <v>0</v>
      </c>
      <c r="BA220" s="211">
        <v>0</v>
      </c>
      <c r="BB220" s="211">
        <v>0</v>
      </c>
      <c r="BC220" s="211">
        <v>0</v>
      </c>
      <c r="BD220" s="211">
        <v>0</v>
      </c>
      <c r="BE220" s="211">
        <v>0</v>
      </c>
      <c r="BF220" s="211">
        <v>0</v>
      </c>
      <c r="BG220" s="211">
        <v>0</v>
      </c>
      <c r="BH220" s="211">
        <v>0</v>
      </c>
      <c r="BI220" s="211">
        <v>0</v>
      </c>
      <c r="BJ220" s="211">
        <v>0</v>
      </c>
      <c r="BK220" s="211">
        <v>0</v>
      </c>
      <c r="BL220" s="211">
        <v>0</v>
      </c>
      <c r="BM220" s="211">
        <v>0</v>
      </c>
      <c r="BN220" s="211">
        <v>0</v>
      </c>
      <c r="BO220" s="211">
        <v>0</v>
      </c>
      <c r="BP220" s="211">
        <v>0</v>
      </c>
      <c r="BQ220" s="211">
        <v>0</v>
      </c>
      <c r="BR220" s="211">
        <v>0</v>
      </c>
      <c r="BS220" s="211">
        <v>0</v>
      </c>
      <c r="BT220" s="211">
        <v>0</v>
      </c>
      <c r="BU220" s="211">
        <v>0</v>
      </c>
      <c r="BV220" s="211">
        <v>0</v>
      </c>
      <c r="BW220" s="211">
        <v>0</v>
      </c>
      <c r="BX220" s="211">
        <v>0</v>
      </c>
      <c r="BY220" s="211">
        <v>0</v>
      </c>
      <c r="BZ220" s="211">
        <v>0</v>
      </c>
      <c r="CA220" s="211">
        <v>0</v>
      </c>
      <c r="CB220" s="211">
        <v>0</v>
      </c>
      <c r="CC220" s="211">
        <v>0</v>
      </c>
      <c r="CD220" s="211">
        <f>SUM(B220:CC220)</f>
        <v>0</v>
      </c>
      <c r="CF220" s="27">
        <f t="shared" ref="CF220:CF222" si="156">I220</f>
        <v>0</v>
      </c>
      <c r="CG220" s="28">
        <f t="shared" ref="CG220:CG222" si="157">BG220</f>
        <v>0</v>
      </c>
    </row>
    <row r="221" spans="1:85" x14ac:dyDescent="0.2">
      <c r="A221" s="219" t="s">
        <v>638</v>
      </c>
      <c r="B221" s="213">
        <f t="shared" ref="B221:BM221" si="158">SUM(B185,B192,B196:B205,B209,B217:B220)</f>
        <v>-134.40969699999999</v>
      </c>
      <c r="C221" s="213">
        <f t="shared" si="158"/>
        <v>-134.40969699999999</v>
      </c>
      <c r="D221" s="213">
        <f t="shared" si="158"/>
        <v>-134.40969699999999</v>
      </c>
      <c r="E221" s="213">
        <f t="shared" si="158"/>
        <v>-134.40969699999999</v>
      </c>
      <c r="F221" s="213">
        <f t="shared" si="158"/>
        <v>-134.40969699999999</v>
      </c>
      <c r="G221" s="213">
        <f t="shared" ref="B221:BM221" si="159">SUM(G185,G192,G196:G205,G209,G217:G220)</f>
        <v>-134.40969699999999</v>
      </c>
      <c r="H221" s="213">
        <f t="shared" ref="H221:BS221" si="160">SUM(H185,H192,H196:H205,H209,H217:H220)</f>
        <v>-134.40969699999999</v>
      </c>
      <c r="I221" s="213">
        <f t="shared" si="160"/>
        <v>-134.40969699999999</v>
      </c>
      <c r="J221" s="213">
        <f t="shared" si="160"/>
        <v>-134.40969699999999</v>
      </c>
      <c r="K221" s="213">
        <f t="shared" si="160"/>
        <v>-134.40969699999999</v>
      </c>
      <c r="L221" s="213">
        <f t="shared" si="160"/>
        <v>-134.40969699999999</v>
      </c>
      <c r="M221" s="213">
        <f t="shared" si="160"/>
        <v>-134.40969699999999</v>
      </c>
      <c r="N221" s="213">
        <f t="shared" si="160"/>
        <v>-134.40969699999999</v>
      </c>
      <c r="O221" s="213">
        <f t="shared" si="160"/>
        <v>-134.40969699999999</v>
      </c>
      <c r="P221" s="213">
        <f t="shared" si="160"/>
        <v>-134.40969699999999</v>
      </c>
      <c r="Q221" s="213">
        <f t="shared" si="160"/>
        <v>-134.40969699999999</v>
      </c>
      <c r="R221" s="213">
        <f t="shared" si="160"/>
        <v>-134.40969699999999</v>
      </c>
      <c r="S221" s="213">
        <f t="shared" si="160"/>
        <v>-134.40969699999999</v>
      </c>
      <c r="T221" s="213">
        <f t="shared" si="160"/>
        <v>-134.40969699999999</v>
      </c>
      <c r="U221" s="213">
        <f t="shared" si="160"/>
        <v>-134.40969699999999</v>
      </c>
      <c r="V221" s="213">
        <f t="shared" si="160"/>
        <v>-134.40969699999999</v>
      </c>
      <c r="W221" s="213">
        <f t="shared" si="160"/>
        <v>-134.40969699999999</v>
      </c>
      <c r="X221" s="213">
        <f t="shared" si="160"/>
        <v>-134.40969699999999</v>
      </c>
      <c r="Y221" s="213">
        <f t="shared" si="160"/>
        <v>-134.40969699999999</v>
      </c>
      <c r="Z221" s="213">
        <f t="shared" si="160"/>
        <v>-134.40969699999999</v>
      </c>
      <c r="AA221" s="213">
        <f t="shared" si="160"/>
        <v>-134.40969699999999</v>
      </c>
      <c r="AB221" s="213">
        <f t="shared" si="160"/>
        <v>-134.40969699999999</v>
      </c>
      <c r="AC221" s="213">
        <f t="shared" si="160"/>
        <v>-134.40969699999999</v>
      </c>
      <c r="AD221" s="213">
        <f t="shared" si="160"/>
        <v>-134.40969699999999</v>
      </c>
      <c r="AE221" s="213">
        <f t="shared" si="160"/>
        <v>-134.40969699999999</v>
      </c>
      <c r="AF221" s="213">
        <f t="shared" si="160"/>
        <v>-134.40969699999999</v>
      </c>
      <c r="AG221" s="213">
        <f t="shared" si="160"/>
        <v>-134.40969699999999</v>
      </c>
      <c r="AH221" s="213">
        <f t="shared" si="160"/>
        <v>-134.40969699999999</v>
      </c>
      <c r="AI221" s="213">
        <f t="shared" si="160"/>
        <v>-134.40969699999999</v>
      </c>
      <c r="AJ221" s="213">
        <f t="shared" si="160"/>
        <v>-134.40969699999999</v>
      </c>
      <c r="AK221" s="213">
        <f t="shared" si="160"/>
        <v>-134.40969699999999</v>
      </c>
      <c r="AL221" s="213">
        <f t="shared" si="160"/>
        <v>-134.40969699999999</v>
      </c>
      <c r="AM221" s="213">
        <f t="shared" si="160"/>
        <v>-134.40969699999999</v>
      </c>
      <c r="AN221" s="213">
        <f t="shared" si="160"/>
        <v>-134.40969699999999</v>
      </c>
      <c r="AO221" s="213">
        <f t="shared" si="160"/>
        <v>-134.40969699999999</v>
      </c>
      <c r="AP221" s="213">
        <f t="shared" si="160"/>
        <v>-134.40969699999999</v>
      </c>
      <c r="AQ221" s="213">
        <f t="shared" si="160"/>
        <v>-134.40969699999999</v>
      </c>
      <c r="AR221" s="213">
        <f t="shared" si="160"/>
        <v>-134.40969699999999</v>
      </c>
      <c r="AS221" s="213">
        <f t="shared" si="160"/>
        <v>-134.40969699999999</v>
      </c>
      <c r="AT221" s="213">
        <f t="shared" si="160"/>
        <v>-134.40969699999999</v>
      </c>
      <c r="AU221" s="213">
        <f t="shared" si="160"/>
        <v>-134.40969699999999</v>
      </c>
      <c r="AV221" s="213">
        <f t="shared" si="160"/>
        <v>-134.40969699999999</v>
      </c>
      <c r="AW221" s="213">
        <f t="shared" si="160"/>
        <v>-134.40969699999999</v>
      </c>
      <c r="AX221" s="213">
        <f t="shared" si="160"/>
        <v>-134.40969699999999</v>
      </c>
      <c r="AY221" s="213">
        <f t="shared" si="160"/>
        <v>-134.40969699999999</v>
      </c>
      <c r="AZ221" s="213">
        <f t="shared" si="160"/>
        <v>-134.40969699999999</v>
      </c>
      <c r="BA221" s="213">
        <f t="shared" si="160"/>
        <v>-134.40969699999999</v>
      </c>
      <c r="BB221" s="213">
        <f t="shared" si="160"/>
        <v>-134.40969699999999</v>
      </c>
      <c r="BC221" s="213">
        <f t="shared" si="160"/>
        <v>-134.40969699999999</v>
      </c>
      <c r="BD221" s="213">
        <f t="shared" si="160"/>
        <v>-134.40969699999999</v>
      </c>
      <c r="BE221" s="213">
        <f t="shared" si="160"/>
        <v>-134.40969699999999</v>
      </c>
      <c r="BF221" s="213">
        <f t="shared" si="160"/>
        <v>-134.40969699999999</v>
      </c>
      <c r="BG221" s="213">
        <f t="shared" si="160"/>
        <v>-134.40969699999999</v>
      </c>
      <c r="BH221" s="213">
        <f t="shared" si="160"/>
        <v>-134.40969699999999</v>
      </c>
      <c r="BI221" s="213">
        <f t="shared" si="160"/>
        <v>-134.40969699999999</v>
      </c>
      <c r="BJ221" s="213">
        <f t="shared" si="160"/>
        <v>-134.40969699999999</v>
      </c>
      <c r="BK221" s="213">
        <f t="shared" si="160"/>
        <v>-134.40969699999999</v>
      </c>
      <c r="BL221" s="213">
        <f t="shared" si="160"/>
        <v>-134.40969699999999</v>
      </c>
      <c r="BM221" s="213">
        <f t="shared" si="160"/>
        <v>-134.40969699999999</v>
      </c>
      <c r="BN221" s="213">
        <f t="shared" si="160"/>
        <v>-134.40969699999999</v>
      </c>
      <c r="BO221" s="213">
        <f t="shared" si="160"/>
        <v>-134.40969699999999</v>
      </c>
      <c r="BP221" s="213">
        <f t="shared" si="160"/>
        <v>-134.40969699999999</v>
      </c>
      <c r="BQ221" s="213">
        <f t="shared" si="160"/>
        <v>-134.40969699999999</v>
      </c>
      <c r="BR221" s="213">
        <f t="shared" si="160"/>
        <v>-134.40969699999999</v>
      </c>
      <c r="BS221" s="213">
        <f t="shared" si="160"/>
        <v>-134.40969699999999</v>
      </c>
      <c r="BT221" s="213">
        <f t="shared" ref="BT221:CC221" si="161">SUM(BT185,BT192,BT196:BT205,BT209,BT217:BT220)</f>
        <v>-134.40969699999999</v>
      </c>
      <c r="BU221" s="213">
        <f t="shared" si="161"/>
        <v>-134.40969699999999</v>
      </c>
      <c r="BV221" s="213">
        <f t="shared" si="161"/>
        <v>-134.40969699999999</v>
      </c>
      <c r="BW221" s="213">
        <f t="shared" si="161"/>
        <v>-134.40969699999999</v>
      </c>
      <c r="BX221" s="213">
        <f t="shared" si="161"/>
        <v>-134.40969699999999</v>
      </c>
      <c r="BY221" s="213">
        <f t="shared" si="161"/>
        <v>-134.40969699999999</v>
      </c>
      <c r="BZ221" s="213">
        <f t="shared" si="161"/>
        <v>-134.40969699999999</v>
      </c>
      <c r="CA221" s="213">
        <f t="shared" si="161"/>
        <v>-134.40969699999999</v>
      </c>
      <c r="CB221" s="213">
        <f t="shared" si="161"/>
        <v>-134.40969699999999</v>
      </c>
      <c r="CC221" s="213">
        <f t="shared" si="161"/>
        <v>-134.40969699999999</v>
      </c>
      <c r="CD221" s="213">
        <f t="shared" ref="BN221:CD221" si="162">SUM(CD185,CD192,CD196:CD205,CD209,CD217:CD220)</f>
        <v>-10752.775759999986</v>
      </c>
      <c r="CF221" s="27">
        <f t="shared" si="156"/>
        <v>-134.40969699999999</v>
      </c>
      <c r="CG221" s="28">
        <f t="shared" si="157"/>
        <v>-134.40969699999999</v>
      </c>
    </row>
    <row r="222" spans="1:85" x14ac:dyDescent="0.2">
      <c r="A222" s="216" t="s">
        <v>639</v>
      </c>
      <c r="B222" s="217">
        <f t="shared" ref="B222:BM222" si="163">B164+B180+B221</f>
        <v>-107446.30218099998</v>
      </c>
      <c r="C222" s="217">
        <f t="shared" si="163"/>
        <v>-107446.30218099998</v>
      </c>
      <c r="D222" s="217">
        <f t="shared" si="163"/>
        <v>-107446.30218099998</v>
      </c>
      <c r="E222" s="217">
        <f t="shared" si="163"/>
        <v>-107446.30218099998</v>
      </c>
      <c r="F222" s="217">
        <f t="shared" si="163"/>
        <v>-107446.30218099998</v>
      </c>
      <c r="G222" s="217">
        <f t="shared" ref="B222:BM222" si="164">G164+G180+G221</f>
        <v>-107446.30218099998</v>
      </c>
      <c r="H222" s="217">
        <f t="shared" ref="H222:BS222" si="165">H164+H180+H221</f>
        <v>-107446.30218099998</v>
      </c>
      <c r="I222" s="217">
        <f t="shared" si="165"/>
        <v>-107446.30218099998</v>
      </c>
      <c r="J222" s="217">
        <f t="shared" si="165"/>
        <v>-107446.30218099998</v>
      </c>
      <c r="K222" s="217">
        <f t="shared" si="165"/>
        <v>-107446.30218099998</v>
      </c>
      <c r="L222" s="217">
        <f t="shared" si="165"/>
        <v>-107446.30218099998</v>
      </c>
      <c r="M222" s="217">
        <f t="shared" si="165"/>
        <v>-107446.30218099998</v>
      </c>
      <c r="N222" s="217">
        <f t="shared" si="165"/>
        <v>-107446.30218099998</v>
      </c>
      <c r="O222" s="217">
        <f t="shared" si="165"/>
        <v>-107446.30218099998</v>
      </c>
      <c r="P222" s="217">
        <f t="shared" si="165"/>
        <v>-107446.30218099998</v>
      </c>
      <c r="Q222" s="217">
        <f t="shared" si="165"/>
        <v>-107446.30218099998</v>
      </c>
      <c r="R222" s="217">
        <f t="shared" si="165"/>
        <v>-107446.30218099998</v>
      </c>
      <c r="S222" s="217">
        <f t="shared" si="165"/>
        <v>-107446.30218099998</v>
      </c>
      <c r="T222" s="217">
        <f t="shared" si="165"/>
        <v>-107446.30218099998</v>
      </c>
      <c r="U222" s="217">
        <f t="shared" si="165"/>
        <v>-107446.30218099998</v>
      </c>
      <c r="V222" s="217">
        <f t="shared" si="165"/>
        <v>-107446.30218099998</v>
      </c>
      <c r="W222" s="217">
        <f t="shared" si="165"/>
        <v>-107446.30218099998</v>
      </c>
      <c r="X222" s="217">
        <f t="shared" si="165"/>
        <v>-107446.30218099998</v>
      </c>
      <c r="Y222" s="217">
        <f t="shared" si="165"/>
        <v>-107446.30218099998</v>
      </c>
      <c r="Z222" s="217">
        <f t="shared" si="165"/>
        <v>-107446.30218099998</v>
      </c>
      <c r="AA222" s="217">
        <f t="shared" si="165"/>
        <v>-107446.30218099998</v>
      </c>
      <c r="AB222" s="217">
        <f t="shared" si="165"/>
        <v>-107446.30218099998</v>
      </c>
      <c r="AC222" s="217">
        <f t="shared" si="165"/>
        <v>-107446.30218099998</v>
      </c>
      <c r="AD222" s="217">
        <f t="shared" si="165"/>
        <v>-107446.30218099998</v>
      </c>
      <c r="AE222" s="217">
        <f t="shared" si="165"/>
        <v>-107446.30218099998</v>
      </c>
      <c r="AF222" s="217">
        <f t="shared" si="165"/>
        <v>-107446.30218099998</v>
      </c>
      <c r="AG222" s="217">
        <f t="shared" si="165"/>
        <v>-107446.30218099998</v>
      </c>
      <c r="AH222" s="217">
        <f t="shared" si="165"/>
        <v>-107446.30218099998</v>
      </c>
      <c r="AI222" s="217">
        <f t="shared" si="165"/>
        <v>-107446.30218099998</v>
      </c>
      <c r="AJ222" s="217">
        <f t="shared" si="165"/>
        <v>-107446.30218099998</v>
      </c>
      <c r="AK222" s="217">
        <f t="shared" si="165"/>
        <v>-107446.30218099998</v>
      </c>
      <c r="AL222" s="217">
        <f t="shared" si="165"/>
        <v>-107446.30218099998</v>
      </c>
      <c r="AM222" s="217">
        <f t="shared" si="165"/>
        <v>-107446.30218099998</v>
      </c>
      <c r="AN222" s="217">
        <f t="shared" si="165"/>
        <v>-107446.30218099998</v>
      </c>
      <c r="AO222" s="217">
        <f t="shared" si="165"/>
        <v>-107446.30218099998</v>
      </c>
      <c r="AP222" s="217">
        <f t="shared" si="165"/>
        <v>-107446.30218099998</v>
      </c>
      <c r="AQ222" s="217">
        <f t="shared" si="165"/>
        <v>-107446.30218099998</v>
      </c>
      <c r="AR222" s="217">
        <f t="shared" si="165"/>
        <v>-107446.30218099998</v>
      </c>
      <c r="AS222" s="217">
        <f t="shared" si="165"/>
        <v>-107446.30218099998</v>
      </c>
      <c r="AT222" s="217">
        <f t="shared" si="165"/>
        <v>-107446.30218099998</v>
      </c>
      <c r="AU222" s="217">
        <f t="shared" si="165"/>
        <v>-107446.30218099998</v>
      </c>
      <c r="AV222" s="217">
        <f t="shared" si="165"/>
        <v>-107446.30218099998</v>
      </c>
      <c r="AW222" s="217">
        <f t="shared" si="165"/>
        <v>-107446.30218099998</v>
      </c>
      <c r="AX222" s="217">
        <f t="shared" si="165"/>
        <v>-107446.30218099998</v>
      </c>
      <c r="AY222" s="217">
        <f t="shared" si="165"/>
        <v>-107446.30218099998</v>
      </c>
      <c r="AZ222" s="217">
        <f t="shared" si="165"/>
        <v>-107446.30218099998</v>
      </c>
      <c r="BA222" s="217">
        <f t="shared" si="165"/>
        <v>-107446.30218099998</v>
      </c>
      <c r="BB222" s="217">
        <f t="shared" si="165"/>
        <v>-107446.30218099998</v>
      </c>
      <c r="BC222" s="217">
        <f t="shared" si="165"/>
        <v>-107446.30218099998</v>
      </c>
      <c r="BD222" s="217">
        <f t="shared" si="165"/>
        <v>-107446.30218099998</v>
      </c>
      <c r="BE222" s="217">
        <f t="shared" si="165"/>
        <v>-107446.30218099998</v>
      </c>
      <c r="BF222" s="217">
        <f t="shared" si="165"/>
        <v>-107446.30218099998</v>
      </c>
      <c r="BG222" s="217">
        <f t="shared" si="165"/>
        <v>-107446.30218099998</v>
      </c>
      <c r="BH222" s="217">
        <f t="shared" si="165"/>
        <v>-107446.30218099998</v>
      </c>
      <c r="BI222" s="217">
        <f t="shared" si="165"/>
        <v>-107446.30218099998</v>
      </c>
      <c r="BJ222" s="217">
        <f t="shared" si="165"/>
        <v>-107446.30218099998</v>
      </c>
      <c r="BK222" s="217">
        <f t="shared" si="165"/>
        <v>-107446.30218099998</v>
      </c>
      <c r="BL222" s="217">
        <f t="shared" si="165"/>
        <v>-107446.30218099998</v>
      </c>
      <c r="BM222" s="217">
        <f t="shared" si="165"/>
        <v>-107446.30218099998</v>
      </c>
      <c r="BN222" s="217">
        <f t="shared" si="165"/>
        <v>-107446.30218099998</v>
      </c>
      <c r="BO222" s="217">
        <f t="shared" si="165"/>
        <v>-107446.30218099998</v>
      </c>
      <c r="BP222" s="217">
        <f t="shared" si="165"/>
        <v>-107446.30218099998</v>
      </c>
      <c r="BQ222" s="217">
        <f t="shared" si="165"/>
        <v>-107446.30218099998</v>
      </c>
      <c r="BR222" s="217">
        <f t="shared" si="165"/>
        <v>-107446.30218099998</v>
      </c>
      <c r="BS222" s="217">
        <f t="shared" si="165"/>
        <v>-107446.30218099998</v>
      </c>
      <c r="BT222" s="217">
        <f t="shared" ref="BT222:CC222" si="166">BT164+BT180+BT221</f>
        <v>-107446.30218099998</v>
      </c>
      <c r="BU222" s="217">
        <f t="shared" si="166"/>
        <v>-107446.30218099998</v>
      </c>
      <c r="BV222" s="217">
        <f t="shared" si="166"/>
        <v>-107446.30218099998</v>
      </c>
      <c r="BW222" s="217">
        <f t="shared" si="166"/>
        <v>-107446.30218099998</v>
      </c>
      <c r="BX222" s="217">
        <f t="shared" si="166"/>
        <v>-107446.30218099998</v>
      </c>
      <c r="BY222" s="217">
        <f t="shared" si="166"/>
        <v>-107446.30218099998</v>
      </c>
      <c r="BZ222" s="217">
        <f t="shared" si="166"/>
        <v>-107446.30218099998</v>
      </c>
      <c r="CA222" s="217">
        <f t="shared" si="166"/>
        <v>-107446.30218099998</v>
      </c>
      <c r="CB222" s="217">
        <f t="shared" si="166"/>
        <v>-107446.30218099998</v>
      </c>
      <c r="CC222" s="217">
        <f t="shared" si="166"/>
        <v>-107446.30218099998</v>
      </c>
      <c r="CD222" s="217">
        <f t="shared" ref="BN222:CD222" si="167">CD164+CD180+CD221</f>
        <v>-8595704.1744800024</v>
      </c>
      <c r="CF222" s="27">
        <f t="shared" si="156"/>
        <v>-107446.30218099998</v>
      </c>
      <c r="CG222" s="28">
        <f t="shared" si="157"/>
        <v>-107446.30218099998</v>
      </c>
    </row>
    <row r="234" spans="2:165" x14ac:dyDescent="0.2">
      <c r="D234" s="116"/>
      <c r="E234" s="116"/>
      <c r="F234" s="116"/>
      <c r="G234" s="116"/>
      <c r="H234" s="116"/>
      <c r="I234" s="116"/>
      <c r="J234" s="116"/>
      <c r="K234" s="116"/>
      <c r="L234" s="116"/>
      <c r="M234" s="113"/>
      <c r="N234" s="113"/>
      <c r="O234" s="113"/>
      <c r="P234" s="113"/>
      <c r="Q234" s="116"/>
      <c r="R234" s="116"/>
      <c r="S234" s="116"/>
      <c r="T234" s="116"/>
      <c r="U234" s="113"/>
      <c r="V234" s="113"/>
      <c r="W234" s="113"/>
      <c r="X234" s="113"/>
      <c r="Y234" s="113"/>
      <c r="Z234" s="113"/>
      <c r="AA234" s="113"/>
      <c r="AB234" s="113"/>
      <c r="AC234" s="116"/>
      <c r="AD234" s="113"/>
      <c r="AE234" s="113"/>
      <c r="AF234" s="113"/>
      <c r="AG234" s="113"/>
      <c r="AH234" s="113"/>
      <c r="AI234" s="116"/>
      <c r="AJ234" s="113"/>
      <c r="AK234" s="113"/>
      <c r="AL234" s="113"/>
      <c r="AM234" s="113"/>
      <c r="AN234" s="116"/>
      <c r="AO234" s="116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6"/>
      <c r="BC234" s="116"/>
      <c r="BD234" s="116"/>
      <c r="BE234" s="116"/>
      <c r="BF234" s="116"/>
      <c r="BG234" s="116"/>
      <c r="BH234" s="116"/>
      <c r="BI234" s="116"/>
      <c r="BJ234" s="116"/>
      <c r="BK234" s="116"/>
      <c r="BL234" s="116"/>
      <c r="BM234" s="116"/>
      <c r="BN234" s="113"/>
      <c r="BO234" s="113"/>
      <c r="BP234" s="113"/>
      <c r="BQ234" s="113"/>
      <c r="BR234" s="113"/>
      <c r="BS234" s="113"/>
      <c r="BT234" s="116"/>
      <c r="BU234" s="109"/>
      <c r="BV234" s="113"/>
      <c r="BW234" s="113"/>
      <c r="BX234" s="116"/>
      <c r="BY234" s="116"/>
      <c r="BZ234" s="116"/>
      <c r="CA234" s="116"/>
      <c r="CB234" s="116"/>
      <c r="CC234" s="116"/>
      <c r="CD234" s="116"/>
      <c r="CE234" s="116"/>
      <c r="CF234" s="116"/>
      <c r="CG234" s="116"/>
      <c r="CH234" s="116"/>
      <c r="CI234" s="113"/>
      <c r="CJ234" s="113"/>
      <c r="CK234" s="113"/>
      <c r="CL234" s="113"/>
      <c r="CM234" s="113"/>
      <c r="CN234" s="113"/>
      <c r="CO234" s="113"/>
      <c r="CP234" s="113"/>
      <c r="CQ234" s="116"/>
      <c r="CR234" s="116"/>
      <c r="CS234" s="113"/>
      <c r="CT234" s="113"/>
      <c r="CU234" s="113"/>
      <c r="CV234" s="116"/>
      <c r="CW234" s="116"/>
      <c r="CX234" s="116"/>
      <c r="CY234" s="116"/>
      <c r="CZ234" s="116"/>
      <c r="DA234" s="116"/>
      <c r="DB234" s="116"/>
      <c r="DC234" s="116"/>
      <c r="DD234" s="116"/>
      <c r="DE234" s="116"/>
      <c r="DF234" s="113"/>
      <c r="DG234" s="113"/>
      <c r="DH234" s="113"/>
      <c r="DI234" s="113"/>
      <c r="DJ234" s="116"/>
      <c r="DK234" s="116"/>
      <c r="DL234" s="116"/>
      <c r="DM234" s="109"/>
      <c r="DN234" s="113"/>
      <c r="DO234" s="113"/>
      <c r="DP234" s="113"/>
      <c r="DQ234" s="109"/>
      <c r="DR234" s="113"/>
      <c r="DS234" s="113"/>
      <c r="DT234" s="113"/>
      <c r="DU234" s="116"/>
      <c r="DV234" s="109"/>
      <c r="DW234" s="113"/>
      <c r="DX234" s="113"/>
      <c r="DY234" s="116"/>
      <c r="DZ234" s="116"/>
      <c r="EA234" s="113"/>
      <c r="EB234" s="113"/>
      <c r="EC234" s="116"/>
      <c r="ED234" s="109"/>
      <c r="EE234" s="113"/>
      <c r="EF234" s="113"/>
      <c r="EG234" s="116"/>
      <c r="EH234" s="116"/>
      <c r="EI234" s="116"/>
      <c r="EJ234" s="116"/>
      <c r="EK234" s="113"/>
      <c r="EL234" s="113"/>
      <c r="EM234" s="113"/>
      <c r="EN234" s="113"/>
      <c r="EO234" s="113"/>
      <c r="EP234" s="113"/>
      <c r="EQ234" s="113"/>
      <c r="ER234" s="113"/>
      <c r="ES234" s="113"/>
      <c r="ET234" s="116"/>
      <c r="EU234" s="116"/>
      <c r="EV234" s="116"/>
      <c r="EW234" s="116"/>
      <c r="EX234" s="116"/>
      <c r="EY234" s="116"/>
      <c r="EZ234" s="116"/>
      <c r="FA234" s="116"/>
      <c r="FB234" s="116"/>
      <c r="FC234" s="113"/>
      <c r="FD234" s="110"/>
      <c r="FE234" s="110"/>
      <c r="FF234" s="113"/>
      <c r="FG234" s="116"/>
      <c r="FH234" s="116"/>
      <c r="FI234" s="116"/>
    </row>
    <row r="235" spans="2:165" x14ac:dyDescent="0.2">
      <c r="B235" s="108"/>
    </row>
    <row r="236" spans="2:165" x14ac:dyDescent="0.2">
      <c r="B236" s="116"/>
    </row>
    <row r="237" spans="2:165" x14ac:dyDescent="0.2">
      <c r="B237" s="116"/>
    </row>
    <row r="238" spans="2:165" x14ac:dyDescent="0.2">
      <c r="B238" s="116"/>
    </row>
    <row r="239" spans="2:165" x14ac:dyDescent="0.2">
      <c r="B239" s="116"/>
    </row>
    <row r="240" spans="2:165" x14ac:dyDescent="0.2">
      <c r="B240" s="116"/>
    </row>
    <row r="241" spans="2:2" x14ac:dyDescent="0.2">
      <c r="B241" s="116"/>
    </row>
    <row r="242" spans="2:2" x14ac:dyDescent="0.2">
      <c r="B242" s="116"/>
    </row>
    <row r="243" spans="2:2" x14ac:dyDescent="0.2">
      <c r="B243" s="116"/>
    </row>
    <row r="244" spans="2:2" x14ac:dyDescent="0.2">
      <c r="B244" s="116"/>
    </row>
    <row r="245" spans="2:2" x14ac:dyDescent="0.2">
      <c r="B245" s="113"/>
    </row>
    <row r="246" spans="2:2" x14ac:dyDescent="0.2">
      <c r="B246" s="113"/>
    </row>
    <row r="247" spans="2:2" x14ac:dyDescent="0.2">
      <c r="B247" s="113"/>
    </row>
    <row r="248" spans="2:2" x14ac:dyDescent="0.2">
      <c r="B248" s="113"/>
    </row>
    <row r="249" spans="2:2" x14ac:dyDescent="0.2">
      <c r="B249" s="116"/>
    </row>
    <row r="250" spans="2:2" x14ac:dyDescent="0.2">
      <c r="B250" s="116"/>
    </row>
    <row r="251" spans="2:2" x14ac:dyDescent="0.2">
      <c r="B251" s="116"/>
    </row>
    <row r="252" spans="2:2" x14ac:dyDescent="0.2">
      <c r="B252" s="116"/>
    </row>
    <row r="253" spans="2:2" x14ac:dyDescent="0.2">
      <c r="B253" s="113"/>
    </row>
    <row r="254" spans="2:2" x14ac:dyDescent="0.2">
      <c r="B254" s="113"/>
    </row>
    <row r="255" spans="2:2" x14ac:dyDescent="0.2">
      <c r="B255" s="113"/>
    </row>
    <row r="256" spans="2:2" x14ac:dyDescent="0.2">
      <c r="B256" s="113"/>
    </row>
    <row r="257" spans="2:2" x14ac:dyDescent="0.2">
      <c r="B257" s="113"/>
    </row>
    <row r="258" spans="2:2" x14ac:dyDescent="0.2">
      <c r="B258" s="113"/>
    </row>
    <row r="259" spans="2:2" x14ac:dyDescent="0.2">
      <c r="B259" s="113"/>
    </row>
    <row r="260" spans="2:2" x14ac:dyDescent="0.2">
      <c r="B260" s="113"/>
    </row>
    <row r="261" spans="2:2" x14ac:dyDescent="0.2">
      <c r="B261" s="116"/>
    </row>
    <row r="262" spans="2:2" x14ac:dyDescent="0.2">
      <c r="B262" s="113"/>
    </row>
    <row r="263" spans="2:2" x14ac:dyDescent="0.2">
      <c r="B263" s="113"/>
    </row>
    <row r="264" spans="2:2" x14ac:dyDescent="0.2">
      <c r="B264" s="113"/>
    </row>
    <row r="265" spans="2:2" x14ac:dyDescent="0.2">
      <c r="B265" s="113"/>
    </row>
    <row r="266" spans="2:2" x14ac:dyDescent="0.2">
      <c r="B266" s="113"/>
    </row>
    <row r="267" spans="2:2" x14ac:dyDescent="0.2">
      <c r="B267" s="116"/>
    </row>
    <row r="268" spans="2:2" x14ac:dyDescent="0.2">
      <c r="B268" s="113"/>
    </row>
    <row r="269" spans="2:2" x14ac:dyDescent="0.2">
      <c r="B269" s="113"/>
    </row>
    <row r="270" spans="2:2" x14ac:dyDescent="0.2">
      <c r="B270" s="113"/>
    </row>
    <row r="271" spans="2:2" x14ac:dyDescent="0.2">
      <c r="B271" s="113"/>
    </row>
    <row r="272" spans="2:2" x14ac:dyDescent="0.2">
      <c r="B272" s="116"/>
    </row>
    <row r="273" spans="2:2" x14ac:dyDescent="0.2">
      <c r="B273" s="116"/>
    </row>
    <row r="274" spans="2:2" x14ac:dyDescent="0.2">
      <c r="B274" s="113"/>
    </row>
    <row r="275" spans="2:2" x14ac:dyDescent="0.2">
      <c r="B275" s="113"/>
    </row>
    <row r="276" spans="2:2" x14ac:dyDescent="0.2">
      <c r="B276" s="113"/>
    </row>
    <row r="277" spans="2:2" x14ac:dyDescent="0.2">
      <c r="B277" s="113"/>
    </row>
    <row r="278" spans="2:2" x14ac:dyDescent="0.2">
      <c r="B278" s="113"/>
    </row>
    <row r="279" spans="2:2" x14ac:dyDescent="0.2">
      <c r="B279" s="113"/>
    </row>
    <row r="280" spans="2:2" x14ac:dyDescent="0.2">
      <c r="B280" s="113"/>
    </row>
    <row r="281" spans="2:2" x14ac:dyDescent="0.2">
      <c r="B281" s="113"/>
    </row>
    <row r="282" spans="2:2" x14ac:dyDescent="0.2">
      <c r="B282" s="113"/>
    </row>
    <row r="283" spans="2:2" x14ac:dyDescent="0.2">
      <c r="B283" s="113"/>
    </row>
    <row r="284" spans="2:2" x14ac:dyDescent="0.2">
      <c r="B284" s="113"/>
    </row>
    <row r="285" spans="2:2" x14ac:dyDescent="0.2">
      <c r="B285" s="113"/>
    </row>
    <row r="286" spans="2:2" x14ac:dyDescent="0.2">
      <c r="B286" s="116"/>
    </row>
    <row r="287" spans="2:2" x14ac:dyDescent="0.2">
      <c r="B287" s="116"/>
    </row>
    <row r="288" spans="2:2" x14ac:dyDescent="0.2">
      <c r="B288" s="116"/>
    </row>
    <row r="289" spans="2:2" x14ac:dyDescent="0.2">
      <c r="B289" s="116"/>
    </row>
    <row r="290" spans="2:2" x14ac:dyDescent="0.2">
      <c r="B290" s="116"/>
    </row>
    <row r="291" spans="2:2" x14ac:dyDescent="0.2">
      <c r="B291" s="116"/>
    </row>
    <row r="292" spans="2:2" x14ac:dyDescent="0.2">
      <c r="B292" s="116"/>
    </row>
    <row r="293" spans="2:2" x14ac:dyDescent="0.2">
      <c r="B293" s="116"/>
    </row>
    <row r="294" spans="2:2" x14ac:dyDescent="0.2">
      <c r="B294" s="116"/>
    </row>
    <row r="295" spans="2:2" x14ac:dyDescent="0.2">
      <c r="B295" s="116"/>
    </row>
    <row r="296" spans="2:2" x14ac:dyDescent="0.2">
      <c r="B296" s="116"/>
    </row>
    <row r="297" spans="2:2" x14ac:dyDescent="0.2">
      <c r="B297" s="116"/>
    </row>
    <row r="298" spans="2:2" x14ac:dyDescent="0.2">
      <c r="B298" s="113"/>
    </row>
    <row r="299" spans="2:2" x14ac:dyDescent="0.2">
      <c r="B299" s="113"/>
    </row>
    <row r="300" spans="2:2" x14ac:dyDescent="0.2">
      <c r="B300" s="113"/>
    </row>
    <row r="301" spans="2:2" x14ac:dyDescent="0.2">
      <c r="B301" s="113"/>
    </row>
    <row r="302" spans="2:2" x14ac:dyDescent="0.2">
      <c r="B302" s="113"/>
    </row>
    <row r="303" spans="2:2" x14ac:dyDescent="0.2">
      <c r="B303" s="113"/>
    </row>
    <row r="304" spans="2:2" x14ac:dyDescent="0.2">
      <c r="B304" s="116"/>
    </row>
    <row r="305" spans="2:2" x14ac:dyDescent="0.2">
      <c r="B305" s="109"/>
    </row>
    <row r="306" spans="2:2" x14ac:dyDescent="0.2">
      <c r="B306" s="113"/>
    </row>
    <row r="307" spans="2:2" x14ac:dyDescent="0.2">
      <c r="B307" s="113"/>
    </row>
    <row r="308" spans="2:2" x14ac:dyDescent="0.2">
      <c r="B308" s="116"/>
    </row>
    <row r="309" spans="2:2" x14ac:dyDescent="0.2">
      <c r="B309" s="116"/>
    </row>
    <row r="310" spans="2:2" x14ac:dyDescent="0.2">
      <c r="B310" s="116"/>
    </row>
    <row r="311" spans="2:2" x14ac:dyDescent="0.2">
      <c r="B311" s="116"/>
    </row>
    <row r="312" spans="2:2" x14ac:dyDescent="0.2">
      <c r="B312" s="116"/>
    </row>
    <row r="313" spans="2:2" x14ac:dyDescent="0.2">
      <c r="B313" s="116"/>
    </row>
    <row r="314" spans="2:2" x14ac:dyDescent="0.2">
      <c r="B314" s="116"/>
    </row>
    <row r="315" spans="2:2" x14ac:dyDescent="0.2">
      <c r="B315" s="116"/>
    </row>
    <row r="316" spans="2:2" x14ac:dyDescent="0.2">
      <c r="B316" s="113"/>
    </row>
    <row r="317" spans="2:2" x14ac:dyDescent="0.2">
      <c r="B317" s="113"/>
    </row>
    <row r="318" spans="2:2" x14ac:dyDescent="0.2">
      <c r="B318" s="113"/>
    </row>
    <row r="319" spans="2:2" x14ac:dyDescent="0.2">
      <c r="B319" s="113"/>
    </row>
    <row r="320" spans="2:2" x14ac:dyDescent="0.2">
      <c r="B320" s="113"/>
    </row>
    <row r="321" spans="2:2" x14ac:dyDescent="0.2">
      <c r="B321" s="113"/>
    </row>
    <row r="322" spans="2:2" x14ac:dyDescent="0.2">
      <c r="B322" s="113"/>
    </row>
    <row r="323" spans="2:2" x14ac:dyDescent="0.2">
      <c r="B323" s="113"/>
    </row>
    <row r="324" spans="2:2" x14ac:dyDescent="0.2">
      <c r="B324" s="116"/>
    </row>
    <row r="325" spans="2:2" x14ac:dyDescent="0.2">
      <c r="B325" s="116"/>
    </row>
    <row r="326" spans="2:2" x14ac:dyDescent="0.2">
      <c r="B326" s="113"/>
    </row>
    <row r="327" spans="2:2" x14ac:dyDescent="0.2">
      <c r="B327" s="113"/>
    </row>
    <row r="328" spans="2:2" x14ac:dyDescent="0.2">
      <c r="B328" s="113"/>
    </row>
    <row r="329" spans="2:2" x14ac:dyDescent="0.2">
      <c r="B329" s="116"/>
    </row>
    <row r="330" spans="2:2" x14ac:dyDescent="0.2">
      <c r="B330" s="116"/>
    </row>
    <row r="331" spans="2:2" x14ac:dyDescent="0.2">
      <c r="B331" s="116"/>
    </row>
    <row r="332" spans="2:2" x14ac:dyDescent="0.2">
      <c r="B332" s="116"/>
    </row>
    <row r="333" spans="2:2" x14ac:dyDescent="0.2">
      <c r="B333" s="116"/>
    </row>
    <row r="334" spans="2:2" x14ac:dyDescent="0.2">
      <c r="B334" s="116"/>
    </row>
    <row r="335" spans="2:2" x14ac:dyDescent="0.2">
      <c r="B335" s="116"/>
    </row>
    <row r="336" spans="2:2" x14ac:dyDescent="0.2">
      <c r="B336" s="116"/>
    </row>
    <row r="337" spans="2:2" x14ac:dyDescent="0.2">
      <c r="B337" s="116"/>
    </row>
    <row r="338" spans="2:2" x14ac:dyDescent="0.2">
      <c r="B338" s="116"/>
    </row>
    <row r="339" spans="2:2" x14ac:dyDescent="0.2">
      <c r="B339" s="113"/>
    </row>
    <row r="340" spans="2:2" x14ac:dyDescent="0.2">
      <c r="B340" s="113"/>
    </row>
    <row r="341" spans="2:2" x14ac:dyDescent="0.2">
      <c r="B341" s="113"/>
    </row>
    <row r="342" spans="2:2" x14ac:dyDescent="0.2">
      <c r="B342" s="113"/>
    </row>
    <row r="343" spans="2:2" x14ac:dyDescent="0.2">
      <c r="B343" s="116"/>
    </row>
    <row r="344" spans="2:2" x14ac:dyDescent="0.2">
      <c r="B344" s="116"/>
    </row>
    <row r="345" spans="2:2" x14ac:dyDescent="0.2">
      <c r="B345" s="116"/>
    </row>
    <row r="346" spans="2:2" x14ac:dyDescent="0.2">
      <c r="B346" s="109"/>
    </row>
    <row r="347" spans="2:2" x14ac:dyDescent="0.2">
      <c r="B347" s="113"/>
    </row>
    <row r="348" spans="2:2" x14ac:dyDescent="0.2">
      <c r="B348" s="113"/>
    </row>
    <row r="349" spans="2:2" x14ac:dyDescent="0.2">
      <c r="B349" s="113"/>
    </row>
    <row r="350" spans="2:2" x14ac:dyDescent="0.2">
      <c r="B350" s="109"/>
    </row>
    <row r="351" spans="2:2" x14ac:dyDescent="0.2">
      <c r="B351" s="113"/>
    </row>
    <row r="352" spans="2:2" x14ac:dyDescent="0.2">
      <c r="B352" s="113"/>
    </row>
    <row r="353" spans="2:2" x14ac:dyDescent="0.2">
      <c r="B353" s="113"/>
    </row>
    <row r="354" spans="2:2" x14ac:dyDescent="0.2">
      <c r="B354" s="116"/>
    </row>
    <row r="355" spans="2:2" x14ac:dyDescent="0.2">
      <c r="B355" s="109"/>
    </row>
    <row r="356" spans="2:2" x14ac:dyDescent="0.2">
      <c r="B356" s="113"/>
    </row>
    <row r="357" spans="2:2" x14ac:dyDescent="0.2">
      <c r="B357" s="113"/>
    </row>
    <row r="358" spans="2:2" x14ac:dyDescent="0.2">
      <c r="B358" s="116"/>
    </row>
    <row r="359" spans="2:2" x14ac:dyDescent="0.2">
      <c r="B359" s="116"/>
    </row>
    <row r="360" spans="2:2" x14ac:dyDescent="0.2">
      <c r="B360" s="113"/>
    </row>
    <row r="361" spans="2:2" x14ac:dyDescent="0.2">
      <c r="B361" s="113"/>
    </row>
    <row r="362" spans="2:2" x14ac:dyDescent="0.2">
      <c r="B362" s="116"/>
    </row>
    <row r="363" spans="2:2" x14ac:dyDescent="0.2">
      <c r="B363" s="109"/>
    </row>
    <row r="364" spans="2:2" x14ac:dyDescent="0.2">
      <c r="B364" s="113"/>
    </row>
    <row r="365" spans="2:2" x14ac:dyDescent="0.2">
      <c r="B365" s="113"/>
    </row>
    <row r="366" spans="2:2" x14ac:dyDescent="0.2">
      <c r="B366" s="116"/>
    </row>
    <row r="367" spans="2:2" x14ac:dyDescent="0.2">
      <c r="B367" s="116"/>
    </row>
    <row r="368" spans="2:2" x14ac:dyDescent="0.2">
      <c r="B368" s="116"/>
    </row>
    <row r="369" spans="2:2" x14ac:dyDescent="0.2">
      <c r="B369" s="116"/>
    </row>
    <row r="370" spans="2:2" x14ac:dyDescent="0.2">
      <c r="B370" s="113"/>
    </row>
    <row r="371" spans="2:2" x14ac:dyDescent="0.2">
      <c r="B371" s="113"/>
    </row>
    <row r="372" spans="2:2" x14ac:dyDescent="0.2">
      <c r="B372" s="113"/>
    </row>
    <row r="373" spans="2:2" x14ac:dyDescent="0.2">
      <c r="B373" s="113"/>
    </row>
    <row r="374" spans="2:2" x14ac:dyDescent="0.2">
      <c r="B374" s="113"/>
    </row>
    <row r="375" spans="2:2" x14ac:dyDescent="0.2">
      <c r="B375" s="113"/>
    </row>
    <row r="376" spans="2:2" x14ac:dyDescent="0.2">
      <c r="B376" s="113"/>
    </row>
    <row r="377" spans="2:2" x14ac:dyDescent="0.2">
      <c r="B377" s="113"/>
    </row>
    <row r="378" spans="2:2" x14ac:dyDescent="0.2">
      <c r="B378" s="113"/>
    </row>
    <row r="379" spans="2:2" x14ac:dyDescent="0.2">
      <c r="B379" s="116"/>
    </row>
    <row r="380" spans="2:2" x14ac:dyDescent="0.2">
      <c r="B380" s="116"/>
    </row>
    <row r="381" spans="2:2" x14ac:dyDescent="0.2">
      <c r="B381" s="116"/>
    </row>
    <row r="382" spans="2:2" x14ac:dyDescent="0.2">
      <c r="B382" s="116"/>
    </row>
    <row r="383" spans="2:2" x14ac:dyDescent="0.2">
      <c r="B383" s="116"/>
    </row>
    <row r="384" spans="2:2" x14ac:dyDescent="0.2">
      <c r="B384" s="116"/>
    </row>
    <row r="385" spans="2:2" x14ac:dyDescent="0.2">
      <c r="B385" s="116"/>
    </row>
    <row r="386" spans="2:2" x14ac:dyDescent="0.2">
      <c r="B386" s="116"/>
    </row>
    <row r="387" spans="2:2" x14ac:dyDescent="0.2">
      <c r="B387" s="116"/>
    </row>
    <row r="388" spans="2:2" x14ac:dyDescent="0.2">
      <c r="B388" s="113"/>
    </row>
    <row r="389" spans="2:2" x14ac:dyDescent="0.2">
      <c r="B389" s="110"/>
    </row>
    <row r="390" spans="2:2" x14ac:dyDescent="0.2">
      <c r="B390" s="110"/>
    </row>
    <row r="391" spans="2:2" x14ac:dyDescent="0.2">
      <c r="B391" s="113"/>
    </row>
    <row r="392" spans="2:2" x14ac:dyDescent="0.2">
      <c r="B392" s="116"/>
    </row>
    <row r="393" spans="2:2" x14ac:dyDescent="0.2">
      <c r="B393" s="116"/>
    </row>
    <row r="394" spans="2:2" x14ac:dyDescent="0.2">
      <c r="B394" s="116"/>
    </row>
    <row r="395" spans="2:2" x14ac:dyDescent="0.2">
      <c r="B395" s="117"/>
    </row>
    <row r="396" spans="2:2" x14ac:dyDescent="0.2">
      <c r="B396" s="114"/>
    </row>
  </sheetData>
  <mergeCells count="6">
    <mergeCell ref="A6:BP6"/>
    <mergeCell ref="A1:BP1"/>
    <mergeCell ref="A2:BP2"/>
    <mergeCell ref="A3:BP3"/>
    <mergeCell ref="A4:BP4"/>
    <mergeCell ref="A5:BP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9965-4191-4C0E-B436-E63CE44ABE1A}">
  <dimension ref="D5:NK456"/>
  <sheetViews>
    <sheetView topLeftCell="IE1" workbookViewId="0">
      <selection activeCell="IO24" sqref="IO24"/>
    </sheetView>
  </sheetViews>
  <sheetFormatPr defaultColWidth="8.85546875" defaultRowHeight="10.199999999999999" x14ac:dyDescent="0.2"/>
  <cols>
    <col min="1" max="3" width="8.85546875" style="18"/>
    <col min="4" max="4" width="8.85546875" style="18" customWidth="1"/>
    <col min="5" max="16384" width="8.85546875" style="18"/>
  </cols>
  <sheetData>
    <row r="5" spans="4:375" ht="112.2" x14ac:dyDescent="0.2">
      <c r="D5" s="92" t="s">
        <v>11</v>
      </c>
      <c r="E5" s="92" t="s">
        <v>12</v>
      </c>
      <c r="F5" s="92" t="s">
        <v>13</v>
      </c>
      <c r="G5" s="92" t="s">
        <v>14</v>
      </c>
      <c r="H5" s="92" t="s">
        <v>15</v>
      </c>
      <c r="I5" s="92" t="s">
        <v>16</v>
      </c>
      <c r="J5" s="92" t="s">
        <v>17</v>
      </c>
      <c r="K5" s="92" t="s">
        <v>18</v>
      </c>
      <c r="L5" s="92" t="s">
        <v>19</v>
      </c>
      <c r="M5" s="92" t="s">
        <v>20</v>
      </c>
      <c r="N5" s="92" t="s">
        <v>21</v>
      </c>
      <c r="O5" s="92" t="s">
        <v>22</v>
      </c>
      <c r="P5" s="92" t="s">
        <v>23</v>
      </c>
      <c r="Q5" s="92" t="s">
        <v>24</v>
      </c>
      <c r="R5" s="92" t="s">
        <v>25</v>
      </c>
      <c r="S5" s="92" t="s">
        <v>26</v>
      </c>
      <c r="T5" s="92" t="s">
        <v>27</v>
      </c>
      <c r="U5" s="92" t="s">
        <v>28</v>
      </c>
      <c r="V5" s="92" t="s">
        <v>31</v>
      </c>
      <c r="W5" s="92" t="s">
        <v>32</v>
      </c>
      <c r="X5" s="92" t="s">
        <v>33</v>
      </c>
      <c r="Y5" s="92" t="s">
        <v>34</v>
      </c>
      <c r="Z5" s="92" t="s">
        <v>35</v>
      </c>
      <c r="AA5" s="92" t="s">
        <v>36</v>
      </c>
      <c r="AB5" s="92" t="s">
        <v>37</v>
      </c>
      <c r="AC5" s="92" t="s">
        <v>38</v>
      </c>
      <c r="AD5" s="92" t="s">
        <v>39</v>
      </c>
      <c r="AE5" s="92" t="s">
        <v>40</v>
      </c>
      <c r="AF5" s="92" t="s">
        <v>41</v>
      </c>
      <c r="AG5" s="92" t="s">
        <v>42</v>
      </c>
      <c r="AH5" s="92" t="s">
        <v>43</v>
      </c>
      <c r="AI5" s="92" t="s">
        <v>44</v>
      </c>
      <c r="AJ5" s="92" t="s">
        <v>45</v>
      </c>
      <c r="AK5" s="92" t="s">
        <v>46</v>
      </c>
      <c r="AL5" s="92" t="s">
        <v>47</v>
      </c>
      <c r="AM5" s="92" t="s">
        <v>48</v>
      </c>
      <c r="AN5" s="92" t="s">
        <v>49</v>
      </c>
      <c r="AO5" s="92" t="s">
        <v>50</v>
      </c>
      <c r="AP5" s="92" t="s">
        <v>51</v>
      </c>
      <c r="AQ5" s="92" t="s">
        <v>52</v>
      </c>
      <c r="AR5" s="92" t="s">
        <v>53</v>
      </c>
      <c r="AS5" s="92" t="s">
        <v>54</v>
      </c>
      <c r="AT5" s="92" t="s">
        <v>55</v>
      </c>
      <c r="AU5" s="92" t="s">
        <v>56</v>
      </c>
      <c r="AV5" s="92" t="s">
        <v>57</v>
      </c>
      <c r="AW5" s="92" t="s">
        <v>58</v>
      </c>
      <c r="AX5" s="92" t="s">
        <v>59</v>
      </c>
      <c r="AY5" s="92" t="s">
        <v>60</v>
      </c>
      <c r="AZ5" s="92" t="s">
        <v>61</v>
      </c>
      <c r="BA5" s="92" t="s">
        <v>62</v>
      </c>
      <c r="BB5" s="92" t="s">
        <v>63</v>
      </c>
      <c r="BD5" s="92" t="s">
        <v>64</v>
      </c>
      <c r="BE5" s="92" t="s">
        <v>65</v>
      </c>
      <c r="BF5" s="92" t="s">
        <v>66</v>
      </c>
      <c r="BG5" s="92" t="s">
        <v>67</v>
      </c>
      <c r="BH5" s="92" t="s">
        <v>68</v>
      </c>
      <c r="BI5" s="92" t="s">
        <v>69</v>
      </c>
      <c r="BJ5" s="92" t="s">
        <v>70</v>
      </c>
      <c r="BK5" s="92" t="s">
        <v>71</v>
      </c>
      <c r="BL5" s="92" t="s">
        <v>72</v>
      </c>
      <c r="BM5" s="92" t="s">
        <v>73</v>
      </c>
      <c r="BN5" s="92" t="s">
        <v>74</v>
      </c>
      <c r="BO5" s="92" t="s">
        <v>75</v>
      </c>
      <c r="BP5" s="92" t="s">
        <v>76</v>
      </c>
      <c r="BQ5" s="92" t="s">
        <v>77</v>
      </c>
      <c r="BR5" s="92" t="s">
        <v>78</v>
      </c>
      <c r="BS5" s="92" t="s">
        <v>79</v>
      </c>
      <c r="BT5" s="92" t="s">
        <v>80</v>
      </c>
      <c r="BU5" s="92" t="s">
        <v>81</v>
      </c>
      <c r="BV5" s="92" t="s">
        <v>82</v>
      </c>
      <c r="BW5" s="92" t="s">
        <v>83</v>
      </c>
      <c r="BX5" s="92" t="s">
        <v>84</v>
      </c>
      <c r="BY5" s="92" t="s">
        <v>85</v>
      </c>
      <c r="BZ5" s="92" t="s">
        <v>86</v>
      </c>
      <c r="CA5" s="92" t="s">
        <v>87</v>
      </c>
      <c r="CB5" s="92" t="s">
        <v>88</v>
      </c>
      <c r="CC5" s="92" t="s">
        <v>89</v>
      </c>
      <c r="CD5" s="92" t="s">
        <v>90</v>
      </c>
      <c r="CE5" s="92" t="s">
        <v>91</v>
      </c>
      <c r="CF5" s="92" t="s">
        <v>92</v>
      </c>
      <c r="CG5" s="92" t="s">
        <v>93</v>
      </c>
      <c r="CH5" s="92" t="s">
        <v>94</v>
      </c>
      <c r="CI5" s="92" t="s">
        <v>95</v>
      </c>
      <c r="CJ5" s="92" t="s">
        <v>96</v>
      </c>
      <c r="CK5" s="92" t="s">
        <v>97</v>
      </c>
      <c r="CL5" s="92" t="s">
        <v>98</v>
      </c>
      <c r="CM5" s="92" t="s">
        <v>99</v>
      </c>
      <c r="CN5" s="92" t="s">
        <v>100</v>
      </c>
      <c r="CO5" s="92" t="s">
        <v>101</v>
      </c>
      <c r="CP5" s="92" t="s">
        <v>102</v>
      </c>
      <c r="CQ5" s="92" t="s">
        <v>103</v>
      </c>
      <c r="CR5" s="92" t="s">
        <v>104</v>
      </c>
      <c r="CS5" s="92" t="s">
        <v>105</v>
      </c>
      <c r="CT5" s="92" t="s">
        <v>106</v>
      </c>
      <c r="CU5" s="92" t="s">
        <v>107</v>
      </c>
      <c r="CV5" s="92" t="s">
        <v>108</v>
      </c>
      <c r="CW5" s="92" t="s">
        <v>109</v>
      </c>
      <c r="CX5" s="92" t="s">
        <v>110</v>
      </c>
      <c r="CY5" s="92" t="s">
        <v>111</v>
      </c>
      <c r="CZ5" s="92" t="s">
        <v>112</v>
      </c>
      <c r="DA5" s="92" t="s">
        <v>113</v>
      </c>
      <c r="DB5" s="92" t="s">
        <v>114</v>
      </c>
      <c r="DC5" s="92" t="s">
        <v>115</v>
      </c>
      <c r="DD5" s="92" t="s">
        <v>116</v>
      </c>
      <c r="DE5" s="92" t="s">
        <v>117</v>
      </c>
      <c r="DF5" s="92" t="s">
        <v>118</v>
      </c>
      <c r="DG5" s="92" t="s">
        <v>119</v>
      </c>
      <c r="DH5" s="18" t="s">
        <v>123</v>
      </c>
      <c r="DI5" s="18" t="s">
        <v>124</v>
      </c>
      <c r="DJ5" s="18" t="s">
        <v>125</v>
      </c>
      <c r="DK5" s="18" t="s">
        <v>126</v>
      </c>
      <c r="DL5" s="18" t="s">
        <v>127</v>
      </c>
      <c r="DM5" s="18" t="s">
        <v>128</v>
      </c>
      <c r="DN5" s="18" t="s">
        <v>129</v>
      </c>
      <c r="DO5" s="18" t="s">
        <v>130</v>
      </c>
      <c r="DP5" s="18" t="s">
        <v>131</v>
      </c>
      <c r="DQ5" s="18" t="s">
        <v>132</v>
      </c>
      <c r="DR5" s="18" t="s">
        <v>136</v>
      </c>
      <c r="DS5" s="18" t="s">
        <v>137</v>
      </c>
      <c r="DT5" s="18" t="s">
        <v>138</v>
      </c>
      <c r="DU5" s="18" t="s">
        <v>139</v>
      </c>
      <c r="DV5" s="18" t="s">
        <v>140</v>
      </c>
      <c r="DW5" s="18" t="s">
        <v>141</v>
      </c>
      <c r="DX5" s="18" t="s">
        <v>142</v>
      </c>
      <c r="DY5" s="18" t="s">
        <v>143</v>
      </c>
      <c r="DZ5" s="18" t="s">
        <v>145</v>
      </c>
      <c r="EA5" s="18" t="s">
        <v>146</v>
      </c>
      <c r="EB5" s="18" t="s">
        <v>147</v>
      </c>
      <c r="EC5" s="18" t="s">
        <v>148</v>
      </c>
      <c r="ED5" s="18" t="s">
        <v>150</v>
      </c>
      <c r="EE5" s="18" t="s">
        <v>151</v>
      </c>
      <c r="EF5" s="18" t="s">
        <v>152</v>
      </c>
      <c r="EG5" s="18" t="s">
        <v>154</v>
      </c>
      <c r="EH5" s="18" t="s">
        <v>155</v>
      </c>
      <c r="EI5" s="18" t="s">
        <v>156</v>
      </c>
      <c r="EJ5" s="18" t="s">
        <v>157</v>
      </c>
      <c r="EK5" s="18" t="s">
        <v>158</v>
      </c>
      <c r="EL5" s="18" t="s">
        <v>160</v>
      </c>
      <c r="EM5" s="18" t="s">
        <v>161</v>
      </c>
      <c r="EN5" s="18" t="s">
        <v>162</v>
      </c>
      <c r="EO5" s="18" t="s">
        <v>163</v>
      </c>
      <c r="EP5" s="18" t="s">
        <v>165</v>
      </c>
      <c r="EQ5" s="18" t="s">
        <v>166</v>
      </c>
      <c r="ER5" s="18" t="s">
        <v>167</v>
      </c>
      <c r="ES5" s="18" t="s">
        <v>168</v>
      </c>
      <c r="ET5" s="18" t="s">
        <v>169</v>
      </c>
      <c r="EU5" s="18" t="s">
        <v>171</v>
      </c>
      <c r="EV5" s="18" t="s">
        <v>172</v>
      </c>
      <c r="EW5" s="18" t="s">
        <v>173</v>
      </c>
      <c r="EX5" s="18" t="s">
        <v>174</v>
      </c>
      <c r="EY5" s="18" t="s">
        <v>178</v>
      </c>
      <c r="EZ5" s="18" t="s">
        <v>179</v>
      </c>
      <c r="FA5" s="18" t="s">
        <v>181</v>
      </c>
      <c r="FB5" s="18" t="s">
        <v>182</v>
      </c>
      <c r="FC5" s="18" t="s">
        <v>183</v>
      </c>
      <c r="FD5" s="18" t="s">
        <v>184</v>
      </c>
      <c r="FE5" s="18" t="s">
        <v>185</v>
      </c>
      <c r="FF5" s="18" t="s">
        <v>186</v>
      </c>
      <c r="FG5" s="18" t="s">
        <v>187</v>
      </c>
      <c r="FH5" s="18" t="s">
        <v>188</v>
      </c>
      <c r="FI5" s="18" t="s">
        <v>189</v>
      </c>
      <c r="FJ5" s="18" t="s">
        <v>190</v>
      </c>
      <c r="FK5" s="18" t="s">
        <v>191</v>
      </c>
      <c r="FL5" s="18" t="s">
        <v>192</v>
      </c>
      <c r="FM5" s="18" t="s">
        <v>193</v>
      </c>
      <c r="FN5" s="18" t="s">
        <v>194</v>
      </c>
      <c r="FO5" s="18" t="s">
        <v>195</v>
      </c>
      <c r="FQ5" s="18" t="s">
        <v>199</v>
      </c>
      <c r="FR5" s="18" t="s">
        <v>200</v>
      </c>
      <c r="FS5" s="18" t="s">
        <v>202</v>
      </c>
      <c r="FT5" s="18" t="s">
        <v>203</v>
      </c>
      <c r="FU5" s="18" t="s">
        <v>204</v>
      </c>
      <c r="FV5" s="18" t="s">
        <v>205</v>
      </c>
      <c r="FW5" s="18" t="s">
        <v>206</v>
      </c>
      <c r="FX5" s="18" t="s">
        <v>207</v>
      </c>
      <c r="FY5" s="18" t="s">
        <v>208</v>
      </c>
      <c r="FZ5" s="18" t="s">
        <v>209</v>
      </c>
      <c r="GA5" s="18" t="s">
        <v>210</v>
      </c>
      <c r="GB5" s="18" t="s">
        <v>211</v>
      </c>
      <c r="GC5" s="18" t="s">
        <v>216</v>
      </c>
      <c r="GD5" s="18" t="s">
        <v>217</v>
      </c>
      <c r="GE5" s="18" t="s">
        <v>219</v>
      </c>
      <c r="GG5" s="18" t="s">
        <v>221</v>
      </c>
      <c r="GH5" s="18" t="s">
        <v>222</v>
      </c>
      <c r="GK5" s="18" t="s">
        <v>225</v>
      </c>
      <c r="GL5" s="18" t="s">
        <v>226</v>
      </c>
      <c r="GM5" s="18" t="s">
        <v>227</v>
      </c>
      <c r="GN5" s="18" t="s">
        <v>228</v>
      </c>
      <c r="GO5" s="18" t="s">
        <v>229</v>
      </c>
      <c r="GP5" s="18" t="s">
        <v>230</v>
      </c>
      <c r="GQ5" s="18" t="s">
        <v>231</v>
      </c>
      <c r="GR5" s="18" t="s">
        <v>232</v>
      </c>
      <c r="GS5" s="18" t="s">
        <v>233</v>
      </c>
      <c r="GT5" s="18" t="s">
        <v>234</v>
      </c>
      <c r="GU5" s="18" t="s">
        <v>235</v>
      </c>
      <c r="GV5" s="18" t="s">
        <v>236</v>
      </c>
      <c r="GW5" s="18" t="s">
        <v>237</v>
      </c>
      <c r="GX5" s="18" t="s">
        <v>238</v>
      </c>
      <c r="GY5" s="18" t="s">
        <v>239</v>
      </c>
      <c r="GZ5" s="18" t="s">
        <v>240</v>
      </c>
      <c r="HA5" s="18" t="s">
        <v>241</v>
      </c>
      <c r="HB5" s="18" t="s">
        <v>242</v>
      </c>
      <c r="HC5" s="18" t="s">
        <v>243</v>
      </c>
      <c r="HD5" s="18" t="s">
        <v>244</v>
      </c>
      <c r="HE5" s="18" t="s">
        <v>245</v>
      </c>
      <c r="HF5" s="18" t="s">
        <v>246</v>
      </c>
      <c r="HG5" s="18" t="s">
        <v>247</v>
      </c>
      <c r="HH5" s="18" t="s">
        <v>248</v>
      </c>
      <c r="HI5" s="18" t="s">
        <v>249</v>
      </c>
      <c r="HJ5" s="18" t="s">
        <v>250</v>
      </c>
      <c r="HK5" s="18" t="s">
        <v>251</v>
      </c>
      <c r="HL5" s="18" t="s">
        <v>252</v>
      </c>
      <c r="HM5" s="18" t="s">
        <v>253</v>
      </c>
      <c r="HN5" s="18" t="s">
        <v>254</v>
      </c>
      <c r="HP5" s="18" t="s">
        <v>256</v>
      </c>
      <c r="HQ5" s="18" t="s">
        <v>257</v>
      </c>
      <c r="HR5" s="18" t="s">
        <v>258</v>
      </c>
      <c r="HS5" s="18" t="s">
        <v>259</v>
      </c>
      <c r="HT5" s="18" t="s">
        <v>260</v>
      </c>
      <c r="HU5" s="18" t="s">
        <v>261</v>
      </c>
      <c r="HV5" s="18" t="s">
        <v>262</v>
      </c>
      <c r="HW5" s="18" t="s">
        <v>263</v>
      </c>
      <c r="HX5" s="18" t="s">
        <v>264</v>
      </c>
      <c r="HY5" s="18" t="s">
        <v>265</v>
      </c>
      <c r="HZ5" s="18" t="s">
        <v>266</v>
      </c>
      <c r="IA5" s="18" t="s">
        <v>267</v>
      </c>
      <c r="IB5" s="18" t="s">
        <v>268</v>
      </c>
      <c r="IC5" s="18" t="s">
        <v>269</v>
      </c>
      <c r="ID5" s="18" t="s">
        <v>270</v>
      </c>
      <c r="IE5" s="18" t="s">
        <v>271</v>
      </c>
      <c r="IF5" s="18" t="s">
        <v>272</v>
      </c>
      <c r="IG5" s="18" t="s">
        <v>273</v>
      </c>
      <c r="IH5" s="18" t="s">
        <v>274</v>
      </c>
      <c r="II5" s="18" t="s">
        <v>275</v>
      </c>
      <c r="IJ5" s="18" t="s">
        <v>276</v>
      </c>
      <c r="IK5" s="18" t="s">
        <v>277</v>
      </c>
      <c r="IL5" s="18" t="s">
        <v>278</v>
      </c>
      <c r="IM5" s="18" t="s">
        <v>280</v>
      </c>
      <c r="IN5" s="18" t="s">
        <v>281</v>
      </c>
      <c r="IO5" s="18" t="s">
        <v>282</v>
      </c>
      <c r="IP5" s="18" t="s">
        <v>283</v>
      </c>
      <c r="IQ5" s="18" t="s">
        <v>284</v>
      </c>
      <c r="IR5" s="18" t="s">
        <v>285</v>
      </c>
      <c r="IS5" s="18" t="s">
        <v>286</v>
      </c>
      <c r="IT5" s="18" t="s">
        <v>287</v>
      </c>
      <c r="IU5" s="18" t="s">
        <v>288</v>
      </c>
      <c r="IV5" s="18" t="s">
        <v>289</v>
      </c>
      <c r="IW5" s="18" t="s">
        <v>290</v>
      </c>
      <c r="IX5" s="18" t="s">
        <v>291</v>
      </c>
      <c r="IY5" s="18" t="s">
        <v>292</v>
      </c>
      <c r="IZ5" s="18" t="s">
        <v>293</v>
      </c>
      <c r="JA5" s="18" t="s">
        <v>294</v>
      </c>
      <c r="JB5" s="18" t="s">
        <v>295</v>
      </c>
      <c r="JC5" s="18" t="s">
        <v>296</v>
      </c>
      <c r="JD5" s="18" t="s">
        <v>297</v>
      </c>
      <c r="JE5" s="18" t="s">
        <v>886</v>
      </c>
      <c r="JF5" s="18" t="s">
        <v>300</v>
      </c>
      <c r="JG5" s="18" t="s">
        <v>301</v>
      </c>
      <c r="JJ5" s="18" t="s">
        <v>304</v>
      </c>
      <c r="JK5" s="18" t="s">
        <v>305</v>
      </c>
      <c r="JL5" s="18" t="s">
        <v>306</v>
      </c>
      <c r="JM5" s="18" t="s">
        <v>307</v>
      </c>
      <c r="JN5" s="18" t="s">
        <v>308</v>
      </c>
      <c r="JO5" s="18" t="s">
        <v>309</v>
      </c>
      <c r="JP5" s="18" t="s">
        <v>310</v>
      </c>
      <c r="JQ5" s="18" t="s">
        <v>311</v>
      </c>
      <c r="JR5" s="18" t="s">
        <v>312</v>
      </c>
      <c r="JS5" s="18" t="s">
        <v>313</v>
      </c>
      <c r="JT5" s="18" t="s">
        <v>314</v>
      </c>
      <c r="JU5" s="18" t="s">
        <v>315</v>
      </c>
      <c r="JV5" s="18" t="s">
        <v>316</v>
      </c>
      <c r="JW5" s="18" t="s">
        <v>317</v>
      </c>
      <c r="JX5" s="18" t="s">
        <v>318</v>
      </c>
      <c r="JY5" s="18" t="s">
        <v>319</v>
      </c>
      <c r="JZ5" s="18" t="s">
        <v>320</v>
      </c>
      <c r="KA5" s="18" t="s">
        <v>321</v>
      </c>
      <c r="KB5" s="18" t="s">
        <v>322</v>
      </c>
      <c r="KC5" s="18" t="s">
        <v>323</v>
      </c>
      <c r="KD5" s="18" t="s">
        <v>324</v>
      </c>
      <c r="KE5" s="18" t="s">
        <v>325</v>
      </c>
      <c r="KF5" s="18" t="s">
        <v>326</v>
      </c>
      <c r="KG5" s="18" t="s">
        <v>327</v>
      </c>
      <c r="KH5" s="18" t="s">
        <v>329</v>
      </c>
      <c r="KI5" s="18" t="s">
        <v>330</v>
      </c>
      <c r="KJ5" s="18" t="s">
        <v>331</v>
      </c>
      <c r="KK5" s="18" t="s">
        <v>332</v>
      </c>
      <c r="KL5" s="18" t="s">
        <v>333</v>
      </c>
      <c r="KM5" s="18" t="s">
        <v>334</v>
      </c>
      <c r="KN5" s="18" t="s">
        <v>335</v>
      </c>
      <c r="KO5" s="18" t="s">
        <v>336</v>
      </c>
      <c r="KP5" s="18" t="s">
        <v>337</v>
      </c>
      <c r="KQ5" s="18" t="s">
        <v>338</v>
      </c>
      <c r="KR5" s="18" t="s">
        <v>339</v>
      </c>
      <c r="KS5" s="18" t="s">
        <v>340</v>
      </c>
      <c r="KT5" s="18" t="s">
        <v>341</v>
      </c>
      <c r="KU5" s="18" t="s">
        <v>342</v>
      </c>
      <c r="KV5" s="18" t="s">
        <v>345</v>
      </c>
      <c r="KW5" s="18" t="s">
        <v>346</v>
      </c>
      <c r="KX5" s="18" t="s">
        <v>347</v>
      </c>
      <c r="KY5" s="18" t="s">
        <v>348</v>
      </c>
      <c r="KZ5" s="18" t="s">
        <v>349</v>
      </c>
      <c r="LA5" s="18" t="s">
        <v>350</v>
      </c>
      <c r="LC5" s="18" t="s">
        <v>354</v>
      </c>
      <c r="LE5" s="18" t="s">
        <v>358</v>
      </c>
      <c r="LF5" s="18" t="s">
        <v>361</v>
      </c>
      <c r="LG5" s="18" t="s">
        <v>362</v>
      </c>
      <c r="LH5" s="18" t="s">
        <v>365</v>
      </c>
      <c r="LI5" s="18" t="s">
        <v>1150</v>
      </c>
      <c r="LJ5" s="18" t="s">
        <v>370</v>
      </c>
      <c r="LK5" s="18" t="s">
        <v>371</v>
      </c>
      <c r="LL5" s="18" t="s">
        <v>373</v>
      </c>
      <c r="LM5" s="18" t="s">
        <v>376</v>
      </c>
      <c r="LN5" s="18" t="s">
        <v>377</v>
      </c>
      <c r="LO5" s="18" t="s">
        <v>378</v>
      </c>
      <c r="LP5" s="18" t="s">
        <v>379</v>
      </c>
      <c r="LQ5" s="18" t="s">
        <v>380</v>
      </c>
      <c r="LR5" s="18" t="s">
        <v>381</v>
      </c>
      <c r="LS5" s="18" t="s">
        <v>382</v>
      </c>
      <c r="LT5" s="18" t="s">
        <v>383</v>
      </c>
      <c r="LU5" s="18" t="s">
        <v>385</v>
      </c>
      <c r="LV5" s="18" t="s">
        <v>386</v>
      </c>
      <c r="LW5" s="18" t="s">
        <v>387</v>
      </c>
      <c r="LX5" s="18" t="s">
        <v>388</v>
      </c>
      <c r="LY5" s="18" t="s">
        <v>389</v>
      </c>
      <c r="LZ5" s="18" t="s">
        <v>390</v>
      </c>
      <c r="MA5" s="18" t="s">
        <v>392</v>
      </c>
      <c r="MB5" s="18" t="s">
        <v>393</v>
      </c>
      <c r="MC5" s="18" t="s">
        <v>394</v>
      </c>
      <c r="MD5" s="18" t="s">
        <v>395</v>
      </c>
      <c r="ME5" s="18" t="s">
        <v>396</v>
      </c>
      <c r="MF5" s="18" t="s">
        <v>397</v>
      </c>
      <c r="MG5" s="18" t="s">
        <v>398</v>
      </c>
      <c r="MH5" s="18" t="s">
        <v>399</v>
      </c>
      <c r="MI5" s="18" t="s">
        <v>400</v>
      </c>
      <c r="MJ5" s="18" t="s">
        <v>401</v>
      </c>
      <c r="MK5" s="18" t="s">
        <v>402</v>
      </c>
      <c r="ML5" s="18" t="s">
        <v>403</v>
      </c>
      <c r="MM5" s="18" t="s">
        <v>404</v>
      </c>
      <c r="MN5" s="18" t="s">
        <v>405</v>
      </c>
      <c r="MO5" s="18" t="s">
        <v>407</v>
      </c>
      <c r="MP5" s="18" t="s">
        <v>408</v>
      </c>
      <c r="MQ5" s="18" t="s">
        <v>410</v>
      </c>
      <c r="MR5" s="18" t="s">
        <v>411</v>
      </c>
      <c r="MS5" s="18" t="s">
        <v>413</v>
      </c>
      <c r="MT5" s="18" t="s">
        <v>414</v>
      </c>
      <c r="MU5" s="18" t="s">
        <v>887</v>
      </c>
      <c r="MV5" s="18" t="s">
        <v>415</v>
      </c>
      <c r="MW5" s="18" t="s">
        <v>417</v>
      </c>
      <c r="MX5" s="18" t="s">
        <v>418</v>
      </c>
      <c r="MY5" s="18" t="s">
        <v>425</v>
      </c>
      <c r="MZ5" s="18" t="s">
        <v>428</v>
      </c>
      <c r="NA5" s="18" t="s">
        <v>430</v>
      </c>
      <c r="NB5" s="18" t="s">
        <v>434</v>
      </c>
      <c r="NC5" s="18" t="s">
        <v>435</v>
      </c>
      <c r="ND5" s="18" t="s">
        <v>436</v>
      </c>
      <c r="NE5" s="18" t="s">
        <v>437</v>
      </c>
      <c r="NF5" s="18" t="s">
        <v>438</v>
      </c>
      <c r="NG5" s="18" t="s">
        <v>439</v>
      </c>
      <c r="NH5" s="18" t="s">
        <v>440</v>
      </c>
      <c r="NI5" s="18" t="s">
        <v>441</v>
      </c>
      <c r="NJ5" s="18" t="s">
        <v>443</v>
      </c>
      <c r="NK5" s="18" t="s">
        <v>445</v>
      </c>
    </row>
    <row r="9" spans="4:375" ht="112.2" x14ac:dyDescent="0.2">
      <c r="E9" s="134" t="s">
        <v>12</v>
      </c>
      <c r="F9" s="134" t="s">
        <v>13</v>
      </c>
      <c r="G9" s="134" t="s">
        <v>14</v>
      </c>
      <c r="H9" s="134" t="s">
        <v>15</v>
      </c>
      <c r="I9" s="134" t="s">
        <v>16</v>
      </c>
      <c r="J9" s="134" t="s">
        <v>17</v>
      </c>
      <c r="K9" s="134" t="s">
        <v>18</v>
      </c>
      <c r="L9" s="134" t="s">
        <v>19</v>
      </c>
      <c r="M9" s="134" t="s">
        <v>20</v>
      </c>
      <c r="N9" s="134" t="s">
        <v>21</v>
      </c>
      <c r="O9" s="134" t="s">
        <v>22</v>
      </c>
      <c r="P9" s="134" t="s">
        <v>23</v>
      </c>
      <c r="Q9" s="134" t="s">
        <v>24</v>
      </c>
      <c r="R9" s="134" t="s">
        <v>25</v>
      </c>
      <c r="S9" s="134" t="s">
        <v>26</v>
      </c>
      <c r="T9" s="134" t="s">
        <v>27</v>
      </c>
      <c r="U9" s="134" t="s">
        <v>28</v>
      </c>
      <c r="V9" s="134" t="s">
        <v>31</v>
      </c>
      <c r="W9" s="134" t="s">
        <v>32</v>
      </c>
      <c r="X9" s="134" t="s">
        <v>33</v>
      </c>
      <c r="Y9" s="134" t="s">
        <v>34</v>
      </c>
      <c r="Z9" s="134" t="s">
        <v>35</v>
      </c>
      <c r="AA9" s="134" t="s">
        <v>36</v>
      </c>
      <c r="AB9" s="134" t="s">
        <v>37</v>
      </c>
      <c r="AC9" s="134" t="s">
        <v>38</v>
      </c>
      <c r="AD9" s="134" t="s">
        <v>39</v>
      </c>
      <c r="AE9" s="134" t="s">
        <v>40</v>
      </c>
      <c r="AF9" s="134" t="s">
        <v>41</v>
      </c>
      <c r="AG9" s="134" t="s">
        <v>42</v>
      </c>
      <c r="AH9" s="134" t="s">
        <v>43</v>
      </c>
      <c r="AI9" s="134" t="s">
        <v>44</v>
      </c>
      <c r="AJ9" s="134" t="s">
        <v>45</v>
      </c>
      <c r="AK9" s="134" t="s">
        <v>46</v>
      </c>
      <c r="AL9" s="134" t="s">
        <v>47</v>
      </c>
      <c r="AM9" s="134" t="s">
        <v>48</v>
      </c>
      <c r="AN9" s="134" t="s">
        <v>49</v>
      </c>
      <c r="AO9" s="134" t="s">
        <v>50</v>
      </c>
      <c r="AP9" s="134" t="s">
        <v>51</v>
      </c>
      <c r="AQ9" s="134" t="s">
        <v>52</v>
      </c>
      <c r="AR9" s="134" t="s">
        <v>53</v>
      </c>
      <c r="AS9" s="134" t="s">
        <v>54</v>
      </c>
      <c r="AT9" s="134" t="s">
        <v>55</v>
      </c>
      <c r="AU9" s="134" t="s">
        <v>56</v>
      </c>
      <c r="AV9" s="134" t="s">
        <v>57</v>
      </c>
      <c r="AW9" s="134" t="s">
        <v>58</v>
      </c>
      <c r="AX9" s="134" t="s">
        <v>59</v>
      </c>
      <c r="AY9" s="134" t="s">
        <v>60</v>
      </c>
      <c r="AZ9" s="134" t="s">
        <v>61</v>
      </c>
      <c r="BA9" s="134" t="s">
        <v>62</v>
      </c>
      <c r="BB9" s="134" t="s">
        <v>63</v>
      </c>
      <c r="BC9" s="134" t="s">
        <v>885</v>
      </c>
      <c r="BD9" s="134" t="s">
        <v>64</v>
      </c>
      <c r="BE9" s="134" t="s">
        <v>65</v>
      </c>
      <c r="BF9" s="134" t="s">
        <v>66</v>
      </c>
      <c r="BG9" s="134" t="s">
        <v>67</v>
      </c>
      <c r="BH9" s="134" t="s">
        <v>68</v>
      </c>
      <c r="BI9" s="134" t="s">
        <v>69</v>
      </c>
      <c r="BJ9" s="134" t="s">
        <v>70</v>
      </c>
      <c r="BK9" s="134" t="s">
        <v>71</v>
      </c>
      <c r="BL9" s="134" t="s">
        <v>72</v>
      </c>
      <c r="BM9" s="134" t="s">
        <v>73</v>
      </c>
      <c r="BN9" s="134" t="s">
        <v>74</v>
      </c>
      <c r="BO9" s="134" t="s">
        <v>75</v>
      </c>
      <c r="BP9" s="134" t="s">
        <v>76</v>
      </c>
      <c r="BQ9" s="134" t="s">
        <v>77</v>
      </c>
      <c r="BR9" s="134" t="s">
        <v>78</v>
      </c>
      <c r="BS9" s="134" t="s">
        <v>79</v>
      </c>
      <c r="BT9" s="134" t="s">
        <v>80</v>
      </c>
      <c r="BU9" s="134" t="s">
        <v>81</v>
      </c>
      <c r="BV9" s="134" t="s">
        <v>82</v>
      </c>
      <c r="BW9" s="134" t="s">
        <v>83</v>
      </c>
      <c r="BX9" s="134" t="s">
        <v>84</v>
      </c>
      <c r="BY9" s="134" t="s">
        <v>85</v>
      </c>
      <c r="BZ9" s="134" t="s">
        <v>86</v>
      </c>
      <c r="CA9" s="134" t="s">
        <v>87</v>
      </c>
      <c r="CB9" s="134" t="s">
        <v>88</v>
      </c>
      <c r="CC9" s="134" t="s">
        <v>89</v>
      </c>
      <c r="CD9" s="134" t="s">
        <v>90</v>
      </c>
      <c r="CE9" s="134" t="s">
        <v>91</v>
      </c>
      <c r="CF9" s="134" t="s">
        <v>92</v>
      </c>
      <c r="CG9" s="134" t="s">
        <v>93</v>
      </c>
      <c r="CH9" s="134" t="s">
        <v>94</v>
      </c>
      <c r="CI9" s="134" t="s">
        <v>95</v>
      </c>
      <c r="CJ9" s="134" t="s">
        <v>96</v>
      </c>
      <c r="CK9" s="134" t="s">
        <v>97</v>
      </c>
      <c r="CL9" s="134" t="s">
        <v>98</v>
      </c>
      <c r="CM9" s="134" t="s">
        <v>99</v>
      </c>
      <c r="CN9" s="134" t="s">
        <v>100</v>
      </c>
      <c r="CO9" s="134" t="s">
        <v>101</v>
      </c>
      <c r="CP9" s="134" t="s">
        <v>102</v>
      </c>
      <c r="CQ9" s="134" t="s">
        <v>103</v>
      </c>
      <c r="CR9" s="134" t="s">
        <v>104</v>
      </c>
      <c r="CS9" s="134" t="s">
        <v>105</v>
      </c>
      <c r="CT9" s="134" t="s">
        <v>106</v>
      </c>
      <c r="CU9" s="134" t="s">
        <v>107</v>
      </c>
      <c r="CV9" s="134" t="s">
        <v>108</v>
      </c>
      <c r="CW9" s="134" t="s">
        <v>109</v>
      </c>
      <c r="CX9" s="134" t="s">
        <v>110</v>
      </c>
      <c r="CY9" s="134" t="s">
        <v>111</v>
      </c>
      <c r="CZ9" s="134" t="s">
        <v>112</v>
      </c>
      <c r="DA9" s="134" t="s">
        <v>113</v>
      </c>
      <c r="DB9" s="134" t="s">
        <v>114</v>
      </c>
      <c r="DC9" s="134" t="s">
        <v>115</v>
      </c>
      <c r="DD9" s="134" t="s">
        <v>116</v>
      </c>
      <c r="DE9" s="134" t="s">
        <v>117</v>
      </c>
      <c r="DF9" s="134" t="s">
        <v>118</v>
      </c>
      <c r="DG9" s="134" t="s">
        <v>119</v>
      </c>
      <c r="DH9" s="134" t="s">
        <v>123</v>
      </c>
      <c r="DI9" s="134" t="s">
        <v>124</v>
      </c>
      <c r="DJ9" s="134" t="s">
        <v>125</v>
      </c>
      <c r="DK9" s="134" t="s">
        <v>126</v>
      </c>
      <c r="DL9" s="134" t="s">
        <v>127</v>
      </c>
      <c r="DM9" s="134" t="s">
        <v>128</v>
      </c>
      <c r="DN9" s="134" t="s">
        <v>129</v>
      </c>
      <c r="DO9" s="134" t="s">
        <v>130</v>
      </c>
      <c r="DP9" s="134" t="s">
        <v>131</v>
      </c>
      <c r="DQ9" s="134" t="s">
        <v>132</v>
      </c>
      <c r="DR9" s="134" t="s">
        <v>136</v>
      </c>
      <c r="DS9" s="134" t="s">
        <v>137</v>
      </c>
      <c r="DT9" s="134" t="s">
        <v>138</v>
      </c>
      <c r="DU9" s="134" t="s">
        <v>139</v>
      </c>
      <c r="DV9" s="134" t="s">
        <v>140</v>
      </c>
      <c r="DW9" s="134" t="s">
        <v>141</v>
      </c>
      <c r="DX9" s="134" t="s">
        <v>142</v>
      </c>
      <c r="DY9" s="134" t="s">
        <v>143</v>
      </c>
      <c r="DZ9" s="134" t="s">
        <v>145</v>
      </c>
      <c r="EA9" s="134" t="s">
        <v>146</v>
      </c>
      <c r="EB9" s="134" t="s">
        <v>147</v>
      </c>
      <c r="EC9" s="134" t="s">
        <v>148</v>
      </c>
      <c r="ED9" s="134" t="s">
        <v>150</v>
      </c>
      <c r="EE9" s="134" t="s">
        <v>151</v>
      </c>
      <c r="EF9" s="134" t="s">
        <v>152</v>
      </c>
      <c r="EG9" s="134" t="s">
        <v>154</v>
      </c>
      <c r="EH9" s="134" t="s">
        <v>155</v>
      </c>
      <c r="EI9" s="134" t="s">
        <v>156</v>
      </c>
      <c r="EJ9" s="134" t="s">
        <v>157</v>
      </c>
      <c r="EK9" s="134" t="s">
        <v>158</v>
      </c>
      <c r="EL9" s="134" t="s">
        <v>160</v>
      </c>
      <c r="EM9" s="134" t="s">
        <v>161</v>
      </c>
      <c r="EN9" s="134" t="s">
        <v>162</v>
      </c>
      <c r="EO9" s="134" t="s">
        <v>163</v>
      </c>
      <c r="EP9" s="134" t="s">
        <v>165</v>
      </c>
      <c r="EQ9" s="134" t="s">
        <v>166</v>
      </c>
      <c r="ER9" s="134" t="s">
        <v>167</v>
      </c>
      <c r="ES9" s="134" t="s">
        <v>168</v>
      </c>
      <c r="ET9" s="134" t="s">
        <v>169</v>
      </c>
      <c r="EU9" s="134" t="s">
        <v>171</v>
      </c>
      <c r="EV9" s="134" t="s">
        <v>172</v>
      </c>
      <c r="EW9" s="134" t="s">
        <v>173</v>
      </c>
      <c r="EX9" s="134" t="s">
        <v>174</v>
      </c>
      <c r="EY9" s="134" t="s">
        <v>178</v>
      </c>
      <c r="EZ9" s="134" t="s">
        <v>179</v>
      </c>
      <c r="FA9" s="134" t="s">
        <v>181</v>
      </c>
      <c r="FB9" s="134" t="s">
        <v>182</v>
      </c>
      <c r="FC9" s="134" t="s">
        <v>183</v>
      </c>
      <c r="FD9" s="134" t="s">
        <v>184</v>
      </c>
      <c r="FE9" s="134" t="s">
        <v>185</v>
      </c>
      <c r="FF9" s="134" t="s">
        <v>186</v>
      </c>
      <c r="FG9" s="134" t="s">
        <v>187</v>
      </c>
      <c r="FH9" s="134" t="s">
        <v>188</v>
      </c>
      <c r="FI9" s="134" t="s">
        <v>189</v>
      </c>
      <c r="FJ9" s="134" t="s">
        <v>190</v>
      </c>
      <c r="FK9" s="134" t="s">
        <v>191</v>
      </c>
      <c r="FL9" s="134" t="s">
        <v>192</v>
      </c>
      <c r="FM9" s="134" t="s">
        <v>193</v>
      </c>
      <c r="FN9" s="134" t="s">
        <v>194</v>
      </c>
      <c r="FO9" s="134" t="s">
        <v>195</v>
      </c>
      <c r="FQ9" s="134" t="s">
        <v>199</v>
      </c>
      <c r="FR9" s="134" t="s">
        <v>200</v>
      </c>
      <c r="FS9" s="134" t="s">
        <v>202</v>
      </c>
      <c r="FT9" s="134" t="s">
        <v>203</v>
      </c>
      <c r="FU9" s="134" t="s">
        <v>204</v>
      </c>
      <c r="FV9" s="134" t="s">
        <v>205</v>
      </c>
      <c r="FW9" s="134" t="s">
        <v>206</v>
      </c>
      <c r="FX9" s="134" t="s">
        <v>207</v>
      </c>
      <c r="FY9" s="134" t="s">
        <v>208</v>
      </c>
      <c r="FZ9" s="134" t="s">
        <v>209</v>
      </c>
      <c r="GA9" s="134" t="s">
        <v>210</v>
      </c>
      <c r="GB9" s="134" t="s">
        <v>211</v>
      </c>
      <c r="GC9" s="134" t="s">
        <v>216</v>
      </c>
      <c r="GD9" s="134" t="s">
        <v>217</v>
      </c>
      <c r="GE9" s="134" t="s">
        <v>219</v>
      </c>
      <c r="GF9" s="134" t="s">
        <v>220</v>
      </c>
      <c r="GG9" s="134" t="s">
        <v>221</v>
      </c>
      <c r="GH9" s="134" t="s">
        <v>222</v>
      </c>
      <c r="GI9" s="134" t="s">
        <v>223</v>
      </c>
      <c r="GJ9" s="134" t="s">
        <v>224</v>
      </c>
      <c r="GK9" s="134" t="s">
        <v>225</v>
      </c>
      <c r="GL9" s="134" t="s">
        <v>226</v>
      </c>
      <c r="GM9" s="134" t="s">
        <v>227</v>
      </c>
      <c r="GN9" s="134" t="s">
        <v>228</v>
      </c>
      <c r="GO9" s="134" t="s">
        <v>229</v>
      </c>
      <c r="GP9" s="134" t="s">
        <v>230</v>
      </c>
      <c r="GQ9" s="134" t="s">
        <v>231</v>
      </c>
      <c r="GR9" s="134" t="s">
        <v>232</v>
      </c>
      <c r="GS9" s="134" t="s">
        <v>233</v>
      </c>
      <c r="GT9" s="134" t="s">
        <v>234</v>
      </c>
      <c r="GU9" s="134" t="s">
        <v>235</v>
      </c>
      <c r="GV9" s="134" t="s">
        <v>236</v>
      </c>
      <c r="GW9" s="134" t="s">
        <v>237</v>
      </c>
      <c r="GX9" s="134" t="s">
        <v>238</v>
      </c>
      <c r="GY9" s="134" t="s">
        <v>239</v>
      </c>
      <c r="GZ9" s="134" t="s">
        <v>240</v>
      </c>
      <c r="HA9" s="134" t="s">
        <v>241</v>
      </c>
      <c r="HB9" s="134" t="s">
        <v>242</v>
      </c>
      <c r="HC9" s="134" t="s">
        <v>243</v>
      </c>
      <c r="HD9" s="134" t="s">
        <v>244</v>
      </c>
      <c r="HE9" s="134" t="s">
        <v>245</v>
      </c>
      <c r="HF9" s="134" t="s">
        <v>246</v>
      </c>
      <c r="HG9" s="134" t="s">
        <v>247</v>
      </c>
      <c r="HH9" s="134" t="s">
        <v>248</v>
      </c>
      <c r="HI9" s="134" t="s">
        <v>249</v>
      </c>
      <c r="HJ9" s="134" t="s">
        <v>250</v>
      </c>
      <c r="HK9" s="134" t="s">
        <v>251</v>
      </c>
      <c r="HL9" s="134" t="s">
        <v>252</v>
      </c>
      <c r="HM9" s="134" t="s">
        <v>253</v>
      </c>
      <c r="HN9" s="134" t="s">
        <v>254</v>
      </c>
      <c r="HO9" s="134" t="s">
        <v>255</v>
      </c>
      <c r="HP9" s="134" t="s">
        <v>256</v>
      </c>
      <c r="HQ9" s="134" t="s">
        <v>257</v>
      </c>
      <c r="HR9" s="134" t="s">
        <v>258</v>
      </c>
      <c r="HS9" s="134" t="s">
        <v>259</v>
      </c>
      <c r="HT9" s="134" t="s">
        <v>260</v>
      </c>
      <c r="HU9" s="134" t="s">
        <v>261</v>
      </c>
      <c r="HV9" s="134" t="s">
        <v>262</v>
      </c>
      <c r="HW9" s="134" t="s">
        <v>263</v>
      </c>
      <c r="HX9" s="134" t="s">
        <v>264</v>
      </c>
      <c r="HY9" s="134" t="s">
        <v>265</v>
      </c>
      <c r="HZ9" s="134" t="s">
        <v>266</v>
      </c>
      <c r="IA9" s="134" t="s">
        <v>267</v>
      </c>
      <c r="IB9" s="134" t="s">
        <v>268</v>
      </c>
      <c r="IC9" s="134" t="s">
        <v>269</v>
      </c>
      <c r="ID9" s="134" t="s">
        <v>270</v>
      </c>
      <c r="IE9" s="134" t="s">
        <v>271</v>
      </c>
      <c r="IF9" s="134" t="s">
        <v>272</v>
      </c>
      <c r="IG9" s="134" t="s">
        <v>273</v>
      </c>
      <c r="IH9" s="134" t="s">
        <v>274</v>
      </c>
      <c r="II9" s="134" t="s">
        <v>275</v>
      </c>
      <c r="IJ9" s="134" t="s">
        <v>276</v>
      </c>
      <c r="IK9" s="134" t="s">
        <v>277</v>
      </c>
      <c r="IL9" s="134" t="s">
        <v>278</v>
      </c>
      <c r="IM9" s="134" t="s">
        <v>280</v>
      </c>
      <c r="IN9" s="134" t="s">
        <v>281</v>
      </c>
      <c r="IO9" s="134" t="s">
        <v>282</v>
      </c>
      <c r="IP9" s="134" t="s">
        <v>283</v>
      </c>
      <c r="IQ9" s="134" t="s">
        <v>284</v>
      </c>
      <c r="IR9" s="134" t="s">
        <v>285</v>
      </c>
      <c r="IS9" s="134" t="s">
        <v>286</v>
      </c>
      <c r="IT9" s="134" t="s">
        <v>287</v>
      </c>
      <c r="IU9" s="134" t="s">
        <v>288</v>
      </c>
      <c r="IV9" s="134" t="s">
        <v>289</v>
      </c>
      <c r="IW9" s="134" t="s">
        <v>290</v>
      </c>
      <c r="IX9" s="134" t="s">
        <v>291</v>
      </c>
      <c r="IY9" s="134" t="s">
        <v>292</v>
      </c>
      <c r="IZ9" s="134" t="s">
        <v>293</v>
      </c>
      <c r="JA9" s="134" t="s">
        <v>294</v>
      </c>
      <c r="JB9" s="134" t="s">
        <v>295</v>
      </c>
      <c r="JC9" s="134" t="s">
        <v>296</v>
      </c>
      <c r="JD9" s="134" t="s">
        <v>297</v>
      </c>
      <c r="JE9" s="134" t="s">
        <v>886</v>
      </c>
      <c r="JF9" s="134" t="s">
        <v>300</v>
      </c>
      <c r="JG9" s="134" t="s">
        <v>301</v>
      </c>
      <c r="JH9" s="134" t="s">
        <v>302</v>
      </c>
      <c r="JI9" s="134" t="s">
        <v>303</v>
      </c>
      <c r="JJ9" s="134" t="s">
        <v>304</v>
      </c>
      <c r="JK9" s="134" t="s">
        <v>305</v>
      </c>
      <c r="JL9" s="134" t="s">
        <v>306</v>
      </c>
      <c r="JM9" s="134" t="s">
        <v>307</v>
      </c>
      <c r="JN9" s="134" t="s">
        <v>308</v>
      </c>
      <c r="JO9" s="134" t="s">
        <v>309</v>
      </c>
      <c r="JP9" s="134" t="s">
        <v>310</v>
      </c>
      <c r="JQ9" s="134" t="s">
        <v>311</v>
      </c>
      <c r="JR9" s="134" t="s">
        <v>312</v>
      </c>
      <c r="JS9" s="134" t="s">
        <v>313</v>
      </c>
      <c r="JT9" s="134" t="s">
        <v>314</v>
      </c>
      <c r="JU9" s="134" t="s">
        <v>315</v>
      </c>
      <c r="JV9" s="134" t="s">
        <v>316</v>
      </c>
      <c r="JW9" s="134" t="s">
        <v>317</v>
      </c>
      <c r="JX9" s="134" t="s">
        <v>318</v>
      </c>
      <c r="JY9" s="134" t="s">
        <v>319</v>
      </c>
      <c r="JZ9" s="134" t="s">
        <v>320</v>
      </c>
      <c r="KA9" s="134" t="s">
        <v>321</v>
      </c>
      <c r="KB9" s="134" t="s">
        <v>322</v>
      </c>
      <c r="KC9" s="134" t="s">
        <v>323</v>
      </c>
      <c r="KD9" s="134" t="s">
        <v>324</v>
      </c>
      <c r="KE9" s="134" t="s">
        <v>325</v>
      </c>
      <c r="KF9" s="134" t="s">
        <v>326</v>
      </c>
      <c r="KG9" s="134" t="s">
        <v>327</v>
      </c>
      <c r="KH9" s="134" t="s">
        <v>329</v>
      </c>
      <c r="KI9" s="134" t="s">
        <v>330</v>
      </c>
      <c r="KJ9" s="134" t="s">
        <v>331</v>
      </c>
      <c r="KK9" s="134" t="s">
        <v>332</v>
      </c>
      <c r="KL9" s="134" t="s">
        <v>333</v>
      </c>
      <c r="KM9" s="134" t="s">
        <v>334</v>
      </c>
      <c r="KN9" s="134" t="s">
        <v>335</v>
      </c>
      <c r="KO9" s="134" t="s">
        <v>336</v>
      </c>
      <c r="KP9" s="134" t="s">
        <v>337</v>
      </c>
      <c r="KQ9" s="134" t="s">
        <v>338</v>
      </c>
      <c r="KR9" s="134" t="s">
        <v>339</v>
      </c>
      <c r="KS9" s="134" t="s">
        <v>340</v>
      </c>
      <c r="KT9" s="134" t="s">
        <v>341</v>
      </c>
      <c r="KU9" s="134" t="s">
        <v>342</v>
      </c>
      <c r="KV9" s="134" t="s">
        <v>345</v>
      </c>
      <c r="KW9" s="134" t="s">
        <v>346</v>
      </c>
      <c r="KX9" s="134" t="s">
        <v>347</v>
      </c>
      <c r="KY9" s="134" t="s">
        <v>348</v>
      </c>
      <c r="KZ9" s="134" t="s">
        <v>349</v>
      </c>
      <c r="LA9" s="134" t="s">
        <v>350</v>
      </c>
      <c r="LB9" s="134" t="s">
        <v>352</v>
      </c>
      <c r="LC9" s="134" t="s">
        <v>354</v>
      </c>
      <c r="LD9" s="134" t="s">
        <v>356</v>
      </c>
      <c r="LE9" s="134" t="s">
        <v>358</v>
      </c>
      <c r="LF9" s="134" t="s">
        <v>361</v>
      </c>
      <c r="LG9" s="134" t="s">
        <v>362</v>
      </c>
      <c r="LH9" s="134" t="s">
        <v>365</v>
      </c>
      <c r="LJ9" s="134" t="s">
        <v>370</v>
      </c>
      <c r="LK9" s="134" t="s">
        <v>371</v>
      </c>
      <c r="LL9" s="134" t="s">
        <v>373</v>
      </c>
      <c r="LM9" s="134" t="s">
        <v>376</v>
      </c>
      <c r="LN9" s="134" t="s">
        <v>377</v>
      </c>
      <c r="LO9" s="134" t="s">
        <v>378</v>
      </c>
      <c r="LP9" s="134" t="s">
        <v>379</v>
      </c>
      <c r="LQ9" s="134" t="s">
        <v>380</v>
      </c>
      <c r="LR9" s="134" t="s">
        <v>381</v>
      </c>
      <c r="LS9" s="134" t="s">
        <v>382</v>
      </c>
      <c r="LT9" s="134" t="s">
        <v>383</v>
      </c>
      <c r="LU9" s="134" t="s">
        <v>385</v>
      </c>
      <c r="LV9" s="134" t="s">
        <v>386</v>
      </c>
      <c r="LW9" s="134" t="s">
        <v>387</v>
      </c>
      <c r="LX9" s="134" t="s">
        <v>388</v>
      </c>
      <c r="LY9" s="134" t="s">
        <v>389</v>
      </c>
      <c r="LZ9" s="134" t="s">
        <v>390</v>
      </c>
      <c r="MA9" s="134" t="s">
        <v>392</v>
      </c>
      <c r="MB9" s="134" t="s">
        <v>393</v>
      </c>
      <c r="MC9" s="134" t="s">
        <v>394</v>
      </c>
      <c r="MD9" s="134" t="s">
        <v>395</v>
      </c>
      <c r="ME9" s="134" t="s">
        <v>396</v>
      </c>
      <c r="MF9" s="134" t="s">
        <v>397</v>
      </c>
      <c r="MG9" s="134" t="s">
        <v>398</v>
      </c>
      <c r="MH9" s="134" t="s">
        <v>399</v>
      </c>
      <c r="MI9" s="134" t="s">
        <v>400</v>
      </c>
      <c r="MJ9" s="134" t="s">
        <v>401</v>
      </c>
      <c r="MK9" s="134" t="s">
        <v>402</v>
      </c>
      <c r="ML9" s="134" t="s">
        <v>403</v>
      </c>
      <c r="MM9" s="134" t="s">
        <v>404</v>
      </c>
      <c r="MN9" s="134" t="s">
        <v>405</v>
      </c>
      <c r="MO9" s="134" t="s">
        <v>407</v>
      </c>
      <c r="MP9" s="134" t="s">
        <v>408</v>
      </c>
      <c r="MQ9" s="134" t="s">
        <v>410</v>
      </c>
      <c r="MR9" s="134" t="s">
        <v>411</v>
      </c>
      <c r="MS9" s="134" t="s">
        <v>413</v>
      </c>
      <c r="MT9" s="134" t="s">
        <v>414</v>
      </c>
      <c r="MU9" s="134" t="s">
        <v>887</v>
      </c>
      <c r="MV9" s="134" t="s">
        <v>415</v>
      </c>
      <c r="MW9" s="134" t="s">
        <v>417</v>
      </c>
      <c r="MX9" s="134" t="s">
        <v>418</v>
      </c>
      <c r="MY9" s="134" t="s">
        <v>425</v>
      </c>
      <c r="MZ9" s="134" t="s">
        <v>428</v>
      </c>
      <c r="NA9" s="134" t="s">
        <v>430</v>
      </c>
      <c r="NB9" s="134" t="s">
        <v>434</v>
      </c>
      <c r="NC9" s="134" t="s">
        <v>435</v>
      </c>
      <c r="ND9" s="134" t="s">
        <v>436</v>
      </c>
      <c r="NE9" s="134" t="s">
        <v>437</v>
      </c>
      <c r="NF9" s="134" t="s">
        <v>438</v>
      </c>
      <c r="NG9" s="134" t="s">
        <v>439</v>
      </c>
      <c r="NH9" s="134" t="s">
        <v>440</v>
      </c>
      <c r="NI9" s="134" t="s">
        <v>441</v>
      </c>
      <c r="NJ9" s="134" t="s">
        <v>443</v>
      </c>
      <c r="NK9" s="134" t="s">
        <v>445</v>
      </c>
    </row>
    <row r="12" spans="4:375" x14ac:dyDescent="0.2">
      <c r="E12" s="18" t="b">
        <f>E5=E9</f>
        <v>1</v>
      </c>
      <c r="F12" s="18" t="b">
        <f t="shared" ref="F12:BQ12" si="0">F5=F9</f>
        <v>1</v>
      </c>
      <c r="G12" s="18" t="b">
        <f t="shared" si="0"/>
        <v>1</v>
      </c>
      <c r="H12" s="18" t="b">
        <f t="shared" si="0"/>
        <v>1</v>
      </c>
      <c r="I12" s="18" t="b">
        <f t="shared" si="0"/>
        <v>1</v>
      </c>
      <c r="J12" s="18" t="b">
        <f t="shared" si="0"/>
        <v>1</v>
      </c>
      <c r="K12" s="18" t="b">
        <f t="shared" si="0"/>
        <v>1</v>
      </c>
      <c r="L12" s="18" t="b">
        <f t="shared" si="0"/>
        <v>1</v>
      </c>
      <c r="M12" s="18" t="b">
        <f t="shared" si="0"/>
        <v>1</v>
      </c>
      <c r="N12" s="18" t="b">
        <f t="shared" si="0"/>
        <v>1</v>
      </c>
      <c r="O12" s="18" t="b">
        <f t="shared" si="0"/>
        <v>1</v>
      </c>
      <c r="P12" s="18" t="b">
        <f t="shared" si="0"/>
        <v>1</v>
      </c>
      <c r="Q12" s="18" t="b">
        <f t="shared" si="0"/>
        <v>1</v>
      </c>
      <c r="R12" s="18" t="b">
        <f t="shared" si="0"/>
        <v>1</v>
      </c>
      <c r="S12" s="18" t="b">
        <f t="shared" si="0"/>
        <v>1</v>
      </c>
      <c r="T12" s="18" t="b">
        <f t="shared" si="0"/>
        <v>1</v>
      </c>
      <c r="U12" s="18" t="b">
        <f t="shared" si="0"/>
        <v>1</v>
      </c>
      <c r="V12" s="18" t="b">
        <f t="shared" si="0"/>
        <v>1</v>
      </c>
      <c r="W12" s="18" t="b">
        <f t="shared" si="0"/>
        <v>1</v>
      </c>
      <c r="X12" s="18" t="b">
        <f t="shared" si="0"/>
        <v>1</v>
      </c>
      <c r="Y12" s="18" t="b">
        <f t="shared" si="0"/>
        <v>1</v>
      </c>
      <c r="Z12" s="18" t="b">
        <f t="shared" si="0"/>
        <v>1</v>
      </c>
      <c r="AA12" s="18" t="b">
        <f t="shared" si="0"/>
        <v>1</v>
      </c>
      <c r="AB12" s="18" t="b">
        <f t="shared" si="0"/>
        <v>1</v>
      </c>
      <c r="AC12" s="18" t="b">
        <f t="shared" si="0"/>
        <v>1</v>
      </c>
      <c r="AD12" s="18" t="b">
        <f t="shared" si="0"/>
        <v>1</v>
      </c>
      <c r="AE12" s="18" t="b">
        <f t="shared" si="0"/>
        <v>1</v>
      </c>
      <c r="AF12" s="18" t="b">
        <f t="shared" si="0"/>
        <v>1</v>
      </c>
      <c r="AG12" s="18" t="b">
        <f t="shared" si="0"/>
        <v>1</v>
      </c>
      <c r="AH12" s="18" t="b">
        <f t="shared" si="0"/>
        <v>1</v>
      </c>
      <c r="AI12" s="18" t="b">
        <f t="shared" si="0"/>
        <v>1</v>
      </c>
      <c r="AJ12" s="18" t="b">
        <f t="shared" si="0"/>
        <v>1</v>
      </c>
      <c r="AK12" s="18" t="b">
        <f t="shared" si="0"/>
        <v>1</v>
      </c>
      <c r="AL12" s="18" t="b">
        <f t="shared" si="0"/>
        <v>1</v>
      </c>
      <c r="AM12" s="18" t="b">
        <f t="shared" si="0"/>
        <v>1</v>
      </c>
      <c r="AN12" s="18" t="b">
        <f t="shared" si="0"/>
        <v>1</v>
      </c>
      <c r="AO12" s="18" t="b">
        <f t="shared" si="0"/>
        <v>1</v>
      </c>
      <c r="AP12" s="18" t="b">
        <f t="shared" si="0"/>
        <v>1</v>
      </c>
      <c r="AQ12" s="18" t="b">
        <f t="shared" si="0"/>
        <v>1</v>
      </c>
      <c r="AR12" s="18" t="b">
        <f t="shared" si="0"/>
        <v>1</v>
      </c>
      <c r="AS12" s="18" t="b">
        <f t="shared" si="0"/>
        <v>1</v>
      </c>
      <c r="AT12" s="18" t="b">
        <f t="shared" si="0"/>
        <v>1</v>
      </c>
      <c r="AU12" s="18" t="b">
        <f t="shared" si="0"/>
        <v>1</v>
      </c>
      <c r="AV12" s="18" t="b">
        <f t="shared" si="0"/>
        <v>1</v>
      </c>
      <c r="AW12" s="18" t="b">
        <f t="shared" si="0"/>
        <v>1</v>
      </c>
      <c r="AX12" s="18" t="b">
        <f t="shared" si="0"/>
        <v>1</v>
      </c>
      <c r="AY12" s="18" t="b">
        <f t="shared" si="0"/>
        <v>1</v>
      </c>
      <c r="AZ12" s="18" t="b">
        <f t="shared" si="0"/>
        <v>1</v>
      </c>
      <c r="BA12" s="18" t="b">
        <f t="shared" si="0"/>
        <v>1</v>
      </c>
      <c r="BB12" s="18" t="b">
        <f t="shared" si="0"/>
        <v>1</v>
      </c>
      <c r="BC12" s="18" t="b">
        <f>BD5=BC9</f>
        <v>0</v>
      </c>
      <c r="BD12" s="18" t="b">
        <f t="shared" si="0"/>
        <v>1</v>
      </c>
      <c r="BE12" s="18" t="b">
        <f t="shared" si="0"/>
        <v>1</v>
      </c>
      <c r="BF12" s="18" t="b">
        <f t="shared" si="0"/>
        <v>1</v>
      </c>
      <c r="BG12" s="18" t="b">
        <f t="shared" si="0"/>
        <v>1</v>
      </c>
      <c r="BH12" s="18" t="b">
        <f t="shared" si="0"/>
        <v>1</v>
      </c>
      <c r="BI12" s="18" t="b">
        <f t="shared" si="0"/>
        <v>1</v>
      </c>
      <c r="BJ12" s="18" t="b">
        <f t="shared" si="0"/>
        <v>1</v>
      </c>
      <c r="BK12" s="18" t="b">
        <f t="shared" si="0"/>
        <v>1</v>
      </c>
      <c r="BL12" s="18" t="b">
        <f t="shared" si="0"/>
        <v>1</v>
      </c>
      <c r="BM12" s="18" t="b">
        <f t="shared" si="0"/>
        <v>1</v>
      </c>
      <c r="BN12" s="18" t="b">
        <f t="shared" si="0"/>
        <v>1</v>
      </c>
      <c r="BO12" s="18" t="b">
        <f t="shared" si="0"/>
        <v>1</v>
      </c>
      <c r="BP12" s="18" t="b">
        <f t="shared" si="0"/>
        <v>1</v>
      </c>
      <c r="BQ12" s="18" t="b">
        <f t="shared" si="0"/>
        <v>1</v>
      </c>
      <c r="BR12" s="18" t="b">
        <f t="shared" ref="BR12:EC12" si="1">BR5=BR9</f>
        <v>1</v>
      </c>
      <c r="BS12" s="18" t="b">
        <f t="shared" si="1"/>
        <v>1</v>
      </c>
      <c r="BT12" s="18" t="b">
        <f t="shared" si="1"/>
        <v>1</v>
      </c>
      <c r="BU12" s="18" t="b">
        <f t="shared" si="1"/>
        <v>1</v>
      </c>
      <c r="BV12" s="18" t="b">
        <f t="shared" si="1"/>
        <v>1</v>
      </c>
      <c r="BW12" s="18" t="b">
        <f t="shared" si="1"/>
        <v>1</v>
      </c>
      <c r="BX12" s="18" t="b">
        <f t="shared" si="1"/>
        <v>1</v>
      </c>
      <c r="BY12" s="18" t="b">
        <f t="shared" si="1"/>
        <v>1</v>
      </c>
      <c r="BZ12" s="18" t="b">
        <f t="shared" si="1"/>
        <v>1</v>
      </c>
      <c r="CA12" s="18" t="b">
        <f t="shared" si="1"/>
        <v>1</v>
      </c>
      <c r="CB12" s="18" t="b">
        <f t="shared" si="1"/>
        <v>1</v>
      </c>
      <c r="CC12" s="18" t="b">
        <f t="shared" si="1"/>
        <v>1</v>
      </c>
      <c r="CD12" s="18" t="b">
        <f t="shared" si="1"/>
        <v>1</v>
      </c>
      <c r="CE12" s="18" t="b">
        <f t="shared" si="1"/>
        <v>1</v>
      </c>
      <c r="CF12" s="18" t="b">
        <f t="shared" si="1"/>
        <v>1</v>
      </c>
      <c r="CG12" s="18" t="b">
        <f t="shared" si="1"/>
        <v>1</v>
      </c>
      <c r="CH12" s="18" t="b">
        <f t="shared" si="1"/>
        <v>1</v>
      </c>
      <c r="CI12" s="18" t="b">
        <f t="shared" si="1"/>
        <v>1</v>
      </c>
      <c r="CJ12" s="18" t="b">
        <f t="shared" si="1"/>
        <v>1</v>
      </c>
      <c r="CK12" s="18" t="b">
        <f t="shared" si="1"/>
        <v>1</v>
      </c>
      <c r="CL12" s="18" t="b">
        <f t="shared" si="1"/>
        <v>1</v>
      </c>
      <c r="CM12" s="18" t="b">
        <f t="shared" si="1"/>
        <v>1</v>
      </c>
      <c r="CN12" s="18" t="b">
        <f t="shared" si="1"/>
        <v>1</v>
      </c>
      <c r="CO12" s="18" t="b">
        <f t="shared" si="1"/>
        <v>1</v>
      </c>
      <c r="CP12" s="18" t="b">
        <f t="shared" si="1"/>
        <v>1</v>
      </c>
      <c r="CQ12" s="18" t="b">
        <f t="shared" si="1"/>
        <v>1</v>
      </c>
      <c r="CR12" s="18" t="b">
        <f t="shared" si="1"/>
        <v>1</v>
      </c>
      <c r="CS12" s="18" t="b">
        <f t="shared" si="1"/>
        <v>1</v>
      </c>
      <c r="CT12" s="18" t="b">
        <f t="shared" si="1"/>
        <v>1</v>
      </c>
      <c r="CU12" s="18" t="b">
        <f t="shared" si="1"/>
        <v>1</v>
      </c>
      <c r="CV12" s="18" t="b">
        <f t="shared" si="1"/>
        <v>1</v>
      </c>
      <c r="CW12" s="18" t="b">
        <f t="shared" si="1"/>
        <v>1</v>
      </c>
      <c r="CX12" s="18" t="b">
        <f t="shared" si="1"/>
        <v>1</v>
      </c>
      <c r="CY12" s="18" t="b">
        <f t="shared" si="1"/>
        <v>1</v>
      </c>
      <c r="CZ12" s="18" t="b">
        <f t="shared" si="1"/>
        <v>1</v>
      </c>
      <c r="DA12" s="18" t="b">
        <f t="shared" si="1"/>
        <v>1</v>
      </c>
      <c r="DB12" s="18" t="b">
        <f t="shared" si="1"/>
        <v>1</v>
      </c>
      <c r="DC12" s="18" t="b">
        <f t="shared" si="1"/>
        <v>1</v>
      </c>
      <c r="DD12" s="18" t="b">
        <f t="shared" si="1"/>
        <v>1</v>
      </c>
      <c r="DE12" s="18" t="b">
        <f t="shared" si="1"/>
        <v>1</v>
      </c>
      <c r="DF12" s="18" t="b">
        <f t="shared" si="1"/>
        <v>1</v>
      </c>
      <c r="DG12" s="18" t="b">
        <f t="shared" si="1"/>
        <v>1</v>
      </c>
      <c r="DH12" s="18" t="b">
        <f t="shared" si="1"/>
        <v>1</v>
      </c>
      <c r="DI12" s="18" t="b">
        <f t="shared" si="1"/>
        <v>1</v>
      </c>
      <c r="DJ12" s="18" t="b">
        <f t="shared" si="1"/>
        <v>1</v>
      </c>
      <c r="DK12" s="18" t="b">
        <f t="shared" si="1"/>
        <v>1</v>
      </c>
      <c r="DL12" s="18" t="b">
        <f t="shared" si="1"/>
        <v>1</v>
      </c>
      <c r="DM12" s="18" t="b">
        <f t="shared" si="1"/>
        <v>1</v>
      </c>
      <c r="DN12" s="18" t="b">
        <f t="shared" si="1"/>
        <v>1</v>
      </c>
      <c r="DO12" s="18" t="b">
        <f t="shared" si="1"/>
        <v>1</v>
      </c>
      <c r="DP12" s="18" t="b">
        <f t="shared" si="1"/>
        <v>1</v>
      </c>
      <c r="DQ12" s="18" t="b">
        <f t="shared" si="1"/>
        <v>1</v>
      </c>
      <c r="DR12" s="18" t="b">
        <f t="shared" si="1"/>
        <v>1</v>
      </c>
      <c r="DS12" s="18" t="b">
        <f t="shared" si="1"/>
        <v>1</v>
      </c>
      <c r="DT12" s="18" t="b">
        <f t="shared" si="1"/>
        <v>1</v>
      </c>
      <c r="DU12" s="18" t="b">
        <f t="shared" si="1"/>
        <v>1</v>
      </c>
      <c r="DV12" s="18" t="b">
        <f t="shared" si="1"/>
        <v>1</v>
      </c>
      <c r="DW12" s="18" t="b">
        <f t="shared" si="1"/>
        <v>1</v>
      </c>
      <c r="DX12" s="18" t="b">
        <f t="shared" si="1"/>
        <v>1</v>
      </c>
      <c r="DY12" s="18" t="b">
        <f t="shared" si="1"/>
        <v>1</v>
      </c>
      <c r="DZ12" s="18" t="b">
        <f t="shared" si="1"/>
        <v>1</v>
      </c>
      <c r="EA12" s="18" t="b">
        <f t="shared" si="1"/>
        <v>1</v>
      </c>
      <c r="EB12" s="18" t="b">
        <f t="shared" si="1"/>
        <v>1</v>
      </c>
      <c r="EC12" s="18" t="b">
        <f t="shared" si="1"/>
        <v>1</v>
      </c>
      <c r="ED12" s="18" t="b">
        <f t="shared" ref="ED12:GO12" si="2">ED5=ED9</f>
        <v>1</v>
      </c>
      <c r="EE12" s="18" t="b">
        <f t="shared" si="2"/>
        <v>1</v>
      </c>
      <c r="EF12" s="18" t="b">
        <f t="shared" si="2"/>
        <v>1</v>
      </c>
      <c r="EG12" s="18" t="b">
        <f t="shared" si="2"/>
        <v>1</v>
      </c>
      <c r="EH12" s="18" t="b">
        <f t="shared" si="2"/>
        <v>1</v>
      </c>
      <c r="EI12" s="18" t="b">
        <f t="shared" si="2"/>
        <v>1</v>
      </c>
      <c r="EJ12" s="18" t="b">
        <f t="shared" si="2"/>
        <v>1</v>
      </c>
      <c r="EK12" s="18" t="b">
        <f t="shared" si="2"/>
        <v>1</v>
      </c>
      <c r="EL12" s="18" t="b">
        <f t="shared" si="2"/>
        <v>1</v>
      </c>
      <c r="EM12" s="18" t="b">
        <f t="shared" si="2"/>
        <v>1</v>
      </c>
      <c r="EN12" s="18" t="b">
        <f t="shared" si="2"/>
        <v>1</v>
      </c>
      <c r="EO12" s="18" t="b">
        <f t="shared" si="2"/>
        <v>1</v>
      </c>
      <c r="EP12" s="18" t="b">
        <f t="shared" si="2"/>
        <v>1</v>
      </c>
      <c r="EQ12" s="18" t="b">
        <f t="shared" si="2"/>
        <v>1</v>
      </c>
      <c r="ER12" s="18" t="b">
        <f t="shared" si="2"/>
        <v>1</v>
      </c>
      <c r="ES12" s="18" t="b">
        <f t="shared" si="2"/>
        <v>1</v>
      </c>
      <c r="ET12" s="18" t="b">
        <f t="shared" si="2"/>
        <v>1</v>
      </c>
      <c r="EU12" s="18" t="b">
        <f t="shared" si="2"/>
        <v>1</v>
      </c>
      <c r="EV12" s="18" t="b">
        <f t="shared" si="2"/>
        <v>1</v>
      </c>
      <c r="EW12" s="18" t="b">
        <f t="shared" si="2"/>
        <v>1</v>
      </c>
      <c r="EX12" s="18" t="b">
        <f t="shared" si="2"/>
        <v>1</v>
      </c>
      <c r="EY12" s="18" t="b">
        <f t="shared" si="2"/>
        <v>1</v>
      </c>
      <c r="EZ12" s="18" t="b">
        <f t="shared" si="2"/>
        <v>1</v>
      </c>
      <c r="FA12" s="18" t="b">
        <f t="shared" si="2"/>
        <v>1</v>
      </c>
      <c r="FB12" s="18" t="b">
        <f t="shared" si="2"/>
        <v>1</v>
      </c>
      <c r="FC12" s="18" t="b">
        <f t="shared" si="2"/>
        <v>1</v>
      </c>
      <c r="FD12" s="18" t="b">
        <f t="shared" si="2"/>
        <v>1</v>
      </c>
      <c r="FE12" s="18" t="b">
        <f t="shared" si="2"/>
        <v>1</v>
      </c>
      <c r="FF12" s="18" t="b">
        <f t="shared" si="2"/>
        <v>1</v>
      </c>
      <c r="FG12" s="18" t="b">
        <f t="shared" si="2"/>
        <v>1</v>
      </c>
      <c r="FH12" s="18" t="b">
        <f t="shared" si="2"/>
        <v>1</v>
      </c>
      <c r="FI12" s="18" t="b">
        <f t="shared" si="2"/>
        <v>1</v>
      </c>
      <c r="FJ12" s="18" t="b">
        <f t="shared" si="2"/>
        <v>1</v>
      </c>
      <c r="FK12" s="18" t="b">
        <f t="shared" si="2"/>
        <v>1</v>
      </c>
      <c r="FL12" s="18" t="b">
        <f t="shared" si="2"/>
        <v>1</v>
      </c>
      <c r="FM12" s="18" t="b">
        <f t="shared" si="2"/>
        <v>1</v>
      </c>
      <c r="FN12" s="18" t="b">
        <f t="shared" si="2"/>
        <v>1</v>
      </c>
      <c r="FO12" s="18" t="b">
        <f t="shared" si="2"/>
        <v>1</v>
      </c>
      <c r="FP12" s="18" t="b">
        <f>FP5=FQ9</f>
        <v>0</v>
      </c>
      <c r="FQ12" s="18" t="b">
        <f t="shared" si="2"/>
        <v>1</v>
      </c>
      <c r="FR12" s="18" t="b">
        <f t="shared" si="2"/>
        <v>1</v>
      </c>
      <c r="FS12" s="18" t="b">
        <f t="shared" si="2"/>
        <v>1</v>
      </c>
      <c r="FT12" s="18" t="b">
        <f t="shared" si="2"/>
        <v>1</v>
      </c>
      <c r="FU12" s="18" t="b">
        <f t="shared" si="2"/>
        <v>1</v>
      </c>
      <c r="FV12" s="18" t="b">
        <f t="shared" si="2"/>
        <v>1</v>
      </c>
      <c r="FW12" s="18" t="b">
        <f t="shared" si="2"/>
        <v>1</v>
      </c>
      <c r="FX12" s="18" t="b">
        <f t="shared" si="2"/>
        <v>1</v>
      </c>
      <c r="FY12" s="18" t="b">
        <f t="shared" si="2"/>
        <v>1</v>
      </c>
      <c r="FZ12" s="18" t="b">
        <f t="shared" si="2"/>
        <v>1</v>
      </c>
      <c r="GA12" s="18" t="b">
        <f t="shared" si="2"/>
        <v>1</v>
      </c>
      <c r="GB12" s="18" t="b">
        <f t="shared" si="2"/>
        <v>1</v>
      </c>
      <c r="GC12" s="18" t="b">
        <f t="shared" si="2"/>
        <v>1</v>
      </c>
      <c r="GD12" s="18" t="b">
        <f t="shared" si="2"/>
        <v>1</v>
      </c>
      <c r="GE12" s="18" t="b">
        <f t="shared" si="2"/>
        <v>1</v>
      </c>
      <c r="GF12" s="18" t="b">
        <f t="shared" si="2"/>
        <v>0</v>
      </c>
      <c r="GG12" s="18" t="b">
        <f t="shared" si="2"/>
        <v>1</v>
      </c>
      <c r="GH12" s="18" t="b">
        <f t="shared" si="2"/>
        <v>1</v>
      </c>
      <c r="GI12" s="18" t="b">
        <f>GK5=GI9</f>
        <v>0</v>
      </c>
      <c r="GJ12" s="18" t="b">
        <f>GL5=GJ9</f>
        <v>0</v>
      </c>
      <c r="GK12" s="18" t="b">
        <f t="shared" si="2"/>
        <v>1</v>
      </c>
      <c r="GL12" s="18" t="b">
        <f t="shared" si="2"/>
        <v>1</v>
      </c>
      <c r="GM12" s="18" t="b">
        <f t="shared" si="2"/>
        <v>1</v>
      </c>
      <c r="GN12" s="18" t="b">
        <f t="shared" si="2"/>
        <v>1</v>
      </c>
      <c r="GO12" s="18" t="b">
        <f t="shared" si="2"/>
        <v>1</v>
      </c>
      <c r="GP12" s="18" t="b">
        <f t="shared" ref="GP12:JA12" si="3">GP5=GP9</f>
        <v>1</v>
      </c>
      <c r="GQ12" s="18" t="b">
        <f t="shared" si="3"/>
        <v>1</v>
      </c>
      <c r="GR12" s="18" t="b">
        <f t="shared" si="3"/>
        <v>1</v>
      </c>
      <c r="GS12" s="18" t="b">
        <f t="shared" si="3"/>
        <v>1</v>
      </c>
      <c r="GT12" s="18" t="b">
        <f t="shared" si="3"/>
        <v>1</v>
      </c>
      <c r="GU12" s="18" t="b">
        <f t="shared" si="3"/>
        <v>1</v>
      </c>
      <c r="GV12" s="18" t="b">
        <f t="shared" si="3"/>
        <v>1</v>
      </c>
      <c r="GW12" s="18" t="b">
        <f t="shared" si="3"/>
        <v>1</v>
      </c>
      <c r="GX12" s="18" t="b">
        <f t="shared" si="3"/>
        <v>1</v>
      </c>
      <c r="GY12" s="18" t="b">
        <f t="shared" si="3"/>
        <v>1</v>
      </c>
      <c r="GZ12" s="18" t="b">
        <f t="shared" si="3"/>
        <v>1</v>
      </c>
      <c r="HA12" s="18" t="b">
        <f t="shared" si="3"/>
        <v>1</v>
      </c>
      <c r="HB12" s="18" t="b">
        <f t="shared" si="3"/>
        <v>1</v>
      </c>
      <c r="HC12" s="18" t="b">
        <f t="shared" si="3"/>
        <v>1</v>
      </c>
      <c r="HD12" s="18" t="b">
        <f t="shared" si="3"/>
        <v>1</v>
      </c>
      <c r="HE12" s="18" t="b">
        <f t="shared" si="3"/>
        <v>1</v>
      </c>
      <c r="HF12" s="18" t="b">
        <f t="shared" si="3"/>
        <v>1</v>
      </c>
      <c r="HG12" s="18" t="b">
        <f t="shared" si="3"/>
        <v>1</v>
      </c>
      <c r="HH12" s="18" t="b">
        <f t="shared" si="3"/>
        <v>1</v>
      </c>
      <c r="HI12" s="18" t="b">
        <f t="shared" si="3"/>
        <v>1</v>
      </c>
      <c r="HJ12" s="18" t="b">
        <f t="shared" si="3"/>
        <v>1</v>
      </c>
      <c r="HK12" s="18" t="b">
        <f t="shared" si="3"/>
        <v>1</v>
      </c>
      <c r="HL12" s="18" t="b">
        <f t="shared" si="3"/>
        <v>1</v>
      </c>
      <c r="HM12" s="18" t="b">
        <f t="shared" si="3"/>
        <v>1</v>
      </c>
      <c r="HN12" s="18" t="b">
        <f t="shared" si="3"/>
        <v>1</v>
      </c>
      <c r="HO12" s="18" t="b">
        <f>HP5=HO9</f>
        <v>0</v>
      </c>
      <c r="HP12" s="18" t="b">
        <f t="shared" si="3"/>
        <v>1</v>
      </c>
      <c r="HQ12" s="18" t="b">
        <f t="shared" si="3"/>
        <v>1</v>
      </c>
      <c r="HR12" s="18" t="b">
        <f t="shared" si="3"/>
        <v>1</v>
      </c>
      <c r="HS12" s="18" t="b">
        <f t="shared" si="3"/>
        <v>1</v>
      </c>
      <c r="HT12" s="18" t="b">
        <f t="shared" si="3"/>
        <v>1</v>
      </c>
      <c r="HU12" s="18" t="b">
        <f t="shared" si="3"/>
        <v>1</v>
      </c>
      <c r="HV12" s="18" t="b">
        <f t="shared" si="3"/>
        <v>1</v>
      </c>
      <c r="HW12" s="18" t="b">
        <f t="shared" si="3"/>
        <v>1</v>
      </c>
      <c r="HX12" s="18" t="b">
        <f t="shared" si="3"/>
        <v>1</v>
      </c>
      <c r="HY12" s="18" t="b">
        <f t="shared" si="3"/>
        <v>1</v>
      </c>
      <c r="HZ12" s="18" t="b">
        <f t="shared" si="3"/>
        <v>1</v>
      </c>
      <c r="IA12" s="18" t="b">
        <f t="shared" si="3"/>
        <v>1</v>
      </c>
      <c r="IB12" s="18" t="b">
        <f t="shared" si="3"/>
        <v>1</v>
      </c>
      <c r="IC12" s="18" t="b">
        <f t="shared" si="3"/>
        <v>1</v>
      </c>
      <c r="ID12" s="18" t="b">
        <f t="shared" si="3"/>
        <v>1</v>
      </c>
      <c r="IE12" s="18" t="b">
        <f t="shared" si="3"/>
        <v>1</v>
      </c>
      <c r="IF12" s="18" t="b">
        <f t="shared" si="3"/>
        <v>1</v>
      </c>
      <c r="IG12" s="18" t="b">
        <f t="shared" si="3"/>
        <v>1</v>
      </c>
      <c r="IH12" s="18" t="b">
        <f t="shared" si="3"/>
        <v>1</v>
      </c>
      <c r="II12" s="18" t="b">
        <f t="shared" si="3"/>
        <v>1</v>
      </c>
      <c r="IJ12" s="18" t="b">
        <f t="shared" si="3"/>
        <v>1</v>
      </c>
      <c r="IK12" s="18" t="b">
        <f t="shared" si="3"/>
        <v>1</v>
      </c>
      <c r="IL12" s="18" t="b">
        <f t="shared" si="3"/>
        <v>1</v>
      </c>
      <c r="IM12" s="18" t="b">
        <f t="shared" si="3"/>
        <v>1</v>
      </c>
      <c r="IN12" s="18" t="b">
        <f t="shared" si="3"/>
        <v>1</v>
      </c>
      <c r="IO12" s="18" t="b">
        <f t="shared" si="3"/>
        <v>1</v>
      </c>
      <c r="IP12" s="18" t="b">
        <f t="shared" si="3"/>
        <v>1</v>
      </c>
      <c r="IQ12" s="18" t="b">
        <f t="shared" si="3"/>
        <v>1</v>
      </c>
      <c r="IR12" s="18" t="b">
        <f t="shared" si="3"/>
        <v>1</v>
      </c>
      <c r="IS12" s="18" t="b">
        <f t="shared" si="3"/>
        <v>1</v>
      </c>
      <c r="IT12" s="18" t="b">
        <f t="shared" si="3"/>
        <v>1</v>
      </c>
      <c r="IU12" s="18" t="b">
        <f t="shared" si="3"/>
        <v>1</v>
      </c>
      <c r="IV12" s="18" t="b">
        <f t="shared" si="3"/>
        <v>1</v>
      </c>
      <c r="IW12" s="18" t="b">
        <f t="shared" si="3"/>
        <v>1</v>
      </c>
      <c r="IX12" s="18" t="b">
        <f t="shared" si="3"/>
        <v>1</v>
      </c>
      <c r="IY12" s="18" t="b">
        <f t="shared" si="3"/>
        <v>1</v>
      </c>
      <c r="IZ12" s="18" t="b">
        <f t="shared" si="3"/>
        <v>1</v>
      </c>
      <c r="JA12" s="18" t="b">
        <f t="shared" si="3"/>
        <v>1</v>
      </c>
      <c r="JB12" s="18" t="b">
        <f t="shared" ref="JB12:LM12" si="4">JB5=JB9</f>
        <v>1</v>
      </c>
      <c r="JC12" s="18" t="b">
        <f t="shared" si="4"/>
        <v>1</v>
      </c>
      <c r="JD12" s="18" t="b">
        <f t="shared" si="4"/>
        <v>1</v>
      </c>
      <c r="JE12" s="18" t="b">
        <f t="shared" si="4"/>
        <v>1</v>
      </c>
      <c r="JF12" s="18" t="b">
        <f t="shared" si="4"/>
        <v>1</v>
      </c>
      <c r="JG12" s="18" t="b">
        <f t="shared" si="4"/>
        <v>1</v>
      </c>
      <c r="JH12" s="18" t="b">
        <f>JJ5=JH9</f>
        <v>0</v>
      </c>
      <c r="JI12" s="18" t="b">
        <f>JK5=JI9</f>
        <v>0</v>
      </c>
      <c r="JJ12" s="18" t="b">
        <f t="shared" si="4"/>
        <v>1</v>
      </c>
      <c r="JK12" s="18" t="b">
        <f t="shared" si="4"/>
        <v>1</v>
      </c>
      <c r="JL12" s="18" t="b">
        <f t="shared" si="4"/>
        <v>1</v>
      </c>
      <c r="JM12" s="18" t="b">
        <f t="shared" si="4"/>
        <v>1</v>
      </c>
      <c r="JN12" s="18" t="b">
        <f t="shared" si="4"/>
        <v>1</v>
      </c>
      <c r="JO12" s="18" t="b">
        <f t="shared" si="4"/>
        <v>1</v>
      </c>
      <c r="JP12" s="18" t="b">
        <f t="shared" si="4"/>
        <v>1</v>
      </c>
      <c r="JQ12" s="18" t="b">
        <f t="shared" si="4"/>
        <v>1</v>
      </c>
      <c r="JR12" s="18" t="b">
        <f t="shared" si="4"/>
        <v>1</v>
      </c>
      <c r="JS12" s="18" t="b">
        <f t="shared" si="4"/>
        <v>1</v>
      </c>
      <c r="JT12" s="18" t="b">
        <f t="shared" si="4"/>
        <v>1</v>
      </c>
      <c r="JU12" s="18" t="b">
        <f t="shared" si="4"/>
        <v>1</v>
      </c>
      <c r="JV12" s="18" t="b">
        <f t="shared" si="4"/>
        <v>1</v>
      </c>
      <c r="JW12" s="18" t="b">
        <f t="shared" si="4"/>
        <v>1</v>
      </c>
      <c r="JX12" s="18" t="b">
        <f t="shared" si="4"/>
        <v>1</v>
      </c>
      <c r="JY12" s="18" t="b">
        <f t="shared" si="4"/>
        <v>1</v>
      </c>
      <c r="JZ12" s="18" t="b">
        <f t="shared" si="4"/>
        <v>1</v>
      </c>
      <c r="KA12" s="18" t="b">
        <f t="shared" si="4"/>
        <v>1</v>
      </c>
      <c r="KB12" s="18" t="b">
        <f t="shared" si="4"/>
        <v>1</v>
      </c>
      <c r="KC12" s="18" t="b">
        <f t="shared" si="4"/>
        <v>1</v>
      </c>
      <c r="KD12" s="18" t="b">
        <f t="shared" si="4"/>
        <v>1</v>
      </c>
      <c r="KE12" s="18" t="b">
        <f t="shared" si="4"/>
        <v>1</v>
      </c>
      <c r="KF12" s="18" t="b">
        <f t="shared" si="4"/>
        <v>1</v>
      </c>
      <c r="KG12" s="18" t="b">
        <f t="shared" si="4"/>
        <v>1</v>
      </c>
      <c r="KH12" s="18" t="b">
        <f t="shared" si="4"/>
        <v>1</v>
      </c>
      <c r="KI12" s="18" t="b">
        <f t="shared" si="4"/>
        <v>1</v>
      </c>
      <c r="KJ12" s="18" t="b">
        <f t="shared" si="4"/>
        <v>1</v>
      </c>
      <c r="KK12" s="18" t="b">
        <f t="shared" si="4"/>
        <v>1</v>
      </c>
      <c r="KL12" s="18" t="b">
        <f t="shared" si="4"/>
        <v>1</v>
      </c>
      <c r="KM12" s="18" t="b">
        <f t="shared" si="4"/>
        <v>1</v>
      </c>
      <c r="KN12" s="18" t="b">
        <f t="shared" si="4"/>
        <v>1</v>
      </c>
      <c r="KO12" s="18" t="b">
        <f t="shared" si="4"/>
        <v>1</v>
      </c>
      <c r="KP12" s="18" t="b">
        <f t="shared" si="4"/>
        <v>1</v>
      </c>
      <c r="KQ12" s="18" t="b">
        <f t="shared" si="4"/>
        <v>1</v>
      </c>
      <c r="KR12" s="18" t="b">
        <f t="shared" si="4"/>
        <v>1</v>
      </c>
      <c r="KS12" s="18" t="b">
        <f t="shared" si="4"/>
        <v>1</v>
      </c>
      <c r="KT12" s="18" t="b">
        <f t="shared" si="4"/>
        <v>1</v>
      </c>
      <c r="KU12" s="18" t="b">
        <f t="shared" si="4"/>
        <v>1</v>
      </c>
      <c r="KV12" s="18" t="b">
        <f t="shared" si="4"/>
        <v>1</v>
      </c>
      <c r="KW12" s="18" t="b">
        <f t="shared" si="4"/>
        <v>1</v>
      </c>
      <c r="KX12" s="18" t="b">
        <f t="shared" si="4"/>
        <v>1</v>
      </c>
      <c r="KY12" s="18" t="b">
        <f t="shared" si="4"/>
        <v>1</v>
      </c>
      <c r="KZ12" s="18" t="b">
        <f t="shared" si="4"/>
        <v>1</v>
      </c>
      <c r="LA12" s="18" t="b">
        <f t="shared" si="4"/>
        <v>1</v>
      </c>
      <c r="LB12" s="18" t="b">
        <f t="shared" si="4"/>
        <v>0</v>
      </c>
      <c r="LC12" s="18" t="b">
        <f t="shared" si="4"/>
        <v>1</v>
      </c>
      <c r="LD12" s="18" t="b">
        <f t="shared" si="4"/>
        <v>0</v>
      </c>
      <c r="LE12" s="18" t="b">
        <f t="shared" si="4"/>
        <v>1</v>
      </c>
      <c r="LF12" s="18" t="b">
        <f t="shared" si="4"/>
        <v>1</v>
      </c>
      <c r="LG12" s="18" t="b">
        <f t="shared" si="4"/>
        <v>1</v>
      </c>
      <c r="LH12" s="18" t="b">
        <f t="shared" si="4"/>
        <v>1</v>
      </c>
      <c r="LI12" s="18" t="b">
        <f t="shared" si="4"/>
        <v>0</v>
      </c>
      <c r="LJ12" s="18" t="b">
        <f t="shared" si="4"/>
        <v>1</v>
      </c>
      <c r="LK12" s="18" t="b">
        <f t="shared" si="4"/>
        <v>1</v>
      </c>
      <c r="LL12" s="18" t="b">
        <f t="shared" si="4"/>
        <v>1</v>
      </c>
      <c r="LM12" s="18" t="b">
        <f t="shared" si="4"/>
        <v>1</v>
      </c>
      <c r="LN12" s="18" t="b">
        <f t="shared" ref="LN12:NK12" si="5">LN5=LN9</f>
        <v>1</v>
      </c>
      <c r="LO12" s="18" t="b">
        <f t="shared" si="5"/>
        <v>1</v>
      </c>
      <c r="LP12" s="18" t="b">
        <f t="shared" si="5"/>
        <v>1</v>
      </c>
      <c r="LQ12" s="18" t="b">
        <f t="shared" si="5"/>
        <v>1</v>
      </c>
      <c r="LR12" s="18" t="b">
        <f t="shared" si="5"/>
        <v>1</v>
      </c>
      <c r="LS12" s="18" t="b">
        <f t="shared" si="5"/>
        <v>1</v>
      </c>
      <c r="LT12" s="18" t="b">
        <f t="shared" si="5"/>
        <v>1</v>
      </c>
      <c r="LU12" s="18" t="b">
        <f t="shared" si="5"/>
        <v>1</v>
      </c>
      <c r="LV12" s="18" t="b">
        <f t="shared" si="5"/>
        <v>1</v>
      </c>
      <c r="LW12" s="18" t="b">
        <f t="shared" si="5"/>
        <v>1</v>
      </c>
      <c r="LX12" s="18" t="b">
        <f t="shared" si="5"/>
        <v>1</v>
      </c>
      <c r="LY12" s="18" t="b">
        <f t="shared" si="5"/>
        <v>1</v>
      </c>
      <c r="LZ12" s="18" t="b">
        <f t="shared" si="5"/>
        <v>1</v>
      </c>
      <c r="MA12" s="18" t="b">
        <f t="shared" si="5"/>
        <v>1</v>
      </c>
      <c r="MB12" s="18" t="b">
        <f t="shared" si="5"/>
        <v>1</v>
      </c>
      <c r="MC12" s="18" t="b">
        <f t="shared" si="5"/>
        <v>1</v>
      </c>
      <c r="MD12" s="18" t="b">
        <f t="shared" si="5"/>
        <v>1</v>
      </c>
      <c r="ME12" s="18" t="b">
        <f t="shared" si="5"/>
        <v>1</v>
      </c>
      <c r="MF12" s="18" t="b">
        <f t="shared" si="5"/>
        <v>1</v>
      </c>
      <c r="MG12" s="18" t="b">
        <f t="shared" si="5"/>
        <v>1</v>
      </c>
      <c r="MH12" s="18" t="b">
        <f t="shared" si="5"/>
        <v>1</v>
      </c>
      <c r="MI12" s="18" t="b">
        <f t="shared" si="5"/>
        <v>1</v>
      </c>
      <c r="MJ12" s="18" t="b">
        <f t="shared" si="5"/>
        <v>1</v>
      </c>
      <c r="MK12" s="18" t="b">
        <f t="shared" si="5"/>
        <v>1</v>
      </c>
      <c r="ML12" s="18" t="b">
        <f t="shared" si="5"/>
        <v>1</v>
      </c>
      <c r="MM12" s="18" t="b">
        <f t="shared" si="5"/>
        <v>1</v>
      </c>
      <c r="MN12" s="18" t="b">
        <f t="shared" si="5"/>
        <v>1</v>
      </c>
      <c r="MO12" s="18" t="b">
        <f t="shared" si="5"/>
        <v>1</v>
      </c>
      <c r="MP12" s="18" t="b">
        <f t="shared" si="5"/>
        <v>1</v>
      </c>
      <c r="MQ12" s="18" t="b">
        <f t="shared" si="5"/>
        <v>1</v>
      </c>
      <c r="MR12" s="18" t="b">
        <f t="shared" si="5"/>
        <v>1</v>
      </c>
      <c r="MS12" s="18" t="b">
        <f t="shared" si="5"/>
        <v>1</v>
      </c>
      <c r="MT12" s="18" t="b">
        <f t="shared" si="5"/>
        <v>1</v>
      </c>
      <c r="MU12" s="18" t="b">
        <f t="shared" si="5"/>
        <v>1</v>
      </c>
      <c r="MV12" s="18" t="b">
        <f t="shared" si="5"/>
        <v>1</v>
      </c>
      <c r="MW12" s="18" t="b">
        <f t="shared" si="5"/>
        <v>1</v>
      </c>
      <c r="MX12" s="18" t="b">
        <f t="shared" si="5"/>
        <v>1</v>
      </c>
      <c r="MY12" s="18" t="b">
        <f t="shared" si="5"/>
        <v>1</v>
      </c>
      <c r="MZ12" s="18" t="b">
        <f t="shared" si="5"/>
        <v>1</v>
      </c>
      <c r="NA12" s="18" t="b">
        <f t="shared" si="5"/>
        <v>1</v>
      </c>
      <c r="NB12" s="18" t="b">
        <f t="shared" si="5"/>
        <v>1</v>
      </c>
      <c r="NC12" s="18" t="b">
        <f t="shared" si="5"/>
        <v>1</v>
      </c>
      <c r="ND12" s="18" t="b">
        <f t="shared" si="5"/>
        <v>1</v>
      </c>
      <c r="NE12" s="18" t="b">
        <f t="shared" si="5"/>
        <v>1</v>
      </c>
      <c r="NF12" s="18" t="b">
        <f t="shared" si="5"/>
        <v>1</v>
      </c>
      <c r="NG12" s="18" t="b">
        <f t="shared" si="5"/>
        <v>1</v>
      </c>
      <c r="NH12" s="18" t="b">
        <f t="shared" si="5"/>
        <v>1</v>
      </c>
      <c r="NI12" s="18" t="b">
        <f t="shared" si="5"/>
        <v>1</v>
      </c>
      <c r="NJ12" s="18" t="b">
        <f t="shared" si="5"/>
        <v>1</v>
      </c>
      <c r="NK12" s="18" t="b">
        <f t="shared" si="5"/>
        <v>1</v>
      </c>
    </row>
    <row r="24" spans="5:163" ht="91.8" x14ac:dyDescent="0.2">
      <c r="E24" s="135" t="s">
        <v>450</v>
      </c>
      <c r="F24" s="135" t="s">
        <v>451</v>
      </c>
      <c r="G24" s="135" t="s">
        <v>452</v>
      </c>
      <c r="H24" s="135" t="s">
        <v>453</v>
      </c>
      <c r="I24" s="135" t="s">
        <v>454</v>
      </c>
      <c r="J24" s="135" t="s">
        <v>455</v>
      </c>
      <c r="K24" s="135" t="s">
        <v>456</v>
      </c>
      <c r="L24" s="135" t="s">
        <v>457</v>
      </c>
      <c r="M24" s="135" t="s">
        <v>458</v>
      </c>
      <c r="N24" s="135" t="s">
        <v>461</v>
      </c>
      <c r="O24" s="135" t="s">
        <v>462</v>
      </c>
      <c r="P24" s="135" t="s">
        <v>463</v>
      </c>
      <c r="Q24" s="135" t="s">
        <v>464</v>
      </c>
      <c r="R24" s="135" t="s">
        <v>466</v>
      </c>
      <c r="S24" s="135" t="s">
        <v>467</v>
      </c>
      <c r="T24" s="135" t="s">
        <v>468</v>
      </c>
      <c r="U24" s="135" t="s">
        <v>469</v>
      </c>
      <c r="V24" s="135" t="s">
        <v>473</v>
      </c>
      <c r="W24" s="135" t="s">
        <v>474</v>
      </c>
      <c r="X24" s="135" t="s">
        <v>475</v>
      </c>
      <c r="Y24" s="135" t="s">
        <v>476</v>
      </c>
      <c r="Z24" s="135" t="s">
        <v>477</v>
      </c>
      <c r="AA24" s="135" t="s">
        <v>478</v>
      </c>
      <c r="AB24" s="135" t="s">
        <v>479</v>
      </c>
      <c r="AC24" s="135" t="s">
        <v>480</v>
      </c>
      <c r="AD24" s="135" t="s">
        <v>482</v>
      </c>
      <c r="AE24" s="135" t="s">
        <v>483</v>
      </c>
      <c r="AF24" s="135" t="s">
        <v>484</v>
      </c>
      <c r="AG24" s="135" t="s">
        <v>485</v>
      </c>
      <c r="AH24" s="135" t="s">
        <v>486</v>
      </c>
      <c r="AI24" s="135" t="s">
        <v>487</v>
      </c>
      <c r="AJ24" s="135" t="s">
        <v>489</v>
      </c>
      <c r="AK24" s="135" t="s">
        <v>490</v>
      </c>
      <c r="AL24" s="135" t="s">
        <v>491</v>
      </c>
      <c r="AM24" s="135" t="s">
        <v>492</v>
      </c>
      <c r="AN24" s="135" t="s">
        <v>493</v>
      </c>
      <c r="AO24" s="135" t="s">
        <v>495</v>
      </c>
      <c r="AP24" s="135" t="s">
        <v>496</v>
      </c>
      <c r="AQ24" s="135" t="s">
        <v>497</v>
      </c>
      <c r="AR24" s="135" t="s">
        <v>498</v>
      </c>
      <c r="AS24" s="135" t="s">
        <v>499</v>
      </c>
      <c r="AT24" s="135" t="s">
        <v>500</v>
      </c>
      <c r="AU24" s="135" t="s">
        <v>501</v>
      </c>
      <c r="AV24" s="135" t="s">
        <v>502</v>
      </c>
      <c r="AW24" s="135" t="s">
        <v>503</v>
      </c>
      <c r="AX24" s="135" t="s">
        <v>504</v>
      </c>
      <c r="AY24" s="135" t="s">
        <v>505</v>
      </c>
      <c r="AZ24" s="135" t="s">
        <v>506</v>
      </c>
      <c r="BA24" s="135" t="s">
        <v>507</v>
      </c>
      <c r="BB24" s="135" t="s">
        <v>508</v>
      </c>
      <c r="BC24" s="135" t="s">
        <v>510</v>
      </c>
      <c r="BD24" s="135" t="s">
        <v>511</v>
      </c>
      <c r="BE24" s="135" t="s">
        <v>512</v>
      </c>
      <c r="BF24" s="135" t="s">
        <v>513</v>
      </c>
      <c r="BG24" s="135" t="s">
        <v>514</v>
      </c>
      <c r="BH24" s="135" t="s">
        <v>515</v>
      </c>
      <c r="BI24" s="135" t="s">
        <v>516</v>
      </c>
      <c r="BJ24" s="135" t="s">
        <v>517</v>
      </c>
      <c r="BK24" s="135" t="s">
        <v>518</v>
      </c>
      <c r="BL24" s="135" t="s">
        <v>519</v>
      </c>
      <c r="BM24" s="135" t="s">
        <v>520</v>
      </c>
      <c r="BN24" s="135" t="s">
        <v>521</v>
      </c>
      <c r="BO24" s="135" t="s">
        <v>522</v>
      </c>
      <c r="BP24" s="135" t="s">
        <v>523</v>
      </c>
      <c r="BQ24" s="135" t="s">
        <v>524</v>
      </c>
      <c r="BR24" s="135" t="s">
        <v>525</v>
      </c>
      <c r="BS24" s="135" t="s">
        <v>527</v>
      </c>
      <c r="BT24" s="135" t="s">
        <v>528</v>
      </c>
      <c r="BU24" s="135" t="s">
        <v>530</v>
      </c>
      <c r="BV24" s="135" t="s">
        <v>531</v>
      </c>
      <c r="BW24" s="135" t="s">
        <v>532</v>
      </c>
      <c r="BX24" s="135" t="s">
        <v>533</v>
      </c>
      <c r="BY24" s="135" t="s">
        <v>535</v>
      </c>
      <c r="BZ24" s="135" t="s">
        <v>536</v>
      </c>
      <c r="CA24" s="135" t="s">
        <v>537</v>
      </c>
      <c r="CB24" s="135" t="s">
        <v>538</v>
      </c>
      <c r="CC24" s="135" t="s">
        <v>539</v>
      </c>
      <c r="CD24" s="135" t="s">
        <v>540</v>
      </c>
      <c r="CE24" s="135" t="s">
        <v>541</v>
      </c>
      <c r="CF24" s="135" t="s">
        <v>542</v>
      </c>
      <c r="CG24" s="135" t="s">
        <v>543</v>
      </c>
      <c r="CH24" s="135" t="s">
        <v>544</v>
      </c>
      <c r="CI24" s="135" t="s">
        <v>545</v>
      </c>
      <c r="CJ24" s="135" t="s">
        <v>546</v>
      </c>
      <c r="CK24" s="135" t="s">
        <v>547</v>
      </c>
      <c r="CL24" s="135" t="s">
        <v>548</v>
      </c>
      <c r="CM24" s="135" t="s">
        <v>549</v>
      </c>
      <c r="CN24" s="135" t="s">
        <v>550</v>
      </c>
      <c r="CO24" s="135" t="s">
        <v>552</v>
      </c>
      <c r="CP24" s="135" t="s">
        <v>553</v>
      </c>
      <c r="CQ24" s="135" t="s">
        <v>554</v>
      </c>
      <c r="CR24" s="135" t="s">
        <v>555</v>
      </c>
      <c r="CS24" s="135" t="s">
        <v>556</v>
      </c>
      <c r="CT24" s="135" t="s">
        <v>558</v>
      </c>
      <c r="CU24" s="135" t="s">
        <v>559</v>
      </c>
      <c r="CV24" s="135" t="s">
        <v>560</v>
      </c>
      <c r="CW24" s="135" t="s">
        <v>561</v>
      </c>
      <c r="CX24" s="135" t="s">
        <v>562</v>
      </c>
      <c r="CY24" s="135" t="s">
        <v>563</v>
      </c>
      <c r="CZ24" s="135" t="s">
        <v>564</v>
      </c>
      <c r="DA24" s="135" t="s">
        <v>565</v>
      </c>
      <c r="DB24" s="135" t="s">
        <v>566</v>
      </c>
      <c r="DC24" s="135" t="s">
        <v>567</v>
      </c>
      <c r="DD24" s="135" t="s">
        <v>568</v>
      </c>
      <c r="DE24" s="135" t="s">
        <v>569</v>
      </c>
      <c r="DF24" s="135" t="s">
        <v>570</v>
      </c>
      <c r="DG24" s="135" t="s">
        <v>571</v>
      </c>
      <c r="DH24" s="135" t="s">
        <v>573</v>
      </c>
      <c r="DI24" s="135" t="s">
        <v>574</v>
      </c>
      <c r="DJ24" s="135" t="s">
        <v>575</v>
      </c>
      <c r="DK24" s="135" t="s">
        <v>576</v>
      </c>
      <c r="DL24" s="135" t="s">
        <v>577</v>
      </c>
      <c r="DM24" s="135" t="s">
        <v>578</v>
      </c>
      <c r="DN24" s="135" t="s">
        <v>579</v>
      </c>
      <c r="DO24" s="135" t="s">
        <v>581</v>
      </c>
      <c r="DP24" s="135" t="s">
        <v>582</v>
      </c>
      <c r="DQ24" s="135" t="s">
        <v>583</v>
      </c>
      <c r="DR24" s="135" t="s">
        <v>584</v>
      </c>
      <c r="DS24" s="135" t="s">
        <v>586</v>
      </c>
      <c r="DT24" s="135" t="s">
        <v>587</v>
      </c>
      <c r="DU24" s="135" t="s">
        <v>588</v>
      </c>
      <c r="DV24" s="135" t="s">
        <v>589</v>
      </c>
      <c r="DW24" s="135" t="s">
        <v>591</v>
      </c>
      <c r="DX24" s="135" t="s">
        <v>592</v>
      </c>
      <c r="DY24" s="135" t="s">
        <v>596</v>
      </c>
      <c r="DZ24" s="135" t="s">
        <v>597</v>
      </c>
      <c r="EA24" s="135" t="s">
        <v>599</v>
      </c>
      <c r="EB24" s="135" t="s">
        <v>600</v>
      </c>
      <c r="EC24" s="135" t="s">
        <v>601</v>
      </c>
      <c r="ED24" s="135" t="s">
        <v>602</v>
      </c>
      <c r="EE24" s="135" t="s">
        <v>604</v>
      </c>
      <c r="EF24" s="135" t="s">
        <v>605</v>
      </c>
      <c r="EG24" s="135" t="s">
        <v>606</v>
      </c>
      <c r="EH24" s="135" t="s">
        <v>607</v>
      </c>
      <c r="EI24" s="135" t="s">
        <v>610</v>
      </c>
      <c r="EJ24" s="135" t="s">
        <v>611</v>
      </c>
      <c r="EK24" s="135" t="s">
        <v>613</v>
      </c>
      <c r="EL24" s="135" t="s">
        <v>614</v>
      </c>
      <c r="EM24" s="135" t="s">
        <v>615</v>
      </c>
      <c r="EN24" s="135" t="s">
        <v>616</v>
      </c>
      <c r="EO24" s="135" t="s">
        <v>617</v>
      </c>
      <c r="EP24" s="135" t="s">
        <v>619</v>
      </c>
      <c r="EQ24" s="135" t="s">
        <v>620</v>
      </c>
      <c r="ER24" s="135" t="s">
        <v>622</v>
      </c>
      <c r="ES24" s="135" t="s">
        <v>623</v>
      </c>
      <c r="ET24" s="135" t="s">
        <v>624</v>
      </c>
      <c r="EU24" s="135" t="s">
        <v>625</v>
      </c>
      <c r="EV24" s="135" t="s">
        <v>626</v>
      </c>
      <c r="EW24" s="135" t="s">
        <v>627</v>
      </c>
      <c r="EX24" s="135" t="s">
        <v>628</v>
      </c>
      <c r="EY24" s="135" t="s">
        <v>629</v>
      </c>
      <c r="EZ24" s="135" t="s">
        <v>647</v>
      </c>
      <c r="FA24" s="135" t="s">
        <v>630</v>
      </c>
      <c r="FB24" s="135" t="s">
        <v>631</v>
      </c>
      <c r="FC24" s="135" t="s">
        <v>632</v>
      </c>
      <c r="FD24" s="135" t="s">
        <v>634</v>
      </c>
      <c r="FE24" s="135" t="s">
        <v>648</v>
      </c>
      <c r="FF24" s="135" t="s">
        <v>636</v>
      </c>
      <c r="FG24" s="135" t="s">
        <v>637</v>
      </c>
    </row>
    <row r="31" spans="5:163" ht="91.8" x14ac:dyDescent="0.2">
      <c r="E31" s="18" t="s">
        <v>450</v>
      </c>
      <c r="F31" s="18" t="s">
        <v>451</v>
      </c>
      <c r="G31" s="18" t="s">
        <v>452</v>
      </c>
      <c r="H31" s="18" t="s">
        <v>453</v>
      </c>
      <c r="I31" s="18" t="s">
        <v>454</v>
      </c>
      <c r="J31" s="18" t="s">
        <v>455</v>
      </c>
      <c r="K31" s="18" t="s">
        <v>456</v>
      </c>
      <c r="L31" s="18" t="s">
        <v>457</v>
      </c>
      <c r="M31" s="18" t="s">
        <v>458</v>
      </c>
      <c r="N31" s="18" t="s">
        <v>461</v>
      </c>
      <c r="O31" s="18" t="s">
        <v>462</v>
      </c>
      <c r="P31" s="18" t="s">
        <v>463</v>
      </c>
      <c r="Q31" s="18" t="s">
        <v>464</v>
      </c>
      <c r="R31" s="18" t="s">
        <v>466</v>
      </c>
      <c r="S31" s="18" t="s">
        <v>467</v>
      </c>
      <c r="T31" s="18" t="s">
        <v>468</v>
      </c>
      <c r="U31" s="18" t="s">
        <v>469</v>
      </c>
      <c r="V31" s="18" t="s">
        <v>473</v>
      </c>
      <c r="W31" s="18" t="s">
        <v>474</v>
      </c>
      <c r="X31" s="18" t="s">
        <v>475</v>
      </c>
      <c r="Y31" s="18" t="s">
        <v>476</v>
      </c>
      <c r="Z31" s="18" t="s">
        <v>477</v>
      </c>
      <c r="AA31" s="18" t="s">
        <v>478</v>
      </c>
      <c r="AB31" s="18" t="s">
        <v>479</v>
      </c>
      <c r="AC31" s="18" t="s">
        <v>480</v>
      </c>
      <c r="AD31" s="18" t="s">
        <v>482</v>
      </c>
      <c r="AE31" s="18" t="s">
        <v>483</v>
      </c>
      <c r="AF31" s="18" t="s">
        <v>484</v>
      </c>
      <c r="AG31" s="18" t="s">
        <v>485</v>
      </c>
      <c r="AH31" s="18" t="s">
        <v>486</v>
      </c>
      <c r="AI31" s="18" t="s">
        <v>487</v>
      </c>
      <c r="AJ31" s="18" t="s">
        <v>489</v>
      </c>
      <c r="AK31" s="18" t="s">
        <v>490</v>
      </c>
      <c r="AL31" s="18" t="s">
        <v>491</v>
      </c>
      <c r="AM31" s="18" t="s">
        <v>492</v>
      </c>
      <c r="AN31" s="18" t="s">
        <v>493</v>
      </c>
      <c r="AO31" s="18" t="s">
        <v>495</v>
      </c>
      <c r="AP31" s="18" t="s">
        <v>496</v>
      </c>
      <c r="AQ31" s="18" t="s">
        <v>497</v>
      </c>
      <c r="AR31" s="18" t="s">
        <v>498</v>
      </c>
      <c r="AS31" s="18" t="s">
        <v>499</v>
      </c>
      <c r="AT31" s="18" t="s">
        <v>500</v>
      </c>
      <c r="AU31" s="18" t="s">
        <v>501</v>
      </c>
      <c r="AV31" s="18" t="s">
        <v>502</v>
      </c>
      <c r="AW31" s="18" t="s">
        <v>503</v>
      </c>
      <c r="AX31" s="18" t="s">
        <v>504</v>
      </c>
      <c r="AY31" s="18" t="s">
        <v>505</v>
      </c>
      <c r="AZ31" s="18" t="s">
        <v>506</v>
      </c>
      <c r="BA31" s="18" t="s">
        <v>507</v>
      </c>
      <c r="BB31" s="18" t="s">
        <v>508</v>
      </c>
      <c r="BC31" s="18" t="s">
        <v>510</v>
      </c>
      <c r="BD31" s="18" t="s">
        <v>511</v>
      </c>
      <c r="BE31" s="18" t="s">
        <v>512</v>
      </c>
      <c r="BF31" s="18" t="s">
        <v>513</v>
      </c>
      <c r="BG31" s="18" t="s">
        <v>514</v>
      </c>
      <c r="BH31" s="18" t="s">
        <v>515</v>
      </c>
      <c r="BI31" s="18" t="s">
        <v>516</v>
      </c>
      <c r="BJ31" s="18" t="s">
        <v>517</v>
      </c>
      <c r="BK31" s="18" t="s">
        <v>518</v>
      </c>
      <c r="BL31" s="18" t="s">
        <v>519</v>
      </c>
      <c r="BM31" s="18" t="s">
        <v>520</v>
      </c>
      <c r="BN31" s="18" t="s">
        <v>521</v>
      </c>
      <c r="BO31" s="18" t="s">
        <v>522</v>
      </c>
      <c r="BP31" s="18" t="s">
        <v>523</v>
      </c>
      <c r="BQ31" s="18" t="s">
        <v>524</v>
      </c>
      <c r="BR31" s="18" t="s">
        <v>525</v>
      </c>
      <c r="BS31" s="18" t="s">
        <v>527</v>
      </c>
      <c r="BT31" s="18" t="s">
        <v>528</v>
      </c>
      <c r="BU31" s="18" t="s">
        <v>530</v>
      </c>
      <c r="BV31" s="18" t="s">
        <v>531</v>
      </c>
      <c r="BW31" s="18" t="s">
        <v>532</v>
      </c>
      <c r="BX31" s="18" t="s">
        <v>533</v>
      </c>
      <c r="BY31" s="18" t="s">
        <v>535</v>
      </c>
      <c r="BZ31" s="18" t="s">
        <v>536</v>
      </c>
      <c r="CA31" s="18" t="s">
        <v>537</v>
      </c>
      <c r="CB31" s="18" t="s">
        <v>538</v>
      </c>
      <c r="CC31" s="18" t="s">
        <v>539</v>
      </c>
      <c r="CD31" s="18" t="s">
        <v>540</v>
      </c>
      <c r="CE31" s="18" t="s">
        <v>541</v>
      </c>
      <c r="CF31" s="18" t="s">
        <v>542</v>
      </c>
      <c r="CG31" s="18" t="s">
        <v>543</v>
      </c>
      <c r="CH31" s="18" t="s">
        <v>544</v>
      </c>
      <c r="CI31" s="18" t="s">
        <v>545</v>
      </c>
      <c r="CJ31" s="18" t="s">
        <v>546</v>
      </c>
      <c r="CK31" s="18" t="s">
        <v>547</v>
      </c>
      <c r="CL31" s="18" t="s">
        <v>548</v>
      </c>
      <c r="CM31" s="18" t="s">
        <v>549</v>
      </c>
      <c r="CN31" s="18" t="s">
        <v>550</v>
      </c>
      <c r="CO31" s="18" t="s">
        <v>552</v>
      </c>
      <c r="CP31" s="18" t="s">
        <v>553</v>
      </c>
      <c r="CQ31" s="18" t="s">
        <v>554</v>
      </c>
      <c r="CR31" s="18" t="s">
        <v>555</v>
      </c>
      <c r="CS31" s="18" t="s">
        <v>556</v>
      </c>
      <c r="CT31" s="18" t="s">
        <v>558</v>
      </c>
      <c r="CU31" s="18" t="s">
        <v>559</v>
      </c>
      <c r="CV31" s="18" t="s">
        <v>560</v>
      </c>
      <c r="CW31" s="18" t="s">
        <v>561</v>
      </c>
      <c r="CX31" s="18" t="s">
        <v>562</v>
      </c>
      <c r="CY31" s="18" t="s">
        <v>563</v>
      </c>
      <c r="CZ31" s="18" t="s">
        <v>564</v>
      </c>
      <c r="DA31" s="18" t="s">
        <v>565</v>
      </c>
      <c r="DB31" s="18" t="s">
        <v>566</v>
      </c>
      <c r="DC31" s="18" t="s">
        <v>567</v>
      </c>
      <c r="DD31" s="18" t="s">
        <v>568</v>
      </c>
      <c r="DE31" s="18" t="s">
        <v>569</v>
      </c>
      <c r="DF31" s="18" t="s">
        <v>570</v>
      </c>
      <c r="DG31" s="18" t="s">
        <v>571</v>
      </c>
      <c r="DH31" s="18" t="s">
        <v>573</v>
      </c>
      <c r="DI31" s="18" t="s">
        <v>574</v>
      </c>
      <c r="DJ31" s="18" t="s">
        <v>575</v>
      </c>
      <c r="DK31" s="18" t="s">
        <v>576</v>
      </c>
      <c r="DL31" s="18" t="s">
        <v>577</v>
      </c>
      <c r="DM31" s="18" t="s">
        <v>578</v>
      </c>
      <c r="DN31" s="18" t="s">
        <v>579</v>
      </c>
      <c r="DO31" s="18" t="s">
        <v>581</v>
      </c>
      <c r="DP31" s="18" t="s">
        <v>582</v>
      </c>
      <c r="DQ31" s="18" t="s">
        <v>583</v>
      </c>
      <c r="DR31" s="18" t="s">
        <v>584</v>
      </c>
      <c r="DS31" s="18" t="s">
        <v>586</v>
      </c>
      <c r="DT31" s="18" t="s">
        <v>587</v>
      </c>
      <c r="DU31" s="18" t="s">
        <v>588</v>
      </c>
      <c r="DV31" s="18" t="s">
        <v>589</v>
      </c>
      <c r="DW31" s="18" t="s">
        <v>591</v>
      </c>
      <c r="DX31" s="18" t="s">
        <v>592</v>
      </c>
      <c r="DY31" s="18" t="s">
        <v>596</v>
      </c>
      <c r="DZ31" s="18" t="s">
        <v>597</v>
      </c>
      <c r="EA31" s="18" t="s">
        <v>599</v>
      </c>
      <c r="EB31" s="18" t="s">
        <v>600</v>
      </c>
      <c r="EC31" s="18" t="s">
        <v>601</v>
      </c>
      <c r="ED31" s="18" t="s">
        <v>602</v>
      </c>
      <c r="EE31" s="18" t="s">
        <v>604</v>
      </c>
      <c r="EF31" s="18" t="s">
        <v>605</v>
      </c>
      <c r="EG31" s="18" t="s">
        <v>606</v>
      </c>
      <c r="EH31" s="18" t="s">
        <v>607</v>
      </c>
      <c r="EI31" s="18" t="s">
        <v>610</v>
      </c>
      <c r="EJ31" s="18" t="s">
        <v>611</v>
      </c>
      <c r="EK31" s="18" t="s">
        <v>613</v>
      </c>
      <c r="EL31" s="18" t="s">
        <v>614</v>
      </c>
      <c r="EM31" s="18" t="s">
        <v>615</v>
      </c>
      <c r="EN31" s="18" t="s">
        <v>616</v>
      </c>
      <c r="EO31" s="18" t="s">
        <v>617</v>
      </c>
      <c r="EP31" s="18" t="s">
        <v>619</v>
      </c>
      <c r="EQ31" s="18" t="s">
        <v>620</v>
      </c>
      <c r="ER31" s="18" t="s">
        <v>622</v>
      </c>
      <c r="ES31" s="18" t="s">
        <v>623</v>
      </c>
      <c r="ET31" s="18" t="s">
        <v>624</v>
      </c>
      <c r="EU31" s="18" t="s">
        <v>625</v>
      </c>
      <c r="EV31" s="18" t="s">
        <v>626</v>
      </c>
      <c r="EW31" s="18" t="s">
        <v>627</v>
      </c>
      <c r="EX31" s="18" t="s">
        <v>628</v>
      </c>
      <c r="EY31" s="18" t="s">
        <v>629</v>
      </c>
      <c r="EZ31" s="18" t="s">
        <v>647</v>
      </c>
      <c r="FA31" s="18" t="s">
        <v>630</v>
      </c>
      <c r="FB31" s="18" t="s">
        <v>631</v>
      </c>
      <c r="FC31" s="18" t="s">
        <v>632</v>
      </c>
      <c r="FD31" s="18" t="s">
        <v>634</v>
      </c>
      <c r="FE31" s="18" t="s">
        <v>648</v>
      </c>
      <c r="FF31" s="18" t="s">
        <v>636</v>
      </c>
      <c r="FG31" s="18" t="s">
        <v>637</v>
      </c>
    </row>
    <row r="33" spans="5:163" x14ac:dyDescent="0.2">
      <c r="E33" s="18" t="b">
        <f>E31=E24</f>
        <v>1</v>
      </c>
      <c r="F33" s="18" t="b">
        <f t="shared" ref="F33:BQ33" si="6">F31=F24</f>
        <v>1</v>
      </c>
      <c r="G33" s="18" t="b">
        <f t="shared" si="6"/>
        <v>1</v>
      </c>
      <c r="H33" s="18" t="b">
        <f t="shared" si="6"/>
        <v>1</v>
      </c>
      <c r="I33" s="18" t="b">
        <f t="shared" si="6"/>
        <v>1</v>
      </c>
      <c r="J33" s="18" t="b">
        <f t="shared" si="6"/>
        <v>1</v>
      </c>
      <c r="K33" s="18" t="b">
        <f t="shared" si="6"/>
        <v>1</v>
      </c>
      <c r="L33" s="18" t="b">
        <f t="shared" si="6"/>
        <v>1</v>
      </c>
      <c r="M33" s="18" t="b">
        <f t="shared" si="6"/>
        <v>1</v>
      </c>
      <c r="N33" s="18" t="b">
        <f t="shared" si="6"/>
        <v>1</v>
      </c>
      <c r="O33" s="18" t="b">
        <f t="shared" si="6"/>
        <v>1</v>
      </c>
      <c r="P33" s="18" t="b">
        <f t="shared" si="6"/>
        <v>1</v>
      </c>
      <c r="Q33" s="18" t="b">
        <f t="shared" si="6"/>
        <v>1</v>
      </c>
      <c r="R33" s="18" t="b">
        <f t="shared" si="6"/>
        <v>1</v>
      </c>
      <c r="S33" s="18" t="b">
        <f t="shared" si="6"/>
        <v>1</v>
      </c>
      <c r="T33" s="18" t="b">
        <f t="shared" si="6"/>
        <v>1</v>
      </c>
      <c r="U33" s="18" t="b">
        <f t="shared" si="6"/>
        <v>1</v>
      </c>
      <c r="V33" s="18" t="b">
        <f t="shared" si="6"/>
        <v>1</v>
      </c>
      <c r="W33" s="18" t="b">
        <f t="shared" si="6"/>
        <v>1</v>
      </c>
      <c r="X33" s="18" t="b">
        <f t="shared" si="6"/>
        <v>1</v>
      </c>
      <c r="Y33" s="18" t="b">
        <f t="shared" si="6"/>
        <v>1</v>
      </c>
      <c r="Z33" s="18" t="b">
        <f t="shared" si="6"/>
        <v>1</v>
      </c>
      <c r="AA33" s="18" t="b">
        <f t="shared" si="6"/>
        <v>1</v>
      </c>
      <c r="AB33" s="18" t="b">
        <f t="shared" si="6"/>
        <v>1</v>
      </c>
      <c r="AC33" s="18" t="b">
        <f t="shared" si="6"/>
        <v>1</v>
      </c>
      <c r="AD33" s="18" t="b">
        <f t="shared" si="6"/>
        <v>1</v>
      </c>
      <c r="AE33" s="18" t="b">
        <f t="shared" si="6"/>
        <v>1</v>
      </c>
      <c r="AF33" s="18" t="b">
        <f t="shared" si="6"/>
        <v>1</v>
      </c>
      <c r="AG33" s="18" t="b">
        <f t="shared" si="6"/>
        <v>1</v>
      </c>
      <c r="AH33" s="18" t="b">
        <f t="shared" si="6"/>
        <v>1</v>
      </c>
      <c r="AI33" s="18" t="b">
        <f t="shared" si="6"/>
        <v>1</v>
      </c>
      <c r="AJ33" s="18" t="b">
        <f t="shared" si="6"/>
        <v>1</v>
      </c>
      <c r="AK33" s="18" t="b">
        <f t="shared" si="6"/>
        <v>1</v>
      </c>
      <c r="AL33" s="18" t="b">
        <f t="shared" si="6"/>
        <v>1</v>
      </c>
      <c r="AM33" s="18" t="b">
        <f t="shared" si="6"/>
        <v>1</v>
      </c>
      <c r="AN33" s="18" t="b">
        <f t="shared" si="6"/>
        <v>1</v>
      </c>
      <c r="AO33" s="18" t="b">
        <f t="shared" si="6"/>
        <v>1</v>
      </c>
      <c r="AP33" s="18" t="b">
        <f t="shared" si="6"/>
        <v>1</v>
      </c>
      <c r="AQ33" s="18" t="b">
        <f t="shared" si="6"/>
        <v>1</v>
      </c>
      <c r="AR33" s="18" t="b">
        <f t="shared" si="6"/>
        <v>1</v>
      </c>
      <c r="AS33" s="18" t="b">
        <f t="shared" si="6"/>
        <v>1</v>
      </c>
      <c r="AT33" s="18" t="b">
        <f t="shared" si="6"/>
        <v>1</v>
      </c>
      <c r="AU33" s="18" t="b">
        <f t="shared" si="6"/>
        <v>1</v>
      </c>
      <c r="AV33" s="18" t="b">
        <f t="shared" si="6"/>
        <v>1</v>
      </c>
      <c r="AW33" s="18" t="b">
        <f t="shared" si="6"/>
        <v>1</v>
      </c>
      <c r="AX33" s="18" t="b">
        <f t="shared" si="6"/>
        <v>1</v>
      </c>
      <c r="AY33" s="18" t="b">
        <f t="shared" si="6"/>
        <v>1</v>
      </c>
      <c r="AZ33" s="18" t="b">
        <f t="shared" si="6"/>
        <v>1</v>
      </c>
      <c r="BA33" s="18" t="b">
        <f t="shared" si="6"/>
        <v>1</v>
      </c>
      <c r="BB33" s="18" t="b">
        <f t="shared" si="6"/>
        <v>1</v>
      </c>
      <c r="BC33" s="18" t="b">
        <f t="shared" si="6"/>
        <v>1</v>
      </c>
      <c r="BD33" s="18" t="b">
        <f t="shared" si="6"/>
        <v>1</v>
      </c>
      <c r="BE33" s="18" t="b">
        <f t="shared" si="6"/>
        <v>1</v>
      </c>
      <c r="BF33" s="18" t="b">
        <f t="shared" si="6"/>
        <v>1</v>
      </c>
      <c r="BG33" s="18" t="b">
        <f t="shared" si="6"/>
        <v>1</v>
      </c>
      <c r="BH33" s="18" t="b">
        <f t="shared" si="6"/>
        <v>1</v>
      </c>
      <c r="BI33" s="18" t="b">
        <f t="shared" si="6"/>
        <v>1</v>
      </c>
      <c r="BJ33" s="18" t="b">
        <f t="shared" si="6"/>
        <v>1</v>
      </c>
      <c r="BK33" s="18" t="b">
        <f t="shared" si="6"/>
        <v>1</v>
      </c>
      <c r="BL33" s="18" t="b">
        <f t="shared" si="6"/>
        <v>1</v>
      </c>
      <c r="BM33" s="18" t="b">
        <f t="shared" si="6"/>
        <v>1</v>
      </c>
      <c r="BN33" s="18" t="b">
        <f t="shared" si="6"/>
        <v>1</v>
      </c>
      <c r="BO33" s="18" t="b">
        <f t="shared" si="6"/>
        <v>1</v>
      </c>
      <c r="BP33" s="18" t="b">
        <f t="shared" si="6"/>
        <v>1</v>
      </c>
      <c r="BQ33" s="18" t="b">
        <f t="shared" si="6"/>
        <v>1</v>
      </c>
      <c r="BR33" s="18" t="b">
        <f t="shared" ref="BR33:EC33" si="7">BR31=BR24</f>
        <v>1</v>
      </c>
      <c r="BS33" s="18" t="b">
        <f t="shared" si="7"/>
        <v>1</v>
      </c>
      <c r="BT33" s="18" t="b">
        <f t="shared" si="7"/>
        <v>1</v>
      </c>
      <c r="BU33" s="18" t="b">
        <f t="shared" si="7"/>
        <v>1</v>
      </c>
      <c r="BV33" s="18" t="b">
        <f t="shared" si="7"/>
        <v>1</v>
      </c>
      <c r="BW33" s="18" t="b">
        <f t="shared" si="7"/>
        <v>1</v>
      </c>
      <c r="BX33" s="18" t="b">
        <f t="shared" si="7"/>
        <v>1</v>
      </c>
      <c r="BY33" s="18" t="b">
        <f t="shared" si="7"/>
        <v>1</v>
      </c>
      <c r="BZ33" s="18" t="b">
        <f t="shared" si="7"/>
        <v>1</v>
      </c>
      <c r="CA33" s="18" t="b">
        <f t="shared" si="7"/>
        <v>1</v>
      </c>
      <c r="CB33" s="18" t="b">
        <f t="shared" si="7"/>
        <v>1</v>
      </c>
      <c r="CC33" s="18" t="b">
        <f t="shared" si="7"/>
        <v>1</v>
      </c>
      <c r="CD33" s="18" t="b">
        <f t="shared" si="7"/>
        <v>1</v>
      </c>
      <c r="CE33" s="18" t="b">
        <f t="shared" si="7"/>
        <v>1</v>
      </c>
      <c r="CF33" s="18" t="b">
        <f t="shared" si="7"/>
        <v>1</v>
      </c>
      <c r="CG33" s="18" t="b">
        <f t="shared" si="7"/>
        <v>1</v>
      </c>
      <c r="CH33" s="18" t="b">
        <f t="shared" si="7"/>
        <v>1</v>
      </c>
      <c r="CI33" s="18" t="b">
        <f t="shared" si="7"/>
        <v>1</v>
      </c>
      <c r="CJ33" s="18" t="b">
        <f t="shared" si="7"/>
        <v>1</v>
      </c>
      <c r="CK33" s="18" t="b">
        <f t="shared" si="7"/>
        <v>1</v>
      </c>
      <c r="CL33" s="18" t="b">
        <f t="shared" si="7"/>
        <v>1</v>
      </c>
      <c r="CM33" s="18" t="b">
        <f t="shared" si="7"/>
        <v>1</v>
      </c>
      <c r="CN33" s="18" t="b">
        <f t="shared" si="7"/>
        <v>1</v>
      </c>
      <c r="CO33" s="18" t="b">
        <f t="shared" si="7"/>
        <v>1</v>
      </c>
      <c r="CP33" s="18" t="b">
        <f t="shared" si="7"/>
        <v>1</v>
      </c>
      <c r="CQ33" s="18" t="b">
        <f t="shared" si="7"/>
        <v>1</v>
      </c>
      <c r="CR33" s="18" t="b">
        <f t="shared" si="7"/>
        <v>1</v>
      </c>
      <c r="CS33" s="18" t="b">
        <f t="shared" si="7"/>
        <v>1</v>
      </c>
      <c r="CT33" s="18" t="b">
        <f t="shared" si="7"/>
        <v>1</v>
      </c>
      <c r="CU33" s="18" t="b">
        <f t="shared" si="7"/>
        <v>1</v>
      </c>
      <c r="CV33" s="18" t="b">
        <f t="shared" si="7"/>
        <v>1</v>
      </c>
      <c r="CW33" s="18" t="b">
        <f t="shared" si="7"/>
        <v>1</v>
      </c>
      <c r="CX33" s="18" t="b">
        <f t="shared" si="7"/>
        <v>1</v>
      </c>
      <c r="CY33" s="18" t="b">
        <f t="shared" si="7"/>
        <v>1</v>
      </c>
      <c r="CZ33" s="18" t="b">
        <f t="shared" si="7"/>
        <v>1</v>
      </c>
      <c r="DA33" s="18" t="b">
        <f t="shared" si="7"/>
        <v>1</v>
      </c>
      <c r="DB33" s="18" t="b">
        <f t="shared" si="7"/>
        <v>1</v>
      </c>
      <c r="DC33" s="18" t="b">
        <f t="shared" si="7"/>
        <v>1</v>
      </c>
      <c r="DD33" s="18" t="b">
        <f t="shared" si="7"/>
        <v>1</v>
      </c>
      <c r="DE33" s="18" t="b">
        <f t="shared" si="7"/>
        <v>1</v>
      </c>
      <c r="DF33" s="18" t="b">
        <f t="shared" si="7"/>
        <v>1</v>
      </c>
      <c r="DG33" s="18" t="b">
        <f t="shared" si="7"/>
        <v>1</v>
      </c>
      <c r="DH33" s="18" t="b">
        <f t="shared" si="7"/>
        <v>1</v>
      </c>
      <c r="DI33" s="18" t="b">
        <f t="shared" si="7"/>
        <v>1</v>
      </c>
      <c r="DJ33" s="18" t="b">
        <f t="shared" si="7"/>
        <v>1</v>
      </c>
      <c r="DK33" s="18" t="b">
        <f t="shared" si="7"/>
        <v>1</v>
      </c>
      <c r="DL33" s="18" t="b">
        <f t="shared" si="7"/>
        <v>1</v>
      </c>
      <c r="DM33" s="18" t="b">
        <f t="shared" si="7"/>
        <v>1</v>
      </c>
      <c r="DN33" s="18" t="b">
        <f t="shared" si="7"/>
        <v>1</v>
      </c>
      <c r="DO33" s="18" t="b">
        <f t="shared" si="7"/>
        <v>1</v>
      </c>
      <c r="DP33" s="18" t="b">
        <f t="shared" si="7"/>
        <v>1</v>
      </c>
      <c r="DQ33" s="18" t="b">
        <f t="shared" si="7"/>
        <v>1</v>
      </c>
      <c r="DR33" s="18" t="b">
        <f t="shared" si="7"/>
        <v>1</v>
      </c>
      <c r="DS33" s="18" t="b">
        <f t="shared" si="7"/>
        <v>1</v>
      </c>
      <c r="DT33" s="18" t="b">
        <f t="shared" si="7"/>
        <v>1</v>
      </c>
      <c r="DU33" s="18" t="b">
        <f t="shared" si="7"/>
        <v>1</v>
      </c>
      <c r="DV33" s="18" t="b">
        <f t="shared" si="7"/>
        <v>1</v>
      </c>
      <c r="DW33" s="18" t="b">
        <f t="shared" si="7"/>
        <v>1</v>
      </c>
      <c r="DX33" s="18" t="b">
        <f t="shared" si="7"/>
        <v>1</v>
      </c>
      <c r="DY33" s="18" t="b">
        <f t="shared" si="7"/>
        <v>1</v>
      </c>
      <c r="DZ33" s="18" t="b">
        <f t="shared" si="7"/>
        <v>1</v>
      </c>
      <c r="EA33" s="18" t="b">
        <f t="shared" si="7"/>
        <v>1</v>
      </c>
      <c r="EB33" s="18" t="b">
        <f t="shared" si="7"/>
        <v>1</v>
      </c>
      <c r="EC33" s="18" t="b">
        <f t="shared" si="7"/>
        <v>1</v>
      </c>
      <c r="ED33" s="18" t="b">
        <f t="shared" ref="ED33:FG33" si="8">ED31=ED24</f>
        <v>1</v>
      </c>
      <c r="EE33" s="18" t="b">
        <f t="shared" si="8"/>
        <v>1</v>
      </c>
      <c r="EF33" s="18" t="b">
        <f t="shared" si="8"/>
        <v>1</v>
      </c>
      <c r="EG33" s="18" t="b">
        <f t="shared" si="8"/>
        <v>1</v>
      </c>
      <c r="EH33" s="18" t="b">
        <f t="shared" si="8"/>
        <v>1</v>
      </c>
      <c r="EI33" s="18" t="b">
        <f t="shared" si="8"/>
        <v>1</v>
      </c>
      <c r="EJ33" s="18" t="b">
        <f t="shared" si="8"/>
        <v>1</v>
      </c>
      <c r="EK33" s="18" t="b">
        <f t="shared" si="8"/>
        <v>1</v>
      </c>
      <c r="EL33" s="18" t="b">
        <f t="shared" si="8"/>
        <v>1</v>
      </c>
      <c r="EM33" s="18" t="b">
        <f t="shared" si="8"/>
        <v>1</v>
      </c>
      <c r="EN33" s="18" t="b">
        <f t="shared" si="8"/>
        <v>1</v>
      </c>
      <c r="EO33" s="18" t="b">
        <f t="shared" si="8"/>
        <v>1</v>
      </c>
      <c r="EP33" s="18" t="b">
        <f t="shared" si="8"/>
        <v>1</v>
      </c>
      <c r="EQ33" s="18" t="b">
        <f t="shared" si="8"/>
        <v>1</v>
      </c>
      <c r="ER33" s="18" t="b">
        <f t="shared" si="8"/>
        <v>1</v>
      </c>
      <c r="ES33" s="18" t="b">
        <f t="shared" si="8"/>
        <v>1</v>
      </c>
      <c r="ET33" s="18" t="b">
        <f t="shared" si="8"/>
        <v>1</v>
      </c>
      <c r="EU33" s="18" t="b">
        <f t="shared" si="8"/>
        <v>1</v>
      </c>
      <c r="EV33" s="18" t="b">
        <f t="shared" si="8"/>
        <v>1</v>
      </c>
      <c r="EW33" s="18" t="b">
        <f t="shared" si="8"/>
        <v>1</v>
      </c>
      <c r="EX33" s="18" t="b">
        <f t="shared" si="8"/>
        <v>1</v>
      </c>
      <c r="EY33" s="18" t="b">
        <f t="shared" si="8"/>
        <v>1</v>
      </c>
      <c r="EZ33" s="18" t="b">
        <f t="shared" si="8"/>
        <v>1</v>
      </c>
      <c r="FA33" s="18" t="b">
        <f t="shared" si="8"/>
        <v>1</v>
      </c>
      <c r="FB33" s="18" t="b">
        <f t="shared" si="8"/>
        <v>1</v>
      </c>
      <c r="FC33" s="18" t="b">
        <f t="shared" si="8"/>
        <v>1</v>
      </c>
      <c r="FD33" s="18" t="b">
        <f t="shared" si="8"/>
        <v>1</v>
      </c>
      <c r="FE33" s="18" t="b">
        <f t="shared" si="8"/>
        <v>1</v>
      </c>
      <c r="FF33" s="18" t="b">
        <f t="shared" si="8"/>
        <v>1</v>
      </c>
      <c r="FG33" s="18" t="b">
        <f t="shared" si="8"/>
        <v>1</v>
      </c>
    </row>
    <row r="205" spans="4:4" ht="40.799999999999997" x14ac:dyDescent="0.2">
      <c r="D205" s="18" t="s">
        <v>610</v>
      </c>
    </row>
    <row r="206" spans="4:4" ht="40.799999999999997" x14ac:dyDescent="0.2">
      <c r="D206" s="18" t="s">
        <v>611</v>
      </c>
    </row>
    <row r="207" spans="4:4" ht="51" x14ac:dyDescent="0.2">
      <c r="D207" s="18" t="s">
        <v>612</v>
      </c>
    </row>
    <row r="209" spans="4:4" ht="71.400000000000006" x14ac:dyDescent="0.2">
      <c r="D209" s="18" t="s">
        <v>613</v>
      </c>
    </row>
    <row r="210" spans="4:4" ht="81.599999999999994" x14ac:dyDescent="0.2">
      <c r="D210" s="18" t="s">
        <v>614</v>
      </c>
    </row>
    <row r="211" spans="4:4" ht="81.599999999999994" x14ac:dyDescent="0.2">
      <c r="D211" s="18" t="s">
        <v>615</v>
      </c>
    </row>
    <row r="212" spans="4:4" ht="81.599999999999994" x14ac:dyDescent="0.2">
      <c r="D212" s="18" t="s">
        <v>616</v>
      </c>
    </row>
    <row r="213" spans="4:4" ht="91.8" x14ac:dyDescent="0.2">
      <c r="D213" s="18" t="s">
        <v>617</v>
      </c>
    </row>
    <row r="214" spans="4:4" ht="81.599999999999994" x14ac:dyDescent="0.2">
      <c r="D214" s="18" t="s">
        <v>618</v>
      </c>
    </row>
    <row r="216" spans="4:4" ht="71.400000000000006" x14ac:dyDescent="0.2">
      <c r="D216" s="18" t="s">
        <v>619</v>
      </c>
    </row>
    <row r="217" spans="4:4" ht="81.599999999999994" x14ac:dyDescent="0.2">
      <c r="D217" s="18" t="s">
        <v>620</v>
      </c>
    </row>
    <row r="218" spans="4:4" ht="81.599999999999994" x14ac:dyDescent="0.2">
      <c r="D218" s="18" t="s">
        <v>621</v>
      </c>
    </row>
    <row r="219" spans="4:4" ht="51" x14ac:dyDescent="0.2">
      <c r="D219" s="18" t="s">
        <v>622</v>
      </c>
    </row>
    <row r="220" spans="4:4" ht="51" x14ac:dyDescent="0.2">
      <c r="D220" s="18" t="s">
        <v>623</v>
      </c>
    </row>
    <row r="221" spans="4:4" ht="71.400000000000006" x14ac:dyDescent="0.2">
      <c r="D221" s="18" t="s">
        <v>624</v>
      </c>
    </row>
    <row r="222" spans="4:4" ht="71.400000000000006" x14ac:dyDescent="0.2">
      <c r="D222" s="18" t="s">
        <v>625</v>
      </c>
    </row>
    <row r="223" spans="4:4" ht="30.6" x14ac:dyDescent="0.2">
      <c r="D223" s="18" t="s">
        <v>626</v>
      </c>
    </row>
    <row r="224" spans="4:4" ht="91.8" x14ac:dyDescent="0.2">
      <c r="D224" s="18" t="s">
        <v>627</v>
      </c>
    </row>
    <row r="225" spans="4:4" ht="81.599999999999994" x14ac:dyDescent="0.2">
      <c r="D225" s="18" t="s">
        <v>628</v>
      </c>
    </row>
    <row r="226" spans="4:4" ht="61.2" x14ac:dyDescent="0.2">
      <c r="D226" s="18" t="s">
        <v>629</v>
      </c>
    </row>
    <row r="227" spans="4:4" ht="61.2" x14ac:dyDescent="0.2">
      <c r="D227" s="18" t="s">
        <v>647</v>
      </c>
    </row>
    <row r="228" spans="4:4" x14ac:dyDescent="0.2">
      <c r="D228" s="18">
        <v>0</v>
      </c>
    </row>
    <row r="229" spans="4:4" ht="30.6" x14ac:dyDescent="0.2">
      <c r="D229" s="18" t="s">
        <v>630</v>
      </c>
    </row>
    <row r="230" spans="4:4" x14ac:dyDescent="0.2">
      <c r="D230" s="18">
        <v>0</v>
      </c>
    </row>
    <row r="231" spans="4:4" ht="30.6" x14ac:dyDescent="0.2">
      <c r="D231" s="18" t="s">
        <v>631</v>
      </c>
    </row>
    <row r="232" spans="4:4" ht="71.400000000000006" x14ac:dyDescent="0.2">
      <c r="D232" s="18" t="s">
        <v>632</v>
      </c>
    </row>
    <row r="233" spans="4:4" ht="40.799999999999997" x14ac:dyDescent="0.2">
      <c r="D233" s="18" t="s">
        <v>633</v>
      </c>
    </row>
    <row r="234" spans="4:4" ht="71.400000000000006" x14ac:dyDescent="0.2">
      <c r="D234" s="18" t="s">
        <v>634</v>
      </c>
    </row>
    <row r="235" spans="4:4" ht="40.799999999999997" x14ac:dyDescent="0.2">
      <c r="D235" s="18" t="s">
        <v>635</v>
      </c>
    </row>
    <row r="236" spans="4:4" ht="30.6" x14ac:dyDescent="0.2">
      <c r="D236" s="18" t="s">
        <v>648</v>
      </c>
    </row>
    <row r="237" spans="4:4" ht="30.6" x14ac:dyDescent="0.2">
      <c r="D237" s="18" t="s">
        <v>636</v>
      </c>
    </row>
    <row r="238" spans="4:4" ht="51" x14ac:dyDescent="0.2">
      <c r="D238" s="18" t="s">
        <v>637</v>
      </c>
    </row>
    <row r="239" spans="4:4" ht="51" x14ac:dyDescent="0.2">
      <c r="D239" s="18" t="s">
        <v>235</v>
      </c>
    </row>
    <row r="240" spans="4:4" ht="71.400000000000006" x14ac:dyDescent="0.2">
      <c r="D240" s="18" t="s">
        <v>236</v>
      </c>
    </row>
    <row r="241" spans="4:4" ht="40.799999999999997" x14ac:dyDescent="0.2">
      <c r="D241" s="18" t="s">
        <v>237</v>
      </c>
    </row>
    <row r="242" spans="4:4" ht="40.799999999999997" x14ac:dyDescent="0.2">
      <c r="D242" s="18" t="s">
        <v>238</v>
      </c>
    </row>
    <row r="243" spans="4:4" ht="61.2" x14ac:dyDescent="0.2">
      <c r="D243" s="18" t="s">
        <v>239</v>
      </c>
    </row>
    <row r="244" spans="4:4" ht="71.400000000000006" x14ac:dyDescent="0.2">
      <c r="D244" s="18" t="s">
        <v>240</v>
      </c>
    </row>
    <row r="245" spans="4:4" ht="81.599999999999994" x14ac:dyDescent="0.2">
      <c r="D245" s="18" t="s">
        <v>241</v>
      </c>
    </row>
    <row r="246" spans="4:4" ht="71.400000000000006" x14ac:dyDescent="0.2">
      <c r="D246" s="18" t="s">
        <v>242</v>
      </c>
    </row>
    <row r="247" spans="4:4" ht="61.2" x14ac:dyDescent="0.2">
      <c r="D247" s="18" t="s">
        <v>243</v>
      </c>
    </row>
    <row r="248" spans="4:4" ht="61.2" x14ac:dyDescent="0.2">
      <c r="D248" s="18" t="s">
        <v>244</v>
      </c>
    </row>
    <row r="249" spans="4:4" ht="51" x14ac:dyDescent="0.2">
      <c r="D249" s="18" t="s">
        <v>245</v>
      </c>
    </row>
    <row r="250" spans="4:4" ht="51" x14ac:dyDescent="0.2">
      <c r="D250" s="18" t="s">
        <v>246</v>
      </c>
    </row>
    <row r="251" spans="4:4" ht="71.400000000000006" x14ac:dyDescent="0.2">
      <c r="D251" s="18" t="s">
        <v>247</v>
      </c>
    </row>
    <row r="252" spans="4:4" ht="61.2" x14ac:dyDescent="0.2">
      <c r="D252" s="18" t="s">
        <v>248</v>
      </c>
    </row>
    <row r="253" spans="4:4" ht="51" x14ac:dyDescent="0.2">
      <c r="D253" s="18" t="s">
        <v>249</v>
      </c>
    </row>
    <row r="254" spans="4:4" ht="40.799999999999997" x14ac:dyDescent="0.2">
      <c r="D254" s="18" t="s">
        <v>250</v>
      </c>
    </row>
    <row r="255" spans="4:4" ht="61.2" x14ac:dyDescent="0.2">
      <c r="D255" s="18" t="s">
        <v>251</v>
      </c>
    </row>
    <row r="256" spans="4:4" ht="51" x14ac:dyDescent="0.2">
      <c r="D256" s="18" t="s">
        <v>252</v>
      </c>
    </row>
    <row r="257" spans="4:4" ht="71.400000000000006" x14ac:dyDescent="0.2">
      <c r="D257" s="18" t="s">
        <v>253</v>
      </c>
    </row>
    <row r="258" spans="4:4" ht="61.2" x14ac:dyDescent="0.2">
      <c r="D258" s="18" t="s">
        <v>254</v>
      </c>
    </row>
    <row r="259" spans="4:4" ht="61.2" x14ac:dyDescent="0.2">
      <c r="D259" s="18" t="s">
        <v>256</v>
      </c>
    </row>
    <row r="260" spans="4:4" ht="71.400000000000006" x14ac:dyDescent="0.2">
      <c r="D260" s="18" t="s">
        <v>257</v>
      </c>
    </row>
    <row r="261" spans="4:4" ht="51" x14ac:dyDescent="0.2">
      <c r="D261" s="18" t="s">
        <v>258</v>
      </c>
    </row>
    <row r="262" spans="4:4" ht="51" x14ac:dyDescent="0.2">
      <c r="D262" s="18" t="s">
        <v>259</v>
      </c>
    </row>
    <row r="263" spans="4:4" ht="61.2" x14ac:dyDescent="0.2">
      <c r="D263" s="18" t="s">
        <v>260</v>
      </c>
    </row>
    <row r="264" spans="4:4" ht="51" x14ac:dyDescent="0.2">
      <c r="D264" s="18" t="s">
        <v>261</v>
      </c>
    </row>
    <row r="265" spans="4:4" ht="51" x14ac:dyDescent="0.2">
      <c r="D265" s="18" t="s">
        <v>262</v>
      </c>
    </row>
    <row r="266" spans="4:4" ht="51" x14ac:dyDescent="0.2">
      <c r="D266" s="18" t="s">
        <v>263</v>
      </c>
    </row>
    <row r="267" spans="4:4" ht="61.2" x14ac:dyDescent="0.2">
      <c r="D267" s="18" t="s">
        <v>264</v>
      </c>
    </row>
    <row r="268" spans="4:4" ht="71.400000000000006" x14ac:dyDescent="0.2">
      <c r="D268" s="18" t="s">
        <v>265</v>
      </c>
    </row>
    <row r="269" spans="4:4" ht="51" x14ac:dyDescent="0.2">
      <c r="D269" s="18" t="s">
        <v>266</v>
      </c>
    </row>
    <row r="270" spans="4:4" ht="61.2" x14ac:dyDescent="0.2">
      <c r="D270" s="18" t="s">
        <v>267</v>
      </c>
    </row>
    <row r="271" spans="4:4" ht="51" x14ac:dyDescent="0.2">
      <c r="D271" s="18" t="s">
        <v>268</v>
      </c>
    </row>
    <row r="272" spans="4:4" ht="61.2" x14ac:dyDescent="0.2">
      <c r="D272" s="18" t="s">
        <v>269</v>
      </c>
    </row>
    <row r="273" spans="4:4" ht="61.2" x14ac:dyDescent="0.2">
      <c r="D273" s="18" t="s">
        <v>270</v>
      </c>
    </row>
    <row r="274" spans="4:4" ht="40.799999999999997" x14ac:dyDescent="0.2">
      <c r="D274" s="18" t="s">
        <v>271</v>
      </c>
    </row>
    <row r="275" spans="4:4" ht="40.799999999999997" x14ac:dyDescent="0.2">
      <c r="D275" s="18" t="s">
        <v>272</v>
      </c>
    </row>
    <row r="276" spans="4:4" ht="51" x14ac:dyDescent="0.2">
      <c r="D276" s="18" t="s">
        <v>273</v>
      </c>
    </row>
    <row r="277" spans="4:4" ht="40.799999999999997" x14ac:dyDescent="0.2">
      <c r="D277" s="18" t="s">
        <v>274</v>
      </c>
    </row>
    <row r="278" spans="4:4" ht="51" x14ac:dyDescent="0.2">
      <c r="D278" s="18" t="s">
        <v>275</v>
      </c>
    </row>
    <row r="279" spans="4:4" ht="61.2" x14ac:dyDescent="0.2">
      <c r="D279" s="18" t="s">
        <v>276</v>
      </c>
    </row>
    <row r="280" spans="4:4" ht="91.8" x14ac:dyDescent="0.2">
      <c r="D280" s="18" t="s">
        <v>277</v>
      </c>
    </row>
    <row r="281" spans="4:4" ht="51" x14ac:dyDescent="0.2">
      <c r="D281" s="18" t="s">
        <v>278</v>
      </c>
    </row>
    <row r="282" spans="4:4" ht="61.2" x14ac:dyDescent="0.2">
      <c r="D282" s="18" t="s">
        <v>279</v>
      </c>
    </row>
    <row r="283" spans="4:4" ht="51" x14ac:dyDescent="0.2">
      <c r="D283" s="18" t="s">
        <v>280</v>
      </c>
    </row>
    <row r="284" spans="4:4" ht="30.6" x14ac:dyDescent="0.2">
      <c r="D284" s="18" t="s">
        <v>281</v>
      </c>
    </row>
    <row r="285" spans="4:4" ht="30.6" x14ac:dyDescent="0.2">
      <c r="D285" s="18" t="s">
        <v>282</v>
      </c>
    </row>
    <row r="286" spans="4:4" ht="30.6" x14ac:dyDescent="0.2">
      <c r="D286" s="18" t="s">
        <v>283</v>
      </c>
    </row>
    <row r="287" spans="4:4" ht="40.799999999999997" x14ac:dyDescent="0.2">
      <c r="D287" s="18" t="s">
        <v>284</v>
      </c>
    </row>
    <row r="288" spans="4:4" ht="40.799999999999997" x14ac:dyDescent="0.2">
      <c r="D288" s="18" t="s">
        <v>285</v>
      </c>
    </row>
    <row r="289" spans="4:4" ht="30.6" x14ac:dyDescent="0.2">
      <c r="D289" s="18" t="s">
        <v>286</v>
      </c>
    </row>
    <row r="290" spans="4:4" ht="40.799999999999997" x14ac:dyDescent="0.2">
      <c r="D290" s="18" t="s">
        <v>287</v>
      </c>
    </row>
    <row r="291" spans="4:4" ht="30.6" x14ac:dyDescent="0.2">
      <c r="D291" s="18" t="s">
        <v>288</v>
      </c>
    </row>
    <row r="292" spans="4:4" ht="30.6" x14ac:dyDescent="0.2">
      <c r="D292" s="18" t="s">
        <v>289</v>
      </c>
    </row>
    <row r="293" spans="4:4" ht="40.799999999999997" x14ac:dyDescent="0.2">
      <c r="D293" s="18" t="s">
        <v>290</v>
      </c>
    </row>
    <row r="294" spans="4:4" ht="40.799999999999997" x14ac:dyDescent="0.2">
      <c r="D294" s="18" t="s">
        <v>291</v>
      </c>
    </row>
    <row r="295" spans="4:4" ht="71.400000000000006" x14ac:dyDescent="0.2">
      <c r="D295" s="18" t="s">
        <v>292</v>
      </c>
    </row>
    <row r="296" spans="4:4" ht="40.799999999999997" x14ac:dyDescent="0.2">
      <c r="D296" s="18" t="s">
        <v>293</v>
      </c>
    </row>
    <row r="297" spans="4:4" ht="30.6" x14ac:dyDescent="0.2">
      <c r="D297" s="18" t="s">
        <v>294</v>
      </c>
    </row>
    <row r="298" spans="4:4" ht="40.799999999999997" x14ac:dyDescent="0.2">
      <c r="D298" s="18" t="s">
        <v>295</v>
      </c>
    </row>
    <row r="299" spans="4:4" ht="30.6" x14ac:dyDescent="0.2">
      <c r="D299" s="18" t="s">
        <v>296</v>
      </c>
    </row>
    <row r="300" spans="4:4" ht="40.799999999999997" x14ac:dyDescent="0.2">
      <c r="D300" s="18" t="s">
        <v>297</v>
      </c>
    </row>
    <row r="301" spans="4:4" ht="30.6" x14ac:dyDescent="0.2">
      <c r="D301" s="18" t="s">
        <v>886</v>
      </c>
    </row>
    <row r="302" spans="4:4" ht="61.2" x14ac:dyDescent="0.2">
      <c r="D302" s="18" t="s">
        <v>298</v>
      </c>
    </row>
    <row r="303" spans="4:4" ht="71.400000000000006" x14ac:dyDescent="0.2">
      <c r="D303" s="18" t="s">
        <v>299</v>
      </c>
    </row>
    <row r="304" spans="4:4" ht="61.2" x14ac:dyDescent="0.2">
      <c r="D304" s="18" t="s">
        <v>300</v>
      </c>
    </row>
    <row r="305" spans="4:4" ht="51" x14ac:dyDescent="0.2">
      <c r="D305" s="18" t="s">
        <v>301</v>
      </c>
    </row>
    <row r="306" spans="4:4" ht="51" x14ac:dyDescent="0.2">
      <c r="D306" s="18" t="s">
        <v>304</v>
      </c>
    </row>
    <row r="307" spans="4:4" ht="61.2" x14ac:dyDescent="0.2">
      <c r="D307" s="18" t="s">
        <v>305</v>
      </c>
    </row>
    <row r="308" spans="4:4" ht="51" x14ac:dyDescent="0.2">
      <c r="D308" s="18" t="s">
        <v>306</v>
      </c>
    </row>
    <row r="309" spans="4:4" ht="81.599999999999994" x14ac:dyDescent="0.2">
      <c r="D309" s="18" t="s">
        <v>307</v>
      </c>
    </row>
    <row r="310" spans="4:4" ht="51" x14ac:dyDescent="0.2">
      <c r="D310" s="18" t="s">
        <v>308</v>
      </c>
    </row>
    <row r="311" spans="4:4" ht="51" x14ac:dyDescent="0.2">
      <c r="D311" s="18" t="s">
        <v>309</v>
      </c>
    </row>
    <row r="312" spans="4:4" ht="51" x14ac:dyDescent="0.2">
      <c r="D312" s="18" t="s">
        <v>310</v>
      </c>
    </row>
    <row r="313" spans="4:4" ht="81.599999999999994" x14ac:dyDescent="0.2">
      <c r="D313" s="18" t="s">
        <v>311</v>
      </c>
    </row>
    <row r="314" spans="4:4" ht="81.599999999999994" x14ac:dyDescent="0.2">
      <c r="D314" s="18" t="s">
        <v>312</v>
      </c>
    </row>
    <row r="315" spans="4:4" ht="71.400000000000006" x14ac:dyDescent="0.2">
      <c r="D315" s="18" t="s">
        <v>313</v>
      </c>
    </row>
    <row r="316" spans="4:4" ht="71.400000000000006" x14ac:dyDescent="0.2">
      <c r="D316" s="18" t="s">
        <v>314</v>
      </c>
    </row>
    <row r="317" spans="4:4" ht="81.599999999999994" x14ac:dyDescent="0.2">
      <c r="D317" s="18" t="s">
        <v>315</v>
      </c>
    </row>
    <row r="318" spans="4:4" ht="71.400000000000006" x14ac:dyDescent="0.2">
      <c r="D318" s="18" t="s">
        <v>316</v>
      </c>
    </row>
    <row r="319" spans="4:4" ht="81.599999999999994" x14ac:dyDescent="0.2">
      <c r="D319" s="18" t="s">
        <v>317</v>
      </c>
    </row>
    <row r="320" spans="4:4" ht="81.599999999999994" x14ac:dyDescent="0.2">
      <c r="D320" s="18" t="s">
        <v>318</v>
      </c>
    </row>
    <row r="321" spans="4:4" ht="81.599999999999994" x14ac:dyDescent="0.2">
      <c r="D321" s="18" t="s">
        <v>319</v>
      </c>
    </row>
    <row r="322" spans="4:4" ht="91.8" x14ac:dyDescent="0.2">
      <c r="D322" s="18" t="s">
        <v>320</v>
      </c>
    </row>
    <row r="323" spans="4:4" ht="30.6" x14ac:dyDescent="0.2">
      <c r="D323" s="18" t="s">
        <v>321</v>
      </c>
    </row>
    <row r="324" spans="4:4" ht="30.6" x14ac:dyDescent="0.2">
      <c r="D324" s="18" t="s">
        <v>322</v>
      </c>
    </row>
    <row r="325" spans="4:4" ht="30.6" x14ac:dyDescent="0.2">
      <c r="D325" s="18" t="s">
        <v>323</v>
      </c>
    </row>
    <row r="326" spans="4:4" ht="30.6" x14ac:dyDescent="0.2">
      <c r="D326" s="18" t="s">
        <v>324</v>
      </c>
    </row>
    <row r="327" spans="4:4" ht="30.6" x14ac:dyDescent="0.2">
      <c r="D327" s="18" t="s">
        <v>325</v>
      </c>
    </row>
    <row r="328" spans="4:4" ht="30.6" x14ac:dyDescent="0.2">
      <c r="D328" s="18" t="s">
        <v>326</v>
      </c>
    </row>
    <row r="329" spans="4:4" ht="30.6" x14ac:dyDescent="0.2">
      <c r="D329" s="18" t="s">
        <v>327</v>
      </c>
    </row>
    <row r="330" spans="4:4" ht="81.599999999999994" x14ac:dyDescent="0.2">
      <c r="D330" s="18" t="s">
        <v>328</v>
      </c>
    </row>
    <row r="332" spans="4:4" ht="71.400000000000006" x14ac:dyDescent="0.2">
      <c r="D332" s="18" t="s">
        <v>329</v>
      </c>
    </row>
    <row r="333" spans="4:4" ht="30.6" x14ac:dyDescent="0.2">
      <c r="D333" s="18" t="s">
        <v>330</v>
      </c>
    </row>
    <row r="334" spans="4:4" ht="30.6" x14ac:dyDescent="0.2">
      <c r="D334" s="18" t="s">
        <v>331</v>
      </c>
    </row>
    <row r="335" spans="4:4" ht="51" x14ac:dyDescent="0.2">
      <c r="D335" s="18" t="s">
        <v>332</v>
      </c>
    </row>
    <row r="336" spans="4:4" ht="40.799999999999997" x14ac:dyDescent="0.2">
      <c r="D336" s="18" t="s">
        <v>333</v>
      </c>
    </row>
    <row r="337" spans="4:4" ht="40.799999999999997" x14ac:dyDescent="0.2">
      <c r="D337" s="18" t="s">
        <v>334</v>
      </c>
    </row>
    <row r="338" spans="4:4" ht="30.6" x14ac:dyDescent="0.2">
      <c r="D338" s="18" t="s">
        <v>335</v>
      </c>
    </row>
    <row r="339" spans="4:4" ht="30.6" x14ac:dyDescent="0.2">
      <c r="D339" s="18" t="s">
        <v>336</v>
      </c>
    </row>
    <row r="340" spans="4:4" ht="30.6" x14ac:dyDescent="0.2">
      <c r="D340" s="18" t="s">
        <v>337</v>
      </c>
    </row>
    <row r="341" spans="4:4" ht="40.799999999999997" x14ac:dyDescent="0.2">
      <c r="D341" s="18" t="s">
        <v>338</v>
      </c>
    </row>
    <row r="342" spans="4:4" ht="30.6" x14ac:dyDescent="0.2">
      <c r="D342" s="18" t="s">
        <v>339</v>
      </c>
    </row>
    <row r="343" spans="4:4" ht="30.6" x14ac:dyDescent="0.2">
      <c r="D343" s="18" t="s">
        <v>340</v>
      </c>
    </row>
    <row r="344" spans="4:4" ht="40.799999999999997" x14ac:dyDescent="0.2">
      <c r="D344" s="18" t="s">
        <v>341</v>
      </c>
    </row>
    <row r="345" spans="4:4" ht="30.6" x14ac:dyDescent="0.2">
      <c r="D345" s="18" t="s">
        <v>342</v>
      </c>
    </row>
    <row r="346" spans="4:4" ht="81.599999999999994" x14ac:dyDescent="0.2">
      <c r="D346" s="18" t="s">
        <v>343</v>
      </c>
    </row>
    <row r="347" spans="4:4" ht="71.400000000000006" x14ac:dyDescent="0.2">
      <c r="D347" s="18" t="s">
        <v>344</v>
      </c>
    </row>
    <row r="348" spans="4:4" ht="51" x14ac:dyDescent="0.2">
      <c r="D348" s="18" t="s">
        <v>345</v>
      </c>
    </row>
    <row r="349" spans="4:4" ht="61.2" x14ac:dyDescent="0.2">
      <c r="D349" s="18" t="s">
        <v>346</v>
      </c>
    </row>
    <row r="350" spans="4:4" ht="30.6" x14ac:dyDescent="0.2">
      <c r="D350" s="18" t="s">
        <v>347</v>
      </c>
    </row>
    <row r="351" spans="4:4" ht="40.799999999999997" x14ac:dyDescent="0.2">
      <c r="D351" s="18" t="s">
        <v>348</v>
      </c>
    </row>
    <row r="352" spans="4:4" ht="40.799999999999997" x14ac:dyDescent="0.2">
      <c r="D352" s="18" t="s">
        <v>349</v>
      </c>
    </row>
    <row r="353" spans="4:4" ht="51" x14ac:dyDescent="0.2">
      <c r="D353" s="18" t="s">
        <v>350</v>
      </c>
    </row>
    <row r="354" spans="4:4" ht="81.599999999999994" x14ac:dyDescent="0.2">
      <c r="D354" s="18" t="s">
        <v>351</v>
      </c>
    </row>
    <row r="355" spans="4:4" ht="71.400000000000006" x14ac:dyDescent="0.2">
      <c r="D355" s="18" t="s">
        <v>353</v>
      </c>
    </row>
    <row r="356" spans="4:4" ht="61.2" x14ac:dyDescent="0.2">
      <c r="D356" s="18" t="s">
        <v>354</v>
      </c>
    </row>
    <row r="357" spans="4:4" ht="81.599999999999994" x14ac:dyDescent="0.2">
      <c r="D357" s="18" t="s">
        <v>355</v>
      </c>
    </row>
    <row r="358" spans="4:4" ht="91.8" x14ac:dyDescent="0.2">
      <c r="D358" s="18" t="s">
        <v>357</v>
      </c>
    </row>
    <row r="359" spans="4:4" ht="40.799999999999997" x14ac:dyDescent="0.2">
      <c r="D359" s="18" t="s">
        <v>358</v>
      </c>
    </row>
    <row r="360" spans="4:4" ht="102" x14ac:dyDescent="0.2">
      <c r="D360" s="18" t="s">
        <v>359</v>
      </c>
    </row>
    <row r="361" spans="4:4" ht="91.8" x14ac:dyDescent="0.2">
      <c r="D361" s="18" t="s">
        <v>360</v>
      </c>
    </row>
    <row r="362" spans="4:4" ht="51" x14ac:dyDescent="0.2">
      <c r="D362" s="18" t="s">
        <v>361</v>
      </c>
    </row>
    <row r="363" spans="4:4" ht="51" x14ac:dyDescent="0.2">
      <c r="D363" s="18" t="s">
        <v>362</v>
      </c>
    </row>
    <row r="364" spans="4:4" ht="102" x14ac:dyDescent="0.2">
      <c r="D364" s="18" t="s">
        <v>363</v>
      </c>
    </row>
    <row r="365" spans="4:4" ht="81.599999999999994" x14ac:dyDescent="0.2">
      <c r="D365" s="18" t="s">
        <v>364</v>
      </c>
    </row>
    <row r="366" spans="4:4" ht="61.2" x14ac:dyDescent="0.2">
      <c r="D366" s="18" t="s">
        <v>365</v>
      </c>
    </row>
    <row r="367" spans="4:4" ht="91.8" x14ac:dyDescent="0.2">
      <c r="D367" s="18" t="s">
        <v>366</v>
      </c>
    </row>
    <row r="368" spans="4:4" ht="30.6" x14ac:dyDescent="0.2">
      <c r="D368" s="18" t="s">
        <v>367</v>
      </c>
    </row>
    <row r="369" spans="4:4" ht="20.399999999999999" x14ac:dyDescent="0.2">
      <c r="D369" s="18" t="s">
        <v>368</v>
      </c>
    </row>
    <row r="370" spans="4:4" ht="20.399999999999999" x14ac:dyDescent="0.2">
      <c r="D370" s="18" t="s">
        <v>369</v>
      </c>
    </row>
    <row r="371" spans="4:4" ht="30.6" x14ac:dyDescent="0.2">
      <c r="D371" s="18" t="s">
        <v>1150</v>
      </c>
    </row>
    <row r="373" spans="4:4" ht="30.6" x14ac:dyDescent="0.2">
      <c r="D373" s="18" t="s">
        <v>370</v>
      </c>
    </row>
    <row r="374" spans="4:4" ht="51" x14ac:dyDescent="0.2">
      <c r="D374" s="18" t="s">
        <v>371</v>
      </c>
    </row>
    <row r="375" spans="4:4" ht="40.799999999999997" x14ac:dyDescent="0.2">
      <c r="D375" s="18" t="s">
        <v>372</v>
      </c>
    </row>
    <row r="376" spans="4:4" ht="71.400000000000006" x14ac:dyDescent="0.2">
      <c r="D376" s="18" t="s">
        <v>373</v>
      </c>
    </row>
    <row r="377" spans="4:4" ht="30.6" x14ac:dyDescent="0.2">
      <c r="D377" s="18" t="s">
        <v>374</v>
      </c>
    </row>
    <row r="378" spans="4:4" ht="30.6" x14ac:dyDescent="0.2">
      <c r="D378" s="18" t="s">
        <v>375</v>
      </c>
    </row>
    <row r="379" spans="4:4" ht="81.599999999999994" x14ac:dyDescent="0.2">
      <c r="D379" s="18" t="s">
        <v>376</v>
      </c>
    </row>
    <row r="381" spans="4:4" ht="40.799999999999997" x14ac:dyDescent="0.2">
      <c r="D381" s="18" t="s">
        <v>377</v>
      </c>
    </row>
    <row r="382" spans="4:4" ht="61.2" x14ac:dyDescent="0.2">
      <c r="D382" s="18" t="s">
        <v>378</v>
      </c>
    </row>
    <row r="383" spans="4:4" ht="51" x14ac:dyDescent="0.2">
      <c r="D383" s="18" t="s">
        <v>379</v>
      </c>
    </row>
    <row r="384" spans="4:4" ht="51" x14ac:dyDescent="0.2">
      <c r="D384" s="18" t="s">
        <v>380</v>
      </c>
    </row>
    <row r="385" spans="4:4" ht="51" x14ac:dyDescent="0.2">
      <c r="D385" s="18" t="s">
        <v>381</v>
      </c>
    </row>
    <row r="386" spans="4:4" ht="61.2" x14ac:dyDescent="0.2">
      <c r="D386" s="18" t="s">
        <v>382</v>
      </c>
    </row>
    <row r="387" spans="4:4" ht="71.400000000000006" x14ac:dyDescent="0.2">
      <c r="D387" s="18" t="s">
        <v>383</v>
      </c>
    </row>
    <row r="388" spans="4:4" ht="51" x14ac:dyDescent="0.2">
      <c r="D388" s="18" t="s">
        <v>384</v>
      </c>
    </row>
    <row r="390" spans="4:4" ht="30.6" x14ac:dyDescent="0.2">
      <c r="D390" s="18" t="s">
        <v>385</v>
      </c>
    </row>
    <row r="391" spans="4:4" ht="71.400000000000006" x14ac:dyDescent="0.2">
      <c r="D391" s="18" t="s">
        <v>386</v>
      </c>
    </row>
    <row r="392" spans="4:4" ht="81.599999999999994" x14ac:dyDescent="0.2">
      <c r="D392" s="18" t="s">
        <v>387</v>
      </c>
    </row>
    <row r="393" spans="4:4" ht="91.8" x14ac:dyDescent="0.2">
      <c r="D393" s="18" t="s">
        <v>388</v>
      </c>
    </row>
    <row r="394" spans="4:4" ht="61.2" x14ac:dyDescent="0.2">
      <c r="D394" s="18" t="s">
        <v>389</v>
      </c>
    </row>
    <row r="395" spans="4:4" ht="71.400000000000006" x14ac:dyDescent="0.2">
      <c r="D395" s="18" t="s">
        <v>390</v>
      </c>
    </row>
    <row r="396" spans="4:4" ht="40.799999999999997" x14ac:dyDescent="0.2">
      <c r="D396" s="18" t="s">
        <v>391</v>
      </c>
    </row>
    <row r="397" spans="4:4" ht="71.400000000000006" x14ac:dyDescent="0.2">
      <c r="D397" s="18" t="s">
        <v>392</v>
      </c>
    </row>
    <row r="399" spans="4:4" ht="30.6" x14ac:dyDescent="0.2">
      <c r="D399" s="18" t="s">
        <v>393</v>
      </c>
    </row>
    <row r="400" spans="4:4" ht="61.2" x14ac:dyDescent="0.2">
      <c r="D400" s="18" t="s">
        <v>394</v>
      </c>
    </row>
    <row r="401" spans="4:4" ht="51" x14ac:dyDescent="0.2">
      <c r="D401" s="18" t="s">
        <v>395</v>
      </c>
    </row>
    <row r="402" spans="4:4" ht="51" x14ac:dyDescent="0.2">
      <c r="D402" s="18" t="s">
        <v>396</v>
      </c>
    </row>
    <row r="403" spans="4:4" ht="61.2" x14ac:dyDescent="0.2">
      <c r="D403" s="18" t="s">
        <v>397</v>
      </c>
    </row>
    <row r="404" spans="4:4" ht="51" x14ac:dyDescent="0.2">
      <c r="D404" s="18" t="s">
        <v>398</v>
      </c>
    </row>
    <row r="405" spans="4:4" ht="51" x14ac:dyDescent="0.2">
      <c r="D405" s="18" t="s">
        <v>399</v>
      </c>
    </row>
    <row r="406" spans="4:4" ht="71.400000000000006" x14ac:dyDescent="0.2">
      <c r="D406" s="18" t="s">
        <v>400</v>
      </c>
    </row>
    <row r="407" spans="4:4" ht="71.400000000000006" x14ac:dyDescent="0.2">
      <c r="D407" s="18" t="s">
        <v>401</v>
      </c>
    </row>
    <row r="408" spans="4:4" ht="71.400000000000006" x14ac:dyDescent="0.2">
      <c r="D408" s="18" t="s">
        <v>402</v>
      </c>
    </row>
    <row r="409" spans="4:4" ht="102" x14ac:dyDescent="0.2">
      <c r="D409" s="18" t="s">
        <v>403</v>
      </c>
    </row>
    <row r="410" spans="4:4" ht="61.2" x14ac:dyDescent="0.2">
      <c r="D410" s="18" t="s">
        <v>404</v>
      </c>
    </row>
    <row r="411" spans="4:4" ht="71.400000000000006" x14ac:dyDescent="0.2">
      <c r="D411" s="18" t="s">
        <v>405</v>
      </c>
    </row>
    <row r="412" spans="4:4" ht="40.799999999999997" x14ac:dyDescent="0.2">
      <c r="D412" s="18" t="s">
        <v>406</v>
      </c>
    </row>
    <row r="413" spans="4:4" ht="40.799999999999997" x14ac:dyDescent="0.2">
      <c r="D413" s="18" t="s">
        <v>407</v>
      </c>
    </row>
    <row r="414" spans="4:4" ht="40.799999999999997" x14ac:dyDescent="0.2">
      <c r="D414" s="18" t="s">
        <v>1151</v>
      </c>
    </row>
    <row r="415" spans="4:4" ht="61.2" x14ac:dyDescent="0.2">
      <c r="D415" s="18" t="s">
        <v>408</v>
      </c>
    </row>
    <row r="416" spans="4:4" ht="51" x14ac:dyDescent="0.2">
      <c r="D416" s="18" t="s">
        <v>409</v>
      </c>
    </row>
    <row r="418" spans="4:4" ht="51" x14ac:dyDescent="0.2">
      <c r="D418" s="18" t="s">
        <v>410</v>
      </c>
    </row>
    <row r="419" spans="4:4" ht="51" x14ac:dyDescent="0.2">
      <c r="D419" s="18" t="s">
        <v>411</v>
      </c>
    </row>
    <row r="420" spans="4:4" ht="61.2" x14ac:dyDescent="0.2">
      <c r="D420" s="18" t="s">
        <v>412</v>
      </c>
    </row>
    <row r="422" spans="4:4" ht="40.799999999999997" x14ac:dyDescent="0.2">
      <c r="D422" s="18" t="s">
        <v>413</v>
      </c>
    </row>
    <row r="423" spans="4:4" ht="61.2" x14ac:dyDescent="0.2">
      <c r="D423" s="18" t="s">
        <v>414</v>
      </c>
    </row>
    <row r="424" spans="4:4" ht="61.2" x14ac:dyDescent="0.2">
      <c r="D424" s="18" t="s">
        <v>887</v>
      </c>
    </row>
    <row r="425" spans="4:4" ht="40.799999999999997" x14ac:dyDescent="0.2">
      <c r="D425" s="18" t="s">
        <v>415</v>
      </c>
    </row>
    <row r="426" spans="4:4" ht="51" x14ac:dyDescent="0.2">
      <c r="D426" s="18" t="s">
        <v>416</v>
      </c>
    </row>
    <row r="427" spans="4:4" ht="51" x14ac:dyDescent="0.2">
      <c r="D427" s="18" t="s">
        <v>417</v>
      </c>
    </row>
    <row r="428" spans="4:4" ht="20.399999999999999" x14ac:dyDescent="0.2">
      <c r="D428" s="18" t="s">
        <v>418</v>
      </c>
    </row>
    <row r="429" spans="4:4" ht="40.799999999999997" x14ac:dyDescent="0.2">
      <c r="D429" s="18" t="s">
        <v>419</v>
      </c>
    </row>
    <row r="430" spans="4:4" ht="20.399999999999999" x14ac:dyDescent="0.2">
      <c r="D430" s="18" t="s">
        <v>420</v>
      </c>
    </row>
    <row r="431" spans="4:4" ht="51" x14ac:dyDescent="0.2">
      <c r="D431" s="18" t="s">
        <v>421</v>
      </c>
    </row>
    <row r="432" spans="4:4" ht="51" x14ac:dyDescent="0.2">
      <c r="D432" s="18" t="s">
        <v>422</v>
      </c>
    </row>
    <row r="433" spans="4:4" ht="30.6" x14ac:dyDescent="0.2">
      <c r="D433" s="18" t="s">
        <v>423</v>
      </c>
    </row>
    <row r="434" spans="4:4" ht="40.799999999999997" x14ac:dyDescent="0.2">
      <c r="D434" s="18" t="s">
        <v>424</v>
      </c>
    </row>
    <row r="435" spans="4:4" ht="71.400000000000006" x14ac:dyDescent="0.2">
      <c r="D435" s="18" t="s">
        <v>425</v>
      </c>
    </row>
    <row r="436" spans="4:4" ht="51" x14ac:dyDescent="0.2">
      <c r="D436" s="18" t="s">
        <v>426</v>
      </c>
    </row>
    <row r="437" spans="4:4" ht="51" x14ac:dyDescent="0.2">
      <c r="D437" s="18" t="s">
        <v>427</v>
      </c>
    </row>
    <row r="438" spans="4:4" ht="71.400000000000006" x14ac:dyDescent="0.2">
      <c r="D438" s="18" t="s">
        <v>428</v>
      </c>
    </row>
    <row r="439" spans="4:4" ht="61.2" x14ac:dyDescent="0.2">
      <c r="D439" s="18" t="s">
        <v>429</v>
      </c>
    </row>
    <row r="440" spans="4:4" ht="30.6" x14ac:dyDescent="0.2">
      <c r="D440" s="18" t="s">
        <v>430</v>
      </c>
    </row>
    <row r="441" spans="4:4" ht="40.799999999999997" x14ac:dyDescent="0.2">
      <c r="D441" s="18" t="s">
        <v>431</v>
      </c>
    </row>
    <row r="442" spans="4:4" ht="51" x14ac:dyDescent="0.2">
      <c r="D442" s="18" t="s">
        <v>432</v>
      </c>
    </row>
    <row r="443" spans="4:4" ht="30.6" x14ac:dyDescent="0.2">
      <c r="D443" s="18" t="s">
        <v>433</v>
      </c>
    </row>
    <row r="444" spans="4:4" ht="30.6" x14ac:dyDescent="0.2">
      <c r="D444" s="18" t="s">
        <v>433</v>
      </c>
    </row>
    <row r="445" spans="4:4" ht="20.399999999999999" x14ac:dyDescent="0.2">
      <c r="D445" s="18" t="s">
        <v>434</v>
      </c>
    </row>
    <row r="446" spans="4:4" ht="51" x14ac:dyDescent="0.2">
      <c r="D446" s="18" t="s">
        <v>435</v>
      </c>
    </row>
    <row r="447" spans="4:4" ht="40.799999999999997" x14ac:dyDescent="0.2">
      <c r="D447" s="18" t="s">
        <v>436</v>
      </c>
    </row>
    <row r="448" spans="4:4" ht="51" x14ac:dyDescent="0.2">
      <c r="D448" s="18" t="s">
        <v>437</v>
      </c>
    </row>
    <row r="449" spans="4:4" ht="51" x14ac:dyDescent="0.2">
      <c r="D449" s="18" t="s">
        <v>438</v>
      </c>
    </row>
    <row r="450" spans="4:4" ht="40.799999999999997" x14ac:dyDescent="0.2">
      <c r="D450" s="18" t="s">
        <v>439</v>
      </c>
    </row>
    <row r="451" spans="4:4" ht="40.799999999999997" x14ac:dyDescent="0.2">
      <c r="D451" s="18" t="s">
        <v>440</v>
      </c>
    </row>
    <row r="452" spans="4:4" ht="81.599999999999994" x14ac:dyDescent="0.2">
      <c r="D452" s="18" t="s">
        <v>441</v>
      </c>
    </row>
    <row r="453" spans="4:4" ht="40.799999999999997" x14ac:dyDescent="0.2">
      <c r="D453" s="18" t="s">
        <v>442</v>
      </c>
    </row>
    <row r="454" spans="4:4" ht="20.399999999999999" x14ac:dyDescent="0.2">
      <c r="D454" s="18" t="s">
        <v>443</v>
      </c>
    </row>
    <row r="455" spans="4:4" ht="20.399999999999999" x14ac:dyDescent="0.2">
      <c r="D455" s="18" t="s">
        <v>444</v>
      </c>
    </row>
    <row r="456" spans="4:4" ht="61.2" x14ac:dyDescent="0.2">
      <c r="D456" s="1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Consol BS</vt:lpstr>
      <vt:lpstr>Sheet1</vt:lpstr>
      <vt:lpstr>Consol PL</vt:lpstr>
      <vt:lpstr>CJE</vt:lpstr>
      <vt:lpstr>BalanceSheet 15-8-19</vt:lpstr>
      <vt:lpstr>IncomeStatement 15-8-19</vt:lpstr>
      <vt:lpstr>Sheet2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Reapra</cp:lastModifiedBy>
  <dcterms:created xsi:type="dcterms:W3CDTF">2018-06-28T07:05:43Z</dcterms:created>
  <dcterms:modified xsi:type="dcterms:W3CDTF">2019-12-20T08:49:00Z</dcterms:modified>
</cp:coreProperties>
</file>